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theme/themeOverride4.xml" ContentType="application/vnd.openxmlformats-officedocument.themeOverride+xml"/>
  <Override PartName="/xl/charts/chart6.xml" ContentType="application/vnd.openxmlformats-officedocument.drawingml.chart+xml"/>
  <Override PartName="/xl/theme/themeOverride5.xml" ContentType="application/vnd.openxmlformats-officedocument.themeOverride+xml"/>
  <Override PartName="/xl/charts/chart7.xml" ContentType="application/vnd.openxmlformats-officedocument.drawingml.chart+xml"/>
  <Override PartName="/xl/theme/themeOverride6.xml" ContentType="application/vnd.openxmlformats-officedocument.themeOverride+xml"/>
  <Override PartName="/xl/charts/chart8.xml" ContentType="application/vnd.openxmlformats-officedocument.drawingml.chart+xml"/>
  <Override PartName="/xl/theme/themeOverride7.xml" ContentType="application/vnd.openxmlformats-officedocument.themeOverride+xml"/>
  <Override PartName="/xl/charts/chart9.xml" ContentType="application/vnd.openxmlformats-officedocument.drawingml.chart+xml"/>
  <Override PartName="/xl/theme/themeOverride8.xml" ContentType="application/vnd.openxmlformats-officedocument.themeOverride+xml"/>
  <Override PartName="/xl/charts/chart10.xml" ContentType="application/vnd.openxmlformats-officedocument.drawingml.chart+xml"/>
  <Override PartName="/xl/theme/themeOverride9.xml" ContentType="application/vnd.openxmlformats-officedocument.themeOverride+xml"/>
  <Override PartName="/xl/charts/chart11.xml" ContentType="application/vnd.openxmlformats-officedocument.drawingml.chart+xml"/>
  <Override PartName="/xl/theme/themeOverride10.xml" ContentType="application/vnd.openxmlformats-officedocument.themeOverride+xml"/>
  <Override PartName="/xl/charts/chart12.xml" ContentType="application/vnd.openxmlformats-officedocument.drawingml.chart+xml"/>
  <Override PartName="/xl/theme/themeOverride11.xml" ContentType="application/vnd.openxmlformats-officedocument.themeOverride+xml"/>
  <Override PartName="/xl/charts/chart13.xml" ContentType="application/vnd.openxmlformats-officedocument.drawingml.chart+xml"/>
  <Override PartName="/xl/theme/themeOverride12.xml" ContentType="application/vnd.openxmlformats-officedocument.themeOverride+xml"/>
  <Override PartName="/xl/charts/chart14.xml" ContentType="application/vnd.openxmlformats-officedocument.drawingml.chart+xml"/>
  <Override PartName="/xl/theme/themeOverride13.xml" ContentType="application/vnd.openxmlformats-officedocument.themeOverride+xml"/>
  <Override PartName="/xl/charts/chart15.xml" ContentType="application/vnd.openxmlformats-officedocument.drawingml.chart+xml"/>
  <Override PartName="/xl/theme/themeOverride14.xml" ContentType="application/vnd.openxmlformats-officedocument.themeOverride+xml"/>
  <Override PartName="/xl/charts/chart16.xml" ContentType="application/vnd.openxmlformats-officedocument.drawingml.chart+xml"/>
  <Override PartName="/xl/charts/chart17.xml" ContentType="application/vnd.openxmlformats-officedocument.drawingml.chart+xml"/>
  <Override PartName="/xl/theme/themeOverride15.xml" ContentType="application/vnd.openxmlformats-officedocument.themeOverride+xml"/>
  <Override PartName="/xl/charts/chart18.xml" ContentType="application/vnd.openxmlformats-officedocument.drawingml.chart+xml"/>
  <Override PartName="/xl/theme/themeOverride16.xml" ContentType="application/vnd.openxmlformats-officedocument.themeOverride+xml"/>
  <Override PartName="/xl/charts/chart19.xml" ContentType="application/vnd.openxmlformats-officedocument.drawingml.chart+xml"/>
  <Override PartName="/xl/theme/themeOverride17.xml" ContentType="application/vnd.openxmlformats-officedocument.themeOverride+xml"/>
  <Override PartName="/xl/charts/chart20.xml" ContentType="application/vnd.openxmlformats-officedocument.drawingml.chart+xml"/>
  <Override PartName="/xl/theme/themeOverride18.xml" ContentType="application/vnd.openxmlformats-officedocument.themeOverride+xml"/>
  <Override PartName="/xl/charts/chart21.xml" ContentType="application/vnd.openxmlformats-officedocument.drawingml.chart+xml"/>
  <Override PartName="/xl/theme/themeOverride19.xml" ContentType="application/vnd.openxmlformats-officedocument.themeOverride+xml"/>
  <Override PartName="/xl/charts/chart22.xml" ContentType="application/vnd.openxmlformats-officedocument.drawingml.chart+xml"/>
  <Override PartName="/xl/theme/themeOverride20.xml" ContentType="application/vnd.openxmlformats-officedocument.themeOverride+xml"/>
  <Override PartName="/xl/charts/chart23.xml" ContentType="application/vnd.openxmlformats-officedocument.drawingml.chart+xml"/>
  <Override PartName="/xl/theme/themeOverride21.xml" ContentType="application/vnd.openxmlformats-officedocument.themeOverride+xml"/>
  <Override PartName="/xl/charts/chart24.xml" ContentType="application/vnd.openxmlformats-officedocument.drawingml.chart+xml"/>
  <Override PartName="/xl/theme/themeOverride22.xml" ContentType="application/vnd.openxmlformats-officedocument.themeOverride+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theme/themeOverride23.xml" ContentType="application/vnd.openxmlformats-officedocument.themeOverride+xml"/>
  <Override PartName="/xl/charts/chart38.xml" ContentType="application/vnd.openxmlformats-officedocument.drawingml.chart+xml"/>
  <Override PartName="/xl/theme/themeOverride24.xml" ContentType="application/vnd.openxmlformats-officedocument.themeOverride+xml"/>
  <Override PartName="/xl/charts/chart39.xml" ContentType="application/vnd.openxmlformats-officedocument.drawingml.chart+xml"/>
  <Override PartName="/xl/theme/themeOverride25.xml" ContentType="application/vnd.openxmlformats-officedocument.themeOverride+xml"/>
  <Override PartName="/xl/charts/chart40.xml" ContentType="application/vnd.openxmlformats-officedocument.drawingml.chart+xml"/>
  <Override PartName="/xl/theme/themeOverride26.xml" ContentType="application/vnd.openxmlformats-officedocument.themeOverride+xml"/>
  <Override PartName="/xl/charts/chart41.xml" ContentType="application/vnd.openxmlformats-officedocument.drawingml.chart+xml"/>
  <Override PartName="/xl/theme/themeOverride27.xml" ContentType="application/vnd.openxmlformats-officedocument.themeOverride+xml"/>
  <Override PartName="/xl/charts/chart42.xml" ContentType="application/vnd.openxmlformats-officedocument.drawingml.chart+xml"/>
  <Override PartName="/xl/theme/themeOverride28.xml" ContentType="application/vnd.openxmlformats-officedocument.themeOverride+xml"/>
  <Override PartName="/xl/charts/chart43.xml" ContentType="application/vnd.openxmlformats-officedocument.drawingml.chart+xml"/>
  <Override PartName="/xl/theme/themeOverride29.xml" ContentType="application/vnd.openxmlformats-officedocument.themeOverride+xml"/>
  <Override PartName="/xl/charts/chart44.xml" ContentType="application/vnd.openxmlformats-officedocument.drawingml.chart+xml"/>
  <Override PartName="/xl/theme/themeOverride30.xml" ContentType="application/vnd.openxmlformats-officedocument.themeOverride+xml"/>
  <Override PartName="/xl/charts/chart45.xml" ContentType="application/vnd.openxmlformats-officedocument.drawingml.chart+xml"/>
  <Override PartName="/xl/theme/themeOverride31.xml" ContentType="application/vnd.openxmlformats-officedocument.themeOverride+xml"/>
  <Override PartName="/xl/charts/chart46.xml" ContentType="application/vnd.openxmlformats-officedocument.drawingml.chart+xml"/>
  <Override PartName="/xl/theme/themeOverride32.xml" ContentType="application/vnd.openxmlformats-officedocument.themeOverride+xml"/>
  <Override PartName="/xl/charts/chart47.xml" ContentType="application/vnd.openxmlformats-officedocument.drawingml.chart+xml"/>
  <Override PartName="/xl/theme/themeOverride33.xml" ContentType="application/vnd.openxmlformats-officedocument.themeOverride+xml"/>
  <Override PartName="/xl/charts/chart48.xml" ContentType="application/vnd.openxmlformats-officedocument.drawingml.chart+xml"/>
  <Override PartName="/xl/theme/themeOverride34.xml" ContentType="application/vnd.openxmlformats-officedocument.themeOverride+xml"/>
  <Override PartName="/xl/charts/chart49.xml" ContentType="application/vnd.openxmlformats-officedocument.drawingml.chart+xml"/>
  <Override PartName="/xl/theme/themeOverride35.xml" ContentType="application/vnd.openxmlformats-officedocument.themeOverride+xml"/>
  <Override PartName="/xl/charts/chart50.xml" ContentType="application/vnd.openxmlformats-officedocument.drawingml.chart+xml"/>
  <Override PartName="/xl/theme/themeOverride36.xml" ContentType="application/vnd.openxmlformats-officedocument.themeOverride+xml"/>
  <Override PartName="/xl/charts/chart51.xml" ContentType="application/vnd.openxmlformats-officedocument.drawingml.chart+xml"/>
  <Override PartName="/xl/charts/chart52.xml" ContentType="application/vnd.openxmlformats-officedocument.drawingml.chart+xml"/>
  <Override PartName="/xl/theme/themeOverride37.xml" ContentType="application/vnd.openxmlformats-officedocument.themeOverride+xml"/>
  <Override PartName="/xl/charts/chart53.xml" ContentType="application/vnd.openxmlformats-officedocument.drawingml.chart+xml"/>
  <Override PartName="/xl/theme/themeOverride38.xml" ContentType="application/vnd.openxmlformats-officedocument.themeOverride+xml"/>
  <Override PartName="/xl/charts/chart54.xml" ContentType="application/vnd.openxmlformats-officedocument.drawingml.chart+xml"/>
  <Override PartName="/xl/charts/chart55.xml" ContentType="application/vnd.openxmlformats-officedocument.drawingml.chart+xml"/>
  <Override PartName="/xl/drawings/drawing3.xml" ContentType="application/vnd.openxmlformats-officedocument.drawingml.chartshapes+xml"/>
  <Override PartName="/xl/charts/chart56.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bookViews>
    <workbookView xWindow="14160" yWindow="30" windowWidth="13710" windowHeight="12765" tabRatio="738" activeTab="2"/>
  </bookViews>
  <sheets>
    <sheet name="Cover" sheetId="31" r:id="rId1"/>
    <sheet name="Description" sheetId="35" r:id="rId2"/>
    <sheet name="One-pager" sheetId="32" r:id="rId3"/>
    <sheet name="Calculations" sheetId="20" r:id="rId4"/>
    <sheet name="dataset" sheetId="19" state="hidden" r:id="rId5"/>
    <sheet name="assets" sheetId="24" state="hidden" r:id="rId6"/>
    <sheet name="line charges" sheetId="27" state="hidden" r:id="rId7"/>
    <sheet name="company details" sheetId="34" state="hidden" r:id="rId8"/>
  </sheets>
  <definedNames>
    <definedName name="_xlnm._FilterDatabase" localSheetId="4" hidden="1">dataset!$A$1:$AO$4123</definedName>
    <definedName name="data">dataset!$A$1:$AO$3000</definedName>
    <definedName name="edb_name">'One-pager'!$B$2</definedName>
    <definedName name="latest_year">'One-pager'!$AV$2</definedName>
    <definedName name="_xlnm.Print_Area" localSheetId="0">Cover!$A$1:$D$18</definedName>
    <definedName name="_xlnm.Print_Area" localSheetId="1">Description!$A$1:$C$14</definedName>
    <definedName name="_xlnm.Print_Area" localSheetId="2">'One-pager'!$A$1:$BB$50</definedName>
    <definedName name="r_rank">Calculations!$A$351:$AE$377</definedName>
    <definedName name="x_rank">Calculations!$A$351:$AE$351</definedName>
    <definedName name="xllookup">dataset!$AO$1:$AO$2000</definedName>
    <definedName name="y_rank">Calculations!$A$351:$A$377</definedName>
  </definedNames>
  <calcPr calcId="145621" calcMode="autoNoTable" calcOnSave="0"/>
</workbook>
</file>

<file path=xl/calcChain.xml><?xml version="1.0" encoding="utf-8"?>
<calcChain xmlns="http://schemas.openxmlformats.org/spreadsheetml/2006/main">
  <c r="A1" i="20" l="1"/>
  <c r="AR33" i="32" l="1"/>
  <c r="AR15" i="32"/>
  <c r="A4" i="31"/>
  <c r="AL189" i="19" l="1"/>
  <c r="AL190" i="19"/>
  <c r="AL191" i="19"/>
  <c r="AL188" i="19"/>
  <c r="AM7" i="32" l="1"/>
  <c r="AQ13" i="32"/>
  <c r="AQ12" i="32"/>
  <c r="AQ11" i="32"/>
  <c r="AQ10" i="32"/>
  <c r="AQ9" i="32"/>
  <c r="AQ8" i="32"/>
  <c r="AQ7" i="32"/>
  <c r="AQ5" i="32"/>
  <c r="AV6" i="32" s="1"/>
  <c r="AV5" i="32" l="1"/>
  <c r="L316" i="20"/>
  <c r="F1192" i="24"/>
  <c r="G1192" i="24"/>
  <c r="H1192" i="24"/>
  <c r="I1192" i="24"/>
  <c r="J1192" i="24"/>
  <c r="K1192" i="24"/>
  <c r="L1192" i="24"/>
  <c r="M1192" i="24"/>
  <c r="N1192" i="24"/>
  <c r="F1193" i="24"/>
  <c r="G1193" i="24"/>
  <c r="H1193" i="24"/>
  <c r="I1193" i="24"/>
  <c r="J1193" i="24"/>
  <c r="K1193" i="24"/>
  <c r="L1193" i="24"/>
  <c r="M1193" i="24"/>
  <c r="N1193" i="24"/>
  <c r="F1194" i="24"/>
  <c r="G1194" i="24"/>
  <c r="H1194" i="24"/>
  <c r="I1194" i="24"/>
  <c r="J1194" i="24"/>
  <c r="K1194" i="24"/>
  <c r="L1194" i="24"/>
  <c r="M1194" i="24"/>
  <c r="N1194" i="24"/>
  <c r="F1195" i="24"/>
  <c r="G1195" i="24"/>
  <c r="H1195" i="24"/>
  <c r="I1195" i="24"/>
  <c r="J1195" i="24"/>
  <c r="K1195" i="24"/>
  <c r="L1195" i="24"/>
  <c r="M1195" i="24"/>
  <c r="N1195" i="24"/>
  <c r="F1196" i="24"/>
  <c r="G1196" i="24"/>
  <c r="H1196" i="24"/>
  <c r="I1196" i="24"/>
  <c r="J1196" i="24"/>
  <c r="K1196" i="24"/>
  <c r="L1196" i="24"/>
  <c r="M1196" i="24"/>
  <c r="N1196" i="24"/>
  <c r="F1197" i="24"/>
  <c r="G1197" i="24"/>
  <c r="H1197" i="24"/>
  <c r="I1197" i="24"/>
  <c r="J1197" i="24"/>
  <c r="K1197" i="24"/>
  <c r="L1197" i="24"/>
  <c r="M1197" i="24"/>
  <c r="N1197" i="24"/>
  <c r="F1198" i="24"/>
  <c r="G1198" i="24"/>
  <c r="H1198" i="24"/>
  <c r="I1198" i="24"/>
  <c r="J1198" i="24"/>
  <c r="K1198" i="24"/>
  <c r="L1198" i="24"/>
  <c r="M1198" i="24"/>
  <c r="N1198" i="24"/>
  <c r="F1199" i="24"/>
  <c r="G1199" i="24"/>
  <c r="H1199" i="24"/>
  <c r="I1199" i="24"/>
  <c r="J1199" i="24"/>
  <c r="K1199" i="24"/>
  <c r="L1199" i="24"/>
  <c r="M1199" i="24"/>
  <c r="N1199" i="24"/>
  <c r="F1200" i="24"/>
  <c r="G1200" i="24"/>
  <c r="H1200" i="24"/>
  <c r="I1200" i="24"/>
  <c r="J1200" i="24"/>
  <c r="K1200" i="24"/>
  <c r="L1200" i="24"/>
  <c r="M1200" i="24"/>
  <c r="N1200" i="24"/>
  <c r="F1201" i="24"/>
  <c r="G1201" i="24"/>
  <c r="H1201" i="24"/>
  <c r="I1201" i="24"/>
  <c r="J1201" i="24"/>
  <c r="K1201" i="24"/>
  <c r="L1201" i="24"/>
  <c r="M1201" i="24"/>
  <c r="N1201" i="24"/>
  <c r="F1202" i="24"/>
  <c r="G1202" i="24"/>
  <c r="H1202" i="24"/>
  <c r="I1202" i="24"/>
  <c r="J1202" i="24"/>
  <c r="K1202" i="24"/>
  <c r="L1202" i="24"/>
  <c r="M1202" i="24"/>
  <c r="N1202" i="24"/>
  <c r="F1203" i="24"/>
  <c r="G1203" i="24"/>
  <c r="H1203" i="24"/>
  <c r="I1203" i="24"/>
  <c r="J1203" i="24"/>
  <c r="K1203" i="24"/>
  <c r="L1203" i="24"/>
  <c r="M1203" i="24"/>
  <c r="N1203" i="24"/>
  <c r="F1204" i="24"/>
  <c r="G1204" i="24"/>
  <c r="H1204" i="24"/>
  <c r="I1204" i="24"/>
  <c r="J1204" i="24"/>
  <c r="K1204" i="24"/>
  <c r="L1204" i="24"/>
  <c r="M1204" i="24"/>
  <c r="N1204" i="24"/>
  <c r="F1205" i="24"/>
  <c r="G1205" i="24"/>
  <c r="H1205" i="24"/>
  <c r="I1205" i="24"/>
  <c r="J1205" i="24"/>
  <c r="K1205" i="24"/>
  <c r="L1205" i="24"/>
  <c r="M1205" i="24"/>
  <c r="N1205" i="24"/>
  <c r="F1206" i="24"/>
  <c r="G1206" i="24"/>
  <c r="H1206" i="24"/>
  <c r="I1206" i="24"/>
  <c r="J1206" i="24"/>
  <c r="K1206" i="24"/>
  <c r="L1206" i="24"/>
  <c r="M1206" i="24"/>
  <c r="N1206" i="24"/>
  <c r="F1207" i="24"/>
  <c r="G1207" i="24"/>
  <c r="H1207" i="24"/>
  <c r="I1207" i="24"/>
  <c r="J1207" i="24"/>
  <c r="K1207" i="24"/>
  <c r="L1207" i="24"/>
  <c r="M1207" i="24"/>
  <c r="N1207" i="24"/>
  <c r="F1208" i="24"/>
  <c r="G1208" i="24"/>
  <c r="H1208" i="24"/>
  <c r="I1208" i="24"/>
  <c r="J1208" i="24"/>
  <c r="K1208" i="24"/>
  <c r="L1208" i="24"/>
  <c r="M1208" i="24"/>
  <c r="N1208" i="24"/>
  <c r="F1209" i="24"/>
  <c r="G1209" i="24"/>
  <c r="H1209" i="24"/>
  <c r="I1209" i="24"/>
  <c r="J1209" i="24"/>
  <c r="K1209" i="24"/>
  <c r="L1209" i="24"/>
  <c r="M1209" i="24"/>
  <c r="N1209" i="24"/>
  <c r="F1210" i="24"/>
  <c r="G1210" i="24"/>
  <c r="H1210" i="24"/>
  <c r="I1210" i="24"/>
  <c r="J1210" i="24"/>
  <c r="K1210" i="24"/>
  <c r="L1210" i="24"/>
  <c r="M1210" i="24"/>
  <c r="N1210" i="24"/>
  <c r="F1211" i="24"/>
  <c r="G1211" i="24"/>
  <c r="H1211" i="24"/>
  <c r="I1211" i="24"/>
  <c r="J1211" i="24"/>
  <c r="K1211" i="24"/>
  <c r="L1211" i="24"/>
  <c r="M1211" i="24"/>
  <c r="N1211" i="24"/>
  <c r="F1212" i="24"/>
  <c r="G1212" i="24"/>
  <c r="H1212" i="24"/>
  <c r="I1212" i="24"/>
  <c r="J1212" i="24"/>
  <c r="K1212" i="24"/>
  <c r="L1212" i="24"/>
  <c r="M1212" i="24"/>
  <c r="N1212" i="24"/>
  <c r="F1213" i="24"/>
  <c r="G1213" i="24"/>
  <c r="H1213" i="24"/>
  <c r="I1213" i="24"/>
  <c r="J1213" i="24"/>
  <c r="K1213" i="24"/>
  <c r="L1213" i="24"/>
  <c r="M1213" i="24"/>
  <c r="N1213" i="24"/>
  <c r="F1214" i="24"/>
  <c r="G1214" i="24"/>
  <c r="H1214" i="24"/>
  <c r="I1214" i="24"/>
  <c r="J1214" i="24"/>
  <c r="K1214" i="24"/>
  <c r="L1214" i="24"/>
  <c r="M1214" i="24"/>
  <c r="N1214" i="24"/>
  <c r="F1215" i="24"/>
  <c r="G1215" i="24"/>
  <c r="H1215" i="24"/>
  <c r="I1215" i="24"/>
  <c r="J1215" i="24"/>
  <c r="K1215" i="24"/>
  <c r="L1215" i="24"/>
  <c r="M1215" i="24"/>
  <c r="N1215" i="24"/>
  <c r="F1216" i="24"/>
  <c r="G1216" i="24"/>
  <c r="H1216" i="24"/>
  <c r="I1216" i="24"/>
  <c r="J1216" i="24"/>
  <c r="K1216" i="24"/>
  <c r="L1216" i="24"/>
  <c r="M1216" i="24"/>
  <c r="N1216" i="24"/>
  <c r="F1217" i="24"/>
  <c r="G1217" i="24"/>
  <c r="H1217" i="24"/>
  <c r="I1217" i="24"/>
  <c r="J1217" i="24"/>
  <c r="K1217" i="24"/>
  <c r="L1217" i="24"/>
  <c r="M1217" i="24"/>
  <c r="N1217" i="24"/>
  <c r="F1218" i="24"/>
  <c r="G1218" i="24"/>
  <c r="H1218" i="24"/>
  <c r="I1218" i="24"/>
  <c r="J1218" i="24"/>
  <c r="K1218" i="24"/>
  <c r="L1218" i="24"/>
  <c r="M1218" i="24"/>
  <c r="N1218" i="24"/>
  <c r="F1219" i="24"/>
  <c r="G1219" i="24"/>
  <c r="H1219" i="24"/>
  <c r="I1219" i="24"/>
  <c r="J1219" i="24"/>
  <c r="K1219" i="24"/>
  <c r="L1219" i="24"/>
  <c r="M1219" i="24"/>
  <c r="N1219" i="24"/>
  <c r="F1220" i="24"/>
  <c r="G1220" i="24"/>
  <c r="H1220" i="24"/>
  <c r="I1220" i="24"/>
  <c r="J1220" i="24"/>
  <c r="K1220" i="24"/>
  <c r="L1220" i="24"/>
  <c r="M1220" i="24"/>
  <c r="N1220" i="24"/>
  <c r="F1221" i="24"/>
  <c r="G1221" i="24"/>
  <c r="H1221" i="24"/>
  <c r="I1221" i="24"/>
  <c r="J1221" i="24"/>
  <c r="K1221" i="24"/>
  <c r="L1221" i="24"/>
  <c r="M1221" i="24"/>
  <c r="N1221" i="24"/>
  <c r="F1222" i="24"/>
  <c r="G1222" i="24"/>
  <c r="H1222" i="24"/>
  <c r="I1222" i="24"/>
  <c r="J1222" i="24"/>
  <c r="K1222" i="24"/>
  <c r="L1222" i="24"/>
  <c r="M1222" i="24"/>
  <c r="N1222" i="24"/>
  <c r="F1223" i="24"/>
  <c r="G1223" i="24"/>
  <c r="H1223" i="24"/>
  <c r="I1223" i="24"/>
  <c r="J1223" i="24"/>
  <c r="K1223" i="24"/>
  <c r="L1223" i="24"/>
  <c r="M1223" i="24"/>
  <c r="N1223" i="24"/>
  <c r="F1224" i="24"/>
  <c r="G1224" i="24"/>
  <c r="H1224" i="24"/>
  <c r="I1224" i="24"/>
  <c r="J1224" i="24"/>
  <c r="K1224" i="24"/>
  <c r="L1224" i="24"/>
  <c r="M1224" i="24"/>
  <c r="N1224" i="24"/>
  <c r="F1225" i="24"/>
  <c r="G1225" i="24"/>
  <c r="H1225" i="24"/>
  <c r="I1225" i="24"/>
  <c r="J1225" i="24"/>
  <c r="K1225" i="24"/>
  <c r="L1225" i="24"/>
  <c r="M1225" i="24"/>
  <c r="N1225" i="24"/>
  <c r="F1226" i="24"/>
  <c r="G1226" i="24"/>
  <c r="H1226" i="24"/>
  <c r="I1226" i="24"/>
  <c r="J1226" i="24"/>
  <c r="K1226" i="24"/>
  <c r="L1226" i="24"/>
  <c r="M1226" i="24"/>
  <c r="N1226" i="24"/>
  <c r="F1227" i="24"/>
  <c r="G1227" i="24"/>
  <c r="H1227" i="24"/>
  <c r="I1227" i="24"/>
  <c r="J1227" i="24"/>
  <c r="K1227" i="24"/>
  <c r="L1227" i="24"/>
  <c r="M1227" i="24"/>
  <c r="N1227" i="24"/>
  <c r="F1228" i="24"/>
  <c r="G1228" i="24"/>
  <c r="H1228" i="24"/>
  <c r="I1228" i="24"/>
  <c r="J1228" i="24"/>
  <c r="K1228" i="24"/>
  <c r="L1228" i="24"/>
  <c r="M1228" i="24"/>
  <c r="N1228" i="24"/>
  <c r="F1229" i="24"/>
  <c r="G1229" i="24"/>
  <c r="H1229" i="24"/>
  <c r="I1229" i="24"/>
  <c r="J1229" i="24"/>
  <c r="K1229" i="24"/>
  <c r="L1229" i="24"/>
  <c r="M1229" i="24"/>
  <c r="N1229" i="24"/>
  <c r="F1230" i="24"/>
  <c r="G1230" i="24"/>
  <c r="H1230" i="24"/>
  <c r="I1230" i="24"/>
  <c r="J1230" i="24"/>
  <c r="K1230" i="24"/>
  <c r="L1230" i="24"/>
  <c r="M1230" i="24"/>
  <c r="N1230" i="24"/>
  <c r="N1191" i="24"/>
  <c r="M1191" i="24"/>
  <c r="L1191" i="24"/>
  <c r="K1191" i="24"/>
  <c r="J1191" i="24"/>
  <c r="I1191" i="24"/>
  <c r="H1191" i="24"/>
  <c r="G1191" i="24"/>
  <c r="F1191" i="24"/>
  <c r="AE4" i="34" l="1"/>
  <c r="AE3" i="34"/>
  <c r="AE376" i="20"/>
  <c r="AD376" i="20"/>
  <c r="AC376" i="20"/>
  <c r="AB376" i="20"/>
  <c r="AA376" i="20"/>
  <c r="Z376" i="20"/>
  <c r="Y376" i="20"/>
  <c r="X376" i="20"/>
  <c r="W376" i="20"/>
  <c r="V376" i="20"/>
  <c r="U376" i="20"/>
  <c r="T376" i="20"/>
  <c r="S376" i="20"/>
  <c r="R376" i="20"/>
  <c r="Q376" i="20"/>
  <c r="P376" i="20"/>
  <c r="O376" i="20"/>
  <c r="N376" i="20"/>
  <c r="M376" i="20"/>
  <c r="L376" i="20"/>
  <c r="K376" i="20"/>
  <c r="J376" i="20"/>
  <c r="I376" i="20"/>
  <c r="H376" i="20"/>
  <c r="G376" i="20"/>
  <c r="F376" i="20"/>
  <c r="E376" i="20"/>
  <c r="D376" i="20"/>
  <c r="C376" i="20"/>
  <c r="AE375" i="20"/>
  <c r="AD375" i="20"/>
  <c r="AC375" i="20"/>
  <c r="AB375" i="20"/>
  <c r="AA375" i="20"/>
  <c r="Z375" i="20"/>
  <c r="Y375" i="20"/>
  <c r="X375" i="20"/>
  <c r="W375" i="20"/>
  <c r="V375" i="20"/>
  <c r="U375" i="20"/>
  <c r="T375" i="20"/>
  <c r="S375" i="20"/>
  <c r="R375" i="20"/>
  <c r="Q375" i="20"/>
  <c r="P375" i="20"/>
  <c r="O375" i="20"/>
  <c r="N375" i="20"/>
  <c r="M375" i="20"/>
  <c r="L375" i="20"/>
  <c r="K375" i="20"/>
  <c r="J375" i="20"/>
  <c r="I375" i="20"/>
  <c r="H375" i="20"/>
  <c r="G375" i="20"/>
  <c r="F375" i="20"/>
  <c r="E375" i="20"/>
  <c r="D375" i="20"/>
  <c r="C375" i="20"/>
  <c r="AE374" i="20"/>
  <c r="AD374" i="20"/>
  <c r="AC374" i="20"/>
  <c r="AB374" i="20"/>
  <c r="AA374" i="20"/>
  <c r="Z374" i="20"/>
  <c r="Y374" i="20"/>
  <c r="X374" i="20"/>
  <c r="W374" i="20"/>
  <c r="V374" i="20"/>
  <c r="U374" i="20"/>
  <c r="T374" i="20"/>
  <c r="S374" i="20"/>
  <c r="R374" i="20"/>
  <c r="Q374" i="20"/>
  <c r="P374" i="20"/>
  <c r="O374" i="20"/>
  <c r="N374" i="20"/>
  <c r="M374" i="20"/>
  <c r="L374" i="20"/>
  <c r="K374" i="20"/>
  <c r="J374" i="20"/>
  <c r="I374" i="20"/>
  <c r="H374" i="20"/>
  <c r="G374" i="20"/>
  <c r="F374" i="20"/>
  <c r="E374" i="20"/>
  <c r="D374" i="20"/>
  <c r="C374" i="20"/>
  <c r="AE373" i="20"/>
  <c r="AD373" i="20"/>
  <c r="AC373" i="20"/>
  <c r="AB373" i="20"/>
  <c r="AA373" i="20"/>
  <c r="Z373" i="20"/>
  <c r="Y373" i="20"/>
  <c r="X373" i="20"/>
  <c r="W373" i="20"/>
  <c r="V373" i="20"/>
  <c r="U373" i="20"/>
  <c r="T373" i="20"/>
  <c r="S373" i="20"/>
  <c r="R373" i="20"/>
  <c r="Q373" i="20"/>
  <c r="P373" i="20"/>
  <c r="O373" i="20"/>
  <c r="N373" i="20"/>
  <c r="M373" i="20"/>
  <c r="L373" i="20"/>
  <c r="K373" i="20"/>
  <c r="J373" i="20"/>
  <c r="I373" i="20"/>
  <c r="H373" i="20"/>
  <c r="G373" i="20"/>
  <c r="F373" i="20"/>
  <c r="E373" i="20"/>
  <c r="D373" i="20"/>
  <c r="C373" i="20"/>
  <c r="AE372" i="20"/>
  <c r="AD372" i="20"/>
  <c r="AC372" i="20"/>
  <c r="AB372" i="20"/>
  <c r="AA372" i="20"/>
  <c r="Z372" i="20"/>
  <c r="Y372" i="20"/>
  <c r="X372" i="20"/>
  <c r="W372" i="20"/>
  <c r="V372" i="20"/>
  <c r="U372" i="20"/>
  <c r="T372" i="20"/>
  <c r="S372" i="20"/>
  <c r="R372" i="20"/>
  <c r="Q372" i="20"/>
  <c r="P372" i="20"/>
  <c r="O372" i="20"/>
  <c r="N372" i="20"/>
  <c r="M372" i="20"/>
  <c r="L372" i="20"/>
  <c r="K372" i="20"/>
  <c r="J372" i="20"/>
  <c r="I372" i="20"/>
  <c r="H372" i="20"/>
  <c r="G372" i="20"/>
  <c r="F372" i="20"/>
  <c r="E372" i="20"/>
  <c r="D372" i="20"/>
  <c r="C372" i="20"/>
  <c r="AE371" i="20"/>
  <c r="AD371" i="20"/>
  <c r="AC371" i="20"/>
  <c r="AB371" i="20"/>
  <c r="AA371" i="20"/>
  <c r="Z371" i="20"/>
  <c r="Y371" i="20"/>
  <c r="X371" i="20"/>
  <c r="W371" i="20"/>
  <c r="V371" i="20"/>
  <c r="U371" i="20"/>
  <c r="T371" i="20"/>
  <c r="S371" i="20"/>
  <c r="R371" i="20"/>
  <c r="Q371" i="20"/>
  <c r="P371" i="20"/>
  <c r="O371" i="20"/>
  <c r="N371" i="20"/>
  <c r="M371" i="20"/>
  <c r="L371" i="20"/>
  <c r="K371" i="20"/>
  <c r="J371" i="20"/>
  <c r="I371" i="20"/>
  <c r="H371" i="20"/>
  <c r="G371" i="20"/>
  <c r="F371" i="20"/>
  <c r="E371" i="20"/>
  <c r="D371" i="20"/>
  <c r="C371" i="20"/>
  <c r="AE370" i="20"/>
  <c r="AD370" i="20"/>
  <c r="AC370" i="20"/>
  <c r="AB370" i="20"/>
  <c r="AA370" i="20"/>
  <c r="Z370" i="20"/>
  <c r="Y370" i="20"/>
  <c r="X370" i="20"/>
  <c r="W370" i="20"/>
  <c r="V370" i="20"/>
  <c r="U370" i="20"/>
  <c r="T370" i="20"/>
  <c r="S370" i="20"/>
  <c r="R370" i="20"/>
  <c r="Q370" i="20"/>
  <c r="P370" i="20"/>
  <c r="O370" i="20"/>
  <c r="N370" i="20"/>
  <c r="M370" i="20"/>
  <c r="L370" i="20"/>
  <c r="K370" i="20"/>
  <c r="J370" i="20"/>
  <c r="I370" i="20"/>
  <c r="H370" i="20"/>
  <c r="G370" i="20"/>
  <c r="F370" i="20"/>
  <c r="E370" i="20"/>
  <c r="D370" i="20"/>
  <c r="C370" i="20"/>
  <c r="AE369" i="20"/>
  <c r="AD369" i="20"/>
  <c r="AC369" i="20"/>
  <c r="AB369" i="20"/>
  <c r="AA369" i="20"/>
  <c r="Z369" i="20"/>
  <c r="Y369" i="20"/>
  <c r="X369" i="20"/>
  <c r="W369" i="20"/>
  <c r="V369" i="20"/>
  <c r="U369" i="20"/>
  <c r="T369" i="20"/>
  <c r="S369" i="20"/>
  <c r="R369" i="20"/>
  <c r="Q369" i="20"/>
  <c r="P369" i="20"/>
  <c r="O369" i="20"/>
  <c r="N369" i="20"/>
  <c r="M369" i="20"/>
  <c r="L369" i="20"/>
  <c r="K369" i="20"/>
  <c r="J369" i="20"/>
  <c r="I369" i="20"/>
  <c r="H369" i="20"/>
  <c r="G369" i="20"/>
  <c r="F369" i="20"/>
  <c r="E369" i="20"/>
  <c r="D369" i="20"/>
  <c r="C369" i="20"/>
  <c r="AE368" i="20"/>
  <c r="AD368" i="20"/>
  <c r="AC368" i="20"/>
  <c r="AB368" i="20"/>
  <c r="AA368" i="20"/>
  <c r="Z368" i="20"/>
  <c r="Y368" i="20"/>
  <c r="X368" i="20"/>
  <c r="W368" i="20"/>
  <c r="V368" i="20"/>
  <c r="U368" i="20"/>
  <c r="T368" i="20"/>
  <c r="S368" i="20"/>
  <c r="R368" i="20"/>
  <c r="Q368" i="20"/>
  <c r="P368" i="20"/>
  <c r="O368" i="20"/>
  <c r="N368" i="20"/>
  <c r="M368" i="20"/>
  <c r="L368" i="20"/>
  <c r="K368" i="20"/>
  <c r="J368" i="20"/>
  <c r="I368" i="20"/>
  <c r="H368" i="20"/>
  <c r="G368" i="20"/>
  <c r="F368" i="20"/>
  <c r="E368" i="20"/>
  <c r="D368" i="20"/>
  <c r="C368" i="20"/>
  <c r="AE367" i="20"/>
  <c r="AD367" i="20"/>
  <c r="AC367" i="20"/>
  <c r="AB367" i="20"/>
  <c r="AA367" i="20"/>
  <c r="Z367" i="20"/>
  <c r="Y367" i="20"/>
  <c r="X367" i="20"/>
  <c r="W367" i="20"/>
  <c r="V367" i="20"/>
  <c r="U367" i="20"/>
  <c r="T367" i="20"/>
  <c r="S367" i="20"/>
  <c r="R367" i="20"/>
  <c r="Q367" i="20"/>
  <c r="P367" i="20"/>
  <c r="O367" i="20"/>
  <c r="N367" i="20"/>
  <c r="M367" i="20"/>
  <c r="L367" i="20"/>
  <c r="K367" i="20"/>
  <c r="J367" i="20"/>
  <c r="I367" i="20"/>
  <c r="H367" i="20"/>
  <c r="G367" i="20"/>
  <c r="F367" i="20"/>
  <c r="E367" i="20"/>
  <c r="D367" i="20"/>
  <c r="C367" i="20"/>
  <c r="AE366" i="20"/>
  <c r="AD366" i="20"/>
  <c r="AC366" i="20"/>
  <c r="AB366" i="20"/>
  <c r="AA366" i="20"/>
  <c r="Z366" i="20"/>
  <c r="Y366" i="20"/>
  <c r="X366" i="20"/>
  <c r="W366" i="20"/>
  <c r="V366" i="20"/>
  <c r="U366" i="20"/>
  <c r="T366" i="20"/>
  <c r="S366" i="20"/>
  <c r="R366" i="20"/>
  <c r="Q366" i="20"/>
  <c r="P366" i="20"/>
  <c r="O366" i="20"/>
  <c r="N366" i="20"/>
  <c r="M366" i="20"/>
  <c r="L366" i="20"/>
  <c r="K366" i="20"/>
  <c r="J366" i="20"/>
  <c r="I366" i="20"/>
  <c r="H366" i="20"/>
  <c r="G366" i="20"/>
  <c r="F366" i="20"/>
  <c r="E366" i="20"/>
  <c r="D366" i="20"/>
  <c r="C366" i="20"/>
  <c r="AE365" i="20"/>
  <c r="AD365" i="20"/>
  <c r="AC365" i="20"/>
  <c r="AB365" i="20"/>
  <c r="AA365" i="20"/>
  <c r="Z365" i="20"/>
  <c r="Y365" i="20"/>
  <c r="X365" i="20"/>
  <c r="W365" i="20"/>
  <c r="V365" i="20"/>
  <c r="U365" i="20"/>
  <c r="T365" i="20"/>
  <c r="S365" i="20"/>
  <c r="R365" i="20"/>
  <c r="Q365" i="20"/>
  <c r="P365" i="20"/>
  <c r="O365" i="20"/>
  <c r="N365" i="20"/>
  <c r="M365" i="20"/>
  <c r="L365" i="20"/>
  <c r="K365" i="20"/>
  <c r="J365" i="20"/>
  <c r="I365" i="20"/>
  <c r="H365" i="20"/>
  <c r="G365" i="20"/>
  <c r="F365" i="20"/>
  <c r="E365" i="20"/>
  <c r="D365" i="20"/>
  <c r="C365" i="20"/>
  <c r="AE364" i="20"/>
  <c r="AD364" i="20"/>
  <c r="AC364" i="20"/>
  <c r="AB364" i="20"/>
  <c r="AA364" i="20"/>
  <c r="Z364" i="20"/>
  <c r="Y364" i="20"/>
  <c r="X364" i="20"/>
  <c r="W364" i="20"/>
  <c r="V364" i="20"/>
  <c r="U364" i="20"/>
  <c r="T364" i="20"/>
  <c r="S364" i="20"/>
  <c r="R364" i="20"/>
  <c r="Q364" i="20"/>
  <c r="P364" i="20"/>
  <c r="O364" i="20"/>
  <c r="N364" i="20"/>
  <c r="M364" i="20"/>
  <c r="L364" i="20"/>
  <c r="K364" i="20"/>
  <c r="J364" i="20"/>
  <c r="I364" i="20"/>
  <c r="H364" i="20"/>
  <c r="G364" i="20"/>
  <c r="F364" i="20"/>
  <c r="E364" i="20"/>
  <c r="D364" i="20"/>
  <c r="C364" i="20"/>
  <c r="AE363" i="20"/>
  <c r="AD363" i="20"/>
  <c r="AC363" i="20"/>
  <c r="AB363" i="20"/>
  <c r="AA363" i="20"/>
  <c r="Z363" i="20"/>
  <c r="Y363" i="20"/>
  <c r="X363" i="20"/>
  <c r="W363" i="20"/>
  <c r="V363" i="20"/>
  <c r="U363" i="20"/>
  <c r="T363" i="20"/>
  <c r="S363" i="20"/>
  <c r="R363" i="20"/>
  <c r="Q363" i="20"/>
  <c r="P363" i="20"/>
  <c r="O363" i="20"/>
  <c r="N363" i="20"/>
  <c r="M363" i="20"/>
  <c r="L363" i="20"/>
  <c r="K363" i="20"/>
  <c r="J363" i="20"/>
  <c r="I363" i="20"/>
  <c r="H363" i="20"/>
  <c r="G363" i="20"/>
  <c r="F363" i="20"/>
  <c r="E363" i="20"/>
  <c r="D363" i="20"/>
  <c r="C363" i="20"/>
  <c r="AE362" i="20"/>
  <c r="AD362" i="20"/>
  <c r="AC362" i="20"/>
  <c r="AB362" i="20"/>
  <c r="AA362" i="20"/>
  <c r="Z362" i="20"/>
  <c r="Y362" i="20"/>
  <c r="X362" i="20"/>
  <c r="W362" i="20"/>
  <c r="V362" i="20"/>
  <c r="U362" i="20"/>
  <c r="T362" i="20"/>
  <c r="S362" i="20"/>
  <c r="R362" i="20"/>
  <c r="Q362" i="20"/>
  <c r="P362" i="20"/>
  <c r="O362" i="20"/>
  <c r="N362" i="20"/>
  <c r="M362" i="20"/>
  <c r="L362" i="20"/>
  <c r="K362" i="20"/>
  <c r="J362" i="20"/>
  <c r="I362" i="20"/>
  <c r="H362" i="20"/>
  <c r="G362" i="20"/>
  <c r="F362" i="20"/>
  <c r="E362" i="20"/>
  <c r="D362" i="20"/>
  <c r="C362" i="20"/>
  <c r="AE361" i="20"/>
  <c r="AD361" i="20"/>
  <c r="AC361" i="20"/>
  <c r="AB361" i="20"/>
  <c r="AA361" i="20"/>
  <c r="Z361" i="20"/>
  <c r="Y361" i="20"/>
  <c r="X361" i="20"/>
  <c r="W361" i="20"/>
  <c r="V361" i="20"/>
  <c r="U361" i="20"/>
  <c r="T361" i="20"/>
  <c r="S361" i="20"/>
  <c r="R361" i="20"/>
  <c r="Q361" i="20"/>
  <c r="P361" i="20"/>
  <c r="O361" i="20"/>
  <c r="N361" i="20"/>
  <c r="M361" i="20"/>
  <c r="L361" i="20"/>
  <c r="K361" i="20"/>
  <c r="J361" i="20"/>
  <c r="I361" i="20"/>
  <c r="H361" i="20"/>
  <c r="G361" i="20"/>
  <c r="F361" i="20"/>
  <c r="E361" i="20"/>
  <c r="D361" i="20"/>
  <c r="C361" i="20"/>
  <c r="AE360" i="20"/>
  <c r="AD360" i="20"/>
  <c r="AC360" i="20"/>
  <c r="AB360" i="20"/>
  <c r="AA360" i="20"/>
  <c r="Z360" i="20"/>
  <c r="Y360" i="20"/>
  <c r="X360" i="20"/>
  <c r="W360" i="20"/>
  <c r="V360" i="20"/>
  <c r="U360" i="20"/>
  <c r="T360" i="20"/>
  <c r="S360" i="20"/>
  <c r="R360" i="20"/>
  <c r="Q360" i="20"/>
  <c r="P360" i="20"/>
  <c r="O360" i="20"/>
  <c r="N360" i="20"/>
  <c r="M360" i="20"/>
  <c r="L360" i="20"/>
  <c r="K360" i="20"/>
  <c r="J360" i="20"/>
  <c r="I360" i="20"/>
  <c r="H360" i="20"/>
  <c r="G360" i="20"/>
  <c r="F360" i="20"/>
  <c r="E360" i="20"/>
  <c r="D360" i="20"/>
  <c r="C360" i="20"/>
  <c r="AE359" i="20"/>
  <c r="AD359" i="20"/>
  <c r="AC359" i="20"/>
  <c r="AB359" i="20"/>
  <c r="AA359" i="20"/>
  <c r="Z359" i="20"/>
  <c r="Y359" i="20"/>
  <c r="X359" i="20"/>
  <c r="W359" i="20"/>
  <c r="V359" i="20"/>
  <c r="U359" i="20"/>
  <c r="T359" i="20"/>
  <c r="S359" i="20"/>
  <c r="R359" i="20"/>
  <c r="Q359" i="20"/>
  <c r="P359" i="20"/>
  <c r="O359" i="20"/>
  <c r="N359" i="20"/>
  <c r="M359" i="20"/>
  <c r="L359" i="20"/>
  <c r="K359" i="20"/>
  <c r="J359" i="20"/>
  <c r="I359" i="20"/>
  <c r="H359" i="20"/>
  <c r="G359" i="20"/>
  <c r="F359" i="20"/>
  <c r="E359" i="20"/>
  <c r="D359" i="20"/>
  <c r="C359" i="20"/>
  <c r="AE358" i="20"/>
  <c r="AD358" i="20"/>
  <c r="AC358" i="20"/>
  <c r="AB358" i="20"/>
  <c r="AA358" i="20"/>
  <c r="Z358" i="20"/>
  <c r="Y358" i="20"/>
  <c r="X358" i="20"/>
  <c r="W358" i="20"/>
  <c r="V358" i="20"/>
  <c r="U358" i="20"/>
  <c r="T358" i="20"/>
  <c r="S358" i="20"/>
  <c r="R358" i="20"/>
  <c r="Q358" i="20"/>
  <c r="P358" i="20"/>
  <c r="O358" i="20"/>
  <c r="N358" i="20"/>
  <c r="M358" i="20"/>
  <c r="L358" i="20"/>
  <c r="K358" i="20"/>
  <c r="J358" i="20"/>
  <c r="I358" i="20"/>
  <c r="H358" i="20"/>
  <c r="G358" i="20"/>
  <c r="F358" i="20"/>
  <c r="E358" i="20"/>
  <c r="D358" i="20"/>
  <c r="C358" i="20"/>
  <c r="AE357" i="20"/>
  <c r="AD357" i="20"/>
  <c r="AC357" i="20"/>
  <c r="AB357" i="20"/>
  <c r="AA357" i="20"/>
  <c r="Z357" i="20"/>
  <c r="Y357" i="20"/>
  <c r="X357" i="20"/>
  <c r="W357" i="20"/>
  <c r="V357" i="20"/>
  <c r="U357" i="20"/>
  <c r="T357" i="20"/>
  <c r="S357" i="20"/>
  <c r="R357" i="20"/>
  <c r="Q357" i="20"/>
  <c r="P357" i="20"/>
  <c r="O357" i="20"/>
  <c r="N357" i="20"/>
  <c r="M357" i="20"/>
  <c r="L357" i="20"/>
  <c r="K357" i="20"/>
  <c r="J357" i="20"/>
  <c r="I357" i="20"/>
  <c r="H357" i="20"/>
  <c r="G357" i="20"/>
  <c r="F357" i="20"/>
  <c r="E357" i="20"/>
  <c r="D357" i="20"/>
  <c r="C357" i="20"/>
  <c r="AE356" i="20"/>
  <c r="AD356" i="20"/>
  <c r="AC356" i="20"/>
  <c r="AB356" i="20"/>
  <c r="AA356" i="20"/>
  <c r="Z356" i="20"/>
  <c r="Y356" i="20"/>
  <c r="X356" i="20"/>
  <c r="W356" i="20"/>
  <c r="V356" i="20"/>
  <c r="U356" i="20"/>
  <c r="T356" i="20"/>
  <c r="S356" i="20"/>
  <c r="R356" i="20"/>
  <c r="Q356" i="20"/>
  <c r="P356" i="20"/>
  <c r="O356" i="20"/>
  <c r="N356" i="20"/>
  <c r="M356" i="20"/>
  <c r="L356" i="20"/>
  <c r="K356" i="20"/>
  <c r="J356" i="20"/>
  <c r="I356" i="20"/>
  <c r="H356" i="20"/>
  <c r="G356" i="20"/>
  <c r="F356" i="20"/>
  <c r="E356" i="20"/>
  <c r="D356" i="20"/>
  <c r="C356" i="20"/>
  <c r="AE355" i="20"/>
  <c r="AD355" i="20"/>
  <c r="AC355" i="20"/>
  <c r="AB355" i="20"/>
  <c r="AA355" i="20"/>
  <c r="Z355" i="20"/>
  <c r="Y355" i="20"/>
  <c r="X355" i="20"/>
  <c r="W355" i="20"/>
  <c r="V355" i="20"/>
  <c r="U355" i="20"/>
  <c r="T355" i="20"/>
  <c r="S355" i="20"/>
  <c r="R355" i="20"/>
  <c r="Q355" i="20"/>
  <c r="P355" i="20"/>
  <c r="O355" i="20"/>
  <c r="N355" i="20"/>
  <c r="M355" i="20"/>
  <c r="L355" i="20"/>
  <c r="K355" i="20"/>
  <c r="J355" i="20"/>
  <c r="I355" i="20"/>
  <c r="H355" i="20"/>
  <c r="G355" i="20"/>
  <c r="F355" i="20"/>
  <c r="E355" i="20"/>
  <c r="D355" i="20"/>
  <c r="C355" i="20"/>
  <c r="AE354" i="20"/>
  <c r="AD354" i="20"/>
  <c r="AC354" i="20"/>
  <c r="AB354" i="20"/>
  <c r="AA354" i="20"/>
  <c r="Z354" i="20"/>
  <c r="Y354" i="20"/>
  <c r="X354" i="20"/>
  <c r="W354" i="20"/>
  <c r="V354" i="20"/>
  <c r="U354" i="20"/>
  <c r="T354" i="20"/>
  <c r="S354" i="20"/>
  <c r="R354" i="20"/>
  <c r="Q354" i="20"/>
  <c r="P354" i="20"/>
  <c r="O354" i="20"/>
  <c r="N354" i="20"/>
  <c r="M354" i="20"/>
  <c r="L354" i="20"/>
  <c r="K354" i="20"/>
  <c r="J354" i="20"/>
  <c r="I354" i="20"/>
  <c r="H354" i="20"/>
  <c r="G354" i="20"/>
  <c r="F354" i="20"/>
  <c r="E354" i="20"/>
  <c r="D354" i="20"/>
  <c r="C354" i="20"/>
  <c r="AE353" i="20"/>
  <c r="AD353" i="20"/>
  <c r="AC353" i="20"/>
  <c r="AB353" i="20"/>
  <c r="AA353" i="20"/>
  <c r="Z353" i="20"/>
  <c r="Y353" i="20"/>
  <c r="X353" i="20"/>
  <c r="W353" i="20"/>
  <c r="V353" i="20"/>
  <c r="U353" i="20"/>
  <c r="T353" i="20"/>
  <c r="S353" i="20"/>
  <c r="R353" i="20"/>
  <c r="Q353" i="20"/>
  <c r="P353" i="20"/>
  <c r="O353" i="20"/>
  <c r="N353" i="20"/>
  <c r="M353" i="20"/>
  <c r="L353" i="20"/>
  <c r="K353" i="20"/>
  <c r="J353" i="20"/>
  <c r="I353" i="20"/>
  <c r="H353" i="20"/>
  <c r="G353" i="20"/>
  <c r="F353" i="20"/>
  <c r="E353" i="20"/>
  <c r="D353" i="20"/>
  <c r="C353" i="20"/>
  <c r="AE352" i="20"/>
  <c r="AD352" i="20"/>
  <c r="AC352" i="20"/>
  <c r="AB352" i="20"/>
  <c r="AA352" i="20"/>
  <c r="Z352" i="20"/>
  <c r="Y352" i="20"/>
  <c r="X352" i="20"/>
  <c r="W352" i="20"/>
  <c r="V352" i="20"/>
  <c r="U352" i="20"/>
  <c r="T352" i="20"/>
  <c r="S352" i="20"/>
  <c r="R352" i="20"/>
  <c r="Q352" i="20"/>
  <c r="P352" i="20"/>
  <c r="O352" i="20"/>
  <c r="N352" i="20"/>
  <c r="M352" i="20"/>
  <c r="L352" i="20"/>
  <c r="K352" i="20"/>
  <c r="J352" i="20"/>
  <c r="I352" i="20"/>
  <c r="H352" i="20"/>
  <c r="G352" i="20"/>
  <c r="F352" i="20"/>
  <c r="E352" i="20"/>
  <c r="D352" i="20"/>
  <c r="C352" i="20"/>
  <c r="L298" i="20"/>
  <c r="F260" i="20"/>
  <c r="E260" i="20"/>
  <c r="D260" i="20"/>
  <c r="C260" i="20"/>
  <c r="B260" i="20"/>
  <c r="F243" i="20"/>
  <c r="E243" i="20"/>
  <c r="D243" i="20"/>
  <c r="C243" i="20"/>
  <c r="B243" i="20"/>
  <c r="F228" i="20"/>
  <c r="E228" i="20"/>
  <c r="D228" i="20"/>
  <c r="C228" i="20"/>
  <c r="B228" i="20"/>
  <c r="K218" i="20"/>
  <c r="J218" i="20"/>
  <c r="I218" i="20"/>
  <c r="H218" i="20"/>
  <c r="G218" i="20"/>
  <c r="F218" i="20"/>
  <c r="E218" i="20"/>
  <c r="D218" i="20"/>
  <c r="C218" i="20"/>
  <c r="B218" i="20"/>
  <c r="E214" i="20"/>
  <c r="C214" i="20" s="1"/>
  <c r="B212" i="20"/>
  <c r="B211" i="20"/>
  <c r="B210" i="20"/>
  <c r="B209" i="20"/>
  <c r="B208" i="20"/>
  <c r="B207" i="20"/>
  <c r="B206" i="20"/>
  <c r="B205" i="20"/>
  <c r="B203" i="20"/>
  <c r="C215" i="20" s="1"/>
  <c r="E199" i="20"/>
  <c r="D199" i="20" s="1"/>
  <c r="B197" i="20"/>
  <c r="B196" i="20"/>
  <c r="B195" i="20"/>
  <c r="B194" i="20"/>
  <c r="AV40" i="32" s="1"/>
  <c r="B193" i="20"/>
  <c r="B192" i="20"/>
  <c r="B191" i="20"/>
  <c r="B190" i="20"/>
  <c r="B188" i="20"/>
  <c r="C200" i="20" s="1"/>
  <c r="E184" i="20"/>
  <c r="D184" i="20" s="1"/>
  <c r="B182" i="20"/>
  <c r="B181" i="20"/>
  <c r="B180" i="20"/>
  <c r="B179" i="20"/>
  <c r="AR40" i="32" s="1"/>
  <c r="B178" i="20"/>
  <c r="B177" i="20"/>
  <c r="B176" i="20"/>
  <c r="AR43" i="32" s="1"/>
  <c r="B175" i="20"/>
  <c r="B173" i="20"/>
  <c r="C185" i="20" s="1"/>
  <c r="E169" i="20"/>
  <c r="D169" i="20" s="1"/>
  <c r="B167" i="20"/>
  <c r="AN47" i="32" s="1"/>
  <c r="B166" i="20"/>
  <c r="AN42" i="32" s="1"/>
  <c r="B165" i="20"/>
  <c r="B164" i="20"/>
  <c r="B163" i="20"/>
  <c r="B162" i="20"/>
  <c r="B161" i="20"/>
  <c r="AN43" i="32" s="1"/>
  <c r="B160" i="20"/>
  <c r="B158" i="20"/>
  <c r="E154" i="20"/>
  <c r="B152" i="20"/>
  <c r="B151" i="20"/>
  <c r="B150" i="20"/>
  <c r="B149" i="20"/>
  <c r="B148" i="20"/>
  <c r="B147" i="20"/>
  <c r="B146" i="20"/>
  <c r="AZ25" i="32" s="1"/>
  <c r="B145" i="20"/>
  <c r="B143" i="20"/>
  <c r="E139" i="20"/>
  <c r="B137" i="20"/>
  <c r="AV29" i="32" s="1"/>
  <c r="B136" i="20"/>
  <c r="AV24" i="32" s="1"/>
  <c r="B135" i="20"/>
  <c r="B134" i="20"/>
  <c r="AV22" i="32" s="1"/>
  <c r="B133" i="20"/>
  <c r="B132" i="20"/>
  <c r="B131" i="20"/>
  <c r="AV25" i="32" s="1"/>
  <c r="B130" i="20"/>
  <c r="B128" i="20"/>
  <c r="C140" i="20" s="1"/>
  <c r="E124" i="20"/>
  <c r="C124" i="20" s="1"/>
  <c r="B122" i="20"/>
  <c r="AR29" i="32" s="1"/>
  <c r="B121" i="20"/>
  <c r="AR24" i="32" s="1"/>
  <c r="B120" i="20"/>
  <c r="B119" i="20"/>
  <c r="B118" i="20"/>
  <c r="B117" i="20"/>
  <c r="B116" i="20"/>
  <c r="AR25" i="32" s="1"/>
  <c r="B115" i="20"/>
  <c r="B113" i="20"/>
  <c r="E109" i="20"/>
  <c r="C109" i="20" s="1"/>
  <c r="B107" i="20"/>
  <c r="AN29" i="32" s="1"/>
  <c r="B106" i="20"/>
  <c r="AN24" i="32" s="1"/>
  <c r="B105" i="20"/>
  <c r="B104" i="20"/>
  <c r="AN22" i="32" s="1"/>
  <c r="B103" i="20"/>
  <c r="B102" i="20"/>
  <c r="B101" i="20"/>
  <c r="AN25" i="32" s="1"/>
  <c r="B100" i="20"/>
  <c r="B98" i="20"/>
  <c r="C110" i="20" s="1"/>
  <c r="F70" i="20"/>
  <c r="E70" i="20"/>
  <c r="D70" i="20"/>
  <c r="C70" i="20"/>
  <c r="B70" i="20"/>
  <c r="T58" i="20"/>
  <c r="R49" i="20"/>
  <c r="P47" i="20"/>
  <c r="O47" i="20"/>
  <c r="N47" i="20"/>
  <c r="M47" i="20"/>
  <c r="L47" i="20"/>
  <c r="K47" i="20"/>
  <c r="J47" i="20"/>
  <c r="I47" i="20"/>
  <c r="H47" i="20"/>
  <c r="G47" i="20"/>
  <c r="F47" i="20"/>
  <c r="E47" i="20"/>
  <c r="D47" i="20"/>
  <c r="C47" i="20"/>
  <c r="B47" i="20"/>
  <c r="R28" i="20"/>
  <c r="P26" i="20"/>
  <c r="O26" i="20"/>
  <c r="N26" i="20"/>
  <c r="M26" i="20"/>
  <c r="L26" i="20"/>
  <c r="K26" i="20"/>
  <c r="J26" i="20"/>
  <c r="I26" i="20"/>
  <c r="H26" i="20"/>
  <c r="G26" i="20"/>
  <c r="F26" i="20"/>
  <c r="E26" i="20"/>
  <c r="D26" i="20"/>
  <c r="C26" i="20"/>
  <c r="C75" i="20" s="1"/>
  <c r="B26" i="20"/>
  <c r="F6" i="20"/>
  <c r="E6" i="20"/>
  <c r="D6" i="20"/>
  <c r="D7" i="20" s="1"/>
  <c r="C6" i="20"/>
  <c r="C38" i="20" s="1"/>
  <c r="B6" i="20"/>
  <c r="P3" i="20"/>
  <c r="O3" i="20"/>
  <c r="N3" i="20"/>
  <c r="M3" i="20"/>
  <c r="L3" i="20"/>
  <c r="K3" i="20"/>
  <c r="J3" i="20"/>
  <c r="I3" i="20"/>
  <c r="H3" i="20"/>
  <c r="G3" i="20"/>
  <c r="F3" i="20"/>
  <c r="E3" i="20"/>
  <c r="D3" i="20"/>
  <c r="C3" i="20"/>
  <c r="B3" i="20"/>
  <c r="AZ47" i="32"/>
  <c r="AV47" i="32"/>
  <c r="AR47" i="32"/>
  <c r="AZ43" i="32"/>
  <c r="AV43" i="32"/>
  <c r="AZ42" i="32"/>
  <c r="AV42" i="32"/>
  <c r="AR42" i="32"/>
  <c r="AZ41" i="32"/>
  <c r="AV41" i="32"/>
  <c r="AZ40" i="32"/>
  <c r="AN40" i="32"/>
  <c r="AZ38" i="32"/>
  <c r="AV38" i="32"/>
  <c r="AR38" i="32"/>
  <c r="AN38" i="32"/>
  <c r="W33" i="32"/>
  <c r="G33" i="32"/>
  <c r="AF32" i="32"/>
  <c r="AA32" i="32"/>
  <c r="V32" i="32"/>
  <c r="P32" i="32"/>
  <c r="K32" i="32"/>
  <c r="F32" i="32"/>
  <c r="AZ29" i="32"/>
  <c r="AZ24" i="32"/>
  <c r="AZ23" i="32"/>
  <c r="AZ22" i="32"/>
  <c r="AR22" i="32"/>
  <c r="P21" i="32"/>
  <c r="AZ20" i="32"/>
  <c r="P20" i="32"/>
  <c r="P19" i="32"/>
  <c r="P18" i="32"/>
  <c r="P17" i="32"/>
  <c r="R16" i="32"/>
  <c r="P16" i="32"/>
  <c r="P15" i="32"/>
  <c r="P14" i="32"/>
  <c r="P13" i="32"/>
  <c r="R12" i="32"/>
  <c r="P12" i="32"/>
  <c r="P11" i="32"/>
  <c r="R10" i="32"/>
  <c r="P10" i="32"/>
  <c r="AB9" i="32"/>
  <c r="P9" i="32"/>
  <c r="AB8" i="32"/>
  <c r="P8" i="32"/>
  <c r="AB7" i="32"/>
  <c r="P7" i="32"/>
  <c r="P6" i="32"/>
  <c r="I4" i="32"/>
  <c r="C125" i="20" l="1"/>
  <c r="C170" i="20"/>
  <c r="B214" i="20"/>
  <c r="C169" i="20"/>
  <c r="B184" i="20"/>
  <c r="B199" i="20"/>
  <c r="C155" i="20"/>
  <c r="C184" i="20"/>
  <c r="D109" i="20"/>
  <c r="C199" i="20"/>
  <c r="AV20" i="32"/>
  <c r="AR20" i="32"/>
  <c r="AR23" i="32"/>
  <c r="C309" i="20"/>
  <c r="C305" i="20"/>
  <c r="C308" i="20"/>
  <c r="C304" i="20"/>
  <c r="C316" i="20" s="1"/>
  <c r="C310" i="20"/>
  <c r="C302" i="20"/>
  <c r="C307" i="20"/>
  <c r="C303" i="20"/>
  <c r="C306" i="20"/>
  <c r="D308" i="20"/>
  <c r="D304" i="20"/>
  <c r="D316" i="20" s="1"/>
  <c r="D307" i="20"/>
  <c r="D303" i="20"/>
  <c r="D305" i="20"/>
  <c r="D310" i="20"/>
  <c r="D306" i="20"/>
  <c r="D302" i="20"/>
  <c r="D309" i="20"/>
  <c r="E307" i="20"/>
  <c r="E303" i="20"/>
  <c r="E310" i="20"/>
  <c r="E306" i="20"/>
  <c r="E302" i="20"/>
  <c r="E308" i="20"/>
  <c r="E309" i="20"/>
  <c r="E305" i="20"/>
  <c r="E315" i="20" s="1"/>
  <c r="E304" i="20"/>
  <c r="E316" i="20" s="1"/>
  <c r="B310" i="20"/>
  <c r="B306" i="20"/>
  <c r="B302" i="20"/>
  <c r="B309" i="20"/>
  <c r="B305" i="20"/>
  <c r="B315" i="20" s="1"/>
  <c r="B307" i="20"/>
  <c r="B308" i="20"/>
  <c r="B314" i="20" s="1"/>
  <c r="B304" i="20"/>
  <c r="B316" i="20" s="1"/>
  <c r="B303" i="20"/>
  <c r="B313" i="20" s="1"/>
  <c r="F310" i="20"/>
  <c r="F306" i="20"/>
  <c r="F302" i="20"/>
  <c r="F309" i="20"/>
  <c r="F305" i="20"/>
  <c r="F315" i="20" s="1"/>
  <c r="F303" i="20"/>
  <c r="F308" i="20"/>
  <c r="F304" i="20"/>
  <c r="F316" i="20" s="1"/>
  <c r="F307" i="20"/>
  <c r="D21" i="20"/>
  <c r="D11" i="20"/>
  <c r="B16" i="20"/>
  <c r="D74" i="20"/>
  <c r="H28" i="20"/>
  <c r="L49" i="20"/>
  <c r="P28" i="20"/>
  <c r="AV23" i="32"/>
  <c r="C167" i="20"/>
  <c r="AN46" i="32" s="1"/>
  <c r="AR41" i="32"/>
  <c r="AN41" i="32"/>
  <c r="C130" i="20"/>
  <c r="C107" i="20"/>
  <c r="AN28" i="32" s="1"/>
  <c r="C150" i="20"/>
  <c r="AZ27" i="32" s="1"/>
  <c r="B8" i="20"/>
  <c r="F12" i="20"/>
  <c r="B329" i="20" s="1"/>
  <c r="B22" i="20"/>
  <c r="C100" i="20"/>
  <c r="C108" i="20" s="1"/>
  <c r="B18" i="20"/>
  <c r="M28" i="20"/>
  <c r="B61" i="20"/>
  <c r="F75" i="20"/>
  <c r="E39" i="20"/>
  <c r="F8" i="20"/>
  <c r="B325" i="20" s="1"/>
  <c r="B14" i="20"/>
  <c r="F18" i="20"/>
  <c r="B335" i="20" s="1"/>
  <c r="B72" i="20"/>
  <c r="E29" i="20"/>
  <c r="F76" i="20"/>
  <c r="C190" i="20"/>
  <c r="C198" i="20" s="1"/>
  <c r="B200" i="20" s="1"/>
  <c r="D200" i="20" s="1"/>
  <c r="F10" i="20"/>
  <c r="B327" i="20" s="1"/>
  <c r="D15" i="20"/>
  <c r="D19" i="20"/>
  <c r="B50" i="20"/>
  <c r="E71" i="20"/>
  <c r="AN23" i="32"/>
  <c r="C205" i="20"/>
  <c r="C213" i="20" s="1"/>
  <c r="B215" i="20" s="1"/>
  <c r="D215" i="20" s="1"/>
  <c r="F74" i="20"/>
  <c r="C115" i="20"/>
  <c r="AR26" i="32" s="1"/>
  <c r="AN20" i="32"/>
  <c r="B10" i="20"/>
  <c r="D13" i="20"/>
  <c r="F16" i="20"/>
  <c r="B333" i="20" s="1"/>
  <c r="F20" i="20"/>
  <c r="B337" i="20" s="1"/>
  <c r="G49" i="20"/>
  <c r="T32" i="20"/>
  <c r="N49" i="20"/>
  <c r="F59" i="20"/>
  <c r="E72" i="20"/>
  <c r="C152" i="20"/>
  <c r="AZ28" i="32" s="1"/>
  <c r="AZ44" i="32"/>
  <c r="AU6" i="32"/>
  <c r="F19" i="20"/>
  <c r="B336" i="20" s="1"/>
  <c r="D9" i="20"/>
  <c r="B12" i="20"/>
  <c r="F14" i="20"/>
  <c r="B331" i="20" s="1"/>
  <c r="D17" i="20"/>
  <c r="B20" i="20"/>
  <c r="F22" i="20"/>
  <c r="E27" i="20"/>
  <c r="D38" i="20"/>
  <c r="C48" i="20"/>
  <c r="B51" i="20"/>
  <c r="E62" i="20"/>
  <c r="E73" i="20"/>
  <c r="E81" i="20" s="1"/>
  <c r="C135" i="20"/>
  <c r="AV27" i="32" s="1"/>
  <c r="C165" i="20"/>
  <c r="AN45" i="32" s="1"/>
  <c r="C182" i="20"/>
  <c r="AR46" i="32" s="1"/>
  <c r="C195" i="20"/>
  <c r="AV45" i="32" s="1"/>
  <c r="C120" i="20"/>
  <c r="AR27" i="32" s="1"/>
  <c r="C137" i="20"/>
  <c r="AV28" i="32" s="1"/>
  <c r="C145" i="20"/>
  <c r="C175" i="20"/>
  <c r="C122" i="20"/>
  <c r="AR28" i="32" s="1"/>
  <c r="C180" i="20"/>
  <c r="AR45" i="32" s="1"/>
  <c r="C197" i="20"/>
  <c r="AV46" i="32" s="1"/>
  <c r="D30" i="20"/>
  <c r="D60" i="20"/>
  <c r="B39" i="20"/>
  <c r="B38" i="20"/>
  <c r="C8" i="20"/>
  <c r="H8" i="20" s="1"/>
  <c r="N7" i="32" s="1"/>
  <c r="C10" i="20"/>
  <c r="E11" i="20"/>
  <c r="E13" i="20"/>
  <c r="E15" i="20"/>
  <c r="C18" i="20"/>
  <c r="E19" i="20"/>
  <c r="E21" i="20"/>
  <c r="E74" i="20"/>
  <c r="E59" i="20"/>
  <c r="E50" i="20"/>
  <c r="E48" i="20"/>
  <c r="M49" i="20"/>
  <c r="F27" i="20"/>
  <c r="N28" i="20"/>
  <c r="B29" i="20"/>
  <c r="E30" i="20"/>
  <c r="T36" i="20"/>
  <c r="C39" i="20"/>
  <c r="D48" i="20"/>
  <c r="O49" i="20"/>
  <c r="C51" i="20"/>
  <c r="E60" i="20"/>
  <c r="F72" i="20"/>
  <c r="B75" i="20"/>
  <c r="C77" i="20"/>
  <c r="AU5" i="32"/>
  <c r="H19" i="32"/>
  <c r="F7" i="20"/>
  <c r="B9" i="20"/>
  <c r="F9" i="20"/>
  <c r="B11" i="20"/>
  <c r="F11" i="20"/>
  <c r="B13" i="20"/>
  <c r="F13" i="20"/>
  <c r="B15" i="20"/>
  <c r="F15" i="20"/>
  <c r="G14" i="32" s="1"/>
  <c r="B17" i="20"/>
  <c r="F17" i="20"/>
  <c r="D22" i="20"/>
  <c r="F77" i="20"/>
  <c r="F73" i="20"/>
  <c r="F60" i="20"/>
  <c r="C27" i="20"/>
  <c r="K28" i="20"/>
  <c r="O28" i="20"/>
  <c r="B30" i="20"/>
  <c r="F48" i="20"/>
  <c r="K49" i="20"/>
  <c r="P49" i="20"/>
  <c r="D50" i="20"/>
  <c r="E51" i="20"/>
  <c r="C59" i="20"/>
  <c r="E61" i="20"/>
  <c r="B62" i="20"/>
  <c r="B71" i="20"/>
  <c r="B80" i="20" s="1"/>
  <c r="C73" i="20"/>
  <c r="C74" i="20"/>
  <c r="D76" i="20"/>
  <c r="D77" i="20"/>
  <c r="D220" i="20"/>
  <c r="H49" i="20"/>
  <c r="E292" i="20"/>
  <c r="D291" i="20"/>
  <c r="D290" i="20"/>
  <c r="D289" i="20"/>
  <c r="E272" i="20"/>
  <c r="E294" i="20" s="1"/>
  <c r="D263" i="20"/>
  <c r="E262" i="20"/>
  <c r="D245" i="20"/>
  <c r="D255" i="20" s="1"/>
  <c r="E244" i="20"/>
  <c r="F229" i="20"/>
  <c r="B229" i="20"/>
  <c r="D272" i="20"/>
  <c r="D294" i="20" s="1"/>
  <c r="D262" i="20"/>
  <c r="D244" i="20"/>
  <c r="E229" i="20"/>
  <c r="I222" i="20"/>
  <c r="E222" i="20"/>
  <c r="E290" i="20"/>
  <c r="D286" i="20"/>
  <c r="D298" i="20" s="1"/>
  <c r="D270" i="20"/>
  <c r="B262" i="20"/>
  <c r="D246" i="20"/>
  <c r="D224" i="20"/>
  <c r="I223" i="20"/>
  <c r="F222" i="20"/>
  <c r="K221" i="20"/>
  <c r="C221" i="20"/>
  <c r="H220" i="20"/>
  <c r="E219" i="20"/>
  <c r="B159" i="20"/>
  <c r="AN39" i="32" s="1"/>
  <c r="E289" i="20"/>
  <c r="D285" i="20"/>
  <c r="F272" i="20"/>
  <c r="D264" i="20"/>
  <c r="E245" i="20"/>
  <c r="E255" i="20" s="1"/>
  <c r="E230" i="20"/>
  <c r="F223" i="20"/>
  <c r="E220" i="20"/>
  <c r="J219" i="20"/>
  <c r="B219" i="20"/>
  <c r="B129" i="20"/>
  <c r="AV21" i="32" s="1"/>
  <c r="F292" i="20"/>
  <c r="E288" i="20"/>
  <c r="B272" i="20"/>
  <c r="B294" i="20" s="1"/>
  <c r="E263" i="20"/>
  <c r="F244" i="20"/>
  <c r="F254" i="20" s="1"/>
  <c r="Z7" i="32" s="1"/>
  <c r="I224" i="20"/>
  <c r="E223" i="20"/>
  <c r="J222" i="20"/>
  <c r="B222" i="20"/>
  <c r="I219" i="20"/>
  <c r="B204" i="20"/>
  <c r="AX39" i="32" s="1"/>
  <c r="B114" i="20"/>
  <c r="AR21" i="32" s="1"/>
  <c r="F291" i="20"/>
  <c r="D287" i="20"/>
  <c r="C271" i="20"/>
  <c r="C312" i="20" s="1"/>
  <c r="F262" i="20"/>
  <c r="B244" i="20"/>
  <c r="C229" i="20"/>
  <c r="E224" i="20"/>
  <c r="J223" i="20"/>
  <c r="B223" i="20"/>
  <c r="G222" i="20"/>
  <c r="D221" i="20"/>
  <c r="I220" i="20"/>
  <c r="F219" i="20"/>
  <c r="B174" i="20"/>
  <c r="AR39" i="32" s="1"/>
  <c r="B99" i="20"/>
  <c r="AN21" i="32" s="1"/>
  <c r="T57" i="20"/>
  <c r="T53" i="20"/>
  <c r="T35" i="20"/>
  <c r="F39" i="20"/>
  <c r="F38" i="20"/>
  <c r="E7" i="20"/>
  <c r="E9" i="20"/>
  <c r="H10" i="20"/>
  <c r="N9" i="32" s="1"/>
  <c r="C12" i="20"/>
  <c r="H12" i="20" s="1"/>
  <c r="N11" i="32" s="1"/>
  <c r="C14" i="20"/>
  <c r="H14" i="20" s="1"/>
  <c r="N13" i="32" s="1"/>
  <c r="C16" i="20"/>
  <c r="H16" i="20" s="1"/>
  <c r="N15" i="32" s="1"/>
  <c r="E17" i="20"/>
  <c r="C20" i="20"/>
  <c r="H20" i="20" s="1"/>
  <c r="N19" i="32" s="1"/>
  <c r="C22" i="20"/>
  <c r="H22" i="20" s="1"/>
  <c r="N21" i="32" s="1"/>
  <c r="I49" i="20"/>
  <c r="B27" i="20"/>
  <c r="J28" i="20"/>
  <c r="F29" i="20"/>
  <c r="T37" i="20"/>
  <c r="E38" i="20"/>
  <c r="J49" i="20"/>
  <c r="C50" i="20"/>
  <c r="D61" i="20"/>
  <c r="F62" i="20"/>
  <c r="F71" i="20"/>
  <c r="F82" i="20" s="1"/>
  <c r="B74" i="20"/>
  <c r="B82" i="20" s="1"/>
  <c r="B76" i="20"/>
  <c r="B84" i="20" s="1"/>
  <c r="H7" i="32"/>
  <c r="H15" i="32"/>
  <c r="AN26" i="32"/>
  <c r="B7" i="20"/>
  <c r="D8" i="20"/>
  <c r="D10" i="20"/>
  <c r="D12" i="20"/>
  <c r="D14" i="20"/>
  <c r="D16" i="20"/>
  <c r="D18" i="20"/>
  <c r="B19" i="20"/>
  <c r="D20" i="20"/>
  <c r="B21" i="20"/>
  <c r="F21" i="20"/>
  <c r="B77" i="20"/>
  <c r="B85" i="20" s="1"/>
  <c r="B73" i="20"/>
  <c r="B81" i="20" s="1"/>
  <c r="G28" i="20"/>
  <c r="C29" i="20"/>
  <c r="F30" i="20"/>
  <c r="T34" i="20"/>
  <c r="D39" i="20"/>
  <c r="H13" i="32"/>
  <c r="C7" i="20"/>
  <c r="E8" i="20"/>
  <c r="C9" i="20"/>
  <c r="E10" i="20"/>
  <c r="C11" i="20"/>
  <c r="E12" i="20"/>
  <c r="C13" i="20"/>
  <c r="E14" i="20"/>
  <c r="C15" i="20"/>
  <c r="E16" i="20"/>
  <c r="C17" i="20"/>
  <c r="E18" i="20"/>
  <c r="C19" i="20"/>
  <c r="H19" i="20" s="1"/>
  <c r="N18" i="32" s="1"/>
  <c r="E20" i="20"/>
  <c r="C21" i="20"/>
  <c r="E22" i="20"/>
  <c r="C76" i="20"/>
  <c r="C72" i="20"/>
  <c r="C62" i="20"/>
  <c r="C61" i="20"/>
  <c r="D27" i="20"/>
  <c r="L28" i="20"/>
  <c r="D29" i="20"/>
  <c r="C30" i="20"/>
  <c r="T33" i="20"/>
  <c r="B48" i="20"/>
  <c r="F50" i="20"/>
  <c r="F51" i="20"/>
  <c r="T54" i="20"/>
  <c r="T55" i="20"/>
  <c r="T56" i="20"/>
  <c r="D59" i="20"/>
  <c r="C60" i="20"/>
  <c r="F61" i="20"/>
  <c r="D62" i="20"/>
  <c r="H62" i="20" s="1"/>
  <c r="C71" i="20"/>
  <c r="C83" i="20" s="1"/>
  <c r="D72" i="20"/>
  <c r="D73" i="20"/>
  <c r="E75" i="20"/>
  <c r="E83" i="20" s="1"/>
  <c r="E76" i="20"/>
  <c r="E84" i="20" s="1"/>
  <c r="E77" i="20"/>
  <c r="E85" i="20" s="1"/>
  <c r="B110" i="20"/>
  <c r="D110" i="20" s="1"/>
  <c r="D75" i="20"/>
  <c r="D71" i="20"/>
  <c r="R17" i="32" s="1"/>
  <c r="D51" i="20"/>
  <c r="I28" i="20"/>
  <c r="C105" i="20"/>
  <c r="AN27" i="32" s="1"/>
  <c r="C284" i="20"/>
  <c r="D124" i="20"/>
  <c r="C139" i="20"/>
  <c r="C154" i="20"/>
  <c r="B169" i="20"/>
  <c r="C210" i="20"/>
  <c r="AZ45" i="32" s="1"/>
  <c r="B221" i="20"/>
  <c r="F221" i="20"/>
  <c r="J221" i="20"/>
  <c r="C246" i="20"/>
  <c r="C245" i="20"/>
  <c r="C255" i="20" s="1"/>
  <c r="C244" i="20"/>
  <c r="C254" i="20" s="1"/>
  <c r="C247" i="20"/>
  <c r="B109" i="20"/>
  <c r="D139" i="20"/>
  <c r="D154" i="20"/>
  <c r="C160" i="20"/>
  <c r="C212" i="20"/>
  <c r="AZ46" i="32" s="1"/>
  <c r="C230" i="20"/>
  <c r="C224" i="20"/>
  <c r="C220" i="20"/>
  <c r="C223" i="20"/>
  <c r="C219" i="20"/>
  <c r="G224" i="20"/>
  <c r="G220" i="20"/>
  <c r="G223" i="20"/>
  <c r="G219" i="20"/>
  <c r="K224" i="20"/>
  <c r="K220" i="20"/>
  <c r="K223" i="20"/>
  <c r="K219" i="20"/>
  <c r="G221" i="20"/>
  <c r="D247" i="20"/>
  <c r="E286" i="20"/>
  <c r="E298" i="20" s="1"/>
  <c r="B124" i="20"/>
  <c r="D230" i="20"/>
  <c r="D223" i="20"/>
  <c r="M223" i="20" s="1"/>
  <c r="D219" i="20"/>
  <c r="D229" i="20"/>
  <c r="D222" i="20"/>
  <c r="M222" i="20" s="1"/>
  <c r="H224" i="20"/>
  <c r="H223" i="20"/>
  <c r="H219" i="20"/>
  <c r="H222" i="20"/>
  <c r="H221" i="20"/>
  <c r="C222" i="20"/>
  <c r="K222" i="20"/>
  <c r="E247" i="20"/>
  <c r="B289" i="20"/>
  <c r="F285" i="20"/>
  <c r="B139" i="20"/>
  <c r="B154" i="20"/>
  <c r="E221" i="20"/>
  <c r="I221" i="20"/>
  <c r="B247" i="20"/>
  <c r="F247" i="20"/>
  <c r="C289" i="20"/>
  <c r="C285" i="20"/>
  <c r="C288" i="20"/>
  <c r="C287" i="20"/>
  <c r="C286" i="20"/>
  <c r="C298" i="20" s="1"/>
  <c r="C270" i="20"/>
  <c r="C264" i="20"/>
  <c r="C292" i="20"/>
  <c r="C291" i="20"/>
  <c r="C290" i="20"/>
  <c r="C263" i="20"/>
  <c r="C272" i="20"/>
  <c r="C294" i="20" s="1"/>
  <c r="C262" i="20"/>
  <c r="D214" i="20"/>
  <c r="B220" i="20"/>
  <c r="F220" i="20"/>
  <c r="J220" i="20"/>
  <c r="B224" i="20"/>
  <c r="F224" i="20"/>
  <c r="J224" i="20"/>
  <c r="B230" i="20"/>
  <c r="F230" i="20"/>
  <c r="AD9" i="32" s="1"/>
  <c r="B245" i="20"/>
  <c r="F245" i="20"/>
  <c r="F255" i="20" s="1"/>
  <c r="Z8" i="32" s="1"/>
  <c r="E246" i="20"/>
  <c r="D292" i="20"/>
  <c r="D288" i="20"/>
  <c r="D284" i="20"/>
  <c r="B263" i="20"/>
  <c r="F263" i="20"/>
  <c r="E264" i="20"/>
  <c r="E280" i="20" s="1"/>
  <c r="E270" i="20"/>
  <c r="D271" i="20"/>
  <c r="E284" i="20"/>
  <c r="E285" i="20"/>
  <c r="F287" i="20"/>
  <c r="F288" i="20"/>
  <c r="F289" i="20"/>
  <c r="B291" i="20"/>
  <c r="B292" i="20"/>
  <c r="B246" i="20"/>
  <c r="F246" i="20"/>
  <c r="F256" i="20" s="1"/>
  <c r="E291" i="20"/>
  <c r="E287" i="20"/>
  <c r="E297" i="20" s="1"/>
  <c r="B264" i="20"/>
  <c r="B280" i="20" s="1"/>
  <c r="F264" i="20"/>
  <c r="B270" i="20"/>
  <c r="F270" i="20"/>
  <c r="S46" i="32" s="1"/>
  <c r="E271" i="20"/>
  <c r="F284" i="20"/>
  <c r="B287" i="20"/>
  <c r="B297" i="20" s="1"/>
  <c r="B288" i="20"/>
  <c r="B290" i="20"/>
  <c r="B296" i="20" s="1"/>
  <c r="B286" i="20"/>
  <c r="B298" i="20" s="1"/>
  <c r="F290" i="20"/>
  <c r="F296" i="20" s="1"/>
  <c r="F286" i="20"/>
  <c r="F298" i="20" s="1"/>
  <c r="B271" i="20"/>
  <c r="F271" i="20"/>
  <c r="F312" i="20" s="1"/>
  <c r="B284" i="20"/>
  <c r="B285" i="20"/>
  <c r="B295" i="20" s="1"/>
  <c r="H43" i="20" l="1"/>
  <c r="E80" i="20"/>
  <c r="H18" i="20"/>
  <c r="N17" i="32" s="1"/>
  <c r="H17" i="32"/>
  <c r="E82" i="20"/>
  <c r="C123" i="20"/>
  <c r="B125" i="20" s="1"/>
  <c r="D125" i="20" s="1"/>
  <c r="H9" i="32"/>
  <c r="B252" i="20"/>
  <c r="H229" i="20"/>
  <c r="M219" i="20"/>
  <c r="H11" i="32"/>
  <c r="C314" i="20"/>
  <c r="E256" i="20"/>
  <c r="D252" i="20"/>
  <c r="C256" i="20"/>
  <c r="E254" i="20"/>
  <c r="D256" i="20"/>
  <c r="D254" i="20"/>
  <c r="C231" i="20"/>
  <c r="D315" i="20"/>
  <c r="H18" i="32"/>
  <c r="E231" i="20"/>
  <c r="F231" i="20"/>
  <c r="B231" i="20"/>
  <c r="D231" i="20"/>
  <c r="E314" i="20"/>
  <c r="E313" i="20"/>
  <c r="C313" i="20"/>
  <c r="F314" i="20"/>
  <c r="F313" i="20"/>
  <c r="D314" i="20"/>
  <c r="C315" i="20"/>
  <c r="D313" i="20"/>
  <c r="B273" i="20"/>
  <c r="B312" i="20"/>
  <c r="F297" i="20"/>
  <c r="C280" i="20"/>
  <c r="N33" i="20"/>
  <c r="D280" i="20"/>
  <c r="E273" i="20"/>
  <c r="E312" i="20"/>
  <c r="D273" i="20"/>
  <c r="D312" i="20"/>
  <c r="AV44" i="32"/>
  <c r="C138" i="20"/>
  <c r="B140" i="20" s="1"/>
  <c r="D140" i="20" s="1"/>
  <c r="AV26" i="32"/>
  <c r="H39" i="20"/>
  <c r="K42" i="32" s="1"/>
  <c r="N56" i="20"/>
  <c r="E295" i="20"/>
  <c r="C296" i="20"/>
  <c r="C295" i="20"/>
  <c r="N58" i="20"/>
  <c r="C183" i="20"/>
  <c r="B185" i="20" s="1"/>
  <c r="D185" i="20" s="1"/>
  <c r="AR44" i="32"/>
  <c r="B339" i="20"/>
  <c r="G21" i="32"/>
  <c r="D278" i="20"/>
  <c r="C153" i="20"/>
  <c r="B155" i="20" s="1"/>
  <c r="D155" i="20" s="1"/>
  <c r="AZ26" i="32"/>
  <c r="H38" i="20"/>
  <c r="I38" i="20" s="1"/>
  <c r="F280" i="20"/>
  <c r="Q48" i="32"/>
  <c r="F251" i="20"/>
  <c r="W9" i="32" s="1"/>
  <c r="B255" i="20"/>
  <c r="B250" i="20"/>
  <c r="N221" i="20"/>
  <c r="N224" i="20"/>
  <c r="C250" i="20"/>
  <c r="D81" i="20"/>
  <c r="M221" i="20"/>
  <c r="F278" i="20"/>
  <c r="Q46" i="32"/>
  <c r="E279" i="20"/>
  <c r="E281" i="20" s="1"/>
  <c r="E265" i="20"/>
  <c r="F294" i="20"/>
  <c r="S48" i="32"/>
  <c r="B278" i="20"/>
  <c r="D279" i="20"/>
  <c r="D265" i="20"/>
  <c r="F83" i="20"/>
  <c r="D85" i="20"/>
  <c r="B332" i="20"/>
  <c r="H15" i="20"/>
  <c r="N14" i="32" s="1"/>
  <c r="B328" i="20"/>
  <c r="H11" i="20"/>
  <c r="N10" i="32" s="1"/>
  <c r="H10" i="32"/>
  <c r="B324" i="20"/>
  <c r="H7" i="20"/>
  <c r="N6" i="32" s="1"/>
  <c r="H6" i="32"/>
  <c r="F80" i="20"/>
  <c r="N36" i="20"/>
  <c r="F273" i="20"/>
  <c r="S49" i="32" s="1"/>
  <c r="S47" i="32"/>
  <c r="B256" i="20"/>
  <c r="B251" i="20"/>
  <c r="F279" i="20"/>
  <c r="F265" i="20"/>
  <c r="Q49" i="32" s="1"/>
  <c r="Q47" i="32"/>
  <c r="B240" i="20"/>
  <c r="C240" i="20" s="1"/>
  <c r="AD12" i="32"/>
  <c r="C278" i="20"/>
  <c r="F295" i="20"/>
  <c r="N219" i="20"/>
  <c r="C168" i="20"/>
  <c r="B170" i="20" s="1"/>
  <c r="D170" i="20" s="1"/>
  <c r="AN44" i="32"/>
  <c r="C251" i="20"/>
  <c r="D80" i="20"/>
  <c r="N54" i="20"/>
  <c r="C80" i="20"/>
  <c r="N35" i="20"/>
  <c r="N222" i="20"/>
  <c r="C273" i="20"/>
  <c r="D295" i="20"/>
  <c r="E249" i="20"/>
  <c r="M220" i="20"/>
  <c r="D84" i="20"/>
  <c r="F81" i="20"/>
  <c r="H60" i="20"/>
  <c r="H65" i="20"/>
  <c r="H41" i="20"/>
  <c r="F84" i="20"/>
  <c r="B279" i="20"/>
  <c r="B265" i="20"/>
  <c r="E251" i="20"/>
  <c r="C297" i="20"/>
  <c r="F252" i="20"/>
  <c r="N223" i="20"/>
  <c r="C252" i="20"/>
  <c r="D83" i="20"/>
  <c r="H64" i="20"/>
  <c r="H59" i="20"/>
  <c r="C84" i="20"/>
  <c r="B338" i="20"/>
  <c r="H21" i="20"/>
  <c r="N20" i="32" s="1"/>
  <c r="G20" i="32"/>
  <c r="N53" i="20"/>
  <c r="D297" i="20"/>
  <c r="E250" i="20"/>
  <c r="M224" i="20"/>
  <c r="D250" i="20"/>
  <c r="H42" i="20"/>
  <c r="C82" i="20"/>
  <c r="F85" i="20"/>
  <c r="H77" i="20"/>
  <c r="AF17" i="32"/>
  <c r="B334" i="20"/>
  <c r="H17" i="20"/>
  <c r="N16" i="32" s="1"/>
  <c r="H16" i="32"/>
  <c r="B330" i="20"/>
  <c r="H13" i="20"/>
  <c r="N12" i="32" s="1"/>
  <c r="G12" i="32"/>
  <c r="B326" i="20"/>
  <c r="H9" i="20"/>
  <c r="H8" i="32"/>
  <c r="C85" i="20"/>
  <c r="N32" i="20"/>
  <c r="F250" i="20"/>
  <c r="W8" i="32" s="1"/>
  <c r="B237" i="20"/>
  <c r="C237" i="20" s="1"/>
  <c r="C265" i="20"/>
  <c r="C279" i="20"/>
  <c r="E252" i="20"/>
  <c r="H230" i="20"/>
  <c r="N220" i="20"/>
  <c r="C249" i="20"/>
  <c r="AA42" i="32"/>
  <c r="N55" i="20"/>
  <c r="B345" i="20"/>
  <c r="L32" i="32"/>
  <c r="N34" i="20"/>
  <c r="H66" i="20"/>
  <c r="H61" i="20"/>
  <c r="N37" i="20"/>
  <c r="N57" i="20"/>
  <c r="B254" i="20"/>
  <c r="B249" i="20"/>
  <c r="F249" i="20"/>
  <c r="W7" i="32" s="1"/>
  <c r="D251" i="20"/>
  <c r="E296" i="20"/>
  <c r="D249" i="20"/>
  <c r="B234" i="20"/>
  <c r="C234" i="20" s="1"/>
  <c r="AD6" i="32"/>
  <c r="E278" i="20"/>
  <c r="D296" i="20"/>
  <c r="C81" i="20"/>
  <c r="B83" i="20"/>
  <c r="D82" i="20"/>
  <c r="H82" i="20" s="1"/>
  <c r="H83" i="20" l="1"/>
  <c r="D281" i="20"/>
  <c r="C281" i="20"/>
  <c r="F281" i="20"/>
  <c r="H280" i="20"/>
  <c r="I280" i="20" s="1"/>
  <c r="H231" i="20"/>
  <c r="I39" i="20"/>
  <c r="P42" i="32" s="1"/>
  <c r="H80" i="20"/>
  <c r="H294" i="20"/>
  <c r="M298" i="20" s="1"/>
  <c r="H312" i="20"/>
  <c r="M316" i="20" s="1"/>
  <c r="H316" i="20"/>
  <c r="H315" i="20"/>
  <c r="H313" i="20"/>
  <c r="H314" i="20"/>
  <c r="H296" i="20"/>
  <c r="H295" i="20"/>
  <c r="H297" i="20"/>
  <c r="H298" i="20"/>
  <c r="K41" i="32"/>
  <c r="H84" i="20"/>
  <c r="B340" i="20"/>
  <c r="V36" i="20"/>
  <c r="V34" i="20"/>
  <c r="V37" i="20"/>
  <c r="V35" i="20"/>
  <c r="V33" i="20"/>
  <c r="V32" i="20"/>
  <c r="B346" i="20"/>
  <c r="R32" i="32"/>
  <c r="B347" i="20"/>
  <c r="W32" i="32"/>
  <c r="H278" i="20"/>
  <c r="H81" i="20"/>
  <c r="O224" i="20"/>
  <c r="AX48" i="32" s="1"/>
  <c r="AA41" i="32"/>
  <c r="I61" i="20"/>
  <c r="I62" i="20"/>
  <c r="AF42" i="32" s="1"/>
  <c r="I60" i="20"/>
  <c r="O222" i="20"/>
  <c r="AN48" i="32" s="1"/>
  <c r="O221" i="20"/>
  <c r="AV30" i="32" s="1"/>
  <c r="P41" i="32"/>
  <c r="B348" i="20"/>
  <c r="AB32" i="32"/>
  <c r="O220" i="20"/>
  <c r="AR30" i="32" s="1"/>
  <c r="B341" i="20"/>
  <c r="V58" i="20"/>
  <c r="V54" i="20"/>
  <c r="V53" i="20"/>
  <c r="V57" i="20"/>
  <c r="V56" i="20"/>
  <c r="V55" i="20"/>
  <c r="O219" i="20"/>
  <c r="AN30" i="32" s="1"/>
  <c r="H85" i="20"/>
  <c r="AF18" i="32" s="1"/>
  <c r="B342" i="20"/>
  <c r="Z9" i="32"/>
  <c r="B344" i="20"/>
  <c r="G32" i="32"/>
  <c r="I59" i="20"/>
  <c r="O223" i="20"/>
  <c r="AR48" i="32" s="1"/>
  <c r="B281" i="20"/>
  <c r="H281" i="20" s="1"/>
  <c r="H279" i="20"/>
  <c r="B343" i="20"/>
  <c r="B32" i="32"/>
  <c r="U48" i="32"/>
  <c r="I297" i="20" l="1"/>
  <c r="I313" i="20"/>
  <c r="I315" i="20"/>
  <c r="I316" i="20"/>
  <c r="I314" i="20"/>
  <c r="I295" i="20"/>
  <c r="C57" i="20"/>
  <c r="A57" i="20"/>
  <c r="R39" i="32" s="1"/>
  <c r="E57" i="20"/>
  <c r="F57" i="20"/>
  <c r="D57" i="20"/>
  <c r="I279" i="20"/>
  <c r="U47" i="32"/>
  <c r="C53" i="20"/>
  <c r="A53" i="20"/>
  <c r="R35" i="32" s="1"/>
  <c r="E53" i="20"/>
  <c r="F53" i="20"/>
  <c r="D53" i="20"/>
  <c r="AF41" i="32"/>
  <c r="C33" i="20"/>
  <c r="A33" i="20"/>
  <c r="B36" i="32" s="1"/>
  <c r="B33" i="20"/>
  <c r="D33" i="20"/>
  <c r="F33" i="20"/>
  <c r="E33" i="20"/>
  <c r="A36" i="20"/>
  <c r="B39" i="32" s="1"/>
  <c r="D36" i="20"/>
  <c r="F36" i="20"/>
  <c r="B36" i="20"/>
  <c r="E36" i="20"/>
  <c r="C36" i="20"/>
  <c r="I281" i="20"/>
  <c r="U49" i="32"/>
  <c r="C55" i="20"/>
  <c r="F55" i="20"/>
  <c r="A55" i="20"/>
  <c r="R37" i="32" s="1"/>
  <c r="E55" i="20"/>
  <c r="D55" i="20"/>
  <c r="F54" i="20"/>
  <c r="A54" i="20"/>
  <c r="R36" i="32" s="1"/>
  <c r="E54" i="20"/>
  <c r="D54" i="20"/>
  <c r="C54" i="20"/>
  <c r="E35" i="20"/>
  <c r="A35" i="20"/>
  <c r="B38" i="32" s="1"/>
  <c r="C35" i="20"/>
  <c r="F35" i="20"/>
  <c r="B35" i="20"/>
  <c r="D35" i="20"/>
  <c r="A56" i="20"/>
  <c r="R38" i="32" s="1"/>
  <c r="C56" i="20"/>
  <c r="F56" i="20"/>
  <c r="D56" i="20"/>
  <c r="E56" i="20"/>
  <c r="F58" i="20"/>
  <c r="A58" i="20"/>
  <c r="R40" i="32" s="1"/>
  <c r="E58" i="20"/>
  <c r="D58" i="20"/>
  <c r="C58" i="20"/>
  <c r="I296" i="20"/>
  <c r="I298" i="20"/>
  <c r="C37" i="20"/>
  <c r="A37" i="20"/>
  <c r="B40" i="32" s="1"/>
  <c r="E37" i="20"/>
  <c r="D37" i="20"/>
  <c r="F37" i="20"/>
  <c r="B37" i="20"/>
  <c r="I278" i="20"/>
  <c r="U46" i="32"/>
  <c r="A32" i="20"/>
  <c r="B35" i="32" s="1"/>
  <c r="C32" i="20"/>
  <c r="F32" i="20"/>
  <c r="B32" i="20"/>
  <c r="E32" i="20"/>
  <c r="D32" i="20"/>
  <c r="A34" i="20"/>
  <c r="B37" i="32" s="1"/>
  <c r="B34" i="20"/>
  <c r="C34" i="20"/>
  <c r="F34" i="20"/>
  <c r="E34" i="20"/>
  <c r="D34" i="20"/>
  <c r="M314" i="20" l="1"/>
  <c r="M313" i="20"/>
  <c r="L312" i="20"/>
  <c r="M312" i="20"/>
  <c r="M315" i="20"/>
  <c r="L314" i="20"/>
  <c r="L313" i="20"/>
  <c r="L315" i="20"/>
  <c r="M296" i="20"/>
  <c r="L295" i="20"/>
  <c r="H36" i="20"/>
  <c r="I36" i="20" s="1"/>
  <c r="P39" i="32" s="1"/>
  <c r="H33" i="20"/>
  <c r="K36" i="32" s="1"/>
  <c r="M295" i="20"/>
  <c r="H32" i="20"/>
  <c r="K35" i="32" s="1"/>
  <c r="H37" i="20"/>
  <c r="I37" i="20" s="1"/>
  <c r="P40" i="32" s="1"/>
  <c r="H58" i="20"/>
  <c r="AA40" i="32" s="1"/>
  <c r="E266" i="20"/>
  <c r="E267" i="20"/>
  <c r="B267" i="20"/>
  <c r="B266" i="20"/>
  <c r="H34" i="20"/>
  <c r="D267" i="20"/>
  <c r="D266" i="20"/>
  <c r="H56" i="20"/>
  <c r="D275" i="20"/>
  <c r="D274" i="20"/>
  <c r="H54" i="20"/>
  <c r="B275" i="20"/>
  <c r="B274" i="20"/>
  <c r="H57" i="20"/>
  <c r="M297" i="20"/>
  <c r="L294" i="20"/>
  <c r="F267" i="20"/>
  <c r="F266" i="20"/>
  <c r="H35" i="20"/>
  <c r="E275" i="20"/>
  <c r="E274" i="20"/>
  <c r="H55" i="20"/>
  <c r="L297" i="20"/>
  <c r="I32" i="20"/>
  <c r="C267" i="20"/>
  <c r="C266" i="20"/>
  <c r="H53" i="20"/>
  <c r="L296" i="20"/>
  <c r="M294" i="20"/>
  <c r="C274" i="20"/>
  <c r="C275" i="20"/>
  <c r="F275" i="20"/>
  <c r="F274" i="20"/>
  <c r="K39" i="32"/>
  <c r="K40" i="32" l="1"/>
  <c r="I33" i="20"/>
  <c r="P36" i="32" s="1"/>
  <c r="I58" i="20"/>
  <c r="AF40" i="32" s="1"/>
  <c r="AA35" i="32"/>
  <c r="I53" i="20"/>
  <c r="AA39" i="32"/>
  <c r="I57" i="20"/>
  <c r="AF39" i="32" s="1"/>
  <c r="AA38" i="32"/>
  <c r="I56" i="20"/>
  <c r="AF38" i="32" s="1"/>
  <c r="P35" i="32"/>
  <c r="I34" i="20"/>
  <c r="P37" i="32" s="1"/>
  <c r="K37" i="32"/>
  <c r="I35" i="20"/>
  <c r="P38" i="32" s="1"/>
  <c r="K38" i="32"/>
  <c r="I55" i="20"/>
  <c r="AF37" i="32" s="1"/>
  <c r="AA37" i="32"/>
  <c r="AA36" i="32"/>
  <c r="I54" i="20"/>
  <c r="AF36" i="32" s="1"/>
  <c r="J38" i="20" l="1"/>
  <c r="AF35" i="32"/>
  <c r="J61" i="20"/>
</calcChain>
</file>

<file path=xl/comments1.xml><?xml version="1.0" encoding="utf-8"?>
<comments xmlns="http://schemas.openxmlformats.org/spreadsheetml/2006/main">
  <authors>
    <author>Author</author>
  </authors>
  <commentList>
    <comment ref="G8" authorId="0">
      <text>
        <r>
          <rPr>
            <sz val="9"/>
            <color indexed="81"/>
            <rFont val="Tahoma"/>
            <family val="2"/>
          </rPr>
          <t>Compared to a vanilla WACC</t>
        </r>
      </text>
    </comment>
    <comment ref="F14" authorId="0">
      <text>
        <r>
          <rPr>
            <sz val="9"/>
            <color indexed="81"/>
            <rFont val="Tahoma"/>
            <family val="2"/>
          </rPr>
          <t>Total distribution transfer capacity</t>
        </r>
      </text>
    </comment>
    <comment ref="AL28" authorId="0">
      <text>
        <r>
          <rPr>
            <sz val="9"/>
            <color indexed="81"/>
            <rFont val="Tahoma"/>
            <family val="2"/>
          </rPr>
          <t>Estimation based on Grade 1/2/unknown quantities</t>
        </r>
      </text>
    </comment>
    <comment ref="AL29" authorId="0">
      <text>
        <r>
          <rPr>
            <sz val="9"/>
            <color indexed="81"/>
            <rFont val="Tahoma"/>
            <family val="2"/>
          </rPr>
          <t>As indicated by the distributor in their latest AMP</t>
        </r>
      </text>
    </comment>
    <comment ref="AL30" authorId="0">
      <text>
        <r>
          <rPr>
            <b/>
            <sz val="9"/>
            <color indexed="81"/>
            <rFont val="Tahoma"/>
            <family val="2"/>
          </rPr>
          <t>Author:</t>
        </r>
        <r>
          <rPr>
            <sz val="9"/>
            <color indexed="81"/>
            <rFont val="Tahoma"/>
            <family val="2"/>
          </rPr>
          <t xml:space="preserve">
Forecast of applicable replacement and renewal capex for the next 5 years.
Change from recent historical series</t>
        </r>
      </text>
    </comment>
    <comment ref="Q45" authorId="0">
      <text>
        <r>
          <rPr>
            <sz val="9"/>
            <color indexed="81"/>
            <rFont val="Tahoma"/>
            <family val="2"/>
          </rPr>
          <t>Unplanned interruptions on the network - or Class C</t>
        </r>
      </text>
    </comment>
    <comment ref="S45" authorId="0">
      <text>
        <r>
          <rPr>
            <b/>
            <sz val="9"/>
            <color indexed="81"/>
            <rFont val="Tahoma"/>
            <family val="2"/>
          </rPr>
          <t>Author:</t>
        </r>
        <r>
          <rPr>
            <sz val="9"/>
            <color indexed="81"/>
            <rFont val="Tahoma"/>
            <family val="2"/>
          </rPr>
          <t xml:space="preserve">
Planned interruptions on the network - or Class B</t>
        </r>
      </text>
    </comment>
    <comment ref="U45" authorId="0">
      <text>
        <r>
          <rPr>
            <sz val="9"/>
            <color indexed="81"/>
            <rFont val="Tahoma"/>
            <family val="2"/>
          </rPr>
          <t>General direction of trend over the last 5 years</t>
        </r>
      </text>
    </comment>
    <comment ref="AL46" authorId="0">
      <text>
        <r>
          <rPr>
            <sz val="9"/>
            <color indexed="81"/>
            <rFont val="Tahoma"/>
            <family val="2"/>
          </rPr>
          <t>Estimation based on Grade 1/2/unknown quantities</t>
        </r>
      </text>
    </comment>
    <comment ref="AL47" authorId="0">
      <text>
        <r>
          <rPr>
            <sz val="9"/>
            <color indexed="81"/>
            <rFont val="Tahoma"/>
            <family val="2"/>
          </rPr>
          <t>As indicated by the distributor in their latest AMP</t>
        </r>
      </text>
    </comment>
    <comment ref="AL48" authorId="0">
      <text>
        <r>
          <rPr>
            <b/>
            <sz val="9"/>
            <color indexed="81"/>
            <rFont val="Tahoma"/>
            <family val="2"/>
          </rPr>
          <t>Author:</t>
        </r>
        <r>
          <rPr>
            <sz val="9"/>
            <color indexed="81"/>
            <rFont val="Tahoma"/>
            <family val="2"/>
          </rPr>
          <t xml:space="preserve">
Forecast of applicable replacement and renewal capex for the next 5 years.
Change from recent historical series</t>
        </r>
      </text>
    </comment>
  </commentList>
</comments>
</file>

<file path=xl/sharedStrings.xml><?xml version="1.0" encoding="utf-8"?>
<sst xmlns="http://schemas.openxmlformats.org/spreadsheetml/2006/main" count="36988" uniqueCount="4581">
  <si>
    <t>Network capacity</t>
  </si>
  <si>
    <t>SAIDI</t>
  </si>
  <si>
    <t>Overhead lines</t>
  </si>
  <si>
    <t>Underground cables</t>
  </si>
  <si>
    <t>Ownership:</t>
  </si>
  <si>
    <t>Head Office:</t>
  </si>
  <si>
    <t>Phone number:</t>
  </si>
  <si>
    <t>Company details</t>
  </si>
  <si>
    <t>Website:</t>
  </si>
  <si>
    <t>Reliability</t>
  </si>
  <si>
    <t>Load factor</t>
  </si>
  <si>
    <t>Interruption rate</t>
  </si>
  <si>
    <t>Summary statistics</t>
  </si>
  <si>
    <t>Regulatory profit</t>
  </si>
  <si>
    <t>Return on investment</t>
  </si>
  <si>
    <t>Line charge revenue</t>
  </si>
  <si>
    <t>Number of connections</t>
  </si>
  <si>
    <t>2016</t>
  </si>
  <si>
    <t>Duration of outages - SAIDI</t>
  </si>
  <si>
    <t>Frequency of outages - SAIFI</t>
  </si>
  <si>
    <t>Operating expenditure</t>
  </si>
  <si>
    <t>Capital expenditure</t>
  </si>
  <si>
    <t>Peak demand</t>
  </si>
  <si>
    <t>Energy delivered</t>
  </si>
  <si>
    <t>Yes</t>
  </si>
  <si>
    <t>Other income</t>
  </si>
  <si>
    <t>Consumer connection</t>
  </si>
  <si>
    <t>System growth</t>
  </si>
  <si>
    <t>Asset replacement &amp; renewal</t>
  </si>
  <si>
    <t>Asset relocations</t>
  </si>
  <si>
    <t>Reliability, safety &amp; environment</t>
  </si>
  <si>
    <t>Vegetation management</t>
  </si>
  <si>
    <t>Business support</t>
  </si>
  <si>
    <t>Network ratios</t>
  </si>
  <si>
    <t>Depreciation</t>
  </si>
  <si>
    <t>Revaluations</t>
  </si>
  <si>
    <t>Loss ratio</t>
  </si>
  <si>
    <t>Opening RAB</t>
  </si>
  <si>
    <t>Closing RAB</t>
  </si>
  <si>
    <t>Asset disposals</t>
  </si>
  <si>
    <t>Other adjustments</t>
  </si>
  <si>
    <t>Line charge revenues</t>
  </si>
  <si>
    <t>Year</t>
  </si>
  <si>
    <t>Source</t>
  </si>
  <si>
    <t>Schedule</t>
  </si>
  <si>
    <t>Section</t>
  </si>
  <si>
    <t>Category</t>
  </si>
  <si>
    <t>Selection</t>
  </si>
  <si>
    <t>Index</t>
  </si>
  <si>
    <t>Units</t>
  </si>
  <si>
    <t>Alpine Energy</t>
  </si>
  <si>
    <t>Aurora Energy</t>
  </si>
  <si>
    <t>Buller Electricity</t>
  </si>
  <si>
    <t>Centralines</t>
  </si>
  <si>
    <t>Counties Power</t>
  </si>
  <si>
    <t>Eastland Network</t>
  </si>
  <si>
    <t>Electra</t>
  </si>
  <si>
    <t>Electricity Ashburton</t>
  </si>
  <si>
    <t>Electricity Invercargill</t>
  </si>
  <si>
    <t>Horizon Energy</t>
  </si>
  <si>
    <t>MainPower NZ</t>
  </si>
  <si>
    <t>Marlborough Lines</t>
  </si>
  <si>
    <t>Nelson Electricity</t>
  </si>
  <si>
    <t>Network Tasman</t>
  </si>
  <si>
    <t>Network Waitaki</t>
  </si>
  <si>
    <t>Northpower</t>
  </si>
  <si>
    <t>Orion NZ</t>
  </si>
  <si>
    <t>OtagoNet</t>
  </si>
  <si>
    <t>Powerco</t>
  </si>
  <si>
    <t>Scanpower</t>
  </si>
  <si>
    <t>The Lines Company</t>
  </si>
  <si>
    <t>The Power Company</t>
  </si>
  <si>
    <t>Top Energy</t>
  </si>
  <si>
    <t>Unison Networks</t>
  </si>
  <si>
    <t>Vector Lines</t>
  </si>
  <si>
    <t>WEL Networks</t>
  </si>
  <si>
    <t>Waipa Networks</t>
  </si>
  <si>
    <t>Wellington Electricity</t>
  </si>
  <si>
    <t>Westpower</t>
  </si>
  <si>
    <t>Industry</t>
  </si>
  <si>
    <t>Price-quality</t>
  </si>
  <si>
    <t>ID only</t>
  </si>
  <si>
    <t>xllookup</t>
  </si>
  <si>
    <t>ID</t>
  </si>
  <si>
    <t>MP1</t>
  </si>
  <si>
    <t>Network and Demand</t>
  </si>
  <si>
    <t>Number of Connection Points (at year end)</t>
  </si>
  <si>
    <t>NA</t>
  </si>
  <si>
    <t>number</t>
  </si>
  <si>
    <t>2009IDNetwork and DemandNumber of Connection Points (at year end)Number of Connection Points (at year end)NA</t>
  </si>
  <si>
    <t>FS2</t>
  </si>
  <si>
    <t>Capital Expenditure</t>
  </si>
  <si>
    <t>All assets</t>
  </si>
  <si>
    <t>Expenditure on assets</t>
  </si>
  <si>
    <t>constant</t>
  </si>
  <si>
    <t>$000s</t>
  </si>
  <si>
    <t>2010IDCapital ExpenditureAll assetsExpenditure on assetsconstant</t>
  </si>
  <si>
    <t>nominal</t>
  </si>
  <si>
    <t>2010IDCapital ExpenditureAll assetsExpenditure on assetsnominal</t>
  </si>
  <si>
    <t>Asset Relocations</t>
  </si>
  <si>
    <t>2010IDCapital ExpenditureAsset RelocationsAsset Relocationsconstant</t>
  </si>
  <si>
    <t>2010IDCapital ExpenditureAsset RelocationsAsset Relocationsnominal</t>
  </si>
  <si>
    <t>Asset Replacement and Renewal</t>
  </si>
  <si>
    <t>2010IDCapital ExpenditureAsset Replacement and RenewalAsset Replacement and Renewalconstant</t>
  </si>
  <si>
    <t>2010IDCapital ExpenditureAsset Replacement and RenewalAsset Replacement and Renewalnominal</t>
  </si>
  <si>
    <t>2010IDCapital ExpenditureConsumer connectionConsumer connectionconstant</t>
  </si>
  <si>
    <t>2010IDCapital ExpenditureConsumer connectionConsumer connectionnominal</t>
  </si>
  <si>
    <t>Network assets</t>
  </si>
  <si>
    <t>Expenditure on network assets</t>
  </si>
  <si>
    <t>2010IDCapital ExpenditureNetwork assetsExpenditure on network assetsconstant</t>
  </si>
  <si>
    <t>2010IDCapital ExpenditureNetwork assetsExpenditure on network assetsnominal</t>
  </si>
  <si>
    <t>Non-network assets</t>
  </si>
  <si>
    <t>Expenditure on non-network assets</t>
  </si>
  <si>
    <t>2010IDCapital ExpenditureNon-network assetsExpenditure on non-network assetsconstant</t>
  </si>
  <si>
    <t>2010IDCapital ExpenditureNon-network assetsExpenditure on non-network assetsnominal</t>
  </si>
  <si>
    <t>Reliability, safety and environment</t>
  </si>
  <si>
    <t>Total reliability, safety and environment</t>
  </si>
  <si>
    <t>2010IDCapital ExpenditureReliability, safety and environmentTotal reliability, safety and environmentconstant</t>
  </si>
  <si>
    <t>2010IDCapital ExpenditureReliability, safety and environmentTotal reliability, safety and environmentnominal</t>
  </si>
  <si>
    <t>System Growth</t>
  </si>
  <si>
    <t>2010IDCapital ExpenditureSystem GrowthSystem Growthconstant</t>
  </si>
  <si>
    <t>2010IDCapital ExpenditureSystem GrowthSystem Growthnominal</t>
  </si>
  <si>
    <t>Total Capital Expenditure on System Fixed Assets*</t>
  </si>
  <si>
    <t>2010IDCapital ExpenditureTotal Capital Expenditure on System Fixed Assets*Total Capital Expenditure on System Fixed Assets*constant</t>
  </si>
  <si>
    <t>2010IDCapital ExpenditureTotal Capital Expenditure on System Fixed Assets*Total Capital Expenditure on System Fixed Assets*nominal</t>
  </si>
  <si>
    <t>Works Under Construction at Beginning of Year</t>
  </si>
  <si>
    <t>2010IDCapital ExpenditureWorks Under Construction at Beginning of YearWorks Under Construction at Beginning of Yearconstant</t>
  </si>
  <si>
    <t>2010IDCapital ExpenditureWorks Under Construction at Beginning of YearWorks Under Construction at Beginning of Yearnominal</t>
  </si>
  <si>
    <t>Customer numbers</t>
  </si>
  <si>
    <t>Average no. of ICPs in disclosure year</t>
  </si>
  <si>
    <t>2010IDNetwork and DemandCustomer numbersAverage no. of ICPs in disclosure yearNA</t>
  </si>
  <si>
    <t>Electricity volumes</t>
  </si>
  <si>
    <t>Electricity entering system for supply to consumers</t>
  </si>
  <si>
    <t>GWh</t>
  </si>
  <si>
    <t>2010IDNetwork and DemandElectricity volumesElectricity entering system for supply to consumersNA</t>
  </si>
  <si>
    <t>Load Factor</t>
  </si>
  <si>
    <t>proportion</t>
  </si>
  <si>
    <t>2010IDNetwork and DemandElectricity volumesLoad FactorNA</t>
  </si>
  <si>
    <t>2010IDNetwork and DemandElectricity volumesLoss ratioNA</t>
  </si>
  <si>
    <t>Total energy delivered to ICPs</t>
  </si>
  <si>
    <t>2010IDNetwork and DemandElectricity volumesTotal energy delivered to ICPsNA</t>
  </si>
  <si>
    <t>Maximum coincident system demand</t>
  </si>
  <si>
    <t>GXP demand</t>
  </si>
  <si>
    <t>MW</t>
  </si>
  <si>
    <t>2010IDNetwork and DemandMaximum coincident system demandGXP demandNA</t>
  </si>
  <si>
    <t>2010IDNetwork and DemandMaximum coincident system demandMaximum coincident system demandNA</t>
  </si>
  <si>
    <t>2010IDNetwork and DemandNumber of Connection Points (at year end)Number of Connection Points (at year end)NA</t>
  </si>
  <si>
    <t>Total circuit length</t>
  </si>
  <si>
    <t>km</t>
  </si>
  <si>
    <t>2010IDNetwork and DemandTotal circuit lengthOverhead linesNA</t>
  </si>
  <si>
    <t>2010IDNetwork and DemandTotal circuit lengthTotal circuit lengthNA</t>
  </si>
  <si>
    <t>2010IDNetwork and DemandTotal circuit lengthUnderground cablesNA</t>
  </si>
  <si>
    <t>FS1</t>
  </si>
  <si>
    <t>Operating Expenditure</t>
  </si>
  <si>
    <t>Asset replacement and renewal</t>
  </si>
  <si>
    <t>2010IDOperating ExpenditureAsset replacement and renewalAsset replacement and renewalconstant</t>
  </si>
  <si>
    <t>2010IDOperating ExpenditureAsset replacement and renewalAsset replacement and renewalnominal</t>
  </si>
  <si>
    <t>2010IDOperating ExpenditureBusiness supportBusiness supportconstant</t>
  </si>
  <si>
    <t>2010IDOperating ExpenditureBusiness supportBusiness supportnominal</t>
  </si>
  <si>
    <t>Network opex</t>
  </si>
  <si>
    <t>2010IDOperating ExpenditureNetwork opexNetwork opexconstant</t>
  </si>
  <si>
    <t>2010IDOperating ExpenditureNetwork opexNetwork opexnominal</t>
  </si>
  <si>
    <t>Non-network opex</t>
  </si>
  <si>
    <t>2010IDOperating ExpenditureNon-network opexNon-network opexconstant</t>
  </si>
  <si>
    <t>2010IDOperating ExpenditureNon-network opexNon-network opexnominal</t>
  </si>
  <si>
    <t>Other</t>
  </si>
  <si>
    <t>2010IDOperating ExpenditureOtherOtherconstant</t>
  </si>
  <si>
    <t>2010IDOperating ExpenditureOtherOthernominal</t>
  </si>
  <si>
    <t>Pass-through Costs</t>
  </si>
  <si>
    <t>2010IDOperating ExpenditurePass-through CostsPass-through Costsconstant</t>
  </si>
  <si>
    <t>2010IDOperating ExpenditurePass-through CostsPass-through Costsnominal</t>
  </si>
  <si>
    <t xml:space="preserve">Routine and Preventative Maintenance </t>
  </si>
  <si>
    <t>2010IDOperating ExpenditureRoutine and Preventative Maintenance Routine and Preventative Maintenance constant</t>
  </si>
  <si>
    <t>2010IDOperating ExpenditureRoutine and Preventative Maintenance Routine and Preventative Maintenance nominal</t>
  </si>
  <si>
    <t>Service interruptions and emergencies</t>
  </si>
  <si>
    <t>2010IDOperating ExpenditureService interruptions and emergenciesService interruptions and emergenciesconstant</t>
  </si>
  <si>
    <t>2010IDOperating ExpenditureService interruptions and emergenciesService interruptions and emergenciesnominal</t>
  </si>
  <si>
    <t>System operations and network support</t>
  </si>
  <si>
    <t>2010IDOperating ExpenditureSystem operations and network supportSystem operations and network supportconstant</t>
  </si>
  <si>
    <t>2010IDOperating ExpenditureSystem operations and network supportSystem operations and network supportnominal</t>
  </si>
  <si>
    <t>Total Operational Expenditure</t>
  </si>
  <si>
    <t>2010IDOperating ExpenditureTotal Operational ExpenditureTotal Operational Expenditureconstant</t>
  </si>
  <si>
    <t>2010IDOperating ExpenditureTotal Operational ExpenditureTotal Operational Expenditurenominal</t>
  </si>
  <si>
    <t>Total opex</t>
  </si>
  <si>
    <t>Operational expenditure</t>
  </si>
  <si>
    <t>2010IDOperating ExpenditureTotal opexOperational expenditureconstant</t>
  </si>
  <si>
    <t>2010IDOperating ExpenditureTotal opexOperational expenditurenominal</t>
  </si>
  <si>
    <t>MP3</t>
  </si>
  <si>
    <t>Class B</t>
  </si>
  <si>
    <t>2010IDReliabilitySAIDIClass BNA</t>
  </si>
  <si>
    <t>Class C</t>
  </si>
  <si>
    <t>2010IDReliabilitySAIDIClass CNA</t>
  </si>
  <si>
    <t>SAIFI</t>
  </si>
  <si>
    <t>2010IDReliabilitySAIFIClass BNA</t>
  </si>
  <si>
    <t>2010IDReliabilitySAIFIClass CNA</t>
  </si>
  <si>
    <t>2011IDCapital ExpenditureAll assetsExpenditure on assetsconstant</t>
  </si>
  <si>
    <t>2011IDCapital ExpenditureAll assetsExpenditure on assetsnominal</t>
  </si>
  <si>
    <t>2011IDCapital ExpenditureAsset RelocationsAsset Relocationsconstant</t>
  </si>
  <si>
    <t>2011IDCapital ExpenditureAsset RelocationsAsset Relocationsnominal</t>
  </si>
  <si>
    <t>2011IDCapital ExpenditureAsset Replacement and RenewalAsset Replacement and Renewalconstant</t>
  </si>
  <si>
    <t>2011IDCapital ExpenditureAsset Replacement and RenewalAsset Replacement and Renewalnominal</t>
  </si>
  <si>
    <t>2011IDCapital ExpenditureConsumer connectionConsumer connectionconstant</t>
  </si>
  <si>
    <t>2011IDCapital ExpenditureConsumer connectionConsumer connectionnominal</t>
  </si>
  <si>
    <t>2011IDCapital ExpenditureNetwork assetsExpenditure on network assetsconstant</t>
  </si>
  <si>
    <t>2011IDCapital ExpenditureNetwork assetsExpenditure on network assetsnominal</t>
  </si>
  <si>
    <t>2011IDCapital ExpenditureNon-network assetsExpenditure on non-network assetsconstant</t>
  </si>
  <si>
    <t>2011IDCapital ExpenditureNon-network assetsExpenditure on non-network assetsnominal</t>
  </si>
  <si>
    <t>2011IDCapital ExpenditureReliability, safety and environmentTotal reliability, safety and environmentconstant</t>
  </si>
  <si>
    <t>2011IDCapital ExpenditureReliability, safety and environmentTotal reliability, safety and environmentnominal</t>
  </si>
  <si>
    <t>2011IDCapital ExpenditureSystem GrowthSystem Growthconstant</t>
  </si>
  <si>
    <t>2011IDCapital ExpenditureSystem GrowthSystem Growthnominal</t>
  </si>
  <si>
    <t>2011IDCapital ExpenditureTotal Capital Expenditure on System Fixed Assets*Total Capital Expenditure on System Fixed Assets*constant</t>
  </si>
  <si>
    <t>2011IDCapital ExpenditureTotal Capital Expenditure on System Fixed Assets*Total Capital Expenditure on System Fixed Assets*nominal</t>
  </si>
  <si>
    <t>2011IDCapital ExpenditureWorks Under Construction at Beginning of YearWorks Under Construction at Beginning of Yearconstant</t>
  </si>
  <si>
    <t>2011IDCapital ExpenditureWorks Under Construction at Beginning of YearWorks Under Construction at Beginning of Yearnominal</t>
  </si>
  <si>
    <t>2011IDNetwork and DemandCustomer numbersAverage no. of ICPs in disclosure yearNA</t>
  </si>
  <si>
    <t>2011IDNetwork and DemandElectricity volumesElectricity entering system for supply to consumersNA</t>
  </si>
  <si>
    <t>2011IDNetwork and DemandElectricity volumesLoad FactorNA</t>
  </si>
  <si>
    <t>2011IDNetwork and DemandElectricity volumesLoss ratioNA</t>
  </si>
  <si>
    <t>2011IDNetwork and DemandElectricity volumesTotal energy delivered to ICPsNA</t>
  </si>
  <si>
    <t>2011IDNetwork and DemandMaximum coincident system demandGXP demandNA</t>
  </si>
  <si>
    <t>2011IDNetwork and DemandMaximum coincident system demandMaximum coincident system demandNA</t>
  </si>
  <si>
    <t>2011IDNetwork and DemandNumber of Connection Points (at year end)Number of Connection Points (at year end)NA</t>
  </si>
  <si>
    <t>2011IDNetwork and DemandTotal circuit lengthOverhead linesNA</t>
  </si>
  <si>
    <t>2011IDNetwork and DemandTotal circuit lengthTotal circuit lengthNA</t>
  </si>
  <si>
    <t>2011IDNetwork and DemandTotal circuit lengthUnderground cablesNA</t>
  </si>
  <si>
    <t>2011IDOperating ExpenditureAsset replacement and renewalAsset replacement and renewalconstant</t>
  </si>
  <si>
    <t>2011IDOperating ExpenditureAsset replacement and renewalAsset replacement and renewalnominal</t>
  </si>
  <si>
    <t>2011IDOperating ExpenditureBusiness supportBusiness supportconstant</t>
  </si>
  <si>
    <t>2011IDOperating ExpenditureBusiness supportBusiness supportnominal</t>
  </si>
  <si>
    <t>2011IDOperating ExpenditureNetwork opexNetwork opexconstant</t>
  </si>
  <si>
    <t>2011IDOperating ExpenditureNetwork opexNetwork opexnominal</t>
  </si>
  <si>
    <t>2011IDOperating ExpenditureNon-network opexNon-network opexconstant</t>
  </si>
  <si>
    <t>2011IDOperating ExpenditureNon-network opexNon-network opexnominal</t>
  </si>
  <si>
    <t>2011IDOperating ExpenditureOtherOtherconstant</t>
  </si>
  <si>
    <t>2011IDOperating ExpenditureOtherOthernominal</t>
  </si>
  <si>
    <t>2011IDOperating ExpenditurePass-through CostsPass-through Costsconstant</t>
  </si>
  <si>
    <t>2011IDOperating ExpenditurePass-through CostsPass-through Costsnominal</t>
  </si>
  <si>
    <t>2011IDOperating ExpenditureRoutine and Preventative Maintenance Routine and Preventative Maintenance constant</t>
  </si>
  <si>
    <t>2011IDOperating ExpenditureRoutine and Preventative Maintenance Routine and Preventative Maintenance nominal</t>
  </si>
  <si>
    <t>2011IDOperating ExpenditureService interruptions and emergenciesService interruptions and emergenciesconstant</t>
  </si>
  <si>
    <t>2011IDOperating ExpenditureService interruptions and emergenciesService interruptions and emergenciesnominal</t>
  </si>
  <si>
    <t>2011IDOperating ExpenditureSystem operations and network supportSystem operations and network supportconstant</t>
  </si>
  <si>
    <t>2011IDOperating ExpenditureSystem operations and network supportSystem operations and network supportnominal</t>
  </si>
  <si>
    <t>2011IDOperating ExpenditureTotal Operational ExpenditureTotal Operational Expenditureconstant</t>
  </si>
  <si>
    <t>2011IDOperating ExpenditureTotal Operational ExpenditureTotal Operational Expenditurenominal</t>
  </si>
  <si>
    <t>2011IDOperating ExpenditureTotal opexOperational expenditureconstant</t>
  </si>
  <si>
    <t>2011IDOperating ExpenditureTotal opexOperational expenditurenominal</t>
  </si>
  <si>
    <t>2011IDReliabilitySAIDIClass BNA</t>
  </si>
  <si>
    <t>2011IDReliabilitySAIDIClass CNA</t>
  </si>
  <si>
    <t>2011IDReliabilitySAIFIClass BNA</t>
  </si>
  <si>
    <t>2011IDReliabilitySAIFIClass CNA</t>
  </si>
  <si>
    <t>2(i)</t>
  </si>
  <si>
    <t>Revenue and Profitability</t>
  </si>
  <si>
    <t>Return on Investment (post tax)</t>
  </si>
  <si>
    <t>2011IDRevenue and ProfitabilityReturn on investmentReturn on Investment (post tax)NA</t>
  </si>
  <si>
    <t>Return on Investment (vanilla)</t>
  </si>
  <si>
    <t>2011IDRevenue and ProfitabilityReturn on investmentReturn on Investment (vanilla)NA</t>
  </si>
  <si>
    <t>2012IDCapital ExpenditureAll assetsExpenditure on assetsconstant</t>
  </si>
  <si>
    <t>2012IDCapital ExpenditureAll assetsExpenditure on assetsnominal</t>
  </si>
  <si>
    <t>2012IDCapital ExpenditureAsset RelocationsAsset Relocationsconstant</t>
  </si>
  <si>
    <t>2012IDCapital ExpenditureAsset RelocationsAsset Relocationsnominal</t>
  </si>
  <si>
    <t>2012IDCapital ExpenditureAsset Replacement and RenewalAsset Replacement and Renewalconstant</t>
  </si>
  <si>
    <t>2012IDCapital ExpenditureAsset Replacement and RenewalAsset Replacement and Renewalnominal</t>
  </si>
  <si>
    <t>2012IDCapital ExpenditureConsumer connectionConsumer connectionconstant</t>
  </si>
  <si>
    <t>2012IDCapital ExpenditureConsumer connectionConsumer connectionnominal</t>
  </si>
  <si>
    <t>2012IDCapital ExpenditureNetwork assetsExpenditure on network assetsconstant</t>
  </si>
  <si>
    <t>2012IDCapital ExpenditureNetwork assetsExpenditure on network assetsnominal</t>
  </si>
  <si>
    <t>2012IDCapital ExpenditureNon-network assetsExpenditure on non-network assetsconstant</t>
  </si>
  <si>
    <t>2012IDCapital ExpenditureNon-network assetsExpenditure on non-network assetsnominal</t>
  </si>
  <si>
    <t>2012IDCapital ExpenditureReliability, safety and environmentTotal reliability, safety and environmentconstant</t>
  </si>
  <si>
    <t>2012IDCapital ExpenditureReliability, safety and environmentTotal reliability, safety and environmentnominal</t>
  </si>
  <si>
    <t>2012IDCapital ExpenditureSystem GrowthSystem Growthconstant</t>
  </si>
  <si>
    <t>2012IDCapital ExpenditureSystem GrowthSystem Growthnominal</t>
  </si>
  <si>
    <t>2012IDCapital ExpenditureTotal Capital Expenditure on System Fixed Assets*Total Capital Expenditure on System Fixed Assets*constant</t>
  </si>
  <si>
    <t>2012IDCapital ExpenditureTotal Capital Expenditure on System Fixed Assets*Total Capital Expenditure on System Fixed Assets*nominal</t>
  </si>
  <si>
    <t>2012IDCapital ExpenditureWorks Under Construction at Beginning of YearWorks Under Construction at Beginning of Yearconstant</t>
  </si>
  <si>
    <t>2012IDCapital ExpenditureWorks Under Construction at Beginning of YearWorks Under Construction at Beginning of Yearnominal</t>
  </si>
  <si>
    <t>8(i)</t>
  </si>
  <si>
    <t>2012IDNetwork and DemandCustomer numbersAverage no. of ICPs in disclosure yearNA</t>
  </si>
  <si>
    <t>2012IDNetwork and DemandElectricity volumesElectricity entering system for supply to consumersNA</t>
  </si>
  <si>
    <t>2012IDNetwork and DemandElectricity volumesLoad FactorNA</t>
  </si>
  <si>
    <t>2012IDNetwork and DemandElectricity volumesLoss ratioNA</t>
  </si>
  <si>
    <t>2012IDNetwork and DemandElectricity volumesTotal energy delivered to ICPsNA</t>
  </si>
  <si>
    <t>2012IDNetwork and DemandMaximum coincident system demandGXP demandNA</t>
  </si>
  <si>
    <t>2012IDNetwork and DemandMaximum coincident system demandMaximum coincident system demandNA</t>
  </si>
  <si>
    <t>2012IDNetwork and DemandNumber of Connection Points (at year end)Number of Connection Points (at year end)NA</t>
  </si>
  <si>
    <t>2012IDNetwork and DemandTotal circuit lengthOverhead linesNA</t>
  </si>
  <si>
    <t>2012IDNetwork and DemandTotal circuit lengthTotal circuit lengthNA</t>
  </si>
  <si>
    <t>2012IDNetwork and DemandTotal circuit lengthUnderground cablesNA</t>
  </si>
  <si>
    <t>2012IDOperating ExpenditureAsset replacement and renewalAsset replacement and renewalconstant</t>
  </si>
  <si>
    <t>2012IDOperating ExpenditureAsset replacement and renewalAsset replacement and renewalnominal</t>
  </si>
  <si>
    <t>2012IDOperating ExpenditureBusiness supportBusiness supportconstant</t>
  </si>
  <si>
    <t>2012IDOperating ExpenditureBusiness supportBusiness supportnominal</t>
  </si>
  <si>
    <t>2012IDOperating ExpenditureNetwork opexNetwork opexconstant</t>
  </si>
  <si>
    <t>2012IDOperating ExpenditureNetwork opexNetwork opexnominal</t>
  </si>
  <si>
    <t>2012IDOperating ExpenditureNon-network opexNon-network opexconstant</t>
  </si>
  <si>
    <t>2012IDOperating ExpenditureNon-network opexNon-network opexnominal</t>
  </si>
  <si>
    <t>2012IDOperating ExpenditureOtherOtherconstant</t>
  </si>
  <si>
    <t>2012IDOperating ExpenditureOtherOthernominal</t>
  </si>
  <si>
    <t>2012IDOperating ExpenditurePass-through CostsPass-through Costsconstant</t>
  </si>
  <si>
    <t>2012IDOperating ExpenditurePass-through CostsPass-through Costsnominal</t>
  </si>
  <si>
    <t>2012IDOperating ExpenditureRoutine and Preventative Maintenance Routine and Preventative Maintenance constant</t>
  </si>
  <si>
    <t>2012IDOperating ExpenditureRoutine and Preventative Maintenance Routine and Preventative Maintenance nominal</t>
  </si>
  <si>
    <t>2012IDOperating ExpenditureService interruptions and emergenciesService interruptions and emergenciesconstant</t>
  </si>
  <si>
    <t>2012IDOperating ExpenditureService interruptions and emergenciesService interruptions and emergenciesnominal</t>
  </si>
  <si>
    <t>2012IDOperating ExpenditureSystem operations and network supportSystem operations and network supportconstant</t>
  </si>
  <si>
    <t>2012IDOperating ExpenditureSystem operations and network supportSystem operations and network supportnominal</t>
  </si>
  <si>
    <t>2012IDOperating ExpenditureTotal Operational ExpenditureTotal Operational Expenditureconstant</t>
  </si>
  <si>
    <t>2012IDOperating ExpenditureTotal Operational ExpenditureTotal Operational Expenditurenominal</t>
  </si>
  <si>
    <t>2012IDOperating ExpenditureTotal opexOperational expenditureconstant</t>
  </si>
  <si>
    <t>2012IDOperating ExpenditureTotal opexOperational expenditurenominal</t>
  </si>
  <si>
    <t>2012IDReliabilitySAIDIClass BNA</t>
  </si>
  <si>
    <t>2012IDReliabilitySAIDIClass CNA</t>
  </si>
  <si>
    <t>2012IDReliabilitySAIFIClass BNA</t>
  </si>
  <si>
    <t>2012IDReliabilitySAIFIClass CNA</t>
  </si>
  <si>
    <t>3(i)</t>
  </si>
  <si>
    <t>Asset value</t>
  </si>
  <si>
    <t>Total depreciation</t>
  </si>
  <si>
    <t>$000</t>
  </si>
  <si>
    <t>2012IDRevenue and ProfitabilityAsset valueTotal depreciationconstant</t>
  </si>
  <si>
    <t>2012IDRevenue and ProfitabilityAsset valueTotal depreciationnominal</t>
  </si>
  <si>
    <t>Total revaluations</t>
  </si>
  <si>
    <t>2012IDRevenue and ProfitabilityAsset valueTotal revaluationsconstant</t>
  </si>
  <si>
    <t>2012IDRevenue and ProfitabilityAsset valueTotal revaluationsnominal</t>
  </si>
  <si>
    <t>Expenses</t>
  </si>
  <si>
    <t>2012IDRevenue and ProfitabilityExpensesOperational expenditureconstant</t>
  </si>
  <si>
    <t>2012IDRevenue and ProfitabilityExpensesOperational expenditurenominal</t>
  </si>
  <si>
    <t>Pass-through and recoverable costs</t>
  </si>
  <si>
    <t>2012IDRevenue and ProfitabilityExpensesPass-through and recoverable costsconstant</t>
  </si>
  <si>
    <t>2012IDRevenue and ProfitabilityExpensesPass-through and recoverable costsnominal</t>
  </si>
  <si>
    <t>Operating surplus / (deficit)</t>
  </si>
  <si>
    <t>2012IDRevenue and ProfitabilityOperating surplus / (deficit)Operating surplus / (deficit)constant</t>
  </si>
  <si>
    <t>2012IDRevenue and ProfitabilityOperating surplus / (deficit)Operating surplus / (deficit)nominal</t>
  </si>
  <si>
    <t>Regulatory profit / (loss)</t>
  </si>
  <si>
    <t>2012IDRevenue and ProfitabilityRegulatory profit / (loss)Regulatory profit / (loss)constant</t>
  </si>
  <si>
    <t>2012IDRevenue and ProfitabilityRegulatory profit / (loss)Regulatory profit / (loss)nominal</t>
  </si>
  <si>
    <t>Regulatory profit / (loss) before tax</t>
  </si>
  <si>
    <t>2012IDRevenue and ProfitabilityRegulatory profit / (loss) before taxRegulatory profit / (loss) before taxconstant</t>
  </si>
  <si>
    <t>2012IDRevenue and ProfitabilityRegulatory profit / (loss) before taxRegulatory profit / (loss) before taxnominal</t>
  </si>
  <si>
    <t>2012IDRevenue and ProfitabilityReturn on investmentReturn on Investment (post tax)NA</t>
  </si>
  <si>
    <t>2012IDRevenue and ProfitabilityReturn on investmentReturn on Investment (vanilla)NA</t>
  </si>
  <si>
    <t>Tax</t>
  </si>
  <si>
    <t>Regulatory tax allowance</t>
  </si>
  <si>
    <t>2012IDRevenue and ProfitabilityTaxRegulatory tax allowanceconstant</t>
  </si>
  <si>
    <t>2012IDRevenue and ProfitabilityTaxRegulatory tax allowancenominal</t>
  </si>
  <si>
    <t>Term credit spread differential</t>
  </si>
  <si>
    <t>Term credit spread differential allowance</t>
  </si>
  <si>
    <t>2012IDRevenue and ProfitabilityTerm credit spread differentialTerm credit spread differential allowanceconstant</t>
  </si>
  <si>
    <t>2012IDRevenue and ProfitabilityTerm credit spread differentialTerm credit spread differential allowancenominal</t>
  </si>
  <si>
    <t>Total regulatory income</t>
  </si>
  <si>
    <t>Gains / (losses) on asset disposals</t>
  </si>
  <si>
    <t>2012IDRevenue and ProfitabilityTotal regulatory incomeGains / (losses) on asset disposalsconstant</t>
  </si>
  <si>
    <t>2012IDRevenue and ProfitabilityTotal regulatory incomeGains / (losses) on asset disposalsnominal</t>
  </si>
  <si>
    <t>2012IDRevenue and ProfitabilityTotal regulatory incomeLine charge revenueconstant</t>
  </si>
  <si>
    <t>2012IDRevenue and ProfitabilityTotal regulatory incomeLine charge revenuenominal</t>
  </si>
  <si>
    <t>Other regulatory income</t>
  </si>
  <si>
    <t>2012IDRevenue and ProfitabilityTotal regulatory incomeOther regulatory incomeconstant</t>
  </si>
  <si>
    <t>2012IDRevenue and ProfitabilityTotal regulatory incomeOther regulatory incomenominal</t>
  </si>
  <si>
    <t>2012IDRevenue and ProfitabilityTotal regulatory incomeTotal regulatory incomeconstant</t>
  </si>
  <si>
    <t>2012IDRevenue and ProfitabilityTotal regulatory incomeTotal regulatory incomenominal</t>
  </si>
  <si>
    <t>6a(i)</t>
  </si>
  <si>
    <t>2013IDCapital ExpenditureAll assetsExpenditure on assetsconstant</t>
  </si>
  <si>
    <t>11a(i)</t>
  </si>
  <si>
    <t>2013IDCapital ExpenditureAll assetsExpenditure on assetsnominal</t>
  </si>
  <si>
    <t>2013IDCapital ExpenditureAsset relocationsAsset relocationsconstant</t>
  </si>
  <si>
    <t>2013IDCapital ExpenditureAsset relocationsAsset relocationsnominal</t>
  </si>
  <si>
    <t>11a(iv)</t>
  </si>
  <si>
    <t>2013IDCapital ExpenditureAsset replacement and renewalAsset replacement and renewalconstant</t>
  </si>
  <si>
    <t>2013IDCapital ExpenditureAsset replacement and renewalAsset replacement and renewalnominal</t>
  </si>
  <si>
    <t>Asset replacement and renewal expenditure</t>
  </si>
  <si>
    <t>6a(iv)</t>
  </si>
  <si>
    <t>2013IDCapital ExpenditureAsset replacement and renewalAsset replacement and renewal expenditureconstant</t>
  </si>
  <si>
    <t>2013IDCapital ExpenditureAsset replacement and renewalAsset replacement and renewal expenditurenominal</t>
  </si>
  <si>
    <t>Asset replacement and renewal less capital contributions</t>
  </si>
  <si>
    <t>2013IDCapital ExpenditureAsset replacement and renewalAsset replacement and renewal less capital contributionsconstant</t>
  </si>
  <si>
    <t>2013IDCapital ExpenditureAsset replacement and renewalAsset replacement and renewal less capital contributionsnominal</t>
  </si>
  <si>
    <t>Capital contributions funding asset replacement and renewal</t>
  </si>
  <si>
    <t>2013IDCapital ExpenditureAsset replacement and renewalCapital contributions funding asset replacement and renewalconstant</t>
  </si>
  <si>
    <t>2013IDCapital ExpenditureAsset replacement and renewalCapital contributions funding asset replacement and renewalnominal</t>
  </si>
  <si>
    <t>Distribution and LV cables</t>
  </si>
  <si>
    <t>2013IDCapital ExpenditureAsset replacement and renewalDistribution and LV cablesconstant</t>
  </si>
  <si>
    <t>2013IDCapital ExpenditureAsset replacement and renewalDistribution and LV cablesnominal</t>
  </si>
  <si>
    <t>Distribution and LV lines</t>
  </si>
  <si>
    <t>2013IDCapital ExpenditureAsset replacement and renewalDistribution and LV linesconstant</t>
  </si>
  <si>
    <t>2013IDCapital ExpenditureAsset replacement and renewalDistribution and LV linesnominal</t>
  </si>
  <si>
    <t>Distribution substations and transformers</t>
  </si>
  <si>
    <t>2013IDCapital ExpenditureAsset replacement and renewalDistribution substations and transformersconstant</t>
  </si>
  <si>
    <t>2013IDCapital ExpenditureAsset replacement and renewalDistribution substations and transformersnominal</t>
  </si>
  <si>
    <t>Distribution switchgear</t>
  </si>
  <si>
    <t>2013IDCapital ExpenditureAsset replacement and renewalDistribution switchgearconstant</t>
  </si>
  <si>
    <t>2013IDCapital ExpenditureAsset replacement and renewalDistribution switchgearnominal</t>
  </si>
  <si>
    <t>Other network assets</t>
  </si>
  <si>
    <t>2013IDCapital ExpenditureAsset replacement and renewalOther network assetsconstant</t>
  </si>
  <si>
    <t>2013IDCapital ExpenditureAsset replacement and renewalOther network assetsnominal</t>
  </si>
  <si>
    <t>Subtransmission</t>
  </si>
  <si>
    <t>2013IDCapital ExpenditureAsset replacement and renewalSubtransmissionconstant</t>
  </si>
  <si>
    <t>2013IDCapital ExpenditureAsset replacement and renewalSubtransmissionnominal</t>
  </si>
  <si>
    <t>Zone substations</t>
  </si>
  <si>
    <t>2013IDCapital ExpenditureAsset replacement and renewalZone substationsconstant</t>
  </si>
  <si>
    <t>2013IDCapital ExpenditureAsset replacement and renewalZone substationsnominal</t>
  </si>
  <si>
    <t>2013IDCapital ExpenditureCapital expenditureCapital expenditureconstant</t>
  </si>
  <si>
    <t>2013IDCapital ExpenditureCapital expenditureCapital expenditurenominal</t>
  </si>
  <si>
    <t>Capital expenditure forecast</t>
  </si>
  <si>
    <t>2013IDCapital ExpenditureConsumer connectionConsumer connectionconstant</t>
  </si>
  <si>
    <t>2013IDCapital ExpenditureConsumer connectionConsumer connectionnominal</t>
  </si>
  <si>
    <t>Cost of financing</t>
  </si>
  <si>
    <t>2013IDCapital ExpenditureCost of financingCost of financingconstant</t>
  </si>
  <si>
    <t>2013IDCapital ExpenditureCost of financingCost of financingnominal</t>
  </si>
  <si>
    <t>Expenditure on subcomponents</t>
  </si>
  <si>
    <t>Energy efficiency and demand side management, reduction of energy losses</t>
  </si>
  <si>
    <t>Overhead to underground conversion</t>
  </si>
  <si>
    <t>Research and development</t>
  </si>
  <si>
    <t>2013IDCapital ExpenditureNetwork assetsExpenditure on network assetsconstant</t>
  </si>
  <si>
    <t>2013IDCapital ExpenditureNetwork assetsExpenditure on network assetsnominal</t>
  </si>
  <si>
    <t>2013IDCapital ExpenditureNon-network assetsExpenditure on non-network assetsconstant</t>
  </si>
  <si>
    <t>2013IDCapital ExpenditureNon-network assetsExpenditure on non-network assetsnominal</t>
  </si>
  <si>
    <t>Legislative and regulatory</t>
  </si>
  <si>
    <t>2013IDCapital ExpenditureReliability, safety and environmentLegislative and regulatoryconstant</t>
  </si>
  <si>
    <t>2013IDCapital ExpenditureReliability, safety and environmentLegislative and regulatorynominal</t>
  </si>
  <si>
    <t>Other reliability, safety and environment</t>
  </si>
  <si>
    <t>2013IDCapital ExpenditureReliability, safety and environmentOther reliability, safety and environmentconstant</t>
  </si>
  <si>
    <t>2013IDCapital ExpenditureReliability, safety and environmentOther reliability, safety and environmentnominal</t>
  </si>
  <si>
    <t>Quality of supply</t>
  </si>
  <si>
    <t>2013IDCapital ExpenditureReliability, safety and environmentQuality of supplyconstant</t>
  </si>
  <si>
    <t>2013IDCapital ExpenditureReliability, safety and environmentQuality of supplynominal</t>
  </si>
  <si>
    <t>2013IDCapital ExpenditureReliability, safety and environmentTotal reliability, safety and environmentconstant</t>
  </si>
  <si>
    <t>2013IDCapital ExpenditureReliability, safety and environmentTotal reliability, safety and environmentnominal</t>
  </si>
  <si>
    <t>Capital contributions funding system growth</t>
  </si>
  <si>
    <t>System growth expenditure</t>
  </si>
  <si>
    <t>System growth less capital contributions</t>
  </si>
  <si>
    <t>2013IDCapital ExpenditureSystem growthCapital contributions funding system growthconstant</t>
  </si>
  <si>
    <t>2013IDCapital ExpenditureSystem growthCapital contributions funding system growthnominal</t>
  </si>
  <si>
    <t>2013IDCapital ExpenditureSystem growthDistribution and LV cablesconstant</t>
  </si>
  <si>
    <t>2013IDCapital ExpenditureSystem growthDistribution and LV cablesnominal</t>
  </si>
  <si>
    <t>2013IDCapital ExpenditureSystem growthDistribution and LV linesconstant</t>
  </si>
  <si>
    <t>2013IDCapital ExpenditureSystem growthDistribution and LV linesnominal</t>
  </si>
  <si>
    <t>2013IDCapital ExpenditureSystem growthDistribution substations and transformersconstant</t>
  </si>
  <si>
    <t>2013IDCapital ExpenditureSystem growthDistribution substations and transformersnominal</t>
  </si>
  <si>
    <t>2013IDCapital ExpenditureSystem growthDistribution switchgearconstant</t>
  </si>
  <si>
    <t>2013IDCapital ExpenditureSystem growthDistribution switchgearnominal</t>
  </si>
  <si>
    <t>2013IDCapital ExpenditureSystem growthOther network assetsconstant</t>
  </si>
  <si>
    <t>2013IDCapital ExpenditureSystem growthOther network assetsnominal</t>
  </si>
  <si>
    <t>2013IDCapital ExpenditureSystem growthSubtransmissionconstant</t>
  </si>
  <si>
    <t>2013IDCapital ExpenditureSystem growthSubtransmissionnominal</t>
  </si>
  <si>
    <t>2013IDCapital ExpenditureSystem growthSystem growthconstant</t>
  </si>
  <si>
    <t>2013IDCapital ExpenditureSystem growthSystem growthnominal</t>
  </si>
  <si>
    <t>2013IDCapital ExpenditureSystem growthSystem growth expenditureconstant</t>
  </si>
  <si>
    <t>2013IDCapital ExpenditureSystem growthSystem growth expenditurenominal</t>
  </si>
  <si>
    <t>2013IDCapital ExpenditureSystem growthSystem growth less capital contributionsconstant</t>
  </si>
  <si>
    <t>2013IDCapital ExpenditureSystem growthSystem growth less capital contributionsnominal</t>
  </si>
  <si>
    <t>2013IDCapital ExpenditureSystem growthZone substationsconstant</t>
  </si>
  <si>
    <t>2013IDCapital ExpenditureSystem growthZone substationsnominal</t>
  </si>
  <si>
    <t>Value of capital contributions</t>
  </si>
  <si>
    <t>2013IDCapital ExpenditureValue of capital contributionsValue of capital contributionsconstant</t>
  </si>
  <si>
    <t>2013IDCapital ExpenditureValue of capital contributionsValue of capital contributionsnominal</t>
  </si>
  <si>
    <t>Value of commissioned assets</t>
  </si>
  <si>
    <t>Value of vested assets</t>
  </si>
  <si>
    <t>2013IDCapital ExpenditureValue of vested assetsValue of vested assetsconstant</t>
  </si>
  <si>
    <t>2013IDCapital ExpenditureValue of vested assetsValue of vested assetsnominal</t>
  </si>
  <si>
    <t>No.</t>
  </si>
  <si>
    <t>2013IDNetwork and DemandCustomer numbersAverage no. of ICPs in disclosure yearNA</t>
  </si>
  <si>
    <t>12c(ii)</t>
  </si>
  <si>
    <t>9e(ii)</t>
  </si>
  <si>
    <t>2013IDNetwork and DemandElectricity volumesElectricity entering system for supply to consumersNA</t>
  </si>
  <si>
    <t>2013IDNetwork and DemandElectricity volumesLoad factorNA</t>
  </si>
  <si>
    <t>2013IDNetwork and DemandElectricity volumesLoss ratioNA</t>
  </si>
  <si>
    <t>2013IDNetwork and DemandElectricity volumesTotal energy delivered to ICPsNA</t>
  </si>
  <si>
    <t>2013IDNetwork and DemandMaximum coincident system demandGXP demandNA</t>
  </si>
  <si>
    <t>2013IDNetwork and DemandMaximum coincident system demandMaximum coincident system demandNA</t>
  </si>
  <si>
    <t>9c</t>
  </si>
  <si>
    <t>2013IDNetwork and DemandTotal circuit lengthOverhead linesNA</t>
  </si>
  <si>
    <t>2013IDNetwork and DemandTotal circuit lengthTotal circuit lengthNA</t>
  </si>
  <si>
    <t>2013IDNetwork and DemandTotal circuit lengthUnderground cablesNA</t>
  </si>
  <si>
    <t>11b</t>
  </si>
  <si>
    <t>6b(i)</t>
  </si>
  <si>
    <t>2013IDOperating ExpenditureAsset replacement and renewalAsset replacement and renewalconstant</t>
  </si>
  <si>
    <t>2013IDOperating ExpenditureAsset replacement and renewalAsset replacement and renewalnominal</t>
  </si>
  <si>
    <t>2013IDOperating ExpenditureBusiness supportBusiness supportconstant</t>
  </si>
  <si>
    <t>2013IDOperating ExpenditureBusiness supportBusiness supportnominal</t>
  </si>
  <si>
    <t>Direct billing*</t>
  </si>
  <si>
    <t>Insurance</t>
  </si>
  <si>
    <t>Research and Development</t>
  </si>
  <si>
    <t>Network Opex</t>
  </si>
  <si>
    <t>2013IDOperating ExpenditureNetwork opexNetwork opexconstant</t>
  </si>
  <si>
    <t>2013IDOperating ExpenditureNetwork opexNetwork opexnominal</t>
  </si>
  <si>
    <t>2013IDOperating ExpenditureNon-network opexNon-network opexconstant</t>
  </si>
  <si>
    <t>2013IDOperating ExpenditureNon-network opexNon-network opexnominal</t>
  </si>
  <si>
    <t>Routine and corrective maintenance and inspection</t>
  </si>
  <si>
    <t>2013IDOperating ExpenditureRoutine and corrective maintenance and inspectionRoutine and corrective maintenance and inspectionconstant</t>
  </si>
  <si>
    <t>2013IDOperating ExpenditureRoutine and corrective maintenance and inspectionRoutine and corrective maintenance and inspectionnominal</t>
  </si>
  <si>
    <t xml:space="preserve">Routine and preventative maintenance </t>
  </si>
  <si>
    <t>2013IDOperating ExpenditureRoutine and preventative maintenance Routine and preventative maintenance constant</t>
  </si>
  <si>
    <t>2013IDOperating ExpenditureRoutine and preventative maintenance Routine and preventative maintenance nominal</t>
  </si>
  <si>
    <t>2013IDOperating ExpenditureService interruptions and emergenciesService interruptions and emergenciesconstant</t>
  </si>
  <si>
    <t>2013IDOperating ExpenditureService interruptions and emergenciesService interruptions and emergenciesnominal</t>
  </si>
  <si>
    <t>2013IDOperating ExpenditureSystem operations and network supportSystem operations and network supportconstant</t>
  </si>
  <si>
    <t>2013IDOperating ExpenditureSystem operations and network supportSystem operations and network supportnominal</t>
  </si>
  <si>
    <t>2013IDOperating ExpenditureTotal opexOperational expenditureconstant</t>
  </si>
  <si>
    <t>2013IDOperating ExpenditureTotal opexOperational expenditurenominal</t>
  </si>
  <si>
    <t>2013IDOperating ExpenditureVegetation managementVegetation managementconstant</t>
  </si>
  <si>
    <t>2013IDOperating ExpenditureVegetation managementVegetation managementnominal</t>
  </si>
  <si>
    <t>10(i)</t>
  </si>
  <si>
    <t>value</t>
  </si>
  <si>
    <t>2013IDReliabilitySAIDIClass BNA</t>
  </si>
  <si>
    <t>12d</t>
  </si>
  <si>
    <t>2013IDReliabilitySAIDIClass CNA</t>
  </si>
  <si>
    <t>Total</t>
  </si>
  <si>
    <t>2013IDReliabilitySAIFIClass BNA</t>
  </si>
  <si>
    <t>2013IDReliabilitySAIFIClass CNA</t>
  </si>
  <si>
    <t>2013IDRevenue and ProfitabilityAsset valueTotal depreciationconstant</t>
  </si>
  <si>
    <t>2013IDRevenue and ProfitabilityAsset valueTotal depreciationnominal</t>
  </si>
  <si>
    <t>2013IDRevenue and ProfitabilityAsset valueTotal revaluationsconstant</t>
  </si>
  <si>
    <t>2013IDRevenue and ProfitabilityAsset valueTotal revaluationsnominal</t>
  </si>
  <si>
    <t>2013IDRevenue and ProfitabilityExpensesOperational expenditureconstant</t>
  </si>
  <si>
    <t>2013IDRevenue and ProfitabilityExpensesOperational expenditurenominal</t>
  </si>
  <si>
    <t>2013IDRevenue and ProfitabilityExpensesPass-through and recoverable costsconstant</t>
  </si>
  <si>
    <t>2013IDRevenue and ProfitabilityExpensesPass-through and recoverable costsnominal</t>
  </si>
  <si>
    <t>2013IDRevenue and ProfitabilityOperating surplus / (deficit)Operating surplus / (deficit)constant</t>
  </si>
  <si>
    <t>2013IDRevenue and ProfitabilityOperating surplus / (deficit)Operating surplus / (deficit)nominal</t>
  </si>
  <si>
    <t>2013IDRevenue and ProfitabilityRegulatory profit / (loss)Regulatory profit / (loss)constant</t>
  </si>
  <si>
    <t>2013IDRevenue and ProfitabilityRegulatory profit / (loss)Regulatory profit / (loss)nominal</t>
  </si>
  <si>
    <t>2013IDRevenue and ProfitabilityRegulatory profit / (loss) before taxRegulatory profit / (loss) before taxconstant</t>
  </si>
  <si>
    <t>2013IDRevenue and ProfitabilityRegulatory profit / (loss) before taxRegulatory profit / (loss) before taxnominal</t>
  </si>
  <si>
    <t>2013IDRevenue and ProfitabilityReturn on investmentReturn on Investment (post tax)NA</t>
  </si>
  <si>
    <t>2013IDRevenue and ProfitabilityReturn on investmentReturn on Investment (vanilla)NA</t>
  </si>
  <si>
    <t>2013IDRevenue and ProfitabilityTaxRegulatory tax allowanceconstant</t>
  </si>
  <si>
    <t>2013IDRevenue and ProfitabilityTaxRegulatory tax allowancenominal</t>
  </si>
  <si>
    <t>2013IDRevenue and ProfitabilityTerm credit spread differentialTerm credit spread differential allowanceconstant</t>
  </si>
  <si>
    <t>2013IDRevenue and ProfitabilityTerm credit spread differentialTerm credit spread differential allowancenominal</t>
  </si>
  <si>
    <t>2013IDRevenue and ProfitabilityTotal regulatory incomeGains / (losses) on asset disposalsconstant</t>
  </si>
  <si>
    <t>2013IDRevenue and ProfitabilityTotal regulatory incomeGains / (losses) on asset disposalsnominal</t>
  </si>
  <si>
    <t>2013IDRevenue and ProfitabilityTotal regulatory incomeLine charge revenueconstant</t>
  </si>
  <si>
    <t>2013IDRevenue and ProfitabilityTotal regulatory incomeLine charge revenuenominal</t>
  </si>
  <si>
    <t>2013IDRevenue and ProfitabilityTotal regulatory incomeOther regulatory incomeconstant</t>
  </si>
  <si>
    <t>2013IDRevenue and ProfitabilityTotal regulatory incomeOther regulatory incomenominal</t>
  </si>
  <si>
    <t>2013IDRevenue and ProfitabilityTotal regulatory incomeTotal regulatory incomeconstant</t>
  </si>
  <si>
    <t>2013IDRevenue and ProfitabilityTotal regulatory incomeTotal regulatory incomenominal</t>
  </si>
  <si>
    <t>2014IDCapital ExpenditureAll assetsExpenditure on assetsconstant</t>
  </si>
  <si>
    <t>2014IDCapital ExpenditureAll assetsExpenditure on assetsnominal</t>
  </si>
  <si>
    <t>2014IDCapital ExpenditureAsset relocationsAsset relocationsconstant</t>
  </si>
  <si>
    <t>2014IDCapital ExpenditureAsset relocationsAsset relocationsnominal</t>
  </si>
  <si>
    <t>2014IDCapital ExpenditureAsset replacement and renewalAsset replacement and renewalconstant</t>
  </si>
  <si>
    <t>2014IDCapital ExpenditureAsset replacement and renewalAsset replacement and renewalnominal</t>
  </si>
  <si>
    <t>2014IDCapital ExpenditureAsset replacement and renewalAsset replacement and renewal expenditureconstant</t>
  </si>
  <si>
    <t>2014IDCapital ExpenditureAsset replacement and renewalAsset replacement and renewal expenditurenominal</t>
  </si>
  <si>
    <t>2014IDCapital ExpenditureAsset replacement and renewalAsset replacement and renewal less capital contributionsconstant</t>
  </si>
  <si>
    <t>2014IDCapital ExpenditureAsset replacement and renewalAsset replacement and renewal less capital contributionsnominal</t>
  </si>
  <si>
    <t>2014IDCapital ExpenditureAsset replacement and renewalCapital contributions funding asset replacement and renewalconstant</t>
  </si>
  <si>
    <t>2014IDCapital ExpenditureAsset replacement and renewalCapital contributions funding asset replacement and renewalnominal</t>
  </si>
  <si>
    <t>2014IDCapital ExpenditureAsset replacement and renewalDistribution and LV cablesconstant</t>
  </si>
  <si>
    <t>2014IDCapital ExpenditureAsset replacement and renewalDistribution and LV cablesnominal</t>
  </si>
  <si>
    <t>2014IDCapital ExpenditureAsset replacement and renewalDistribution and LV linesconstant</t>
  </si>
  <si>
    <t>2014IDCapital ExpenditureAsset replacement and renewalDistribution and LV linesnominal</t>
  </si>
  <si>
    <t>2014IDCapital ExpenditureAsset replacement and renewalDistribution substations and transformersconstant</t>
  </si>
  <si>
    <t>2014IDCapital ExpenditureAsset replacement and renewalDistribution substations and transformersnominal</t>
  </si>
  <si>
    <t>2014IDCapital ExpenditureAsset replacement and renewalDistribution switchgearconstant</t>
  </si>
  <si>
    <t>2014IDCapital ExpenditureAsset replacement and renewalDistribution switchgearnominal</t>
  </si>
  <si>
    <t>2014IDCapital ExpenditureAsset replacement and renewalOther network assetsconstant</t>
  </si>
  <si>
    <t>2014IDCapital ExpenditureAsset replacement and renewalOther network assetsnominal</t>
  </si>
  <si>
    <t>2014IDCapital ExpenditureAsset replacement and renewalSubtransmissionconstant</t>
  </si>
  <si>
    <t>2014IDCapital ExpenditureAsset replacement and renewalSubtransmissionnominal</t>
  </si>
  <si>
    <t>2014IDCapital ExpenditureAsset replacement and renewalZone substationsconstant</t>
  </si>
  <si>
    <t>2014IDCapital ExpenditureAsset replacement and renewalZone substationsnominal</t>
  </si>
  <si>
    <t>2014IDCapital ExpenditureCapital expenditureCapital expenditureconstant</t>
  </si>
  <si>
    <t>2014IDCapital ExpenditureCapital expenditureCapital expenditurenominal</t>
  </si>
  <si>
    <t>2014IDCapital ExpenditureConsumer connectionConsumer connectionconstant</t>
  </si>
  <si>
    <t>2014IDCapital ExpenditureConsumer connectionConsumer connectionnominal</t>
  </si>
  <si>
    <t>2014IDCapital ExpenditureCost of financingCost of financingconstant</t>
  </si>
  <si>
    <t>2014IDCapital ExpenditureCost of financingCost of financingnominal</t>
  </si>
  <si>
    <t>2014IDCapital ExpenditureNetwork assetsExpenditure on network assetsconstant</t>
  </si>
  <si>
    <t>2014IDCapital ExpenditureNetwork assetsExpenditure on network assetsnominal</t>
  </si>
  <si>
    <t>2014IDCapital ExpenditureNon-network assetsExpenditure on non-network assetsconstant</t>
  </si>
  <si>
    <t>2014IDCapital ExpenditureNon-network assetsExpenditure on non-network assetsnominal</t>
  </si>
  <si>
    <t>2014IDCapital ExpenditureReliability, safety and environmentLegislative and regulatoryconstant</t>
  </si>
  <si>
    <t>2014IDCapital ExpenditureReliability, safety and environmentLegislative and regulatorynominal</t>
  </si>
  <si>
    <t>2014IDCapital ExpenditureReliability, safety and environmentOther reliability, safety and environmentconstant</t>
  </si>
  <si>
    <t>2014IDCapital ExpenditureReliability, safety and environmentOther reliability, safety and environmentnominal</t>
  </si>
  <si>
    <t>2014IDCapital ExpenditureReliability, safety and environmentQuality of supplyconstant</t>
  </si>
  <si>
    <t>2014IDCapital ExpenditureReliability, safety and environmentQuality of supplynominal</t>
  </si>
  <si>
    <t>2014IDCapital ExpenditureReliability, safety and environmentTotal reliability, safety and environmentconstant</t>
  </si>
  <si>
    <t>2014IDCapital ExpenditureReliability, safety and environmentTotal reliability, safety and environmentnominal</t>
  </si>
  <si>
    <t>2014IDCapital ExpenditureSystem growthCapital contributions funding system growthconstant</t>
  </si>
  <si>
    <t>2014IDCapital ExpenditureSystem growthCapital contributions funding system growthnominal</t>
  </si>
  <si>
    <t>2014IDCapital ExpenditureSystem growthDistribution and LV cablesconstant</t>
  </si>
  <si>
    <t>2014IDCapital ExpenditureSystem growthDistribution and LV cablesnominal</t>
  </si>
  <si>
    <t>2014IDCapital ExpenditureSystem growthDistribution and LV linesconstant</t>
  </si>
  <si>
    <t>2014IDCapital ExpenditureSystem growthDistribution and LV linesnominal</t>
  </si>
  <si>
    <t>2014IDCapital ExpenditureSystem growthDistribution substations and transformersconstant</t>
  </si>
  <si>
    <t>2014IDCapital ExpenditureSystem growthDistribution substations and transformersnominal</t>
  </si>
  <si>
    <t>2014IDCapital ExpenditureSystem growthDistribution switchgearconstant</t>
  </si>
  <si>
    <t>2014IDCapital ExpenditureSystem growthDistribution switchgearnominal</t>
  </si>
  <si>
    <t>2014IDCapital ExpenditureSystem growthOther network assetsconstant</t>
  </si>
  <si>
    <t>2014IDCapital ExpenditureSystem growthOther network assetsnominal</t>
  </si>
  <si>
    <t>2014IDCapital ExpenditureSystem growthSubtransmissionconstant</t>
  </si>
  <si>
    <t>2014IDCapital ExpenditureSystem growthSubtransmissionnominal</t>
  </si>
  <si>
    <t>2014IDCapital ExpenditureSystem growthSystem growthconstant</t>
  </si>
  <si>
    <t>2014IDCapital ExpenditureSystem growthSystem growthnominal</t>
  </si>
  <si>
    <t>2014IDCapital ExpenditureSystem growthSystem growth expenditureconstant</t>
  </si>
  <si>
    <t>2014IDCapital ExpenditureSystem growthSystem growth expenditurenominal</t>
  </si>
  <si>
    <t>2014IDCapital ExpenditureSystem growthSystem growth less capital contributionsconstant</t>
  </si>
  <si>
    <t>2014IDCapital ExpenditureSystem growthSystem growth less capital contributionsnominal</t>
  </si>
  <si>
    <t>2014IDCapital ExpenditureSystem growthZone substationsconstant</t>
  </si>
  <si>
    <t>2014IDCapital ExpenditureSystem growthZone substationsnominal</t>
  </si>
  <si>
    <t>2014IDCapital ExpenditureValue of capital contributionsValue of capital contributionsconstant</t>
  </si>
  <si>
    <t>2014IDCapital ExpenditureValue of capital contributionsValue of capital contributionsnominal</t>
  </si>
  <si>
    <t>2014IDCapital ExpenditureValue of vested assetsValue of vested assetsconstant</t>
  </si>
  <si>
    <t>2014IDCapital ExpenditureValue of vested assetsValue of vested assetsnominal</t>
  </si>
  <si>
    <t>2014IDNetwork and DemandCustomer numbersAverage no. of ICPs in disclosure yearNA</t>
  </si>
  <si>
    <t>2014IDNetwork and DemandElectricity volumesElectricity entering system for supply to consumersNA</t>
  </si>
  <si>
    <t>2014IDNetwork and DemandElectricity volumesLoad factorNA</t>
  </si>
  <si>
    <t>2014IDNetwork and DemandElectricity volumesLoss ratioNA</t>
  </si>
  <si>
    <t>2014IDNetwork and DemandElectricity volumesTotal energy delivered to ICPsNA</t>
  </si>
  <si>
    <t>2014IDNetwork and DemandMaximum coincident system demandGXP demandNA</t>
  </si>
  <si>
    <t>2014IDNetwork and DemandMaximum coincident system demandMaximum coincident system demandNA</t>
  </si>
  <si>
    <t>2014IDNetwork and DemandTotal circuit lengthOverhead linesNA</t>
  </si>
  <si>
    <t>2014IDNetwork and DemandTotal circuit lengthTotal circuit lengthNA</t>
  </si>
  <si>
    <t>2014IDNetwork and DemandTotal circuit lengthUnderground cablesNA</t>
  </si>
  <si>
    <t>2014IDOperating ExpenditureAsset replacement and renewalAsset replacement and renewalconstant</t>
  </si>
  <si>
    <t>2014IDOperating ExpenditureAsset replacement and renewalAsset replacement and renewalnominal</t>
  </si>
  <si>
    <t>2014IDOperating ExpenditureBusiness supportBusiness supportconstant</t>
  </si>
  <si>
    <t>2014IDOperating ExpenditureBusiness supportBusiness supportnominal</t>
  </si>
  <si>
    <t>2014IDOperating ExpenditureNetwork opexNetwork opexconstant</t>
  </si>
  <si>
    <t>2014IDOperating ExpenditureNetwork opexNetwork opexnominal</t>
  </si>
  <si>
    <t>2014IDOperating ExpenditureNon-network opexNon-network opexconstant</t>
  </si>
  <si>
    <t>2014IDOperating ExpenditureNon-network opexNon-network opexnominal</t>
  </si>
  <si>
    <t>2014IDOperating ExpenditureRoutine and corrective maintenance and inspectionRoutine and corrective maintenance and inspectionconstant</t>
  </si>
  <si>
    <t>2014IDOperating ExpenditureRoutine and corrective maintenance and inspectionRoutine and corrective maintenance and inspectionnominal</t>
  </si>
  <si>
    <t>2014IDOperating ExpenditureRoutine and preventative maintenance Routine and preventative maintenance constant</t>
  </si>
  <si>
    <t>2014IDOperating ExpenditureRoutine and preventative maintenance Routine and preventative maintenance nominal</t>
  </si>
  <si>
    <t>2014IDOperating ExpenditureService interruptions and emergenciesService interruptions and emergenciesconstant</t>
  </si>
  <si>
    <t>2014IDOperating ExpenditureService interruptions and emergenciesService interruptions and emergenciesnominal</t>
  </si>
  <si>
    <t>2014IDOperating ExpenditureSystem operations and network supportSystem operations and network supportconstant</t>
  </si>
  <si>
    <t>2014IDOperating ExpenditureSystem operations and network supportSystem operations and network supportnominal</t>
  </si>
  <si>
    <t>2014IDOperating ExpenditureTotal opexOperational expenditureconstant</t>
  </si>
  <si>
    <t>2014IDOperating ExpenditureTotal opexOperational expenditurenominal</t>
  </si>
  <si>
    <t>2014IDOperating ExpenditureVegetation managementVegetation managementconstant</t>
  </si>
  <si>
    <t>2014IDOperating ExpenditureVegetation managementVegetation managementnominal</t>
  </si>
  <si>
    <t>2014IDReliabilitySAIDIClass BNA</t>
  </si>
  <si>
    <t>2014IDReliabilitySAIDIClass CNA</t>
  </si>
  <si>
    <t>2014IDReliabilitySAIFIClass BNA</t>
  </si>
  <si>
    <t>2014IDReliabilitySAIFIClass CNA</t>
  </si>
  <si>
    <t>2014IDRevenue and ProfitabilityAsset valueTotal depreciationconstant</t>
  </si>
  <si>
    <t>2014IDRevenue and ProfitabilityAsset valueTotal depreciationnominal</t>
  </si>
  <si>
    <t>2014IDRevenue and ProfitabilityAsset valueTotal revaluationsconstant</t>
  </si>
  <si>
    <t>2014IDRevenue and ProfitabilityAsset valueTotal revaluationsnominal</t>
  </si>
  <si>
    <t>2014IDRevenue and ProfitabilityExpensesOperational expenditureconstant</t>
  </si>
  <si>
    <t>2014IDRevenue and ProfitabilityExpensesOperational expenditurenominal</t>
  </si>
  <si>
    <t>2014IDRevenue and ProfitabilityExpensesPass-through and recoverable costsconstant</t>
  </si>
  <si>
    <t>2014IDRevenue and ProfitabilityExpensesPass-through and recoverable costsnominal</t>
  </si>
  <si>
    <t>2014IDRevenue and ProfitabilityOperating surplus / (deficit)Operating surplus / (deficit)constant</t>
  </si>
  <si>
    <t>2014IDRevenue and ProfitabilityOperating surplus / (deficit)Operating surplus / (deficit)nominal</t>
  </si>
  <si>
    <t>2014IDRevenue and ProfitabilityRegulatory profit / (loss)Regulatory profit / (loss)constant</t>
  </si>
  <si>
    <t>2014IDRevenue and ProfitabilityRegulatory profit / (loss)Regulatory profit / (loss)nominal</t>
  </si>
  <si>
    <t>2014IDRevenue and ProfitabilityRegulatory profit / (loss) before taxRegulatory profit / (loss) before taxconstant</t>
  </si>
  <si>
    <t>2014IDRevenue and ProfitabilityRegulatory profit / (loss) before taxRegulatory profit / (loss) before taxnominal</t>
  </si>
  <si>
    <t>2014IDRevenue and ProfitabilityReturn on investmentReturn on Investment (post tax)NA</t>
  </si>
  <si>
    <t>2014IDRevenue and ProfitabilityReturn on investmentReturn on Investment (vanilla)NA</t>
  </si>
  <si>
    <t>2014IDRevenue and ProfitabilityTaxRegulatory tax allowanceconstant</t>
  </si>
  <si>
    <t>2014IDRevenue and ProfitabilityTaxRegulatory tax allowancenominal</t>
  </si>
  <si>
    <t>2014IDRevenue and ProfitabilityTerm credit spread differentialTerm credit spread differential allowanceconstant</t>
  </si>
  <si>
    <t>2014IDRevenue and ProfitabilityTerm credit spread differentialTerm credit spread differential allowancenominal</t>
  </si>
  <si>
    <t>2014IDRevenue and ProfitabilityTotal regulatory incomeGains / (losses) on asset disposalsconstant</t>
  </si>
  <si>
    <t>2014IDRevenue and ProfitabilityTotal regulatory incomeGains / (losses) on asset disposalsnominal</t>
  </si>
  <si>
    <t>2014IDRevenue and ProfitabilityTotal regulatory incomeLine charge revenueconstant</t>
  </si>
  <si>
    <t>2014IDRevenue and ProfitabilityTotal regulatory incomeLine charge revenuenominal</t>
  </si>
  <si>
    <t>2014IDRevenue and ProfitabilityTotal regulatory incomeOther regulatory incomeconstant</t>
  </si>
  <si>
    <t>2014IDRevenue and ProfitabilityTotal regulatory incomeOther regulatory incomenominal</t>
  </si>
  <si>
    <t>2014IDRevenue and ProfitabilityTotal regulatory incomeTotal regulatory incomeconstant</t>
  </si>
  <si>
    <t>2014IDRevenue and ProfitabilityTotal regulatory incomeTotal regulatory incomenominal</t>
  </si>
  <si>
    <t>2015IDCapital ExpenditureAll assetsExpenditure on assetsconstant</t>
  </si>
  <si>
    <t>2015IDCapital ExpenditureAll assetsExpenditure on assetsnominal</t>
  </si>
  <si>
    <t>2015IDCapital ExpenditureAsset relocationsAsset relocationsconstant</t>
  </si>
  <si>
    <t>2015IDCapital ExpenditureAsset relocationsAsset relocationsnominal</t>
  </si>
  <si>
    <t>2015IDCapital ExpenditureAsset replacement and renewalAsset replacement and renewalconstant</t>
  </si>
  <si>
    <t>2015IDCapital ExpenditureAsset replacement and renewalAsset replacement and renewalnominal</t>
  </si>
  <si>
    <t>2015IDCapital ExpenditureAsset replacement and renewalAsset replacement and renewal expenditureconstant</t>
  </si>
  <si>
    <t>2015IDCapital ExpenditureAsset replacement and renewalAsset replacement and renewal expenditurenominal</t>
  </si>
  <si>
    <t>2015IDCapital ExpenditureAsset replacement and renewalAsset replacement and renewal less capital contributionsconstant</t>
  </si>
  <si>
    <t>2015IDCapital ExpenditureAsset replacement and renewalAsset replacement and renewal less capital contributionsnominal</t>
  </si>
  <si>
    <t>2015IDCapital ExpenditureAsset replacement and renewalCapital contributions funding asset replacement and renewalconstant</t>
  </si>
  <si>
    <t>2015IDCapital ExpenditureAsset replacement and renewalCapital contributions funding asset replacement and renewalnominal</t>
  </si>
  <si>
    <t>2015IDCapital ExpenditureAsset replacement and renewalDistribution and LV cablesconstant</t>
  </si>
  <si>
    <t>2015IDCapital ExpenditureAsset replacement and renewalDistribution and LV cablesnominal</t>
  </si>
  <si>
    <t>2015IDCapital ExpenditureAsset replacement and renewalDistribution and LV linesconstant</t>
  </si>
  <si>
    <t>2015IDCapital ExpenditureAsset replacement and renewalDistribution and LV linesnominal</t>
  </si>
  <si>
    <t>2015IDCapital ExpenditureAsset replacement and renewalDistribution substations and transformersconstant</t>
  </si>
  <si>
    <t>2015IDCapital ExpenditureAsset replacement and renewalDistribution substations and transformersnominal</t>
  </si>
  <si>
    <t>2015IDCapital ExpenditureAsset replacement and renewalDistribution switchgearconstant</t>
  </si>
  <si>
    <t>2015IDCapital ExpenditureAsset replacement and renewalDistribution switchgearnominal</t>
  </si>
  <si>
    <t>2015IDCapital ExpenditureAsset replacement and renewalOther network assetsconstant</t>
  </si>
  <si>
    <t>2015IDCapital ExpenditureAsset replacement and renewalOther network assetsnominal</t>
  </si>
  <si>
    <t>2015IDCapital ExpenditureAsset replacement and renewalSubtransmissionconstant</t>
  </si>
  <si>
    <t>2015IDCapital ExpenditureAsset replacement and renewalSubtransmissionnominal</t>
  </si>
  <si>
    <t>2015IDCapital ExpenditureAsset replacement and renewalZone substationsconstant</t>
  </si>
  <si>
    <t>2015IDCapital ExpenditureAsset replacement and renewalZone substationsnominal</t>
  </si>
  <si>
    <t>Assets commissioned</t>
  </si>
  <si>
    <t>2015IDCapital ExpenditureCapital expenditureCapital expenditureconstant</t>
  </si>
  <si>
    <t>2015IDCapital ExpenditureCapital expenditureCapital expenditurenominal</t>
  </si>
  <si>
    <t>2015IDCapital ExpenditureConsumer connectionConsumer connectionconstant</t>
  </si>
  <si>
    <t>2015IDCapital ExpenditureConsumer connectionConsumer connectionnominal</t>
  </si>
  <si>
    <t>2015IDCapital ExpenditureCost of financingCost of financingconstant</t>
  </si>
  <si>
    <t>2015IDCapital ExpenditureCost of financingCost of financingnominal</t>
  </si>
  <si>
    <t>2015IDCapital ExpenditureNetwork assetsExpenditure on network assetsconstant</t>
  </si>
  <si>
    <t>2015IDCapital ExpenditureNetwork assetsExpenditure on network assetsnominal</t>
  </si>
  <si>
    <t>2015IDCapital ExpenditureNon-network assetsExpenditure on non-network assetsconstant</t>
  </si>
  <si>
    <t>2015IDCapital ExpenditureNon-network assetsExpenditure on non-network assetsnominal</t>
  </si>
  <si>
    <t>2015IDCapital ExpenditureReliability, safety and environmentLegislative and regulatoryconstant</t>
  </si>
  <si>
    <t>2015IDCapital ExpenditureReliability, safety and environmentLegislative and regulatorynominal</t>
  </si>
  <si>
    <t>2015IDCapital ExpenditureReliability, safety and environmentOther reliability, safety and environmentconstant</t>
  </si>
  <si>
    <t>2015IDCapital ExpenditureReliability, safety and environmentOther reliability, safety and environmentnominal</t>
  </si>
  <si>
    <t>2015IDCapital ExpenditureReliability, safety and environmentQuality of supplyconstant</t>
  </si>
  <si>
    <t>2015IDCapital ExpenditureReliability, safety and environmentQuality of supplynominal</t>
  </si>
  <si>
    <t>2015IDCapital ExpenditureReliability, safety and environmentTotal reliability, safety and environmentconstant</t>
  </si>
  <si>
    <t>2015IDCapital ExpenditureReliability, safety and environmentTotal reliability, safety and environmentnominal</t>
  </si>
  <si>
    <t>2015IDCapital ExpenditureSystem growthCapital contributions funding system growthconstant</t>
  </si>
  <si>
    <t>2015IDCapital ExpenditureSystem growthCapital contributions funding system growthnominal</t>
  </si>
  <si>
    <t>2015IDCapital ExpenditureSystem growthDistribution and LV cablesconstant</t>
  </si>
  <si>
    <t>2015IDCapital ExpenditureSystem growthDistribution and LV cablesnominal</t>
  </si>
  <si>
    <t>2015IDCapital ExpenditureSystem growthDistribution and LV linesconstant</t>
  </si>
  <si>
    <t>2015IDCapital ExpenditureSystem growthDistribution and LV linesnominal</t>
  </si>
  <si>
    <t>2015IDCapital ExpenditureSystem growthDistribution substations and transformersconstant</t>
  </si>
  <si>
    <t>2015IDCapital ExpenditureSystem growthDistribution substations and transformersnominal</t>
  </si>
  <si>
    <t>2015IDCapital ExpenditureSystem growthDistribution switchgearconstant</t>
  </si>
  <si>
    <t>2015IDCapital ExpenditureSystem growthDistribution switchgearnominal</t>
  </si>
  <si>
    <t>2015IDCapital ExpenditureSystem growthOther network assetsconstant</t>
  </si>
  <si>
    <t>2015IDCapital ExpenditureSystem growthOther network assetsnominal</t>
  </si>
  <si>
    <t>2015IDCapital ExpenditureSystem growthSubtransmissionconstant</t>
  </si>
  <si>
    <t>2015IDCapital ExpenditureSystem growthSubtransmissionnominal</t>
  </si>
  <si>
    <t>2015IDCapital ExpenditureSystem growthSystem growthconstant</t>
  </si>
  <si>
    <t>2015IDCapital ExpenditureSystem growthSystem growthnominal</t>
  </si>
  <si>
    <t>2015IDCapital ExpenditureSystem growthSystem growth expenditureconstant</t>
  </si>
  <si>
    <t>2015IDCapital ExpenditureSystem growthSystem growth expenditurenominal</t>
  </si>
  <si>
    <t>2015IDCapital ExpenditureSystem growthSystem growth less capital contributionsconstant</t>
  </si>
  <si>
    <t>2015IDCapital ExpenditureSystem growthSystem growth less capital contributionsnominal</t>
  </si>
  <si>
    <t>2015IDCapital ExpenditureSystem growthZone substationsconstant</t>
  </si>
  <si>
    <t>2015IDCapital ExpenditureSystem growthZone substationsnominal</t>
  </si>
  <si>
    <t>2015IDCapital ExpenditureValue of capital contributionsValue of capital contributionsconstant</t>
  </si>
  <si>
    <t>2015IDCapital ExpenditureValue of capital contributionsValue of capital contributionsnominal</t>
  </si>
  <si>
    <t>2015IDCapital ExpenditureValue of vested assetsValue of vested assetsconstant</t>
  </si>
  <si>
    <t>2015IDCapital ExpenditureValue of vested assetsValue of vested assetsnominal</t>
  </si>
  <si>
    <t>2015IDNetwork and DemandCustomer numbersAverage no. of ICPs in disclosure yearNA</t>
  </si>
  <si>
    <t>2015IDNetwork and DemandElectricity volumesElectricity entering system for supply to consumersNA</t>
  </si>
  <si>
    <t>2015IDNetwork and DemandElectricity volumesLoad factorNA</t>
  </si>
  <si>
    <t>2015IDNetwork and DemandElectricity volumesLoss ratioNA</t>
  </si>
  <si>
    <t>2015IDNetwork and DemandElectricity volumesTotal energy delivered to ICPsNA</t>
  </si>
  <si>
    <t>2015IDNetwork and DemandMaximum coincident system demandGXP demandNA</t>
  </si>
  <si>
    <t>2015IDNetwork and DemandMaximum coincident system demandMaximum coincident system demandNA</t>
  </si>
  <si>
    <t>2015IDNetwork and DemandTotal circuit lengthOverhead linesNA</t>
  </si>
  <si>
    <t>2015IDNetwork and DemandTotal circuit lengthTotal circuit lengthNA</t>
  </si>
  <si>
    <t>2015IDNetwork and DemandTotal circuit lengthUnderground cablesNA</t>
  </si>
  <si>
    <t>2015IDOperating ExpenditureAsset replacement and renewalAsset replacement and renewalconstant</t>
  </si>
  <si>
    <t>2015IDOperating ExpenditureAsset replacement and renewalAsset replacement and renewalnominal</t>
  </si>
  <si>
    <t>2015IDOperating ExpenditureBusiness supportBusiness supportconstant</t>
  </si>
  <si>
    <t>2015IDOperating ExpenditureBusiness supportBusiness supportnominal</t>
  </si>
  <si>
    <t>2015IDOperating ExpenditureNetwork opexNetwork opexconstant</t>
  </si>
  <si>
    <t>2015IDOperating ExpenditureNetwork opexNetwork opexnominal</t>
  </si>
  <si>
    <t>2015IDOperating ExpenditureNon-network opexNon-network opexconstant</t>
  </si>
  <si>
    <t>2015IDOperating ExpenditureNon-network opexNon-network opexnominal</t>
  </si>
  <si>
    <t>2015IDOperating ExpenditureRoutine and corrective maintenance and inspectionRoutine and corrective maintenance and inspectionconstant</t>
  </si>
  <si>
    <t>2015IDOperating ExpenditureRoutine and corrective maintenance and inspectionRoutine and corrective maintenance and inspectionnominal</t>
  </si>
  <si>
    <t>2015IDOperating ExpenditureRoutine and preventative maintenance Routine and preventative maintenance constant</t>
  </si>
  <si>
    <t>2015IDOperating ExpenditureRoutine and preventative maintenance Routine and preventative maintenance nominal</t>
  </si>
  <si>
    <t>2015IDOperating ExpenditureService interruptions and emergenciesService interruptions and emergenciesconstant</t>
  </si>
  <si>
    <t>2015IDOperating ExpenditureService interruptions and emergenciesService interruptions and emergenciesnominal</t>
  </si>
  <si>
    <t>2015IDOperating ExpenditureSystem operations and network supportSystem operations and network supportconstant</t>
  </si>
  <si>
    <t>2015IDOperating ExpenditureSystem operations and network supportSystem operations and network supportnominal</t>
  </si>
  <si>
    <t>2015IDOperating ExpenditureTotal opexOperational expenditureconstant</t>
  </si>
  <si>
    <t>2015IDOperating ExpenditureTotal opexOperational expenditurenominal</t>
  </si>
  <si>
    <t>2015IDOperating ExpenditureVegetation managementVegetation managementconstant</t>
  </si>
  <si>
    <t>2015IDOperating ExpenditureVegetation managementVegetation managementnominal</t>
  </si>
  <si>
    <t>2015IDReliabilitySAIDIClass BNA</t>
  </si>
  <si>
    <t>2015IDReliabilitySAIDIClass CNA</t>
  </si>
  <si>
    <t>2015IDReliabilitySAIFIClass BNA</t>
  </si>
  <si>
    <t>2015IDReliabilitySAIFIClass CNA</t>
  </si>
  <si>
    <t>2015IDRevenue and ProfitabilityAsset valueTotal depreciationconstant</t>
  </si>
  <si>
    <t>2015IDRevenue and ProfitabilityAsset valueTotal depreciationnominal</t>
  </si>
  <si>
    <t>2015IDRevenue and ProfitabilityAsset valueTotal revaluationsconstant</t>
  </si>
  <si>
    <t>2015IDRevenue and ProfitabilityAsset valueTotal revaluationsnominal</t>
  </si>
  <si>
    <t>2015IDRevenue and ProfitabilityExpensesOperational expenditureconstant</t>
  </si>
  <si>
    <t>2015IDRevenue and ProfitabilityExpensesOperational expenditurenominal</t>
  </si>
  <si>
    <t>2015IDRevenue and ProfitabilityExpensesPass-through and recoverable costsconstant</t>
  </si>
  <si>
    <t>2015IDRevenue and ProfitabilityExpensesPass-through and recoverable costsnominal</t>
  </si>
  <si>
    <t>2015IDRevenue and ProfitabilityOperating surplus / (deficit)Operating surplus / (deficit)constant</t>
  </si>
  <si>
    <t>2015IDRevenue and ProfitabilityOperating surplus / (deficit)Operating surplus / (deficit)nominal</t>
  </si>
  <si>
    <t>2015IDRevenue and ProfitabilityRegulatory profit / (loss)Regulatory profit / (loss)constant</t>
  </si>
  <si>
    <t>2015IDRevenue and ProfitabilityRegulatory profit / (loss)Regulatory profit / (loss)nominal</t>
  </si>
  <si>
    <t>2015IDRevenue and ProfitabilityRegulatory profit / (loss) before taxRegulatory profit / (loss) before taxconstant</t>
  </si>
  <si>
    <t>2015IDRevenue and ProfitabilityRegulatory profit / (loss) before taxRegulatory profit / (loss) before taxnominal</t>
  </si>
  <si>
    <t>2015IDRevenue and ProfitabilityReturn on investmentReturn on Investment (post tax)NA</t>
  </si>
  <si>
    <t>2015IDRevenue and ProfitabilityReturn on investmentReturn on Investment (vanilla)NA</t>
  </si>
  <si>
    <t>2015IDRevenue and ProfitabilityTaxRegulatory tax allowanceconstant</t>
  </si>
  <si>
    <t>2015IDRevenue and ProfitabilityTaxRegulatory tax allowancenominal</t>
  </si>
  <si>
    <t>2015IDRevenue and ProfitabilityTerm credit spread differentialTerm credit spread differential allowanceconstant</t>
  </si>
  <si>
    <t>2015IDRevenue and ProfitabilityTerm credit spread differentialTerm credit spread differential allowancenominal</t>
  </si>
  <si>
    <t>2015IDRevenue and ProfitabilityTotal regulatory incomeGains / (losses) on asset disposalsconstant</t>
  </si>
  <si>
    <t>2015IDRevenue and ProfitabilityTotal regulatory incomeGains / (losses) on asset disposalsnominal</t>
  </si>
  <si>
    <t>2015IDRevenue and ProfitabilityTotal regulatory incomeLine charge revenueconstant</t>
  </si>
  <si>
    <t>2015IDRevenue and ProfitabilityTotal regulatory incomeLine charge revenuenominal</t>
  </si>
  <si>
    <t>2015IDRevenue and ProfitabilityTotal regulatory incomeOther regulatory incomeconstant</t>
  </si>
  <si>
    <t>2015IDRevenue and ProfitabilityTotal regulatory incomeOther regulatory incomenominal</t>
  </si>
  <si>
    <t>2015IDRevenue and ProfitabilityTotal regulatory incomeTotal regulatory incomeconstant</t>
  </si>
  <si>
    <t>2015IDRevenue and ProfitabilityTotal regulatory incomeTotal regulatory incomenominal</t>
  </si>
  <si>
    <t>AMP2016</t>
  </si>
  <si>
    <t>2016AMP2016Capital ExpenditureAll assetsExpenditure on assetsconstant</t>
  </si>
  <si>
    <t>2016IDCapital ExpenditureAll assetsExpenditure on assetsconstant</t>
  </si>
  <si>
    <t>2016IDCapital ExpenditureAll assetsExpenditure on assetsnominal</t>
  </si>
  <si>
    <t>2016AMP2016Capital ExpenditureAll assetsExpenditure on assetsnominal</t>
  </si>
  <si>
    <t>2016AMP2016Capital ExpenditureAsset relocationsAsset relocationsconstant</t>
  </si>
  <si>
    <t>2016IDCapital ExpenditureAsset relocationsAsset relocationsconstant</t>
  </si>
  <si>
    <t>2016IDCapital ExpenditureAsset relocationsAsset relocationsnominal</t>
  </si>
  <si>
    <t>2016AMP2016Capital ExpenditureAsset relocationsAsset relocationsnominal</t>
  </si>
  <si>
    <t>2016AMP2016Capital ExpenditureAsset replacement and renewalAsset replacement and renewalconstant</t>
  </si>
  <si>
    <t>2016IDCapital ExpenditureAsset replacement and renewalAsset replacement and renewalconstant</t>
  </si>
  <si>
    <t>2016AMP2016Capital ExpenditureAsset replacement and renewalAsset replacement and renewalnominal</t>
  </si>
  <si>
    <t>2016IDCapital ExpenditureAsset replacement and renewalAsset replacement and renewalnominal</t>
  </si>
  <si>
    <t>2016AMP2016Capital ExpenditureAsset replacement and renewalAsset replacement and renewal expenditureconstant</t>
  </si>
  <si>
    <t>2016IDCapital ExpenditureAsset replacement and renewalAsset replacement and renewal expenditureconstant</t>
  </si>
  <si>
    <t>2016IDCapital ExpenditureAsset replacement and renewalAsset replacement and renewal expenditurenominal</t>
  </si>
  <si>
    <t>2016AMP2016Capital ExpenditureAsset replacement and renewalAsset replacement and renewal less capital contributionsconstant</t>
  </si>
  <si>
    <t>2016IDCapital ExpenditureAsset replacement and renewalAsset replacement and renewal less capital contributionsconstant</t>
  </si>
  <si>
    <t>2016IDCapital ExpenditureAsset replacement and renewalAsset replacement and renewal less capital contributionsnominal</t>
  </si>
  <si>
    <t>2016AMP2016Capital ExpenditureAsset replacement and renewalCapital contributions funding asset replacement and renewalconstant</t>
  </si>
  <si>
    <t>2016IDCapital ExpenditureAsset replacement and renewalCapital contributions funding asset replacement and renewalconstant</t>
  </si>
  <si>
    <t>2016IDCapital ExpenditureAsset replacement and renewalCapital contributions funding asset replacement and renewalnominal</t>
  </si>
  <si>
    <t>2016AMP2016Capital ExpenditureAsset replacement and renewalDistribution and LV cablesconstant</t>
  </si>
  <si>
    <t>2016IDCapital ExpenditureAsset replacement and renewalDistribution and LV cablesconstant</t>
  </si>
  <si>
    <t>2016IDCapital ExpenditureAsset replacement and renewalDistribution and LV cablesnominal</t>
  </si>
  <si>
    <t>2016IDCapital ExpenditureAsset replacement and renewalDistribution and LV linesconstant</t>
  </si>
  <si>
    <t>2016AMP2016Capital ExpenditureAsset replacement and renewalDistribution and LV linesconstant</t>
  </si>
  <si>
    <t>2016IDCapital ExpenditureAsset replacement and renewalDistribution and LV linesnominal</t>
  </si>
  <si>
    <t>2016AMP2016Capital ExpenditureAsset replacement and renewalDistribution substations and transformersconstant</t>
  </si>
  <si>
    <t>2016IDCapital ExpenditureAsset replacement and renewalDistribution substations and transformersconstant</t>
  </si>
  <si>
    <t>2016IDCapital ExpenditureAsset replacement and renewalDistribution substations and transformersnominal</t>
  </si>
  <si>
    <t>2016IDCapital ExpenditureAsset replacement and renewalDistribution switchgearconstant</t>
  </si>
  <si>
    <t>2016AMP2016Capital ExpenditureAsset replacement and renewalDistribution switchgearconstant</t>
  </si>
  <si>
    <t>2016IDCapital ExpenditureAsset replacement and renewalDistribution switchgearnominal</t>
  </si>
  <si>
    <t>2016IDCapital ExpenditureAsset replacement and renewalOther network assetsconstant</t>
  </si>
  <si>
    <t>2016AMP2016Capital ExpenditureAsset replacement and renewalOther network assetsconstant</t>
  </si>
  <si>
    <t>2016IDCapital ExpenditureAsset replacement and renewalOther network assetsnominal</t>
  </si>
  <si>
    <t>2016IDCapital ExpenditureAsset replacement and renewalSubtransmissionconstant</t>
  </si>
  <si>
    <t>2016AMP2016Capital ExpenditureAsset replacement and renewalSubtransmissionconstant</t>
  </si>
  <si>
    <t>2016IDCapital ExpenditureAsset replacement and renewalSubtransmissionnominal</t>
  </si>
  <si>
    <t>2016AMP2016Capital ExpenditureAsset replacement and renewalZone substationsconstant</t>
  </si>
  <si>
    <t>2016IDCapital ExpenditureAsset replacement and renewalZone substationsconstant</t>
  </si>
  <si>
    <t>2016IDCapital ExpenditureAsset replacement and renewalZone substationsnominal</t>
  </si>
  <si>
    <t>2016AMP2016Capital ExpenditureAssets commissionedAssets commissionednominal</t>
  </si>
  <si>
    <t>2016IDCapital ExpenditureCapital expenditureCapital expenditureconstant</t>
  </si>
  <si>
    <t>2016IDCapital ExpenditureCapital expenditureCapital expenditurenominal</t>
  </si>
  <si>
    <t>2016AMP2016Capital ExpenditureCapital expenditure forecastCapital expenditure forecastnominal</t>
  </si>
  <si>
    <t>2016AMP2016Capital ExpenditureConsumer connectionConsumer connectionconstant</t>
  </si>
  <si>
    <t>2016IDCapital ExpenditureConsumer connectionConsumer connectionconstant</t>
  </si>
  <si>
    <t>2016AMP2016Capital ExpenditureConsumer connectionConsumer connectionnominal</t>
  </si>
  <si>
    <t>2016IDCapital ExpenditureConsumer connectionConsumer connectionnominal</t>
  </si>
  <si>
    <t>2016IDCapital ExpenditureCost of financingCost of financingconstant</t>
  </si>
  <si>
    <t>2016AMP2016Capital ExpenditureCost of financingCost of financingnominal</t>
  </si>
  <si>
    <t>2016IDCapital ExpenditureCost of financingCost of financingnominal</t>
  </si>
  <si>
    <t>2016AMP2016Capital ExpenditureExpenditure on subcomponentsEnergy efficiency and demand side management, reduction of energy lossesconstant</t>
  </si>
  <si>
    <t>2016AMP2016Capital ExpenditureExpenditure on subcomponentsOverhead to underground conversionconstant</t>
  </si>
  <si>
    <t>2016AMP2016Capital ExpenditureExpenditure on subcomponentsResearch and developmentconstant</t>
  </si>
  <si>
    <t>2016AMP2016Capital ExpenditureNetwork assetsExpenditure on network assetsconstant</t>
  </si>
  <si>
    <t>2016IDCapital ExpenditureNetwork assetsExpenditure on network assetsconstant</t>
  </si>
  <si>
    <t>2016IDCapital ExpenditureNetwork assetsExpenditure on network assetsnominal</t>
  </si>
  <si>
    <t>2016AMP2016Capital ExpenditureNetwork assetsExpenditure on network assetsnominal</t>
  </si>
  <si>
    <t>2016AMP2016Capital ExpenditureNon-network assetsExpenditure on non-network assetsconstant</t>
  </si>
  <si>
    <t>2016IDCapital ExpenditureNon-network assetsExpenditure on non-network assetsconstant</t>
  </si>
  <si>
    <t>2016IDCapital ExpenditureNon-network assetsExpenditure on non-network assetsnominal</t>
  </si>
  <si>
    <t>2016AMP2016Capital ExpenditureNon-network assetsExpenditure on non-network assetsnominal</t>
  </si>
  <si>
    <t>2016AMP2016Capital ExpenditureNon-network assetsNon-network assetsconstant</t>
  </si>
  <si>
    <t>2016AMP2016Capital ExpenditureNon-network assetsNon-network assetsnominal</t>
  </si>
  <si>
    <t>2016AMP2016Capital ExpenditureReliability, safety and environmentLegislative and regulatoryconstant</t>
  </si>
  <si>
    <t>2016IDCapital ExpenditureReliability, safety and environmentLegislative and regulatoryconstant</t>
  </si>
  <si>
    <t>2016IDCapital ExpenditureReliability, safety and environmentLegislative and regulatorynominal</t>
  </si>
  <si>
    <t>2016AMP2016Capital ExpenditureReliability, safety and environmentLegislative and regulatorynominal</t>
  </si>
  <si>
    <t>2016AMP2016Capital ExpenditureReliability, safety and environmentOther reliability, safety and environmentconstant</t>
  </si>
  <si>
    <t>2016IDCapital ExpenditureReliability, safety and environmentOther reliability, safety and environmentconstant</t>
  </si>
  <si>
    <t>2016AMP2016Capital ExpenditureReliability, safety and environmentOther reliability, safety and environmentnominal</t>
  </si>
  <si>
    <t>2016IDCapital ExpenditureReliability, safety and environmentOther reliability, safety and environmentnominal</t>
  </si>
  <si>
    <t>2016IDCapital ExpenditureReliability, safety and environmentQuality of supplyconstant</t>
  </si>
  <si>
    <t>2016AMP2016Capital ExpenditureReliability, safety and environmentQuality of supplyconstant</t>
  </si>
  <si>
    <t>2016AMP2016Capital ExpenditureReliability, safety and environmentQuality of supplynominal</t>
  </si>
  <si>
    <t>2016IDCapital ExpenditureReliability, safety and environmentQuality of supplynominal</t>
  </si>
  <si>
    <t>2016IDCapital ExpenditureReliability, safety and environmentTotal reliability, safety and environmentconstant</t>
  </si>
  <si>
    <t>2016AMP2016Capital ExpenditureReliability, safety and environmentTotal reliability, safety and environmentconstant</t>
  </si>
  <si>
    <t>2016AMP2016Capital ExpenditureReliability, safety and environmentTotal reliability, safety and environmentnominal</t>
  </si>
  <si>
    <t>2016IDCapital ExpenditureReliability, safety and environmentTotal reliability, safety and environmentnominal</t>
  </si>
  <si>
    <t>2016IDCapital ExpenditureSystem growthCapital contributions funding system growthconstant</t>
  </si>
  <si>
    <t>2016IDCapital ExpenditureSystem growthCapital contributions funding system growthnominal</t>
  </si>
  <si>
    <t>2016IDCapital ExpenditureSystem growthDistribution and LV cablesconstant</t>
  </si>
  <si>
    <t>2016IDCapital ExpenditureSystem growthDistribution and LV cablesnominal</t>
  </si>
  <si>
    <t>2016IDCapital ExpenditureSystem growthDistribution and LV linesconstant</t>
  </si>
  <si>
    <t>2016IDCapital ExpenditureSystem growthDistribution and LV linesnominal</t>
  </si>
  <si>
    <t>2016IDCapital ExpenditureSystem growthDistribution substations and transformersconstant</t>
  </si>
  <si>
    <t>2016IDCapital ExpenditureSystem growthDistribution substations and transformersnominal</t>
  </si>
  <si>
    <t>2016IDCapital ExpenditureSystem growthDistribution switchgearconstant</t>
  </si>
  <si>
    <t>2016IDCapital ExpenditureSystem growthDistribution switchgearnominal</t>
  </si>
  <si>
    <t>2016IDCapital ExpenditureSystem growthOther network assetsconstant</t>
  </si>
  <si>
    <t>2016IDCapital ExpenditureSystem growthOther network assetsnominal</t>
  </si>
  <si>
    <t>2016IDCapital ExpenditureSystem growthSubtransmissionconstant</t>
  </si>
  <si>
    <t>2016IDCapital ExpenditureSystem growthSubtransmissionnominal</t>
  </si>
  <si>
    <t>2016AMP2016Capital ExpenditureSystem growthSystem growthconstant</t>
  </si>
  <si>
    <t>2016IDCapital ExpenditureSystem growthSystem growthconstant</t>
  </si>
  <si>
    <t>2016AMP2016Capital ExpenditureSystem growthSystem growthnominal</t>
  </si>
  <si>
    <t>2016IDCapital ExpenditureSystem growthSystem growthnominal</t>
  </si>
  <si>
    <t>2016IDCapital ExpenditureSystem growthSystem growth expenditureconstant</t>
  </si>
  <si>
    <t>2016IDCapital ExpenditureSystem growthSystem growth expenditurenominal</t>
  </si>
  <si>
    <t>2016IDCapital ExpenditureSystem growthSystem growth less capital contributionsconstant</t>
  </si>
  <si>
    <t>2016IDCapital ExpenditureSystem growthSystem growth less capital contributionsnominal</t>
  </si>
  <si>
    <t>2016IDCapital ExpenditureSystem growthZone substationsconstant</t>
  </si>
  <si>
    <t>2016IDCapital ExpenditureSystem growthZone substationsnominal</t>
  </si>
  <si>
    <t>2016IDCapital ExpenditureValue of capital contributionsValue of capital contributionsconstant</t>
  </si>
  <si>
    <t>2016IDCapital ExpenditureValue of capital contributionsValue of capital contributionsnominal</t>
  </si>
  <si>
    <t>2016AMP2016Capital ExpenditureValue of capital contributionsValue of capital contributionsnominal</t>
  </si>
  <si>
    <t>2016AMP2016Capital ExpenditureValue of commissioned assetsValue of commissioned assetsnominal</t>
  </si>
  <si>
    <t>2016IDCapital ExpenditureValue of vested assetsValue of vested assetsconstant</t>
  </si>
  <si>
    <t>2016IDCapital ExpenditureValue of vested assetsValue of vested assetsnominal</t>
  </si>
  <si>
    <t>2016AMP2016Capital ExpenditureValue of vested assetsValue of vested assetsnominal</t>
  </si>
  <si>
    <t>2016IDNetwork and DemandCustomer numbersAverage no. of ICPs in disclosure yearNA</t>
  </si>
  <si>
    <t>2016IDNetwork and DemandElectricity volumesElectricity entering system for supply to consumersNA</t>
  </si>
  <si>
    <t>2016AMP2016Network and DemandElectricity volumesElectricity entering system for supply to consumersNA</t>
  </si>
  <si>
    <t>2016AMP2016Network and DemandElectricity volumesLoad factorNA</t>
  </si>
  <si>
    <t>2016IDNetwork and DemandElectricity volumesLoad factorNA</t>
  </si>
  <si>
    <t>2016AMP2016Network and DemandElectricity volumesLoss ratioNA</t>
  </si>
  <si>
    <t>2016IDNetwork and DemandElectricity volumesLoss ratioNA</t>
  </si>
  <si>
    <t>2016IDNetwork and DemandElectricity volumesTotal energy delivered to ICPsNA</t>
  </si>
  <si>
    <t>2016AMP2016Network and DemandElectricity volumesTotal energy delivered to ICPsNA</t>
  </si>
  <si>
    <t>2016AMP2016Network and DemandMaximum coincident system demandGXP demandNA</t>
  </si>
  <si>
    <t>2016IDNetwork and DemandMaximum coincident system demandGXP demandNA</t>
  </si>
  <si>
    <t>2016AMP2016Network and DemandMaximum coincident system demandMaximum coincident system demandNA</t>
  </si>
  <si>
    <t>2016IDNetwork and DemandMaximum coincident system demandMaximum coincident system demandNA</t>
  </si>
  <si>
    <t>2016IDNetwork and DemandTotal circuit lengthOverhead linesNA</t>
  </si>
  <si>
    <t>2016IDNetwork and DemandTotal circuit lengthTotal circuit lengthNA</t>
  </si>
  <si>
    <t>2016IDNetwork and DemandTotal circuit lengthUnderground cablesNA</t>
  </si>
  <si>
    <t>2016AMP2016Operating ExpenditureAsset replacement and renewalAsset replacement and renewalconstant</t>
  </si>
  <si>
    <t>2016IDOperating ExpenditureAsset replacement and renewalAsset replacement and renewalconstant</t>
  </si>
  <si>
    <t>2016IDOperating ExpenditureAsset replacement and renewalAsset replacement and renewalnominal</t>
  </si>
  <si>
    <t>2016AMP2016Operating ExpenditureAsset replacement and renewalAsset replacement and renewalnominal</t>
  </si>
  <si>
    <t>2016IDOperating ExpenditureBusiness supportBusiness supportconstant</t>
  </si>
  <si>
    <t>2016AMP2016Operating ExpenditureBusiness supportBusiness supportconstant</t>
  </si>
  <si>
    <t>2016IDOperating ExpenditureBusiness supportBusiness supportnominal</t>
  </si>
  <si>
    <t>2016AMP2016Operating ExpenditureBusiness supportBusiness supportnominal</t>
  </si>
  <si>
    <t>2016AMP2016Operating ExpenditureExpenditure on subcomponentsDirect billing*constant</t>
  </si>
  <si>
    <t>2016AMP2016Operating ExpenditureExpenditure on subcomponentsEnergy efficiency and demand side management, reduction of energy lossesconstant</t>
  </si>
  <si>
    <t>2016AMP2016Operating ExpenditureExpenditure on subcomponentsInsuranceconstant</t>
  </si>
  <si>
    <t>2016AMP2016Operating ExpenditureExpenditure on subcomponentsResearch and Developmentconstant</t>
  </si>
  <si>
    <t>2016AMP2016Operating ExpenditureNetwork OpexNetwork Opexconstant</t>
  </si>
  <si>
    <t>2016AMP2016Operating ExpenditureNetwork OpexNetwork Opexnominal</t>
  </si>
  <si>
    <t>2016IDOperating ExpenditureNetwork opexNetwork opexconstant</t>
  </si>
  <si>
    <t>2016IDOperating ExpenditureNetwork opexNetwork opexnominal</t>
  </si>
  <si>
    <t>2016AMP2016Operating ExpenditureNon-network opexNon-network opexconstant</t>
  </si>
  <si>
    <t>2016IDOperating ExpenditureNon-network opexNon-network opexconstant</t>
  </si>
  <si>
    <t>2016IDOperating ExpenditureNon-network opexNon-network opexnominal</t>
  </si>
  <si>
    <t>2016AMP2016Operating ExpenditureNon-network opexNon-network opexnominal</t>
  </si>
  <si>
    <t>2016IDOperating ExpenditureRoutine and corrective maintenance and inspectionRoutine and corrective maintenance and inspectionconstant</t>
  </si>
  <si>
    <t>2016AMP2016Operating ExpenditureRoutine and corrective maintenance and inspectionRoutine and corrective maintenance and inspectionconstant</t>
  </si>
  <si>
    <t>2016IDOperating ExpenditureRoutine and corrective maintenance and inspectionRoutine and corrective maintenance and inspectionnominal</t>
  </si>
  <si>
    <t>2016AMP2016Operating ExpenditureRoutine and corrective maintenance and inspectionRoutine and corrective maintenance and inspectionnominal</t>
  </si>
  <si>
    <t>2016IDOperating ExpenditureRoutine and preventative maintenance Routine and preventative maintenance constant</t>
  </si>
  <si>
    <t>2016AMP2016Operating ExpenditureRoutine and preventative maintenance Routine and preventative maintenance constant</t>
  </si>
  <si>
    <t>2016AMP2016Operating ExpenditureRoutine and preventative maintenance Routine and preventative maintenance nominal</t>
  </si>
  <si>
    <t>2016IDOperating ExpenditureRoutine and preventative maintenance Routine and preventative maintenance nominal</t>
  </si>
  <si>
    <t>2016AMP2016Operating ExpenditureService interruptions and emergenciesService interruptions and emergenciesconstant</t>
  </si>
  <si>
    <t>2016IDOperating ExpenditureService interruptions and emergenciesService interruptions and emergenciesconstant</t>
  </si>
  <si>
    <t>2016AMP2016Operating ExpenditureService interruptions and emergenciesService interruptions and emergenciesnominal</t>
  </si>
  <si>
    <t>2016IDOperating ExpenditureService interruptions and emergenciesService interruptions and emergenciesnominal</t>
  </si>
  <si>
    <t>2016IDOperating ExpenditureSystem operations and network supportSystem operations and network supportconstant</t>
  </si>
  <si>
    <t>2016AMP2016Operating ExpenditureSystem operations and network supportSystem operations and network supportconstant</t>
  </si>
  <si>
    <t>2016IDOperating ExpenditureSystem operations and network supportSystem operations and network supportnominal</t>
  </si>
  <si>
    <t>2016AMP2016Operating ExpenditureSystem operations and network supportSystem operations and network supportnominal</t>
  </si>
  <si>
    <t>2016AMP2016Operating ExpenditureTotal opexOperational expenditureconstant</t>
  </si>
  <si>
    <t>2016IDOperating ExpenditureTotal opexOperational expenditureconstant</t>
  </si>
  <si>
    <t>2016AMP2016Operating ExpenditureTotal opexOperational expenditurenominal</t>
  </si>
  <si>
    <t>2016IDOperating ExpenditureTotal opexOperational expenditurenominal</t>
  </si>
  <si>
    <t>2016AMP2016Operating ExpenditureVegetation managementVegetation managementconstant</t>
  </si>
  <si>
    <t>2016IDOperating ExpenditureVegetation managementVegetation managementconstant</t>
  </si>
  <si>
    <t>2016AMP2016Operating ExpenditureVegetation managementVegetation managementnominal</t>
  </si>
  <si>
    <t>2016IDOperating ExpenditureVegetation managementVegetation managementnominal</t>
  </si>
  <si>
    <t>2016IDReliabilitySAIDIClass BNA</t>
  </si>
  <si>
    <t>2016AMP2016ReliabilitySAIDIClass BNA</t>
  </si>
  <si>
    <t>2016IDReliabilitySAIDIClass CNA</t>
  </si>
  <si>
    <t>2016AMP2016ReliabilitySAIDIClass CNA</t>
  </si>
  <si>
    <t>2016AMP2016ReliabilitySAIFIClass BNA</t>
  </si>
  <si>
    <t>2016IDReliabilitySAIFIClass BNA</t>
  </si>
  <si>
    <t>2016AMP2016ReliabilitySAIFIClass CNA</t>
  </si>
  <si>
    <t>2016IDReliabilitySAIFIClass CNA</t>
  </si>
  <si>
    <t>2016IDRevenue and ProfitabilityAsset valueTotal depreciationconstant</t>
  </si>
  <si>
    <t>2016IDRevenue and ProfitabilityAsset valueTotal depreciationnominal</t>
  </si>
  <si>
    <t>2016IDRevenue and ProfitabilityAsset valueTotal revaluationsconstant</t>
  </si>
  <si>
    <t>2016IDRevenue and ProfitabilityAsset valueTotal revaluationsnominal</t>
  </si>
  <si>
    <t>2016IDRevenue and ProfitabilityExpensesOperational expenditureconstant</t>
  </si>
  <si>
    <t>2016IDRevenue and ProfitabilityExpensesOperational expenditurenominal</t>
  </si>
  <si>
    <t>2016IDRevenue and ProfitabilityExpensesPass-through and recoverable costsconstant</t>
  </si>
  <si>
    <t>2016IDRevenue and ProfitabilityExpensesPass-through and recoverable costsnominal</t>
  </si>
  <si>
    <t>2016IDRevenue and ProfitabilityOperating surplus / (deficit)Operating surplus / (deficit)constant</t>
  </si>
  <si>
    <t>2016IDRevenue and ProfitabilityOperating surplus / (deficit)Operating surplus / (deficit)nominal</t>
  </si>
  <si>
    <t>2016IDRevenue and ProfitabilityRegulatory profit / (loss)Regulatory profit / (loss)constant</t>
  </si>
  <si>
    <t>2016IDRevenue and ProfitabilityRegulatory profit / (loss)Regulatory profit / (loss)nominal</t>
  </si>
  <si>
    <t>2016IDRevenue and ProfitabilityRegulatory profit / (loss) before taxRegulatory profit / (loss) before taxconstant</t>
  </si>
  <si>
    <t>2016IDRevenue and ProfitabilityRegulatory profit / (loss) before taxRegulatory profit / (loss) before taxnominal</t>
  </si>
  <si>
    <t>2016IDRevenue and ProfitabilityReturn on investmentReturn on Investment (post tax)NA</t>
  </si>
  <si>
    <t>2016IDRevenue and ProfitabilityReturn on investmentReturn on Investment (vanilla)NA</t>
  </si>
  <si>
    <t>2016IDRevenue and ProfitabilityTaxRegulatory tax allowanceconstant</t>
  </si>
  <si>
    <t>2016IDRevenue and ProfitabilityTaxRegulatory tax allowancenominal</t>
  </si>
  <si>
    <t>2016IDRevenue and ProfitabilityTerm credit spread differentialTerm credit spread differential allowanceconstant</t>
  </si>
  <si>
    <t>2016IDRevenue and ProfitabilityTerm credit spread differentialTerm credit spread differential allowancenominal</t>
  </si>
  <si>
    <t>2016IDRevenue and ProfitabilityTotal regulatory incomeGains / (losses) on asset disposalsconstant</t>
  </si>
  <si>
    <t>2016IDRevenue and ProfitabilityTotal regulatory incomeGains / (losses) on asset disposalsnominal</t>
  </si>
  <si>
    <t>2016IDRevenue and ProfitabilityTotal regulatory incomeLine charge revenueconstant</t>
  </si>
  <si>
    <t>2016IDRevenue and ProfitabilityTotal regulatory incomeLine charge revenuenominal</t>
  </si>
  <si>
    <t>2016IDRevenue and ProfitabilityTotal regulatory incomeOther regulatory incomeconstant</t>
  </si>
  <si>
    <t>2016IDRevenue and ProfitabilityTotal regulatory incomeOther regulatory incomenominal</t>
  </si>
  <si>
    <t>2016IDRevenue and ProfitabilityTotal regulatory incomeTotal regulatory incomeconstant</t>
  </si>
  <si>
    <t>2016IDRevenue and ProfitabilityTotal regulatory incomeTotal regulatory incomenominal</t>
  </si>
  <si>
    <t>2017AMP2016Capital ExpenditureAll assetsExpenditure on assetsconstant</t>
  </si>
  <si>
    <t>2017AMP2016Capital ExpenditureAll assetsExpenditure on assetsnominal</t>
  </si>
  <si>
    <t>2017AMP2016Capital ExpenditureAsset relocationsAsset relocationsconstant</t>
  </si>
  <si>
    <t>2017AMP2016Capital ExpenditureAsset relocationsAsset relocationsnominal</t>
  </si>
  <si>
    <t>2017AMP2016Capital ExpenditureAsset replacement and renewalAsset replacement and renewalconstant</t>
  </si>
  <si>
    <t>2017AMP2016Capital ExpenditureAsset replacement and renewalAsset replacement and renewalnominal</t>
  </si>
  <si>
    <t>2017AMP2016Capital ExpenditureAsset replacement and renewalAsset replacement and renewal expenditureconstant</t>
  </si>
  <si>
    <t>2017AMP2016Capital ExpenditureAsset replacement and renewalAsset replacement and renewal less capital contributionsconstant</t>
  </si>
  <si>
    <t>2017AMP2016Capital ExpenditureAsset replacement and renewalCapital contributions funding asset replacement and renewalconstant</t>
  </si>
  <si>
    <t>2017AMP2016Capital ExpenditureAsset replacement and renewalDistribution and LV cablesconstant</t>
  </si>
  <si>
    <t>2017AMP2016Capital ExpenditureAsset replacement and renewalDistribution and LV linesconstant</t>
  </si>
  <si>
    <t>2017AMP2016Capital ExpenditureAsset replacement and renewalDistribution substations and transformersconstant</t>
  </si>
  <si>
    <t>2017AMP2016Capital ExpenditureAsset replacement and renewalDistribution switchgearconstant</t>
  </si>
  <si>
    <t>2017AMP2016Capital ExpenditureAsset replacement and renewalOther network assetsconstant</t>
  </si>
  <si>
    <t>2017AMP2016Capital ExpenditureAsset replacement and renewalSubtransmissionconstant</t>
  </si>
  <si>
    <t>2017AMP2016Capital ExpenditureAsset replacement and renewalZone substationsconstant</t>
  </si>
  <si>
    <t>2017AMP2016Capital ExpenditureAssets commissionedAssets commissionednominal</t>
  </si>
  <si>
    <t>2017AMP2016Capital ExpenditureCapital expenditure forecastCapital expenditure forecastnominal</t>
  </si>
  <si>
    <t>2017AMP2016Capital ExpenditureConsumer connectionConsumer connectionconstant</t>
  </si>
  <si>
    <t>2017AMP2016Capital ExpenditureConsumer connectionConsumer connectionnominal</t>
  </si>
  <si>
    <t>2017AMP2016Capital ExpenditureCost of financingCost of financingnominal</t>
  </si>
  <si>
    <t>2017AMP2016Capital ExpenditureExpenditure on subcomponentsEnergy efficiency and demand side management, reduction of energy lossesconstant</t>
  </si>
  <si>
    <t>2017AMP2016Capital ExpenditureExpenditure on subcomponentsOverhead to underground conversionconstant</t>
  </si>
  <si>
    <t>2017AMP2016Capital ExpenditureExpenditure on subcomponentsResearch and developmentconstant</t>
  </si>
  <si>
    <t>2017AMP2016Capital ExpenditureNetwork assetsExpenditure on network assetsconstant</t>
  </si>
  <si>
    <t>2017AMP2016Capital ExpenditureNetwork assetsExpenditure on network assetsnominal</t>
  </si>
  <si>
    <t>2017AMP2016Capital ExpenditureNon-network assetsExpenditure on non-network assetsconstant</t>
  </si>
  <si>
    <t>2017AMP2016Capital ExpenditureNon-network assetsExpenditure on non-network assetsnominal</t>
  </si>
  <si>
    <t>2017AMP2016Capital ExpenditureNon-network assetsNon-network assetsconstant</t>
  </si>
  <si>
    <t>2017AMP2016Capital ExpenditureNon-network assetsNon-network assetsnominal</t>
  </si>
  <si>
    <t>2017AMP2016Capital ExpenditureReliability, safety and environmentLegislative and regulatoryconstant</t>
  </si>
  <si>
    <t>2017AMP2016Capital ExpenditureReliability, safety and environmentLegislative and regulatorynominal</t>
  </si>
  <si>
    <t>2017AMP2016Capital ExpenditureReliability, safety and environmentOther reliability, safety and environmentconstant</t>
  </si>
  <si>
    <t>2017AMP2016Capital ExpenditureReliability, safety and environmentOther reliability, safety and environmentnominal</t>
  </si>
  <si>
    <t>2017AMP2016Capital ExpenditureReliability, safety and environmentQuality of supplyconstant</t>
  </si>
  <si>
    <t>2017AMP2016Capital ExpenditureReliability, safety and environmentQuality of supplynominal</t>
  </si>
  <si>
    <t>2017AMP2016Capital ExpenditureReliability, safety and environmentTotal reliability, safety and environmentconstant</t>
  </si>
  <si>
    <t>2017AMP2016Capital ExpenditureReliability, safety and environmentTotal reliability, safety and environmentnominal</t>
  </si>
  <si>
    <t>2017AMP2016Capital ExpenditureSystem growthSystem growthconstant</t>
  </si>
  <si>
    <t>2017AMP2016Capital ExpenditureSystem growthSystem growthnominal</t>
  </si>
  <si>
    <t>2017AMP2016Capital ExpenditureValue of capital contributionsValue of capital contributionsnominal</t>
  </si>
  <si>
    <t>2017AMP2016Capital ExpenditureValue of commissioned assetsValue of commissioned assetsnominal</t>
  </si>
  <si>
    <t>2017AMP2016Capital ExpenditureValue of vested assetsValue of vested assetsnominal</t>
  </si>
  <si>
    <t>2017AMP2016Network and DemandElectricity volumesElectricity entering system for supply to consumersNA</t>
  </si>
  <si>
    <t>2017AMP2016Network and DemandElectricity volumesLoad factorNA</t>
  </si>
  <si>
    <t>2017AMP2016Network and DemandElectricity volumesLoss ratioNA</t>
  </si>
  <si>
    <t>2017AMP2016Network and DemandElectricity volumesTotal energy delivered to ICPsNA</t>
  </si>
  <si>
    <t>2017AMP2016Network and DemandMaximum coincident system demandGXP demandNA</t>
  </si>
  <si>
    <t>2017AMP2016Network and DemandMaximum coincident system demandMaximum coincident system demandNA</t>
  </si>
  <si>
    <t>2017AMP2016Operating ExpenditureAsset replacement and renewalAsset replacement and renewalconstant</t>
  </si>
  <si>
    <t>2017AMP2016Operating ExpenditureAsset replacement and renewalAsset replacement and renewalnominal</t>
  </si>
  <si>
    <t>2017AMP2016Operating ExpenditureBusiness supportBusiness supportconstant</t>
  </si>
  <si>
    <t>2017AMP2016Operating ExpenditureBusiness supportBusiness supportnominal</t>
  </si>
  <si>
    <t>2017AMP2016Operating ExpenditureExpenditure on subcomponentsDirect billing*constant</t>
  </si>
  <si>
    <t>2017AMP2016Operating ExpenditureExpenditure on subcomponentsEnergy efficiency and demand side management, reduction of energy lossesconstant</t>
  </si>
  <si>
    <t>2017AMP2016Operating ExpenditureExpenditure on subcomponentsInsuranceconstant</t>
  </si>
  <si>
    <t>2017AMP2016Operating ExpenditureExpenditure on subcomponentsResearch and Developmentconstant</t>
  </si>
  <si>
    <t>2017AMP2016Operating ExpenditureNetwork OpexNetwork Opexconstant</t>
  </si>
  <si>
    <t>2017AMP2016Operating ExpenditureNetwork OpexNetwork Opexnominal</t>
  </si>
  <si>
    <t>2017AMP2016Operating ExpenditureNon-network opexNon-network opexconstant</t>
  </si>
  <si>
    <t>2017AMP2016Operating ExpenditureNon-network opexNon-network opexnominal</t>
  </si>
  <si>
    <t>2017AMP2016Operating ExpenditureRoutine and corrective maintenance and inspectionRoutine and corrective maintenance and inspectionconstant</t>
  </si>
  <si>
    <t>2017AMP2016Operating ExpenditureRoutine and corrective maintenance and inspectionRoutine and corrective maintenance and inspectionnominal</t>
  </si>
  <si>
    <t>2017AMP2016Operating ExpenditureRoutine and preventative maintenance Routine and preventative maintenance constant</t>
  </si>
  <si>
    <t>2017AMP2016Operating ExpenditureRoutine and preventative maintenance Routine and preventative maintenance nominal</t>
  </si>
  <si>
    <t>2017AMP2016Operating ExpenditureService interruptions and emergenciesService interruptions and emergenciesconstant</t>
  </si>
  <si>
    <t>2017AMP2016Operating ExpenditureService interruptions and emergenciesService interruptions and emergenciesnominal</t>
  </si>
  <si>
    <t>2017AMP2016Operating ExpenditureSystem operations and network supportSystem operations and network supportconstant</t>
  </si>
  <si>
    <t>2017AMP2016Operating ExpenditureSystem operations and network supportSystem operations and network supportnominal</t>
  </si>
  <si>
    <t>2017AMP2016Operating ExpenditureTotal opexOperational expenditureconstant</t>
  </si>
  <si>
    <t>2017AMP2016Operating ExpenditureTotal opexOperational expenditurenominal</t>
  </si>
  <si>
    <t>2017AMP2016Operating ExpenditureVegetation managementVegetation managementconstant</t>
  </si>
  <si>
    <t>2017AMP2016Operating ExpenditureVegetation managementVegetation managementnominal</t>
  </si>
  <si>
    <t>2017AMP2016ReliabilitySAIDIClass BNA</t>
  </si>
  <si>
    <t>2017AMP2016ReliabilitySAIDIClass CNA</t>
  </si>
  <si>
    <t>2017AMP2016ReliabilitySAIFIClass BNA</t>
  </si>
  <si>
    <t>2017AMP2016ReliabilitySAIFIClass CNA</t>
  </si>
  <si>
    <t>2018AMP2016Capital ExpenditureAll assetsExpenditure on assetsconstant</t>
  </si>
  <si>
    <t>2018AMP2016Capital ExpenditureAll assetsExpenditure on assetsnominal</t>
  </si>
  <si>
    <t>2018AMP2016Capital ExpenditureAsset relocationsAsset relocationsconstant</t>
  </si>
  <si>
    <t>2018AMP2016Capital ExpenditureAsset relocationsAsset relocationsnominal</t>
  </si>
  <si>
    <t>2018AMP2016Capital ExpenditureAsset replacement and renewalAsset replacement and renewalconstant</t>
  </si>
  <si>
    <t>2018AMP2016Capital ExpenditureAsset replacement and renewalAsset replacement and renewalnominal</t>
  </si>
  <si>
    <t>2018AMP2016Capital ExpenditureAsset replacement and renewalAsset replacement and renewal expenditureconstant</t>
  </si>
  <si>
    <t>2018AMP2016Capital ExpenditureAsset replacement and renewalAsset replacement and renewal less capital contributionsconstant</t>
  </si>
  <si>
    <t>2018AMP2016Capital ExpenditureAsset replacement and renewalCapital contributions funding asset replacement and renewalconstant</t>
  </si>
  <si>
    <t>2018AMP2016Capital ExpenditureAsset replacement and renewalDistribution and LV cablesconstant</t>
  </si>
  <si>
    <t>2018AMP2016Capital ExpenditureAsset replacement and renewalDistribution and LV linesconstant</t>
  </si>
  <si>
    <t>2018AMP2016Capital ExpenditureAsset replacement and renewalDistribution substations and transformersconstant</t>
  </si>
  <si>
    <t>2018AMP2016Capital ExpenditureAsset replacement and renewalDistribution switchgearconstant</t>
  </si>
  <si>
    <t>2018AMP2016Capital ExpenditureAsset replacement and renewalOther network assetsconstant</t>
  </si>
  <si>
    <t>2018AMP2016Capital ExpenditureAsset replacement and renewalSubtransmissionconstant</t>
  </si>
  <si>
    <t>2018AMP2016Capital ExpenditureAsset replacement and renewalZone substationsconstant</t>
  </si>
  <si>
    <t>2018AMP2016Capital ExpenditureAssets commissionedAssets commissionednominal</t>
  </si>
  <si>
    <t>2018AMP2016Capital ExpenditureCapital expenditure forecastCapital expenditure forecastnominal</t>
  </si>
  <si>
    <t>2018AMP2016Capital ExpenditureConsumer connectionConsumer connectionconstant</t>
  </si>
  <si>
    <t>2018AMP2016Capital ExpenditureConsumer connectionConsumer connectionnominal</t>
  </si>
  <si>
    <t>2018AMP2016Capital ExpenditureCost of financingCost of financingnominal</t>
  </si>
  <si>
    <t>2018AMP2016Capital ExpenditureExpenditure on subcomponentsEnergy efficiency and demand side management, reduction of energy lossesconstant</t>
  </si>
  <si>
    <t>2018AMP2016Capital ExpenditureExpenditure on subcomponentsOverhead to underground conversionconstant</t>
  </si>
  <si>
    <t>2018AMP2016Capital ExpenditureExpenditure on subcomponentsResearch and developmentconstant</t>
  </si>
  <si>
    <t>2018AMP2016Capital ExpenditureNetwork assetsExpenditure on network assetsconstant</t>
  </si>
  <si>
    <t>2018AMP2016Capital ExpenditureNetwork assetsExpenditure on network assetsnominal</t>
  </si>
  <si>
    <t>2018AMP2016Capital ExpenditureNon-network assetsExpenditure on non-network assetsconstant</t>
  </si>
  <si>
    <t>2018AMP2016Capital ExpenditureNon-network assetsExpenditure on non-network assetsnominal</t>
  </si>
  <si>
    <t>2018AMP2016Capital ExpenditureNon-network assetsNon-network assetsconstant</t>
  </si>
  <si>
    <t>2018AMP2016Capital ExpenditureNon-network assetsNon-network assetsnominal</t>
  </si>
  <si>
    <t>2018AMP2016Capital ExpenditureReliability, safety and environmentLegislative and regulatoryconstant</t>
  </si>
  <si>
    <t>2018AMP2016Capital ExpenditureReliability, safety and environmentLegislative and regulatorynominal</t>
  </si>
  <si>
    <t>2018AMP2016Capital ExpenditureReliability, safety and environmentOther reliability, safety and environmentconstant</t>
  </si>
  <si>
    <t>2018AMP2016Capital ExpenditureReliability, safety and environmentOther reliability, safety and environmentnominal</t>
  </si>
  <si>
    <t>2018AMP2016Capital ExpenditureReliability, safety and environmentQuality of supplyconstant</t>
  </si>
  <si>
    <t>2018AMP2016Capital ExpenditureReliability, safety and environmentQuality of supplynominal</t>
  </si>
  <si>
    <t>2018AMP2016Capital ExpenditureReliability, safety and environmentTotal reliability, safety and environmentconstant</t>
  </si>
  <si>
    <t>2018AMP2016Capital ExpenditureReliability, safety and environmentTotal reliability, safety and environmentnominal</t>
  </si>
  <si>
    <t>2018AMP2016Capital ExpenditureSystem growthSystem growthconstant</t>
  </si>
  <si>
    <t>2018AMP2016Capital ExpenditureSystem growthSystem growthnominal</t>
  </si>
  <si>
    <t>2018AMP2016Capital ExpenditureValue of capital contributionsValue of capital contributionsnominal</t>
  </si>
  <si>
    <t>2018AMP2016Capital ExpenditureValue of commissioned assetsValue of commissioned assetsnominal</t>
  </si>
  <si>
    <t>2018AMP2016Capital ExpenditureValue of vested assetsValue of vested assetsnominal</t>
  </si>
  <si>
    <t>2018AMP2016Network and DemandElectricity volumesElectricity entering system for supply to consumersNA</t>
  </si>
  <si>
    <t>2018AMP2016Network and DemandElectricity volumesLoad factorNA</t>
  </si>
  <si>
    <t>2018AMP2016Network and DemandElectricity volumesLoss ratioNA</t>
  </si>
  <si>
    <t>2018AMP2016Network and DemandElectricity volumesTotal energy delivered to ICPsNA</t>
  </si>
  <si>
    <t>2018AMP2016Network and DemandMaximum coincident system demandGXP demandNA</t>
  </si>
  <si>
    <t>2018AMP2016Network and DemandMaximum coincident system demandMaximum coincident system demandNA</t>
  </si>
  <si>
    <t>2018AMP2016Operating ExpenditureAsset replacement and renewalAsset replacement and renewalconstant</t>
  </si>
  <si>
    <t>2018AMP2016Operating ExpenditureAsset replacement and renewalAsset replacement and renewalnominal</t>
  </si>
  <si>
    <t>2018AMP2016Operating ExpenditureBusiness supportBusiness supportconstant</t>
  </si>
  <si>
    <t>2018AMP2016Operating ExpenditureBusiness supportBusiness supportnominal</t>
  </si>
  <si>
    <t>2018AMP2016Operating ExpenditureExpenditure on subcomponentsDirect billing*constant</t>
  </si>
  <si>
    <t>2018AMP2016Operating ExpenditureExpenditure on subcomponentsEnergy efficiency and demand side management, reduction of energy lossesconstant</t>
  </si>
  <si>
    <t>2018AMP2016Operating ExpenditureExpenditure on subcomponentsInsuranceconstant</t>
  </si>
  <si>
    <t>2018AMP2016Operating ExpenditureExpenditure on subcomponentsResearch and Developmentconstant</t>
  </si>
  <si>
    <t>2018AMP2016Operating ExpenditureNetwork OpexNetwork Opexconstant</t>
  </si>
  <si>
    <t>2018AMP2016Operating ExpenditureNetwork OpexNetwork Opexnominal</t>
  </si>
  <si>
    <t>2018AMP2016Operating ExpenditureNon-network opexNon-network opexconstant</t>
  </si>
  <si>
    <t>2018AMP2016Operating ExpenditureNon-network opexNon-network opexnominal</t>
  </si>
  <si>
    <t>2018AMP2016Operating ExpenditureRoutine and corrective maintenance and inspectionRoutine and corrective maintenance and inspectionconstant</t>
  </si>
  <si>
    <t>2018AMP2016Operating ExpenditureRoutine and corrective maintenance and inspectionRoutine and corrective maintenance and inspectionnominal</t>
  </si>
  <si>
    <t>2018AMP2016Operating ExpenditureRoutine and preventative maintenance Routine and preventative maintenance constant</t>
  </si>
  <si>
    <t>2018AMP2016Operating ExpenditureRoutine and preventative maintenance Routine and preventative maintenance nominal</t>
  </si>
  <si>
    <t>2018AMP2016Operating ExpenditureService interruptions and emergenciesService interruptions and emergenciesconstant</t>
  </si>
  <si>
    <t>2018AMP2016Operating ExpenditureService interruptions and emergenciesService interruptions and emergenciesnominal</t>
  </si>
  <si>
    <t>2018AMP2016Operating ExpenditureSystem operations and network supportSystem operations and network supportconstant</t>
  </si>
  <si>
    <t>2018AMP2016Operating ExpenditureSystem operations and network supportSystem operations and network supportnominal</t>
  </si>
  <si>
    <t>2018AMP2016Operating ExpenditureTotal opexOperational expenditureconstant</t>
  </si>
  <si>
    <t>2018AMP2016Operating ExpenditureTotal opexOperational expenditurenominal</t>
  </si>
  <si>
    <t>2018AMP2016Operating ExpenditureVegetation managementVegetation managementconstant</t>
  </si>
  <si>
    <t>2018AMP2016Operating ExpenditureVegetation managementVegetation managementnominal</t>
  </si>
  <si>
    <t>2018AMP2016ReliabilitySAIDIClass BNA</t>
  </si>
  <si>
    <t>2018AMP2016ReliabilitySAIDIClass CNA</t>
  </si>
  <si>
    <t>2018AMP2016ReliabilitySAIFIClass BNA</t>
  </si>
  <si>
    <t>2018AMP2016ReliabilitySAIFIClass CNA</t>
  </si>
  <si>
    <t>2019AMP2016Capital ExpenditureAll assetsExpenditure on assetsconstant</t>
  </si>
  <si>
    <t>2019AMP2016Capital ExpenditureAll assetsExpenditure on assetsnominal</t>
  </si>
  <si>
    <t>2019AMP2016Capital ExpenditureAsset relocationsAsset relocationsconstant</t>
  </si>
  <si>
    <t>2019AMP2016Capital ExpenditureAsset relocationsAsset relocationsnominal</t>
  </si>
  <si>
    <t>2019AMP2016Capital ExpenditureAsset replacement and renewalAsset replacement and renewalconstant</t>
  </si>
  <si>
    <t>2019AMP2016Capital ExpenditureAsset replacement and renewalAsset replacement and renewalnominal</t>
  </si>
  <si>
    <t>2019AMP2016Capital ExpenditureAsset replacement and renewalAsset replacement and renewal expenditureconstant</t>
  </si>
  <si>
    <t>2019AMP2016Capital ExpenditureAsset replacement and renewalAsset replacement and renewal less capital contributionsconstant</t>
  </si>
  <si>
    <t>2019AMP2016Capital ExpenditureAsset replacement and renewalCapital contributions funding asset replacement and renewalconstant</t>
  </si>
  <si>
    <t>2019AMP2016Capital ExpenditureAsset replacement and renewalDistribution and LV cablesconstant</t>
  </si>
  <si>
    <t>2019AMP2016Capital ExpenditureAsset replacement and renewalDistribution and LV linesconstant</t>
  </si>
  <si>
    <t>2019AMP2016Capital ExpenditureAsset replacement and renewalDistribution substations and transformersconstant</t>
  </si>
  <si>
    <t>2019AMP2016Capital ExpenditureAsset replacement and renewalDistribution switchgearconstant</t>
  </si>
  <si>
    <t>2019AMP2016Capital ExpenditureAsset replacement and renewalOther network assetsconstant</t>
  </si>
  <si>
    <t>2019AMP2016Capital ExpenditureAsset replacement and renewalSubtransmissionconstant</t>
  </si>
  <si>
    <t>2019AMP2016Capital ExpenditureAsset replacement and renewalZone substationsconstant</t>
  </si>
  <si>
    <t>2019AMP2016Capital ExpenditureAssets commissionedAssets commissionednominal</t>
  </si>
  <si>
    <t>2019AMP2016Capital ExpenditureCapital expenditure forecastCapital expenditure forecastnominal</t>
  </si>
  <si>
    <t>2019AMP2016Capital ExpenditureConsumer connectionConsumer connectionconstant</t>
  </si>
  <si>
    <t>2019AMP2016Capital ExpenditureConsumer connectionConsumer connectionnominal</t>
  </si>
  <si>
    <t>2019AMP2016Capital ExpenditureCost of financingCost of financingnominal</t>
  </si>
  <si>
    <t>2019AMP2016Capital ExpenditureExpenditure on subcomponentsEnergy efficiency and demand side management, reduction of energy lossesconstant</t>
  </si>
  <si>
    <t>2019AMP2016Capital ExpenditureExpenditure on subcomponentsOverhead to underground conversionconstant</t>
  </si>
  <si>
    <t>2019AMP2016Capital ExpenditureExpenditure on subcomponentsResearch and developmentconstant</t>
  </si>
  <si>
    <t>2019AMP2016Capital ExpenditureNetwork assetsExpenditure on network assetsconstant</t>
  </si>
  <si>
    <t>2019AMP2016Capital ExpenditureNetwork assetsExpenditure on network assetsnominal</t>
  </si>
  <si>
    <t>2019AMP2016Capital ExpenditureNon-network assetsExpenditure on non-network assetsconstant</t>
  </si>
  <si>
    <t>2019AMP2016Capital ExpenditureNon-network assetsExpenditure on non-network assetsnominal</t>
  </si>
  <si>
    <t>2019AMP2016Capital ExpenditureNon-network assetsNon-network assetsconstant</t>
  </si>
  <si>
    <t>2019AMP2016Capital ExpenditureNon-network assetsNon-network assetsnominal</t>
  </si>
  <si>
    <t>2019AMP2016Capital ExpenditureReliability, safety and environmentLegislative and regulatoryconstant</t>
  </si>
  <si>
    <t>2019AMP2016Capital ExpenditureReliability, safety and environmentLegislative and regulatorynominal</t>
  </si>
  <si>
    <t>2019AMP2016Capital ExpenditureReliability, safety and environmentOther reliability, safety and environmentconstant</t>
  </si>
  <si>
    <t>2019AMP2016Capital ExpenditureReliability, safety and environmentOther reliability, safety and environmentnominal</t>
  </si>
  <si>
    <t>2019AMP2016Capital ExpenditureReliability, safety and environmentQuality of supplyconstant</t>
  </si>
  <si>
    <t>2019AMP2016Capital ExpenditureReliability, safety and environmentQuality of supplynominal</t>
  </si>
  <si>
    <t>2019AMP2016Capital ExpenditureReliability, safety and environmentTotal reliability, safety and environmentconstant</t>
  </si>
  <si>
    <t>2019AMP2016Capital ExpenditureReliability, safety and environmentTotal reliability, safety and environmentnominal</t>
  </si>
  <si>
    <t>2019AMP2016Capital ExpenditureSystem growthSystem growthconstant</t>
  </si>
  <si>
    <t>2019AMP2016Capital ExpenditureSystem growthSystem growthnominal</t>
  </si>
  <si>
    <t>2019AMP2016Capital ExpenditureValue of capital contributionsValue of capital contributionsnominal</t>
  </si>
  <si>
    <t>2019AMP2016Capital ExpenditureValue of commissioned assetsValue of commissioned assetsnominal</t>
  </si>
  <si>
    <t>2019AMP2016Capital ExpenditureValue of vested assetsValue of vested assetsnominal</t>
  </si>
  <si>
    <t>2019AMP2016Network and DemandElectricity volumesElectricity entering system for supply to consumersNA</t>
  </si>
  <si>
    <t>2019AMP2016Network and DemandElectricity volumesLoad factorNA</t>
  </si>
  <si>
    <t>2019AMP2016Network and DemandElectricity volumesLoss ratioNA</t>
  </si>
  <si>
    <t>2019AMP2016Network and DemandElectricity volumesTotal energy delivered to ICPsNA</t>
  </si>
  <si>
    <t>2019AMP2016Network and DemandMaximum coincident system demandGXP demandNA</t>
  </si>
  <si>
    <t>2019AMP2016Network and DemandMaximum coincident system demandMaximum coincident system demandNA</t>
  </si>
  <si>
    <t>2019AMP2016Operating ExpenditureAsset replacement and renewalAsset replacement and renewalconstant</t>
  </si>
  <si>
    <t>2019AMP2016Operating ExpenditureAsset replacement and renewalAsset replacement and renewalnominal</t>
  </si>
  <si>
    <t>2019AMP2016Operating ExpenditureBusiness supportBusiness supportconstant</t>
  </si>
  <si>
    <t>2019AMP2016Operating ExpenditureBusiness supportBusiness supportnominal</t>
  </si>
  <si>
    <t>2019AMP2016Operating ExpenditureExpenditure on subcomponentsDirect billing*constant</t>
  </si>
  <si>
    <t>2019AMP2016Operating ExpenditureExpenditure on subcomponentsEnergy efficiency and demand side management, reduction of energy lossesconstant</t>
  </si>
  <si>
    <t>2019AMP2016Operating ExpenditureExpenditure on subcomponentsInsuranceconstant</t>
  </si>
  <si>
    <t>2019AMP2016Operating ExpenditureExpenditure on subcomponentsResearch and Developmentconstant</t>
  </si>
  <si>
    <t>2019AMP2016Operating ExpenditureNetwork OpexNetwork Opexconstant</t>
  </si>
  <si>
    <t>2019AMP2016Operating ExpenditureNetwork OpexNetwork Opexnominal</t>
  </si>
  <si>
    <t>2019AMP2016Operating ExpenditureNon-network opexNon-network opexconstant</t>
  </si>
  <si>
    <t>2019AMP2016Operating ExpenditureNon-network opexNon-network opexnominal</t>
  </si>
  <si>
    <t>2019AMP2016Operating ExpenditureRoutine and corrective maintenance and inspectionRoutine and corrective maintenance and inspectionconstant</t>
  </si>
  <si>
    <t>2019AMP2016Operating ExpenditureRoutine and corrective maintenance and inspectionRoutine and corrective maintenance and inspectionnominal</t>
  </si>
  <si>
    <t>2019AMP2016Operating ExpenditureRoutine and preventative maintenance Routine and preventative maintenance constant</t>
  </si>
  <si>
    <t>2019AMP2016Operating ExpenditureRoutine and preventative maintenance Routine and preventative maintenance nominal</t>
  </si>
  <si>
    <t>2019AMP2016Operating ExpenditureService interruptions and emergenciesService interruptions and emergenciesconstant</t>
  </si>
  <si>
    <t>2019AMP2016Operating ExpenditureService interruptions and emergenciesService interruptions and emergenciesnominal</t>
  </si>
  <si>
    <t>2019AMP2016Operating ExpenditureSystem operations and network supportSystem operations and network supportconstant</t>
  </si>
  <si>
    <t>2019AMP2016Operating ExpenditureSystem operations and network supportSystem operations and network supportnominal</t>
  </si>
  <si>
    <t>2019AMP2016Operating ExpenditureTotal opexOperational expenditureconstant</t>
  </si>
  <si>
    <t>2019AMP2016Operating ExpenditureTotal opexOperational expenditurenominal</t>
  </si>
  <si>
    <t>2019AMP2016Operating ExpenditureVegetation managementVegetation managementconstant</t>
  </si>
  <si>
    <t>2019AMP2016Operating ExpenditureVegetation managementVegetation managementnominal</t>
  </si>
  <si>
    <t>2019AMP2016ReliabilitySAIDIClass BNA</t>
  </si>
  <si>
    <t>2019AMP2016ReliabilitySAIDIClass CNA</t>
  </si>
  <si>
    <t>2019AMP2016ReliabilitySAIFIClass BNA</t>
  </si>
  <si>
    <t>2019AMP2016ReliabilitySAIFIClass CNA</t>
  </si>
  <si>
    <t>2020AMP2016Capital ExpenditureAll assetsExpenditure on assetsconstant</t>
  </si>
  <si>
    <t>2020AMP2016Capital ExpenditureAll assetsExpenditure on assetsnominal</t>
  </si>
  <si>
    <t>2020AMP2016Capital ExpenditureAsset relocationsAsset relocationsconstant</t>
  </si>
  <si>
    <t>2020AMP2016Capital ExpenditureAsset relocationsAsset relocationsnominal</t>
  </si>
  <si>
    <t>2020AMP2016Capital ExpenditureAsset replacement and renewalAsset replacement and renewalconstant</t>
  </si>
  <si>
    <t>2020AMP2016Capital ExpenditureAsset replacement and renewalAsset replacement and renewalnominal</t>
  </si>
  <si>
    <t>2020AMP2016Capital ExpenditureAsset replacement and renewalAsset replacement and renewal expenditureconstant</t>
  </si>
  <si>
    <t>2020AMP2016Capital ExpenditureAsset replacement and renewalAsset replacement and renewal less capital contributionsconstant</t>
  </si>
  <si>
    <t>2020AMP2016Capital ExpenditureAsset replacement and renewalCapital contributions funding asset replacement and renewalconstant</t>
  </si>
  <si>
    <t>2020AMP2016Capital ExpenditureAsset replacement and renewalDistribution and LV cablesconstant</t>
  </si>
  <si>
    <t>2020AMP2016Capital ExpenditureAsset replacement and renewalDistribution and LV linesconstant</t>
  </si>
  <si>
    <t>2020AMP2016Capital ExpenditureAsset replacement and renewalDistribution substations and transformersconstant</t>
  </si>
  <si>
    <t>2020AMP2016Capital ExpenditureAsset replacement and renewalDistribution switchgearconstant</t>
  </si>
  <si>
    <t>2020AMP2016Capital ExpenditureAsset replacement and renewalOther network assetsconstant</t>
  </si>
  <si>
    <t>2020AMP2016Capital ExpenditureAsset replacement and renewalSubtransmissionconstant</t>
  </si>
  <si>
    <t>2020AMP2016Capital ExpenditureAsset replacement and renewalZone substationsconstant</t>
  </si>
  <si>
    <t>2020AMP2016Capital ExpenditureAssets commissionedAssets commissionednominal</t>
  </si>
  <si>
    <t>2020AMP2016Capital ExpenditureCapital expenditure forecastCapital expenditure forecastnominal</t>
  </si>
  <si>
    <t>2020AMP2016Capital ExpenditureConsumer connectionConsumer connectionconstant</t>
  </si>
  <si>
    <t>2020AMP2016Capital ExpenditureConsumer connectionConsumer connectionnominal</t>
  </si>
  <si>
    <t>2020AMP2016Capital ExpenditureCost of financingCost of financingnominal</t>
  </si>
  <si>
    <t>2020AMP2016Capital ExpenditureExpenditure on subcomponentsEnergy efficiency and demand side management, reduction of energy lossesconstant</t>
  </si>
  <si>
    <t>2020AMP2016Capital ExpenditureExpenditure on subcomponentsOverhead to underground conversionconstant</t>
  </si>
  <si>
    <t>2020AMP2016Capital ExpenditureExpenditure on subcomponentsResearch and developmentconstant</t>
  </si>
  <si>
    <t>2020AMP2016Capital ExpenditureNetwork assetsExpenditure on network assetsconstant</t>
  </si>
  <si>
    <t>2020AMP2016Capital ExpenditureNetwork assetsExpenditure on network assetsnominal</t>
  </si>
  <si>
    <t>2020AMP2016Capital ExpenditureNon-network assetsExpenditure on non-network assetsconstant</t>
  </si>
  <si>
    <t>2020AMP2016Capital ExpenditureNon-network assetsExpenditure on non-network assetsnominal</t>
  </si>
  <si>
    <t>2020AMP2016Capital ExpenditureNon-network assetsNon-network assetsconstant</t>
  </si>
  <si>
    <t>2020AMP2016Capital ExpenditureNon-network assetsNon-network assetsnominal</t>
  </si>
  <si>
    <t>2020AMP2016Capital ExpenditureReliability, safety and environmentLegislative and regulatoryconstant</t>
  </si>
  <si>
    <t>2020AMP2016Capital ExpenditureReliability, safety and environmentLegislative and regulatorynominal</t>
  </si>
  <si>
    <t>2020AMP2016Capital ExpenditureReliability, safety and environmentOther reliability, safety and environmentconstant</t>
  </si>
  <si>
    <t>2020AMP2016Capital ExpenditureReliability, safety and environmentOther reliability, safety and environmentnominal</t>
  </si>
  <si>
    <t>2020AMP2016Capital ExpenditureReliability, safety and environmentQuality of supplyconstant</t>
  </si>
  <si>
    <t>2020AMP2016Capital ExpenditureReliability, safety and environmentQuality of supplynominal</t>
  </si>
  <si>
    <t>2020AMP2016Capital ExpenditureReliability, safety and environmentTotal reliability, safety and environmentconstant</t>
  </si>
  <si>
    <t>2020AMP2016Capital ExpenditureReliability, safety and environmentTotal reliability, safety and environmentnominal</t>
  </si>
  <si>
    <t>2020AMP2016Capital ExpenditureSystem growthSystem growthconstant</t>
  </si>
  <si>
    <t>2020AMP2016Capital ExpenditureSystem growthSystem growthnominal</t>
  </si>
  <si>
    <t>2020AMP2016Capital ExpenditureValue of capital contributionsValue of capital contributionsnominal</t>
  </si>
  <si>
    <t>2020AMP2016Capital ExpenditureValue of commissioned assetsValue of commissioned assetsnominal</t>
  </si>
  <si>
    <t>2020AMP2016Capital ExpenditureValue of vested assetsValue of vested assetsnominal</t>
  </si>
  <si>
    <t>2020AMP2016Network and DemandElectricity volumesElectricity entering system for supply to consumersNA</t>
  </si>
  <si>
    <t>2020AMP2016Network and DemandElectricity volumesLoad factorNA</t>
  </si>
  <si>
    <t>2020AMP2016Network and DemandElectricity volumesLoss ratioNA</t>
  </si>
  <si>
    <t>2020AMP2016Network and DemandElectricity volumesTotal energy delivered to ICPsNA</t>
  </si>
  <si>
    <t>2020AMP2016Network and DemandMaximum coincident system demandGXP demandNA</t>
  </si>
  <si>
    <t>2020AMP2016Network and DemandMaximum coincident system demandMaximum coincident system demandNA</t>
  </si>
  <si>
    <t>2020AMP2016Operating ExpenditureAsset replacement and renewalAsset replacement and renewalconstant</t>
  </si>
  <si>
    <t>2020AMP2016Operating ExpenditureAsset replacement and renewalAsset replacement and renewalnominal</t>
  </si>
  <si>
    <t>2020AMP2016Operating ExpenditureBusiness supportBusiness supportconstant</t>
  </si>
  <si>
    <t>2020AMP2016Operating ExpenditureBusiness supportBusiness supportnominal</t>
  </si>
  <si>
    <t>2020AMP2016Operating ExpenditureExpenditure on subcomponentsDirect billing*constant</t>
  </si>
  <si>
    <t>2020AMP2016Operating ExpenditureExpenditure on subcomponentsEnergy efficiency and demand side management, reduction of energy lossesconstant</t>
  </si>
  <si>
    <t>2020AMP2016Operating ExpenditureExpenditure on subcomponentsInsuranceconstant</t>
  </si>
  <si>
    <t>2020AMP2016Operating ExpenditureExpenditure on subcomponentsResearch and Developmentconstant</t>
  </si>
  <si>
    <t>2020AMP2016Operating ExpenditureNetwork OpexNetwork Opexconstant</t>
  </si>
  <si>
    <t>2020AMP2016Operating ExpenditureNetwork OpexNetwork Opexnominal</t>
  </si>
  <si>
    <t>2020AMP2016Operating ExpenditureNon-network opexNon-network opexconstant</t>
  </si>
  <si>
    <t>2020AMP2016Operating ExpenditureNon-network opexNon-network opexnominal</t>
  </si>
  <si>
    <t>2020AMP2016Operating ExpenditureRoutine and corrective maintenance and inspectionRoutine and corrective maintenance and inspectionconstant</t>
  </si>
  <si>
    <t>2020AMP2016Operating ExpenditureRoutine and corrective maintenance and inspectionRoutine and corrective maintenance and inspectionnominal</t>
  </si>
  <si>
    <t>2020AMP2016Operating ExpenditureRoutine and preventative maintenance Routine and preventative maintenance constant</t>
  </si>
  <si>
    <t>2020AMP2016Operating ExpenditureRoutine and preventative maintenance Routine and preventative maintenance nominal</t>
  </si>
  <si>
    <t>2020AMP2016Operating ExpenditureService interruptions and emergenciesService interruptions and emergenciesconstant</t>
  </si>
  <si>
    <t>2020AMP2016Operating ExpenditureService interruptions and emergenciesService interruptions and emergenciesnominal</t>
  </si>
  <si>
    <t>2020AMP2016Operating ExpenditureSystem operations and network supportSystem operations and network supportconstant</t>
  </si>
  <si>
    <t>2020AMP2016Operating ExpenditureSystem operations and network supportSystem operations and network supportnominal</t>
  </si>
  <si>
    <t>2020AMP2016Operating ExpenditureTotal opexOperational expenditureconstant</t>
  </si>
  <si>
    <t>2020AMP2016Operating ExpenditureTotal opexOperational expenditurenominal</t>
  </si>
  <si>
    <t>2020AMP2016Operating ExpenditureVegetation managementVegetation managementconstant</t>
  </si>
  <si>
    <t>2020AMP2016Operating ExpenditureVegetation managementVegetation managementnominal</t>
  </si>
  <si>
    <t>2020AMP2016ReliabilitySAIDIClass BNA</t>
  </si>
  <si>
    <t>2020AMP2016ReliabilitySAIDIClass CNA</t>
  </si>
  <si>
    <t>2020AMP2016ReliabilitySAIFIClass BNA</t>
  </si>
  <si>
    <t>2020AMP2016ReliabilitySAIFIClass CNA</t>
  </si>
  <si>
    <t>2021AMP2016Capital ExpenditureAll assetsExpenditure on assetsconstant</t>
  </si>
  <si>
    <t>2021AMP2016Capital ExpenditureAll assetsExpenditure on assetsnominal</t>
  </si>
  <si>
    <t>2021AMP2016Capital ExpenditureAsset relocationsAsset relocationsconstant</t>
  </si>
  <si>
    <t>2021AMP2016Capital ExpenditureAsset relocationsAsset relocationsnominal</t>
  </si>
  <si>
    <t>2021AMP2016Capital ExpenditureAsset replacement and renewalAsset replacement and renewalconstant</t>
  </si>
  <si>
    <t>2021AMP2016Capital ExpenditureAsset replacement and renewalAsset replacement and renewalnominal</t>
  </si>
  <si>
    <t>2021AMP2016Capital ExpenditureAsset replacement and renewalAsset replacement and renewal expenditureconstant</t>
  </si>
  <si>
    <t>2021AMP2016Capital ExpenditureAsset replacement and renewalAsset replacement and renewal less capital contributionsconstant</t>
  </si>
  <si>
    <t>2021AMP2016Capital ExpenditureAsset replacement and renewalCapital contributions funding asset replacement and renewalconstant</t>
  </si>
  <si>
    <t>2021AMP2016Capital ExpenditureAsset replacement and renewalDistribution and LV cablesconstant</t>
  </si>
  <si>
    <t>2021AMP2016Capital ExpenditureAsset replacement and renewalDistribution and LV linesconstant</t>
  </si>
  <si>
    <t>2021AMP2016Capital ExpenditureAsset replacement and renewalDistribution substations and transformersconstant</t>
  </si>
  <si>
    <t>2021AMP2016Capital ExpenditureAsset replacement and renewalDistribution switchgearconstant</t>
  </si>
  <si>
    <t>2021AMP2016Capital ExpenditureAsset replacement and renewalOther network assetsconstant</t>
  </si>
  <si>
    <t>2021AMP2016Capital ExpenditureAsset replacement and renewalSubtransmissionconstant</t>
  </si>
  <si>
    <t>2021AMP2016Capital ExpenditureAsset replacement and renewalZone substationsconstant</t>
  </si>
  <si>
    <t>2021AMP2016Capital ExpenditureAssets commissionedAssets commissionednominal</t>
  </si>
  <si>
    <t>2021AMP2016Capital ExpenditureCapital expenditure forecastCapital expenditure forecastnominal</t>
  </si>
  <si>
    <t>2021AMP2016Capital ExpenditureConsumer connectionConsumer connectionconstant</t>
  </si>
  <si>
    <t>2021AMP2016Capital ExpenditureConsumer connectionConsumer connectionnominal</t>
  </si>
  <si>
    <t>2021AMP2016Capital ExpenditureCost of financingCost of financingnominal</t>
  </si>
  <si>
    <t>2021AMP2016Capital ExpenditureExpenditure on subcomponentsEnergy efficiency and demand side management, reduction of energy lossesconstant</t>
  </si>
  <si>
    <t>2021AMP2016Capital ExpenditureExpenditure on subcomponentsOverhead to underground conversionconstant</t>
  </si>
  <si>
    <t>2021AMP2016Capital ExpenditureExpenditure on subcomponentsResearch and developmentconstant</t>
  </si>
  <si>
    <t>2021AMP2016Capital ExpenditureNetwork assetsExpenditure on network assetsconstant</t>
  </si>
  <si>
    <t>2021AMP2016Capital ExpenditureNetwork assetsExpenditure on network assetsnominal</t>
  </si>
  <si>
    <t>2021AMP2016Capital ExpenditureNon-network assetsExpenditure on non-network assetsconstant</t>
  </si>
  <si>
    <t>2021AMP2016Capital ExpenditureNon-network assetsExpenditure on non-network assetsnominal</t>
  </si>
  <si>
    <t>2021AMP2016Capital ExpenditureNon-network assetsNon-network assetsconstant</t>
  </si>
  <si>
    <t>2021AMP2016Capital ExpenditureNon-network assetsNon-network assetsnominal</t>
  </si>
  <si>
    <t>2021AMP2016Capital ExpenditureReliability, safety and environmentLegislative and regulatoryconstant</t>
  </si>
  <si>
    <t>2021AMP2016Capital ExpenditureReliability, safety and environmentLegislative and regulatorynominal</t>
  </si>
  <si>
    <t>2021AMP2016Capital ExpenditureReliability, safety and environmentOther reliability, safety and environmentconstant</t>
  </si>
  <si>
    <t>2021AMP2016Capital ExpenditureReliability, safety and environmentOther reliability, safety and environmentnominal</t>
  </si>
  <si>
    <t>2021AMP2016Capital ExpenditureReliability, safety and environmentQuality of supplyconstant</t>
  </si>
  <si>
    <t>2021AMP2016Capital ExpenditureReliability, safety and environmentQuality of supplynominal</t>
  </si>
  <si>
    <t>2021AMP2016Capital ExpenditureReliability, safety and environmentTotal reliability, safety and environmentconstant</t>
  </si>
  <si>
    <t>2021AMP2016Capital ExpenditureReliability, safety and environmentTotal reliability, safety and environmentnominal</t>
  </si>
  <si>
    <t>2021AMP2016Capital ExpenditureSystem growthSystem growthconstant</t>
  </si>
  <si>
    <t>2021AMP2016Capital ExpenditureSystem growthSystem growthnominal</t>
  </si>
  <si>
    <t>2021AMP2016Capital ExpenditureValue of capital contributionsValue of capital contributionsnominal</t>
  </si>
  <si>
    <t>2021AMP2016Capital ExpenditureValue of commissioned assetsValue of commissioned assetsnominal</t>
  </si>
  <si>
    <t>2021AMP2016Capital ExpenditureValue of vested assetsValue of vested assetsnominal</t>
  </si>
  <si>
    <t>2021AMP2016Network and DemandElectricity volumesElectricity entering system for supply to consumersNA</t>
  </si>
  <si>
    <t>2021AMP2016Network and DemandElectricity volumesLoad factorNA</t>
  </si>
  <si>
    <t>2021AMP2016Network and DemandElectricity volumesLoss ratioNA</t>
  </si>
  <si>
    <t>2021AMP2016Network and DemandElectricity volumesTotal energy delivered to ICPsNA</t>
  </si>
  <si>
    <t>2021AMP2016Network and DemandMaximum coincident system demandGXP demandNA</t>
  </si>
  <si>
    <t>2021AMP2016Network and DemandMaximum coincident system demandMaximum coincident system demandNA</t>
  </si>
  <si>
    <t>2021AMP2016Operating ExpenditureAsset replacement and renewalAsset replacement and renewalconstant</t>
  </si>
  <si>
    <t>2021AMP2016Operating ExpenditureAsset replacement and renewalAsset replacement and renewalnominal</t>
  </si>
  <si>
    <t>2021AMP2016Operating ExpenditureBusiness supportBusiness supportconstant</t>
  </si>
  <si>
    <t>2021AMP2016Operating ExpenditureBusiness supportBusiness supportnominal</t>
  </si>
  <si>
    <t>2021AMP2016Operating ExpenditureExpenditure on subcomponentsDirect billing*constant</t>
  </si>
  <si>
    <t>2021AMP2016Operating ExpenditureExpenditure on subcomponentsEnergy efficiency and demand side management, reduction of energy lossesconstant</t>
  </si>
  <si>
    <t>2021AMP2016Operating ExpenditureExpenditure on subcomponentsInsuranceconstant</t>
  </si>
  <si>
    <t>2021AMP2016Operating ExpenditureExpenditure on subcomponentsResearch and Developmentconstant</t>
  </si>
  <si>
    <t>2021AMP2016Operating ExpenditureNetwork OpexNetwork Opexconstant</t>
  </si>
  <si>
    <t>2021AMP2016Operating ExpenditureNetwork OpexNetwork Opexnominal</t>
  </si>
  <si>
    <t>2021AMP2016Operating ExpenditureNon-network opexNon-network opexconstant</t>
  </si>
  <si>
    <t>2021AMP2016Operating ExpenditureNon-network opexNon-network opexnominal</t>
  </si>
  <si>
    <t>2021AMP2016Operating ExpenditureRoutine and corrective maintenance and inspectionRoutine and corrective maintenance and inspectionconstant</t>
  </si>
  <si>
    <t>2021AMP2016Operating ExpenditureRoutine and corrective maintenance and inspectionRoutine and corrective maintenance and inspectionnominal</t>
  </si>
  <si>
    <t>2021AMP2016Operating ExpenditureRoutine and preventative maintenance Routine and preventative maintenance constant</t>
  </si>
  <si>
    <t>2021AMP2016Operating ExpenditureRoutine and preventative maintenance Routine and preventative maintenance nominal</t>
  </si>
  <si>
    <t>2021AMP2016Operating ExpenditureService interruptions and emergenciesService interruptions and emergenciesconstant</t>
  </si>
  <si>
    <t>2021AMP2016Operating ExpenditureService interruptions and emergenciesService interruptions and emergenciesnominal</t>
  </si>
  <si>
    <t>2021AMP2016Operating ExpenditureSystem operations and network supportSystem operations and network supportconstant</t>
  </si>
  <si>
    <t>2021AMP2016Operating ExpenditureSystem operations and network supportSystem operations and network supportnominal</t>
  </si>
  <si>
    <t>2021AMP2016Operating ExpenditureTotal opexOperational expenditureconstant</t>
  </si>
  <si>
    <t>2021AMP2016Operating ExpenditureTotal opexOperational expenditurenominal</t>
  </si>
  <si>
    <t>2021AMP2016Operating ExpenditureVegetation managementVegetation managementconstant</t>
  </si>
  <si>
    <t>2021AMP2016Operating ExpenditureVegetation managementVegetation managementnominal</t>
  </si>
  <si>
    <t>2021AMP2016ReliabilitySAIDIClass BNA</t>
  </si>
  <si>
    <t>2021AMP2016ReliabilitySAIDIClass CNA</t>
  </si>
  <si>
    <t>2021AMP2016ReliabilitySAIFIClass BNA</t>
  </si>
  <si>
    <t>2021AMP2016ReliabilitySAIFIClass CNA</t>
  </si>
  <si>
    <t>2022AMP2016Capital ExpenditureAll assetsExpenditure on assetsconstant</t>
  </si>
  <si>
    <t>2022AMP2016Capital ExpenditureAll assetsExpenditure on assetsnominal</t>
  </si>
  <si>
    <t>2022AMP2016Capital ExpenditureAsset relocationsAsset relocationsconstant</t>
  </si>
  <si>
    <t>2022AMP2016Capital ExpenditureAsset relocationsAsset relocationsnominal</t>
  </si>
  <si>
    <t>2022AMP2016Capital ExpenditureAsset replacement and renewalAsset replacement and renewalconstant</t>
  </si>
  <si>
    <t>2022AMP2016Capital ExpenditureAsset replacement and renewalAsset replacement and renewalnominal</t>
  </si>
  <si>
    <t>2022AMP2016Capital ExpenditureAssets commissionedAssets commissionednominal</t>
  </si>
  <si>
    <t>2022AMP2016Capital ExpenditureCapital expenditure forecastCapital expenditure forecastnominal</t>
  </si>
  <si>
    <t>2022AMP2016Capital ExpenditureConsumer connectionConsumer connectionconstant</t>
  </si>
  <si>
    <t>2022AMP2016Capital ExpenditureConsumer connectionConsumer connectionnominal</t>
  </si>
  <si>
    <t>2022AMP2016Capital ExpenditureCost of financingCost of financingnominal</t>
  </si>
  <si>
    <t>2022AMP2016Capital ExpenditureExpenditure on subcomponentsEnergy efficiency and demand side management, reduction of energy lossesconstant</t>
  </si>
  <si>
    <t>2022AMP2016Capital ExpenditureExpenditure on subcomponentsOverhead to underground conversionconstant</t>
  </si>
  <si>
    <t>2022AMP2016Capital ExpenditureExpenditure on subcomponentsResearch and developmentconstant</t>
  </si>
  <si>
    <t>2022AMP2016Capital ExpenditureNetwork assetsExpenditure on network assetsconstant</t>
  </si>
  <si>
    <t>2022AMP2016Capital ExpenditureNetwork assetsExpenditure on network assetsnominal</t>
  </si>
  <si>
    <t>2022AMP2016Capital ExpenditureNon-network assetsExpenditure on non-network assetsconstant</t>
  </si>
  <si>
    <t>2022AMP2016Capital ExpenditureNon-network assetsExpenditure on non-network assetsnominal</t>
  </si>
  <si>
    <t>2022AMP2016Capital ExpenditureNon-network assetsNon-network assetsconstant</t>
  </si>
  <si>
    <t>2022AMP2016Capital ExpenditureNon-network assetsNon-network assetsnominal</t>
  </si>
  <si>
    <t>2022AMP2016Capital ExpenditureReliability, safety and environmentLegislative and regulatoryconstant</t>
  </si>
  <si>
    <t>2022AMP2016Capital ExpenditureReliability, safety and environmentLegislative and regulatorynominal</t>
  </si>
  <si>
    <t>2022AMP2016Capital ExpenditureReliability, safety and environmentOther reliability, safety and environmentconstant</t>
  </si>
  <si>
    <t>2022AMP2016Capital ExpenditureReliability, safety and environmentOther reliability, safety and environmentnominal</t>
  </si>
  <si>
    <t>2022AMP2016Capital ExpenditureReliability, safety and environmentQuality of supplyconstant</t>
  </si>
  <si>
    <t>2022AMP2016Capital ExpenditureReliability, safety and environmentQuality of supplynominal</t>
  </si>
  <si>
    <t>2022AMP2016Capital ExpenditureReliability, safety and environmentTotal reliability, safety and environmentconstant</t>
  </si>
  <si>
    <t>2022AMP2016Capital ExpenditureReliability, safety and environmentTotal reliability, safety and environmentnominal</t>
  </si>
  <si>
    <t>2022AMP2016Capital ExpenditureSystem growthSystem growthconstant</t>
  </si>
  <si>
    <t>2022AMP2016Capital ExpenditureSystem growthSystem growthnominal</t>
  </si>
  <si>
    <t>2022AMP2016Capital ExpenditureValue of capital contributionsValue of capital contributionsnominal</t>
  </si>
  <si>
    <t>2022AMP2016Capital ExpenditureValue of commissioned assetsValue of commissioned assetsnominal</t>
  </si>
  <si>
    <t>2022AMP2016Capital ExpenditureValue of vested assetsValue of vested assetsnominal</t>
  </si>
  <si>
    <t>2022AMP2016Operating ExpenditureAsset replacement and renewalAsset replacement and renewalconstant</t>
  </si>
  <si>
    <t>2022AMP2016Operating ExpenditureAsset replacement and renewalAsset replacement and renewalnominal</t>
  </si>
  <si>
    <t>2022AMP2016Operating ExpenditureBusiness supportBusiness supportconstant</t>
  </si>
  <si>
    <t>2022AMP2016Operating ExpenditureBusiness supportBusiness supportnominal</t>
  </si>
  <si>
    <t>2022AMP2016Operating ExpenditureExpenditure on subcomponentsDirect billing*constant</t>
  </si>
  <si>
    <t>2022AMP2016Operating ExpenditureExpenditure on subcomponentsEnergy efficiency and demand side management, reduction of energy lossesconstant</t>
  </si>
  <si>
    <t>2022AMP2016Operating ExpenditureExpenditure on subcomponentsInsuranceconstant</t>
  </si>
  <si>
    <t>2022AMP2016Operating ExpenditureExpenditure on subcomponentsResearch and Developmentconstant</t>
  </si>
  <si>
    <t>2022AMP2016Operating ExpenditureNetwork OpexNetwork Opexconstant</t>
  </si>
  <si>
    <t>2022AMP2016Operating ExpenditureNetwork OpexNetwork Opexnominal</t>
  </si>
  <si>
    <t>2022AMP2016Operating ExpenditureNon-network opexNon-network opexconstant</t>
  </si>
  <si>
    <t>2022AMP2016Operating ExpenditureNon-network opexNon-network opexnominal</t>
  </si>
  <si>
    <t>2022AMP2016Operating ExpenditureRoutine and corrective maintenance and inspectionRoutine and corrective maintenance and inspectionconstant</t>
  </si>
  <si>
    <t>2022AMP2016Operating ExpenditureRoutine and corrective maintenance and inspectionRoutine and corrective maintenance and inspectionnominal</t>
  </si>
  <si>
    <t>2022AMP2016Operating ExpenditureRoutine and preventative maintenance Routine and preventative maintenance constant</t>
  </si>
  <si>
    <t>2022AMP2016Operating ExpenditureRoutine and preventative maintenance Routine and preventative maintenance nominal</t>
  </si>
  <si>
    <t>2022AMP2016Operating ExpenditureService interruptions and emergenciesService interruptions and emergenciesconstant</t>
  </si>
  <si>
    <t>2022AMP2016Operating ExpenditureService interruptions and emergenciesService interruptions and emergenciesnominal</t>
  </si>
  <si>
    <t>2022AMP2016Operating ExpenditureSystem operations and network supportSystem operations and network supportconstant</t>
  </si>
  <si>
    <t>2022AMP2016Operating ExpenditureSystem operations and network supportSystem operations and network supportnominal</t>
  </si>
  <si>
    <t>2022AMP2016Operating ExpenditureTotal opexOperational expenditureconstant</t>
  </si>
  <si>
    <t>2022AMP2016Operating ExpenditureTotal opexOperational expenditurenominal</t>
  </si>
  <si>
    <t>2022AMP2016Operating ExpenditureVegetation managementVegetation managementconstant</t>
  </si>
  <si>
    <t>2022AMP2016Operating ExpenditureVegetation managementVegetation managementnominal</t>
  </si>
  <si>
    <t>2023AMP2016Capital ExpenditureAll assetsExpenditure on assetsconstant</t>
  </si>
  <si>
    <t>2023AMP2016Capital ExpenditureAll assetsExpenditure on assetsnominal</t>
  </si>
  <si>
    <t>2023AMP2016Capital ExpenditureAsset relocationsAsset relocationsconstant</t>
  </si>
  <si>
    <t>2023AMP2016Capital ExpenditureAsset relocationsAsset relocationsnominal</t>
  </si>
  <si>
    <t>2023AMP2016Capital ExpenditureAsset replacement and renewalAsset replacement and renewalconstant</t>
  </si>
  <si>
    <t>2023AMP2016Capital ExpenditureAsset replacement and renewalAsset replacement and renewalnominal</t>
  </si>
  <si>
    <t>2023AMP2016Capital ExpenditureAssets commissionedAssets commissionednominal</t>
  </si>
  <si>
    <t>2023AMP2016Capital ExpenditureCapital expenditure forecastCapital expenditure forecastnominal</t>
  </si>
  <si>
    <t>2023AMP2016Capital ExpenditureConsumer connectionConsumer connectionconstant</t>
  </si>
  <si>
    <t>2023AMP2016Capital ExpenditureConsumer connectionConsumer connectionnominal</t>
  </si>
  <si>
    <t>2023AMP2016Capital ExpenditureCost of financingCost of financingnominal</t>
  </si>
  <si>
    <t>2023AMP2016Capital ExpenditureExpenditure on subcomponentsEnergy efficiency and demand side management, reduction of energy lossesconstant</t>
  </si>
  <si>
    <t>2023AMP2016Capital ExpenditureExpenditure on subcomponentsOverhead to underground conversionconstant</t>
  </si>
  <si>
    <t>2023AMP2016Capital ExpenditureExpenditure on subcomponentsResearch and developmentconstant</t>
  </si>
  <si>
    <t>2023AMP2016Capital ExpenditureNetwork assetsExpenditure on network assetsconstant</t>
  </si>
  <si>
    <t>2023AMP2016Capital ExpenditureNetwork assetsExpenditure on network assetsnominal</t>
  </si>
  <si>
    <t>2023AMP2016Capital ExpenditureNon-network assetsExpenditure on non-network assetsconstant</t>
  </si>
  <si>
    <t>2023AMP2016Capital ExpenditureNon-network assetsExpenditure on non-network assetsnominal</t>
  </si>
  <si>
    <t>2023AMP2016Capital ExpenditureNon-network assetsNon-network assetsconstant</t>
  </si>
  <si>
    <t>2023AMP2016Capital ExpenditureNon-network assetsNon-network assetsnominal</t>
  </si>
  <si>
    <t>2023AMP2016Capital ExpenditureReliability, safety and environmentLegislative and regulatoryconstant</t>
  </si>
  <si>
    <t>2023AMP2016Capital ExpenditureReliability, safety and environmentLegislative and regulatorynominal</t>
  </si>
  <si>
    <t>2023AMP2016Capital ExpenditureReliability, safety and environmentOther reliability, safety and environmentconstant</t>
  </si>
  <si>
    <t>2023AMP2016Capital ExpenditureReliability, safety and environmentOther reliability, safety and environmentnominal</t>
  </si>
  <si>
    <t>2023AMP2016Capital ExpenditureReliability, safety and environmentQuality of supplyconstant</t>
  </si>
  <si>
    <t>2023AMP2016Capital ExpenditureReliability, safety and environmentQuality of supplynominal</t>
  </si>
  <si>
    <t>2023AMP2016Capital ExpenditureReliability, safety and environmentTotal reliability, safety and environmentconstant</t>
  </si>
  <si>
    <t>2023AMP2016Capital ExpenditureReliability, safety and environmentTotal reliability, safety and environmentnominal</t>
  </si>
  <si>
    <t>2023AMP2016Capital ExpenditureSystem growthSystem growthconstant</t>
  </si>
  <si>
    <t>2023AMP2016Capital ExpenditureSystem growthSystem growthnominal</t>
  </si>
  <si>
    <t>2023AMP2016Capital ExpenditureValue of capital contributionsValue of capital contributionsnominal</t>
  </si>
  <si>
    <t>2023AMP2016Capital ExpenditureValue of commissioned assetsValue of commissioned assetsnominal</t>
  </si>
  <si>
    <t>2023AMP2016Capital ExpenditureValue of vested assetsValue of vested assetsnominal</t>
  </si>
  <si>
    <t>2023AMP2016Operating ExpenditureAsset replacement and renewalAsset replacement and renewalconstant</t>
  </si>
  <si>
    <t>2023AMP2016Operating ExpenditureAsset replacement and renewalAsset replacement and renewalnominal</t>
  </si>
  <si>
    <t>2023AMP2016Operating ExpenditureBusiness supportBusiness supportconstant</t>
  </si>
  <si>
    <t>2023AMP2016Operating ExpenditureBusiness supportBusiness supportnominal</t>
  </si>
  <si>
    <t>2023AMP2016Operating ExpenditureExpenditure on subcomponentsDirect billing*constant</t>
  </si>
  <si>
    <t>2023AMP2016Operating ExpenditureExpenditure on subcomponentsEnergy efficiency and demand side management, reduction of energy lossesconstant</t>
  </si>
  <si>
    <t>2023AMP2016Operating ExpenditureExpenditure on subcomponentsInsuranceconstant</t>
  </si>
  <si>
    <t>2023AMP2016Operating ExpenditureExpenditure on subcomponentsResearch and Developmentconstant</t>
  </si>
  <si>
    <t>2023AMP2016Operating ExpenditureNetwork OpexNetwork Opexconstant</t>
  </si>
  <si>
    <t>2023AMP2016Operating ExpenditureNetwork OpexNetwork Opexnominal</t>
  </si>
  <si>
    <t>2023AMP2016Operating ExpenditureNon-network opexNon-network opexconstant</t>
  </si>
  <si>
    <t>2023AMP2016Operating ExpenditureNon-network opexNon-network opexnominal</t>
  </si>
  <si>
    <t>2023AMP2016Operating ExpenditureRoutine and corrective maintenance and inspectionRoutine and corrective maintenance and inspectionconstant</t>
  </si>
  <si>
    <t>2023AMP2016Operating ExpenditureRoutine and corrective maintenance and inspectionRoutine and corrective maintenance and inspectionnominal</t>
  </si>
  <si>
    <t>2023AMP2016Operating ExpenditureRoutine and preventative maintenance Routine and preventative maintenance constant</t>
  </si>
  <si>
    <t>2023AMP2016Operating ExpenditureRoutine and preventative maintenance Routine and preventative maintenance nominal</t>
  </si>
  <si>
    <t>2023AMP2016Operating ExpenditureService interruptions and emergenciesService interruptions and emergenciesconstant</t>
  </si>
  <si>
    <t>2023AMP2016Operating ExpenditureService interruptions and emergenciesService interruptions and emergenciesnominal</t>
  </si>
  <si>
    <t>2023AMP2016Operating ExpenditureSystem operations and network supportSystem operations and network supportconstant</t>
  </si>
  <si>
    <t>2023AMP2016Operating ExpenditureSystem operations and network supportSystem operations and network supportnominal</t>
  </si>
  <si>
    <t>2023AMP2016Operating ExpenditureTotal opexOperational expenditureconstant</t>
  </si>
  <si>
    <t>2023AMP2016Operating ExpenditureTotal opexOperational expenditurenominal</t>
  </si>
  <si>
    <t>2023AMP2016Operating ExpenditureVegetation managementVegetation managementconstant</t>
  </si>
  <si>
    <t>2023AMP2016Operating ExpenditureVegetation managementVegetation managementnominal</t>
  </si>
  <si>
    <t>2024AMP2016Capital ExpenditureAll assetsExpenditure on assetsconstant</t>
  </si>
  <si>
    <t>2024AMP2016Capital ExpenditureAll assetsExpenditure on assetsnominal</t>
  </si>
  <si>
    <t>2024AMP2016Capital ExpenditureAsset relocationsAsset relocationsconstant</t>
  </si>
  <si>
    <t>2024AMP2016Capital ExpenditureAsset relocationsAsset relocationsnominal</t>
  </si>
  <si>
    <t>2024AMP2016Capital ExpenditureAsset replacement and renewalAsset replacement and renewalconstant</t>
  </si>
  <si>
    <t>2024AMP2016Capital ExpenditureAsset replacement and renewalAsset replacement and renewalnominal</t>
  </si>
  <si>
    <t>2024AMP2016Capital ExpenditureAssets commissionedAssets commissionednominal</t>
  </si>
  <si>
    <t>2024AMP2016Capital ExpenditureCapital expenditure forecastCapital expenditure forecastnominal</t>
  </si>
  <si>
    <t>2024AMP2016Capital ExpenditureConsumer connectionConsumer connectionconstant</t>
  </si>
  <si>
    <t>2024AMP2016Capital ExpenditureConsumer connectionConsumer connectionnominal</t>
  </si>
  <si>
    <t>2024AMP2016Capital ExpenditureCost of financingCost of financingnominal</t>
  </si>
  <si>
    <t>2024AMP2016Capital ExpenditureExpenditure on subcomponentsEnergy efficiency and demand side management, reduction of energy lossesconstant</t>
  </si>
  <si>
    <t>2024AMP2016Capital ExpenditureExpenditure on subcomponentsOverhead to underground conversionconstant</t>
  </si>
  <si>
    <t>2024AMP2016Capital ExpenditureExpenditure on subcomponentsResearch and developmentconstant</t>
  </si>
  <si>
    <t>2024AMP2016Capital ExpenditureNetwork assetsExpenditure on network assetsconstant</t>
  </si>
  <si>
    <t>2024AMP2016Capital ExpenditureNetwork assetsExpenditure on network assetsnominal</t>
  </si>
  <si>
    <t>2024AMP2016Capital ExpenditureNon-network assetsExpenditure on non-network assetsconstant</t>
  </si>
  <si>
    <t>2024AMP2016Capital ExpenditureNon-network assetsExpenditure on non-network assetsnominal</t>
  </si>
  <si>
    <t>2024AMP2016Capital ExpenditureNon-network assetsNon-network assetsconstant</t>
  </si>
  <si>
    <t>2024AMP2016Capital ExpenditureNon-network assetsNon-network assetsnominal</t>
  </si>
  <si>
    <t>2024AMP2016Capital ExpenditureReliability, safety and environmentLegislative and regulatoryconstant</t>
  </si>
  <si>
    <t>2024AMP2016Capital ExpenditureReliability, safety and environmentLegislative and regulatorynominal</t>
  </si>
  <si>
    <t>2024AMP2016Capital ExpenditureReliability, safety and environmentOther reliability, safety and environmentconstant</t>
  </si>
  <si>
    <t>2024AMP2016Capital ExpenditureReliability, safety and environmentOther reliability, safety and environmentnominal</t>
  </si>
  <si>
    <t>2024AMP2016Capital ExpenditureReliability, safety and environmentQuality of supplyconstant</t>
  </si>
  <si>
    <t>2024AMP2016Capital ExpenditureReliability, safety and environmentQuality of supplynominal</t>
  </si>
  <si>
    <t>2024AMP2016Capital ExpenditureReliability, safety and environmentTotal reliability, safety and environmentconstant</t>
  </si>
  <si>
    <t>2024AMP2016Capital ExpenditureReliability, safety and environmentTotal reliability, safety and environmentnominal</t>
  </si>
  <si>
    <t>2024AMP2016Capital ExpenditureSystem growthSystem growthconstant</t>
  </si>
  <si>
    <t>2024AMP2016Capital ExpenditureSystem growthSystem growthnominal</t>
  </si>
  <si>
    <t>2024AMP2016Capital ExpenditureValue of capital contributionsValue of capital contributionsnominal</t>
  </si>
  <si>
    <t>2024AMP2016Capital ExpenditureValue of commissioned assetsValue of commissioned assetsnominal</t>
  </si>
  <si>
    <t>2024AMP2016Capital ExpenditureValue of vested assetsValue of vested assetsnominal</t>
  </si>
  <si>
    <t>2024AMP2016Operating ExpenditureAsset replacement and renewalAsset replacement and renewalconstant</t>
  </si>
  <si>
    <t>2024AMP2016Operating ExpenditureAsset replacement and renewalAsset replacement and renewalnominal</t>
  </si>
  <si>
    <t>2024AMP2016Operating ExpenditureBusiness supportBusiness supportconstant</t>
  </si>
  <si>
    <t>2024AMP2016Operating ExpenditureBusiness supportBusiness supportnominal</t>
  </si>
  <si>
    <t>2024AMP2016Operating ExpenditureExpenditure on subcomponentsDirect billing*constant</t>
  </si>
  <si>
    <t>2024AMP2016Operating ExpenditureExpenditure on subcomponentsEnergy efficiency and demand side management, reduction of energy lossesconstant</t>
  </si>
  <si>
    <t>2024AMP2016Operating ExpenditureExpenditure on subcomponentsInsuranceconstant</t>
  </si>
  <si>
    <t>2024AMP2016Operating ExpenditureExpenditure on subcomponentsResearch and Developmentconstant</t>
  </si>
  <si>
    <t>2024AMP2016Operating ExpenditureNetwork OpexNetwork Opexconstant</t>
  </si>
  <si>
    <t>2024AMP2016Operating ExpenditureNetwork OpexNetwork Opexnominal</t>
  </si>
  <si>
    <t>2024AMP2016Operating ExpenditureNon-network opexNon-network opexconstant</t>
  </si>
  <si>
    <t>2024AMP2016Operating ExpenditureNon-network opexNon-network opexnominal</t>
  </si>
  <si>
    <t>2024AMP2016Operating ExpenditureRoutine and corrective maintenance and inspectionRoutine and corrective maintenance and inspectionconstant</t>
  </si>
  <si>
    <t>2024AMP2016Operating ExpenditureRoutine and corrective maintenance and inspectionRoutine and corrective maintenance and inspectionnominal</t>
  </si>
  <si>
    <t>2024AMP2016Operating ExpenditureRoutine and preventative maintenance Routine and preventative maintenance constant</t>
  </si>
  <si>
    <t>2024AMP2016Operating ExpenditureRoutine and preventative maintenance Routine and preventative maintenance nominal</t>
  </si>
  <si>
    <t>2024AMP2016Operating ExpenditureService interruptions and emergenciesService interruptions and emergenciesconstant</t>
  </si>
  <si>
    <t>2024AMP2016Operating ExpenditureService interruptions and emergenciesService interruptions and emergenciesnominal</t>
  </si>
  <si>
    <t>2024AMP2016Operating ExpenditureSystem operations and network supportSystem operations and network supportconstant</t>
  </si>
  <si>
    <t>2024AMP2016Operating ExpenditureSystem operations and network supportSystem operations and network supportnominal</t>
  </si>
  <si>
    <t>2024AMP2016Operating ExpenditureTotal opexOperational expenditureconstant</t>
  </si>
  <si>
    <t>2024AMP2016Operating ExpenditureTotal opexOperational expenditurenominal</t>
  </si>
  <si>
    <t>2024AMP2016Operating ExpenditureVegetation managementVegetation managementconstant</t>
  </si>
  <si>
    <t>2024AMP2016Operating ExpenditureVegetation managementVegetation managementnominal</t>
  </si>
  <si>
    <t>2025AMP2016Capital ExpenditureAll assetsExpenditure on assetsconstant</t>
  </si>
  <si>
    <t>2025AMP2016Capital ExpenditureAll assetsExpenditure on assetsnominal</t>
  </si>
  <si>
    <t>2025AMP2016Capital ExpenditureAsset relocationsAsset relocationsconstant</t>
  </si>
  <si>
    <t>2025AMP2016Capital ExpenditureAsset relocationsAsset relocationsnominal</t>
  </si>
  <si>
    <t>2025AMP2016Capital ExpenditureAsset replacement and renewalAsset replacement and renewalconstant</t>
  </si>
  <si>
    <t>2025AMP2016Capital ExpenditureAsset replacement and renewalAsset replacement and renewalnominal</t>
  </si>
  <si>
    <t>2025AMP2016Capital ExpenditureAssets commissionedAssets commissionednominal</t>
  </si>
  <si>
    <t>2025AMP2016Capital ExpenditureCapital expenditure forecastCapital expenditure forecastnominal</t>
  </si>
  <si>
    <t>2025AMP2016Capital ExpenditureConsumer connectionConsumer connectionconstant</t>
  </si>
  <si>
    <t>2025AMP2016Capital ExpenditureConsumer connectionConsumer connectionnominal</t>
  </si>
  <si>
    <t>2025AMP2016Capital ExpenditureCost of financingCost of financingnominal</t>
  </si>
  <si>
    <t>2025AMP2016Capital ExpenditureExpenditure on subcomponentsEnergy efficiency and demand side management, reduction of energy lossesconstant</t>
  </si>
  <si>
    <t>2025AMP2016Capital ExpenditureExpenditure on subcomponentsOverhead to underground conversionconstant</t>
  </si>
  <si>
    <t>2025AMP2016Capital ExpenditureExpenditure on subcomponentsResearch and developmentconstant</t>
  </si>
  <si>
    <t>2025AMP2016Capital ExpenditureNetwork assetsExpenditure on network assetsconstant</t>
  </si>
  <si>
    <t>2025AMP2016Capital ExpenditureNetwork assetsExpenditure on network assetsnominal</t>
  </si>
  <si>
    <t>2025AMP2016Capital ExpenditureNon-network assetsExpenditure on non-network assetsconstant</t>
  </si>
  <si>
    <t>2025AMP2016Capital ExpenditureNon-network assetsExpenditure on non-network assetsnominal</t>
  </si>
  <si>
    <t>2025AMP2016Capital ExpenditureNon-network assetsNon-network assetsconstant</t>
  </si>
  <si>
    <t>2025AMP2016Capital ExpenditureNon-network assetsNon-network assetsnominal</t>
  </si>
  <si>
    <t>2025AMP2016Capital ExpenditureReliability, safety and environmentLegislative and regulatoryconstant</t>
  </si>
  <si>
    <t>2025AMP2016Capital ExpenditureReliability, safety and environmentLegislative and regulatorynominal</t>
  </si>
  <si>
    <t>2025AMP2016Capital ExpenditureReliability, safety and environmentOther reliability, safety and environmentconstant</t>
  </si>
  <si>
    <t>2025AMP2016Capital ExpenditureReliability, safety and environmentOther reliability, safety and environmentnominal</t>
  </si>
  <si>
    <t>2025AMP2016Capital ExpenditureReliability, safety and environmentQuality of supplyconstant</t>
  </si>
  <si>
    <t>2025AMP2016Capital ExpenditureReliability, safety and environmentQuality of supplynominal</t>
  </si>
  <si>
    <t>2025AMP2016Capital ExpenditureReliability, safety and environmentTotal reliability, safety and environmentconstant</t>
  </si>
  <si>
    <t>2025AMP2016Capital ExpenditureReliability, safety and environmentTotal reliability, safety and environmentnominal</t>
  </si>
  <si>
    <t>2025AMP2016Capital ExpenditureSystem growthSystem growthconstant</t>
  </si>
  <si>
    <t>2025AMP2016Capital ExpenditureSystem growthSystem growthnominal</t>
  </si>
  <si>
    <t>2025AMP2016Capital ExpenditureValue of capital contributionsValue of capital contributionsnominal</t>
  </si>
  <si>
    <t>2025AMP2016Capital ExpenditureValue of commissioned assetsValue of commissioned assetsnominal</t>
  </si>
  <si>
    <t>2025AMP2016Capital ExpenditureValue of vested assetsValue of vested assetsnominal</t>
  </si>
  <si>
    <t>2025AMP2016Operating ExpenditureAsset replacement and renewalAsset replacement and renewalconstant</t>
  </si>
  <si>
    <t>2025AMP2016Operating ExpenditureAsset replacement and renewalAsset replacement and renewalnominal</t>
  </si>
  <si>
    <t>2025AMP2016Operating ExpenditureBusiness supportBusiness supportconstant</t>
  </si>
  <si>
    <t>2025AMP2016Operating ExpenditureBusiness supportBusiness supportnominal</t>
  </si>
  <si>
    <t>2025AMP2016Operating ExpenditureExpenditure on subcomponentsDirect billing*constant</t>
  </si>
  <si>
    <t>2025AMP2016Operating ExpenditureExpenditure on subcomponentsEnergy efficiency and demand side management, reduction of energy lossesconstant</t>
  </si>
  <si>
    <t>2025AMP2016Operating ExpenditureExpenditure on subcomponentsInsuranceconstant</t>
  </si>
  <si>
    <t>2025AMP2016Operating ExpenditureExpenditure on subcomponentsResearch and Developmentconstant</t>
  </si>
  <si>
    <t>2025AMP2016Operating ExpenditureNetwork OpexNetwork Opexconstant</t>
  </si>
  <si>
    <t>2025AMP2016Operating ExpenditureNetwork OpexNetwork Opexnominal</t>
  </si>
  <si>
    <t>2025AMP2016Operating ExpenditureNon-network opexNon-network opexconstant</t>
  </si>
  <si>
    <t>2025AMP2016Operating ExpenditureNon-network opexNon-network opexnominal</t>
  </si>
  <si>
    <t>2025AMP2016Operating ExpenditureRoutine and corrective maintenance and inspectionRoutine and corrective maintenance and inspectionconstant</t>
  </si>
  <si>
    <t>2025AMP2016Operating ExpenditureRoutine and corrective maintenance and inspectionRoutine and corrective maintenance and inspectionnominal</t>
  </si>
  <si>
    <t>2025AMP2016Operating ExpenditureRoutine and preventative maintenance Routine and preventative maintenance constant</t>
  </si>
  <si>
    <t>2025AMP2016Operating ExpenditureRoutine and preventative maintenance Routine and preventative maintenance nominal</t>
  </si>
  <si>
    <t>2025AMP2016Operating ExpenditureService interruptions and emergenciesService interruptions and emergenciesconstant</t>
  </si>
  <si>
    <t>2025AMP2016Operating ExpenditureService interruptions and emergenciesService interruptions and emergenciesnominal</t>
  </si>
  <si>
    <t>2025AMP2016Operating ExpenditureSystem operations and network supportSystem operations and network supportconstant</t>
  </si>
  <si>
    <t>2025AMP2016Operating ExpenditureSystem operations and network supportSystem operations and network supportnominal</t>
  </si>
  <si>
    <t>2025AMP2016Operating ExpenditureTotal opexOperational expenditureconstant</t>
  </si>
  <si>
    <t>2025AMP2016Operating ExpenditureTotal opexOperational expenditurenominal</t>
  </si>
  <si>
    <t>2025AMP2016Operating ExpenditureVegetation managementVegetation managementconstant</t>
  </si>
  <si>
    <t>2025AMP2016Operating ExpenditureVegetation managementVegetation managementnominal</t>
  </si>
  <si>
    <t>2026AMP2016Capital ExpenditureAll assetsExpenditure on assetsconstant</t>
  </si>
  <si>
    <t>2026AMP2016Capital ExpenditureAll assetsExpenditure on assetsnominal</t>
  </si>
  <si>
    <t>2026AMP2016Capital ExpenditureAsset relocationsAsset relocationsconstant</t>
  </si>
  <si>
    <t>2026AMP2016Capital ExpenditureAsset relocationsAsset relocationsnominal</t>
  </si>
  <si>
    <t>2026AMP2016Capital ExpenditureAsset replacement and renewalAsset replacement and renewalconstant</t>
  </si>
  <si>
    <t>2026AMP2016Capital ExpenditureAsset replacement and renewalAsset replacement and renewalnominal</t>
  </si>
  <si>
    <t>2026AMP2016Capital ExpenditureAssets commissionedAssets commissionednominal</t>
  </si>
  <si>
    <t>2026AMP2016Capital ExpenditureCapital expenditure forecastCapital expenditure forecastnominal</t>
  </si>
  <si>
    <t>2026AMP2016Capital ExpenditureConsumer connectionConsumer connectionconstant</t>
  </si>
  <si>
    <t>2026AMP2016Capital ExpenditureConsumer connectionConsumer connectionnominal</t>
  </si>
  <si>
    <t>2026AMP2016Capital ExpenditureCost of financingCost of financingnominal</t>
  </si>
  <si>
    <t>2026AMP2016Capital ExpenditureExpenditure on subcomponentsEnergy efficiency and demand side management, reduction of energy lossesconstant</t>
  </si>
  <si>
    <t>2026AMP2016Capital ExpenditureExpenditure on subcomponentsOverhead to underground conversionconstant</t>
  </si>
  <si>
    <t>2026AMP2016Capital ExpenditureExpenditure on subcomponentsResearch and developmentconstant</t>
  </si>
  <si>
    <t>2026AMP2016Capital ExpenditureNetwork assetsExpenditure on network assetsconstant</t>
  </si>
  <si>
    <t>2026AMP2016Capital ExpenditureNetwork assetsExpenditure on network assetsnominal</t>
  </si>
  <si>
    <t>2026AMP2016Capital ExpenditureNon-network assetsExpenditure on non-network assetsconstant</t>
  </si>
  <si>
    <t>2026AMP2016Capital ExpenditureNon-network assetsExpenditure on non-network assetsnominal</t>
  </si>
  <si>
    <t>2026AMP2016Capital ExpenditureNon-network assetsNon-network assetsconstant</t>
  </si>
  <si>
    <t>2026AMP2016Capital ExpenditureNon-network assetsNon-network assetsnominal</t>
  </si>
  <si>
    <t>2026AMP2016Capital ExpenditureReliability, safety and environmentLegislative and regulatoryconstant</t>
  </si>
  <si>
    <t>2026AMP2016Capital ExpenditureReliability, safety and environmentLegislative and regulatorynominal</t>
  </si>
  <si>
    <t>2026AMP2016Capital ExpenditureReliability, safety and environmentOther reliability, safety and environmentconstant</t>
  </si>
  <si>
    <t>2026AMP2016Capital ExpenditureReliability, safety and environmentOther reliability, safety and environmentnominal</t>
  </si>
  <si>
    <t>2026AMP2016Capital ExpenditureReliability, safety and environmentQuality of supplyconstant</t>
  </si>
  <si>
    <t>2026AMP2016Capital ExpenditureReliability, safety and environmentQuality of supplynominal</t>
  </si>
  <si>
    <t>2026AMP2016Capital ExpenditureReliability, safety and environmentTotal reliability, safety and environmentconstant</t>
  </si>
  <si>
    <t>2026AMP2016Capital ExpenditureReliability, safety and environmentTotal reliability, safety and environmentnominal</t>
  </si>
  <si>
    <t>2026AMP2016Capital ExpenditureSystem growthSystem growthconstant</t>
  </si>
  <si>
    <t>2026AMP2016Capital ExpenditureSystem growthSystem growthnominal</t>
  </si>
  <si>
    <t>2026AMP2016Capital ExpenditureValue of capital contributionsValue of capital contributionsnominal</t>
  </si>
  <si>
    <t>2026AMP2016Capital ExpenditureValue of commissioned assetsValue of commissioned assetsnominal</t>
  </si>
  <si>
    <t>2026AMP2016Capital ExpenditureValue of vested assetsValue of vested assetsnominal</t>
  </si>
  <si>
    <t>2026AMP2016Operating ExpenditureAsset replacement and renewalAsset replacement and renewalconstant</t>
  </si>
  <si>
    <t>2026AMP2016Operating ExpenditureAsset replacement and renewalAsset replacement and renewalnominal</t>
  </si>
  <si>
    <t>2026AMP2016Operating ExpenditureBusiness supportBusiness supportconstant</t>
  </si>
  <si>
    <t>2026AMP2016Operating ExpenditureBusiness supportBusiness supportnominal</t>
  </si>
  <si>
    <t>2026AMP2016Operating ExpenditureExpenditure on subcomponentsDirect billing*constant</t>
  </si>
  <si>
    <t>2026AMP2016Operating ExpenditureExpenditure on subcomponentsEnergy efficiency and demand side management, reduction of energy lossesconstant</t>
  </si>
  <si>
    <t>2026AMP2016Operating ExpenditureExpenditure on subcomponentsInsuranceconstant</t>
  </si>
  <si>
    <t>2026AMP2016Operating ExpenditureExpenditure on subcomponentsResearch and Developmentconstant</t>
  </si>
  <si>
    <t>2026AMP2016Operating ExpenditureNetwork OpexNetwork Opexconstant</t>
  </si>
  <si>
    <t>2026AMP2016Operating ExpenditureNetwork OpexNetwork Opexnominal</t>
  </si>
  <si>
    <t>2026AMP2016Operating ExpenditureNon-network opexNon-network opexconstant</t>
  </si>
  <si>
    <t>2026AMP2016Operating ExpenditureNon-network opexNon-network opexnominal</t>
  </si>
  <si>
    <t>2026AMP2016Operating ExpenditureRoutine and corrective maintenance and inspectionRoutine and corrective maintenance and inspectionconstant</t>
  </si>
  <si>
    <t>2026AMP2016Operating ExpenditureRoutine and corrective maintenance and inspectionRoutine and corrective maintenance and inspectionnominal</t>
  </si>
  <si>
    <t>2026AMP2016Operating ExpenditureRoutine and preventative maintenance Routine and preventative maintenance constant</t>
  </si>
  <si>
    <t>2026AMP2016Operating ExpenditureRoutine and preventative maintenance Routine and preventative maintenance nominal</t>
  </si>
  <si>
    <t>2026AMP2016Operating ExpenditureService interruptions and emergenciesService interruptions and emergenciesconstant</t>
  </si>
  <si>
    <t>2026AMP2016Operating ExpenditureService interruptions and emergenciesService interruptions and emergenciesnominal</t>
  </si>
  <si>
    <t>2026AMP2016Operating ExpenditureSystem operations and network supportSystem operations and network supportconstant</t>
  </si>
  <si>
    <t>2026AMP2016Operating ExpenditureSystem operations and network supportSystem operations and network supportnominal</t>
  </si>
  <si>
    <t>2026AMP2016Operating ExpenditureTotal opexOperational expenditureconstant</t>
  </si>
  <si>
    <t>2026AMP2016Operating ExpenditureTotal opexOperational expenditurenominal</t>
  </si>
  <si>
    <t>2026AMP2016Operating ExpenditureVegetation managementVegetation managementconstant</t>
  </si>
  <si>
    <t>2026AMP2016Operating ExpenditureVegetation managementVegetation managementnominal</t>
  </si>
  <si>
    <t>Regulatory asset base</t>
  </si>
  <si>
    <t>Summary stats</t>
  </si>
  <si>
    <t>IDRevenue and ProfitabilityRegulatory profit / (loss)Regulatory profit / (loss)constant</t>
  </si>
  <si>
    <t>IDRevenue and ProfitabilityReturn on investmentReturn on Investment (vanilla)NA</t>
  </si>
  <si>
    <t>IDRevenue and ProfitabilityTotal regulatory incomeLine charge revenueconstant</t>
  </si>
  <si>
    <t>IDRevenue and ProfitabilityTotal regulatory incomeOther regulatory incomeconstant</t>
  </si>
  <si>
    <t>IDNetwork and DemandCustomer numbersAverage no. of ICPs in disclosure yearNA</t>
  </si>
  <si>
    <t>IDNetwork and DemandElectricity volumesTotal energy delivered to ICPsNA</t>
  </si>
  <si>
    <t>IDNetwork and DemandMaximum coincident system demandMaximum coincident system demandNA</t>
  </si>
  <si>
    <t>IDCapital ExpenditureAll assetsExpenditure on assetsconstant</t>
  </si>
  <si>
    <t>IDOperating ExpenditureTotal opexOperational expenditureconstant</t>
  </si>
  <si>
    <t>Capital Expenditure - historic</t>
  </si>
  <si>
    <t>Capital Expenditure - future</t>
  </si>
  <si>
    <t>Capital Expenditure - t-1 forecast</t>
  </si>
  <si>
    <t>Capital ExpenditureAll assetsExpenditure on assetsconstant</t>
  </si>
  <si>
    <t>IDCapital ExpenditureAsset relocationsAsset relocationsconstant</t>
  </si>
  <si>
    <t>IDCapital ExpenditureAsset replacement and renewalAsset replacement and renewalconstant</t>
  </si>
  <si>
    <t>IDCapital ExpenditureConsumer connectionConsumer connectionconstant</t>
  </si>
  <si>
    <t>IDCapital ExpenditureNon-network assetsExpenditure on non-network assetsconstant</t>
  </si>
  <si>
    <t>IDCapital ExpenditureReliability, safety and environmentTotal reliability, safety and environmentconstant</t>
  </si>
  <si>
    <t>IDCapital ExpenditureSystem growthSystem growthconstant</t>
  </si>
  <si>
    <t>Operating Expenditure - historic</t>
  </si>
  <si>
    <t>Operating Expenditure - future</t>
  </si>
  <si>
    <t>Operating Expenditure - t-1 forecast</t>
  </si>
  <si>
    <t>IDOperating ExpenditureAsset replacement and renewalAsset replacement and renewalconstant</t>
  </si>
  <si>
    <t>IDOperating ExpenditureBusiness supportBusiness supportconstant</t>
  </si>
  <si>
    <t>IDOperating ExpenditureRoutine and corrective maintenance and inspectionRoutine and corrective maintenance and inspectionconstant</t>
  </si>
  <si>
    <t>IDOperating ExpenditureService interruptions and emergenciesService interruptions and emergenciesconstant</t>
  </si>
  <si>
    <t>IDOperating ExpenditureSystem operations and network supportSystem operations and network supportconstant</t>
  </si>
  <si>
    <t>IDOperating ExpenditureVegetation managementVegetation managementconstant</t>
  </si>
  <si>
    <t>Operating ExpenditureTotal opexOperational expenditureconstant</t>
  </si>
  <si>
    <t>IDOperating ExpenditureNetwork opexNetwork opexconstant</t>
  </si>
  <si>
    <t>IDOperating ExpenditureNon-network opexNon-network opexconstant</t>
  </si>
  <si>
    <t>System operations &amp; network support</t>
  </si>
  <si>
    <t>Service interruptions &amp; emergencies</t>
  </si>
  <si>
    <t>Routine &amp; corrective maintenance</t>
  </si>
  <si>
    <t>Total capex /
connections</t>
  </si>
  <si>
    <t>Total capex /
asset base</t>
  </si>
  <si>
    <t>Non-network / connections</t>
  </si>
  <si>
    <t>Line length</t>
  </si>
  <si>
    <t>IDNetwork and DemandTotal circuit lengthTotal circuit lengthNA</t>
  </si>
  <si>
    <t>RAB roll-forward</t>
  </si>
  <si>
    <t>Total capital expenditure</t>
  </si>
  <si>
    <t>Total operating expenditure</t>
  </si>
  <si>
    <t>Average</t>
  </si>
  <si>
    <t>(% of capex)</t>
  </si>
  <si>
    <t>(% of opex)</t>
  </si>
  <si>
    <t>PQ Regulated?</t>
  </si>
  <si>
    <t>Network opex /
line length</t>
  </si>
  <si>
    <t>4(i)</t>
  </si>
  <si>
    <t>Adjustment resulting from asset allocation</t>
  </si>
  <si>
    <t>Lost and found assets adjustment</t>
  </si>
  <si>
    <t>Total closing RAB value</t>
  </si>
  <si>
    <t>Total opening RAB value</t>
  </si>
  <si>
    <t>2012IDRevenue and ProfitabilityAdjustment resulting from asset allocationAdjustment resulting from asset allocationconstant</t>
  </si>
  <si>
    <t>2012IDRevenue and ProfitabilityAdjustment resulting from asset allocationAdjustment resulting from asset allocationnominal</t>
  </si>
  <si>
    <t>2012IDRevenue and ProfitabilityAsset disposalsAsset disposalsconstant</t>
  </si>
  <si>
    <t>2012IDRevenue and ProfitabilityAsset disposalsAsset disposalsnominal</t>
  </si>
  <si>
    <t>2012IDRevenue and ProfitabilityAssets commissionedAssets commissionedconstant</t>
  </si>
  <si>
    <t>2012IDRevenue and ProfitabilityAssets commissionedAssets commissionednominal</t>
  </si>
  <si>
    <t>2012IDRevenue and ProfitabilityLost and found assets adjustmentLost and found assets adjustmentconstant</t>
  </si>
  <si>
    <t>2012IDRevenue and ProfitabilityLost and found assets adjustmentLost and found assets adjustmentnominal</t>
  </si>
  <si>
    <t>2012IDRevenue and ProfitabilityTotal closing RAB valueTotal closing RAB valueconstant</t>
  </si>
  <si>
    <t>2012IDRevenue and ProfitabilityTotal closing RAB valueTotal closing RAB valuenominal</t>
  </si>
  <si>
    <t>2012IDRevenue and ProfitabilityTotal opening RAB valueTotal opening RAB valueconstant</t>
  </si>
  <si>
    <t>2012IDRevenue and ProfitabilityTotal opening RAB valueTotal opening RAB valuenominal</t>
  </si>
  <si>
    <t>2013IDRevenue and ProfitabilityAdjustment resulting from asset allocationAdjustment resulting from asset allocationconstant</t>
  </si>
  <si>
    <t>2013IDRevenue and ProfitabilityAdjustment resulting from asset allocationAdjustment resulting from asset allocationnominal</t>
  </si>
  <si>
    <t>2013IDRevenue and ProfitabilityAsset disposalsAsset disposalsconstant</t>
  </si>
  <si>
    <t>2013IDRevenue and ProfitabilityAsset disposalsAsset disposalsnominal</t>
  </si>
  <si>
    <t>2013IDRevenue and ProfitabilityAssets commissionedAssets commissionedconstant</t>
  </si>
  <si>
    <t>2013IDRevenue and ProfitabilityAssets commissionedAssets commissionednominal</t>
  </si>
  <si>
    <t>2013IDRevenue and ProfitabilityLost and found assets adjustmentLost and found assets adjustmentconstant</t>
  </si>
  <si>
    <t>2013IDRevenue and ProfitabilityLost and found assets adjustmentLost and found assets adjustmentnominal</t>
  </si>
  <si>
    <t>2013IDRevenue and ProfitabilityTotal closing RAB valueTotal closing RAB valueconstant</t>
  </si>
  <si>
    <t>2013IDRevenue and ProfitabilityTotal closing RAB valueTotal closing RAB valuenominal</t>
  </si>
  <si>
    <t>2013IDRevenue and ProfitabilityTotal opening RAB valueTotal opening RAB valueconstant</t>
  </si>
  <si>
    <t>2013IDRevenue and ProfitabilityTotal opening RAB valueTotal opening RAB valuenominal</t>
  </si>
  <si>
    <t>2014IDRevenue and ProfitabilityAdjustment resulting from asset allocationAdjustment resulting from asset allocationconstant</t>
  </si>
  <si>
    <t>2014IDRevenue and ProfitabilityAdjustment resulting from asset allocationAdjustment resulting from asset allocationnominal</t>
  </si>
  <si>
    <t>2014IDRevenue and ProfitabilityAsset disposalsAsset disposalsconstant</t>
  </si>
  <si>
    <t>2014IDRevenue and ProfitabilityAsset disposalsAsset disposalsnominal</t>
  </si>
  <si>
    <t>2014IDRevenue and ProfitabilityAssets commissionedAssets commissionedconstant</t>
  </si>
  <si>
    <t>2014IDRevenue and ProfitabilityAssets commissionedAssets commissionednominal</t>
  </si>
  <si>
    <t>2014IDRevenue and ProfitabilityLost and found assets adjustmentLost and found assets adjustmentconstant</t>
  </si>
  <si>
    <t>2014IDRevenue and ProfitabilityLost and found assets adjustmentLost and found assets adjustmentnominal</t>
  </si>
  <si>
    <t>2014IDRevenue and ProfitabilityTotal closing RAB valueTotal closing RAB valueconstant</t>
  </si>
  <si>
    <t>2014IDRevenue and ProfitabilityTotal closing RAB valueTotal closing RAB valuenominal</t>
  </si>
  <si>
    <t>2014IDRevenue and ProfitabilityTotal opening RAB valueTotal opening RAB valueconstant</t>
  </si>
  <si>
    <t>2014IDRevenue and ProfitabilityTotal opening RAB valueTotal opening RAB valuenominal</t>
  </si>
  <si>
    <t>2015IDRevenue and ProfitabilityAdjustment resulting from asset allocationAdjustment resulting from asset allocationconstant</t>
  </si>
  <si>
    <t>2015IDRevenue and ProfitabilityAdjustment resulting from asset allocationAdjustment resulting from asset allocationnominal</t>
  </si>
  <si>
    <t>2015IDRevenue and ProfitabilityAsset disposalsAsset disposalsconstant</t>
  </si>
  <si>
    <t>2015IDRevenue and ProfitabilityAsset disposalsAsset disposalsnominal</t>
  </si>
  <si>
    <t>2015IDRevenue and ProfitabilityAssets commissionedAssets commissionedconstant</t>
  </si>
  <si>
    <t>2015IDRevenue and ProfitabilityAssets commissionedAssets commissionednominal</t>
  </si>
  <si>
    <t>2015IDRevenue and ProfitabilityLost and found assets adjustmentLost and found assets adjustmentconstant</t>
  </si>
  <si>
    <t>2015IDRevenue and ProfitabilityLost and found assets adjustmentLost and found assets adjustmentnominal</t>
  </si>
  <si>
    <t>2015IDRevenue and ProfitabilityTotal closing RAB valueTotal closing RAB valueconstant</t>
  </si>
  <si>
    <t>2015IDRevenue and ProfitabilityTotal closing RAB valueTotal closing RAB valuenominal</t>
  </si>
  <si>
    <t>2015IDRevenue and ProfitabilityTotal opening RAB valueTotal opening RAB valueconstant</t>
  </si>
  <si>
    <t>2015IDRevenue and ProfitabilityTotal opening RAB valueTotal opening RAB valuenominal</t>
  </si>
  <si>
    <t>2016IDRevenue and ProfitabilityAdjustment resulting from asset allocationAdjustment resulting from asset allocationconstant</t>
  </si>
  <si>
    <t>2016IDRevenue and ProfitabilityAdjustment resulting from asset allocationAdjustment resulting from asset allocationnominal</t>
  </si>
  <si>
    <t>2016IDRevenue and ProfitabilityAsset disposalsAsset disposalsconstant</t>
  </si>
  <si>
    <t>2016IDRevenue and ProfitabilityAsset disposalsAsset disposalsnominal</t>
  </si>
  <si>
    <t>2016IDRevenue and ProfitabilityAssets commissionedAssets commissionedconstant</t>
  </si>
  <si>
    <t>2016IDRevenue and ProfitabilityAssets commissionedAssets commissionednominal</t>
  </si>
  <si>
    <t>2016IDRevenue and ProfitabilityLost and found assets adjustmentLost and found assets adjustmentconstant</t>
  </si>
  <si>
    <t>2016IDRevenue and ProfitabilityLost and found assets adjustmentLost and found assets adjustmentnominal</t>
  </si>
  <si>
    <t>2016IDRevenue and ProfitabilityTotal closing RAB valueTotal closing RAB valueconstant</t>
  </si>
  <si>
    <t>2016IDRevenue and ProfitabilityTotal closing RAB valueTotal closing RAB valuenominal</t>
  </si>
  <si>
    <t>2016IDRevenue and ProfitabilityTotal opening RAB valueTotal opening RAB valueconstant</t>
  </si>
  <si>
    <t>2016IDRevenue and ProfitabilityTotal opening RAB valueTotal opening RAB valuenominal</t>
  </si>
  <si>
    <t>IDRevenue and ProfitabilityTotal closing RAB valueTotal closing RAB valueconstant</t>
  </si>
  <si>
    <t>IDRevenue and ProfitabilityTotal opening RAB valueTotal opening RAB valuenominal</t>
  </si>
  <si>
    <t>IDRevenue and ProfitabilityTotal closing RAB valueTotal closing RAB valuenominal</t>
  </si>
  <si>
    <t>IDRevenue and ProfitabilityAsset disposalsAsset disposalsnominal</t>
  </si>
  <si>
    <t>IDRevenue and ProfitabilityAdjustment resulting from asset allocationAdjustment resulting from asset allocationnominal</t>
  </si>
  <si>
    <t>IDRevenue and ProfitabilityAsset valueTotal revaluationsnominal</t>
  </si>
  <si>
    <t>IDRevenue and ProfitabilityAssets commissionedAssets commissionednominal</t>
  </si>
  <si>
    <t>IDRevenue and ProfitabilityLost and found assets adjustmentLost and found assets adjustmentnominal</t>
  </si>
  <si>
    <t>IDRevenue and ProfitabilityAsset valueTotal depreciationnominal</t>
  </si>
  <si>
    <t>AMP2013</t>
  </si>
  <si>
    <t>AMP2014</t>
  </si>
  <si>
    <t>AMP2015</t>
  </si>
  <si>
    <t>2013 total asset replacement</t>
  </si>
  <si>
    <t>2013AMP2013Capital ExpenditureAll assetsExpenditure on assetsconstant</t>
  </si>
  <si>
    <t>2013AMP2013Capital ExpenditureAll assetsExpenditure on assetsnominal</t>
  </si>
  <si>
    <t>2013AMP2013Capital ExpenditureAsset relocationsAsset relocationsconstant</t>
  </si>
  <si>
    <t>2013AMP2013Capital ExpenditureAsset relocationsAsset relocationsnominal</t>
  </si>
  <si>
    <t>2013AMP2013Capital ExpenditureAsset replacement and renewal2013 total asset replacementconstant</t>
  </si>
  <si>
    <t>2013AMP2013Capital ExpenditureAsset replacement and renewalAsset replacement and renewalconstant</t>
  </si>
  <si>
    <t>2013AMP2013Capital ExpenditureAsset replacement and renewalAsset replacement and renewalnominal</t>
  </si>
  <si>
    <t>2013AMP2013Capital ExpenditureAsset replacement and renewalAsset replacement and renewal expenditureconstant</t>
  </si>
  <si>
    <t>2013AMP2013Capital ExpenditureAsset replacement and renewalAsset replacement and renewal less capital contributionsconstant</t>
  </si>
  <si>
    <t>2013AMP2013Capital ExpenditureAsset replacement and renewalCapital contributions funding asset replacement and renewalconstant</t>
  </si>
  <si>
    <t>2013AMP2013Capital ExpenditureAsset replacement and renewalDistribution and LV cablesconstant</t>
  </si>
  <si>
    <t>2013AMP2013Capital ExpenditureAsset replacement and renewalDistribution and LV linesconstant</t>
  </si>
  <si>
    <t>2013AMP2013Capital ExpenditureAsset replacement and renewalDistribution substations and transformersconstant</t>
  </si>
  <si>
    <t>2013AMP2013Capital ExpenditureAsset replacement and renewalDistribution switchgearconstant</t>
  </si>
  <si>
    <t>2013AMP2013Capital ExpenditureAsset replacement and renewalOther network assetsconstant</t>
  </si>
  <si>
    <t>2013AMP2013Capital ExpenditureAsset replacement and renewalSubtransmissionconstant</t>
  </si>
  <si>
    <t>2013AMP2013Capital ExpenditureAsset replacement and renewalZone substationsconstant</t>
  </si>
  <si>
    <t>2013AMP2013Capital ExpenditureCapital expenditure forecastCapital expenditure forecastnominal</t>
  </si>
  <si>
    <t>2013AMP2013Capital ExpenditureConsumer connectionConsumer connectionconstant</t>
  </si>
  <si>
    <t>2013AMP2013Capital ExpenditureConsumer connectionConsumer connectionnominal</t>
  </si>
  <si>
    <t>2013AMP2013Capital ExpenditureCost of financingCost of financingnominal</t>
  </si>
  <si>
    <t>2013AMP2013Capital ExpenditureExpenditure on subcomponentsEnergy efficiency and demand side management, reduction of energy lossesconstant</t>
  </si>
  <si>
    <t>2013AMP2013Capital ExpenditureExpenditure on subcomponentsOverhead to underground conversionconstant</t>
  </si>
  <si>
    <t>2013AMP2013Capital ExpenditureExpenditure on subcomponentsResearch and developmentconstant</t>
  </si>
  <si>
    <t>2013AMP2013Capital ExpenditureNetwork assetsExpenditure on network assetsconstant</t>
  </si>
  <si>
    <t>2013AMP2013Capital ExpenditureNetwork assetsExpenditure on network assetsnominal</t>
  </si>
  <si>
    <t>2013AMP2013Capital ExpenditureNon-network assetsNon-network assetsconstant</t>
  </si>
  <si>
    <t>2013AMP2013Capital ExpenditureNon-network assetsNon-network assetsnominal</t>
  </si>
  <si>
    <t>2013AMP2013Capital ExpenditureReliability, safety and environmentLegislative and regulatoryconstant</t>
  </si>
  <si>
    <t>2013AMP2013Capital ExpenditureReliability, safety and environmentLegislative and regulatorynominal</t>
  </si>
  <si>
    <t>2013AMP2013Capital ExpenditureReliability, safety and environmentOther reliability, safety and environmentconstant</t>
  </si>
  <si>
    <t>2013AMP2013Capital ExpenditureReliability, safety and environmentOther reliability, safety and environmentnominal</t>
  </si>
  <si>
    <t>2013AMP2013Capital ExpenditureReliability, safety and environmentQuality of supplyconstant</t>
  </si>
  <si>
    <t>2013AMP2013Capital ExpenditureReliability, safety and environmentQuality of supplynominal</t>
  </si>
  <si>
    <t>2013AMP2013Capital ExpenditureReliability, safety and environmentTotal reliability, safety and environmentconstant</t>
  </si>
  <si>
    <t>2013AMP2013Capital ExpenditureReliability, safety and environmentTotal reliability, safety and environmentnominal</t>
  </si>
  <si>
    <t>2013AMP2013Capital ExpenditureSystem growthSystem growthconstant</t>
  </si>
  <si>
    <t>2013AMP2013Capital ExpenditureSystem growthSystem growthnominal</t>
  </si>
  <si>
    <t>2013AMP2013Capital ExpenditureValue of capital contributionsValue of capital contributionsnominal</t>
  </si>
  <si>
    <t>2013AMP2013Capital ExpenditureValue of commissioned assetsValue of commissioned assetsnominal</t>
  </si>
  <si>
    <t>2013AMP2013Capital ExpenditureValue of vested assetsValue of vested assetsnominal</t>
  </si>
  <si>
    <t>2013AMP2013Network and DemandElectricity volumesElectricity entering system for supply to consumersNA</t>
  </si>
  <si>
    <t>2013AMP2013Network and DemandElectricity volumesLoad factorNA</t>
  </si>
  <si>
    <t>2013AMP2013Network and DemandElectricity volumesLoss ratioNA</t>
  </si>
  <si>
    <t>2013AMP2013Network and DemandElectricity volumesTotal energy delivered to ICPsNA</t>
  </si>
  <si>
    <t>2013AMP2013Network and DemandMaximum coincident system demandGXP demandNA</t>
  </si>
  <si>
    <t>2013AMP2013Network and DemandMaximum coincident system demandMaximum coincident system demandNA</t>
  </si>
  <si>
    <t>2013AMP2013Operating ExpenditureAsset replacement and renewalAsset replacement and renewalconstant</t>
  </si>
  <si>
    <t>2013AMP2013Operating ExpenditureAsset replacement and renewalAsset replacement and renewalnominal</t>
  </si>
  <si>
    <t>2013AMP2013Operating ExpenditureBusiness supportBusiness supportconstant</t>
  </si>
  <si>
    <t>2013AMP2013Operating ExpenditureBusiness supportBusiness supportnominal</t>
  </si>
  <si>
    <t>2013AMP2013Operating ExpenditureExpenditure on subcomponentsDirect billing*constant</t>
  </si>
  <si>
    <t>2013AMP2013Operating ExpenditureExpenditure on subcomponentsEnergy efficiency and demand side management, reduction of energy lossesconstant</t>
  </si>
  <si>
    <t>2013AMP2013Operating ExpenditureExpenditure on subcomponentsInsuranceconstant</t>
  </si>
  <si>
    <t>2013AMP2013Operating ExpenditureExpenditure on subcomponentsResearch and Developmentconstant</t>
  </si>
  <si>
    <t>2013AMP2013Operating ExpenditureNetwork OpexNetwork Opexconstant</t>
  </si>
  <si>
    <t>2013AMP2013Operating ExpenditureNetwork OpexNetwork Opexnominal</t>
  </si>
  <si>
    <t>2013AMP2013Operating ExpenditureNon-network opexNon-network opexconstant</t>
  </si>
  <si>
    <t>2013AMP2013Operating ExpenditureNon-network opexNon-network opexnominal</t>
  </si>
  <si>
    <t>2013AMP2013Operating ExpenditureRoutine and corrective maintenance and inspectionRoutine and corrective maintenance and inspectionconstant</t>
  </si>
  <si>
    <t>2013AMP2013Operating ExpenditureRoutine and corrective maintenance and inspectionRoutine and corrective maintenance and inspectionnominal</t>
  </si>
  <si>
    <t>2013AMP2013Operating ExpenditureRoutine and preventative maintenance Routine and preventative maintenance constant</t>
  </si>
  <si>
    <t>2013AMP2013Operating ExpenditureRoutine and preventative maintenance Routine and preventative maintenance nominal</t>
  </si>
  <si>
    <t>2013AMP2013Operating ExpenditureService interruptions and emergenciesService interruptions and emergenciesconstant</t>
  </si>
  <si>
    <t>2013AMP2013Operating ExpenditureService interruptions and emergenciesService interruptions and emergenciesnominal</t>
  </si>
  <si>
    <t>2013AMP2013Operating ExpenditureSystem operations and network supportSystem operations and network supportconstant</t>
  </si>
  <si>
    <t>2013AMP2013Operating ExpenditureSystem operations and network supportSystem operations and network supportnominal</t>
  </si>
  <si>
    <t>2013AMP2013Operating ExpenditureTotal opexOperational expenditureconstant</t>
  </si>
  <si>
    <t>2013AMP2013Operating ExpenditureTotal opexOperational expenditurenominal</t>
  </si>
  <si>
    <t>2013AMP2013Operating ExpenditureVegetation managementVegetation managementconstant</t>
  </si>
  <si>
    <t>2013AMP2013Operating ExpenditureVegetation managementVegetation managementnominal</t>
  </si>
  <si>
    <t>2013AMP2013ReliabilitySAIDIClass BNA</t>
  </si>
  <si>
    <t>2013AMP2013ReliabilitySAIDIClass CNA</t>
  </si>
  <si>
    <t>2013AMP2013ReliabilitySAIFIClass BNA</t>
  </si>
  <si>
    <t>2013AMP2013ReliabilitySAIFIClass CNA</t>
  </si>
  <si>
    <t>2014AMP2013Capital ExpenditureAll assetsExpenditure on assetsconstant</t>
  </si>
  <si>
    <t>2014AMP2014Capital ExpenditureAll assetsExpenditure on assetsconstant</t>
  </si>
  <si>
    <t>2014AMP2013Capital ExpenditureAll assetsExpenditure on assetsnominal</t>
  </si>
  <si>
    <t>2014AMP2014Capital ExpenditureAll assetsExpenditure on assetsnominal</t>
  </si>
  <si>
    <t>2014AMP2013Capital ExpenditureAsset relocationsAsset relocationsconstant</t>
  </si>
  <si>
    <t>2014AMP2014Capital ExpenditureAsset relocationsAsset relocationsconstant</t>
  </si>
  <si>
    <t>2014AMP2014Capital ExpenditureAsset relocationsAsset relocationsnominal</t>
  </si>
  <si>
    <t>2014AMP2013Capital ExpenditureAsset relocationsAsset relocationsnominal</t>
  </si>
  <si>
    <t>2014AMP2013Capital ExpenditureAsset replacement and renewal2013 total asset replacementconstant</t>
  </si>
  <si>
    <t>2014AMP2014Capital ExpenditureAsset replacement and renewalAsset replacement and renewalconstant</t>
  </si>
  <si>
    <t>2014AMP2013Capital ExpenditureAsset replacement and renewalAsset replacement and renewalconstant</t>
  </si>
  <si>
    <t>2014AMP2013Capital ExpenditureAsset replacement and renewalAsset replacement and renewalnominal</t>
  </si>
  <si>
    <t>2014AMP2014Capital ExpenditureAsset replacement and renewalAsset replacement and renewalnominal</t>
  </si>
  <si>
    <t>2014AMP2014Capital ExpenditureAsset replacement and renewalAsset replacement and renewal expenditureconstant</t>
  </si>
  <si>
    <t>2014AMP2013Capital ExpenditureAsset replacement and renewalAsset replacement and renewal expenditureconstant</t>
  </si>
  <si>
    <t>2014AMP2013Capital ExpenditureAsset replacement and renewalAsset replacement and renewal less capital contributionsconstant</t>
  </si>
  <si>
    <t>2014AMP2014Capital ExpenditureAsset replacement and renewalAsset replacement and renewal less capital contributionsconstant</t>
  </si>
  <si>
    <t>2014AMP2014Capital ExpenditureAsset replacement and renewalCapital contributions funding asset replacement and renewalconstant</t>
  </si>
  <si>
    <t>2014AMP2013Capital ExpenditureAsset replacement and renewalCapital contributions funding asset replacement and renewalconstant</t>
  </si>
  <si>
    <t>2014AMP2013Capital ExpenditureAsset replacement and renewalDistribution and LV cablesconstant</t>
  </si>
  <si>
    <t>2014AMP2014Capital ExpenditureAsset replacement and renewalDistribution and LV cablesconstant</t>
  </si>
  <si>
    <t>2014AMP2013Capital ExpenditureAsset replacement and renewalDistribution and LV linesconstant</t>
  </si>
  <si>
    <t>2014AMP2014Capital ExpenditureAsset replacement and renewalDistribution and LV linesconstant</t>
  </si>
  <si>
    <t>2014AMP2014Capital ExpenditureAsset replacement and renewalDistribution substations and transformersconstant</t>
  </si>
  <si>
    <t>2014AMP2013Capital ExpenditureAsset replacement and renewalDistribution substations and transformersconstant</t>
  </si>
  <si>
    <t>2014AMP2014Capital ExpenditureAsset replacement and renewalDistribution switchgearconstant</t>
  </si>
  <si>
    <t>2014AMP2013Capital ExpenditureAsset replacement and renewalDistribution switchgearconstant</t>
  </si>
  <si>
    <t>2014AMP2014Capital ExpenditureAsset replacement and renewalOther network assetsconstant</t>
  </si>
  <si>
    <t>2014AMP2013Capital ExpenditureAsset replacement and renewalOther network assetsconstant</t>
  </si>
  <si>
    <t>2014AMP2014Capital ExpenditureAsset replacement and renewalSubtransmissionconstant</t>
  </si>
  <si>
    <t>2014AMP2013Capital ExpenditureAsset replacement and renewalSubtransmissionconstant</t>
  </si>
  <si>
    <t>2014AMP2014Capital ExpenditureAsset replacement and renewalZone substationsconstant</t>
  </si>
  <si>
    <t>2014AMP2013Capital ExpenditureAsset replacement and renewalZone substationsconstant</t>
  </si>
  <si>
    <t>2014AMP2014Capital ExpenditureCapital expenditure forecastCapital expenditure forecastnominal</t>
  </si>
  <si>
    <t>2014AMP2013Capital ExpenditureCapital expenditure forecastCapital expenditure forecastnominal</t>
  </si>
  <si>
    <t>2014AMP2013Capital ExpenditureConsumer connectionConsumer connectionconstant</t>
  </si>
  <si>
    <t>2014AMP2014Capital ExpenditureConsumer connectionConsumer connectionconstant</t>
  </si>
  <si>
    <t>2014AMP2014Capital ExpenditureConsumer connectionConsumer connectionnominal</t>
  </si>
  <si>
    <t>2014AMP2013Capital ExpenditureConsumer connectionConsumer connectionnominal</t>
  </si>
  <si>
    <t>2014AMP2013Capital ExpenditureCost of financingCost of financingnominal</t>
  </si>
  <si>
    <t>2014AMP2014Capital ExpenditureCost of financingCost of financingnominal</t>
  </si>
  <si>
    <t>2014AMP2014Capital ExpenditureExpenditure on subcomponentsEnergy efficiency and demand side management, reduction of energy lossesconstant</t>
  </si>
  <si>
    <t>2014AMP2013Capital ExpenditureExpenditure on subcomponentsEnergy efficiency and demand side management, reduction of energy lossesconstant</t>
  </si>
  <si>
    <t>2014AMP2014Capital ExpenditureExpenditure on subcomponentsOverhead to underground conversionconstant</t>
  </si>
  <si>
    <t>2014AMP2013Capital ExpenditureExpenditure on subcomponentsOverhead to underground conversionconstant</t>
  </si>
  <si>
    <t>2014AMP2014Capital ExpenditureExpenditure on subcomponentsResearch and developmentconstant</t>
  </si>
  <si>
    <t>2014AMP2013Capital ExpenditureExpenditure on subcomponentsResearch and developmentconstant</t>
  </si>
  <si>
    <t>2014AMP2014Capital ExpenditureNetwork assetsExpenditure on network assetsconstant</t>
  </si>
  <si>
    <t>2014AMP2013Capital ExpenditureNetwork assetsExpenditure on network assetsconstant</t>
  </si>
  <si>
    <t>2014AMP2013Capital ExpenditureNetwork assetsExpenditure on network assetsnominal</t>
  </si>
  <si>
    <t>2014AMP2014Capital ExpenditureNetwork assetsExpenditure on network assetsnominal</t>
  </si>
  <si>
    <t>2014AMP2013Capital ExpenditureNon-network assetsNon-network assetsconstant</t>
  </si>
  <si>
    <t>2014AMP2014Capital ExpenditureNon-network assetsNon-network assetsconstant</t>
  </si>
  <si>
    <t>2014AMP2014Capital ExpenditureNon-network assetsNon-network assetsnominal</t>
  </si>
  <si>
    <t>2014AMP2013Capital ExpenditureNon-network assetsNon-network assetsnominal</t>
  </si>
  <si>
    <t>2014AMP2014Capital ExpenditureReliability, safety and environmentLegislative and regulatoryconstant</t>
  </si>
  <si>
    <t>2014AMP2013Capital ExpenditureReliability, safety and environmentLegislative and regulatoryconstant</t>
  </si>
  <si>
    <t>2014AMP2014Capital ExpenditureReliability, safety and environmentLegislative and regulatorynominal</t>
  </si>
  <si>
    <t>2014AMP2013Capital ExpenditureReliability, safety and environmentLegislative and regulatorynominal</t>
  </si>
  <si>
    <t>2014AMP2013Capital ExpenditureReliability, safety and environmentOther reliability, safety and environmentconstant</t>
  </si>
  <si>
    <t>2014AMP2014Capital ExpenditureReliability, safety and environmentOther reliability, safety and environmentconstant</t>
  </si>
  <si>
    <t>2014AMP2014Capital ExpenditureReliability, safety and environmentOther reliability, safety and environmentnominal</t>
  </si>
  <si>
    <t>2014AMP2013Capital ExpenditureReliability, safety and environmentOther reliability, safety and environmentnominal</t>
  </si>
  <si>
    <t>2014AMP2014Capital ExpenditureReliability, safety and environmentQuality of supplyconstant</t>
  </si>
  <si>
    <t>2014AMP2013Capital ExpenditureReliability, safety and environmentQuality of supplyconstant</t>
  </si>
  <si>
    <t>2014AMP2014Capital ExpenditureReliability, safety and environmentQuality of supplynominal</t>
  </si>
  <si>
    <t>2014AMP2013Capital ExpenditureReliability, safety and environmentQuality of supplynominal</t>
  </si>
  <si>
    <t>2014AMP2014Capital ExpenditureReliability, safety and environmentTotal reliability, safety and environmentconstant</t>
  </si>
  <si>
    <t>2014AMP2013Capital ExpenditureReliability, safety and environmentTotal reliability, safety and environmentconstant</t>
  </si>
  <si>
    <t>2014AMP2014Capital ExpenditureReliability, safety and environmentTotal reliability, safety and environmentnominal</t>
  </si>
  <si>
    <t>2014AMP2013Capital ExpenditureReliability, safety and environmentTotal reliability, safety and environmentnominal</t>
  </si>
  <si>
    <t>2014AMP2013Capital ExpenditureSystem growthSystem growthconstant</t>
  </si>
  <si>
    <t>2014AMP2014Capital ExpenditureSystem growthSystem growthconstant</t>
  </si>
  <si>
    <t>2014AMP2014Capital ExpenditureSystem growthSystem growthnominal</t>
  </si>
  <si>
    <t>2014AMP2013Capital ExpenditureSystem growthSystem growthnominal</t>
  </si>
  <si>
    <t>2014AMP2014Capital ExpenditureValue of capital contributionsValue of capital contributionsnominal</t>
  </si>
  <si>
    <t>2014AMP2013Capital ExpenditureValue of capital contributionsValue of capital contributionsnominal</t>
  </si>
  <si>
    <t>2014AMP2014Capital ExpenditureValue of commissioned assetsValue of commissioned assetsnominal</t>
  </si>
  <si>
    <t>2014AMP2013Capital ExpenditureValue of commissioned assetsValue of commissioned assetsnominal</t>
  </si>
  <si>
    <t>2014AMP2013Capital ExpenditureValue of vested assetsValue of vested assetsnominal</t>
  </si>
  <si>
    <t>2014AMP2014Capital ExpenditureValue of vested assetsValue of vested assetsnominal</t>
  </si>
  <si>
    <t>2014AMP2014Network and DemandElectricity volumesElectricity entering system for supply to consumersNA</t>
  </si>
  <si>
    <t>2014AMP2013Network and DemandElectricity volumesElectricity entering system for supply to consumersNA</t>
  </si>
  <si>
    <t>2014AMP2013Network and DemandElectricity volumesLoad factorNA</t>
  </si>
  <si>
    <t>2014AMP2014Network and DemandElectricity volumesLoad factorNA</t>
  </si>
  <si>
    <t>2014AMP2013Network and DemandElectricity volumesLoss ratioNA</t>
  </si>
  <si>
    <t>2014AMP2014Network and DemandElectricity volumesLoss ratioNA</t>
  </si>
  <si>
    <t>2014AMP2013Network and DemandElectricity volumesTotal energy delivered to ICPsNA</t>
  </si>
  <si>
    <t>2014AMP2014Network and DemandElectricity volumesTotal energy delivered to ICPsNA</t>
  </si>
  <si>
    <t>2014AMP2014Network and DemandMaximum coincident system demandGXP demandNA</t>
  </si>
  <si>
    <t>2014AMP2013Network and DemandMaximum coincident system demandGXP demandNA</t>
  </si>
  <si>
    <t>2014AMP2013Network and DemandMaximum coincident system demandMaximum coincident system demandNA</t>
  </si>
  <si>
    <t>2014AMP2014Network and DemandMaximum coincident system demandMaximum coincident system demandNA</t>
  </si>
  <si>
    <t>2014AMP2013Operating ExpenditureAsset replacement and renewalAsset replacement and renewalconstant</t>
  </si>
  <si>
    <t>2014AMP2014Operating ExpenditureAsset replacement and renewalAsset replacement and renewalconstant</t>
  </si>
  <si>
    <t>2014AMP2014Operating ExpenditureAsset replacement and renewalAsset replacement and renewalnominal</t>
  </si>
  <si>
    <t>2014AMP2013Operating ExpenditureAsset replacement and renewalAsset replacement and renewalnominal</t>
  </si>
  <si>
    <t>2014AMP2014Operating ExpenditureBusiness supportBusiness supportconstant</t>
  </si>
  <si>
    <t>2014AMP2013Operating ExpenditureBusiness supportBusiness supportconstant</t>
  </si>
  <si>
    <t>2014AMP2014Operating ExpenditureBusiness supportBusiness supportnominal</t>
  </si>
  <si>
    <t>2014AMP2013Operating ExpenditureBusiness supportBusiness supportnominal</t>
  </si>
  <si>
    <t>2014AMP2013Operating ExpenditureExpenditure on subcomponentsDirect billing*constant</t>
  </si>
  <si>
    <t>2014AMP2014Operating ExpenditureExpenditure on subcomponentsDirect billing*constant</t>
  </si>
  <si>
    <t>2014AMP2013Operating ExpenditureExpenditure on subcomponentsEnergy efficiency and demand side management, reduction of energy lossesconstant</t>
  </si>
  <si>
    <t>2014AMP2014Operating ExpenditureExpenditure on subcomponentsEnergy efficiency and demand side management, reduction of energy lossesconstant</t>
  </si>
  <si>
    <t>2014AMP2013Operating ExpenditureExpenditure on subcomponentsInsuranceconstant</t>
  </si>
  <si>
    <t>2014AMP2014Operating ExpenditureExpenditure on subcomponentsInsuranceconstant</t>
  </si>
  <si>
    <t>2014AMP2013Operating ExpenditureExpenditure on subcomponentsResearch and Developmentconstant</t>
  </si>
  <si>
    <t>2014AMP2014Operating ExpenditureExpenditure on subcomponentsResearch and Developmentconstant</t>
  </si>
  <si>
    <t>2014AMP2013Operating ExpenditureNetwork OpexNetwork Opexconstant</t>
  </si>
  <si>
    <t>2014AMP2014Operating ExpenditureNetwork OpexNetwork Opexconstant</t>
  </si>
  <si>
    <t>2014AMP2014Operating ExpenditureNetwork OpexNetwork Opexnominal</t>
  </si>
  <si>
    <t>2014AMP2013Operating ExpenditureNetwork OpexNetwork Opexnominal</t>
  </si>
  <si>
    <t>2014AMP2013Operating ExpenditureNon-network opexNon-network opexconstant</t>
  </si>
  <si>
    <t>2014AMP2014Operating ExpenditureNon-network opexNon-network opexconstant</t>
  </si>
  <si>
    <t>2014AMP2014Operating ExpenditureNon-network opexNon-network opexnominal</t>
  </si>
  <si>
    <t>2014AMP2013Operating ExpenditureNon-network opexNon-network opexnominal</t>
  </si>
  <si>
    <t>2014AMP2014Operating ExpenditureRoutine and corrective maintenance and inspectionRoutine and corrective maintenance and inspectionconstant</t>
  </si>
  <si>
    <t>2014AMP2013Operating ExpenditureRoutine and corrective maintenance and inspectionRoutine and corrective maintenance and inspectionconstant</t>
  </si>
  <si>
    <t>2014AMP2014Operating ExpenditureRoutine and corrective maintenance and inspectionRoutine and corrective maintenance and inspectionnominal</t>
  </si>
  <si>
    <t>2014AMP2013Operating ExpenditureRoutine and corrective maintenance and inspectionRoutine and corrective maintenance and inspectionnominal</t>
  </si>
  <si>
    <t>2014AMP2013Operating ExpenditureRoutine and preventative maintenance Routine and preventative maintenance constant</t>
  </si>
  <si>
    <t>2014AMP2014Operating ExpenditureRoutine and preventative maintenance Routine and preventative maintenance constant</t>
  </si>
  <si>
    <t>2014AMP2013Operating ExpenditureRoutine and preventative maintenance Routine and preventative maintenance nominal</t>
  </si>
  <si>
    <t>2014AMP2014Operating ExpenditureRoutine and preventative maintenance Routine and preventative maintenance nominal</t>
  </si>
  <si>
    <t>2014AMP2013Operating ExpenditureService interruptions and emergenciesService interruptions and emergenciesconstant</t>
  </si>
  <si>
    <t>2014AMP2014Operating ExpenditureService interruptions and emergenciesService interruptions and emergenciesconstant</t>
  </si>
  <si>
    <t>2014AMP2014Operating ExpenditureService interruptions and emergenciesService interruptions and emergenciesnominal</t>
  </si>
  <si>
    <t>2014AMP2013Operating ExpenditureService interruptions and emergenciesService interruptions and emergenciesnominal</t>
  </si>
  <si>
    <t>2014AMP2013Operating ExpenditureSystem operations and network supportSystem operations and network supportconstant</t>
  </si>
  <si>
    <t>2014AMP2014Operating ExpenditureSystem operations and network supportSystem operations and network supportconstant</t>
  </si>
  <si>
    <t>2014AMP2014Operating ExpenditureSystem operations and network supportSystem operations and network supportnominal</t>
  </si>
  <si>
    <t>2014AMP2013Operating ExpenditureSystem operations and network supportSystem operations and network supportnominal</t>
  </si>
  <si>
    <t>2014AMP2014Operating ExpenditureTotal opexOperational expenditureconstant</t>
  </si>
  <si>
    <t>2014AMP2013Operating ExpenditureTotal opexOperational expenditureconstant</t>
  </si>
  <si>
    <t>2014AMP2013Operating ExpenditureTotal opexOperational expenditurenominal</t>
  </si>
  <si>
    <t>2014AMP2014Operating ExpenditureTotal opexOperational expenditurenominal</t>
  </si>
  <si>
    <t>2014AMP2013Operating ExpenditureVegetation managementVegetation managementconstant</t>
  </si>
  <si>
    <t>2014AMP2014Operating ExpenditureVegetation managementVegetation managementconstant</t>
  </si>
  <si>
    <t>2014AMP2014Operating ExpenditureVegetation managementVegetation managementnominal</t>
  </si>
  <si>
    <t>2014AMP2013Operating ExpenditureVegetation managementVegetation managementnominal</t>
  </si>
  <si>
    <t>2014AMP2013ReliabilitySAIDIClass BNA</t>
  </si>
  <si>
    <t>2014AMP2014ReliabilitySAIDIClass BNA</t>
  </si>
  <si>
    <t>2014AMP2013ReliabilitySAIDIClass CNA</t>
  </si>
  <si>
    <t>2014AMP2014ReliabilitySAIDIClass CNA</t>
  </si>
  <si>
    <t>2014AMP2013ReliabilitySAIFIClass BNA</t>
  </si>
  <si>
    <t>2014AMP2014ReliabilitySAIFIClass BNA</t>
  </si>
  <si>
    <t>2014AMP2014ReliabilitySAIFIClass CNA</t>
  </si>
  <si>
    <t>2014AMP2013ReliabilitySAIFIClass CNA</t>
  </si>
  <si>
    <t>2015AMP2013Capital ExpenditureAll assetsExpenditure on assetsconstant</t>
  </si>
  <si>
    <t>2015AMP2015Capital ExpenditureAll assetsExpenditure on assetsconstant</t>
  </si>
  <si>
    <t>2015AMP2014Capital ExpenditureAll assetsExpenditure on assetsconstant</t>
  </si>
  <si>
    <t>2015AMP2014Capital ExpenditureAll assetsExpenditure on assetsnominal</t>
  </si>
  <si>
    <t>2015AMP2013Capital ExpenditureAll assetsExpenditure on assetsnominal</t>
  </si>
  <si>
    <t>2015AMP2015Capital ExpenditureAll assetsExpenditure on assetsnominal</t>
  </si>
  <si>
    <t>2015AMP2015Capital ExpenditureAsset relocationsAsset relocationsconstant</t>
  </si>
  <si>
    <t>2015AMP2013Capital ExpenditureAsset relocationsAsset relocationsconstant</t>
  </si>
  <si>
    <t>2015AMP2014Capital ExpenditureAsset relocationsAsset relocationsconstant</t>
  </si>
  <si>
    <t>2015AMP2013Capital ExpenditureAsset relocationsAsset relocationsnominal</t>
  </si>
  <si>
    <t>2015AMP2014Capital ExpenditureAsset relocationsAsset relocationsnominal</t>
  </si>
  <si>
    <t>2015AMP2015Capital ExpenditureAsset relocationsAsset relocationsnominal</t>
  </si>
  <si>
    <t>2015AMP2013Capital ExpenditureAsset replacement and renewal2013 total asset replacementconstant</t>
  </si>
  <si>
    <t>2015AMP2013Capital ExpenditureAsset replacement and renewalAsset replacement and renewalconstant</t>
  </si>
  <si>
    <t>2015AMP2014Capital ExpenditureAsset replacement and renewalAsset replacement and renewalconstant</t>
  </si>
  <si>
    <t>2015AMP2015Capital ExpenditureAsset replacement and renewalAsset replacement and renewalconstant</t>
  </si>
  <si>
    <t>2015AMP2013Capital ExpenditureAsset replacement and renewalAsset replacement and renewalnominal</t>
  </si>
  <si>
    <t>2015AMP2014Capital ExpenditureAsset replacement and renewalAsset replacement and renewalnominal</t>
  </si>
  <si>
    <t>2015AMP2015Capital ExpenditureAsset replacement and renewalAsset replacement and renewalnominal</t>
  </si>
  <si>
    <t>2015AMP2013Capital ExpenditureAsset replacement and renewalAsset replacement and renewal expenditureconstant</t>
  </si>
  <si>
    <t>2015AMP2014Capital ExpenditureAsset replacement and renewalAsset replacement and renewal expenditureconstant</t>
  </si>
  <si>
    <t>2015AMP2015Capital ExpenditureAsset replacement and renewalAsset replacement and renewal expenditureconstant</t>
  </si>
  <si>
    <t>2015AMP2014Capital ExpenditureAsset replacement and renewalAsset replacement and renewal less capital contributionsconstant</t>
  </si>
  <si>
    <t>2015AMP2015Capital ExpenditureAsset replacement and renewalAsset replacement and renewal less capital contributionsconstant</t>
  </si>
  <si>
    <t>2015AMP2013Capital ExpenditureAsset replacement and renewalAsset replacement and renewal less capital contributionsconstant</t>
  </si>
  <si>
    <t>2015AMP2013Capital ExpenditureAsset replacement and renewalCapital contributions funding asset replacement and renewalconstant</t>
  </si>
  <si>
    <t>2015AMP2014Capital ExpenditureAsset replacement and renewalCapital contributions funding asset replacement and renewalconstant</t>
  </si>
  <si>
    <t>2015AMP2015Capital ExpenditureAsset replacement and renewalCapital contributions funding asset replacement and renewalconstant</t>
  </si>
  <si>
    <t>2015AMP2013Capital ExpenditureAsset replacement and renewalDistribution and LV cablesconstant</t>
  </si>
  <si>
    <t>2015AMP2015Capital ExpenditureAsset replacement and renewalDistribution and LV cablesconstant</t>
  </si>
  <si>
    <t>2015AMP2014Capital ExpenditureAsset replacement and renewalDistribution and LV cablesconstant</t>
  </si>
  <si>
    <t>2015AMP2013Capital ExpenditureAsset replacement and renewalDistribution and LV linesconstant</t>
  </si>
  <si>
    <t>2015AMP2014Capital ExpenditureAsset replacement and renewalDistribution and LV linesconstant</t>
  </si>
  <si>
    <t>2015AMP2015Capital ExpenditureAsset replacement and renewalDistribution and LV linesconstant</t>
  </si>
  <si>
    <t>2015AMP2015Capital ExpenditureAsset replacement and renewalDistribution substations and transformersconstant</t>
  </si>
  <si>
    <t>2015AMP2014Capital ExpenditureAsset replacement and renewalDistribution substations and transformersconstant</t>
  </si>
  <si>
    <t>2015AMP2013Capital ExpenditureAsset replacement and renewalDistribution substations and transformersconstant</t>
  </si>
  <si>
    <t>2015AMP2015Capital ExpenditureAsset replacement and renewalDistribution switchgearconstant</t>
  </si>
  <si>
    <t>2015AMP2014Capital ExpenditureAsset replacement and renewalDistribution switchgearconstant</t>
  </si>
  <si>
    <t>2015AMP2013Capital ExpenditureAsset replacement and renewalDistribution switchgearconstant</t>
  </si>
  <si>
    <t>2015AMP2013Capital ExpenditureAsset replacement and renewalOther network assetsconstant</t>
  </si>
  <si>
    <t>2015AMP2015Capital ExpenditureAsset replacement and renewalOther network assetsconstant</t>
  </si>
  <si>
    <t>2015AMP2014Capital ExpenditureAsset replacement and renewalOther network assetsconstant</t>
  </si>
  <si>
    <t>2015AMP2015Capital ExpenditureAsset replacement and renewalSubtransmissionconstant</t>
  </si>
  <si>
    <t>2015AMP2014Capital ExpenditureAsset replacement and renewalSubtransmissionconstant</t>
  </si>
  <si>
    <t>2015AMP2013Capital ExpenditureAsset replacement and renewalSubtransmissionconstant</t>
  </si>
  <si>
    <t>2015AMP2014Capital ExpenditureAsset replacement and renewalZone substationsconstant</t>
  </si>
  <si>
    <t>2015AMP2015Capital ExpenditureAsset replacement and renewalZone substationsconstant</t>
  </si>
  <si>
    <t>2015AMP2013Capital ExpenditureAsset replacement and renewalZone substationsconstant</t>
  </si>
  <si>
    <t>2015AMP2015Capital ExpenditureAssets commissionedAssets commissionednominal</t>
  </si>
  <si>
    <t>2015AMP2014Capital ExpenditureCapital expenditure forecastCapital expenditure forecastnominal</t>
  </si>
  <si>
    <t>2015AMP2015Capital ExpenditureCapital expenditure forecastCapital expenditure forecastnominal</t>
  </si>
  <si>
    <t>2015AMP2013Capital ExpenditureCapital expenditure forecastCapital expenditure forecastnominal</t>
  </si>
  <si>
    <t>2015AMP2015Capital ExpenditureConsumer connectionConsumer connectionconstant</t>
  </si>
  <si>
    <t>2015AMP2013Capital ExpenditureConsumer connectionConsumer connectionconstant</t>
  </si>
  <si>
    <t>2015AMP2014Capital ExpenditureConsumer connectionConsumer connectionconstant</t>
  </si>
  <si>
    <t>2015AMP2013Capital ExpenditureConsumer connectionConsumer connectionnominal</t>
  </si>
  <si>
    <t>2015AMP2015Capital ExpenditureConsumer connectionConsumer connectionnominal</t>
  </si>
  <si>
    <t>2015AMP2014Capital ExpenditureConsumer connectionConsumer connectionnominal</t>
  </si>
  <si>
    <t>2015AMP2015Capital ExpenditureCost of financingCost of financingnominal</t>
  </si>
  <si>
    <t>2015AMP2013Capital ExpenditureCost of financingCost of financingnominal</t>
  </si>
  <si>
    <t>2015AMP2014Capital ExpenditureCost of financingCost of financingnominal</t>
  </si>
  <si>
    <t>2015AMP2015Capital ExpenditureExpenditure on subcomponentsEnergy efficiency and demand side management, reduction of energy lossesconstant</t>
  </si>
  <si>
    <t>2015AMP2014Capital ExpenditureExpenditure on subcomponentsEnergy efficiency and demand side management, reduction of energy lossesconstant</t>
  </si>
  <si>
    <t>2015AMP2013Capital ExpenditureExpenditure on subcomponentsEnergy efficiency and demand side management, reduction of energy lossesconstant</t>
  </si>
  <si>
    <t>2015AMP2014Capital ExpenditureExpenditure on subcomponentsOverhead to underground conversionconstant</t>
  </si>
  <si>
    <t>2015AMP2013Capital ExpenditureExpenditure on subcomponentsOverhead to underground conversionconstant</t>
  </si>
  <si>
    <t>2015AMP2015Capital ExpenditureExpenditure on subcomponentsOverhead to underground conversionconstant</t>
  </si>
  <si>
    <t>2015AMP2013Capital ExpenditureExpenditure on subcomponentsResearch and developmentconstant</t>
  </si>
  <si>
    <t>2015AMP2014Capital ExpenditureExpenditure on subcomponentsResearch and developmentconstant</t>
  </si>
  <si>
    <t>2015AMP2015Capital ExpenditureExpenditure on subcomponentsResearch and developmentconstant</t>
  </si>
  <si>
    <t>2015AMP2014Capital ExpenditureNetwork assetsExpenditure on network assetsconstant</t>
  </si>
  <si>
    <t>2015AMP2015Capital ExpenditureNetwork assetsExpenditure on network assetsconstant</t>
  </si>
  <si>
    <t>2015AMP2013Capital ExpenditureNetwork assetsExpenditure on network assetsconstant</t>
  </si>
  <si>
    <t>2015AMP2014Capital ExpenditureNetwork assetsExpenditure on network assetsnominal</t>
  </si>
  <si>
    <t>2015AMP2015Capital ExpenditureNetwork assetsExpenditure on network assetsnominal</t>
  </si>
  <si>
    <t>2015AMP2013Capital ExpenditureNetwork assetsExpenditure on network assetsnominal</t>
  </si>
  <si>
    <t>2015AMP2015Capital ExpenditureNon-network assetsExpenditure on non-network assetsconstant</t>
  </si>
  <si>
    <t>2015AMP2015Capital ExpenditureNon-network assetsExpenditure on non-network assetsnominal</t>
  </si>
  <si>
    <t>2015AMP2015Capital ExpenditureNon-network assetsNon-network assetsconstant</t>
  </si>
  <si>
    <t>2015AMP2013Capital ExpenditureNon-network assetsNon-network assetsconstant</t>
  </si>
  <si>
    <t>2015AMP2014Capital ExpenditureNon-network assetsNon-network assetsconstant</t>
  </si>
  <si>
    <t>2015AMP2014Capital ExpenditureNon-network assetsNon-network assetsnominal</t>
  </si>
  <si>
    <t>2015AMP2013Capital ExpenditureNon-network assetsNon-network assetsnominal</t>
  </si>
  <si>
    <t>2015AMP2015Capital ExpenditureNon-network assetsNon-network assetsnominal</t>
  </si>
  <si>
    <t>2015AMP2015Capital ExpenditureReliability, safety and environmentLegislative and regulatoryconstant</t>
  </si>
  <si>
    <t>2015AMP2013Capital ExpenditureReliability, safety and environmentLegislative and regulatoryconstant</t>
  </si>
  <si>
    <t>2015AMP2014Capital ExpenditureReliability, safety and environmentLegislative and regulatoryconstant</t>
  </si>
  <si>
    <t>2015AMP2014Capital ExpenditureReliability, safety and environmentLegislative and regulatorynominal</t>
  </si>
  <si>
    <t>2015AMP2015Capital ExpenditureReliability, safety and environmentLegislative and regulatorynominal</t>
  </si>
  <si>
    <t>2015AMP2013Capital ExpenditureReliability, safety and environmentLegislative and regulatorynominal</t>
  </si>
  <si>
    <t>2015AMP2015Capital ExpenditureReliability, safety and environmentOther reliability, safety and environmentconstant</t>
  </si>
  <si>
    <t>2015AMP2013Capital ExpenditureReliability, safety and environmentOther reliability, safety and environmentconstant</t>
  </si>
  <si>
    <t>2015AMP2014Capital ExpenditureReliability, safety and environmentOther reliability, safety and environmentconstant</t>
  </si>
  <si>
    <t>2015AMP2014Capital ExpenditureReliability, safety and environmentOther reliability, safety and environmentnominal</t>
  </si>
  <si>
    <t>2015AMP2015Capital ExpenditureReliability, safety and environmentOther reliability, safety and environmentnominal</t>
  </si>
  <si>
    <t>2015AMP2013Capital ExpenditureReliability, safety and environmentOther reliability, safety and environmentnominal</t>
  </si>
  <si>
    <t>2015AMP2013Capital ExpenditureReliability, safety and environmentQuality of supplyconstant</t>
  </si>
  <si>
    <t>2015AMP2015Capital ExpenditureReliability, safety and environmentQuality of supplyconstant</t>
  </si>
  <si>
    <t>2015AMP2014Capital ExpenditureReliability, safety and environmentQuality of supplyconstant</t>
  </si>
  <si>
    <t>2015AMP2013Capital ExpenditureReliability, safety and environmentQuality of supplynominal</t>
  </si>
  <si>
    <t>2015AMP2015Capital ExpenditureReliability, safety and environmentQuality of supplynominal</t>
  </si>
  <si>
    <t>2015AMP2014Capital ExpenditureReliability, safety and environmentQuality of supplynominal</t>
  </si>
  <si>
    <t>2015AMP2014Capital ExpenditureReliability, safety and environmentTotal reliability, safety and environmentconstant</t>
  </si>
  <si>
    <t>2015AMP2015Capital ExpenditureReliability, safety and environmentTotal reliability, safety and environmentconstant</t>
  </si>
  <si>
    <t>2015AMP2013Capital ExpenditureReliability, safety and environmentTotal reliability, safety and environmentconstant</t>
  </si>
  <si>
    <t>2015AMP2015Capital ExpenditureReliability, safety and environmentTotal reliability, safety and environmentnominal</t>
  </si>
  <si>
    <t>2015AMP2013Capital ExpenditureReliability, safety and environmentTotal reliability, safety and environmentnominal</t>
  </si>
  <si>
    <t>2015AMP2014Capital ExpenditureReliability, safety and environmentTotal reliability, safety and environmentnominal</t>
  </si>
  <si>
    <t>2015AMP2015Capital ExpenditureSystem growthSystem growthconstant</t>
  </si>
  <si>
    <t>2015AMP2013Capital ExpenditureSystem growthSystem growthconstant</t>
  </si>
  <si>
    <t>2015AMP2014Capital ExpenditureSystem growthSystem growthconstant</t>
  </si>
  <si>
    <t>2015AMP2013Capital ExpenditureSystem growthSystem growthnominal</t>
  </si>
  <si>
    <t>2015AMP2014Capital ExpenditureSystem growthSystem growthnominal</t>
  </si>
  <si>
    <t>2015AMP2015Capital ExpenditureSystem growthSystem growthnominal</t>
  </si>
  <si>
    <t>2015AMP2015Capital ExpenditureValue of capital contributionsValue of capital contributionsnominal</t>
  </si>
  <si>
    <t>2015AMP2014Capital ExpenditureValue of capital contributionsValue of capital contributionsnominal</t>
  </si>
  <si>
    <t>2015AMP2013Capital ExpenditureValue of capital contributionsValue of capital contributionsnominal</t>
  </si>
  <si>
    <t>2015AMP2014Capital ExpenditureValue of commissioned assetsValue of commissioned assetsnominal</t>
  </si>
  <si>
    <t>2015AMP2013Capital ExpenditureValue of commissioned assetsValue of commissioned assetsnominal</t>
  </si>
  <si>
    <t>2015AMP2015Capital ExpenditureValue of commissioned assetsValue of commissioned assetsnominal</t>
  </si>
  <si>
    <t>2015AMP2013Capital ExpenditureValue of vested assetsValue of vested assetsnominal</t>
  </si>
  <si>
    <t>2015AMP2014Capital ExpenditureValue of vested assetsValue of vested assetsnominal</t>
  </si>
  <si>
    <t>2015AMP2015Capital ExpenditureValue of vested assetsValue of vested assetsnominal</t>
  </si>
  <si>
    <t>2015AMP2013Network and DemandElectricity volumesElectricity entering system for supply to consumersNA</t>
  </si>
  <si>
    <t>2015AMP2014Network and DemandElectricity volumesElectricity entering system for supply to consumersNA</t>
  </si>
  <si>
    <t>2015AMP2015Network and DemandElectricity volumesElectricity entering system for supply to consumersNA</t>
  </si>
  <si>
    <t>2015AMP2015Network and DemandElectricity volumesLoad factorNA</t>
  </si>
  <si>
    <t>2015AMP2014Network and DemandElectricity volumesLoad factorNA</t>
  </si>
  <si>
    <t>2015AMP2013Network and DemandElectricity volumesLoad factorNA</t>
  </si>
  <si>
    <t>2015AMP2014Network and DemandElectricity volumesLoss ratioNA</t>
  </si>
  <si>
    <t>2015AMP2013Network and DemandElectricity volumesLoss ratioNA</t>
  </si>
  <si>
    <t>2015AMP2015Network and DemandElectricity volumesLoss ratioNA</t>
  </si>
  <si>
    <t>2015AMP2013Network and DemandElectricity volumesTotal energy delivered to ICPsNA</t>
  </si>
  <si>
    <t>2015AMP2015Network and DemandElectricity volumesTotal energy delivered to ICPsNA</t>
  </si>
  <si>
    <t>2015AMP2014Network and DemandElectricity volumesTotal energy delivered to ICPsNA</t>
  </si>
  <si>
    <t>2015AMP2014Network and DemandMaximum coincident system demandGXP demandNA</t>
  </si>
  <si>
    <t>2015AMP2013Network and DemandMaximum coincident system demandGXP demandNA</t>
  </si>
  <si>
    <t>2015AMP2015Network and DemandMaximum coincident system demandGXP demandNA</t>
  </si>
  <si>
    <t>2015AMP2014Network and DemandMaximum coincident system demandMaximum coincident system demandNA</t>
  </si>
  <si>
    <t>2015AMP2015Network and DemandMaximum coincident system demandMaximum coincident system demandNA</t>
  </si>
  <si>
    <t>2015AMP2013Network and DemandMaximum coincident system demandMaximum coincident system demandNA</t>
  </si>
  <si>
    <t>2015AMP2014Operating ExpenditureAsset replacement and renewalAsset replacement and renewalconstant</t>
  </si>
  <si>
    <t>2015AMP2013Operating ExpenditureAsset replacement and renewalAsset replacement and renewalconstant</t>
  </si>
  <si>
    <t>2015AMP2015Operating ExpenditureAsset replacement and renewalAsset replacement and renewalconstant</t>
  </si>
  <si>
    <t>2015AMP2015Operating ExpenditureAsset replacement and renewalAsset replacement and renewalnominal</t>
  </si>
  <si>
    <t>2015AMP2013Operating ExpenditureAsset replacement and renewalAsset replacement and renewalnominal</t>
  </si>
  <si>
    <t>2015AMP2014Operating ExpenditureAsset replacement and renewalAsset replacement and renewalnominal</t>
  </si>
  <si>
    <t>2015AMP2013Operating ExpenditureBusiness supportBusiness supportconstant</t>
  </si>
  <si>
    <t>2015AMP2015Operating ExpenditureBusiness supportBusiness supportconstant</t>
  </si>
  <si>
    <t>2015AMP2014Operating ExpenditureBusiness supportBusiness supportconstant</t>
  </si>
  <si>
    <t>2015AMP2013Operating ExpenditureBusiness supportBusiness supportnominal</t>
  </si>
  <si>
    <t>2015AMP2014Operating ExpenditureBusiness supportBusiness supportnominal</t>
  </si>
  <si>
    <t>2015AMP2015Operating ExpenditureBusiness supportBusiness supportnominal</t>
  </si>
  <si>
    <t>2015AMP2015Operating ExpenditureExpenditure on subcomponentsDirect billing*constant</t>
  </si>
  <si>
    <t>2015AMP2013Operating ExpenditureExpenditure on subcomponentsDirect billing*constant</t>
  </si>
  <si>
    <t>2015AMP2014Operating ExpenditureExpenditure on subcomponentsDirect billing*constant</t>
  </si>
  <si>
    <t>2015AMP2013Operating ExpenditureExpenditure on subcomponentsEnergy efficiency and demand side management, reduction of energy lossesconstant</t>
  </si>
  <si>
    <t>2015AMP2014Operating ExpenditureExpenditure on subcomponentsEnergy efficiency and demand side management, reduction of energy lossesconstant</t>
  </si>
  <si>
    <t>2015AMP2015Operating ExpenditureExpenditure on subcomponentsEnergy efficiency and demand side management, reduction of energy lossesconstant</t>
  </si>
  <si>
    <t>2015AMP2015Operating ExpenditureExpenditure on subcomponentsInsuranceconstant</t>
  </si>
  <si>
    <t>2015AMP2013Operating ExpenditureExpenditure on subcomponentsInsuranceconstant</t>
  </si>
  <si>
    <t>2015AMP2014Operating ExpenditureExpenditure on subcomponentsInsuranceconstant</t>
  </si>
  <si>
    <t>2015AMP2013Operating ExpenditureExpenditure on subcomponentsResearch and Developmentconstant</t>
  </si>
  <si>
    <t>2015AMP2015Operating ExpenditureExpenditure on subcomponentsResearch and Developmentconstant</t>
  </si>
  <si>
    <t>2015AMP2014Operating ExpenditureExpenditure on subcomponentsResearch and Developmentconstant</t>
  </si>
  <si>
    <t>2015AMP2014Operating ExpenditureNetwork OpexNetwork Opexconstant</t>
  </si>
  <si>
    <t>2015AMP2015Operating ExpenditureNetwork OpexNetwork Opexconstant</t>
  </si>
  <si>
    <t>2015AMP2013Operating ExpenditureNetwork OpexNetwork Opexconstant</t>
  </si>
  <si>
    <t>2015AMP2014Operating ExpenditureNetwork OpexNetwork Opexnominal</t>
  </si>
  <si>
    <t>2015AMP2015Operating ExpenditureNetwork OpexNetwork Opexnominal</t>
  </si>
  <si>
    <t>2015AMP2013Operating ExpenditureNetwork OpexNetwork Opexnominal</t>
  </si>
  <si>
    <t>2015AMP2015Operating ExpenditureNon-network opexNon-network opexconstant</t>
  </si>
  <si>
    <t>2015AMP2014Operating ExpenditureNon-network opexNon-network opexconstant</t>
  </si>
  <si>
    <t>2015AMP2013Operating ExpenditureNon-network opexNon-network opexconstant</t>
  </si>
  <si>
    <t>2015AMP2013Operating ExpenditureNon-network opexNon-network opexnominal</t>
  </si>
  <si>
    <t>2015AMP2015Operating ExpenditureNon-network opexNon-network opexnominal</t>
  </si>
  <si>
    <t>2015AMP2014Operating ExpenditureNon-network opexNon-network opexnominal</t>
  </si>
  <si>
    <t>2015AMP2015Operating ExpenditureRoutine and corrective maintenance and inspectionRoutine and corrective maintenance and inspectionconstant</t>
  </si>
  <si>
    <t>2015AMP2014Operating ExpenditureRoutine and corrective maintenance and inspectionRoutine and corrective maintenance and inspectionconstant</t>
  </si>
  <si>
    <t>2015AMP2013Operating ExpenditureRoutine and corrective maintenance and inspectionRoutine and corrective maintenance and inspectionconstant</t>
  </si>
  <si>
    <t>2015AMP2015Operating ExpenditureRoutine and corrective maintenance and inspectionRoutine and corrective maintenance and inspectionnominal</t>
  </si>
  <si>
    <t>2015AMP2014Operating ExpenditureRoutine and corrective maintenance and inspectionRoutine and corrective maintenance and inspectionnominal</t>
  </si>
  <si>
    <t>2015AMP2013Operating ExpenditureRoutine and corrective maintenance and inspectionRoutine and corrective maintenance and inspectionnominal</t>
  </si>
  <si>
    <t>2015AMP2013Operating ExpenditureRoutine and preventative maintenance Routine and preventative maintenance constant</t>
  </si>
  <si>
    <t>2015AMP2015Operating ExpenditureRoutine and preventative maintenance Routine and preventative maintenance constant</t>
  </si>
  <si>
    <t>2015AMP2014Operating ExpenditureRoutine and preventative maintenance Routine and preventative maintenance constant</t>
  </si>
  <si>
    <t>2015AMP2015Operating ExpenditureRoutine and preventative maintenance Routine and preventative maintenance nominal</t>
  </si>
  <si>
    <t>2015AMP2014Operating ExpenditureRoutine and preventative maintenance Routine and preventative maintenance nominal</t>
  </si>
  <si>
    <t>2015AMP2013Operating ExpenditureRoutine and preventative maintenance Routine and preventative maintenance nominal</t>
  </si>
  <si>
    <t>2015AMP2015Operating ExpenditureService interruptions and emergenciesService interruptions and emergenciesconstant</t>
  </si>
  <si>
    <t>2015AMP2014Operating ExpenditureService interruptions and emergenciesService interruptions and emergenciesconstant</t>
  </si>
  <si>
    <t>2015AMP2013Operating ExpenditureService interruptions and emergenciesService interruptions and emergenciesconstant</t>
  </si>
  <si>
    <t>2015AMP2013Operating ExpenditureService interruptions and emergenciesService interruptions and emergenciesnominal</t>
  </si>
  <si>
    <t>2015AMP2015Operating ExpenditureService interruptions and emergenciesService interruptions and emergenciesnominal</t>
  </si>
  <si>
    <t>2015AMP2014Operating ExpenditureService interruptions and emergenciesService interruptions and emergenciesnominal</t>
  </si>
  <si>
    <t>2015AMP2014Operating ExpenditureSystem operations and network supportSystem operations and network supportconstant</t>
  </si>
  <si>
    <t>2015AMP2013Operating ExpenditureSystem operations and network supportSystem operations and network supportconstant</t>
  </si>
  <si>
    <t>2015AMP2015Operating ExpenditureSystem operations and network supportSystem operations and network supportconstant</t>
  </si>
  <si>
    <t>2015AMP2014Operating ExpenditureSystem operations and network supportSystem operations and network supportnominal</t>
  </si>
  <si>
    <t>2015AMP2015Operating ExpenditureSystem operations and network supportSystem operations and network supportnominal</t>
  </si>
  <si>
    <t>2015AMP2013Operating ExpenditureSystem operations and network supportSystem operations and network supportnominal</t>
  </si>
  <si>
    <t>2015AMP2015Operating ExpenditureTotal opexOperational expenditureconstant</t>
  </si>
  <si>
    <t>2015AMP2014Operating ExpenditureTotal opexOperational expenditureconstant</t>
  </si>
  <si>
    <t>2015AMP2013Operating ExpenditureTotal opexOperational expenditureconstant</t>
  </si>
  <si>
    <t>2015AMP2013Operating ExpenditureTotal opexOperational expenditurenominal</t>
  </si>
  <si>
    <t>2015AMP2015Operating ExpenditureTotal opexOperational expenditurenominal</t>
  </si>
  <si>
    <t>2015AMP2014Operating ExpenditureTotal opexOperational expenditurenominal</t>
  </si>
  <si>
    <t>2015AMP2014Operating ExpenditureVegetation managementVegetation managementconstant</t>
  </si>
  <si>
    <t>2015AMP2013Operating ExpenditureVegetation managementVegetation managementconstant</t>
  </si>
  <si>
    <t>2015AMP2015Operating ExpenditureVegetation managementVegetation managementconstant</t>
  </si>
  <si>
    <t>2015AMP2013Operating ExpenditureVegetation managementVegetation managementnominal</t>
  </si>
  <si>
    <t>2015AMP2015Operating ExpenditureVegetation managementVegetation managementnominal</t>
  </si>
  <si>
    <t>2015AMP2014Operating ExpenditureVegetation managementVegetation managementnominal</t>
  </si>
  <si>
    <t>2015AMP2013ReliabilitySAIDIClass BNA</t>
  </si>
  <si>
    <t>2015AMP2015ReliabilitySAIDIClass BNA</t>
  </si>
  <si>
    <t>2015AMP2014ReliabilitySAIDIClass BNA</t>
  </si>
  <si>
    <t>2015AMP2015ReliabilitySAIDIClass CNA</t>
  </si>
  <si>
    <t>2015AMP2014ReliabilitySAIDIClass CNA</t>
  </si>
  <si>
    <t>2015AMP2013ReliabilitySAIDIClass CNA</t>
  </si>
  <si>
    <t>2015AMP2013ReliabilitySAIFIClass BNA</t>
  </si>
  <si>
    <t>2015AMP2015ReliabilitySAIFIClass BNA</t>
  </si>
  <si>
    <t>2015AMP2014ReliabilitySAIFIClass BNA</t>
  </si>
  <si>
    <t>2015AMP2015ReliabilitySAIFIClass CNA</t>
  </si>
  <si>
    <t>2015AMP2014ReliabilitySAIFIClass CNA</t>
  </si>
  <si>
    <t>2015AMP2013ReliabilitySAIFIClass CNA</t>
  </si>
  <si>
    <t>2016AMP2014Capital ExpenditureAll assetsExpenditure on assetsconstant</t>
  </si>
  <si>
    <t>2016AMP2015Capital ExpenditureAll assetsExpenditure on assetsconstant</t>
  </si>
  <si>
    <t>2016AMP2013Capital ExpenditureAll assetsExpenditure on assetsconstant</t>
  </si>
  <si>
    <t>2016AMP2013Capital ExpenditureAll assetsExpenditure on assetsnominal</t>
  </si>
  <si>
    <t>2016AMP2014Capital ExpenditureAll assetsExpenditure on assetsnominal</t>
  </si>
  <si>
    <t>2016AMP2015Capital ExpenditureAll assetsExpenditure on assetsnominal</t>
  </si>
  <si>
    <t>2016AMP2014Capital ExpenditureAsset relocationsAsset relocationsconstant</t>
  </si>
  <si>
    <t>2016AMP2013Capital ExpenditureAsset relocationsAsset relocationsconstant</t>
  </si>
  <si>
    <t>2016AMP2015Capital ExpenditureAsset relocationsAsset relocationsconstant</t>
  </si>
  <si>
    <t>2016AMP2014Capital ExpenditureAsset relocationsAsset relocationsnominal</t>
  </si>
  <si>
    <t>2016AMP2013Capital ExpenditureAsset relocationsAsset relocationsnominal</t>
  </si>
  <si>
    <t>2016AMP2015Capital ExpenditureAsset relocationsAsset relocationsnominal</t>
  </si>
  <si>
    <t>2016AMP2013Capital ExpenditureAsset replacement and renewal2013 total asset replacementconstant</t>
  </si>
  <si>
    <t>2016AMP2014Capital ExpenditureAsset replacement and renewalAsset replacement and renewalconstant</t>
  </si>
  <si>
    <t>2016AMP2015Capital ExpenditureAsset replacement and renewalAsset replacement and renewalconstant</t>
  </si>
  <si>
    <t>2016AMP2013Capital ExpenditureAsset replacement and renewalAsset replacement and renewalconstant</t>
  </si>
  <si>
    <t>2016AMP2015Capital ExpenditureAsset replacement and renewalAsset replacement and renewalnominal</t>
  </si>
  <si>
    <t>2016AMP2014Capital ExpenditureAsset replacement and renewalAsset replacement and renewalnominal</t>
  </si>
  <si>
    <t>2016AMP2013Capital ExpenditureAsset replacement and renewalAsset replacement and renewalnominal</t>
  </si>
  <si>
    <t>2016AMP2013Capital ExpenditureAsset replacement and renewalAsset replacement and renewal expenditureconstant</t>
  </si>
  <si>
    <t>2016AMP2014Capital ExpenditureAsset replacement and renewalAsset replacement and renewal expenditureconstant</t>
  </si>
  <si>
    <t>2016AMP2015Capital ExpenditureAsset replacement and renewalAsset replacement and renewal expenditureconstant</t>
  </si>
  <si>
    <t>2016AMP2013Capital ExpenditureAsset replacement and renewalAsset replacement and renewal less capital contributionsconstant</t>
  </si>
  <si>
    <t>2016AMP2015Capital ExpenditureAsset replacement and renewalAsset replacement and renewal less capital contributionsconstant</t>
  </si>
  <si>
    <t>2016AMP2014Capital ExpenditureAsset replacement and renewalAsset replacement and renewal less capital contributionsconstant</t>
  </si>
  <si>
    <t>2016AMP2013Capital ExpenditureAsset replacement and renewalCapital contributions funding asset replacement and renewalconstant</t>
  </si>
  <si>
    <t>2016AMP2014Capital ExpenditureAsset replacement and renewalCapital contributions funding asset replacement and renewalconstant</t>
  </si>
  <si>
    <t>2016AMP2015Capital ExpenditureAsset replacement and renewalCapital contributions funding asset replacement and renewalconstant</t>
  </si>
  <si>
    <t>2016AMP2015Capital ExpenditureAsset replacement and renewalDistribution and LV cablesconstant</t>
  </si>
  <si>
    <t>2016AMP2013Capital ExpenditureAsset replacement and renewalDistribution and LV cablesconstant</t>
  </si>
  <si>
    <t>2016AMP2014Capital ExpenditureAsset replacement and renewalDistribution and LV cablesconstant</t>
  </si>
  <si>
    <t>2016AMP2013Capital ExpenditureAsset replacement and renewalDistribution and LV linesconstant</t>
  </si>
  <si>
    <t>2016AMP2014Capital ExpenditureAsset replacement and renewalDistribution and LV linesconstant</t>
  </si>
  <si>
    <t>2016AMP2015Capital ExpenditureAsset replacement and renewalDistribution and LV linesconstant</t>
  </si>
  <si>
    <t>2016AMP2013Capital ExpenditureAsset replacement and renewalDistribution substations and transformersconstant</t>
  </si>
  <si>
    <t>2016AMP2015Capital ExpenditureAsset replacement and renewalDistribution substations and transformersconstant</t>
  </si>
  <si>
    <t>2016AMP2014Capital ExpenditureAsset replacement and renewalDistribution substations and transformersconstant</t>
  </si>
  <si>
    <t>2016AMP2013Capital ExpenditureAsset replacement and renewalDistribution switchgearconstant</t>
  </si>
  <si>
    <t>2016AMP2015Capital ExpenditureAsset replacement and renewalDistribution switchgearconstant</t>
  </si>
  <si>
    <t>2016AMP2014Capital ExpenditureAsset replacement and renewalDistribution switchgearconstant</t>
  </si>
  <si>
    <t>2016AMP2014Capital ExpenditureAsset replacement and renewalOther network assetsconstant</t>
  </si>
  <si>
    <t>2016AMP2013Capital ExpenditureAsset replacement and renewalOther network assetsconstant</t>
  </si>
  <si>
    <t>2016AMP2015Capital ExpenditureAsset replacement and renewalOther network assetsconstant</t>
  </si>
  <si>
    <t>2016AMP2013Capital ExpenditureAsset replacement and renewalSubtransmissionconstant</t>
  </si>
  <si>
    <t>2016AMP2014Capital ExpenditureAsset replacement and renewalSubtransmissionconstant</t>
  </si>
  <si>
    <t>2016AMP2015Capital ExpenditureAsset replacement and renewalSubtransmissionconstant</t>
  </si>
  <si>
    <t>2016AMP2013Capital ExpenditureAsset replacement and renewalZone substationsconstant</t>
  </si>
  <si>
    <t>2016AMP2015Capital ExpenditureAsset replacement and renewalZone substationsconstant</t>
  </si>
  <si>
    <t>2016AMP2014Capital ExpenditureAsset replacement and renewalZone substationsconstant</t>
  </si>
  <si>
    <t>2016AMP2015Capital ExpenditureAssets commissionedAssets commissionednominal</t>
  </si>
  <si>
    <t>2016AMP2014Capital ExpenditureCapital expenditure forecastCapital expenditure forecastnominal</t>
  </si>
  <si>
    <t>2016AMP2015Capital ExpenditureCapital expenditure forecastCapital expenditure forecastnominal</t>
  </si>
  <si>
    <t>2016AMP2013Capital ExpenditureCapital expenditure forecastCapital expenditure forecastnominal</t>
  </si>
  <si>
    <t>2016AMP2013Capital ExpenditureConsumer connectionConsumer connectionconstant</t>
  </si>
  <si>
    <t>2016AMP2015Capital ExpenditureConsumer connectionConsumer connectionconstant</t>
  </si>
  <si>
    <t>2016AMP2014Capital ExpenditureConsumer connectionConsumer connectionconstant</t>
  </si>
  <si>
    <t>2016AMP2015Capital ExpenditureConsumer connectionConsumer connectionnominal</t>
  </si>
  <si>
    <t>2016AMP2014Capital ExpenditureConsumer connectionConsumer connectionnominal</t>
  </si>
  <si>
    <t>2016AMP2013Capital ExpenditureConsumer connectionConsumer connectionnominal</t>
  </si>
  <si>
    <t>2016AMP2013Capital ExpenditureCost of financingCost of financingnominal</t>
  </si>
  <si>
    <t>2016AMP2015Capital ExpenditureCost of financingCost of financingnominal</t>
  </si>
  <si>
    <t>2016AMP2014Capital ExpenditureCost of financingCost of financingnominal</t>
  </si>
  <si>
    <t>2016AMP2015Capital ExpenditureExpenditure on subcomponentsEnergy efficiency and demand side management, reduction of energy lossesconstant</t>
  </si>
  <si>
    <t>2016AMP2013Capital ExpenditureExpenditure on subcomponentsEnergy efficiency and demand side management, reduction of energy lossesconstant</t>
  </si>
  <si>
    <t>2016AMP2014Capital ExpenditureExpenditure on subcomponentsEnergy efficiency and demand side management, reduction of energy lossesconstant</t>
  </si>
  <si>
    <t>2016AMP2015Capital ExpenditureExpenditure on subcomponentsOverhead to underground conversionconstant</t>
  </si>
  <si>
    <t>2016AMP2013Capital ExpenditureExpenditure on subcomponentsOverhead to underground conversionconstant</t>
  </si>
  <si>
    <t>2016AMP2014Capital ExpenditureExpenditure on subcomponentsOverhead to underground conversionconstant</t>
  </si>
  <si>
    <t>2016AMP2014Capital ExpenditureExpenditure on subcomponentsResearch and developmentconstant</t>
  </si>
  <si>
    <t>2016AMP2013Capital ExpenditureExpenditure on subcomponentsResearch and developmentconstant</t>
  </si>
  <si>
    <t>2016AMP2015Capital ExpenditureExpenditure on subcomponentsResearch and developmentconstant</t>
  </si>
  <si>
    <t>2016AMP2013Capital ExpenditureNetwork assetsExpenditure on network assetsconstant</t>
  </si>
  <si>
    <t>2016AMP2015Capital ExpenditureNetwork assetsExpenditure on network assetsconstant</t>
  </si>
  <si>
    <t>2016AMP2014Capital ExpenditureNetwork assetsExpenditure on network assetsconstant</t>
  </si>
  <si>
    <t>2016AMP2014Capital ExpenditureNetwork assetsExpenditure on network assetsnominal</t>
  </si>
  <si>
    <t>2016AMP2013Capital ExpenditureNetwork assetsExpenditure on network assetsnominal</t>
  </si>
  <si>
    <t>2016AMP2015Capital ExpenditureNetwork assetsExpenditure on network assetsnominal</t>
  </si>
  <si>
    <t>2016AMP2015Capital ExpenditureNon-network assetsExpenditure on non-network assetsconstant</t>
  </si>
  <si>
    <t>2016AMP2015Capital ExpenditureNon-network assetsExpenditure on non-network assetsnominal</t>
  </si>
  <si>
    <t>2016AMP2015Capital ExpenditureNon-network assetsNon-network assetsconstant</t>
  </si>
  <si>
    <t>2016AMP2014Capital ExpenditureNon-network assetsNon-network assetsconstant</t>
  </si>
  <si>
    <t>2016AMP2013Capital ExpenditureNon-network assetsNon-network assetsconstant</t>
  </si>
  <si>
    <t>2016AMP2015Capital ExpenditureNon-network assetsNon-network assetsnominal</t>
  </si>
  <si>
    <t>2016AMP2014Capital ExpenditureNon-network assetsNon-network assetsnominal</t>
  </si>
  <si>
    <t>2016AMP2013Capital ExpenditureNon-network assetsNon-network assetsnominal</t>
  </si>
  <si>
    <t>2016AMP2014Capital ExpenditureReliability, safety and environmentLegislative and regulatoryconstant</t>
  </si>
  <si>
    <t>2016AMP2013Capital ExpenditureReliability, safety and environmentLegislative and regulatoryconstant</t>
  </si>
  <si>
    <t>2016AMP2015Capital ExpenditureReliability, safety and environmentLegislative and regulatoryconstant</t>
  </si>
  <si>
    <t>2016AMP2013Capital ExpenditureReliability, safety and environmentLegislative and regulatorynominal</t>
  </si>
  <si>
    <t>2016AMP2014Capital ExpenditureReliability, safety and environmentLegislative and regulatorynominal</t>
  </si>
  <si>
    <t>2016AMP2015Capital ExpenditureReliability, safety and environmentLegislative and regulatorynominal</t>
  </si>
  <si>
    <t>2016AMP2014Capital ExpenditureReliability, safety and environmentOther reliability, safety and environmentconstant</t>
  </si>
  <si>
    <t>2016AMP2015Capital ExpenditureReliability, safety and environmentOther reliability, safety and environmentconstant</t>
  </si>
  <si>
    <t>2016AMP2013Capital ExpenditureReliability, safety and environmentOther reliability, safety and environmentconstant</t>
  </si>
  <si>
    <t>2016AMP2015Capital ExpenditureReliability, safety and environmentOther reliability, safety and environmentnominal</t>
  </si>
  <si>
    <t>2016AMP2014Capital ExpenditureReliability, safety and environmentOther reliability, safety and environmentnominal</t>
  </si>
  <si>
    <t>2016AMP2013Capital ExpenditureReliability, safety and environmentOther reliability, safety and environmentnominal</t>
  </si>
  <si>
    <t>2016AMP2015Capital ExpenditureReliability, safety and environmentQuality of supplyconstant</t>
  </si>
  <si>
    <t>2016AMP2014Capital ExpenditureReliability, safety and environmentQuality of supplyconstant</t>
  </si>
  <si>
    <t>2016AMP2013Capital ExpenditureReliability, safety and environmentQuality of supplyconstant</t>
  </si>
  <si>
    <t>2016AMP2014Capital ExpenditureReliability, safety and environmentQuality of supplynominal</t>
  </si>
  <si>
    <t>2016AMP2013Capital ExpenditureReliability, safety and environmentQuality of supplynominal</t>
  </si>
  <si>
    <t>2016AMP2015Capital ExpenditureReliability, safety and environmentQuality of supplynominal</t>
  </si>
  <si>
    <t>2016AMP2014Capital ExpenditureReliability, safety and environmentTotal reliability, safety and environmentconstant</t>
  </si>
  <si>
    <t>2016AMP2013Capital ExpenditureReliability, safety and environmentTotal reliability, safety and environmentconstant</t>
  </si>
  <si>
    <t>2016AMP2015Capital ExpenditureReliability, safety and environmentTotal reliability, safety and environmentconstant</t>
  </si>
  <si>
    <t>2016AMP2013Capital ExpenditureReliability, safety and environmentTotal reliability, safety and environmentnominal</t>
  </si>
  <si>
    <t>2016AMP2014Capital ExpenditureReliability, safety and environmentTotal reliability, safety and environmentnominal</t>
  </si>
  <si>
    <t>2016AMP2015Capital ExpenditureReliability, safety and environmentTotal reliability, safety and environmentnominal</t>
  </si>
  <si>
    <t>2016AMP2013Capital ExpenditureSystem growthSystem growthconstant</t>
  </si>
  <si>
    <t>2016AMP2014Capital ExpenditureSystem growthSystem growthconstant</t>
  </si>
  <si>
    <t>2016AMP2015Capital ExpenditureSystem growthSystem growthconstant</t>
  </si>
  <si>
    <t>2016AMP2013Capital ExpenditureSystem growthSystem growthnominal</t>
  </si>
  <si>
    <t>2016AMP2015Capital ExpenditureSystem growthSystem growthnominal</t>
  </si>
  <si>
    <t>2016AMP2014Capital ExpenditureSystem growthSystem growthnominal</t>
  </si>
  <si>
    <t>2016AMP2014Capital ExpenditureValue of capital contributionsValue of capital contributionsnominal</t>
  </si>
  <si>
    <t>2016AMP2015Capital ExpenditureValue of capital contributionsValue of capital contributionsnominal</t>
  </si>
  <si>
    <t>2016AMP2013Capital ExpenditureValue of capital contributionsValue of capital contributionsnominal</t>
  </si>
  <si>
    <t>2016AMP2015Capital ExpenditureValue of commissioned assetsValue of commissioned assetsnominal</t>
  </si>
  <si>
    <t>2016AMP2013Capital ExpenditureValue of commissioned assetsValue of commissioned assetsnominal</t>
  </si>
  <si>
    <t>2016AMP2014Capital ExpenditureValue of commissioned assetsValue of commissioned assetsnominal</t>
  </si>
  <si>
    <t>2016AMP2013Capital ExpenditureValue of vested assetsValue of vested assetsnominal</t>
  </si>
  <si>
    <t>2016AMP2014Capital ExpenditureValue of vested assetsValue of vested assetsnominal</t>
  </si>
  <si>
    <t>2016AMP2015Capital ExpenditureValue of vested assetsValue of vested assetsnominal</t>
  </si>
  <si>
    <t>2016AMP2015Network and DemandElectricity volumesElectricity entering system for supply to consumersNA</t>
  </si>
  <si>
    <t>2016AMP2013Network and DemandElectricity volumesElectricity entering system for supply to consumersNA</t>
  </si>
  <si>
    <t>2016AMP2014Network and DemandElectricity volumesElectricity entering system for supply to consumersNA</t>
  </si>
  <si>
    <t>2016AMP2014Network and DemandElectricity volumesLoad factorNA</t>
  </si>
  <si>
    <t>2016AMP2013Network and DemandElectricity volumesLoad factorNA</t>
  </si>
  <si>
    <t>2016AMP2015Network and DemandElectricity volumesLoad factorNA</t>
  </si>
  <si>
    <t>2016AMP2013Network and DemandElectricity volumesLoss ratioNA</t>
  </si>
  <si>
    <t>2016AMP2015Network and DemandElectricity volumesLoss ratioNA</t>
  </si>
  <si>
    <t>2016AMP2014Network and DemandElectricity volumesLoss ratioNA</t>
  </si>
  <si>
    <t>2016AMP2014Network and DemandElectricity volumesTotal energy delivered to ICPsNA</t>
  </si>
  <si>
    <t>2016AMP2013Network and DemandElectricity volumesTotal energy delivered to ICPsNA</t>
  </si>
  <si>
    <t>2016AMP2015Network and DemandElectricity volumesTotal energy delivered to ICPsNA</t>
  </si>
  <si>
    <t>2016AMP2014Network and DemandMaximum coincident system demandGXP demandNA</t>
  </si>
  <si>
    <t>2016AMP2013Network and DemandMaximum coincident system demandGXP demandNA</t>
  </si>
  <si>
    <t>2016AMP2015Network and DemandMaximum coincident system demandGXP demandNA</t>
  </si>
  <si>
    <t>2016AMP2014Network and DemandMaximum coincident system demandMaximum coincident system demandNA</t>
  </si>
  <si>
    <t>2016AMP2013Network and DemandMaximum coincident system demandMaximum coincident system demandNA</t>
  </si>
  <si>
    <t>2016AMP2015Network and DemandMaximum coincident system demandMaximum coincident system demandNA</t>
  </si>
  <si>
    <t>2016AMP2013Operating ExpenditureAsset replacement and renewalAsset replacement and renewalconstant</t>
  </si>
  <si>
    <t>2016AMP2015Operating ExpenditureAsset replacement and renewalAsset replacement and renewalconstant</t>
  </si>
  <si>
    <t>2016AMP2014Operating ExpenditureAsset replacement and renewalAsset replacement and renewalconstant</t>
  </si>
  <si>
    <t>2016AMP2014Operating ExpenditureAsset replacement and renewalAsset replacement and renewalnominal</t>
  </si>
  <si>
    <t>2016AMP2015Operating ExpenditureAsset replacement and renewalAsset replacement and renewalnominal</t>
  </si>
  <si>
    <t>2016AMP2013Operating ExpenditureAsset replacement and renewalAsset replacement and renewalnominal</t>
  </si>
  <si>
    <t>2016AMP2014Operating ExpenditureBusiness supportBusiness supportconstant</t>
  </si>
  <si>
    <t>2016AMP2015Operating ExpenditureBusiness supportBusiness supportconstant</t>
  </si>
  <si>
    <t>2016AMP2013Operating ExpenditureBusiness supportBusiness supportconstant</t>
  </si>
  <si>
    <t>2016AMP2014Operating ExpenditureBusiness supportBusiness supportnominal</t>
  </si>
  <si>
    <t>2016AMP2013Operating ExpenditureBusiness supportBusiness supportnominal</t>
  </si>
  <si>
    <t>2016AMP2015Operating ExpenditureBusiness supportBusiness supportnominal</t>
  </si>
  <si>
    <t>2016AMP2014Operating ExpenditureExpenditure on subcomponentsDirect billing*constant</t>
  </si>
  <si>
    <t>2016AMP2013Operating ExpenditureExpenditure on subcomponentsDirect billing*constant</t>
  </si>
  <si>
    <t>2016AMP2015Operating ExpenditureExpenditure on subcomponentsDirect billing*constant</t>
  </si>
  <si>
    <t>2016AMP2015Operating ExpenditureExpenditure on subcomponentsEnergy efficiency and demand side management, reduction of energy lossesconstant</t>
  </si>
  <si>
    <t>2016AMP2013Operating ExpenditureExpenditure on subcomponentsEnergy efficiency and demand side management, reduction of energy lossesconstant</t>
  </si>
  <si>
    <t>2016AMP2014Operating ExpenditureExpenditure on subcomponentsEnergy efficiency and demand side management, reduction of energy lossesconstant</t>
  </si>
  <si>
    <t>2016AMP2015Operating ExpenditureExpenditure on subcomponentsInsuranceconstant</t>
  </si>
  <si>
    <t>2016AMP2014Operating ExpenditureExpenditure on subcomponentsInsuranceconstant</t>
  </si>
  <si>
    <t>2016AMP2013Operating ExpenditureExpenditure on subcomponentsInsuranceconstant</t>
  </si>
  <si>
    <t>2016AMP2014Operating ExpenditureExpenditure on subcomponentsResearch and Developmentconstant</t>
  </si>
  <si>
    <t>2016AMP2013Operating ExpenditureExpenditure on subcomponentsResearch and Developmentconstant</t>
  </si>
  <si>
    <t>2016AMP2015Operating ExpenditureExpenditure on subcomponentsResearch and Developmentconstant</t>
  </si>
  <si>
    <t>2016AMP2015Operating ExpenditureNetwork OpexNetwork Opexconstant</t>
  </si>
  <si>
    <t>2016AMP2014Operating ExpenditureNetwork OpexNetwork Opexconstant</t>
  </si>
  <si>
    <t>2016AMP2013Operating ExpenditureNetwork OpexNetwork Opexconstant</t>
  </si>
  <si>
    <t>2016AMP2014Operating ExpenditureNetwork OpexNetwork Opexnominal</t>
  </si>
  <si>
    <t>2016AMP2015Operating ExpenditureNetwork OpexNetwork Opexnominal</t>
  </si>
  <si>
    <t>2016AMP2013Operating ExpenditureNetwork OpexNetwork Opexnominal</t>
  </si>
  <si>
    <t>2016AMP2014Operating ExpenditureNon-network opexNon-network opexconstant</t>
  </si>
  <si>
    <t>2016AMP2015Operating ExpenditureNon-network opexNon-network opexconstant</t>
  </si>
  <si>
    <t>2016AMP2013Operating ExpenditureNon-network opexNon-network opexconstant</t>
  </si>
  <si>
    <t>2016AMP2015Operating ExpenditureNon-network opexNon-network opexnominal</t>
  </si>
  <si>
    <t>2016AMP2014Operating ExpenditureNon-network opexNon-network opexnominal</t>
  </si>
  <si>
    <t>2016AMP2013Operating ExpenditureNon-network opexNon-network opexnominal</t>
  </si>
  <si>
    <t>2016AMP2013Operating ExpenditureRoutine and corrective maintenance and inspectionRoutine and corrective maintenance and inspectionconstant</t>
  </si>
  <si>
    <t>2016AMP2014Operating ExpenditureRoutine and corrective maintenance and inspectionRoutine and corrective maintenance and inspectionconstant</t>
  </si>
  <si>
    <t>2016AMP2015Operating ExpenditureRoutine and corrective maintenance and inspectionRoutine and corrective maintenance and inspectionconstant</t>
  </si>
  <si>
    <t>2016AMP2014Operating ExpenditureRoutine and corrective maintenance and inspectionRoutine and corrective maintenance and inspectionnominal</t>
  </si>
  <si>
    <t>2016AMP2013Operating ExpenditureRoutine and corrective maintenance and inspectionRoutine and corrective maintenance and inspectionnominal</t>
  </si>
  <si>
    <t>2016AMP2015Operating ExpenditureRoutine and corrective maintenance and inspectionRoutine and corrective maintenance and inspectionnominal</t>
  </si>
  <si>
    <t>2016AMP2013Operating ExpenditureRoutine and preventative maintenance Routine and preventative maintenance constant</t>
  </si>
  <si>
    <t>2016AMP2014Operating ExpenditureRoutine and preventative maintenance Routine and preventative maintenance constant</t>
  </si>
  <si>
    <t>2016AMP2015Operating ExpenditureRoutine and preventative maintenance Routine and preventative maintenance constant</t>
  </si>
  <si>
    <t>2016AMP2015Operating ExpenditureRoutine and preventative maintenance Routine and preventative maintenance nominal</t>
  </si>
  <si>
    <t>2016AMP2013Operating ExpenditureRoutine and preventative maintenance Routine and preventative maintenance nominal</t>
  </si>
  <si>
    <t>2016AMP2014Operating ExpenditureRoutine and preventative maintenance Routine and preventative maintenance nominal</t>
  </si>
  <si>
    <t>2016AMP2014Operating ExpenditureService interruptions and emergenciesService interruptions and emergenciesconstant</t>
  </si>
  <si>
    <t>2016AMP2013Operating ExpenditureService interruptions and emergenciesService interruptions and emergenciesconstant</t>
  </si>
  <si>
    <t>2016AMP2015Operating ExpenditureService interruptions and emergenciesService interruptions and emergenciesconstant</t>
  </si>
  <si>
    <t>2016AMP2014Operating ExpenditureService interruptions and emergenciesService interruptions and emergenciesnominal</t>
  </si>
  <si>
    <t>2016AMP2015Operating ExpenditureService interruptions and emergenciesService interruptions and emergenciesnominal</t>
  </si>
  <si>
    <t>2016AMP2013Operating ExpenditureService interruptions and emergenciesService interruptions and emergenciesnominal</t>
  </si>
  <si>
    <t>2016AMP2013Operating ExpenditureSystem operations and network supportSystem operations and network supportconstant</t>
  </si>
  <si>
    <t>2016AMP2015Operating ExpenditureSystem operations and network supportSystem operations and network supportconstant</t>
  </si>
  <si>
    <t>2016AMP2014Operating ExpenditureSystem operations and network supportSystem operations and network supportconstant</t>
  </si>
  <si>
    <t>2016AMP2015Operating ExpenditureSystem operations and network supportSystem operations and network supportnominal</t>
  </si>
  <si>
    <t>2016AMP2014Operating ExpenditureSystem operations and network supportSystem operations and network supportnominal</t>
  </si>
  <si>
    <t>2016AMP2013Operating ExpenditureSystem operations and network supportSystem operations and network supportnominal</t>
  </si>
  <si>
    <t>2016AMP2015Operating ExpenditureTotal opexOperational expenditureconstant</t>
  </si>
  <si>
    <t>2016AMP2013Operating ExpenditureTotal opexOperational expenditureconstant</t>
  </si>
  <si>
    <t>2016AMP2014Operating ExpenditureTotal opexOperational expenditureconstant</t>
  </si>
  <si>
    <t>2016AMP2015Operating ExpenditureTotal opexOperational expenditurenominal</t>
  </si>
  <si>
    <t>2016AMP2013Operating ExpenditureTotal opexOperational expenditurenominal</t>
  </si>
  <si>
    <t>2016AMP2014Operating ExpenditureTotal opexOperational expenditurenominal</t>
  </si>
  <si>
    <t>2016AMP2014Operating ExpenditureVegetation managementVegetation managementconstant</t>
  </si>
  <si>
    <t>2016AMP2015Operating ExpenditureVegetation managementVegetation managementconstant</t>
  </si>
  <si>
    <t>2016AMP2013Operating ExpenditureVegetation managementVegetation managementconstant</t>
  </si>
  <si>
    <t>2016AMP2015Operating ExpenditureVegetation managementVegetation managementnominal</t>
  </si>
  <si>
    <t>2016AMP2014Operating ExpenditureVegetation managementVegetation managementnominal</t>
  </si>
  <si>
    <t>2016AMP2013Operating ExpenditureVegetation managementVegetation managementnominal</t>
  </si>
  <si>
    <t>2016AMP2015ReliabilitySAIDIClass BNA</t>
  </si>
  <si>
    <t>2016AMP2014ReliabilitySAIDIClass BNA</t>
  </si>
  <si>
    <t>2016AMP2013ReliabilitySAIDIClass BNA</t>
  </si>
  <si>
    <t>2016AMP2014ReliabilitySAIDIClass CNA</t>
  </si>
  <si>
    <t>2016AMP2013ReliabilitySAIDIClass CNA</t>
  </si>
  <si>
    <t>2016AMP2015ReliabilitySAIDIClass CNA</t>
  </si>
  <si>
    <t>2016AMP2013ReliabilitySAIFIClass BNA</t>
  </si>
  <si>
    <t>2016AMP2014ReliabilitySAIFIClass BNA</t>
  </si>
  <si>
    <t>2016AMP2015ReliabilitySAIFIClass BNA</t>
  </si>
  <si>
    <t>2016AMP2013ReliabilitySAIFIClass CNA</t>
  </si>
  <si>
    <t>2016AMP2014ReliabilitySAIFIClass CNA</t>
  </si>
  <si>
    <t>2016AMP2015ReliabilitySAIFIClass CNA</t>
  </si>
  <si>
    <t>2017AMP2013Capital ExpenditureAll assetsExpenditure on assetsconstant</t>
  </si>
  <si>
    <t>2017AMP2014Capital ExpenditureAll assetsExpenditure on assetsconstant</t>
  </si>
  <si>
    <t>2017AMP2015Capital ExpenditureAll assetsExpenditure on assetsconstant</t>
  </si>
  <si>
    <t>2017AMP2014Capital ExpenditureAll assetsExpenditure on assetsnominal</t>
  </si>
  <si>
    <t>2017AMP2013Capital ExpenditureAll assetsExpenditure on assetsnominal</t>
  </si>
  <si>
    <t>2017AMP2015Capital ExpenditureAll assetsExpenditure on assetsnominal</t>
  </si>
  <si>
    <t>2017AMP2015Capital ExpenditureAsset relocationsAsset relocationsconstant</t>
  </si>
  <si>
    <t>2017AMP2013Capital ExpenditureAsset relocationsAsset relocationsconstant</t>
  </si>
  <si>
    <t>2017AMP2014Capital ExpenditureAsset relocationsAsset relocationsconstant</t>
  </si>
  <si>
    <t>2017AMP2015Capital ExpenditureAsset relocationsAsset relocationsnominal</t>
  </si>
  <si>
    <t>2017AMP2014Capital ExpenditureAsset relocationsAsset relocationsnominal</t>
  </si>
  <si>
    <t>2017AMP2013Capital ExpenditureAsset relocationsAsset relocationsnominal</t>
  </si>
  <si>
    <t>2017AMP2013Capital ExpenditureAsset replacement and renewal2013 total asset replacementconstant</t>
  </si>
  <si>
    <t>2017AMP2014Capital ExpenditureAsset replacement and renewalAsset replacement and renewalconstant</t>
  </si>
  <si>
    <t>2017AMP2013Capital ExpenditureAsset replacement and renewalAsset replacement and renewalconstant</t>
  </si>
  <si>
    <t>2017AMP2015Capital ExpenditureAsset replacement and renewalAsset replacement and renewalconstant</t>
  </si>
  <si>
    <t>2017AMP2014Capital ExpenditureAsset replacement and renewalAsset replacement and renewalnominal</t>
  </si>
  <si>
    <t>2017AMP2015Capital ExpenditureAsset replacement and renewalAsset replacement and renewalnominal</t>
  </si>
  <si>
    <t>2017AMP2013Capital ExpenditureAsset replacement and renewalAsset replacement and renewalnominal</t>
  </si>
  <si>
    <t>2017AMP2014Capital ExpenditureAsset replacement and renewalAsset replacement and renewal expenditureconstant</t>
  </si>
  <si>
    <t>2017AMP2013Capital ExpenditureAsset replacement and renewalAsset replacement and renewal expenditureconstant</t>
  </si>
  <si>
    <t>2017AMP2015Capital ExpenditureAsset replacement and renewalAsset replacement and renewal expenditureconstant</t>
  </si>
  <si>
    <t>2017AMP2013Capital ExpenditureAsset replacement and renewalAsset replacement and renewal less capital contributionsconstant</t>
  </si>
  <si>
    <t>2017AMP2014Capital ExpenditureAsset replacement and renewalAsset replacement and renewal less capital contributionsconstant</t>
  </si>
  <si>
    <t>2017AMP2015Capital ExpenditureAsset replacement and renewalAsset replacement and renewal less capital contributionsconstant</t>
  </si>
  <si>
    <t>2017AMP2013Capital ExpenditureAsset replacement and renewalCapital contributions funding asset replacement and renewalconstant</t>
  </si>
  <si>
    <t>2017AMP2014Capital ExpenditureAsset replacement and renewalCapital contributions funding asset replacement and renewalconstant</t>
  </si>
  <si>
    <t>2017AMP2015Capital ExpenditureAsset replacement and renewalCapital contributions funding asset replacement and renewalconstant</t>
  </si>
  <si>
    <t>2017AMP2015Capital ExpenditureAsset replacement and renewalDistribution and LV cablesconstant</t>
  </si>
  <si>
    <t>2017AMP2014Capital ExpenditureAsset replacement and renewalDistribution and LV cablesconstant</t>
  </si>
  <si>
    <t>2017AMP2013Capital ExpenditureAsset replacement and renewalDistribution and LV cablesconstant</t>
  </si>
  <si>
    <t>2017AMP2013Capital ExpenditureAsset replacement and renewalDistribution and LV linesconstant</t>
  </si>
  <si>
    <t>2017AMP2015Capital ExpenditureAsset replacement and renewalDistribution and LV linesconstant</t>
  </si>
  <si>
    <t>2017AMP2014Capital ExpenditureAsset replacement and renewalDistribution and LV linesconstant</t>
  </si>
  <si>
    <t>2017AMP2015Capital ExpenditureAsset replacement and renewalDistribution substations and transformersconstant</t>
  </si>
  <si>
    <t>2017AMP2013Capital ExpenditureAsset replacement and renewalDistribution substations and transformersconstant</t>
  </si>
  <si>
    <t>2017AMP2014Capital ExpenditureAsset replacement and renewalDistribution substations and transformersconstant</t>
  </si>
  <si>
    <t>2017AMP2015Capital ExpenditureAsset replacement and renewalDistribution switchgearconstant</t>
  </si>
  <si>
    <t>2017AMP2014Capital ExpenditureAsset replacement and renewalDistribution switchgearconstant</t>
  </si>
  <si>
    <t>2017AMP2013Capital ExpenditureAsset replacement and renewalDistribution switchgearconstant</t>
  </si>
  <si>
    <t>2017AMP2015Capital ExpenditureAsset replacement and renewalOther network assetsconstant</t>
  </si>
  <si>
    <t>2017AMP2014Capital ExpenditureAsset replacement and renewalOther network assetsconstant</t>
  </si>
  <si>
    <t>2017AMP2013Capital ExpenditureAsset replacement and renewalOther network assetsconstant</t>
  </si>
  <si>
    <t>2017AMP2015Capital ExpenditureAsset replacement and renewalSubtransmissionconstant</t>
  </si>
  <si>
    <t>2017AMP2013Capital ExpenditureAsset replacement and renewalSubtransmissionconstant</t>
  </si>
  <si>
    <t>2017AMP2014Capital ExpenditureAsset replacement and renewalSubtransmissionconstant</t>
  </si>
  <si>
    <t>2017AMP2015Capital ExpenditureAsset replacement and renewalZone substationsconstant</t>
  </si>
  <si>
    <t>2017AMP2014Capital ExpenditureAsset replacement and renewalZone substationsconstant</t>
  </si>
  <si>
    <t>2017AMP2013Capital ExpenditureAsset replacement and renewalZone substationsconstant</t>
  </si>
  <si>
    <t>2017AMP2015Capital ExpenditureAssets commissionedAssets commissionednominal</t>
  </si>
  <si>
    <t>2017AMP2015Capital ExpenditureCapital expenditure forecastCapital expenditure forecastnominal</t>
  </si>
  <si>
    <t>2017AMP2013Capital ExpenditureCapital expenditure forecastCapital expenditure forecastnominal</t>
  </si>
  <si>
    <t>2017AMP2014Capital ExpenditureCapital expenditure forecastCapital expenditure forecastnominal</t>
  </si>
  <si>
    <t>2017AMP2014Capital ExpenditureConsumer connectionConsumer connectionconstant</t>
  </si>
  <si>
    <t>2017AMP2013Capital ExpenditureConsumer connectionConsumer connectionconstant</t>
  </si>
  <si>
    <t>2017AMP2015Capital ExpenditureConsumer connectionConsumer connectionconstant</t>
  </si>
  <si>
    <t>2017AMP2014Capital ExpenditureConsumer connectionConsumer connectionnominal</t>
  </si>
  <si>
    <t>2017AMP2015Capital ExpenditureConsumer connectionConsumer connectionnominal</t>
  </si>
  <si>
    <t>2017AMP2013Capital ExpenditureConsumer connectionConsumer connectionnominal</t>
  </si>
  <si>
    <t>2017AMP2013Capital ExpenditureCost of financingCost of financingnominal</t>
  </si>
  <si>
    <t>2017AMP2014Capital ExpenditureCost of financingCost of financingnominal</t>
  </si>
  <si>
    <t>2017AMP2015Capital ExpenditureCost of financingCost of financingnominal</t>
  </si>
  <si>
    <t>2017AMP2014Capital ExpenditureExpenditure on subcomponentsEnergy efficiency and demand side management, reduction of energy lossesconstant</t>
  </si>
  <si>
    <t>2017AMP2013Capital ExpenditureExpenditure on subcomponentsEnergy efficiency and demand side management, reduction of energy lossesconstant</t>
  </si>
  <si>
    <t>2017AMP2015Capital ExpenditureExpenditure on subcomponentsEnergy efficiency and demand side management, reduction of energy lossesconstant</t>
  </si>
  <si>
    <t>2017AMP2013Capital ExpenditureExpenditure on subcomponentsOverhead to underground conversionconstant</t>
  </si>
  <si>
    <t>2017AMP2014Capital ExpenditureExpenditure on subcomponentsOverhead to underground conversionconstant</t>
  </si>
  <si>
    <t>2017AMP2015Capital ExpenditureExpenditure on subcomponentsOverhead to underground conversionconstant</t>
  </si>
  <si>
    <t>2017AMP2014Capital ExpenditureExpenditure on subcomponentsResearch and developmentconstant</t>
  </si>
  <si>
    <t>2017AMP2015Capital ExpenditureExpenditure on subcomponentsResearch and developmentconstant</t>
  </si>
  <si>
    <t>2017AMP2013Capital ExpenditureExpenditure on subcomponentsResearch and developmentconstant</t>
  </si>
  <si>
    <t>2017AMP2015Capital ExpenditureNetwork assetsExpenditure on network assetsconstant</t>
  </si>
  <si>
    <t>2017AMP2014Capital ExpenditureNetwork assetsExpenditure on network assetsconstant</t>
  </si>
  <si>
    <t>2017AMP2013Capital ExpenditureNetwork assetsExpenditure on network assetsconstant</t>
  </si>
  <si>
    <t>2017AMP2015Capital ExpenditureNetwork assetsExpenditure on network assetsnominal</t>
  </si>
  <si>
    <t>2017AMP2013Capital ExpenditureNetwork assetsExpenditure on network assetsnominal</t>
  </si>
  <si>
    <t>2017AMP2014Capital ExpenditureNetwork assetsExpenditure on network assetsnominal</t>
  </si>
  <si>
    <t>2017AMP2015Capital ExpenditureNon-network assetsExpenditure on non-network assetsconstant</t>
  </si>
  <si>
    <t>2017AMP2015Capital ExpenditureNon-network assetsExpenditure on non-network assetsnominal</t>
  </si>
  <si>
    <t>2017AMP2014Capital ExpenditureNon-network assetsNon-network assetsconstant</t>
  </si>
  <si>
    <t>2017AMP2013Capital ExpenditureNon-network assetsNon-network assetsconstant</t>
  </si>
  <si>
    <t>2017AMP2015Capital ExpenditureNon-network assetsNon-network assetsconstant</t>
  </si>
  <si>
    <t>2017AMP2015Capital ExpenditureNon-network assetsNon-network assetsnominal</t>
  </si>
  <si>
    <t>2017AMP2014Capital ExpenditureNon-network assetsNon-network assetsnominal</t>
  </si>
  <si>
    <t>2017AMP2013Capital ExpenditureNon-network assetsNon-network assetsnominal</t>
  </si>
  <si>
    <t>2017AMP2013Capital ExpenditureReliability, safety and environmentLegislative and regulatoryconstant</t>
  </si>
  <si>
    <t>2017AMP2014Capital ExpenditureReliability, safety and environmentLegislative and regulatoryconstant</t>
  </si>
  <si>
    <t>2017AMP2015Capital ExpenditureReliability, safety and environmentLegislative and regulatoryconstant</t>
  </si>
  <si>
    <t>2017AMP2013Capital ExpenditureReliability, safety and environmentLegislative and regulatorynominal</t>
  </si>
  <si>
    <t>2017AMP2014Capital ExpenditureReliability, safety and environmentLegislative and regulatorynominal</t>
  </si>
  <si>
    <t>2017AMP2015Capital ExpenditureReliability, safety and environmentLegislative and regulatorynominal</t>
  </si>
  <si>
    <t>2017AMP2014Capital ExpenditureReliability, safety and environmentOther reliability, safety and environmentconstant</t>
  </si>
  <si>
    <t>2017AMP2015Capital ExpenditureReliability, safety and environmentOther reliability, safety and environmentconstant</t>
  </si>
  <si>
    <t>2017AMP2013Capital ExpenditureReliability, safety and environmentOther reliability, safety and environmentconstant</t>
  </si>
  <si>
    <t>2017AMP2014Capital ExpenditureReliability, safety and environmentOther reliability, safety and environmentnominal</t>
  </si>
  <si>
    <t>2017AMP2015Capital ExpenditureReliability, safety and environmentOther reliability, safety and environmentnominal</t>
  </si>
  <si>
    <t>2017AMP2013Capital ExpenditureReliability, safety and environmentOther reliability, safety and environmentnominal</t>
  </si>
  <si>
    <t>2017AMP2014Capital ExpenditureReliability, safety and environmentQuality of supplyconstant</t>
  </si>
  <si>
    <t>2017AMP2015Capital ExpenditureReliability, safety and environmentQuality of supplyconstant</t>
  </si>
  <si>
    <t>2017AMP2013Capital ExpenditureReliability, safety and environmentQuality of supplyconstant</t>
  </si>
  <si>
    <t>2017AMP2015Capital ExpenditureReliability, safety and environmentQuality of supplynominal</t>
  </si>
  <si>
    <t>2017AMP2014Capital ExpenditureReliability, safety and environmentQuality of supplynominal</t>
  </si>
  <si>
    <t>2017AMP2013Capital ExpenditureReliability, safety and environmentQuality of supplynominal</t>
  </si>
  <si>
    <t>2017AMP2015Capital ExpenditureReliability, safety and environmentTotal reliability, safety and environmentconstant</t>
  </si>
  <si>
    <t>2017AMP2014Capital ExpenditureReliability, safety and environmentTotal reliability, safety and environmentconstant</t>
  </si>
  <si>
    <t>2017AMP2013Capital ExpenditureReliability, safety and environmentTotal reliability, safety and environmentconstant</t>
  </si>
  <si>
    <t>2017AMP2013Capital ExpenditureReliability, safety and environmentTotal reliability, safety and environmentnominal</t>
  </si>
  <si>
    <t>2017AMP2015Capital ExpenditureReliability, safety and environmentTotal reliability, safety and environmentnominal</t>
  </si>
  <si>
    <t>2017AMP2014Capital ExpenditureReliability, safety and environmentTotal reliability, safety and environmentnominal</t>
  </si>
  <si>
    <t>2017AMP2015Capital ExpenditureSystem growthSystem growthconstant</t>
  </si>
  <si>
    <t>2017AMP2013Capital ExpenditureSystem growthSystem growthconstant</t>
  </si>
  <si>
    <t>2017AMP2014Capital ExpenditureSystem growthSystem growthconstant</t>
  </si>
  <si>
    <t>2017AMP2014Capital ExpenditureSystem growthSystem growthnominal</t>
  </si>
  <si>
    <t>2017AMP2013Capital ExpenditureSystem growthSystem growthnominal</t>
  </si>
  <si>
    <t>2017AMP2015Capital ExpenditureSystem growthSystem growthnominal</t>
  </si>
  <si>
    <t>2017AMP2013Capital ExpenditureValue of capital contributionsValue of capital contributionsnominal</t>
  </si>
  <si>
    <t>2017AMP2015Capital ExpenditureValue of capital contributionsValue of capital contributionsnominal</t>
  </si>
  <si>
    <t>2017AMP2014Capital ExpenditureValue of capital contributionsValue of capital contributionsnominal</t>
  </si>
  <si>
    <t>2017AMP2014Capital ExpenditureValue of commissioned assetsValue of commissioned assetsnominal</t>
  </si>
  <si>
    <t>2017AMP2013Capital ExpenditureValue of commissioned assetsValue of commissioned assetsnominal</t>
  </si>
  <si>
    <t>2017AMP2015Capital ExpenditureValue of commissioned assetsValue of commissioned assetsnominal</t>
  </si>
  <si>
    <t>2017AMP2015Capital ExpenditureValue of vested assetsValue of vested assetsnominal</t>
  </si>
  <si>
    <t>2017AMP2014Capital ExpenditureValue of vested assetsValue of vested assetsnominal</t>
  </si>
  <si>
    <t>2017AMP2013Capital ExpenditureValue of vested assetsValue of vested assetsnominal</t>
  </si>
  <si>
    <t>2017AMP2014Network and DemandElectricity volumesElectricity entering system for supply to consumersNA</t>
  </si>
  <si>
    <t>2017AMP2013Network and DemandElectricity volumesElectricity entering system for supply to consumersNA</t>
  </si>
  <si>
    <t>2017AMP2015Network and DemandElectricity volumesElectricity entering system for supply to consumersNA</t>
  </si>
  <si>
    <t>2017AMP2015Network and DemandElectricity volumesLoad factorNA</t>
  </si>
  <si>
    <t>2017AMP2013Network and DemandElectricity volumesLoad factorNA</t>
  </si>
  <si>
    <t>2017AMP2014Network and DemandElectricity volumesLoad factorNA</t>
  </si>
  <si>
    <t>2017AMP2014Network and DemandElectricity volumesLoss ratioNA</t>
  </si>
  <si>
    <t>2017AMP2013Network and DemandElectricity volumesLoss ratioNA</t>
  </si>
  <si>
    <t>2017AMP2015Network and DemandElectricity volumesLoss ratioNA</t>
  </si>
  <si>
    <t>2017AMP2014Network and DemandElectricity volumesTotal energy delivered to ICPsNA</t>
  </si>
  <si>
    <t>2017AMP2015Network and DemandElectricity volumesTotal energy delivered to ICPsNA</t>
  </si>
  <si>
    <t>2017AMP2013Network and DemandElectricity volumesTotal energy delivered to ICPsNA</t>
  </si>
  <si>
    <t>2017AMP2013Network and DemandMaximum coincident system demandGXP demandNA</t>
  </si>
  <si>
    <t>2017AMP2014Network and DemandMaximum coincident system demandGXP demandNA</t>
  </si>
  <si>
    <t>2017AMP2015Network and DemandMaximum coincident system demandGXP demandNA</t>
  </si>
  <si>
    <t>2017AMP2014Network and DemandMaximum coincident system demandMaximum coincident system demandNA</t>
  </si>
  <si>
    <t>2017AMP2013Network and DemandMaximum coincident system demandMaximum coincident system demandNA</t>
  </si>
  <si>
    <t>2017AMP2015Network and DemandMaximum coincident system demandMaximum coincident system demandNA</t>
  </si>
  <si>
    <t>2017AMP2013Operating ExpenditureAsset replacement and renewalAsset replacement and renewalconstant</t>
  </si>
  <si>
    <t>2017AMP2015Operating ExpenditureAsset replacement and renewalAsset replacement and renewalconstant</t>
  </si>
  <si>
    <t>2017AMP2014Operating ExpenditureAsset replacement and renewalAsset replacement and renewalconstant</t>
  </si>
  <si>
    <t>2017AMP2014Operating ExpenditureAsset replacement and renewalAsset replacement and renewalnominal</t>
  </si>
  <si>
    <t>2017AMP2015Operating ExpenditureAsset replacement and renewalAsset replacement and renewalnominal</t>
  </si>
  <si>
    <t>2017AMP2013Operating ExpenditureAsset replacement and renewalAsset replacement and renewalnominal</t>
  </si>
  <si>
    <t>2017AMP2015Operating ExpenditureBusiness supportBusiness supportconstant</t>
  </si>
  <si>
    <t>2017AMP2013Operating ExpenditureBusiness supportBusiness supportconstant</t>
  </si>
  <si>
    <t>2017AMP2014Operating ExpenditureBusiness supportBusiness supportconstant</t>
  </si>
  <si>
    <t>2017AMP2014Operating ExpenditureBusiness supportBusiness supportnominal</t>
  </si>
  <si>
    <t>2017AMP2013Operating ExpenditureBusiness supportBusiness supportnominal</t>
  </si>
  <si>
    <t>2017AMP2015Operating ExpenditureBusiness supportBusiness supportnominal</t>
  </si>
  <si>
    <t>2017AMP2014Operating ExpenditureExpenditure on subcomponentsDirect billing*constant</t>
  </si>
  <si>
    <t>2017AMP2015Operating ExpenditureExpenditure on subcomponentsDirect billing*constant</t>
  </si>
  <si>
    <t>2017AMP2013Operating ExpenditureExpenditure on subcomponentsDirect billing*constant</t>
  </si>
  <si>
    <t>2017AMP2015Operating ExpenditureExpenditure on subcomponentsEnergy efficiency and demand side management, reduction of energy lossesconstant</t>
  </si>
  <si>
    <t>2017AMP2013Operating ExpenditureExpenditure on subcomponentsEnergy efficiency and demand side management, reduction of energy lossesconstant</t>
  </si>
  <si>
    <t>2017AMP2014Operating ExpenditureExpenditure on subcomponentsEnergy efficiency and demand side management, reduction of energy lossesconstant</t>
  </si>
  <si>
    <t>2017AMP2013Operating ExpenditureExpenditure on subcomponentsInsuranceconstant</t>
  </si>
  <si>
    <t>2017AMP2014Operating ExpenditureExpenditure on subcomponentsInsuranceconstant</t>
  </si>
  <si>
    <t>2017AMP2015Operating ExpenditureExpenditure on subcomponentsInsuranceconstant</t>
  </si>
  <si>
    <t>2017AMP2015Operating ExpenditureExpenditure on subcomponentsResearch and Developmentconstant</t>
  </si>
  <si>
    <t>2017AMP2013Operating ExpenditureExpenditure on subcomponentsResearch and Developmentconstant</t>
  </si>
  <si>
    <t>2017AMP2014Operating ExpenditureExpenditure on subcomponentsResearch and Developmentconstant</t>
  </si>
  <si>
    <t>2017AMP2015Operating ExpenditureNetwork OpexNetwork Opexconstant</t>
  </si>
  <si>
    <t>2017AMP2013Operating ExpenditureNetwork OpexNetwork Opexconstant</t>
  </si>
  <si>
    <t>2017AMP2014Operating ExpenditureNetwork OpexNetwork Opexconstant</t>
  </si>
  <si>
    <t>2017AMP2014Operating ExpenditureNetwork OpexNetwork Opexnominal</t>
  </si>
  <si>
    <t>2017AMP2015Operating ExpenditureNetwork OpexNetwork Opexnominal</t>
  </si>
  <si>
    <t>2017AMP2013Operating ExpenditureNetwork OpexNetwork Opexnominal</t>
  </si>
  <si>
    <t>2017AMP2014Operating ExpenditureNon-network opexNon-network opexconstant</t>
  </si>
  <si>
    <t>2017AMP2013Operating ExpenditureNon-network opexNon-network opexconstant</t>
  </si>
  <si>
    <t>2017AMP2015Operating ExpenditureNon-network opexNon-network opexconstant</t>
  </si>
  <si>
    <t>2017AMP2015Operating ExpenditureNon-network opexNon-network opexnominal</t>
  </si>
  <si>
    <t>2017AMP2013Operating ExpenditureNon-network opexNon-network opexnominal</t>
  </si>
  <si>
    <t>2017AMP2014Operating ExpenditureNon-network opexNon-network opexnominal</t>
  </si>
  <si>
    <t>2017AMP2014Operating ExpenditureRoutine and corrective maintenance and inspectionRoutine and corrective maintenance and inspectionconstant</t>
  </si>
  <si>
    <t>2017AMP2015Operating ExpenditureRoutine and corrective maintenance and inspectionRoutine and corrective maintenance and inspectionconstant</t>
  </si>
  <si>
    <t>2017AMP2013Operating ExpenditureRoutine and corrective maintenance and inspectionRoutine and corrective maintenance and inspectionconstant</t>
  </si>
  <si>
    <t>2017AMP2015Operating ExpenditureRoutine and corrective maintenance and inspectionRoutine and corrective maintenance and inspectionnominal</t>
  </si>
  <si>
    <t>2017AMP2013Operating ExpenditureRoutine and corrective maintenance and inspectionRoutine and corrective maintenance and inspectionnominal</t>
  </si>
  <si>
    <t>2017AMP2014Operating ExpenditureRoutine and corrective maintenance and inspectionRoutine and corrective maintenance and inspectionnominal</t>
  </si>
  <si>
    <t>2017AMP2015Operating ExpenditureRoutine and preventative maintenance Routine and preventative maintenance constant</t>
  </si>
  <si>
    <t>2017AMP2013Operating ExpenditureRoutine and preventative maintenance Routine and preventative maintenance constant</t>
  </si>
  <si>
    <t>2017AMP2014Operating ExpenditureRoutine and preventative maintenance Routine and preventative maintenance constant</t>
  </si>
  <si>
    <t>2017AMP2013Operating ExpenditureRoutine and preventative maintenance Routine and preventative maintenance nominal</t>
  </si>
  <si>
    <t>2017AMP2014Operating ExpenditureRoutine and preventative maintenance Routine and preventative maintenance nominal</t>
  </si>
  <si>
    <t>2017AMP2015Operating ExpenditureRoutine and preventative maintenance Routine and preventative maintenance nominal</t>
  </si>
  <si>
    <t>2017AMP2015Operating ExpenditureService interruptions and emergenciesService interruptions and emergenciesconstant</t>
  </si>
  <si>
    <t>2017AMP2014Operating ExpenditureService interruptions and emergenciesService interruptions and emergenciesconstant</t>
  </si>
  <si>
    <t>2017AMP2013Operating ExpenditureService interruptions and emergenciesService interruptions and emergenciesconstant</t>
  </si>
  <si>
    <t>2017AMP2014Operating ExpenditureService interruptions and emergenciesService interruptions and emergenciesnominal</t>
  </si>
  <si>
    <t>2017AMP2013Operating ExpenditureService interruptions and emergenciesService interruptions and emergenciesnominal</t>
  </si>
  <si>
    <t>2017AMP2015Operating ExpenditureService interruptions and emergenciesService interruptions and emergenciesnominal</t>
  </si>
  <si>
    <t>2017AMP2013Operating ExpenditureSystem operations and network supportSystem operations and network supportconstant</t>
  </si>
  <si>
    <t>2017AMP2015Operating ExpenditureSystem operations and network supportSystem operations and network supportconstant</t>
  </si>
  <si>
    <t>2017AMP2014Operating ExpenditureSystem operations and network supportSystem operations and network supportconstant</t>
  </si>
  <si>
    <t>2017AMP2015Operating ExpenditureSystem operations and network supportSystem operations and network supportnominal</t>
  </si>
  <si>
    <t>2017AMP2013Operating ExpenditureSystem operations and network supportSystem operations and network supportnominal</t>
  </si>
  <si>
    <t>2017AMP2014Operating ExpenditureSystem operations and network supportSystem operations and network supportnominal</t>
  </si>
  <si>
    <t>2017AMP2013Operating ExpenditureTotal opexOperational expenditureconstant</t>
  </si>
  <si>
    <t>2017AMP2015Operating ExpenditureTotal opexOperational expenditureconstant</t>
  </si>
  <si>
    <t>2017AMP2014Operating ExpenditureTotal opexOperational expenditureconstant</t>
  </si>
  <si>
    <t>2017AMP2013Operating ExpenditureTotal opexOperational expenditurenominal</t>
  </si>
  <si>
    <t>2017AMP2015Operating ExpenditureTotal opexOperational expenditurenominal</t>
  </si>
  <si>
    <t>2017AMP2014Operating ExpenditureTotal opexOperational expenditurenominal</t>
  </si>
  <si>
    <t>2017AMP2015Operating ExpenditureVegetation managementVegetation managementconstant</t>
  </si>
  <si>
    <t>2017AMP2014Operating ExpenditureVegetation managementVegetation managementconstant</t>
  </si>
  <si>
    <t>2017AMP2013Operating ExpenditureVegetation managementVegetation managementconstant</t>
  </si>
  <si>
    <t>2017AMP2013Operating ExpenditureVegetation managementVegetation managementnominal</t>
  </si>
  <si>
    <t>2017AMP2014Operating ExpenditureVegetation managementVegetation managementnominal</t>
  </si>
  <si>
    <t>2017AMP2015Operating ExpenditureVegetation managementVegetation managementnominal</t>
  </si>
  <si>
    <t>2017AMP2014ReliabilitySAIDIClass BNA</t>
  </si>
  <si>
    <t>2017AMP2015ReliabilitySAIDIClass BNA</t>
  </si>
  <si>
    <t>2017AMP2013ReliabilitySAIDIClass BNA</t>
  </si>
  <si>
    <t>2017AMP2014ReliabilitySAIDIClass CNA</t>
  </si>
  <si>
    <t>2017AMP2015ReliabilitySAIDIClass CNA</t>
  </si>
  <si>
    <t>2017AMP2013ReliabilitySAIDIClass CNA</t>
  </si>
  <si>
    <t>2017AMP2013ReliabilitySAIFIClass BNA</t>
  </si>
  <si>
    <t>2017AMP2014ReliabilitySAIFIClass BNA</t>
  </si>
  <si>
    <t>2017AMP2015ReliabilitySAIFIClass BNA</t>
  </si>
  <si>
    <t>2017AMP2013ReliabilitySAIFIClass CNA</t>
  </si>
  <si>
    <t>2017AMP2014ReliabilitySAIFIClass CNA</t>
  </si>
  <si>
    <t>2017AMP2015ReliabilitySAIFIClass CNA</t>
  </si>
  <si>
    <t>2018AMP2015Capital ExpenditureAll assetsExpenditure on assetsconstant</t>
  </si>
  <si>
    <t>2018AMP2014Capital ExpenditureAll assetsExpenditure on assetsconstant</t>
  </si>
  <si>
    <t>2018AMP2013Capital ExpenditureAll assetsExpenditure on assetsconstant</t>
  </si>
  <si>
    <t>2018AMP2014Capital ExpenditureAll assetsExpenditure on assetsnominal</t>
  </si>
  <si>
    <t>2018AMP2013Capital ExpenditureAll assetsExpenditure on assetsnominal</t>
  </si>
  <si>
    <t>2018AMP2015Capital ExpenditureAll assetsExpenditure on assetsnominal</t>
  </si>
  <si>
    <t>2018AMP2015Capital ExpenditureAsset relocationsAsset relocationsconstant</t>
  </si>
  <si>
    <t>2018AMP2013Capital ExpenditureAsset relocationsAsset relocationsconstant</t>
  </si>
  <si>
    <t>2018AMP2014Capital ExpenditureAsset relocationsAsset relocationsconstant</t>
  </si>
  <si>
    <t>2018AMP2013Capital ExpenditureAsset relocationsAsset relocationsnominal</t>
  </si>
  <si>
    <t>2018AMP2015Capital ExpenditureAsset relocationsAsset relocationsnominal</t>
  </si>
  <si>
    <t>2018AMP2014Capital ExpenditureAsset relocationsAsset relocationsnominal</t>
  </si>
  <si>
    <t>2018AMP2013Capital ExpenditureAsset replacement and renewal2013 total asset replacementconstant</t>
  </si>
  <si>
    <t>2018AMP2013Capital ExpenditureAsset replacement and renewalAsset replacement and renewalconstant</t>
  </si>
  <si>
    <t>2018AMP2014Capital ExpenditureAsset replacement and renewalAsset replacement and renewalconstant</t>
  </si>
  <si>
    <t>2018AMP2015Capital ExpenditureAsset replacement and renewalAsset replacement and renewalconstant</t>
  </si>
  <si>
    <t>2018AMP2015Capital ExpenditureAsset replacement and renewalAsset replacement and renewalnominal</t>
  </si>
  <si>
    <t>2018AMP2013Capital ExpenditureAsset replacement and renewalAsset replacement and renewalnominal</t>
  </si>
  <si>
    <t>2018AMP2014Capital ExpenditureAsset replacement and renewalAsset replacement and renewalnominal</t>
  </si>
  <si>
    <t>2018AMP2013Capital ExpenditureAsset replacement and renewalAsset replacement and renewal expenditureconstant</t>
  </si>
  <si>
    <t>2018AMP2015Capital ExpenditureAsset replacement and renewalAsset replacement and renewal expenditureconstant</t>
  </si>
  <si>
    <t>2018AMP2014Capital ExpenditureAsset replacement and renewalAsset replacement and renewal expenditureconstant</t>
  </si>
  <si>
    <t>2018AMP2014Capital ExpenditureAsset replacement and renewalAsset replacement and renewal less capital contributionsconstant</t>
  </si>
  <si>
    <t>2018AMP2015Capital ExpenditureAsset replacement and renewalAsset replacement and renewal less capital contributionsconstant</t>
  </si>
  <si>
    <t>2018AMP2013Capital ExpenditureAsset replacement and renewalAsset replacement and renewal less capital contributionsconstant</t>
  </si>
  <si>
    <t>2018AMP2015Capital ExpenditureAsset replacement and renewalCapital contributions funding asset replacement and renewalconstant</t>
  </si>
  <si>
    <t>2018AMP2013Capital ExpenditureAsset replacement and renewalCapital contributions funding asset replacement and renewalconstant</t>
  </si>
  <si>
    <t>2018AMP2014Capital ExpenditureAsset replacement and renewalCapital contributions funding asset replacement and renewalconstant</t>
  </si>
  <si>
    <t>2018AMP2015Capital ExpenditureAsset replacement and renewalDistribution and LV cablesconstant</t>
  </si>
  <si>
    <t>2018AMP2013Capital ExpenditureAsset replacement and renewalDistribution and LV cablesconstant</t>
  </si>
  <si>
    <t>2018AMP2014Capital ExpenditureAsset replacement and renewalDistribution and LV cablesconstant</t>
  </si>
  <si>
    <t>2018AMP2014Capital ExpenditureAsset replacement and renewalDistribution and LV linesconstant</t>
  </si>
  <si>
    <t>2018AMP2013Capital ExpenditureAsset replacement and renewalDistribution and LV linesconstant</t>
  </si>
  <si>
    <t>2018AMP2015Capital ExpenditureAsset replacement and renewalDistribution and LV linesconstant</t>
  </si>
  <si>
    <t>2018AMP2014Capital ExpenditureAsset replacement and renewalDistribution substations and transformersconstant</t>
  </si>
  <si>
    <t>2018AMP2013Capital ExpenditureAsset replacement and renewalDistribution substations and transformersconstant</t>
  </si>
  <si>
    <t>2018AMP2015Capital ExpenditureAsset replacement and renewalDistribution substations and transformersconstant</t>
  </si>
  <si>
    <t>2018AMP2015Capital ExpenditureAsset replacement and renewalDistribution switchgearconstant</t>
  </si>
  <si>
    <t>2018AMP2014Capital ExpenditureAsset replacement and renewalDistribution switchgearconstant</t>
  </si>
  <si>
    <t>2018AMP2013Capital ExpenditureAsset replacement and renewalDistribution switchgearconstant</t>
  </si>
  <si>
    <t>2018AMP2014Capital ExpenditureAsset replacement and renewalOther network assetsconstant</t>
  </si>
  <si>
    <t>2018AMP2013Capital ExpenditureAsset replacement and renewalOther network assetsconstant</t>
  </si>
  <si>
    <t>2018AMP2015Capital ExpenditureAsset replacement and renewalOther network assetsconstant</t>
  </si>
  <si>
    <t>2018AMP2015Capital ExpenditureAsset replacement and renewalSubtransmissionconstant</t>
  </si>
  <si>
    <t>2018AMP2013Capital ExpenditureAsset replacement and renewalSubtransmissionconstant</t>
  </si>
  <si>
    <t>2018AMP2014Capital ExpenditureAsset replacement and renewalSubtransmissionconstant</t>
  </si>
  <si>
    <t>2018AMP2014Capital ExpenditureAsset replacement and renewalZone substationsconstant</t>
  </si>
  <si>
    <t>2018AMP2015Capital ExpenditureAsset replacement and renewalZone substationsconstant</t>
  </si>
  <si>
    <t>2018AMP2013Capital ExpenditureAsset replacement and renewalZone substationsconstant</t>
  </si>
  <si>
    <t>2018AMP2015Capital ExpenditureAssets commissionedAssets commissionednominal</t>
  </si>
  <si>
    <t>2018AMP2014Capital ExpenditureCapital expenditure forecastCapital expenditure forecastnominal</t>
  </si>
  <si>
    <t>2018AMP2013Capital ExpenditureCapital expenditure forecastCapital expenditure forecastnominal</t>
  </si>
  <si>
    <t>2018AMP2015Capital ExpenditureCapital expenditure forecastCapital expenditure forecastnominal</t>
  </si>
  <si>
    <t>2018AMP2015Capital ExpenditureConsumer connectionConsumer connectionconstant</t>
  </si>
  <si>
    <t>2018AMP2013Capital ExpenditureConsumer connectionConsumer connectionconstant</t>
  </si>
  <si>
    <t>2018AMP2014Capital ExpenditureConsumer connectionConsumer connectionconstant</t>
  </si>
  <si>
    <t>2018AMP2013Capital ExpenditureConsumer connectionConsumer connectionnominal</t>
  </si>
  <si>
    <t>2018AMP2015Capital ExpenditureConsumer connectionConsumer connectionnominal</t>
  </si>
  <si>
    <t>2018AMP2014Capital ExpenditureConsumer connectionConsumer connectionnominal</t>
  </si>
  <si>
    <t>2018AMP2014Capital ExpenditureCost of financingCost of financingnominal</t>
  </si>
  <si>
    <t>2018AMP2013Capital ExpenditureCost of financingCost of financingnominal</t>
  </si>
  <si>
    <t>2018AMP2015Capital ExpenditureCost of financingCost of financingnominal</t>
  </si>
  <si>
    <t>2018AMP2015Capital ExpenditureExpenditure on subcomponentsEnergy efficiency and demand side management, reduction of energy lossesconstant</t>
  </si>
  <si>
    <t>2018AMP2013Capital ExpenditureExpenditure on subcomponentsEnergy efficiency and demand side management, reduction of energy lossesconstant</t>
  </si>
  <si>
    <t>2018AMP2014Capital ExpenditureExpenditure on subcomponentsEnergy efficiency and demand side management, reduction of energy lossesconstant</t>
  </si>
  <si>
    <t>2018AMP2014Capital ExpenditureExpenditure on subcomponentsOverhead to underground conversionconstant</t>
  </si>
  <si>
    <t>2018AMP2013Capital ExpenditureExpenditure on subcomponentsOverhead to underground conversionconstant</t>
  </si>
  <si>
    <t>2018AMP2015Capital ExpenditureExpenditure on subcomponentsOverhead to underground conversionconstant</t>
  </si>
  <si>
    <t>2018AMP2013Capital ExpenditureExpenditure on subcomponentsResearch and developmentconstant</t>
  </si>
  <si>
    <t>2018AMP2015Capital ExpenditureExpenditure on subcomponentsResearch and developmentconstant</t>
  </si>
  <si>
    <t>2018AMP2014Capital ExpenditureExpenditure on subcomponentsResearch and developmentconstant</t>
  </si>
  <si>
    <t>2018AMP2015Capital ExpenditureNetwork assetsExpenditure on network assetsconstant</t>
  </si>
  <si>
    <t>2018AMP2013Capital ExpenditureNetwork assetsExpenditure on network assetsconstant</t>
  </si>
  <si>
    <t>2018AMP2014Capital ExpenditureNetwork assetsExpenditure on network assetsconstant</t>
  </si>
  <si>
    <t>2018AMP2015Capital ExpenditureNetwork assetsExpenditure on network assetsnominal</t>
  </si>
  <si>
    <t>2018AMP2014Capital ExpenditureNetwork assetsExpenditure on network assetsnominal</t>
  </si>
  <si>
    <t>2018AMP2013Capital ExpenditureNetwork assetsExpenditure on network assetsnominal</t>
  </si>
  <si>
    <t>2018AMP2015Capital ExpenditureNon-network assetsExpenditure on non-network assetsconstant</t>
  </si>
  <si>
    <t>2018AMP2015Capital ExpenditureNon-network assetsExpenditure on non-network assetsnominal</t>
  </si>
  <si>
    <t>2018AMP2015Capital ExpenditureNon-network assetsNon-network assetsconstant</t>
  </si>
  <si>
    <t>2018AMP2014Capital ExpenditureNon-network assetsNon-network assetsconstant</t>
  </si>
  <si>
    <t>2018AMP2013Capital ExpenditureNon-network assetsNon-network assetsconstant</t>
  </si>
  <si>
    <t>2018AMP2013Capital ExpenditureNon-network assetsNon-network assetsnominal</t>
  </si>
  <si>
    <t>2018AMP2015Capital ExpenditureNon-network assetsNon-network assetsnominal</t>
  </si>
  <si>
    <t>2018AMP2014Capital ExpenditureNon-network assetsNon-network assetsnominal</t>
  </si>
  <si>
    <t>2018AMP2013Capital ExpenditureReliability, safety and environmentLegislative and regulatoryconstant</t>
  </si>
  <si>
    <t>2018AMP2015Capital ExpenditureReliability, safety and environmentLegislative and regulatoryconstant</t>
  </si>
  <si>
    <t>2018AMP2014Capital ExpenditureReliability, safety and environmentLegislative and regulatoryconstant</t>
  </si>
  <si>
    <t>2018AMP2014Capital ExpenditureReliability, safety and environmentLegislative and regulatorynominal</t>
  </si>
  <si>
    <t>2018AMP2015Capital ExpenditureReliability, safety and environmentLegislative and regulatorynominal</t>
  </si>
  <si>
    <t>2018AMP2013Capital ExpenditureReliability, safety and environmentLegislative and regulatorynominal</t>
  </si>
  <si>
    <t>2018AMP2014Capital ExpenditureReliability, safety and environmentOther reliability, safety and environmentconstant</t>
  </si>
  <si>
    <t>2018AMP2013Capital ExpenditureReliability, safety and environmentOther reliability, safety and environmentconstant</t>
  </si>
  <si>
    <t>2018AMP2015Capital ExpenditureReliability, safety and environmentOther reliability, safety and environmentconstant</t>
  </si>
  <si>
    <t>2018AMP2013Capital ExpenditureReliability, safety and environmentOther reliability, safety and environmentnominal</t>
  </si>
  <si>
    <t>2018AMP2014Capital ExpenditureReliability, safety and environmentOther reliability, safety and environmentnominal</t>
  </si>
  <si>
    <t>2018AMP2015Capital ExpenditureReliability, safety and environmentOther reliability, safety and environmentnominal</t>
  </si>
  <si>
    <t>2018AMP2014Capital ExpenditureReliability, safety and environmentQuality of supplyconstant</t>
  </si>
  <si>
    <t>2018AMP2013Capital ExpenditureReliability, safety and environmentQuality of supplyconstant</t>
  </si>
  <si>
    <t>2018AMP2015Capital ExpenditureReliability, safety and environmentQuality of supplyconstant</t>
  </si>
  <si>
    <t>2018AMP2014Capital ExpenditureReliability, safety and environmentQuality of supplynominal</t>
  </si>
  <si>
    <t>2018AMP2015Capital ExpenditureReliability, safety and environmentQuality of supplynominal</t>
  </si>
  <si>
    <t>2018AMP2013Capital ExpenditureReliability, safety and environmentQuality of supplynominal</t>
  </si>
  <si>
    <t>2018AMP2013Capital ExpenditureReliability, safety and environmentTotal reliability, safety and environmentconstant</t>
  </si>
  <si>
    <t>2018AMP2015Capital ExpenditureReliability, safety and environmentTotal reliability, safety and environmentconstant</t>
  </si>
  <si>
    <t>2018AMP2014Capital ExpenditureReliability, safety and environmentTotal reliability, safety and environmentconstant</t>
  </si>
  <si>
    <t>2018AMP2013Capital ExpenditureReliability, safety and environmentTotal reliability, safety and environmentnominal</t>
  </si>
  <si>
    <t>2018AMP2014Capital ExpenditureReliability, safety and environmentTotal reliability, safety and environmentnominal</t>
  </si>
  <si>
    <t>2018AMP2015Capital ExpenditureReliability, safety and environmentTotal reliability, safety and environmentnominal</t>
  </si>
  <si>
    <t>2018AMP2015Capital ExpenditureSystem growthSystem growthconstant</t>
  </si>
  <si>
    <t>2018AMP2014Capital ExpenditureSystem growthSystem growthconstant</t>
  </si>
  <si>
    <t>2018AMP2013Capital ExpenditureSystem growthSystem growthconstant</t>
  </si>
  <si>
    <t>2018AMP2015Capital ExpenditureSystem growthSystem growthnominal</t>
  </si>
  <si>
    <t>2018AMP2013Capital ExpenditureSystem growthSystem growthnominal</t>
  </si>
  <si>
    <t>2018AMP2014Capital ExpenditureSystem growthSystem growthnominal</t>
  </si>
  <si>
    <t>2018AMP2015Capital ExpenditureValue of capital contributionsValue of capital contributionsnominal</t>
  </si>
  <si>
    <t>2018AMP2013Capital ExpenditureValue of capital contributionsValue of capital contributionsnominal</t>
  </si>
  <si>
    <t>2018AMP2014Capital ExpenditureValue of capital contributionsValue of capital contributionsnominal</t>
  </si>
  <si>
    <t>2018AMP2014Capital ExpenditureValue of commissioned assetsValue of commissioned assetsnominal</t>
  </si>
  <si>
    <t>2018AMP2013Capital ExpenditureValue of commissioned assetsValue of commissioned assetsnominal</t>
  </si>
  <si>
    <t>2018AMP2015Capital ExpenditureValue of commissioned assetsValue of commissioned assetsnominal</t>
  </si>
  <si>
    <t>2018AMP2013Capital ExpenditureValue of vested assetsValue of vested assetsnominal</t>
  </si>
  <si>
    <t>2018AMP2015Capital ExpenditureValue of vested assetsValue of vested assetsnominal</t>
  </si>
  <si>
    <t>2018AMP2014Capital ExpenditureValue of vested assetsValue of vested assetsnominal</t>
  </si>
  <si>
    <t>2018AMP2014Network and DemandElectricity volumesElectricity entering system for supply to consumersNA</t>
  </si>
  <si>
    <t>2018AMP2015Network and DemandElectricity volumesElectricity entering system for supply to consumersNA</t>
  </si>
  <si>
    <t>2018AMP2013Network and DemandElectricity volumesElectricity entering system for supply to consumersNA</t>
  </si>
  <si>
    <t>2018AMP2015Network and DemandElectricity volumesLoad factorNA</t>
  </si>
  <si>
    <t>2018AMP2014Network and DemandElectricity volumesLoad factorNA</t>
  </si>
  <si>
    <t>2018AMP2013Network and DemandElectricity volumesLoad factorNA</t>
  </si>
  <si>
    <t>2018AMP2014Network and DemandElectricity volumesLoss ratioNA</t>
  </si>
  <si>
    <t>2018AMP2015Network and DemandElectricity volumesLoss ratioNA</t>
  </si>
  <si>
    <t>2018AMP2013Network and DemandElectricity volumesLoss ratioNA</t>
  </si>
  <si>
    <t>2018AMP2013Network and DemandElectricity volumesTotal energy delivered to ICPsNA</t>
  </si>
  <si>
    <t>2018AMP2015Network and DemandElectricity volumesTotal energy delivered to ICPsNA</t>
  </si>
  <si>
    <t>2018AMP2014Network and DemandElectricity volumesTotal energy delivered to ICPsNA</t>
  </si>
  <si>
    <t>2018AMP2015Network and DemandMaximum coincident system demandGXP demandNA</t>
  </si>
  <si>
    <t>2018AMP2014Network and DemandMaximum coincident system demandGXP demandNA</t>
  </si>
  <si>
    <t>2018AMP2013Network and DemandMaximum coincident system demandGXP demandNA</t>
  </si>
  <si>
    <t>2018AMP2014Network and DemandMaximum coincident system demandMaximum coincident system demandNA</t>
  </si>
  <si>
    <t>2018AMP2013Network and DemandMaximum coincident system demandMaximum coincident system demandNA</t>
  </si>
  <si>
    <t>2018AMP2015Network and DemandMaximum coincident system demandMaximum coincident system demandNA</t>
  </si>
  <si>
    <t>2018AMP2014Operating ExpenditureAsset replacement and renewalAsset replacement and renewalconstant</t>
  </si>
  <si>
    <t>2018AMP2015Operating ExpenditureAsset replacement and renewalAsset replacement and renewalconstant</t>
  </si>
  <si>
    <t>2018AMP2013Operating ExpenditureAsset replacement and renewalAsset replacement and renewalconstant</t>
  </si>
  <si>
    <t>2018AMP2014Operating ExpenditureAsset replacement and renewalAsset replacement and renewalnominal</t>
  </si>
  <si>
    <t>2018AMP2013Operating ExpenditureAsset replacement and renewalAsset replacement and renewalnominal</t>
  </si>
  <si>
    <t>2018AMP2015Operating ExpenditureAsset replacement and renewalAsset replacement and renewalnominal</t>
  </si>
  <si>
    <t>2018AMP2014Operating ExpenditureBusiness supportBusiness supportconstant</t>
  </si>
  <si>
    <t>2018AMP2013Operating ExpenditureBusiness supportBusiness supportconstant</t>
  </si>
  <si>
    <t>2018AMP2015Operating ExpenditureBusiness supportBusiness supportconstant</t>
  </si>
  <si>
    <t>2018AMP2014Operating ExpenditureBusiness supportBusiness supportnominal</t>
  </si>
  <si>
    <t>2018AMP2015Operating ExpenditureBusiness supportBusiness supportnominal</t>
  </si>
  <si>
    <t>2018AMP2013Operating ExpenditureBusiness supportBusiness supportnominal</t>
  </si>
  <si>
    <t>2018AMP2013Operating ExpenditureExpenditure on subcomponentsDirect billing*constant</t>
  </si>
  <si>
    <t>2018AMP2014Operating ExpenditureExpenditure on subcomponentsDirect billing*constant</t>
  </si>
  <si>
    <t>2018AMP2015Operating ExpenditureExpenditure on subcomponentsDirect billing*constant</t>
  </si>
  <si>
    <t>2018AMP2014Operating ExpenditureExpenditure on subcomponentsEnergy efficiency and demand side management, reduction of energy lossesconstant</t>
  </si>
  <si>
    <t>2018AMP2013Operating ExpenditureExpenditure on subcomponentsEnergy efficiency and demand side management, reduction of energy lossesconstant</t>
  </si>
  <si>
    <t>2018AMP2015Operating ExpenditureExpenditure on subcomponentsEnergy efficiency and demand side management, reduction of energy lossesconstant</t>
  </si>
  <si>
    <t>2018AMP2015Operating ExpenditureExpenditure on subcomponentsInsuranceconstant</t>
  </si>
  <si>
    <t>2018AMP2013Operating ExpenditureExpenditure on subcomponentsInsuranceconstant</t>
  </si>
  <si>
    <t>2018AMP2014Operating ExpenditureExpenditure on subcomponentsInsuranceconstant</t>
  </si>
  <si>
    <t>2018AMP2013Operating ExpenditureExpenditure on subcomponentsResearch and Developmentconstant</t>
  </si>
  <si>
    <t>2018AMP2014Operating ExpenditureExpenditure on subcomponentsResearch and Developmentconstant</t>
  </si>
  <si>
    <t>2018AMP2015Operating ExpenditureExpenditure on subcomponentsResearch and Developmentconstant</t>
  </si>
  <si>
    <t>2018AMP2014Operating ExpenditureNetwork OpexNetwork Opexconstant</t>
  </si>
  <si>
    <t>2018AMP2015Operating ExpenditureNetwork OpexNetwork Opexconstant</t>
  </si>
  <si>
    <t>2018AMP2013Operating ExpenditureNetwork OpexNetwork Opexconstant</t>
  </si>
  <si>
    <t>2018AMP2013Operating ExpenditureNetwork OpexNetwork Opexnominal</t>
  </si>
  <si>
    <t>2018AMP2014Operating ExpenditureNetwork OpexNetwork Opexnominal</t>
  </si>
  <si>
    <t>2018AMP2015Operating ExpenditureNetwork OpexNetwork Opexnominal</t>
  </si>
  <si>
    <t>2018AMP2013Operating ExpenditureNon-network opexNon-network opexconstant</t>
  </si>
  <si>
    <t>2018AMP2014Operating ExpenditureNon-network opexNon-network opexconstant</t>
  </si>
  <si>
    <t>2018AMP2015Operating ExpenditureNon-network opexNon-network opexconstant</t>
  </si>
  <si>
    <t>2018AMP2013Operating ExpenditureNon-network opexNon-network opexnominal</t>
  </si>
  <si>
    <t>2018AMP2015Operating ExpenditureNon-network opexNon-network opexnominal</t>
  </si>
  <si>
    <t>2018AMP2014Operating ExpenditureNon-network opexNon-network opexnominal</t>
  </si>
  <si>
    <t>2018AMP2015Operating ExpenditureRoutine and corrective maintenance and inspectionRoutine and corrective maintenance and inspectionconstant</t>
  </si>
  <si>
    <t>2018AMP2014Operating ExpenditureRoutine and corrective maintenance and inspectionRoutine and corrective maintenance and inspectionconstant</t>
  </si>
  <si>
    <t>2018AMP2013Operating ExpenditureRoutine and corrective maintenance and inspectionRoutine and corrective maintenance and inspectionconstant</t>
  </si>
  <si>
    <t>2018AMP2014Operating ExpenditureRoutine and corrective maintenance and inspectionRoutine and corrective maintenance and inspectionnominal</t>
  </si>
  <si>
    <t>2018AMP2013Operating ExpenditureRoutine and corrective maintenance and inspectionRoutine and corrective maintenance and inspectionnominal</t>
  </si>
  <si>
    <t>2018AMP2015Operating ExpenditureRoutine and corrective maintenance and inspectionRoutine and corrective maintenance and inspectionnominal</t>
  </si>
  <si>
    <t>2018AMP2015Operating ExpenditureRoutine and preventative maintenance Routine and preventative maintenance constant</t>
  </si>
  <si>
    <t>2018AMP2014Operating ExpenditureRoutine and preventative maintenance Routine and preventative maintenance constant</t>
  </si>
  <si>
    <t>2018AMP2013Operating ExpenditureRoutine and preventative maintenance Routine and preventative maintenance constant</t>
  </si>
  <si>
    <t>2018AMP2013Operating ExpenditureRoutine and preventative maintenance Routine and preventative maintenance nominal</t>
  </si>
  <si>
    <t>2018AMP2014Operating ExpenditureRoutine and preventative maintenance Routine and preventative maintenance nominal</t>
  </si>
  <si>
    <t>2018AMP2015Operating ExpenditureRoutine and preventative maintenance Routine and preventative maintenance nominal</t>
  </si>
  <si>
    <t>2018AMP2013Operating ExpenditureService interruptions and emergenciesService interruptions and emergenciesconstant</t>
  </si>
  <si>
    <t>2018AMP2015Operating ExpenditureService interruptions and emergenciesService interruptions and emergenciesconstant</t>
  </si>
  <si>
    <t>2018AMP2014Operating ExpenditureService interruptions and emergenciesService interruptions and emergenciesconstant</t>
  </si>
  <si>
    <t>2018AMP2013Operating ExpenditureService interruptions and emergenciesService interruptions and emergenciesnominal</t>
  </si>
  <si>
    <t>2018AMP2015Operating ExpenditureService interruptions and emergenciesService interruptions and emergenciesnominal</t>
  </si>
  <si>
    <t>2018AMP2014Operating ExpenditureService interruptions and emergenciesService interruptions and emergenciesnominal</t>
  </si>
  <si>
    <t>2018AMP2014Operating ExpenditureSystem operations and network supportSystem operations and network supportconstant</t>
  </si>
  <si>
    <t>2018AMP2015Operating ExpenditureSystem operations and network supportSystem operations and network supportconstant</t>
  </si>
  <si>
    <t>2018AMP2013Operating ExpenditureSystem operations and network supportSystem operations and network supportconstant</t>
  </si>
  <si>
    <t>2018AMP2013Operating ExpenditureSystem operations and network supportSystem operations and network supportnominal</t>
  </si>
  <si>
    <t>2018AMP2015Operating ExpenditureSystem operations and network supportSystem operations and network supportnominal</t>
  </si>
  <si>
    <t>2018AMP2014Operating ExpenditureSystem operations and network supportSystem operations and network supportnominal</t>
  </si>
  <si>
    <t>2018AMP2014Operating ExpenditureTotal opexOperational expenditureconstant</t>
  </si>
  <si>
    <t>2018AMP2013Operating ExpenditureTotal opexOperational expenditureconstant</t>
  </si>
  <si>
    <t>2018AMP2015Operating ExpenditureTotal opexOperational expenditureconstant</t>
  </si>
  <si>
    <t>2018AMP2015Operating ExpenditureTotal opexOperational expenditurenominal</t>
  </si>
  <si>
    <t>2018AMP2014Operating ExpenditureTotal opexOperational expenditurenominal</t>
  </si>
  <si>
    <t>2018AMP2013Operating ExpenditureTotal opexOperational expenditurenominal</t>
  </si>
  <si>
    <t>2018AMP2015Operating ExpenditureVegetation managementVegetation managementconstant</t>
  </si>
  <si>
    <t>2018AMP2014Operating ExpenditureVegetation managementVegetation managementconstant</t>
  </si>
  <si>
    <t>2018AMP2013Operating ExpenditureVegetation managementVegetation managementconstant</t>
  </si>
  <si>
    <t>2018AMP2013Operating ExpenditureVegetation managementVegetation managementnominal</t>
  </si>
  <si>
    <t>2018AMP2015Operating ExpenditureVegetation managementVegetation managementnominal</t>
  </si>
  <si>
    <t>2018AMP2014Operating ExpenditureVegetation managementVegetation managementnominal</t>
  </si>
  <si>
    <t>2018AMP2015ReliabilitySAIDIClass BNA</t>
  </si>
  <si>
    <t>2018AMP2014ReliabilitySAIDIClass BNA</t>
  </si>
  <si>
    <t>2018AMP2013ReliabilitySAIDIClass BNA</t>
  </si>
  <si>
    <t>2018AMP2014ReliabilitySAIDIClass CNA</t>
  </si>
  <si>
    <t>2018AMP2015ReliabilitySAIDIClass CNA</t>
  </si>
  <si>
    <t>2018AMP2013ReliabilitySAIDIClass CNA</t>
  </si>
  <si>
    <t>2018AMP2015ReliabilitySAIFIClass BNA</t>
  </si>
  <si>
    <t>2018AMP2014ReliabilitySAIFIClass BNA</t>
  </si>
  <si>
    <t>2018AMP2013ReliabilitySAIFIClass BNA</t>
  </si>
  <si>
    <t>2018AMP2014ReliabilitySAIFIClass CNA</t>
  </si>
  <si>
    <t>2018AMP2013ReliabilitySAIFIClass CNA</t>
  </si>
  <si>
    <t>2018AMP2015ReliabilitySAIFIClass CNA</t>
  </si>
  <si>
    <t>2019AMP2015Capital ExpenditureAll assetsExpenditure on assetsconstant</t>
  </si>
  <si>
    <t>2019AMP2014Capital ExpenditureAll assetsExpenditure on assetsconstant</t>
  </si>
  <si>
    <t>2019AMP2013Capital ExpenditureAll assetsExpenditure on assetsconstant</t>
  </si>
  <si>
    <t>2019AMP2013Capital ExpenditureAll assetsExpenditure on assetsnominal</t>
  </si>
  <si>
    <t>2019AMP2015Capital ExpenditureAll assetsExpenditure on assetsnominal</t>
  </si>
  <si>
    <t>2019AMP2014Capital ExpenditureAll assetsExpenditure on assetsnominal</t>
  </si>
  <si>
    <t>2019AMP2013Capital ExpenditureAsset relocationsAsset relocationsconstant</t>
  </si>
  <si>
    <t>2019AMP2015Capital ExpenditureAsset relocationsAsset relocationsconstant</t>
  </si>
  <si>
    <t>2019AMP2014Capital ExpenditureAsset relocationsAsset relocationsconstant</t>
  </si>
  <si>
    <t>2019AMP2014Capital ExpenditureAsset relocationsAsset relocationsnominal</t>
  </si>
  <si>
    <t>2019AMP2013Capital ExpenditureAsset relocationsAsset relocationsnominal</t>
  </si>
  <si>
    <t>2019AMP2015Capital ExpenditureAsset relocationsAsset relocationsnominal</t>
  </si>
  <si>
    <t>2019AMP2013Capital ExpenditureAsset replacement and renewalAsset replacement and renewalconstant</t>
  </si>
  <si>
    <t>2019AMP2014Capital ExpenditureAsset replacement and renewalAsset replacement and renewalconstant</t>
  </si>
  <si>
    <t>2019AMP2015Capital ExpenditureAsset replacement and renewalAsset replacement and renewalconstant</t>
  </si>
  <si>
    <t>2019AMP2014Capital ExpenditureAsset replacement and renewalAsset replacement and renewalnominal</t>
  </si>
  <si>
    <t>2019AMP2015Capital ExpenditureAsset replacement and renewalAsset replacement and renewalnominal</t>
  </si>
  <si>
    <t>2019AMP2013Capital ExpenditureAsset replacement and renewalAsset replacement and renewalnominal</t>
  </si>
  <si>
    <t>2019AMP2014Capital ExpenditureAsset replacement and renewalAsset replacement and renewal expenditureconstant</t>
  </si>
  <si>
    <t>2019AMP2015Capital ExpenditureAsset replacement and renewalAsset replacement and renewal expenditureconstant</t>
  </si>
  <si>
    <t>2019AMP2014Capital ExpenditureAsset replacement and renewalAsset replacement and renewal less capital contributionsconstant</t>
  </si>
  <si>
    <t>2019AMP2015Capital ExpenditureAsset replacement and renewalAsset replacement and renewal less capital contributionsconstant</t>
  </si>
  <si>
    <t>2019AMP2015Capital ExpenditureAsset replacement and renewalCapital contributions funding asset replacement and renewalconstant</t>
  </si>
  <si>
    <t>2019AMP2014Capital ExpenditureAsset replacement and renewalCapital contributions funding asset replacement and renewalconstant</t>
  </si>
  <si>
    <t>2019AMP2015Capital ExpenditureAsset replacement and renewalDistribution and LV cablesconstant</t>
  </si>
  <si>
    <t>2019AMP2014Capital ExpenditureAsset replacement and renewalDistribution and LV cablesconstant</t>
  </si>
  <si>
    <t>2019AMP2014Capital ExpenditureAsset replacement and renewalDistribution and LV linesconstant</t>
  </si>
  <si>
    <t>2019AMP2015Capital ExpenditureAsset replacement and renewalDistribution and LV linesconstant</t>
  </si>
  <si>
    <t>2019AMP2015Capital ExpenditureAsset replacement and renewalDistribution substations and transformersconstant</t>
  </si>
  <si>
    <t>2019AMP2014Capital ExpenditureAsset replacement and renewalDistribution substations and transformersconstant</t>
  </si>
  <si>
    <t>2019AMP2015Capital ExpenditureAsset replacement and renewalDistribution switchgearconstant</t>
  </si>
  <si>
    <t>2019AMP2014Capital ExpenditureAsset replacement and renewalDistribution switchgearconstant</t>
  </si>
  <si>
    <t>2019AMP2015Capital ExpenditureAsset replacement and renewalOther network assetsconstant</t>
  </si>
  <si>
    <t>2019AMP2014Capital ExpenditureAsset replacement and renewalOther network assetsconstant</t>
  </si>
  <si>
    <t>2019AMP2015Capital ExpenditureAsset replacement and renewalSubtransmissionconstant</t>
  </si>
  <si>
    <t>2019AMP2014Capital ExpenditureAsset replacement and renewalSubtransmissionconstant</t>
  </si>
  <si>
    <t>2019AMP2014Capital ExpenditureAsset replacement and renewalZone substationsconstant</t>
  </si>
  <si>
    <t>2019AMP2015Capital ExpenditureAsset replacement and renewalZone substationsconstant</t>
  </si>
  <si>
    <t>2019AMP2015Capital ExpenditureAssets commissionedAssets commissionednominal</t>
  </si>
  <si>
    <t>2019AMP2015Capital ExpenditureCapital expenditure forecastCapital expenditure forecastnominal</t>
  </si>
  <si>
    <t>2019AMP2014Capital ExpenditureCapital expenditure forecastCapital expenditure forecastnominal</t>
  </si>
  <si>
    <t>2019AMP2013Capital ExpenditureCapital expenditure forecastCapital expenditure forecastnominal</t>
  </si>
  <si>
    <t>2019AMP2015Capital ExpenditureConsumer connectionConsumer connectionconstant</t>
  </si>
  <si>
    <t>2019AMP2014Capital ExpenditureConsumer connectionConsumer connectionconstant</t>
  </si>
  <si>
    <t>2019AMP2013Capital ExpenditureConsumer connectionConsumer connectionconstant</t>
  </si>
  <si>
    <t>2019AMP2014Capital ExpenditureConsumer connectionConsumer connectionnominal</t>
  </si>
  <si>
    <t>2019AMP2015Capital ExpenditureConsumer connectionConsumer connectionnominal</t>
  </si>
  <si>
    <t>2019AMP2013Capital ExpenditureConsumer connectionConsumer connectionnominal</t>
  </si>
  <si>
    <t>2019AMP2013Capital ExpenditureCost of financingCost of financingnominal</t>
  </si>
  <si>
    <t>2019AMP2014Capital ExpenditureCost of financingCost of financingnominal</t>
  </si>
  <si>
    <t>2019AMP2015Capital ExpenditureCost of financingCost of financingnominal</t>
  </si>
  <si>
    <t>2019AMP2015Capital ExpenditureExpenditure on subcomponentsEnergy efficiency and demand side management, reduction of energy lossesconstant</t>
  </si>
  <si>
    <t>2019AMP2013Capital ExpenditureExpenditure on subcomponentsEnergy efficiency and demand side management, reduction of energy lossesconstant</t>
  </si>
  <si>
    <t>2019AMP2014Capital ExpenditureExpenditure on subcomponentsEnergy efficiency and demand side management, reduction of energy lossesconstant</t>
  </si>
  <si>
    <t>2019AMP2015Capital ExpenditureExpenditure on subcomponentsOverhead to underground conversionconstant</t>
  </si>
  <si>
    <t>2019AMP2014Capital ExpenditureExpenditure on subcomponentsOverhead to underground conversionconstant</t>
  </si>
  <si>
    <t>2019AMP2013Capital ExpenditureExpenditure on subcomponentsOverhead to underground conversionconstant</t>
  </si>
  <si>
    <t>2019AMP2015Capital ExpenditureExpenditure on subcomponentsResearch and developmentconstant</t>
  </si>
  <si>
    <t>2019AMP2013Capital ExpenditureExpenditure on subcomponentsResearch and developmentconstant</t>
  </si>
  <si>
    <t>2019AMP2014Capital ExpenditureExpenditure on subcomponentsResearch and developmentconstant</t>
  </si>
  <si>
    <t>2019AMP2013Capital ExpenditureNetwork assetsExpenditure on network assetsconstant</t>
  </si>
  <si>
    <t>2019AMP2014Capital ExpenditureNetwork assetsExpenditure on network assetsconstant</t>
  </si>
  <si>
    <t>2019AMP2015Capital ExpenditureNetwork assetsExpenditure on network assetsconstant</t>
  </si>
  <si>
    <t>2019AMP2015Capital ExpenditureNetwork assetsExpenditure on network assetsnominal</t>
  </si>
  <si>
    <t>2019AMP2014Capital ExpenditureNetwork assetsExpenditure on network assetsnominal</t>
  </si>
  <si>
    <t>2019AMP2013Capital ExpenditureNetwork assetsExpenditure on network assetsnominal</t>
  </si>
  <si>
    <t>2019AMP2015Capital ExpenditureNon-network assetsExpenditure on non-network assetsconstant</t>
  </si>
  <si>
    <t>2019AMP2015Capital ExpenditureNon-network assetsExpenditure on non-network assetsnominal</t>
  </si>
  <si>
    <t>2019AMP2015Capital ExpenditureNon-network assetsNon-network assetsconstant</t>
  </si>
  <si>
    <t>2019AMP2014Capital ExpenditureNon-network assetsNon-network assetsconstant</t>
  </si>
  <si>
    <t>2019AMP2013Capital ExpenditureNon-network assetsNon-network assetsconstant</t>
  </si>
  <si>
    <t>2019AMP2013Capital ExpenditureNon-network assetsNon-network assetsnominal</t>
  </si>
  <si>
    <t>2019AMP2014Capital ExpenditureNon-network assetsNon-network assetsnominal</t>
  </si>
  <si>
    <t>2019AMP2015Capital ExpenditureNon-network assetsNon-network assetsnominal</t>
  </si>
  <si>
    <t>2019AMP2015Capital ExpenditureReliability, safety and environmentLegislative and regulatoryconstant</t>
  </si>
  <si>
    <t>2019AMP2014Capital ExpenditureReliability, safety and environmentLegislative and regulatoryconstant</t>
  </si>
  <si>
    <t>2019AMP2013Capital ExpenditureReliability, safety and environmentLegislative and regulatoryconstant</t>
  </si>
  <si>
    <t>2019AMP2015Capital ExpenditureReliability, safety and environmentLegislative and regulatorynominal</t>
  </si>
  <si>
    <t>2019AMP2014Capital ExpenditureReliability, safety and environmentLegislative and regulatorynominal</t>
  </si>
  <si>
    <t>2019AMP2013Capital ExpenditureReliability, safety and environmentLegislative and regulatorynominal</t>
  </si>
  <si>
    <t>2019AMP2015Capital ExpenditureReliability, safety and environmentOther reliability, safety and environmentconstant</t>
  </si>
  <si>
    <t>2019AMP2014Capital ExpenditureReliability, safety and environmentOther reliability, safety and environmentconstant</t>
  </si>
  <si>
    <t>2019AMP2013Capital ExpenditureReliability, safety and environmentOther reliability, safety and environmentconstant</t>
  </si>
  <si>
    <t>2019AMP2014Capital ExpenditureReliability, safety and environmentOther reliability, safety and environmentnominal</t>
  </si>
  <si>
    <t>2019AMP2013Capital ExpenditureReliability, safety and environmentOther reliability, safety and environmentnominal</t>
  </si>
  <si>
    <t>2019AMP2015Capital ExpenditureReliability, safety and environmentOther reliability, safety and environmentnominal</t>
  </si>
  <si>
    <t>2019AMP2013Capital ExpenditureReliability, safety and environmentQuality of supplyconstant</t>
  </si>
  <si>
    <t>2019AMP2015Capital ExpenditureReliability, safety and environmentQuality of supplyconstant</t>
  </si>
  <si>
    <t>2019AMP2014Capital ExpenditureReliability, safety and environmentQuality of supplyconstant</t>
  </si>
  <si>
    <t>2019AMP2015Capital ExpenditureReliability, safety and environmentQuality of supplynominal</t>
  </si>
  <si>
    <t>2019AMP2014Capital ExpenditureReliability, safety and environmentQuality of supplynominal</t>
  </si>
  <si>
    <t>2019AMP2013Capital ExpenditureReliability, safety and environmentQuality of supplynominal</t>
  </si>
  <si>
    <t>2019AMP2015Capital ExpenditureReliability, safety and environmentTotal reliability, safety and environmentconstant</t>
  </si>
  <si>
    <t>2019AMP2014Capital ExpenditureReliability, safety and environmentTotal reliability, safety and environmentconstant</t>
  </si>
  <si>
    <t>2019AMP2013Capital ExpenditureReliability, safety and environmentTotal reliability, safety and environmentconstant</t>
  </si>
  <si>
    <t>2019AMP2015Capital ExpenditureReliability, safety and environmentTotal reliability, safety and environmentnominal</t>
  </si>
  <si>
    <t>2019AMP2014Capital ExpenditureReliability, safety and environmentTotal reliability, safety and environmentnominal</t>
  </si>
  <si>
    <t>2019AMP2013Capital ExpenditureReliability, safety and environmentTotal reliability, safety and environmentnominal</t>
  </si>
  <si>
    <t>2019AMP2014Capital ExpenditureSystem growthSystem growthconstant</t>
  </si>
  <si>
    <t>2019AMP2015Capital ExpenditureSystem growthSystem growthconstant</t>
  </si>
  <si>
    <t>2019AMP2013Capital ExpenditureSystem growthSystem growthconstant</t>
  </si>
  <si>
    <t>2019AMP2013Capital ExpenditureSystem growthSystem growthnominal</t>
  </si>
  <si>
    <t>2019AMP2015Capital ExpenditureSystem growthSystem growthnominal</t>
  </si>
  <si>
    <t>2019AMP2014Capital ExpenditureSystem growthSystem growthnominal</t>
  </si>
  <si>
    <t>2019AMP2013Capital ExpenditureValue of capital contributionsValue of capital contributionsnominal</t>
  </si>
  <si>
    <t>2019AMP2015Capital ExpenditureValue of capital contributionsValue of capital contributionsnominal</t>
  </si>
  <si>
    <t>2019AMP2014Capital ExpenditureValue of capital contributionsValue of capital contributionsnominal</t>
  </si>
  <si>
    <t>2019AMP2013Capital ExpenditureValue of commissioned assetsValue of commissioned assetsnominal</t>
  </si>
  <si>
    <t>2019AMP2015Capital ExpenditureValue of commissioned assetsValue of commissioned assetsnominal</t>
  </si>
  <si>
    <t>2019AMP2014Capital ExpenditureValue of commissioned assetsValue of commissioned assetsnominal</t>
  </si>
  <si>
    <t>2019AMP2015Capital ExpenditureValue of vested assetsValue of vested assetsnominal</t>
  </si>
  <si>
    <t>2019AMP2013Capital ExpenditureValue of vested assetsValue of vested assetsnominal</t>
  </si>
  <si>
    <t>2019AMP2014Capital ExpenditureValue of vested assetsValue of vested assetsnominal</t>
  </si>
  <si>
    <t>2019AMP2014Network and DemandElectricity volumesElectricity entering system for supply to consumersNA</t>
  </si>
  <si>
    <t>2019AMP2015Network and DemandElectricity volumesElectricity entering system for supply to consumersNA</t>
  </si>
  <si>
    <t>2019AMP2014Network and DemandElectricity volumesLoad factorNA</t>
  </si>
  <si>
    <t>2019AMP2015Network and DemandElectricity volumesLoad factorNA</t>
  </si>
  <si>
    <t>2019AMP2015Network and DemandElectricity volumesLoss ratioNA</t>
  </si>
  <si>
    <t>2019AMP2014Network and DemandElectricity volumesLoss ratioNA</t>
  </si>
  <si>
    <t>2019AMP2014Network and DemandElectricity volumesTotal energy delivered to ICPsNA</t>
  </si>
  <si>
    <t>2019AMP2015Network and DemandElectricity volumesTotal energy delivered to ICPsNA</t>
  </si>
  <si>
    <t>2019AMP2015Network and DemandMaximum coincident system demandGXP demandNA</t>
  </si>
  <si>
    <t>2019AMP2014Network and DemandMaximum coincident system demandGXP demandNA</t>
  </si>
  <si>
    <t>2019AMP2015Network and DemandMaximum coincident system demandMaximum coincident system demandNA</t>
  </si>
  <si>
    <t>2019AMP2014Network and DemandMaximum coincident system demandMaximum coincident system demandNA</t>
  </si>
  <si>
    <t>2019AMP2014Operating ExpenditureAsset replacement and renewalAsset replacement and renewalconstant</t>
  </si>
  <si>
    <t>2019AMP2015Operating ExpenditureAsset replacement and renewalAsset replacement and renewalconstant</t>
  </si>
  <si>
    <t>2019AMP2013Operating ExpenditureAsset replacement and renewalAsset replacement and renewalconstant</t>
  </si>
  <si>
    <t>2019AMP2015Operating ExpenditureAsset replacement and renewalAsset replacement and renewalnominal</t>
  </si>
  <si>
    <t>2019AMP2014Operating ExpenditureAsset replacement and renewalAsset replacement and renewalnominal</t>
  </si>
  <si>
    <t>2019AMP2013Operating ExpenditureAsset replacement and renewalAsset replacement and renewalnominal</t>
  </si>
  <si>
    <t>2019AMP2015Operating ExpenditureBusiness supportBusiness supportconstant</t>
  </si>
  <si>
    <t>2019AMP2013Operating ExpenditureBusiness supportBusiness supportconstant</t>
  </si>
  <si>
    <t>2019AMP2014Operating ExpenditureBusiness supportBusiness supportconstant</t>
  </si>
  <si>
    <t>2019AMP2015Operating ExpenditureBusiness supportBusiness supportnominal</t>
  </si>
  <si>
    <t>2019AMP2014Operating ExpenditureBusiness supportBusiness supportnominal</t>
  </si>
  <si>
    <t>2019AMP2013Operating ExpenditureBusiness supportBusiness supportnominal</t>
  </si>
  <si>
    <t>2019AMP2015Operating ExpenditureExpenditure on subcomponentsDirect billing*constant</t>
  </si>
  <si>
    <t>2019AMP2013Operating ExpenditureExpenditure on subcomponentsDirect billing*constant</t>
  </si>
  <si>
    <t>2019AMP2014Operating ExpenditureExpenditure on subcomponentsDirect billing*constant</t>
  </si>
  <si>
    <t>2019AMP2014Operating ExpenditureExpenditure on subcomponentsEnergy efficiency and demand side management, reduction of energy lossesconstant</t>
  </si>
  <si>
    <t>2019AMP2013Operating ExpenditureExpenditure on subcomponentsEnergy efficiency and demand side management, reduction of energy lossesconstant</t>
  </si>
  <si>
    <t>2019AMP2015Operating ExpenditureExpenditure on subcomponentsEnergy efficiency and demand side management, reduction of energy lossesconstant</t>
  </si>
  <si>
    <t>2019AMP2014Operating ExpenditureExpenditure on subcomponentsInsuranceconstant</t>
  </si>
  <si>
    <t>2019AMP2015Operating ExpenditureExpenditure on subcomponentsInsuranceconstant</t>
  </si>
  <si>
    <t>2019AMP2013Operating ExpenditureExpenditure on subcomponentsInsuranceconstant</t>
  </si>
  <si>
    <t>2019AMP2014Operating ExpenditureExpenditure on subcomponentsResearch and Developmentconstant</t>
  </si>
  <si>
    <t>2019AMP2013Operating ExpenditureExpenditure on subcomponentsResearch and Developmentconstant</t>
  </si>
  <si>
    <t>2019AMP2015Operating ExpenditureExpenditure on subcomponentsResearch and Developmentconstant</t>
  </si>
  <si>
    <t>2019AMP2015Operating ExpenditureNetwork OpexNetwork Opexconstant</t>
  </si>
  <si>
    <t>2019AMP2014Operating ExpenditureNetwork OpexNetwork Opexconstant</t>
  </si>
  <si>
    <t>2019AMP2013Operating ExpenditureNetwork OpexNetwork Opexconstant</t>
  </si>
  <si>
    <t>2019AMP2014Operating ExpenditureNetwork OpexNetwork Opexnominal</t>
  </si>
  <si>
    <t>2019AMP2013Operating ExpenditureNetwork OpexNetwork Opexnominal</t>
  </si>
  <si>
    <t>2019AMP2015Operating ExpenditureNetwork OpexNetwork Opexnominal</t>
  </si>
  <si>
    <t>2019AMP2015Operating ExpenditureNon-network opexNon-network opexconstant</t>
  </si>
  <si>
    <t>2019AMP2013Operating ExpenditureNon-network opexNon-network opexconstant</t>
  </si>
  <si>
    <t>2019AMP2014Operating ExpenditureNon-network opexNon-network opexconstant</t>
  </si>
  <si>
    <t>2019AMP2014Operating ExpenditureNon-network opexNon-network opexnominal</t>
  </si>
  <si>
    <t>2019AMP2015Operating ExpenditureNon-network opexNon-network opexnominal</t>
  </si>
  <si>
    <t>2019AMP2013Operating ExpenditureNon-network opexNon-network opexnominal</t>
  </si>
  <si>
    <t>2019AMP2013Operating ExpenditureRoutine and corrective maintenance and inspectionRoutine and corrective maintenance and inspectionconstant</t>
  </si>
  <si>
    <t>2019AMP2014Operating ExpenditureRoutine and corrective maintenance and inspectionRoutine and corrective maintenance and inspectionconstant</t>
  </si>
  <si>
    <t>2019AMP2015Operating ExpenditureRoutine and corrective maintenance and inspectionRoutine and corrective maintenance and inspectionconstant</t>
  </si>
  <si>
    <t>2019AMP2015Operating ExpenditureRoutine and corrective maintenance and inspectionRoutine and corrective maintenance and inspectionnominal</t>
  </si>
  <si>
    <t>2019AMP2013Operating ExpenditureRoutine and corrective maintenance and inspectionRoutine and corrective maintenance and inspectionnominal</t>
  </si>
  <si>
    <t>2019AMP2014Operating ExpenditureRoutine and corrective maintenance and inspectionRoutine and corrective maintenance and inspectionnominal</t>
  </si>
  <si>
    <t>2019AMP2015Operating ExpenditureRoutine and preventative maintenance Routine and preventative maintenance constant</t>
  </si>
  <si>
    <t>2019AMP2013Operating ExpenditureRoutine and preventative maintenance Routine and preventative maintenance constant</t>
  </si>
  <si>
    <t>2019AMP2014Operating ExpenditureRoutine and preventative maintenance Routine and preventative maintenance constant</t>
  </si>
  <si>
    <t>2019AMP2014Operating ExpenditureRoutine and preventative maintenance Routine and preventative maintenance nominal</t>
  </si>
  <si>
    <t>2019AMP2015Operating ExpenditureRoutine and preventative maintenance Routine and preventative maintenance nominal</t>
  </si>
  <si>
    <t>2019AMP2013Operating ExpenditureRoutine and preventative maintenance Routine and preventative maintenance nominal</t>
  </si>
  <si>
    <t>2019AMP2014Operating ExpenditureService interruptions and emergenciesService interruptions and emergenciesconstant</t>
  </si>
  <si>
    <t>2019AMP2013Operating ExpenditureService interruptions and emergenciesService interruptions and emergenciesconstant</t>
  </si>
  <si>
    <t>2019AMP2015Operating ExpenditureService interruptions and emergenciesService interruptions and emergenciesconstant</t>
  </si>
  <si>
    <t>2019AMP2015Operating ExpenditureService interruptions and emergenciesService interruptions and emergenciesnominal</t>
  </si>
  <si>
    <t>2019AMP2013Operating ExpenditureService interruptions and emergenciesService interruptions and emergenciesnominal</t>
  </si>
  <si>
    <t>2019AMP2014Operating ExpenditureService interruptions and emergenciesService interruptions and emergenciesnominal</t>
  </si>
  <si>
    <t>2019AMP2014Operating ExpenditureSystem operations and network supportSystem operations and network supportconstant</t>
  </si>
  <si>
    <t>2019AMP2013Operating ExpenditureSystem operations and network supportSystem operations and network supportconstant</t>
  </si>
  <si>
    <t>2019AMP2015Operating ExpenditureSystem operations and network supportSystem operations and network supportconstant</t>
  </si>
  <si>
    <t>2019AMP2015Operating ExpenditureSystem operations and network supportSystem operations and network supportnominal</t>
  </si>
  <si>
    <t>2019AMP2014Operating ExpenditureSystem operations and network supportSystem operations and network supportnominal</t>
  </si>
  <si>
    <t>2019AMP2013Operating ExpenditureSystem operations and network supportSystem operations and network supportnominal</t>
  </si>
  <si>
    <t>2019AMP2014Operating ExpenditureTotal opexOperational expenditureconstant</t>
  </si>
  <si>
    <t>2019AMP2013Operating ExpenditureTotal opexOperational expenditureconstant</t>
  </si>
  <si>
    <t>2019AMP2015Operating ExpenditureTotal opexOperational expenditureconstant</t>
  </si>
  <si>
    <t>2019AMP2014Operating ExpenditureTotal opexOperational expenditurenominal</t>
  </si>
  <si>
    <t>2019AMP2013Operating ExpenditureTotal opexOperational expenditurenominal</t>
  </si>
  <si>
    <t>2019AMP2015Operating ExpenditureTotal opexOperational expenditurenominal</t>
  </si>
  <si>
    <t>2019AMP2013Operating ExpenditureVegetation managementVegetation managementconstant</t>
  </si>
  <si>
    <t>2019AMP2015Operating ExpenditureVegetation managementVegetation managementconstant</t>
  </si>
  <si>
    <t>2019AMP2014Operating ExpenditureVegetation managementVegetation managementconstant</t>
  </si>
  <si>
    <t>2019AMP2013Operating ExpenditureVegetation managementVegetation managementnominal</t>
  </si>
  <si>
    <t>2019AMP2015Operating ExpenditureVegetation managementVegetation managementnominal</t>
  </si>
  <si>
    <t>2019AMP2014Operating ExpenditureVegetation managementVegetation managementnominal</t>
  </si>
  <si>
    <t>2019AMP2015ReliabilitySAIDIClass BNA</t>
  </si>
  <si>
    <t>2019AMP2014ReliabilitySAIDIClass BNA</t>
  </si>
  <si>
    <t>2019AMP2014ReliabilitySAIDIClass CNA</t>
  </si>
  <si>
    <t>2019AMP2015ReliabilitySAIDIClass CNA</t>
  </si>
  <si>
    <t>2019AMP2014ReliabilitySAIFIClass BNA</t>
  </si>
  <si>
    <t>2019AMP2015ReliabilitySAIFIClass BNA</t>
  </si>
  <si>
    <t>2019AMP2015ReliabilitySAIFIClass CNA</t>
  </si>
  <si>
    <t>2019AMP2014ReliabilitySAIFIClass CNA</t>
  </si>
  <si>
    <t>2020AMP2015Capital ExpenditureAll assetsExpenditure on assetsconstant</t>
  </si>
  <si>
    <t>2020AMP2014Capital ExpenditureAll assetsExpenditure on assetsconstant</t>
  </si>
  <si>
    <t>2020AMP2013Capital ExpenditureAll assetsExpenditure on assetsconstant</t>
  </si>
  <si>
    <t>2020AMP2015Capital ExpenditureAll assetsExpenditure on assetsnominal</t>
  </si>
  <si>
    <t>2020AMP2014Capital ExpenditureAll assetsExpenditure on assetsnominal</t>
  </si>
  <si>
    <t>2020AMP2013Capital ExpenditureAll assetsExpenditure on assetsnominal</t>
  </si>
  <si>
    <t>2020AMP2013Capital ExpenditureAsset relocationsAsset relocationsconstant</t>
  </si>
  <si>
    <t>2020AMP2014Capital ExpenditureAsset relocationsAsset relocationsconstant</t>
  </si>
  <si>
    <t>2020AMP2015Capital ExpenditureAsset relocationsAsset relocationsconstant</t>
  </si>
  <si>
    <t>2020AMP2015Capital ExpenditureAsset relocationsAsset relocationsnominal</t>
  </si>
  <si>
    <t>2020AMP2013Capital ExpenditureAsset relocationsAsset relocationsnominal</t>
  </si>
  <si>
    <t>2020AMP2014Capital ExpenditureAsset relocationsAsset relocationsnominal</t>
  </si>
  <si>
    <t>2020AMP2013Capital ExpenditureAsset replacement and renewalAsset replacement and renewalconstant</t>
  </si>
  <si>
    <t>2020AMP2015Capital ExpenditureAsset replacement and renewalAsset replacement and renewalconstant</t>
  </si>
  <si>
    <t>2020AMP2014Capital ExpenditureAsset replacement and renewalAsset replacement and renewalconstant</t>
  </si>
  <si>
    <t>2020AMP2015Capital ExpenditureAsset replacement and renewalAsset replacement and renewalnominal</t>
  </si>
  <si>
    <t>2020AMP2013Capital ExpenditureAsset replacement and renewalAsset replacement and renewalnominal</t>
  </si>
  <si>
    <t>2020AMP2014Capital ExpenditureAsset replacement and renewalAsset replacement and renewalnominal</t>
  </si>
  <si>
    <t>2020AMP2015Capital ExpenditureAsset replacement and renewalAsset replacement and renewal expenditureconstant</t>
  </si>
  <si>
    <t>2020AMP2015Capital ExpenditureAsset replacement and renewalAsset replacement and renewal less capital contributionsconstant</t>
  </si>
  <si>
    <t>2020AMP2015Capital ExpenditureAsset replacement and renewalCapital contributions funding asset replacement and renewalconstant</t>
  </si>
  <si>
    <t>2020AMP2015Capital ExpenditureAsset replacement and renewalDistribution and LV cablesconstant</t>
  </si>
  <si>
    <t>2020AMP2015Capital ExpenditureAsset replacement and renewalDistribution and LV linesconstant</t>
  </si>
  <si>
    <t>2020AMP2015Capital ExpenditureAsset replacement and renewalDistribution substations and transformersconstant</t>
  </si>
  <si>
    <t>2020AMP2015Capital ExpenditureAsset replacement and renewalDistribution switchgearconstant</t>
  </si>
  <si>
    <t>2020AMP2015Capital ExpenditureAsset replacement and renewalOther network assetsconstant</t>
  </si>
  <si>
    <t>2020AMP2015Capital ExpenditureAsset replacement and renewalSubtransmissionconstant</t>
  </si>
  <si>
    <t>2020AMP2015Capital ExpenditureAsset replacement and renewalZone substationsconstant</t>
  </si>
  <si>
    <t>2020AMP2015Capital ExpenditureAssets commissionedAssets commissionednominal</t>
  </si>
  <si>
    <t>2020AMP2015Capital ExpenditureCapital expenditure forecastCapital expenditure forecastnominal</t>
  </si>
  <si>
    <t>2020AMP2013Capital ExpenditureCapital expenditure forecastCapital expenditure forecastnominal</t>
  </si>
  <si>
    <t>2020AMP2014Capital ExpenditureCapital expenditure forecastCapital expenditure forecastnominal</t>
  </si>
  <si>
    <t>2020AMP2014Capital ExpenditureConsumer connectionConsumer connectionconstant</t>
  </si>
  <si>
    <t>2020AMP2015Capital ExpenditureConsumer connectionConsumer connectionconstant</t>
  </si>
  <si>
    <t>2020AMP2013Capital ExpenditureConsumer connectionConsumer connectionconstant</t>
  </si>
  <si>
    <t>2020AMP2013Capital ExpenditureConsumer connectionConsumer connectionnominal</t>
  </si>
  <si>
    <t>2020AMP2015Capital ExpenditureConsumer connectionConsumer connectionnominal</t>
  </si>
  <si>
    <t>2020AMP2014Capital ExpenditureConsumer connectionConsumer connectionnominal</t>
  </si>
  <si>
    <t>2020AMP2014Capital ExpenditureCost of financingCost of financingnominal</t>
  </si>
  <si>
    <t>2020AMP2013Capital ExpenditureCost of financingCost of financingnominal</t>
  </si>
  <si>
    <t>2020AMP2015Capital ExpenditureCost of financingCost of financingnominal</t>
  </si>
  <si>
    <t>2020AMP2014Capital ExpenditureExpenditure on subcomponentsEnergy efficiency and demand side management, reduction of energy lossesconstant</t>
  </si>
  <si>
    <t>2020AMP2013Capital ExpenditureExpenditure on subcomponentsEnergy efficiency and demand side management, reduction of energy lossesconstant</t>
  </si>
  <si>
    <t>2020AMP2015Capital ExpenditureExpenditure on subcomponentsEnergy efficiency and demand side management, reduction of energy lossesconstant</t>
  </si>
  <si>
    <t>2020AMP2013Capital ExpenditureExpenditure on subcomponentsOverhead to underground conversionconstant</t>
  </si>
  <si>
    <t>2020AMP2014Capital ExpenditureExpenditure on subcomponentsOverhead to underground conversionconstant</t>
  </si>
  <si>
    <t>2020AMP2015Capital ExpenditureExpenditure on subcomponentsOverhead to underground conversionconstant</t>
  </si>
  <si>
    <t>2020AMP2014Capital ExpenditureExpenditure on subcomponentsResearch and developmentconstant</t>
  </si>
  <si>
    <t>2020AMP2013Capital ExpenditureExpenditure on subcomponentsResearch and developmentconstant</t>
  </si>
  <si>
    <t>2020AMP2015Capital ExpenditureExpenditure on subcomponentsResearch and developmentconstant</t>
  </si>
  <si>
    <t>2020AMP2014Capital ExpenditureNetwork assetsExpenditure on network assetsconstant</t>
  </si>
  <si>
    <t>2020AMP2015Capital ExpenditureNetwork assetsExpenditure on network assetsconstant</t>
  </si>
  <si>
    <t>2020AMP2013Capital ExpenditureNetwork assetsExpenditure on network assetsconstant</t>
  </si>
  <si>
    <t>2020AMP2015Capital ExpenditureNetwork assetsExpenditure on network assetsnominal</t>
  </si>
  <si>
    <t>2020AMP2013Capital ExpenditureNetwork assetsExpenditure on network assetsnominal</t>
  </si>
  <si>
    <t>2020AMP2014Capital ExpenditureNetwork assetsExpenditure on network assetsnominal</t>
  </si>
  <si>
    <t>2020AMP2015Capital ExpenditureNon-network assetsExpenditure on non-network assetsconstant</t>
  </si>
  <si>
    <t>2020AMP2015Capital ExpenditureNon-network assetsExpenditure on non-network assetsnominal</t>
  </si>
  <si>
    <t>2020AMP2015Capital ExpenditureNon-network assetsNon-network assetsconstant</t>
  </si>
  <si>
    <t>2020AMP2014Capital ExpenditureNon-network assetsNon-network assetsconstant</t>
  </si>
  <si>
    <t>2020AMP2013Capital ExpenditureNon-network assetsNon-network assetsconstant</t>
  </si>
  <si>
    <t>2020AMP2015Capital ExpenditureNon-network assetsNon-network assetsnominal</t>
  </si>
  <si>
    <t>2020AMP2014Capital ExpenditureNon-network assetsNon-network assetsnominal</t>
  </si>
  <si>
    <t>2020AMP2013Capital ExpenditureNon-network assetsNon-network assetsnominal</t>
  </si>
  <si>
    <t>2020AMP2013Capital ExpenditureReliability, safety and environmentLegislative and regulatoryconstant</t>
  </si>
  <si>
    <t>2020AMP2015Capital ExpenditureReliability, safety and environmentLegislative and regulatoryconstant</t>
  </si>
  <si>
    <t>2020AMP2014Capital ExpenditureReliability, safety and environmentLegislative and regulatoryconstant</t>
  </si>
  <si>
    <t>2020AMP2015Capital ExpenditureReliability, safety and environmentLegislative and regulatorynominal</t>
  </si>
  <si>
    <t>2020AMP2014Capital ExpenditureReliability, safety and environmentLegislative and regulatorynominal</t>
  </si>
  <si>
    <t>2020AMP2013Capital ExpenditureReliability, safety and environmentLegislative and regulatorynominal</t>
  </si>
  <si>
    <t>2020AMP2015Capital ExpenditureReliability, safety and environmentOther reliability, safety and environmentconstant</t>
  </si>
  <si>
    <t>2020AMP2014Capital ExpenditureReliability, safety and environmentOther reliability, safety and environmentconstant</t>
  </si>
  <si>
    <t>2020AMP2013Capital ExpenditureReliability, safety and environmentOther reliability, safety and environmentconstant</t>
  </si>
  <si>
    <t>2020AMP2015Capital ExpenditureReliability, safety and environmentOther reliability, safety and environmentnominal</t>
  </si>
  <si>
    <t>2020AMP2014Capital ExpenditureReliability, safety and environmentOther reliability, safety and environmentnominal</t>
  </si>
  <si>
    <t>2020AMP2013Capital ExpenditureReliability, safety and environmentOther reliability, safety and environmentnominal</t>
  </si>
  <si>
    <t>2020AMP2015Capital ExpenditureReliability, safety and environmentQuality of supplyconstant</t>
  </si>
  <si>
    <t>2020AMP2014Capital ExpenditureReliability, safety and environmentQuality of supplyconstant</t>
  </si>
  <si>
    <t>2020AMP2013Capital ExpenditureReliability, safety and environmentQuality of supplyconstant</t>
  </si>
  <si>
    <t>2020AMP2015Capital ExpenditureReliability, safety and environmentQuality of supplynominal</t>
  </si>
  <si>
    <t>2020AMP2013Capital ExpenditureReliability, safety and environmentQuality of supplynominal</t>
  </si>
  <si>
    <t>2020AMP2014Capital ExpenditureReliability, safety and environmentQuality of supplynominal</t>
  </si>
  <si>
    <t>2020AMP2014Capital ExpenditureReliability, safety and environmentTotal reliability, safety and environmentconstant</t>
  </si>
  <si>
    <t>2020AMP2015Capital ExpenditureReliability, safety and environmentTotal reliability, safety and environmentconstant</t>
  </si>
  <si>
    <t>2020AMP2013Capital ExpenditureReliability, safety and environmentTotal reliability, safety and environmentconstant</t>
  </si>
  <si>
    <t>2020AMP2015Capital ExpenditureReliability, safety and environmentTotal reliability, safety and environmentnominal</t>
  </si>
  <si>
    <t>2020AMP2013Capital ExpenditureReliability, safety and environmentTotal reliability, safety and environmentnominal</t>
  </si>
  <si>
    <t>2020AMP2014Capital ExpenditureReliability, safety and environmentTotal reliability, safety and environmentnominal</t>
  </si>
  <si>
    <t>2020AMP2013Capital ExpenditureSystem growthSystem growthconstant</t>
  </si>
  <si>
    <t>2020AMP2015Capital ExpenditureSystem growthSystem growthconstant</t>
  </si>
  <si>
    <t>2020AMP2014Capital ExpenditureSystem growthSystem growthconstant</t>
  </si>
  <si>
    <t>2020AMP2014Capital ExpenditureSystem growthSystem growthnominal</t>
  </si>
  <si>
    <t>2020AMP2015Capital ExpenditureSystem growthSystem growthnominal</t>
  </si>
  <si>
    <t>2020AMP2013Capital ExpenditureSystem growthSystem growthnominal</t>
  </si>
  <si>
    <t>2020AMP2014Capital ExpenditureValue of capital contributionsValue of capital contributionsnominal</t>
  </si>
  <si>
    <t>2020AMP2013Capital ExpenditureValue of capital contributionsValue of capital contributionsnominal</t>
  </si>
  <si>
    <t>2020AMP2015Capital ExpenditureValue of capital contributionsValue of capital contributionsnominal</t>
  </si>
  <si>
    <t>2020AMP2014Capital ExpenditureValue of commissioned assetsValue of commissioned assetsnominal</t>
  </si>
  <si>
    <t>2020AMP2013Capital ExpenditureValue of commissioned assetsValue of commissioned assetsnominal</t>
  </si>
  <si>
    <t>2020AMP2015Capital ExpenditureValue of commissioned assetsValue of commissioned assetsnominal</t>
  </si>
  <si>
    <t>2020AMP2015Capital ExpenditureValue of vested assetsValue of vested assetsnominal</t>
  </si>
  <si>
    <t>2020AMP2014Capital ExpenditureValue of vested assetsValue of vested assetsnominal</t>
  </si>
  <si>
    <t>2020AMP2013Capital ExpenditureValue of vested assetsValue of vested assetsnominal</t>
  </si>
  <si>
    <t>2020AMP2015Network and DemandElectricity volumesElectricity entering system for supply to consumersNA</t>
  </si>
  <si>
    <t>2020AMP2015Network and DemandElectricity volumesLoad factorNA</t>
  </si>
  <si>
    <t>2020AMP2015Network and DemandElectricity volumesLoss ratioNA</t>
  </si>
  <si>
    <t>2020AMP2015Network and DemandElectricity volumesTotal energy delivered to ICPsNA</t>
  </si>
  <si>
    <t>2020AMP2015Network and DemandMaximum coincident system demandGXP demandNA</t>
  </si>
  <si>
    <t>2020AMP2015Network and DemandMaximum coincident system demandMaximum coincident system demandNA</t>
  </si>
  <si>
    <t>2020AMP2013Operating ExpenditureAsset replacement and renewalAsset replacement and renewalconstant</t>
  </si>
  <si>
    <t>2020AMP2014Operating ExpenditureAsset replacement and renewalAsset replacement and renewalconstant</t>
  </si>
  <si>
    <t>2020AMP2015Operating ExpenditureAsset replacement and renewalAsset replacement and renewalconstant</t>
  </si>
  <si>
    <t>2020AMP2015Operating ExpenditureAsset replacement and renewalAsset replacement and renewalnominal</t>
  </si>
  <si>
    <t>2020AMP2014Operating ExpenditureAsset replacement and renewalAsset replacement and renewalnominal</t>
  </si>
  <si>
    <t>2020AMP2013Operating ExpenditureAsset replacement and renewalAsset replacement and renewalnominal</t>
  </si>
  <si>
    <t>2020AMP2013Operating ExpenditureBusiness supportBusiness supportconstant</t>
  </si>
  <si>
    <t>2020AMP2014Operating ExpenditureBusiness supportBusiness supportconstant</t>
  </si>
  <si>
    <t>2020AMP2015Operating ExpenditureBusiness supportBusiness supportconstant</t>
  </si>
  <si>
    <t>2020AMP2013Operating ExpenditureBusiness supportBusiness supportnominal</t>
  </si>
  <si>
    <t>2020AMP2015Operating ExpenditureBusiness supportBusiness supportnominal</t>
  </si>
  <si>
    <t>2020AMP2014Operating ExpenditureBusiness supportBusiness supportnominal</t>
  </si>
  <si>
    <t>2020AMP2015Operating ExpenditureExpenditure on subcomponentsDirect billing*constant</t>
  </si>
  <si>
    <t>2020AMP2013Operating ExpenditureExpenditure on subcomponentsDirect billing*constant</t>
  </si>
  <si>
    <t>2020AMP2014Operating ExpenditureExpenditure on subcomponentsDirect billing*constant</t>
  </si>
  <si>
    <t>2020AMP2015Operating ExpenditureExpenditure on subcomponentsEnergy efficiency and demand side management, reduction of energy lossesconstant</t>
  </si>
  <si>
    <t>2020AMP2013Operating ExpenditureExpenditure on subcomponentsEnergy efficiency and demand side management, reduction of energy lossesconstant</t>
  </si>
  <si>
    <t>2020AMP2014Operating ExpenditureExpenditure on subcomponentsEnergy efficiency and demand side management, reduction of energy lossesconstant</t>
  </si>
  <si>
    <t>2020AMP2015Operating ExpenditureExpenditure on subcomponentsInsuranceconstant</t>
  </si>
  <si>
    <t>2020AMP2014Operating ExpenditureExpenditure on subcomponentsInsuranceconstant</t>
  </si>
  <si>
    <t>2020AMP2013Operating ExpenditureExpenditure on subcomponentsInsuranceconstant</t>
  </si>
  <si>
    <t>2020AMP2015Operating ExpenditureExpenditure on subcomponentsResearch and Developmentconstant</t>
  </si>
  <si>
    <t>2020AMP2013Operating ExpenditureExpenditure on subcomponentsResearch and Developmentconstant</t>
  </si>
  <si>
    <t>2020AMP2014Operating ExpenditureExpenditure on subcomponentsResearch and Developmentconstant</t>
  </si>
  <si>
    <t>2020AMP2015Operating ExpenditureNetwork OpexNetwork Opexconstant</t>
  </si>
  <si>
    <t>2020AMP2013Operating ExpenditureNetwork OpexNetwork Opexconstant</t>
  </si>
  <si>
    <t>2020AMP2014Operating ExpenditureNetwork OpexNetwork Opexconstant</t>
  </si>
  <si>
    <t>2020AMP2014Operating ExpenditureNetwork OpexNetwork Opexnominal</t>
  </si>
  <si>
    <t>2020AMP2015Operating ExpenditureNetwork OpexNetwork Opexnominal</t>
  </si>
  <si>
    <t>2020AMP2013Operating ExpenditureNetwork OpexNetwork Opexnominal</t>
  </si>
  <si>
    <t>2020AMP2015Operating ExpenditureNon-network opexNon-network opexconstant</t>
  </si>
  <si>
    <t>2020AMP2013Operating ExpenditureNon-network opexNon-network opexconstant</t>
  </si>
  <si>
    <t>2020AMP2014Operating ExpenditureNon-network opexNon-network opexconstant</t>
  </si>
  <si>
    <t>2020AMP2015Operating ExpenditureNon-network opexNon-network opexnominal</t>
  </si>
  <si>
    <t>2020AMP2013Operating ExpenditureNon-network opexNon-network opexnominal</t>
  </si>
  <si>
    <t>2020AMP2014Operating ExpenditureNon-network opexNon-network opexnominal</t>
  </si>
  <si>
    <t>2020AMP2014Operating ExpenditureRoutine and corrective maintenance and inspectionRoutine and corrective maintenance and inspectionconstant</t>
  </si>
  <si>
    <t>2020AMP2015Operating ExpenditureRoutine and corrective maintenance and inspectionRoutine and corrective maintenance and inspectionconstant</t>
  </si>
  <si>
    <t>2020AMP2013Operating ExpenditureRoutine and corrective maintenance and inspectionRoutine and corrective maintenance and inspectionconstant</t>
  </si>
  <si>
    <t>2020AMP2014Operating ExpenditureRoutine and corrective maintenance and inspectionRoutine and corrective maintenance and inspectionnominal</t>
  </si>
  <si>
    <t>2020AMP2013Operating ExpenditureRoutine and corrective maintenance and inspectionRoutine and corrective maintenance and inspectionnominal</t>
  </si>
  <si>
    <t>2020AMP2015Operating ExpenditureRoutine and corrective maintenance and inspectionRoutine and corrective maintenance and inspectionnominal</t>
  </si>
  <si>
    <t>2020AMP2015Operating ExpenditureRoutine and preventative maintenance Routine and preventative maintenance constant</t>
  </si>
  <si>
    <t>2020AMP2013Operating ExpenditureRoutine and preventative maintenance Routine and preventative maintenance constant</t>
  </si>
  <si>
    <t>2020AMP2014Operating ExpenditureRoutine and preventative maintenance Routine and preventative maintenance constant</t>
  </si>
  <si>
    <t>2020AMP2015Operating ExpenditureRoutine and preventative maintenance Routine and preventative maintenance nominal</t>
  </si>
  <si>
    <t>2020AMP2013Operating ExpenditureRoutine and preventative maintenance Routine and preventative maintenance nominal</t>
  </si>
  <si>
    <t>2020AMP2014Operating ExpenditureRoutine and preventative maintenance Routine and preventative maintenance nominal</t>
  </si>
  <si>
    <t>2020AMP2014Operating ExpenditureService interruptions and emergenciesService interruptions and emergenciesconstant</t>
  </si>
  <si>
    <t>2020AMP2015Operating ExpenditureService interruptions and emergenciesService interruptions and emergenciesconstant</t>
  </si>
  <si>
    <t>2020AMP2013Operating ExpenditureService interruptions and emergenciesService interruptions and emergenciesconstant</t>
  </si>
  <si>
    <t>2020AMP2015Operating ExpenditureService interruptions and emergenciesService interruptions and emergenciesnominal</t>
  </si>
  <si>
    <t>2020AMP2014Operating ExpenditureService interruptions and emergenciesService interruptions and emergenciesnominal</t>
  </si>
  <si>
    <t>2020AMP2013Operating ExpenditureService interruptions and emergenciesService interruptions and emergenciesnominal</t>
  </si>
  <si>
    <t>2020AMP2013Operating ExpenditureSystem operations and network supportSystem operations and network supportconstant</t>
  </si>
  <si>
    <t>2020AMP2014Operating ExpenditureSystem operations and network supportSystem operations and network supportconstant</t>
  </si>
  <si>
    <t>2020AMP2015Operating ExpenditureSystem operations and network supportSystem operations and network supportconstant</t>
  </si>
  <si>
    <t>2020AMP2015Operating ExpenditureSystem operations and network supportSystem operations and network supportnominal</t>
  </si>
  <si>
    <t>2020AMP2013Operating ExpenditureSystem operations and network supportSystem operations and network supportnominal</t>
  </si>
  <si>
    <t>2020AMP2014Operating ExpenditureSystem operations and network supportSystem operations and network supportnominal</t>
  </si>
  <si>
    <t>2020AMP2013Operating ExpenditureTotal opexOperational expenditureconstant</t>
  </si>
  <si>
    <t>2020AMP2014Operating ExpenditureTotal opexOperational expenditureconstant</t>
  </si>
  <si>
    <t>2020AMP2015Operating ExpenditureTotal opexOperational expenditureconstant</t>
  </si>
  <si>
    <t>2020AMP2013Operating ExpenditureTotal opexOperational expenditurenominal</t>
  </si>
  <si>
    <t>2020AMP2014Operating ExpenditureTotal opexOperational expenditurenominal</t>
  </si>
  <si>
    <t>2020AMP2015Operating ExpenditureTotal opexOperational expenditurenominal</t>
  </si>
  <si>
    <t>2020AMP2015Operating ExpenditureVegetation managementVegetation managementconstant</t>
  </si>
  <si>
    <t>2020AMP2013Operating ExpenditureVegetation managementVegetation managementconstant</t>
  </si>
  <si>
    <t>2020AMP2014Operating ExpenditureVegetation managementVegetation managementconstant</t>
  </si>
  <si>
    <t>2020AMP2014Operating ExpenditureVegetation managementVegetation managementnominal</t>
  </si>
  <si>
    <t>2020AMP2015Operating ExpenditureVegetation managementVegetation managementnominal</t>
  </si>
  <si>
    <t>2020AMP2013Operating ExpenditureVegetation managementVegetation managementnominal</t>
  </si>
  <si>
    <t>2020AMP2015ReliabilitySAIDIClass BNA</t>
  </si>
  <si>
    <t>2020AMP2015ReliabilitySAIDIClass CNA</t>
  </si>
  <si>
    <t>2020AMP2015ReliabilitySAIFIClass BNA</t>
  </si>
  <si>
    <t>2020AMP2015ReliabilitySAIFIClass CNA</t>
  </si>
  <si>
    <t>2021AMP2013Capital ExpenditureAll assetsExpenditure on assetsconstant</t>
  </si>
  <si>
    <t>2021AMP2014Capital ExpenditureAll assetsExpenditure on assetsconstant</t>
  </si>
  <si>
    <t>2021AMP2015Capital ExpenditureAll assetsExpenditure on assetsconstant</t>
  </si>
  <si>
    <t>2021AMP2014Capital ExpenditureAll assetsExpenditure on assetsnominal</t>
  </si>
  <si>
    <t>2021AMP2015Capital ExpenditureAll assetsExpenditure on assetsnominal</t>
  </si>
  <si>
    <t>2021AMP2013Capital ExpenditureAll assetsExpenditure on assetsnominal</t>
  </si>
  <si>
    <t>2021AMP2015Capital ExpenditureAsset relocationsAsset relocationsconstant</t>
  </si>
  <si>
    <t>2021AMP2014Capital ExpenditureAsset relocationsAsset relocationsconstant</t>
  </si>
  <si>
    <t>2021AMP2013Capital ExpenditureAsset relocationsAsset relocationsconstant</t>
  </si>
  <si>
    <t>2021AMP2013Capital ExpenditureAsset relocationsAsset relocationsnominal</t>
  </si>
  <si>
    <t>2021AMP2015Capital ExpenditureAsset relocationsAsset relocationsnominal</t>
  </si>
  <si>
    <t>2021AMP2014Capital ExpenditureAsset relocationsAsset relocationsnominal</t>
  </si>
  <si>
    <t>2021AMP2015Capital ExpenditureAsset replacement and renewalAsset replacement and renewalconstant</t>
  </si>
  <si>
    <t>2021AMP2013Capital ExpenditureAsset replacement and renewalAsset replacement and renewalconstant</t>
  </si>
  <si>
    <t>2021AMP2014Capital ExpenditureAsset replacement and renewalAsset replacement and renewalconstant</t>
  </si>
  <si>
    <t>2021AMP2015Capital ExpenditureAsset replacement and renewalAsset replacement and renewalnominal</t>
  </si>
  <si>
    <t>2021AMP2013Capital ExpenditureAsset replacement and renewalAsset replacement and renewalnominal</t>
  </si>
  <si>
    <t>2021AMP2014Capital ExpenditureAsset replacement and renewalAsset replacement and renewalnominal</t>
  </si>
  <si>
    <t>2021AMP2015Capital ExpenditureAssets commissionedAssets commissionednominal</t>
  </si>
  <si>
    <t>2021AMP2014Capital ExpenditureCapital expenditure forecastCapital expenditure forecastnominal</t>
  </si>
  <si>
    <t>2021AMP2015Capital ExpenditureCapital expenditure forecastCapital expenditure forecastnominal</t>
  </si>
  <si>
    <t>2021AMP2013Capital ExpenditureCapital expenditure forecastCapital expenditure forecastnominal</t>
  </si>
  <si>
    <t>2021AMP2014Capital ExpenditureConsumer connectionConsumer connectionconstant</t>
  </si>
  <si>
    <t>2021AMP2015Capital ExpenditureConsumer connectionConsumer connectionconstant</t>
  </si>
  <si>
    <t>2021AMP2013Capital ExpenditureConsumer connectionConsumer connectionconstant</t>
  </si>
  <si>
    <t>2021AMP2015Capital ExpenditureConsumer connectionConsumer connectionnominal</t>
  </si>
  <si>
    <t>2021AMP2014Capital ExpenditureConsumer connectionConsumer connectionnominal</t>
  </si>
  <si>
    <t>2021AMP2013Capital ExpenditureConsumer connectionConsumer connectionnominal</t>
  </si>
  <si>
    <t>2021AMP2013Capital ExpenditureCost of financingCost of financingnominal</t>
  </si>
  <si>
    <t>2021AMP2014Capital ExpenditureCost of financingCost of financingnominal</t>
  </si>
  <si>
    <t>2021AMP2015Capital ExpenditureCost of financingCost of financingnominal</t>
  </si>
  <si>
    <t>2021AMP2013Capital ExpenditureExpenditure on subcomponentsEnergy efficiency and demand side management, reduction of energy lossesconstant</t>
  </si>
  <si>
    <t>2021AMP2014Capital ExpenditureExpenditure on subcomponentsEnergy efficiency and demand side management, reduction of energy lossesconstant</t>
  </si>
  <si>
    <t>2021AMP2015Capital ExpenditureExpenditure on subcomponentsEnergy efficiency and demand side management, reduction of energy lossesconstant</t>
  </si>
  <si>
    <t>2021AMP2013Capital ExpenditureExpenditure on subcomponentsOverhead to underground conversionconstant</t>
  </si>
  <si>
    <t>2021AMP2015Capital ExpenditureExpenditure on subcomponentsOverhead to underground conversionconstant</t>
  </si>
  <si>
    <t>2021AMP2014Capital ExpenditureExpenditure on subcomponentsOverhead to underground conversionconstant</t>
  </si>
  <si>
    <t>2021AMP2014Capital ExpenditureExpenditure on subcomponentsResearch and developmentconstant</t>
  </si>
  <si>
    <t>2021AMP2013Capital ExpenditureExpenditure on subcomponentsResearch and developmentconstant</t>
  </si>
  <si>
    <t>2021AMP2015Capital ExpenditureExpenditure on subcomponentsResearch and developmentconstant</t>
  </si>
  <si>
    <t>2021AMP2015Capital ExpenditureNetwork assetsExpenditure on network assetsconstant</t>
  </si>
  <si>
    <t>2021AMP2013Capital ExpenditureNetwork assetsExpenditure on network assetsconstant</t>
  </si>
  <si>
    <t>2021AMP2014Capital ExpenditureNetwork assetsExpenditure on network assetsconstant</t>
  </si>
  <si>
    <t>2021AMP2014Capital ExpenditureNetwork assetsExpenditure on network assetsnominal</t>
  </si>
  <si>
    <t>2021AMP2015Capital ExpenditureNetwork assetsExpenditure on network assetsnominal</t>
  </si>
  <si>
    <t>2021AMP2013Capital ExpenditureNetwork assetsExpenditure on network assetsnominal</t>
  </si>
  <si>
    <t>2021AMP2015Capital ExpenditureNon-network assetsExpenditure on non-network assetsconstant</t>
  </si>
  <si>
    <t>2021AMP2015Capital ExpenditureNon-network assetsExpenditure on non-network assetsnominal</t>
  </si>
  <si>
    <t>2021AMP2015Capital ExpenditureNon-network assetsNon-network assetsconstant</t>
  </si>
  <si>
    <t>2021AMP2014Capital ExpenditureNon-network assetsNon-network assetsconstant</t>
  </si>
  <si>
    <t>2021AMP2013Capital ExpenditureNon-network assetsNon-network assetsconstant</t>
  </si>
  <si>
    <t>2021AMP2015Capital ExpenditureNon-network assetsNon-network assetsnominal</t>
  </si>
  <si>
    <t>2021AMP2013Capital ExpenditureNon-network assetsNon-network assetsnominal</t>
  </si>
  <si>
    <t>2021AMP2014Capital ExpenditureNon-network assetsNon-network assetsnominal</t>
  </si>
  <si>
    <t>2021AMP2014Capital ExpenditureReliability, safety and environmentLegislative and regulatoryconstant</t>
  </si>
  <si>
    <t>2021AMP2015Capital ExpenditureReliability, safety and environmentLegislative and regulatoryconstant</t>
  </si>
  <si>
    <t>2021AMP2013Capital ExpenditureReliability, safety and environmentLegislative and regulatoryconstant</t>
  </si>
  <si>
    <t>2021AMP2015Capital ExpenditureReliability, safety and environmentLegislative and regulatorynominal</t>
  </si>
  <si>
    <t>2021AMP2014Capital ExpenditureReliability, safety and environmentLegislative and regulatorynominal</t>
  </si>
  <si>
    <t>2021AMP2013Capital ExpenditureReliability, safety and environmentLegislative and regulatorynominal</t>
  </si>
  <si>
    <t>2021AMP2015Capital ExpenditureReliability, safety and environmentOther reliability, safety and environmentconstant</t>
  </si>
  <si>
    <t>2021AMP2014Capital ExpenditureReliability, safety and environmentOther reliability, safety and environmentconstant</t>
  </si>
  <si>
    <t>2021AMP2013Capital ExpenditureReliability, safety and environmentOther reliability, safety and environmentconstant</t>
  </si>
  <si>
    <t>2021AMP2015Capital ExpenditureReliability, safety and environmentOther reliability, safety and environmentnominal</t>
  </si>
  <si>
    <t>2021AMP2013Capital ExpenditureReliability, safety and environmentOther reliability, safety and environmentnominal</t>
  </si>
  <si>
    <t>2021AMP2014Capital ExpenditureReliability, safety and environmentOther reliability, safety and environmentnominal</t>
  </si>
  <si>
    <t>2021AMP2014Capital ExpenditureReliability, safety and environmentQuality of supplyconstant</t>
  </si>
  <si>
    <t>2021AMP2015Capital ExpenditureReliability, safety and environmentQuality of supplyconstant</t>
  </si>
  <si>
    <t>2021AMP2013Capital ExpenditureReliability, safety and environmentQuality of supplyconstant</t>
  </si>
  <si>
    <t>2021AMP2015Capital ExpenditureReliability, safety and environmentQuality of supplynominal</t>
  </si>
  <si>
    <t>2021AMP2013Capital ExpenditureReliability, safety and environmentQuality of supplynominal</t>
  </si>
  <si>
    <t>2021AMP2014Capital ExpenditureReliability, safety and environmentQuality of supplynominal</t>
  </si>
  <si>
    <t>2021AMP2013Capital ExpenditureReliability, safety and environmentTotal reliability, safety and environmentconstant</t>
  </si>
  <si>
    <t>2021AMP2014Capital ExpenditureReliability, safety and environmentTotal reliability, safety and environmentconstant</t>
  </si>
  <si>
    <t>2021AMP2015Capital ExpenditureReliability, safety and environmentTotal reliability, safety and environmentconstant</t>
  </si>
  <si>
    <t>2021AMP2013Capital ExpenditureReliability, safety and environmentTotal reliability, safety and environmentnominal</t>
  </si>
  <si>
    <t>2021AMP2015Capital ExpenditureReliability, safety and environmentTotal reliability, safety and environmentnominal</t>
  </si>
  <si>
    <t>2021AMP2014Capital ExpenditureReliability, safety and environmentTotal reliability, safety and environmentnominal</t>
  </si>
  <si>
    <t>2021AMP2014Capital ExpenditureSystem growthSystem growthconstant</t>
  </si>
  <si>
    <t>2021AMP2015Capital ExpenditureSystem growthSystem growthconstant</t>
  </si>
  <si>
    <t>2021AMP2013Capital ExpenditureSystem growthSystem growthconstant</t>
  </si>
  <si>
    <t>2021AMP2013Capital ExpenditureSystem growthSystem growthnominal</t>
  </si>
  <si>
    <t>2021AMP2015Capital ExpenditureSystem growthSystem growthnominal</t>
  </si>
  <si>
    <t>2021AMP2014Capital ExpenditureSystem growthSystem growthnominal</t>
  </si>
  <si>
    <t>2021AMP2014Capital ExpenditureValue of capital contributionsValue of capital contributionsnominal</t>
  </si>
  <si>
    <t>2021AMP2015Capital ExpenditureValue of capital contributionsValue of capital contributionsnominal</t>
  </si>
  <si>
    <t>2021AMP2013Capital ExpenditureValue of capital contributionsValue of capital contributionsnominal</t>
  </si>
  <si>
    <t>2021AMP2015Capital ExpenditureValue of commissioned assetsValue of commissioned assetsnominal</t>
  </si>
  <si>
    <t>2021AMP2014Capital ExpenditureValue of commissioned assetsValue of commissioned assetsnominal</t>
  </si>
  <si>
    <t>2021AMP2013Capital ExpenditureValue of commissioned assetsValue of commissioned assetsnominal</t>
  </si>
  <si>
    <t>2021AMP2014Capital ExpenditureValue of vested assetsValue of vested assetsnominal</t>
  </si>
  <si>
    <t>2021AMP2013Capital ExpenditureValue of vested assetsValue of vested assetsnominal</t>
  </si>
  <si>
    <t>2021AMP2015Capital ExpenditureValue of vested assetsValue of vested assetsnominal</t>
  </si>
  <si>
    <t>2021AMP2015Operating ExpenditureAsset replacement and renewalAsset replacement and renewalconstant</t>
  </si>
  <si>
    <t>2021AMP2014Operating ExpenditureAsset replacement and renewalAsset replacement and renewalconstant</t>
  </si>
  <si>
    <t>2021AMP2013Operating ExpenditureAsset replacement and renewalAsset replacement and renewalconstant</t>
  </si>
  <si>
    <t>2021AMP2013Operating ExpenditureAsset replacement and renewalAsset replacement and renewalnominal</t>
  </si>
  <si>
    <t>2021AMP2014Operating ExpenditureAsset replacement and renewalAsset replacement and renewalnominal</t>
  </si>
  <si>
    <t>2021AMP2015Operating ExpenditureAsset replacement and renewalAsset replacement and renewalnominal</t>
  </si>
  <si>
    <t>2021AMP2013Operating ExpenditureBusiness supportBusiness supportconstant</t>
  </si>
  <si>
    <t>2021AMP2015Operating ExpenditureBusiness supportBusiness supportconstant</t>
  </si>
  <si>
    <t>2021AMP2014Operating ExpenditureBusiness supportBusiness supportconstant</t>
  </si>
  <si>
    <t>2021AMP2014Operating ExpenditureBusiness supportBusiness supportnominal</t>
  </si>
  <si>
    <t>2021AMP2013Operating ExpenditureBusiness supportBusiness supportnominal</t>
  </si>
  <si>
    <t>2021AMP2015Operating ExpenditureBusiness supportBusiness supportnominal</t>
  </si>
  <si>
    <t>2021AMP2014Operating ExpenditureExpenditure on subcomponentsDirect billing*constant</t>
  </si>
  <si>
    <t>2021AMP2015Operating ExpenditureExpenditure on subcomponentsDirect billing*constant</t>
  </si>
  <si>
    <t>2021AMP2013Operating ExpenditureExpenditure on subcomponentsDirect billing*constant</t>
  </si>
  <si>
    <t>2021AMP2015Operating ExpenditureExpenditure on subcomponentsEnergy efficiency and demand side management, reduction of energy lossesconstant</t>
  </si>
  <si>
    <t>2021AMP2014Operating ExpenditureExpenditure on subcomponentsEnergy efficiency and demand side management, reduction of energy lossesconstant</t>
  </si>
  <si>
    <t>2021AMP2013Operating ExpenditureExpenditure on subcomponentsEnergy efficiency and demand side management, reduction of energy lossesconstant</t>
  </si>
  <si>
    <t>2021AMP2014Operating ExpenditureExpenditure on subcomponentsInsuranceconstant</t>
  </si>
  <si>
    <t>2021AMP2013Operating ExpenditureExpenditure on subcomponentsInsuranceconstant</t>
  </si>
  <si>
    <t>2021AMP2015Operating ExpenditureExpenditure on subcomponentsInsuranceconstant</t>
  </si>
  <si>
    <t>2021AMP2014Operating ExpenditureExpenditure on subcomponentsResearch and Developmentconstant</t>
  </si>
  <si>
    <t>2021AMP2015Operating ExpenditureExpenditure on subcomponentsResearch and Developmentconstant</t>
  </si>
  <si>
    <t>2021AMP2013Operating ExpenditureExpenditure on subcomponentsResearch and Developmentconstant</t>
  </si>
  <si>
    <t>2021AMP2015Operating ExpenditureNetwork OpexNetwork Opexconstant</t>
  </si>
  <si>
    <t>2021AMP2014Operating ExpenditureNetwork OpexNetwork Opexconstant</t>
  </si>
  <si>
    <t>2021AMP2013Operating ExpenditureNetwork OpexNetwork Opexconstant</t>
  </si>
  <si>
    <t>2021AMP2015Operating ExpenditureNetwork OpexNetwork Opexnominal</t>
  </si>
  <si>
    <t>2021AMP2014Operating ExpenditureNetwork OpexNetwork Opexnominal</t>
  </si>
  <si>
    <t>2021AMP2013Operating ExpenditureNetwork OpexNetwork Opexnominal</t>
  </si>
  <si>
    <t>2021AMP2013Operating ExpenditureNon-network opexNon-network opexconstant</t>
  </si>
  <si>
    <t>2021AMP2014Operating ExpenditureNon-network opexNon-network opexconstant</t>
  </si>
  <si>
    <t>2021AMP2015Operating ExpenditureNon-network opexNon-network opexconstant</t>
  </si>
  <si>
    <t>2021AMP2014Operating ExpenditureNon-network opexNon-network opexnominal</t>
  </si>
  <si>
    <t>2021AMP2015Operating ExpenditureNon-network opexNon-network opexnominal</t>
  </si>
  <si>
    <t>2021AMP2013Operating ExpenditureNon-network opexNon-network opexnominal</t>
  </si>
  <si>
    <t>2021AMP2013Operating ExpenditureRoutine and corrective maintenance and inspectionRoutine and corrective maintenance and inspectionconstant</t>
  </si>
  <si>
    <t>2021AMP2014Operating ExpenditureRoutine and corrective maintenance and inspectionRoutine and corrective maintenance and inspectionconstant</t>
  </si>
  <si>
    <t>2021AMP2015Operating ExpenditureRoutine and corrective maintenance and inspectionRoutine and corrective maintenance and inspectionconstant</t>
  </si>
  <si>
    <t>2021AMP2013Operating ExpenditureRoutine and corrective maintenance and inspectionRoutine and corrective maintenance and inspectionnominal</t>
  </si>
  <si>
    <t>2021AMP2015Operating ExpenditureRoutine and corrective maintenance and inspectionRoutine and corrective maintenance and inspectionnominal</t>
  </si>
  <si>
    <t>2021AMP2014Operating ExpenditureRoutine and corrective maintenance and inspectionRoutine and corrective maintenance and inspectionnominal</t>
  </si>
  <si>
    <t>2021AMP2014Operating ExpenditureRoutine and preventative maintenance Routine and preventative maintenance constant</t>
  </si>
  <si>
    <t>2021AMP2015Operating ExpenditureRoutine and preventative maintenance Routine and preventative maintenance constant</t>
  </si>
  <si>
    <t>2021AMP2013Operating ExpenditureRoutine and preventative maintenance Routine and preventative maintenance constant</t>
  </si>
  <si>
    <t>2021AMP2013Operating ExpenditureRoutine and preventative maintenance Routine and preventative maintenance nominal</t>
  </si>
  <si>
    <t>2021AMP2015Operating ExpenditureRoutine and preventative maintenance Routine and preventative maintenance nominal</t>
  </si>
  <si>
    <t>2021AMP2014Operating ExpenditureRoutine and preventative maintenance Routine and preventative maintenance nominal</t>
  </si>
  <si>
    <t>2021AMP2014Operating ExpenditureService interruptions and emergenciesService interruptions and emergenciesconstant</t>
  </si>
  <si>
    <t>2021AMP2013Operating ExpenditureService interruptions and emergenciesService interruptions and emergenciesconstant</t>
  </si>
  <si>
    <t>2021AMP2015Operating ExpenditureService interruptions and emergenciesService interruptions and emergenciesconstant</t>
  </si>
  <si>
    <t>2021AMP2013Operating ExpenditureService interruptions and emergenciesService interruptions and emergenciesnominal</t>
  </si>
  <si>
    <t>2021AMP2014Operating ExpenditureService interruptions and emergenciesService interruptions and emergenciesnominal</t>
  </si>
  <si>
    <t>2021AMP2015Operating ExpenditureService interruptions and emergenciesService interruptions and emergenciesnominal</t>
  </si>
  <si>
    <t>2021AMP2015Operating ExpenditureSystem operations and network supportSystem operations and network supportconstant</t>
  </si>
  <si>
    <t>2021AMP2014Operating ExpenditureSystem operations and network supportSystem operations and network supportconstant</t>
  </si>
  <si>
    <t>2021AMP2013Operating ExpenditureSystem operations and network supportSystem operations and network supportconstant</t>
  </si>
  <si>
    <t>2021AMP2015Operating ExpenditureSystem operations and network supportSystem operations and network supportnominal</t>
  </si>
  <si>
    <t>2021AMP2014Operating ExpenditureSystem operations and network supportSystem operations and network supportnominal</t>
  </si>
  <si>
    <t>2021AMP2013Operating ExpenditureSystem operations and network supportSystem operations and network supportnominal</t>
  </si>
  <si>
    <t>2021AMP2014Operating ExpenditureTotal opexOperational expenditureconstant</t>
  </si>
  <si>
    <t>2021AMP2013Operating ExpenditureTotal opexOperational expenditureconstant</t>
  </si>
  <si>
    <t>2021AMP2015Operating ExpenditureTotal opexOperational expenditureconstant</t>
  </si>
  <si>
    <t>2021AMP2014Operating ExpenditureTotal opexOperational expenditurenominal</t>
  </si>
  <si>
    <t>2021AMP2015Operating ExpenditureTotal opexOperational expenditurenominal</t>
  </si>
  <si>
    <t>2021AMP2013Operating ExpenditureTotal opexOperational expenditurenominal</t>
  </si>
  <si>
    <t>2021AMP2015Operating ExpenditureVegetation managementVegetation managementconstant</t>
  </si>
  <si>
    <t>2021AMP2014Operating ExpenditureVegetation managementVegetation managementconstant</t>
  </si>
  <si>
    <t>2021AMP2013Operating ExpenditureVegetation managementVegetation managementconstant</t>
  </si>
  <si>
    <t>2021AMP2015Operating ExpenditureVegetation managementVegetation managementnominal</t>
  </si>
  <si>
    <t>2021AMP2014Operating ExpenditureVegetation managementVegetation managementnominal</t>
  </si>
  <si>
    <t>2021AMP2013Operating ExpenditureVegetation managementVegetation managementnominal</t>
  </si>
  <si>
    <t>2022AMP2015Capital ExpenditureAll assetsExpenditure on assetsconstant</t>
  </si>
  <si>
    <t>2022AMP2014Capital ExpenditureAll assetsExpenditure on assetsconstant</t>
  </si>
  <si>
    <t>2022AMP2013Capital ExpenditureAll assetsExpenditure on assetsconstant</t>
  </si>
  <si>
    <t>2022AMP2013Capital ExpenditureAll assetsExpenditure on assetsnominal</t>
  </si>
  <si>
    <t>2022AMP2015Capital ExpenditureAll assetsExpenditure on assetsnominal</t>
  </si>
  <si>
    <t>2022AMP2014Capital ExpenditureAll assetsExpenditure on assetsnominal</t>
  </si>
  <si>
    <t>2022AMP2014Capital ExpenditureAsset relocationsAsset relocationsconstant</t>
  </si>
  <si>
    <t>2022AMP2015Capital ExpenditureAsset relocationsAsset relocationsconstant</t>
  </si>
  <si>
    <t>2022AMP2013Capital ExpenditureAsset relocationsAsset relocationsconstant</t>
  </si>
  <si>
    <t>2022AMP2013Capital ExpenditureAsset relocationsAsset relocationsnominal</t>
  </si>
  <si>
    <t>2022AMP2014Capital ExpenditureAsset relocationsAsset relocationsnominal</t>
  </si>
  <si>
    <t>2022AMP2015Capital ExpenditureAsset relocationsAsset relocationsnominal</t>
  </si>
  <si>
    <t>2022AMP2015Capital ExpenditureAsset replacement and renewalAsset replacement and renewalconstant</t>
  </si>
  <si>
    <t>2022AMP2013Capital ExpenditureAsset replacement and renewalAsset replacement and renewalconstant</t>
  </si>
  <si>
    <t>2022AMP2014Capital ExpenditureAsset replacement and renewalAsset replacement and renewalconstant</t>
  </si>
  <si>
    <t>2022AMP2015Capital ExpenditureAsset replacement and renewalAsset replacement and renewalnominal</t>
  </si>
  <si>
    <t>2022AMP2014Capital ExpenditureAsset replacement and renewalAsset replacement and renewalnominal</t>
  </si>
  <si>
    <t>2022AMP2013Capital ExpenditureAsset replacement and renewalAsset replacement and renewalnominal</t>
  </si>
  <si>
    <t>2022AMP2015Capital ExpenditureAssets commissionedAssets commissionednominal</t>
  </si>
  <si>
    <t>2022AMP2015Capital ExpenditureCapital expenditure forecastCapital expenditure forecastnominal</t>
  </si>
  <si>
    <t>2022AMP2014Capital ExpenditureCapital expenditure forecastCapital expenditure forecastnominal</t>
  </si>
  <si>
    <t>2022AMP2013Capital ExpenditureCapital expenditure forecastCapital expenditure forecastnominal</t>
  </si>
  <si>
    <t>2022AMP2014Capital ExpenditureConsumer connectionConsumer connectionconstant</t>
  </si>
  <si>
    <t>2022AMP2013Capital ExpenditureConsumer connectionConsumer connectionconstant</t>
  </si>
  <si>
    <t>2022AMP2015Capital ExpenditureConsumer connectionConsumer connectionconstant</t>
  </si>
  <si>
    <t>2022AMP2015Capital ExpenditureConsumer connectionConsumer connectionnominal</t>
  </si>
  <si>
    <t>2022AMP2013Capital ExpenditureConsumer connectionConsumer connectionnominal</t>
  </si>
  <si>
    <t>2022AMP2014Capital ExpenditureConsumer connectionConsumer connectionnominal</t>
  </si>
  <si>
    <t>2022AMP2013Capital ExpenditureCost of financingCost of financingnominal</t>
  </si>
  <si>
    <t>2022AMP2014Capital ExpenditureCost of financingCost of financingnominal</t>
  </si>
  <si>
    <t>2022AMP2015Capital ExpenditureCost of financingCost of financingnominal</t>
  </si>
  <si>
    <t>2022AMP2015Capital ExpenditureExpenditure on subcomponentsEnergy efficiency and demand side management, reduction of energy lossesconstant</t>
  </si>
  <si>
    <t>2022AMP2013Capital ExpenditureExpenditure on subcomponentsEnergy efficiency and demand side management, reduction of energy lossesconstant</t>
  </si>
  <si>
    <t>2022AMP2014Capital ExpenditureExpenditure on subcomponentsEnergy efficiency and demand side management, reduction of energy lossesconstant</t>
  </si>
  <si>
    <t>2022AMP2014Capital ExpenditureExpenditure on subcomponentsOverhead to underground conversionconstant</t>
  </si>
  <si>
    <t>2022AMP2015Capital ExpenditureExpenditure on subcomponentsOverhead to underground conversionconstant</t>
  </si>
  <si>
    <t>2022AMP2013Capital ExpenditureExpenditure on subcomponentsOverhead to underground conversionconstant</t>
  </si>
  <si>
    <t>2022AMP2013Capital ExpenditureExpenditure on subcomponentsResearch and developmentconstant</t>
  </si>
  <si>
    <t>2022AMP2014Capital ExpenditureExpenditure on subcomponentsResearch and developmentconstant</t>
  </si>
  <si>
    <t>2022AMP2015Capital ExpenditureExpenditure on subcomponentsResearch and developmentconstant</t>
  </si>
  <si>
    <t>2022AMP2014Capital ExpenditureNetwork assetsExpenditure on network assetsconstant</t>
  </si>
  <si>
    <t>2022AMP2015Capital ExpenditureNetwork assetsExpenditure on network assetsconstant</t>
  </si>
  <si>
    <t>2022AMP2013Capital ExpenditureNetwork assetsExpenditure on network assetsconstant</t>
  </si>
  <si>
    <t>2022AMP2013Capital ExpenditureNetwork assetsExpenditure on network assetsnominal</t>
  </si>
  <si>
    <t>2022AMP2014Capital ExpenditureNetwork assetsExpenditure on network assetsnominal</t>
  </si>
  <si>
    <t>2022AMP2015Capital ExpenditureNetwork assetsExpenditure on network assetsnominal</t>
  </si>
  <si>
    <t>2022AMP2015Capital ExpenditureNon-network assetsExpenditure on non-network assetsconstant</t>
  </si>
  <si>
    <t>2022AMP2015Capital ExpenditureNon-network assetsExpenditure on non-network assetsnominal</t>
  </si>
  <si>
    <t>2022AMP2013Capital ExpenditureNon-network assetsNon-network assetsconstant</t>
  </si>
  <si>
    <t>2022AMP2015Capital ExpenditureNon-network assetsNon-network assetsconstant</t>
  </si>
  <si>
    <t>2022AMP2014Capital ExpenditureNon-network assetsNon-network assetsconstant</t>
  </si>
  <si>
    <t>2022AMP2014Capital ExpenditureNon-network assetsNon-network assetsnominal</t>
  </si>
  <si>
    <t>2022AMP2015Capital ExpenditureNon-network assetsNon-network assetsnominal</t>
  </si>
  <si>
    <t>2022AMP2013Capital ExpenditureNon-network assetsNon-network assetsnominal</t>
  </si>
  <si>
    <t>2022AMP2013Capital ExpenditureReliability, safety and environmentLegislative and regulatoryconstant</t>
  </si>
  <si>
    <t>2022AMP2015Capital ExpenditureReliability, safety and environmentLegislative and regulatoryconstant</t>
  </si>
  <si>
    <t>2022AMP2014Capital ExpenditureReliability, safety and environmentLegislative and regulatoryconstant</t>
  </si>
  <si>
    <t>2022AMP2013Capital ExpenditureReliability, safety and environmentLegislative and regulatorynominal</t>
  </si>
  <si>
    <t>2022AMP2015Capital ExpenditureReliability, safety and environmentLegislative and regulatorynominal</t>
  </si>
  <si>
    <t>2022AMP2014Capital ExpenditureReliability, safety and environmentLegislative and regulatorynominal</t>
  </si>
  <si>
    <t>2022AMP2014Capital ExpenditureReliability, safety and environmentOther reliability, safety and environmentconstant</t>
  </si>
  <si>
    <t>2022AMP2015Capital ExpenditureReliability, safety and environmentOther reliability, safety and environmentconstant</t>
  </si>
  <si>
    <t>2022AMP2013Capital ExpenditureReliability, safety and environmentOther reliability, safety and environmentconstant</t>
  </si>
  <si>
    <t>2022AMP2014Capital ExpenditureReliability, safety and environmentOther reliability, safety and environmentnominal</t>
  </si>
  <si>
    <t>2022AMP2015Capital ExpenditureReliability, safety and environmentOther reliability, safety and environmentnominal</t>
  </si>
  <si>
    <t>2022AMP2013Capital ExpenditureReliability, safety and environmentOther reliability, safety and environmentnominal</t>
  </si>
  <si>
    <t>2022AMP2015Capital ExpenditureReliability, safety and environmentQuality of supplyconstant</t>
  </si>
  <si>
    <t>2022AMP2013Capital ExpenditureReliability, safety and environmentQuality of supplyconstant</t>
  </si>
  <si>
    <t>2022AMP2014Capital ExpenditureReliability, safety and environmentQuality of supplyconstant</t>
  </si>
  <si>
    <t>2022AMP2015Capital ExpenditureReliability, safety and environmentQuality of supplynominal</t>
  </si>
  <si>
    <t>2022AMP2014Capital ExpenditureReliability, safety and environmentQuality of supplynominal</t>
  </si>
  <si>
    <t>2022AMP2013Capital ExpenditureReliability, safety and environmentQuality of supplynominal</t>
  </si>
  <si>
    <t>2022AMP2013Capital ExpenditureReliability, safety and environmentTotal reliability, safety and environmentconstant</t>
  </si>
  <si>
    <t>2022AMP2014Capital ExpenditureReliability, safety and environmentTotal reliability, safety and environmentconstant</t>
  </si>
  <si>
    <t>2022AMP2015Capital ExpenditureReliability, safety and environmentTotal reliability, safety and environmentconstant</t>
  </si>
  <si>
    <t>2022AMP2015Capital ExpenditureReliability, safety and environmentTotal reliability, safety and environmentnominal</t>
  </si>
  <si>
    <t>2022AMP2013Capital ExpenditureReliability, safety and environmentTotal reliability, safety and environmentnominal</t>
  </si>
  <si>
    <t>2022AMP2014Capital ExpenditureReliability, safety and environmentTotal reliability, safety and environmentnominal</t>
  </si>
  <si>
    <t>2022AMP2015Capital ExpenditureSystem growthSystem growthconstant</t>
  </si>
  <si>
    <t>2022AMP2014Capital ExpenditureSystem growthSystem growthconstant</t>
  </si>
  <si>
    <t>2022AMP2013Capital ExpenditureSystem growthSystem growthconstant</t>
  </si>
  <si>
    <t>2022AMP2013Capital ExpenditureSystem growthSystem growthnominal</t>
  </si>
  <si>
    <t>2022AMP2015Capital ExpenditureSystem growthSystem growthnominal</t>
  </si>
  <si>
    <t>2022AMP2014Capital ExpenditureSystem growthSystem growthnominal</t>
  </si>
  <si>
    <t>2022AMP2014Capital ExpenditureValue of capital contributionsValue of capital contributionsnominal</t>
  </si>
  <si>
    <t>2022AMP2013Capital ExpenditureValue of capital contributionsValue of capital contributionsnominal</t>
  </si>
  <si>
    <t>2022AMP2015Capital ExpenditureValue of capital contributionsValue of capital contributionsnominal</t>
  </si>
  <si>
    <t>2022AMP2013Capital ExpenditureValue of commissioned assetsValue of commissioned assetsnominal</t>
  </si>
  <si>
    <t>2022AMP2014Capital ExpenditureValue of commissioned assetsValue of commissioned assetsnominal</t>
  </si>
  <si>
    <t>2022AMP2015Capital ExpenditureValue of commissioned assetsValue of commissioned assetsnominal</t>
  </si>
  <si>
    <t>2022AMP2014Capital ExpenditureValue of vested assetsValue of vested assetsnominal</t>
  </si>
  <si>
    <t>2022AMP2013Capital ExpenditureValue of vested assetsValue of vested assetsnominal</t>
  </si>
  <si>
    <t>2022AMP2015Capital ExpenditureValue of vested assetsValue of vested assetsnominal</t>
  </si>
  <si>
    <t>2022AMP2015Operating ExpenditureAsset replacement and renewalAsset replacement and renewalconstant</t>
  </si>
  <si>
    <t>2022AMP2014Operating ExpenditureAsset replacement and renewalAsset replacement and renewalconstant</t>
  </si>
  <si>
    <t>2022AMP2013Operating ExpenditureAsset replacement and renewalAsset replacement and renewalconstant</t>
  </si>
  <si>
    <t>2022AMP2013Operating ExpenditureAsset replacement and renewalAsset replacement and renewalnominal</t>
  </si>
  <si>
    <t>2022AMP2015Operating ExpenditureAsset replacement and renewalAsset replacement and renewalnominal</t>
  </si>
  <si>
    <t>2022AMP2014Operating ExpenditureAsset replacement and renewalAsset replacement and renewalnominal</t>
  </si>
  <si>
    <t>2022AMP2015Operating ExpenditureBusiness supportBusiness supportconstant</t>
  </si>
  <si>
    <t>2022AMP2014Operating ExpenditureBusiness supportBusiness supportconstant</t>
  </si>
  <si>
    <t>2022AMP2013Operating ExpenditureBusiness supportBusiness supportconstant</t>
  </si>
  <si>
    <t>2022AMP2014Operating ExpenditureBusiness supportBusiness supportnominal</t>
  </si>
  <si>
    <t>2022AMP2013Operating ExpenditureBusiness supportBusiness supportnominal</t>
  </si>
  <si>
    <t>2022AMP2015Operating ExpenditureBusiness supportBusiness supportnominal</t>
  </si>
  <si>
    <t>2022AMP2014Operating ExpenditureExpenditure on subcomponentsDirect billing*constant</t>
  </si>
  <si>
    <t>2022AMP2013Operating ExpenditureExpenditure on subcomponentsDirect billing*constant</t>
  </si>
  <si>
    <t>2022AMP2015Operating ExpenditureExpenditure on subcomponentsDirect billing*constant</t>
  </si>
  <si>
    <t>2022AMP2013Operating ExpenditureExpenditure on subcomponentsEnergy efficiency and demand side management, reduction of energy lossesconstant</t>
  </si>
  <si>
    <t>2022AMP2015Operating ExpenditureExpenditure on subcomponentsEnergy efficiency and demand side management, reduction of energy lossesconstant</t>
  </si>
  <si>
    <t>2022AMP2014Operating ExpenditureExpenditure on subcomponentsEnergy efficiency and demand side management, reduction of energy lossesconstant</t>
  </si>
  <si>
    <t>2022AMP2013Operating ExpenditureExpenditure on subcomponentsInsuranceconstant</t>
  </si>
  <si>
    <t>2022AMP2015Operating ExpenditureExpenditure on subcomponentsInsuranceconstant</t>
  </si>
  <si>
    <t>2022AMP2014Operating ExpenditureExpenditure on subcomponentsInsuranceconstant</t>
  </si>
  <si>
    <t>2022AMP2014Operating ExpenditureExpenditure on subcomponentsResearch and Developmentconstant</t>
  </si>
  <si>
    <t>2022AMP2015Operating ExpenditureExpenditure on subcomponentsResearch and Developmentconstant</t>
  </si>
  <si>
    <t>2022AMP2013Operating ExpenditureExpenditure on subcomponentsResearch and Developmentconstant</t>
  </si>
  <si>
    <t>2022AMP2015Operating ExpenditureNetwork OpexNetwork Opexconstant</t>
  </si>
  <si>
    <t>2022AMP2014Operating ExpenditureNetwork OpexNetwork Opexconstant</t>
  </si>
  <si>
    <t>2022AMP2013Operating ExpenditureNetwork OpexNetwork Opexconstant</t>
  </si>
  <si>
    <t>2022AMP2013Operating ExpenditureNetwork OpexNetwork Opexnominal</t>
  </si>
  <si>
    <t>2022AMP2015Operating ExpenditureNetwork OpexNetwork Opexnominal</t>
  </si>
  <si>
    <t>2022AMP2014Operating ExpenditureNetwork OpexNetwork Opexnominal</t>
  </si>
  <si>
    <t>2022AMP2013Operating ExpenditureNon-network opexNon-network opexconstant</t>
  </si>
  <si>
    <t>2022AMP2015Operating ExpenditureNon-network opexNon-network opexconstant</t>
  </si>
  <si>
    <t>2022AMP2014Operating ExpenditureNon-network opexNon-network opexconstant</t>
  </si>
  <si>
    <t>2022AMP2013Operating ExpenditureNon-network opexNon-network opexnominal</t>
  </si>
  <si>
    <t>2022AMP2015Operating ExpenditureNon-network opexNon-network opexnominal</t>
  </si>
  <si>
    <t>2022AMP2014Operating ExpenditureNon-network opexNon-network opexnominal</t>
  </si>
  <si>
    <t>2022AMP2014Operating ExpenditureRoutine and corrective maintenance and inspectionRoutine and corrective maintenance and inspectionconstant</t>
  </si>
  <si>
    <t>2022AMP2013Operating ExpenditureRoutine and corrective maintenance and inspectionRoutine and corrective maintenance and inspectionconstant</t>
  </si>
  <si>
    <t>2022AMP2015Operating ExpenditureRoutine and corrective maintenance and inspectionRoutine and corrective maintenance and inspectionconstant</t>
  </si>
  <si>
    <t>2022AMP2013Operating ExpenditureRoutine and corrective maintenance and inspectionRoutine and corrective maintenance and inspectionnominal</t>
  </si>
  <si>
    <t>2022AMP2015Operating ExpenditureRoutine and corrective maintenance and inspectionRoutine and corrective maintenance and inspectionnominal</t>
  </si>
  <si>
    <t>2022AMP2014Operating ExpenditureRoutine and corrective maintenance and inspectionRoutine and corrective maintenance and inspectionnominal</t>
  </si>
  <si>
    <t>2022AMP2014Operating ExpenditureRoutine and preventative maintenance Routine and preventative maintenance constant</t>
  </si>
  <si>
    <t>2022AMP2013Operating ExpenditureRoutine and preventative maintenance Routine and preventative maintenance constant</t>
  </si>
  <si>
    <t>2022AMP2015Operating ExpenditureRoutine and preventative maintenance Routine and preventative maintenance constant</t>
  </si>
  <si>
    <t>2022AMP2013Operating ExpenditureRoutine and preventative maintenance Routine and preventative maintenance nominal</t>
  </si>
  <si>
    <t>2022AMP2014Operating ExpenditureRoutine and preventative maintenance Routine and preventative maintenance nominal</t>
  </si>
  <si>
    <t>2022AMP2015Operating ExpenditureRoutine and preventative maintenance Routine and preventative maintenance nominal</t>
  </si>
  <si>
    <t>2022AMP2013Operating ExpenditureService interruptions and emergenciesService interruptions and emergenciesconstant</t>
  </si>
  <si>
    <t>2022AMP2015Operating ExpenditureService interruptions and emergenciesService interruptions and emergenciesconstant</t>
  </si>
  <si>
    <t>2022AMP2014Operating ExpenditureService interruptions and emergenciesService interruptions and emergenciesconstant</t>
  </si>
  <si>
    <t>2022AMP2015Operating ExpenditureService interruptions and emergenciesService interruptions and emergenciesnominal</t>
  </si>
  <si>
    <t>2022AMP2013Operating ExpenditureService interruptions and emergenciesService interruptions and emergenciesnominal</t>
  </si>
  <si>
    <t>2022AMP2014Operating ExpenditureService interruptions and emergenciesService interruptions and emergenciesnominal</t>
  </si>
  <si>
    <t>2022AMP2015Operating ExpenditureSystem operations and network supportSystem operations and network supportconstant</t>
  </si>
  <si>
    <t>2022AMP2014Operating ExpenditureSystem operations and network supportSystem operations and network supportconstant</t>
  </si>
  <si>
    <t>2022AMP2013Operating ExpenditureSystem operations and network supportSystem operations and network supportconstant</t>
  </si>
  <si>
    <t>2022AMP2014Operating ExpenditureSystem operations and network supportSystem operations and network supportnominal</t>
  </si>
  <si>
    <t>2022AMP2015Operating ExpenditureSystem operations and network supportSystem operations and network supportnominal</t>
  </si>
  <si>
    <t>2022AMP2013Operating ExpenditureSystem operations and network supportSystem operations and network supportnominal</t>
  </si>
  <si>
    <t>2022AMP2013Operating ExpenditureTotal opexOperational expenditureconstant</t>
  </si>
  <si>
    <t>2022AMP2014Operating ExpenditureTotal opexOperational expenditureconstant</t>
  </si>
  <si>
    <t>2022AMP2015Operating ExpenditureTotal opexOperational expenditureconstant</t>
  </si>
  <si>
    <t>2022AMP2014Operating ExpenditureTotal opexOperational expenditurenominal</t>
  </si>
  <si>
    <t>2022AMP2013Operating ExpenditureTotal opexOperational expenditurenominal</t>
  </si>
  <si>
    <t>2022AMP2015Operating ExpenditureTotal opexOperational expenditurenominal</t>
  </si>
  <si>
    <t>2022AMP2013Operating ExpenditureVegetation managementVegetation managementconstant</t>
  </si>
  <si>
    <t>2022AMP2014Operating ExpenditureVegetation managementVegetation managementconstant</t>
  </si>
  <si>
    <t>2022AMP2015Operating ExpenditureVegetation managementVegetation managementconstant</t>
  </si>
  <si>
    <t>2022AMP2015Operating ExpenditureVegetation managementVegetation managementnominal</t>
  </si>
  <si>
    <t>2022AMP2014Operating ExpenditureVegetation managementVegetation managementnominal</t>
  </si>
  <si>
    <t>2022AMP2013Operating ExpenditureVegetation managementVegetation managementnominal</t>
  </si>
  <si>
    <t>2023AMP2014Capital ExpenditureAll assetsExpenditure on assetsconstant</t>
  </si>
  <si>
    <t>2023AMP2015Capital ExpenditureAll assetsExpenditure on assetsconstant</t>
  </si>
  <si>
    <t>2023AMP2013Capital ExpenditureAll assetsExpenditure on assetsconstant</t>
  </si>
  <si>
    <t>2023AMP2015Capital ExpenditureAll assetsExpenditure on assetsnominal</t>
  </si>
  <si>
    <t>2023AMP2013Capital ExpenditureAll assetsExpenditure on assetsnominal</t>
  </si>
  <si>
    <t>2023AMP2014Capital ExpenditureAll assetsExpenditure on assetsnominal</t>
  </si>
  <si>
    <t>2023AMP2013Capital ExpenditureAsset relocationsAsset relocationsconstant</t>
  </si>
  <si>
    <t>2023AMP2014Capital ExpenditureAsset relocationsAsset relocationsconstant</t>
  </si>
  <si>
    <t>2023AMP2015Capital ExpenditureAsset relocationsAsset relocationsconstant</t>
  </si>
  <si>
    <t>2023AMP2014Capital ExpenditureAsset relocationsAsset relocationsnominal</t>
  </si>
  <si>
    <t>2023AMP2013Capital ExpenditureAsset relocationsAsset relocationsnominal</t>
  </si>
  <si>
    <t>2023AMP2015Capital ExpenditureAsset relocationsAsset relocationsnominal</t>
  </si>
  <si>
    <t>2023AMP2014Capital ExpenditureAsset replacement and renewalAsset replacement and renewalconstant</t>
  </si>
  <si>
    <t>2023AMP2013Capital ExpenditureAsset replacement and renewalAsset replacement and renewalconstant</t>
  </si>
  <si>
    <t>2023AMP2015Capital ExpenditureAsset replacement and renewalAsset replacement and renewalconstant</t>
  </si>
  <si>
    <t>2023AMP2013Capital ExpenditureAsset replacement and renewalAsset replacement and renewalnominal</t>
  </si>
  <si>
    <t>2023AMP2014Capital ExpenditureAsset replacement and renewalAsset replacement and renewalnominal</t>
  </si>
  <si>
    <t>2023AMP2015Capital ExpenditureAsset replacement and renewalAsset replacement and renewalnominal</t>
  </si>
  <si>
    <t>2023AMP2015Capital ExpenditureAssets commissionedAssets commissionednominal</t>
  </si>
  <si>
    <t>2023AMP2014Capital ExpenditureCapital expenditure forecastCapital expenditure forecastnominal</t>
  </si>
  <si>
    <t>2023AMP2013Capital ExpenditureCapital expenditure forecastCapital expenditure forecastnominal</t>
  </si>
  <si>
    <t>2023AMP2015Capital ExpenditureCapital expenditure forecastCapital expenditure forecastnominal</t>
  </si>
  <si>
    <t>2023AMP2014Capital ExpenditureConsumer connectionConsumer connectionconstant</t>
  </si>
  <si>
    <t>2023AMP2015Capital ExpenditureConsumer connectionConsumer connectionconstant</t>
  </si>
  <si>
    <t>2023AMP2013Capital ExpenditureConsumer connectionConsumer connectionconstant</t>
  </si>
  <si>
    <t>2023AMP2013Capital ExpenditureConsumer connectionConsumer connectionnominal</t>
  </si>
  <si>
    <t>2023AMP2015Capital ExpenditureConsumer connectionConsumer connectionnominal</t>
  </si>
  <si>
    <t>2023AMP2014Capital ExpenditureConsumer connectionConsumer connectionnominal</t>
  </si>
  <si>
    <t>2023AMP2013Capital ExpenditureCost of financingCost of financingnominal</t>
  </si>
  <si>
    <t>2023AMP2014Capital ExpenditureCost of financingCost of financingnominal</t>
  </si>
  <si>
    <t>2023AMP2015Capital ExpenditureCost of financingCost of financingnominal</t>
  </si>
  <si>
    <t>2023AMP2015Capital ExpenditureExpenditure on subcomponentsEnergy efficiency and demand side management, reduction of energy lossesconstant</t>
  </si>
  <si>
    <t>2023AMP2014Capital ExpenditureExpenditure on subcomponentsEnergy efficiency and demand side management, reduction of energy lossesconstant</t>
  </si>
  <si>
    <t>2023AMP2013Capital ExpenditureExpenditure on subcomponentsEnergy efficiency and demand side management, reduction of energy lossesconstant</t>
  </si>
  <si>
    <t>2023AMP2013Capital ExpenditureExpenditure on subcomponentsOverhead to underground conversionconstant</t>
  </si>
  <si>
    <t>2023AMP2014Capital ExpenditureExpenditure on subcomponentsOverhead to underground conversionconstant</t>
  </si>
  <si>
    <t>2023AMP2015Capital ExpenditureExpenditure on subcomponentsOverhead to underground conversionconstant</t>
  </si>
  <si>
    <t>2023AMP2013Capital ExpenditureExpenditure on subcomponentsResearch and developmentconstant</t>
  </si>
  <si>
    <t>2023AMP2015Capital ExpenditureExpenditure on subcomponentsResearch and developmentconstant</t>
  </si>
  <si>
    <t>2023AMP2014Capital ExpenditureExpenditure on subcomponentsResearch and developmentconstant</t>
  </si>
  <si>
    <t>2023AMP2014Capital ExpenditureNetwork assetsExpenditure on network assetsconstant</t>
  </si>
  <si>
    <t>2023AMP2013Capital ExpenditureNetwork assetsExpenditure on network assetsconstant</t>
  </si>
  <si>
    <t>2023AMP2015Capital ExpenditureNetwork assetsExpenditure on network assetsconstant</t>
  </si>
  <si>
    <t>2023AMP2013Capital ExpenditureNetwork assetsExpenditure on network assetsnominal</t>
  </si>
  <si>
    <t>2023AMP2015Capital ExpenditureNetwork assetsExpenditure on network assetsnominal</t>
  </si>
  <si>
    <t>2023AMP2014Capital ExpenditureNetwork assetsExpenditure on network assetsnominal</t>
  </si>
  <si>
    <t>2023AMP2015Capital ExpenditureNon-network assetsExpenditure on non-network assetsconstant</t>
  </si>
  <si>
    <t>2023AMP2015Capital ExpenditureNon-network assetsExpenditure on non-network assetsnominal</t>
  </si>
  <si>
    <t>2023AMP2015Capital ExpenditureNon-network assetsNon-network assetsconstant</t>
  </si>
  <si>
    <t>2023AMP2013Capital ExpenditureNon-network assetsNon-network assetsconstant</t>
  </si>
  <si>
    <t>2023AMP2014Capital ExpenditureNon-network assetsNon-network assetsconstant</t>
  </si>
  <si>
    <t>2023AMP2013Capital ExpenditureNon-network assetsNon-network assetsnominal</t>
  </si>
  <si>
    <t>2023AMP2015Capital ExpenditureNon-network assetsNon-network assetsnominal</t>
  </si>
  <si>
    <t>2023AMP2014Capital ExpenditureNon-network assetsNon-network assetsnominal</t>
  </si>
  <si>
    <t>2023AMP2014Capital ExpenditureReliability, safety and environmentLegislative and regulatoryconstant</t>
  </si>
  <si>
    <t>2023AMP2015Capital ExpenditureReliability, safety and environmentLegislative and regulatoryconstant</t>
  </si>
  <si>
    <t>2023AMP2013Capital ExpenditureReliability, safety and environmentLegislative and regulatoryconstant</t>
  </si>
  <si>
    <t>2023AMP2013Capital ExpenditureReliability, safety and environmentLegislative and regulatorynominal</t>
  </si>
  <si>
    <t>2023AMP2015Capital ExpenditureReliability, safety and environmentLegislative and regulatorynominal</t>
  </si>
  <si>
    <t>2023AMP2014Capital ExpenditureReliability, safety and environmentLegislative and regulatorynominal</t>
  </si>
  <si>
    <t>2023AMP2015Capital ExpenditureReliability, safety and environmentOther reliability, safety and environmentconstant</t>
  </si>
  <si>
    <t>2023AMP2013Capital ExpenditureReliability, safety and environmentOther reliability, safety and environmentconstant</t>
  </si>
  <si>
    <t>2023AMP2014Capital ExpenditureReliability, safety and environmentOther reliability, safety and environmentconstant</t>
  </si>
  <si>
    <t>2023AMP2015Capital ExpenditureReliability, safety and environmentOther reliability, safety and environmentnominal</t>
  </si>
  <si>
    <t>2023AMP2014Capital ExpenditureReliability, safety and environmentOther reliability, safety and environmentnominal</t>
  </si>
  <si>
    <t>2023AMP2013Capital ExpenditureReliability, safety and environmentOther reliability, safety and environmentnominal</t>
  </si>
  <si>
    <t>2023AMP2014Capital ExpenditureReliability, safety and environmentQuality of supplyconstant</t>
  </si>
  <si>
    <t>2023AMP2015Capital ExpenditureReliability, safety and environmentQuality of supplyconstant</t>
  </si>
  <si>
    <t>2023AMP2013Capital ExpenditureReliability, safety and environmentQuality of supplyconstant</t>
  </si>
  <si>
    <t>2023AMP2013Capital ExpenditureReliability, safety and environmentQuality of supplynominal</t>
  </si>
  <si>
    <t>2023AMP2015Capital ExpenditureReliability, safety and environmentQuality of supplynominal</t>
  </si>
  <si>
    <t>2023AMP2014Capital ExpenditureReliability, safety and environmentQuality of supplynominal</t>
  </si>
  <si>
    <t>2023AMP2013Capital ExpenditureReliability, safety and environmentTotal reliability, safety and environmentconstant</t>
  </si>
  <si>
    <t>2023AMP2015Capital ExpenditureReliability, safety and environmentTotal reliability, safety and environmentconstant</t>
  </si>
  <si>
    <t>2023AMP2014Capital ExpenditureReliability, safety and environmentTotal reliability, safety and environmentconstant</t>
  </si>
  <si>
    <t>2023AMP2015Capital ExpenditureReliability, safety and environmentTotal reliability, safety and environmentnominal</t>
  </si>
  <si>
    <t>2023AMP2013Capital ExpenditureReliability, safety and environmentTotal reliability, safety and environmentnominal</t>
  </si>
  <si>
    <t>2023AMP2014Capital ExpenditureReliability, safety and environmentTotal reliability, safety and environmentnominal</t>
  </si>
  <si>
    <t>2023AMP2013Capital ExpenditureSystem growthSystem growthconstant</t>
  </si>
  <si>
    <t>2023AMP2014Capital ExpenditureSystem growthSystem growthconstant</t>
  </si>
  <si>
    <t>2023AMP2015Capital ExpenditureSystem growthSystem growthconstant</t>
  </si>
  <si>
    <t>2023AMP2014Capital ExpenditureSystem growthSystem growthnominal</t>
  </si>
  <si>
    <t>2023AMP2013Capital ExpenditureSystem growthSystem growthnominal</t>
  </si>
  <si>
    <t>2023AMP2015Capital ExpenditureSystem growthSystem growthnominal</t>
  </si>
  <si>
    <t>2023AMP2014Capital ExpenditureValue of capital contributionsValue of capital contributionsnominal</t>
  </si>
  <si>
    <t>2023AMP2013Capital ExpenditureValue of capital contributionsValue of capital contributionsnominal</t>
  </si>
  <si>
    <t>2023AMP2015Capital ExpenditureValue of capital contributionsValue of capital contributionsnominal</t>
  </si>
  <si>
    <t>2023AMP2014Capital ExpenditureValue of commissioned assetsValue of commissioned assetsnominal</t>
  </si>
  <si>
    <t>2023AMP2015Capital ExpenditureValue of commissioned assetsValue of commissioned assetsnominal</t>
  </si>
  <si>
    <t>2023AMP2013Capital ExpenditureValue of commissioned assetsValue of commissioned assetsnominal</t>
  </si>
  <si>
    <t>2023AMP2013Capital ExpenditureValue of vested assetsValue of vested assetsnominal</t>
  </si>
  <si>
    <t>2023AMP2015Capital ExpenditureValue of vested assetsValue of vested assetsnominal</t>
  </si>
  <si>
    <t>2023AMP2014Capital ExpenditureValue of vested assetsValue of vested assetsnominal</t>
  </si>
  <si>
    <t>2023AMP2015Operating ExpenditureAsset replacement and renewalAsset replacement and renewalconstant</t>
  </si>
  <si>
    <t>2023AMP2013Operating ExpenditureAsset replacement and renewalAsset replacement and renewalconstant</t>
  </si>
  <si>
    <t>2023AMP2014Operating ExpenditureAsset replacement and renewalAsset replacement and renewalconstant</t>
  </si>
  <si>
    <t>2023AMP2014Operating ExpenditureAsset replacement and renewalAsset replacement and renewalnominal</t>
  </si>
  <si>
    <t>2023AMP2015Operating ExpenditureAsset replacement and renewalAsset replacement and renewalnominal</t>
  </si>
  <si>
    <t>2023AMP2013Operating ExpenditureAsset replacement and renewalAsset replacement and renewalnominal</t>
  </si>
  <si>
    <t>2023AMP2015Operating ExpenditureBusiness supportBusiness supportconstant</t>
  </si>
  <si>
    <t>2023AMP2014Operating ExpenditureBusiness supportBusiness supportconstant</t>
  </si>
  <si>
    <t>2023AMP2013Operating ExpenditureBusiness supportBusiness supportconstant</t>
  </si>
  <si>
    <t>2023AMP2013Operating ExpenditureBusiness supportBusiness supportnominal</t>
  </si>
  <si>
    <t>2023AMP2014Operating ExpenditureBusiness supportBusiness supportnominal</t>
  </si>
  <si>
    <t>2023AMP2015Operating ExpenditureBusiness supportBusiness supportnominal</t>
  </si>
  <si>
    <t>2023AMP2013Operating ExpenditureExpenditure on subcomponentsDirect billing*constant</t>
  </si>
  <si>
    <t>2023AMP2014Operating ExpenditureExpenditure on subcomponentsDirect billing*constant</t>
  </si>
  <si>
    <t>2023AMP2015Operating ExpenditureExpenditure on subcomponentsDirect billing*constant</t>
  </si>
  <si>
    <t>2023AMP2013Operating ExpenditureExpenditure on subcomponentsEnergy efficiency and demand side management, reduction of energy lossesconstant</t>
  </si>
  <si>
    <t>2023AMP2014Operating ExpenditureExpenditure on subcomponentsEnergy efficiency and demand side management, reduction of energy lossesconstant</t>
  </si>
  <si>
    <t>2023AMP2015Operating ExpenditureExpenditure on subcomponentsEnergy efficiency and demand side management, reduction of energy lossesconstant</t>
  </si>
  <si>
    <t>2023AMP2014Operating ExpenditureExpenditure on subcomponentsInsuranceconstant</t>
  </si>
  <si>
    <t>2023AMP2013Operating ExpenditureExpenditure on subcomponentsInsuranceconstant</t>
  </si>
  <si>
    <t>2023AMP2015Operating ExpenditureExpenditure on subcomponentsInsuranceconstant</t>
  </si>
  <si>
    <t>2023AMP2014Operating ExpenditureExpenditure on subcomponentsResearch and Developmentconstant</t>
  </si>
  <si>
    <t>2023AMP2015Operating ExpenditureExpenditure on subcomponentsResearch and Developmentconstant</t>
  </si>
  <si>
    <t>2023AMP2013Operating ExpenditureExpenditure on subcomponentsResearch and Developmentconstant</t>
  </si>
  <si>
    <t>2023AMP2015Operating ExpenditureNetwork OpexNetwork Opexconstant</t>
  </si>
  <si>
    <t>2023AMP2013Operating ExpenditureNetwork OpexNetwork Opexconstant</t>
  </si>
  <si>
    <t>2023AMP2014Operating ExpenditureNetwork OpexNetwork Opexconstant</t>
  </si>
  <si>
    <t>2023AMP2014Operating ExpenditureNetwork OpexNetwork Opexnominal</t>
  </si>
  <si>
    <t>2023AMP2013Operating ExpenditureNetwork OpexNetwork Opexnominal</t>
  </si>
  <si>
    <t>2023AMP2015Operating ExpenditureNetwork OpexNetwork Opexnominal</t>
  </si>
  <si>
    <t>2023AMP2015Operating ExpenditureNon-network opexNon-network opexconstant</t>
  </si>
  <si>
    <t>2023AMP2013Operating ExpenditureNon-network opexNon-network opexconstant</t>
  </si>
  <si>
    <t>2023AMP2014Operating ExpenditureNon-network opexNon-network opexconstant</t>
  </si>
  <si>
    <t>2023AMP2014Operating ExpenditureNon-network opexNon-network opexnominal</t>
  </si>
  <si>
    <t>2023AMP2015Operating ExpenditureNon-network opexNon-network opexnominal</t>
  </si>
  <si>
    <t>2023AMP2013Operating ExpenditureNon-network opexNon-network opexnominal</t>
  </si>
  <si>
    <t>2023AMP2015Operating ExpenditureRoutine and corrective maintenance and inspectionRoutine and corrective maintenance and inspectionconstant</t>
  </si>
  <si>
    <t>2023AMP2013Operating ExpenditureRoutine and corrective maintenance and inspectionRoutine and corrective maintenance and inspectionconstant</t>
  </si>
  <si>
    <t>2023AMP2014Operating ExpenditureRoutine and corrective maintenance and inspectionRoutine and corrective maintenance and inspectionconstant</t>
  </si>
  <si>
    <t>2023AMP2013Operating ExpenditureRoutine and corrective maintenance and inspectionRoutine and corrective maintenance and inspectionnominal</t>
  </si>
  <si>
    <t>2023AMP2014Operating ExpenditureRoutine and corrective maintenance and inspectionRoutine and corrective maintenance and inspectionnominal</t>
  </si>
  <si>
    <t>2023AMP2015Operating ExpenditureRoutine and corrective maintenance and inspectionRoutine and corrective maintenance and inspectionnominal</t>
  </si>
  <si>
    <t>2023AMP2013Operating ExpenditureRoutine and preventative maintenance Routine and preventative maintenance constant</t>
  </si>
  <si>
    <t>2023AMP2015Operating ExpenditureRoutine and preventative maintenance Routine and preventative maintenance constant</t>
  </si>
  <si>
    <t>2023AMP2014Operating ExpenditureRoutine and preventative maintenance Routine and preventative maintenance constant</t>
  </si>
  <si>
    <t>2023AMP2015Operating ExpenditureRoutine and preventative maintenance Routine and preventative maintenance nominal</t>
  </si>
  <si>
    <t>2023AMP2014Operating ExpenditureRoutine and preventative maintenance Routine and preventative maintenance nominal</t>
  </si>
  <si>
    <t>2023AMP2013Operating ExpenditureRoutine and preventative maintenance Routine and preventative maintenance nominal</t>
  </si>
  <si>
    <t>2023AMP2015Operating ExpenditureService interruptions and emergenciesService interruptions and emergenciesconstant</t>
  </si>
  <si>
    <t>2023AMP2014Operating ExpenditureService interruptions and emergenciesService interruptions and emergenciesconstant</t>
  </si>
  <si>
    <t>2023AMP2013Operating ExpenditureService interruptions and emergenciesService interruptions and emergenciesconstant</t>
  </si>
  <si>
    <t>2023AMP2014Operating ExpenditureService interruptions and emergenciesService interruptions and emergenciesnominal</t>
  </si>
  <si>
    <t>2023AMP2013Operating ExpenditureService interruptions and emergenciesService interruptions and emergenciesnominal</t>
  </si>
  <si>
    <t>2023AMP2015Operating ExpenditureService interruptions and emergenciesService interruptions and emergenciesnominal</t>
  </si>
  <si>
    <t>2023AMP2014Operating ExpenditureSystem operations and network supportSystem operations and network supportconstant</t>
  </si>
  <si>
    <t>2023AMP2015Operating ExpenditureSystem operations and network supportSystem operations and network supportconstant</t>
  </si>
  <si>
    <t>2023AMP2013Operating ExpenditureSystem operations and network supportSystem operations and network supportconstant</t>
  </si>
  <si>
    <t>2023AMP2015Operating ExpenditureSystem operations and network supportSystem operations and network supportnominal</t>
  </si>
  <si>
    <t>2023AMP2013Operating ExpenditureSystem operations and network supportSystem operations and network supportnominal</t>
  </si>
  <si>
    <t>2023AMP2014Operating ExpenditureSystem operations and network supportSystem operations and network supportnominal</t>
  </si>
  <si>
    <t>2023AMP2015Operating ExpenditureTotal opexOperational expenditureconstant</t>
  </si>
  <si>
    <t>2023AMP2014Operating ExpenditureTotal opexOperational expenditureconstant</t>
  </si>
  <si>
    <t>2023AMP2013Operating ExpenditureTotal opexOperational expenditureconstant</t>
  </si>
  <si>
    <t>2023AMP2014Operating ExpenditureTotal opexOperational expenditurenominal</t>
  </si>
  <si>
    <t>2023AMP2015Operating ExpenditureTotal opexOperational expenditurenominal</t>
  </si>
  <si>
    <t>2023AMP2013Operating ExpenditureTotal opexOperational expenditurenominal</t>
  </si>
  <si>
    <t>2023AMP2014Operating ExpenditureVegetation managementVegetation managementconstant</t>
  </si>
  <si>
    <t>2023AMP2015Operating ExpenditureVegetation managementVegetation managementconstant</t>
  </si>
  <si>
    <t>2023AMP2013Operating ExpenditureVegetation managementVegetation managementconstant</t>
  </si>
  <si>
    <t>2023AMP2014Operating ExpenditureVegetation managementVegetation managementnominal</t>
  </si>
  <si>
    <t>2023AMP2015Operating ExpenditureVegetation managementVegetation managementnominal</t>
  </si>
  <si>
    <t>2023AMP2013Operating ExpenditureVegetation managementVegetation managementnominal</t>
  </si>
  <si>
    <t>2024AMP2014Capital ExpenditureAll assetsExpenditure on assetsconstant</t>
  </si>
  <si>
    <t>2024AMP2015Capital ExpenditureAll assetsExpenditure on assetsconstant</t>
  </si>
  <si>
    <t>2024AMP2014Capital ExpenditureAll assetsExpenditure on assetsnominal</t>
  </si>
  <si>
    <t>2024AMP2015Capital ExpenditureAll assetsExpenditure on assetsnominal</t>
  </si>
  <si>
    <t>2024AMP2014Capital ExpenditureAsset relocationsAsset relocationsconstant</t>
  </si>
  <si>
    <t>2024AMP2015Capital ExpenditureAsset relocationsAsset relocationsconstant</t>
  </si>
  <si>
    <t>2024AMP2014Capital ExpenditureAsset relocationsAsset relocationsnominal</t>
  </si>
  <si>
    <t>2024AMP2015Capital ExpenditureAsset relocationsAsset relocationsnominal</t>
  </si>
  <si>
    <t>2024AMP2014Capital ExpenditureAsset replacement and renewalAsset replacement and renewalconstant</t>
  </si>
  <si>
    <t>2024AMP2015Capital ExpenditureAsset replacement and renewalAsset replacement and renewalconstant</t>
  </si>
  <si>
    <t>2024AMP2014Capital ExpenditureAsset replacement and renewalAsset replacement and renewalnominal</t>
  </si>
  <si>
    <t>2024AMP2015Capital ExpenditureAsset replacement and renewalAsset replacement and renewalnominal</t>
  </si>
  <si>
    <t>2024AMP2015Capital ExpenditureAssets commissionedAssets commissionednominal</t>
  </si>
  <si>
    <t>2024AMP2015Capital ExpenditureCapital expenditure forecastCapital expenditure forecastnominal</t>
  </si>
  <si>
    <t>2024AMP2014Capital ExpenditureCapital expenditure forecastCapital expenditure forecastnominal</t>
  </si>
  <si>
    <t>2024AMP2014Capital ExpenditureConsumer connectionConsumer connectionconstant</t>
  </si>
  <si>
    <t>2024AMP2015Capital ExpenditureConsumer connectionConsumer connectionconstant</t>
  </si>
  <si>
    <t>2024AMP2014Capital ExpenditureConsumer connectionConsumer connectionnominal</t>
  </si>
  <si>
    <t>2024AMP2015Capital ExpenditureConsumer connectionConsumer connectionnominal</t>
  </si>
  <si>
    <t>2024AMP2015Capital ExpenditureCost of financingCost of financingnominal</t>
  </si>
  <si>
    <t>2024AMP2014Capital ExpenditureCost of financingCost of financingnominal</t>
  </si>
  <si>
    <t>2024AMP2015Capital ExpenditureExpenditure on subcomponentsEnergy efficiency and demand side management, reduction of energy lossesconstant</t>
  </si>
  <si>
    <t>2024AMP2014Capital ExpenditureExpenditure on subcomponentsEnergy efficiency and demand side management, reduction of energy lossesconstant</t>
  </si>
  <si>
    <t>2024AMP2015Capital ExpenditureExpenditure on subcomponentsOverhead to underground conversionconstant</t>
  </si>
  <si>
    <t>2024AMP2014Capital ExpenditureExpenditure on subcomponentsOverhead to underground conversionconstant</t>
  </si>
  <si>
    <t>2024AMP2014Capital ExpenditureExpenditure on subcomponentsResearch and developmentconstant</t>
  </si>
  <si>
    <t>2024AMP2015Capital ExpenditureExpenditure on subcomponentsResearch and developmentconstant</t>
  </si>
  <si>
    <t>2024AMP2015Capital ExpenditureNetwork assetsExpenditure on network assetsconstant</t>
  </si>
  <si>
    <t>2024AMP2014Capital ExpenditureNetwork assetsExpenditure on network assetsconstant</t>
  </si>
  <si>
    <t>2024AMP2015Capital ExpenditureNetwork assetsExpenditure on network assetsnominal</t>
  </si>
  <si>
    <t>2024AMP2014Capital ExpenditureNetwork assetsExpenditure on network assetsnominal</t>
  </si>
  <si>
    <t>2024AMP2015Capital ExpenditureNon-network assetsExpenditure on non-network assetsconstant</t>
  </si>
  <si>
    <t>2024AMP2015Capital ExpenditureNon-network assetsExpenditure on non-network assetsnominal</t>
  </si>
  <si>
    <t>2024AMP2015Capital ExpenditureNon-network assetsNon-network assetsconstant</t>
  </si>
  <si>
    <t>2024AMP2014Capital ExpenditureNon-network assetsNon-network assetsconstant</t>
  </si>
  <si>
    <t>2024AMP2015Capital ExpenditureNon-network assetsNon-network assetsnominal</t>
  </si>
  <si>
    <t>2024AMP2014Capital ExpenditureNon-network assetsNon-network assetsnominal</t>
  </si>
  <si>
    <t>2024AMP2014Capital ExpenditureReliability, safety and environmentLegislative and regulatoryconstant</t>
  </si>
  <si>
    <t>2024AMP2015Capital ExpenditureReliability, safety and environmentLegislative and regulatoryconstant</t>
  </si>
  <si>
    <t>2024AMP2015Capital ExpenditureReliability, safety and environmentLegislative and regulatorynominal</t>
  </si>
  <si>
    <t>2024AMP2014Capital ExpenditureReliability, safety and environmentLegislative and regulatorynominal</t>
  </si>
  <si>
    <t>2024AMP2014Capital ExpenditureReliability, safety and environmentOther reliability, safety and environmentconstant</t>
  </si>
  <si>
    <t>2024AMP2015Capital ExpenditureReliability, safety and environmentOther reliability, safety and environmentconstant</t>
  </si>
  <si>
    <t>2024AMP2015Capital ExpenditureReliability, safety and environmentOther reliability, safety and environmentnominal</t>
  </si>
  <si>
    <t>2024AMP2014Capital ExpenditureReliability, safety and environmentOther reliability, safety and environmentnominal</t>
  </si>
  <si>
    <t>2024AMP2015Capital ExpenditureReliability, safety and environmentQuality of supplyconstant</t>
  </si>
  <si>
    <t>2024AMP2014Capital ExpenditureReliability, safety and environmentQuality of supplyconstant</t>
  </si>
  <si>
    <t>2024AMP2015Capital ExpenditureReliability, safety and environmentQuality of supplynominal</t>
  </si>
  <si>
    <t>2024AMP2014Capital ExpenditureReliability, safety and environmentQuality of supplynominal</t>
  </si>
  <si>
    <t>2024AMP2014Capital ExpenditureReliability, safety and environmentTotal reliability, safety and environmentconstant</t>
  </si>
  <si>
    <t>2024AMP2015Capital ExpenditureReliability, safety and environmentTotal reliability, safety and environmentconstant</t>
  </si>
  <si>
    <t>2024AMP2015Capital ExpenditureReliability, safety and environmentTotal reliability, safety and environmentnominal</t>
  </si>
  <si>
    <t>2024AMP2014Capital ExpenditureReliability, safety and environmentTotal reliability, safety and environmentnominal</t>
  </si>
  <si>
    <t>2024AMP2015Capital ExpenditureSystem growthSystem growthconstant</t>
  </si>
  <si>
    <t>2024AMP2014Capital ExpenditureSystem growthSystem growthconstant</t>
  </si>
  <si>
    <t>2024AMP2014Capital ExpenditureSystem growthSystem growthnominal</t>
  </si>
  <si>
    <t>2024AMP2015Capital ExpenditureSystem growthSystem growthnominal</t>
  </si>
  <si>
    <t>2024AMP2014Capital ExpenditureValue of capital contributionsValue of capital contributionsnominal</t>
  </si>
  <si>
    <t>2024AMP2015Capital ExpenditureValue of capital contributionsValue of capital contributionsnominal</t>
  </si>
  <si>
    <t>2024AMP2015Capital ExpenditureValue of commissioned assetsValue of commissioned assetsnominal</t>
  </si>
  <si>
    <t>2024AMP2014Capital ExpenditureValue of commissioned assetsValue of commissioned assetsnominal</t>
  </si>
  <si>
    <t>2024AMP2014Capital ExpenditureValue of vested assetsValue of vested assetsnominal</t>
  </si>
  <si>
    <t>2024AMP2015Capital ExpenditureValue of vested assetsValue of vested assetsnominal</t>
  </si>
  <si>
    <t>2024AMP2014Operating ExpenditureAsset replacement and renewalAsset replacement and renewalconstant</t>
  </si>
  <si>
    <t>2024AMP2015Operating ExpenditureAsset replacement and renewalAsset replacement and renewalconstant</t>
  </si>
  <si>
    <t>2024AMP2015Operating ExpenditureAsset replacement and renewalAsset replacement and renewalnominal</t>
  </si>
  <si>
    <t>2024AMP2014Operating ExpenditureAsset replacement and renewalAsset replacement and renewalnominal</t>
  </si>
  <si>
    <t>2024AMP2014Operating ExpenditureBusiness supportBusiness supportconstant</t>
  </si>
  <si>
    <t>2024AMP2015Operating ExpenditureBusiness supportBusiness supportconstant</t>
  </si>
  <si>
    <t>2024AMP2015Operating ExpenditureBusiness supportBusiness supportnominal</t>
  </si>
  <si>
    <t>2024AMP2014Operating ExpenditureBusiness supportBusiness supportnominal</t>
  </si>
  <si>
    <t>2024AMP2015Operating ExpenditureExpenditure on subcomponentsDirect billing*constant</t>
  </si>
  <si>
    <t>2024AMP2014Operating ExpenditureExpenditure on subcomponentsDirect billing*constant</t>
  </si>
  <si>
    <t>2024AMP2015Operating ExpenditureExpenditure on subcomponentsEnergy efficiency and demand side management, reduction of energy lossesconstant</t>
  </si>
  <si>
    <t>2024AMP2014Operating ExpenditureExpenditure on subcomponentsEnergy efficiency and demand side management, reduction of energy lossesconstant</t>
  </si>
  <si>
    <t>2024AMP2015Operating ExpenditureExpenditure on subcomponentsInsuranceconstant</t>
  </si>
  <si>
    <t>2024AMP2014Operating ExpenditureExpenditure on subcomponentsInsuranceconstant</t>
  </si>
  <si>
    <t>2024AMP2014Operating ExpenditureExpenditure on subcomponentsResearch and Developmentconstant</t>
  </si>
  <si>
    <t>2024AMP2015Operating ExpenditureExpenditure on subcomponentsResearch and Developmentconstant</t>
  </si>
  <si>
    <t>2024AMP2014Operating ExpenditureNetwork OpexNetwork Opexconstant</t>
  </si>
  <si>
    <t>2024AMP2015Operating ExpenditureNetwork OpexNetwork Opexconstant</t>
  </si>
  <si>
    <t>2024AMP2015Operating ExpenditureNetwork OpexNetwork Opexnominal</t>
  </si>
  <si>
    <t>2024AMP2014Operating ExpenditureNetwork OpexNetwork Opexnominal</t>
  </si>
  <si>
    <t>2024AMP2014Operating ExpenditureNon-network opexNon-network opexconstant</t>
  </si>
  <si>
    <t>2024AMP2015Operating ExpenditureNon-network opexNon-network opexconstant</t>
  </si>
  <si>
    <t>2024AMP2015Operating ExpenditureNon-network opexNon-network opexnominal</t>
  </si>
  <si>
    <t>2024AMP2014Operating ExpenditureNon-network opexNon-network opexnominal</t>
  </si>
  <si>
    <t>2024AMP2015Operating ExpenditureRoutine and corrective maintenance and inspectionRoutine and corrective maintenance and inspectionconstant</t>
  </si>
  <si>
    <t>2024AMP2014Operating ExpenditureRoutine and corrective maintenance and inspectionRoutine and corrective maintenance and inspectionconstant</t>
  </si>
  <si>
    <t>2024AMP2015Operating ExpenditureRoutine and corrective maintenance and inspectionRoutine and corrective maintenance and inspectionnominal</t>
  </si>
  <si>
    <t>2024AMP2014Operating ExpenditureRoutine and corrective maintenance and inspectionRoutine and corrective maintenance and inspectionnominal</t>
  </si>
  <si>
    <t>2024AMP2015Operating ExpenditureRoutine and preventative maintenance Routine and preventative maintenance constant</t>
  </si>
  <si>
    <t>2024AMP2014Operating ExpenditureRoutine and preventative maintenance Routine and preventative maintenance constant</t>
  </si>
  <si>
    <t>2024AMP2015Operating ExpenditureRoutine and preventative maintenance Routine and preventative maintenance nominal</t>
  </si>
  <si>
    <t>2024AMP2014Operating ExpenditureRoutine and preventative maintenance Routine and preventative maintenance nominal</t>
  </si>
  <si>
    <t>2024AMP2015Operating ExpenditureService interruptions and emergenciesService interruptions and emergenciesconstant</t>
  </si>
  <si>
    <t>2024AMP2014Operating ExpenditureService interruptions and emergenciesService interruptions and emergenciesconstant</t>
  </si>
  <si>
    <t>2024AMP2014Operating ExpenditureService interruptions and emergenciesService interruptions and emergenciesnominal</t>
  </si>
  <si>
    <t>2024AMP2015Operating ExpenditureService interruptions and emergenciesService interruptions and emergenciesnominal</t>
  </si>
  <si>
    <t>2024AMP2015Operating ExpenditureSystem operations and network supportSystem operations and network supportconstant</t>
  </si>
  <si>
    <t>2024AMP2014Operating ExpenditureSystem operations and network supportSystem operations and network supportconstant</t>
  </si>
  <si>
    <t>2024AMP2015Operating ExpenditureSystem operations and network supportSystem operations and network supportnominal</t>
  </si>
  <si>
    <t>2024AMP2014Operating ExpenditureSystem operations and network supportSystem operations and network supportnominal</t>
  </si>
  <si>
    <t>2024AMP2014Operating ExpenditureTotal opexOperational expenditureconstant</t>
  </si>
  <si>
    <t>2024AMP2015Operating ExpenditureTotal opexOperational expenditureconstant</t>
  </si>
  <si>
    <t>2024AMP2015Operating ExpenditureTotal opexOperational expenditurenominal</t>
  </si>
  <si>
    <t>2024AMP2014Operating ExpenditureTotal opexOperational expenditurenominal</t>
  </si>
  <si>
    <t>2024AMP2014Operating ExpenditureVegetation managementVegetation managementconstant</t>
  </si>
  <si>
    <t>2024AMP2015Operating ExpenditureVegetation managementVegetation managementconstant</t>
  </si>
  <si>
    <t>2024AMP2014Operating ExpenditureVegetation managementVegetation managementnominal</t>
  </si>
  <si>
    <t>2024AMP2015Operating ExpenditureVegetation managementVegetation managementnominal</t>
  </si>
  <si>
    <t>2025AMP2015Capital ExpenditureAll assetsExpenditure on assetsconstant</t>
  </si>
  <si>
    <t>2025AMP2015Capital ExpenditureAll assetsExpenditure on assetsnominal</t>
  </si>
  <si>
    <t>2025AMP2015Capital ExpenditureAsset relocationsAsset relocationsconstant</t>
  </si>
  <si>
    <t>2025AMP2015Capital ExpenditureAsset relocationsAsset relocationsnominal</t>
  </si>
  <si>
    <t>2025AMP2015Capital ExpenditureAsset replacement and renewalAsset replacement and renewalconstant</t>
  </si>
  <si>
    <t>2025AMP2015Capital ExpenditureAsset replacement and renewalAsset replacement and renewalnominal</t>
  </si>
  <si>
    <t>2025AMP2015Capital ExpenditureAssets commissionedAssets commissionednominal</t>
  </si>
  <si>
    <t>2025AMP2015Capital ExpenditureCapital expenditure forecastCapital expenditure forecastnominal</t>
  </si>
  <si>
    <t>2025AMP2015Capital ExpenditureConsumer connectionConsumer connectionconstant</t>
  </si>
  <si>
    <t>2025AMP2015Capital ExpenditureConsumer connectionConsumer connectionnominal</t>
  </si>
  <si>
    <t>2025AMP2015Capital ExpenditureCost of financingCost of financingnominal</t>
  </si>
  <si>
    <t>2025AMP2015Capital ExpenditureExpenditure on subcomponentsEnergy efficiency and demand side management, reduction of energy lossesconstant</t>
  </si>
  <si>
    <t>2025AMP2015Capital ExpenditureExpenditure on subcomponentsOverhead to underground conversionconstant</t>
  </si>
  <si>
    <t>2025AMP2015Capital ExpenditureExpenditure on subcomponentsResearch and developmentconstant</t>
  </si>
  <si>
    <t>2025AMP2015Capital ExpenditureNetwork assetsExpenditure on network assetsconstant</t>
  </si>
  <si>
    <t>2025AMP2015Capital ExpenditureNetwork assetsExpenditure on network assetsnominal</t>
  </si>
  <si>
    <t>2025AMP2015Capital ExpenditureNon-network assetsExpenditure on non-network assetsconstant</t>
  </si>
  <si>
    <t>2025AMP2015Capital ExpenditureNon-network assetsExpenditure on non-network assetsnominal</t>
  </si>
  <si>
    <t>2025AMP2015Capital ExpenditureNon-network assetsNon-network assetsconstant</t>
  </si>
  <si>
    <t>2025AMP2015Capital ExpenditureNon-network assetsNon-network assetsnominal</t>
  </si>
  <si>
    <t>2025AMP2015Capital ExpenditureReliability, safety and environmentLegislative and regulatoryconstant</t>
  </si>
  <si>
    <t>2025AMP2015Capital ExpenditureReliability, safety and environmentLegislative and regulatorynominal</t>
  </si>
  <si>
    <t>2025AMP2015Capital ExpenditureReliability, safety and environmentOther reliability, safety and environmentconstant</t>
  </si>
  <si>
    <t>2025AMP2015Capital ExpenditureReliability, safety and environmentOther reliability, safety and environmentnominal</t>
  </si>
  <si>
    <t>2025AMP2015Capital ExpenditureReliability, safety and environmentQuality of supplyconstant</t>
  </si>
  <si>
    <t>2025AMP2015Capital ExpenditureReliability, safety and environmentQuality of supplynominal</t>
  </si>
  <si>
    <t>2025AMP2015Capital ExpenditureReliability, safety and environmentTotal reliability, safety and environmentconstant</t>
  </si>
  <si>
    <t>2025AMP2015Capital ExpenditureReliability, safety and environmentTotal reliability, safety and environmentnominal</t>
  </si>
  <si>
    <t>2025AMP2015Capital ExpenditureSystem growthSystem growthconstant</t>
  </si>
  <si>
    <t>2025AMP2015Capital ExpenditureSystem growthSystem growthnominal</t>
  </si>
  <si>
    <t>2025AMP2015Capital ExpenditureValue of capital contributionsValue of capital contributionsnominal</t>
  </si>
  <si>
    <t>2025AMP2015Capital ExpenditureValue of commissioned assetsValue of commissioned assetsnominal</t>
  </si>
  <si>
    <t>2025AMP2015Capital ExpenditureValue of vested assetsValue of vested assetsnominal</t>
  </si>
  <si>
    <t>2025AMP2015Operating ExpenditureAsset replacement and renewalAsset replacement and renewalconstant</t>
  </si>
  <si>
    <t>2025AMP2015Operating ExpenditureAsset replacement and renewalAsset replacement and renewalnominal</t>
  </si>
  <si>
    <t>2025AMP2015Operating ExpenditureBusiness supportBusiness supportconstant</t>
  </si>
  <si>
    <t>2025AMP2015Operating ExpenditureBusiness supportBusiness supportnominal</t>
  </si>
  <si>
    <t>2025AMP2015Operating ExpenditureExpenditure on subcomponentsDirect billing*constant</t>
  </si>
  <si>
    <t>2025AMP2015Operating ExpenditureExpenditure on subcomponentsEnergy efficiency and demand side management, reduction of energy lossesconstant</t>
  </si>
  <si>
    <t>2025AMP2015Operating ExpenditureExpenditure on subcomponentsInsuranceconstant</t>
  </si>
  <si>
    <t>2025AMP2015Operating ExpenditureExpenditure on subcomponentsResearch and Developmentconstant</t>
  </si>
  <si>
    <t>2025AMP2015Operating ExpenditureNetwork OpexNetwork Opexconstant</t>
  </si>
  <si>
    <t>2025AMP2015Operating ExpenditureNetwork OpexNetwork Opexnominal</t>
  </si>
  <si>
    <t>2025AMP2015Operating ExpenditureNon-network opexNon-network opexconstant</t>
  </si>
  <si>
    <t>2025AMP2015Operating ExpenditureNon-network opexNon-network opexnominal</t>
  </si>
  <si>
    <t>2025AMP2015Operating ExpenditureRoutine and corrective maintenance and inspectionRoutine and corrective maintenance and inspectionconstant</t>
  </si>
  <si>
    <t>2025AMP2015Operating ExpenditureRoutine and corrective maintenance and inspectionRoutine and corrective maintenance and inspectionnominal</t>
  </si>
  <si>
    <t>2025AMP2015Operating ExpenditureRoutine and preventative maintenance Routine and preventative maintenance constant</t>
  </si>
  <si>
    <t>2025AMP2015Operating ExpenditureRoutine and preventative maintenance Routine and preventative maintenance nominal</t>
  </si>
  <si>
    <t>2025AMP2015Operating ExpenditureService interruptions and emergenciesService interruptions and emergenciesconstant</t>
  </si>
  <si>
    <t>2025AMP2015Operating ExpenditureService interruptions and emergenciesService interruptions and emergenciesnominal</t>
  </si>
  <si>
    <t>2025AMP2015Operating ExpenditureSystem operations and network supportSystem operations and network supportconstant</t>
  </si>
  <si>
    <t>2025AMP2015Operating ExpenditureSystem operations and network supportSystem operations and network supportnominal</t>
  </si>
  <si>
    <t>2025AMP2015Operating ExpenditureTotal opexOperational expenditureconstant</t>
  </si>
  <si>
    <t>2025AMP2015Operating ExpenditureTotal opexOperational expenditurenominal</t>
  </si>
  <si>
    <t>2025AMP2015Operating ExpenditureVegetation managementVegetation managementconstant</t>
  </si>
  <si>
    <t>2025AMP2015Operating ExpenditureVegetation managementVegetation managementnominal</t>
  </si>
  <si>
    <t>Capital Expenditure - t-2 forecast</t>
  </si>
  <si>
    <t>Operating Expenditure - t-2 forecast</t>
  </si>
  <si>
    <t>3 year ratios</t>
  </si>
  <si>
    <t>Price breach</t>
  </si>
  <si>
    <t>Quality breach</t>
  </si>
  <si>
    <t>Ownership 1</t>
  </si>
  <si>
    <t>Ownership 2</t>
  </si>
  <si>
    <t>Ownership 3</t>
  </si>
  <si>
    <t>No</t>
  </si>
  <si>
    <t>N/A</t>
  </si>
  <si>
    <t>Total capex / 
depreciation</t>
  </si>
  <si>
    <t>Lines and cables</t>
  </si>
  <si>
    <t>Length</t>
  </si>
  <si>
    <t>Average age</t>
  </si>
  <si>
    <t>Wood poles</t>
  </si>
  <si>
    <t>Donut</t>
  </si>
  <si>
    <t>Dial</t>
  </si>
  <si>
    <t>EDB</t>
  </si>
  <si>
    <t>Asset category</t>
  </si>
  <si>
    <t>Distribution cables</t>
  </si>
  <si>
    <t>Distribution lines</t>
  </si>
  <si>
    <t>Distribution substations</t>
  </si>
  <si>
    <t>Distribution transformers</t>
  </si>
  <si>
    <t>LV cables</t>
  </si>
  <si>
    <t>LV lines</t>
  </si>
  <si>
    <t>Subtransmission cables</t>
  </si>
  <si>
    <t>Subtransmission lines</t>
  </si>
  <si>
    <t>Zone substation switchgear</t>
  </si>
  <si>
    <t>Zone substation transformers</t>
  </si>
  <si>
    <t>Asset class</t>
  </si>
  <si>
    <t>Distribution Submarine Cable</t>
  </si>
  <si>
    <t>Distribution UG PILC</t>
  </si>
  <si>
    <t>Distribution UG XLPE or PVC</t>
  </si>
  <si>
    <t>Distribution OH Aerial Cable Conductor</t>
  </si>
  <si>
    <t>Distribution OH Open Wire Conductor</t>
  </si>
  <si>
    <t>SWER conductor</t>
  </si>
  <si>
    <t>Ground Mounted Substation Housing</t>
  </si>
  <si>
    <t>3.3/6.6/11/22kV CB (Indoor)</t>
  </si>
  <si>
    <t>3.3/6.6/11/22kV CB (pole mounted) - reclosers and sectionalisers</t>
  </si>
  <si>
    <t>3.3/6.6/11/22kV RMU</t>
  </si>
  <si>
    <t>3.3/6.6/11/22kV Switch (ground mounted) - except RMU</t>
  </si>
  <si>
    <t>3.3/6.6/11/22kV Switches and fuses (pole mounted)</t>
  </si>
  <si>
    <t>Ground Mounted Transformer</t>
  </si>
  <si>
    <t>Pole Mounted Transformer</t>
  </si>
  <si>
    <t>Voltage regulators</t>
  </si>
  <si>
    <t>LV UG Cable</t>
  </si>
  <si>
    <t>LV OH Conductor</t>
  </si>
  <si>
    <t>Subtransmission UG 110kV+ (Gas Pressurised)</t>
  </si>
  <si>
    <t>Subtransmission UG 110kV+ (Oil pressurised)</t>
  </si>
  <si>
    <t>Subtransmission UG 110kV+ (PILC)</t>
  </si>
  <si>
    <t>Subtransmission UG 110kV+ (XLPE)</t>
  </si>
  <si>
    <t>Subtransmission UG up to 66kV (Gas pressurised)</t>
  </si>
  <si>
    <t>Subtransmission UG up to 66kV (Oil pressurised)</t>
  </si>
  <si>
    <t>Subtransmission UG up to 66kV (PILC)</t>
  </si>
  <si>
    <t>Subtransmission UG up to 66kV (XLPE)</t>
  </si>
  <si>
    <t>Subtransmission submarine cable</t>
  </si>
  <si>
    <t>Subtransmission OH 110kV+ conductor</t>
  </si>
  <si>
    <t>Subtransmission OH up to 66kV conductor</t>
  </si>
  <si>
    <t>22/33kV CB (Indoor)</t>
  </si>
  <si>
    <t>22/33kV CB (Outdoor)</t>
  </si>
  <si>
    <t>3.3/6.6/11/22kV CB (ground mounted)</t>
  </si>
  <si>
    <t>3.3/6.6/11/22kV CB (pole mounted)</t>
  </si>
  <si>
    <t>33kV RMU</t>
  </si>
  <si>
    <t>33kV Switch (Ground Mounted)</t>
  </si>
  <si>
    <t>33kV Switch (Pole Mounted)</t>
  </si>
  <si>
    <t>50/66/110kV CB (Indoor)</t>
  </si>
  <si>
    <t>50/66/110kV CB (Outdoor)</t>
  </si>
  <si>
    <t>Zone Substation Transformers</t>
  </si>
  <si>
    <t>Quantity end</t>
  </si>
  <si>
    <t>Average grade</t>
  </si>
  <si>
    <t>Five-year replacement</t>
  </si>
  <si>
    <t>Grade unknown (proportion)</t>
  </si>
  <si>
    <t>Quantity</t>
  </si>
  <si>
    <t>Distribution poles</t>
  </si>
  <si>
    <t>Concrete poles / steel structure</t>
  </si>
  <si>
    <t>Other pole types</t>
  </si>
  <si>
    <t>Grade 1 / 2</t>
  </si>
  <si>
    <t>Grade 1</t>
  </si>
  <si>
    <t>Grade 2</t>
  </si>
  <si>
    <t>5 year replacement</t>
  </si>
  <si>
    <t>Andrew Tombs</t>
  </si>
  <si>
    <t>www.alpineenergy.co.nz</t>
  </si>
  <si>
    <t>03 687 4300</t>
  </si>
  <si>
    <t>31 Meadows Road; Timaru</t>
  </si>
  <si>
    <t>Timaru District Holdings 47.5%</t>
  </si>
  <si>
    <t>LineTrust South Canterbury 40%</t>
  </si>
  <si>
    <t>Invercargill City Council 100%</t>
  </si>
  <si>
    <t>251 Racecourse Road; Invercargill</t>
  </si>
  <si>
    <t>03 211 1899</t>
  </si>
  <si>
    <t>www.eil.co.nz</t>
  </si>
  <si>
    <t>Waimate 7.5%; Mackenzie 5.0% </t>
  </si>
  <si>
    <t xml:space="preserve"> </t>
  </si>
  <si>
    <t>2012, 2016</t>
  </si>
  <si>
    <t>2015, 2016</t>
  </si>
  <si>
    <t>2013, 2014</t>
  </si>
  <si>
    <t>Cheung Kong Infrastructure</t>
  </si>
  <si>
    <t>Greg Skelton</t>
  </si>
  <si>
    <t>04 915 6100</t>
  </si>
  <si>
    <t>www.welectricity.co.nz</t>
  </si>
  <si>
    <t>and Power Assets Holdings</t>
  </si>
  <si>
    <t>Public 24.6%</t>
  </si>
  <si>
    <t>www.vector.co.nz</t>
  </si>
  <si>
    <t>101 Carlton Gore Road; Auckland</t>
  </si>
  <si>
    <t>75 The Esplanade; Petone, Lower Hutt</t>
  </si>
  <si>
    <t>09 978 7788</t>
  </si>
  <si>
    <t>Simon Mackenzie</t>
  </si>
  <si>
    <t>Southland Electric Power Supply Consumer Trust</t>
  </si>
  <si>
    <t>www.tpcl.co.nz</t>
  </si>
  <si>
    <t>Grady Cameron</t>
  </si>
  <si>
    <t>Dunedin City Holdings</t>
  </si>
  <si>
    <t>10 Halsey Street; Dunedin</t>
  </si>
  <si>
    <t>03 474 0322</t>
  </si>
  <si>
    <t>www.auroraenergy.co.nz</t>
  </si>
  <si>
    <t>Last updated</t>
  </si>
  <si>
    <t>Buller Electric Power Trust</t>
  </si>
  <si>
    <t>Eamon Ginley</t>
  </si>
  <si>
    <t>Robertson Street; Westport</t>
  </si>
  <si>
    <t>03 788 8171</t>
  </si>
  <si>
    <t>www.bullerelectricity.co.nz</t>
  </si>
  <si>
    <t>Hawke's Bay Power Consumers' Trust</t>
  </si>
  <si>
    <t>www.unison.co.nz</t>
  </si>
  <si>
    <t>Ken Sutherland</t>
  </si>
  <si>
    <t>1101 Omahu Road, Hastings</t>
  </si>
  <si>
    <t>06 873 9300</t>
  </si>
  <si>
    <t>WEL Energy Trust</t>
  </si>
  <si>
    <t>Garth Dibley</t>
  </si>
  <si>
    <t>114 Maui Street; Hamilton</t>
  </si>
  <si>
    <t>07 850 3100</t>
  </si>
  <si>
    <t>www.wel.co.nz</t>
  </si>
  <si>
    <t>Marlborough Electric Power Trust</t>
  </si>
  <si>
    <t>Ken Forrest</t>
  </si>
  <si>
    <t>03 577 7007</t>
  </si>
  <si>
    <t>www.marlboroughlines.co.nz</t>
  </si>
  <si>
    <t>1 Alfred Street; Blenheim</t>
  </si>
  <si>
    <t>Bruce Emson</t>
  </si>
  <si>
    <t>MainPower Trust</t>
  </si>
  <si>
    <t>www.mainpower.co.nz</t>
  </si>
  <si>
    <t>172 Fernside Road; Rangiora</t>
  </si>
  <si>
    <t>03 311 8300</t>
  </si>
  <si>
    <t>Ajay Anand</t>
  </si>
  <si>
    <t>Eastern Bay of Plenty Energy Trust</t>
  </si>
  <si>
    <t>www.horizonnetworks.nz</t>
  </si>
  <si>
    <t>Level 4, 52 Commerce Street; Whakatane</t>
  </si>
  <si>
    <t>07 306 2900</t>
  </si>
  <si>
    <t>Central Hawke's Bay Consumers' Power Trust</t>
  </si>
  <si>
    <t>Ken Sutherland (Unison)</t>
  </si>
  <si>
    <t>06 858 7770</t>
  </si>
  <si>
    <t>www.centralines.co.nz</t>
  </si>
  <si>
    <t>King Street East; Te Kuiti</t>
  </si>
  <si>
    <t>Waitomo Energy Services Customer Trust</t>
  </si>
  <si>
    <t>07 878 0600</t>
  </si>
  <si>
    <t>www.thelinescompany.co.nz</t>
  </si>
  <si>
    <t>Top Energy Consumer Trust</t>
  </si>
  <si>
    <t>Russell Shaw</t>
  </si>
  <si>
    <t>Level 2, 60 Kerikeri Road; Kerikeri</t>
  </si>
  <si>
    <t>09 401 5440</t>
  </si>
  <si>
    <t>www.topenergy.co.nz</t>
  </si>
  <si>
    <t>Adam Fletcher</t>
  </si>
  <si>
    <t>Waipa Networks Trust</t>
  </si>
  <si>
    <t>240 Harrison Drive; Te Awamutu</t>
  </si>
  <si>
    <t>07 872 0745</t>
  </si>
  <si>
    <t>www.waipanetworks.co.nz</t>
  </si>
  <si>
    <t>West Coast Electric Power Trust</t>
  </si>
  <si>
    <t>Rob Caldwell</t>
  </si>
  <si>
    <t>146 Tainui Street; Greymouth</t>
  </si>
  <si>
    <t>03 768 9300</t>
  </si>
  <si>
    <t>www.westpower.co.nz</t>
  </si>
  <si>
    <t>Scanpower Customer Trust</t>
  </si>
  <si>
    <t>Lee Bettles</t>
  </si>
  <si>
    <t>Oringi Business Park, Oringi Road; Dannevirke</t>
  </si>
  <si>
    <t>06 374 8039</t>
  </si>
  <si>
    <t>www.scanpower.co.nz</t>
  </si>
  <si>
    <t>Queensland Investment Corporation 58%</t>
  </si>
  <si>
    <t>AMP Capital-led consortium 42%</t>
  </si>
  <si>
    <t>Nigel Barbour</t>
  </si>
  <si>
    <t>2nd Floor, 84 Liardet Street; New Plymouth</t>
  </si>
  <si>
    <t>06 759 6200</t>
  </si>
  <si>
    <t>www.powerco.co.nz</t>
  </si>
  <si>
    <t>The Power Company 72.5%</t>
  </si>
  <si>
    <t>Electricity Invercargill 27.5%</t>
  </si>
  <si>
    <t>92 Charlotte Street; Balclutha</t>
  </si>
  <si>
    <t>03 418 4950</t>
  </si>
  <si>
    <t>www.otagonet.co.nz</t>
  </si>
  <si>
    <t>Christchurch City Council 89.3%</t>
  </si>
  <si>
    <t>Selwyn District Council 10.7%</t>
  </si>
  <si>
    <t>Rob Jamieson</t>
  </si>
  <si>
    <t>565 Wairakei Road; Christchurch</t>
  </si>
  <si>
    <t>03 363 9898</t>
  </si>
  <si>
    <t>www.oriongroup.co.nz</t>
  </si>
  <si>
    <t>IDCapital ExpenditureAsset replacement and renewalDistribution and LV cablesconstant</t>
  </si>
  <si>
    <t>Replacement &amp; renewal capex</t>
  </si>
  <si>
    <t>IDCapital ExpenditureAsset replacement and renewalDistribution and LV linesconstant</t>
  </si>
  <si>
    <t>AMP2016Capital ExpenditureAsset replacement and renewalDistribution and LV cablesconstant</t>
  </si>
  <si>
    <t>AMP2016Capital ExpenditureAsset replacement and renewalDistribution and LV linesconstant</t>
  </si>
  <si>
    <t>IDCapital ExpenditureAsset replacement and renewalSubtransmissionconstant</t>
  </si>
  <si>
    <t>AMP2016Capital ExpenditureAsset replacement and renewalSubtransmissionconstant</t>
  </si>
  <si>
    <t>IDNetwork and DemandElectricity volumesLoad factorNA</t>
  </si>
  <si>
    <t>IDNetwork and DemandElectricity volumesLoss ratioNA</t>
  </si>
  <si>
    <t>Switchgear and transformers</t>
  </si>
  <si>
    <t>Bar - Load factor</t>
  </si>
  <si>
    <t>Position - Load factor</t>
  </si>
  <si>
    <t>Fixed</t>
  </si>
  <si>
    <t>Delivery</t>
  </si>
  <si>
    <t>Peak</t>
  </si>
  <si>
    <t>Peak based</t>
  </si>
  <si>
    <t>Delivery (kWh)</t>
  </si>
  <si>
    <t>Number</t>
  </si>
  <si>
    <t>Rankings</t>
  </si>
  <si>
    <t>Rank:</t>
  </si>
  <si>
    <t>Counties Power Consumer Trust</t>
  </si>
  <si>
    <t>www.countiespower.co.nz</t>
  </si>
  <si>
    <t>Sheridan Broadbent</t>
  </si>
  <si>
    <t>14 Glasgow Road; Pukekohe</t>
  </si>
  <si>
    <t>09 237 0300</t>
  </si>
  <si>
    <t>2 Peel Street; Waipukurau</t>
  </si>
  <si>
    <t>Eastland Community Trust</t>
  </si>
  <si>
    <t>www.eastland.co.nz</t>
  </si>
  <si>
    <t>Matt Todd</t>
  </si>
  <si>
    <t>37 Gladstone Road; Gisborne</t>
  </si>
  <si>
    <t>06 986 4800</t>
  </si>
  <si>
    <t>Electra Trust</t>
  </si>
  <si>
    <t>www.electra.co.nz</t>
  </si>
  <si>
    <t>Neil Simmonds</t>
  </si>
  <si>
    <t>Cnr Exeter &amp; Bristol Streets; Levin</t>
  </si>
  <si>
    <t>0800 3532872</t>
  </si>
  <si>
    <t>Ashburton District Council</t>
  </si>
  <si>
    <t>Co-operative members</t>
  </si>
  <si>
    <t>www.eanetworks.co.nz</t>
  </si>
  <si>
    <t>Gordon Guthrie</t>
  </si>
  <si>
    <t>22 JB Cullen Drive; Ashburton</t>
  </si>
  <si>
    <t>Phil Goodall</t>
  </si>
  <si>
    <t>www.nel.co.nz</t>
  </si>
  <si>
    <t>63 Haven Road; Nelson</t>
  </si>
  <si>
    <t>03 546 9256</t>
  </si>
  <si>
    <t>Network Tasman (50%)</t>
  </si>
  <si>
    <t>Marlborough Lines (50%)</t>
  </si>
  <si>
    <t>Network Tasman Trust</t>
  </si>
  <si>
    <t>Oliver Kearney</t>
  </si>
  <si>
    <t>www.networktasman.co.nz</t>
  </si>
  <si>
    <t>03 989 3600</t>
  </si>
  <si>
    <t>52 Main Road, Hope; Nelson</t>
  </si>
  <si>
    <t>Local Consumer Trust</t>
  </si>
  <si>
    <t>www.networkwaitaki.co.nz</t>
  </si>
  <si>
    <t>Graham Clark</t>
  </si>
  <si>
    <t>10 Chelmer Street; Oamaru</t>
  </si>
  <si>
    <t>03 433 0065</t>
  </si>
  <si>
    <t>Northpower Electric Power Trust</t>
  </si>
  <si>
    <t>www.northpower.com</t>
  </si>
  <si>
    <t>28 Mt Pleasant Road, Raumanga; Whangarei</t>
  </si>
  <si>
    <t>09 430 1803</t>
  </si>
  <si>
    <t>Outages - SAIDI</t>
  </si>
  <si>
    <t>Outages - SAIFI</t>
  </si>
  <si>
    <t>Customer connections</t>
  </si>
  <si>
    <t>CAGR</t>
  </si>
  <si>
    <t>Capital contributions</t>
  </si>
  <si>
    <t>Related party transactions</t>
  </si>
  <si>
    <t>IDCapital ExpenditureValue of capital contributionsValue of capital contributionsconstant</t>
  </si>
  <si>
    <t>Unknown age</t>
  </si>
  <si>
    <t>Unknown grade</t>
  </si>
  <si>
    <t>Charge</t>
  </si>
  <si>
    <t>PQ business</t>
  </si>
  <si>
    <t>2013Delivery</t>
  </si>
  <si>
    <t>2013Fixed</t>
  </si>
  <si>
    <t>2013Other</t>
  </si>
  <si>
    <t>2013Peak</t>
  </si>
  <si>
    <t>2014Delivery</t>
  </si>
  <si>
    <t>2014Fixed</t>
  </si>
  <si>
    <t>2014Other</t>
  </si>
  <si>
    <t>2014Peak</t>
  </si>
  <si>
    <t>2015Delivery</t>
  </si>
  <si>
    <t>2015Fixed</t>
  </si>
  <si>
    <t>2015Other</t>
  </si>
  <si>
    <t>2015Peak</t>
  </si>
  <si>
    <t>2016Delivery</t>
  </si>
  <si>
    <t>2016Fixed</t>
  </si>
  <si>
    <t>2016Other</t>
  </si>
  <si>
    <t>2016Peak</t>
  </si>
  <si>
    <t>Replacement required</t>
  </si>
  <si>
    <t>Subtransmission
lines and cables</t>
  </si>
  <si>
    <t>Distribution &amp; LV
O/H lines</t>
  </si>
  <si>
    <t>Distribution &amp; LV
U/G cables</t>
  </si>
  <si>
    <t>Poles</t>
  </si>
  <si>
    <t>Distribution
transformers</t>
  </si>
  <si>
    <t>Distribution
switchgear</t>
  </si>
  <si>
    <t>Bar - Loss ratio</t>
  </si>
  <si>
    <t>Position - Loss ratio</t>
  </si>
  <si>
    <t>Asset summary and condition</t>
  </si>
  <si>
    <t>Distribution &amp; LV O/H lines</t>
  </si>
  <si>
    <t>Distribution &amp; LV U/G cables</t>
  </si>
  <si>
    <t>Value</t>
  </si>
  <si>
    <t>Zone-substation
switchgear</t>
  </si>
  <si>
    <t>Zone-substation
transformers</t>
  </si>
  <si>
    <t>IDCapital ExpenditureAsset replacement and renewalDistribution substations and transformersconstant</t>
  </si>
  <si>
    <t>IDCapital ExpenditureAsset replacement and renewalDistribution switchgearconstant</t>
  </si>
  <si>
    <t>IDCapital ExpenditureAsset replacement and renewalZone substationsconstant</t>
  </si>
  <si>
    <t>AMP2016Capital ExpenditureAsset replacement and renewalDistribution substations and transformersconstant</t>
  </si>
  <si>
    <t>AMP2016Capital ExpenditureAsset replacement and renewalDistribution switchgearconstant</t>
  </si>
  <si>
    <t>AMP2016Capital ExpenditureAsset replacement and renewalZone substationsconstant</t>
  </si>
  <si>
    <t>Forecast repex (ave)</t>
  </si>
  <si>
    <t>Repex series</t>
  </si>
  <si>
    <t>*</t>
  </si>
  <si>
    <t>5b(i)</t>
  </si>
  <si>
    <t>1(v)</t>
  </si>
  <si>
    <t>9e(iii)</t>
  </si>
  <si>
    <t>Other data</t>
  </si>
  <si>
    <t>Transformer capacity</t>
  </si>
  <si>
    <t>Market value of asset disposals</t>
  </si>
  <si>
    <t>Other related party transactions</t>
  </si>
  <si>
    <t>Interruptions per 100 circuit km</t>
  </si>
  <si>
    <t>Total distribution transformer capacity</t>
  </si>
  <si>
    <t>MVA</t>
  </si>
  <si>
    <t>2012IDOther dataRelated party transactionsCapital expenditureconstant</t>
  </si>
  <si>
    <t>2012IDOther dataRelated party transactionsCapital expenditurenominal</t>
  </si>
  <si>
    <t>2012IDOther dataRelated party transactionsMarket value of asset disposalsconstant</t>
  </si>
  <si>
    <t>2012IDOther dataRelated party transactionsMarket value of asset disposalsnominal</t>
  </si>
  <si>
    <t>2012IDOther dataRelated party transactionsOperational expenditureconstant</t>
  </si>
  <si>
    <t>2012IDOther dataRelated party transactionsOperational expenditurenominal</t>
  </si>
  <si>
    <t>2012IDOther dataRelated party transactionsOther related party transactionsconstant</t>
  </si>
  <si>
    <t>2012IDOther dataRelated party transactionsOther related party transactionsnominal</t>
  </si>
  <si>
    <t>2012IDOther dataRelated party transactionsTotal regulatory incomeconstant</t>
  </si>
  <si>
    <t>2012IDOther dataRelated party transactionsTotal regulatory incomenominal</t>
  </si>
  <si>
    <t>2013IDOther dataRelated party transactionsCapital expenditureconstant</t>
  </si>
  <si>
    <t>2013IDOther dataRelated party transactionsCapital expenditurenominal</t>
  </si>
  <si>
    <t>2013IDOther dataRelated party transactionsMarket value of asset disposalsconstant</t>
  </si>
  <si>
    <t>2013IDOther dataRelated party transactionsMarket value of asset disposalsnominal</t>
  </si>
  <si>
    <t>2013IDOther dataRelated party transactionsOperational expenditureconstant</t>
  </si>
  <si>
    <t>2013IDOther dataRelated party transactionsOperational expenditurenominal</t>
  </si>
  <si>
    <t>2013IDOther dataRelated party transactionsOther related party transactionsconstant</t>
  </si>
  <si>
    <t>2013IDOther dataRelated party transactionsOther related party transactionsnominal</t>
  </si>
  <si>
    <t>2013IDOther dataRelated party transactionsTotal regulatory incomeconstant</t>
  </si>
  <si>
    <t>2013IDOther dataRelated party transactionsTotal regulatory incomenominal</t>
  </si>
  <si>
    <t>2013IDOther dataTransformer capacityTotal distribution transformer capacityNA</t>
  </si>
  <si>
    <t>2014IDOther dataRelated party transactionsCapital expenditureconstant</t>
  </si>
  <si>
    <t>2014IDOther dataRelated party transactionsCapital expenditurenominal</t>
  </si>
  <si>
    <t>2014IDOther dataRelated party transactionsMarket value of asset disposalsconstant</t>
  </si>
  <si>
    <t>2014IDOther dataRelated party transactionsMarket value of asset disposalsnominal</t>
  </si>
  <si>
    <t>2014IDOther dataRelated party transactionsOperational expenditureconstant</t>
  </si>
  <si>
    <t>2014IDOther dataRelated party transactionsOperational expenditurenominal</t>
  </si>
  <si>
    <t>2014IDOther dataRelated party transactionsOther related party transactionsconstant</t>
  </si>
  <si>
    <t>2014IDOther dataRelated party transactionsOther related party transactionsnominal</t>
  </si>
  <si>
    <t>2014IDOther dataRelated party transactionsTotal regulatory incomeconstant</t>
  </si>
  <si>
    <t>2014IDOther dataRelated party transactionsTotal regulatory incomenominal</t>
  </si>
  <si>
    <t>2014IDOther dataTransformer capacityTotal distribution transformer capacityNA</t>
  </si>
  <si>
    <t>2015IDOther dataRelated party transactionsCapital expenditureconstant</t>
  </si>
  <si>
    <t>2015IDOther dataRelated party transactionsCapital expenditurenominal</t>
  </si>
  <si>
    <t>2015IDOther dataRelated party transactionsMarket value of asset disposalsconstant</t>
  </si>
  <si>
    <t>2015IDOther dataRelated party transactionsMarket value of asset disposalsnominal</t>
  </si>
  <si>
    <t>2015IDOther dataRelated party transactionsOperational expenditureconstant</t>
  </si>
  <si>
    <t>2015IDOther dataRelated party transactionsOperational expenditurenominal</t>
  </si>
  <si>
    <t>2015IDOther dataRelated party transactionsOther related party transactionsconstant</t>
  </si>
  <si>
    <t>2015IDOther dataRelated party transactionsOther related party transactionsnominal</t>
  </si>
  <si>
    <t>2015IDOther dataRelated party transactionsTotal regulatory incomeconstant</t>
  </si>
  <si>
    <t>2015IDOther dataRelated party transactionsTotal regulatory incomenominal</t>
  </si>
  <si>
    <t>2015IDOther dataTransformer capacityTotal distribution transformer capacityNA</t>
  </si>
  <si>
    <t>2016IDOther dataRelated party transactionsCapital expenditureconstant</t>
  </si>
  <si>
    <t>2016IDOther dataRelated party transactionsCapital expenditurenominal</t>
  </si>
  <si>
    <t>2016IDOther dataRelated party transactionsMarket value of asset disposalsconstant</t>
  </si>
  <si>
    <t>2016IDOther dataRelated party transactionsMarket value of asset disposalsnominal</t>
  </si>
  <si>
    <t>2016IDOther dataRelated party transactionsOperational expenditureconstant</t>
  </si>
  <si>
    <t>2016IDOther dataRelated party transactionsOperational expenditurenominal</t>
  </si>
  <si>
    <t>2016IDOther dataRelated party transactionsOther related party transactionsconstant</t>
  </si>
  <si>
    <t>2016IDOther dataRelated party transactionsOther related party transactionsnominal</t>
  </si>
  <si>
    <t>2016IDOther dataRelated party transactionsTotal regulatory incomeconstant</t>
  </si>
  <si>
    <t>2016IDOther dataRelated party transactionsTotal regulatory incomenominal</t>
  </si>
  <si>
    <t>2016IDOther dataTransformer capacityTotal distribution transformer capacityNA</t>
  </si>
  <si>
    <t>IDOther dataTransformer capacityTotal distribution transformer capacityNA</t>
  </si>
  <si>
    <t>Bar - Interruption rate</t>
  </si>
  <si>
    <t>Position - Interruption rate</t>
  </si>
  <si>
    <t>4(vii)</t>
  </si>
  <si>
    <t>RAB value</t>
  </si>
  <si>
    <t>2016IDRAB valueTotal closing RAB valueDistribution and LV cablesconstant</t>
  </si>
  <si>
    <t>2016IDRAB valueTotal closing RAB valueDistribution and LV linesconstant</t>
  </si>
  <si>
    <t>2016IDRAB valueTotal closing RAB valueDistribution substations and transformersconstant</t>
  </si>
  <si>
    <t>2016IDRAB valueTotal closing RAB valueDistribution switchgearconstant</t>
  </si>
  <si>
    <t>2016IDRAB valueTotal closing RAB valueNon-network assetsconstant</t>
  </si>
  <si>
    <t>2016IDRAB valueTotal closing RAB valueOther network assetsconstant</t>
  </si>
  <si>
    <t>2016IDRAB valueTotal closing RAB valueSubtransmission cablesconstant</t>
  </si>
  <si>
    <t>2016IDRAB valueTotal closing RAB valueSubtransmission linesconstant</t>
  </si>
  <si>
    <t>2016IDRAB valueTotal closing RAB valueTotalconstant</t>
  </si>
  <si>
    <t>2016IDRAB valueTotal closing RAB valueZone substationsconstant</t>
  </si>
  <si>
    <t>IDOther dataRelated party transactionsCapital expenditureconstant</t>
  </si>
  <si>
    <t>IDOther dataRelated party transactionsMarket value of asset disposalsconstant</t>
  </si>
  <si>
    <t>IDOther dataRelated party transactionsOperational expenditureconstant</t>
  </si>
  <si>
    <t>IDOther dataRelated party transactionsOther related party transactionsconstant</t>
  </si>
  <si>
    <t>IDOther dataRelated party transactionsTotal regulatory incomeconstant</t>
  </si>
  <si>
    <t>10(ii)</t>
  </si>
  <si>
    <t>Adverse environment</t>
  </si>
  <si>
    <t>Adverse weather</t>
  </si>
  <si>
    <t>Cause unknown</t>
  </si>
  <si>
    <t>Defective equipment</t>
  </si>
  <si>
    <t>Human error</t>
  </si>
  <si>
    <t>Lightning</t>
  </si>
  <si>
    <t>Third party interference</t>
  </si>
  <si>
    <t>Vegetation</t>
  </si>
  <si>
    <t>Wildlife</t>
  </si>
  <si>
    <t>2013IDReliabilitySAIDIAdverse environmentNA</t>
  </si>
  <si>
    <t>2013IDReliabilitySAIDIAdverse weatherNA</t>
  </si>
  <si>
    <t>2013IDReliabilitySAIDICause unknownNA</t>
  </si>
  <si>
    <t>2013IDReliabilitySAIDIDefective equipmentNA</t>
  </si>
  <si>
    <t>2013IDReliabilitySAIDIHuman errorNA</t>
  </si>
  <si>
    <t>2013IDReliabilitySAIDILightningNA</t>
  </si>
  <si>
    <t>2013IDReliabilitySAIDIThird party interferenceNA</t>
  </si>
  <si>
    <t>2013IDReliabilitySAIDIVegetationNA</t>
  </si>
  <si>
    <t>2013IDReliabilitySAIDIWildlifeNA</t>
  </si>
  <si>
    <t>2013IDReliabilitySAIFIAdverse environmentNA</t>
  </si>
  <si>
    <t>2013IDReliabilitySAIFIAdverse weatherNA</t>
  </si>
  <si>
    <t>2013IDReliabilitySAIFICause unknownNA</t>
  </si>
  <si>
    <t>2013IDReliabilitySAIFIDefective equipmentNA</t>
  </si>
  <si>
    <t>2013IDReliabilitySAIFIHuman errorNA</t>
  </si>
  <si>
    <t>2013IDReliabilitySAIFILightningNA</t>
  </si>
  <si>
    <t>2013IDReliabilitySAIFIThird party interferenceNA</t>
  </si>
  <si>
    <t>2013IDReliabilitySAIFIVegetationNA</t>
  </si>
  <si>
    <t>2013IDReliabilitySAIFIWildlifeNA</t>
  </si>
  <si>
    <t>2014IDReliabilitySAIDIAdverse environmentNA</t>
  </si>
  <si>
    <t>2014IDReliabilitySAIDIAdverse weatherNA</t>
  </si>
  <si>
    <t>2014IDReliabilitySAIDICause unknownNA</t>
  </si>
  <si>
    <t>2014IDReliabilitySAIDIDefective equipmentNA</t>
  </si>
  <si>
    <t>2014IDReliabilitySAIDIHuman errorNA</t>
  </si>
  <si>
    <t>2014IDReliabilitySAIDILightningNA</t>
  </si>
  <si>
    <t>2014IDReliabilitySAIDIThird party interferenceNA</t>
  </si>
  <si>
    <t>2014IDReliabilitySAIDIVegetationNA</t>
  </si>
  <si>
    <t>2014IDReliabilitySAIDIWildlifeNA</t>
  </si>
  <si>
    <t>2014IDReliabilitySAIFIAdverse environmentNA</t>
  </si>
  <si>
    <t>2014IDReliabilitySAIFIAdverse weatherNA</t>
  </si>
  <si>
    <t>2014IDReliabilitySAIFICause unknownNA</t>
  </si>
  <si>
    <t>2014IDReliabilitySAIFIDefective equipmentNA</t>
  </si>
  <si>
    <t>2014IDReliabilitySAIFIHuman errorNA</t>
  </si>
  <si>
    <t>2014IDReliabilitySAIFILightningNA</t>
  </si>
  <si>
    <t>2014IDReliabilitySAIFIThird party interferenceNA</t>
  </si>
  <si>
    <t>2014IDReliabilitySAIFIVegetationNA</t>
  </si>
  <si>
    <t>2014IDReliabilitySAIFIWildlifeNA</t>
  </si>
  <si>
    <t>2015IDReliabilitySAIDIAdverse environmentNA</t>
  </si>
  <si>
    <t>2015IDReliabilitySAIDIAdverse weatherNA</t>
  </si>
  <si>
    <t>2015IDReliabilitySAIDICause unknownNA</t>
  </si>
  <si>
    <t>2015IDReliabilitySAIDIDefective equipmentNA</t>
  </si>
  <si>
    <t>2015IDReliabilitySAIDIHuman errorNA</t>
  </si>
  <si>
    <t>2015IDReliabilitySAIDILightningNA</t>
  </si>
  <si>
    <t>2015IDReliabilitySAIDIThird party interferenceNA</t>
  </si>
  <si>
    <t>2015IDReliabilitySAIDIVegetationNA</t>
  </si>
  <si>
    <t>2015IDReliabilitySAIDIWildlifeNA</t>
  </si>
  <si>
    <t>2015IDReliabilitySAIFIAdverse environmentNA</t>
  </si>
  <si>
    <t>2015IDReliabilitySAIFIAdverse weatherNA</t>
  </si>
  <si>
    <t>2015IDReliabilitySAIFICause unknownNA</t>
  </si>
  <si>
    <t>2015IDReliabilitySAIFIDefective equipmentNA</t>
  </si>
  <si>
    <t>2015IDReliabilitySAIFIHuman errorNA</t>
  </si>
  <si>
    <t>2015IDReliabilitySAIFILightningNA</t>
  </si>
  <si>
    <t>2015IDReliabilitySAIFIThird party interferenceNA</t>
  </si>
  <si>
    <t>2015IDReliabilitySAIFIVegetationNA</t>
  </si>
  <si>
    <t>2015IDReliabilitySAIFIWildlifeNA</t>
  </si>
  <si>
    <t>2016IDReliabilitySAIDIAdverse environmentNA</t>
  </si>
  <si>
    <t>2016IDReliabilitySAIDIAdverse weatherNA</t>
  </si>
  <si>
    <t>2016IDReliabilitySAIDICause unknownNA</t>
  </si>
  <si>
    <t>2016IDReliabilitySAIDIDefective equipmentNA</t>
  </si>
  <si>
    <t>2016IDReliabilitySAIDIHuman errorNA</t>
  </si>
  <si>
    <t>2016IDReliabilitySAIDILightningNA</t>
  </si>
  <si>
    <t>2016IDReliabilitySAIDIThird party interferenceNA</t>
  </si>
  <si>
    <t>2016IDReliabilitySAIDIVegetationNA</t>
  </si>
  <si>
    <t>2016IDReliabilitySAIDIWildlifeNA</t>
  </si>
  <si>
    <t>2016IDReliabilitySAIFIAdverse environmentNA</t>
  </si>
  <si>
    <t>2016IDReliabilitySAIFIAdverse weatherNA</t>
  </si>
  <si>
    <t>2016IDReliabilitySAIFICause unknownNA</t>
  </si>
  <si>
    <t>2016IDReliabilitySAIFIDefective equipmentNA</t>
  </si>
  <si>
    <t>2016IDReliabilitySAIFIHuman errorNA</t>
  </si>
  <si>
    <t>2016IDReliabilitySAIFILightningNA</t>
  </si>
  <si>
    <t>2016IDReliabilitySAIFIThird party interferenceNA</t>
  </si>
  <si>
    <t>2016IDReliabilitySAIFIVegetationNA</t>
  </si>
  <si>
    <t>2016IDReliabilitySAIFIWildlifeNA</t>
  </si>
  <si>
    <t>Interruptions</t>
  </si>
  <si>
    <t>CAIDI</t>
  </si>
  <si>
    <t>Unplanned</t>
  </si>
  <si>
    <t>Planned</t>
  </si>
  <si>
    <t>Cost per interruption</t>
  </si>
  <si>
    <t>Unplanned - Class C</t>
  </si>
  <si>
    <t>Planned - Class B</t>
  </si>
  <si>
    <t>Number of interruptions</t>
  </si>
  <si>
    <t>2013IDReliabilityNumber of interruptionsClass BNA</t>
  </si>
  <si>
    <t>2013IDReliabilityNumber of interruptionsClass CNA</t>
  </si>
  <si>
    <t>2014IDReliabilityNumber of interruptionsClass BNA</t>
  </si>
  <si>
    <t>2014IDReliabilityNumber of interruptionsClass CNA</t>
  </si>
  <si>
    <t>2015IDReliabilityNumber of interruptionsClass BNA</t>
  </si>
  <si>
    <t>2015IDReliabilityNumber of interruptionsClass CNA</t>
  </si>
  <si>
    <t>2016IDReliabilityNumber of interruptionsClass BNA</t>
  </si>
  <si>
    <t>2016IDReliabilityNumber of interruptionsClass CNA</t>
  </si>
  <si>
    <t>IDReliabilityNumber of interruptionsClass CNA</t>
  </si>
  <si>
    <t>IDReliabilitySAIDIClass CNA</t>
  </si>
  <si>
    <t>IDReliabilitySAIFIClass CNA</t>
  </si>
  <si>
    <t>IDReliabilityNumber of interruptionsClass BNA</t>
  </si>
  <si>
    <t>IDReliabilitySAIDIClass BNA</t>
  </si>
  <si>
    <t>IDReliabilitySAIFIClass BNA</t>
  </si>
  <si>
    <t>Cost per SAIDI</t>
  </si>
  <si>
    <t>IDReliabilitySAIFIAdverse environmentNA</t>
  </si>
  <si>
    <t>IDReliabilitySAIFIAdverse weatherNA</t>
  </si>
  <si>
    <t>IDReliabilitySAIFICause unknownNA</t>
  </si>
  <si>
    <t>IDReliabilitySAIFIDefective equipmentNA</t>
  </si>
  <si>
    <t>IDReliabilitySAIFIHuman errorNA</t>
  </si>
  <si>
    <t>IDReliabilitySAIFILightningNA</t>
  </si>
  <si>
    <t>IDReliabilitySAIFIThird party interferenceNA</t>
  </si>
  <si>
    <t>IDReliabilitySAIFIVegetationNA</t>
  </si>
  <si>
    <t>IDReliabilitySAIFIWildlifeNA</t>
  </si>
  <si>
    <t>Equipment &amp; human error</t>
  </si>
  <si>
    <t>Unknown</t>
  </si>
  <si>
    <t>Weather &amp; external</t>
  </si>
  <si>
    <t>Obstruction</t>
  </si>
  <si>
    <t>Trend</t>
  </si>
  <si>
    <t>Slope</t>
  </si>
  <si>
    <t>Percent</t>
  </si>
  <si>
    <t>Historic</t>
  </si>
  <si>
    <t>Forecast</t>
  </si>
  <si>
    <t>Change</t>
  </si>
  <si>
    <t>-</t>
  </si>
  <si>
    <t>New Zealand</t>
  </si>
  <si>
    <t>Related party transactions - capex</t>
  </si>
  <si>
    <t>Related party transactions - opex</t>
  </si>
  <si>
    <t>RAB Value</t>
  </si>
  <si>
    <t>Explanatory documentation:</t>
  </si>
  <si>
    <t>Summary database:</t>
  </si>
  <si>
    <t>Network opex /
metre of line</t>
  </si>
  <si>
    <t>2012</t>
  </si>
  <si>
    <t>2012-2014</t>
  </si>
  <si>
    <t>2011</t>
  </si>
  <si>
    <t>3 yr ratio</t>
  </si>
  <si>
    <t>Network opex / metre of line</t>
  </si>
  <si>
    <t>Fixed / ICP / day</t>
  </si>
  <si>
    <t>Year unknown</t>
  </si>
  <si>
    <t>2013IDReliabilityInterruption rateInterruptions per 100 circuit kmNA</t>
  </si>
  <si>
    <t>2014IDReliabilityInterruption rateInterruptions per 100 circuit kmNA</t>
  </si>
  <si>
    <t>2015IDReliabilityInterruption rateInterruptions per 100 circuit kmNA</t>
  </si>
  <si>
    <t>2016IDReliabilityInterruption rateInterruptions per 100 circuit kmNA</t>
  </si>
  <si>
    <t>2010IDReliabilityNumber of interruptionsClass BNA</t>
  </si>
  <si>
    <t>2010IDReliabilityNumber of interruptionsClass CNA</t>
  </si>
  <si>
    <t>2011IDReliabilityNumber of interruptionsClass BNA</t>
  </si>
  <si>
    <t>2011IDReliabilityNumber of interruptionsClass CNA</t>
  </si>
  <si>
    <t>2012IDReliabilityNumber of interruptionsClass BNA</t>
  </si>
  <si>
    <t>2012IDReliabilityNumber of interruptionsClass CNA</t>
  </si>
  <si>
    <t>IDReliabilityInterruption rateInterruptions per 100 circuit kmNA</t>
  </si>
  <si>
    <t>Estimated state 
of the assets</t>
  </si>
  <si>
    <t>Link</t>
  </si>
  <si>
    <t>3 year CAGR</t>
  </si>
  <si>
    <t>5 year
trend</t>
  </si>
  <si>
    <t>Maximum</t>
  </si>
  <si>
    <t>Condition parameters</t>
  </si>
  <si>
    <t>Capex by expenditure category</t>
  </si>
  <si>
    <t>% of capex</t>
  </si>
  <si>
    <t>Opex by expenditure category</t>
  </si>
  <si>
    <t>% of opex</t>
  </si>
  <si>
    <t>Proportion of revenue</t>
  </si>
  <si>
    <t>Charges
per unit</t>
  </si>
  <si>
    <t>Rank</t>
  </si>
  <si>
    <t>Non-network opex / connections</t>
  </si>
  <si>
    <t>5yr replacement req (est)</t>
  </si>
  <si>
    <t>5yr planned replacement</t>
  </si>
  <si>
    <t>* RAB and expenditure on poles is included within Distribution and LV lines</t>
  </si>
  <si>
    <t>Peak / kW</t>
  </si>
  <si>
    <t>Total opex / 
kW</t>
  </si>
  <si>
    <t>over_age</t>
  </si>
  <si>
    <t>Over ODV life</t>
  </si>
  <si>
    <t>ODV lives
value</t>
  </si>
  <si>
    <t>Entrust 75.4%</t>
  </si>
  <si>
    <t>SAIFI causes</t>
  </si>
  <si>
    <t>IDReliabilitySAIDIAdverse environmentNA</t>
  </si>
  <si>
    <t>IDReliabilitySAIDIAdverse weatherNA</t>
  </si>
  <si>
    <t>IDReliabilitySAIDICause unknownNA</t>
  </si>
  <si>
    <t>IDReliabilitySAIDIDefective equipmentNA</t>
  </si>
  <si>
    <t>IDReliabilitySAIDIHuman errorNA</t>
  </si>
  <si>
    <t>IDReliabilitySAIDILightningNA</t>
  </si>
  <si>
    <t>IDReliabilitySAIDIThird party interferenceNA</t>
  </si>
  <si>
    <t>IDReliabilitySAIDIVegetationNA</t>
  </si>
  <si>
    <t>IDReliabilitySAIDIWildlifeNA</t>
  </si>
  <si>
    <t>SAIDI causes</t>
  </si>
  <si>
    <t>Average daily charge</t>
  </si>
  <si>
    <t>Delivery cents / kWh</t>
  </si>
  <si>
    <t>Name:</t>
  </si>
  <si>
    <t>CEO / Position</t>
  </si>
  <si>
    <t>CEO</t>
  </si>
  <si>
    <t>Managing Director</t>
  </si>
  <si>
    <t>General Manager</t>
  </si>
  <si>
    <t>Nikki Davies-Colley (acting)</t>
  </si>
  <si>
    <t>Jason Franklin (Powernet)</t>
  </si>
  <si>
    <t>Sean Horgan</t>
  </si>
  <si>
    <t xml:space="preserve">   (formerly Auckland Energy Consumer Trust)</t>
  </si>
  <si>
    <t>Version 1.0. 26 May 2017</t>
  </si>
  <si>
    <t>One-page summaries of electricity distributors</t>
  </si>
  <si>
    <t>Over expected life</t>
  </si>
  <si>
    <t>Description</t>
  </si>
  <si>
    <t>Summary</t>
  </si>
  <si>
    <t>Contact Us</t>
  </si>
  <si>
    <r>
      <t xml:space="preserve">For any concerns or feedback regarding these one-page performance summaries please email: </t>
    </r>
    <r>
      <rPr>
        <b/>
        <sz val="11"/>
        <color rgb="FF0070C0"/>
        <rFont val="Calibri"/>
        <family val="2"/>
        <scheme val="minor"/>
      </rPr>
      <t>regulation.branch@comcom.govt.nz</t>
    </r>
    <r>
      <rPr>
        <sz val="11"/>
        <color theme="1"/>
        <rFont val="Calibri"/>
        <family val="2"/>
        <scheme val="minor"/>
      </rPr>
      <t xml:space="preserve">
with the words "One-page summary of EDBs </t>
    </r>
    <r>
      <rPr>
        <sz val="11"/>
        <color theme="1"/>
        <rFont val="Calibri"/>
        <family val="2"/>
      </rPr>
      <t>–</t>
    </r>
    <r>
      <rPr>
        <sz val="11"/>
        <color theme="1"/>
        <rFont val="Calibri"/>
        <family val="2"/>
        <scheme val="minor"/>
      </rPr>
      <t xml:space="preserve"> feedback" in the subject line</t>
    </r>
  </si>
  <si>
    <t>Disclaimer</t>
  </si>
  <si>
    <t>While all reasonable care and diligence has been used in processing, analysing, and extracting the data and information included in the one-page performance summaries, we give no warranty the data is error free. We accept no legal liability whatsoever arising from, or connected to, the use of or reliance on any material contained in these one-pagers.</t>
  </si>
  <si>
    <t>The one-page performance summaries are designed to promote a better understanding of each lines companies’ performance by providing high level statistics on measures such as profitability, capital and operating expenditure, asset condition, line charge revenue and network reliability, on one page.
The information compiled for the one-page summaries is derived from publicly available data.  Most of the data has either been audited and/or certified by the directors of the businesses. However, we cannot guarantee that there are no errors in the data provided. The 2016 one-page performance summaries cover the period up to 31 March 2016.
The data we have highlighted presents a snapshot in time and is not intended to represent a thorough picture of performance, but it does suggest some differences between the performance of different lines companies, such as the health of assets including poles, lines and substation equipment in some lines companies. In cases of apparent poor performance, we will follow up with the companies to better understand their circumstances and we are likely to undertake further detailed analysis in the future.
All 29 individual electricity distribution businesses have been aggregated together to provide a snapshot of the industry. Generally sums or weighted averages are used. However, for reliability and return on investment measures the simple average of the distributors has been used. When assessing an electricity distribution business against the industry average or other businesses it is important to note where there may be differences in the nature of their networks, for example, whether it is in a predominantly rural or urban area or whether the network consists of overhead power lines and poles or underground cables.
An explanatory document which accompanies these one-page performance summaries provides more context of the measures that we have used&gt;</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</si>
</sst>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64" formatCode="_(* #,##0.00_);_(* \(#,##0.00\);_(* &quot;-&quot;??_);_(@_)"/>
    <numFmt numFmtId="165" formatCode="_(&quot;$&quot;* #,##0_);_(&quot;$&quot;* \(#,##0\);_(&quot;$&quot;* &quot;-&quot;_);_(@_)"/>
    <numFmt numFmtId="166" formatCode="_(&quot;$&quot;* #,##0.00_);_(&quot;$&quot;* \(#,##0.00\);_(&quot;$&quot;* &quot;-&quot;??_);_(@_)"/>
    <numFmt numFmtId="167" formatCode="_(@_)"/>
    <numFmt numFmtId="168" formatCode="_(* #,##0_);_(* \(#,##0\);_(* &quot;-&quot;_);_(@_)"/>
    <numFmt numFmtId="169" formatCode="_(* #,##0.0_);_(* \(#,##0.0\);_(* &quot;–&quot;???_);_(* @_)"/>
    <numFmt numFmtId="170" formatCode="_(* #,##0.00_);_(* \(#,##0.00\);_(* &quot;–&quot;???_);_(* @_)"/>
    <numFmt numFmtId="171" formatCode="_(* #,##0.0000_);_(* \(#,##0.0000\);_(* &quot;–&quot;??_);_(* @_)"/>
    <numFmt numFmtId="172" formatCode="[$-1409]d\ mmm\ yy;@"/>
    <numFmt numFmtId="173" formatCode="_(* #,##0%_);_(* \(#,##0%\);_(* &quot;–&quot;???_);_(* @_)"/>
    <numFmt numFmtId="174" formatCode="_(* #,##0.0%_);_(* \(#,##0.0%\);_(* &quot;–&quot;??_);_(* @_)"/>
    <numFmt numFmtId="175" formatCode="_(* #,##0.00%_);_(* \(#,##0.00%\);_(* &quot;–&quot;???_);_(* @_)"/>
    <numFmt numFmtId="176" formatCode="_(* #,##0.000%_);_(* \(#,##0.000%\);_(* &quot;–&quot;???_);_(* @_)"/>
    <numFmt numFmtId="177" formatCode="_(* #,##0%_);_(* \(#,##0%\);_(* &quot;–&quot;??_);_(* @_)"/>
    <numFmt numFmtId="178" formatCode="_(* 0_);_(* \(0\);_(* &quot;–&quot;??_);_(@_)"/>
    <numFmt numFmtId="179" formatCode="_(* #,##0_);_(* \(#,##0\);_(* &quot;–&quot;???_);_(* @_)"/>
    <numFmt numFmtId="180" formatCode="0.0"/>
    <numFmt numFmtId="181" formatCode="0.0\ &quot;m&quot;"/>
    <numFmt numFmtId="182" formatCode="&quot;$&quot;#,##0.00"/>
    <numFmt numFmtId="183" formatCode="_-* #,##0_-;\-* #,##0_-;_-* &quot;-&quot;??_-;_-@_-"/>
    <numFmt numFmtId="184" formatCode="dd\-mmm\-yy"/>
    <numFmt numFmtId="185" formatCode="_(* #,##0.000_);_(* \(#,##0.000\);_(* &quot;–&quot;???_);_(* @_)"/>
    <numFmt numFmtId="186" formatCode="_(* #,##0.000_);_(* \(#,##0.000\);_(* &quot;-&quot;??_);_(@_)"/>
  </numFmts>
  <fonts count="52" x14ac:knownFonts="1">
    <font>
      <sz val="11"/>
      <color theme="1"/>
      <name val="Calibri"/>
      <family val="2"/>
      <scheme val="minor"/>
    </font>
    <font>
      <sz val="11"/>
      <color theme="1"/>
      <name val="Calibri"/>
      <family val="2"/>
      <scheme val="minor"/>
    </font>
    <font>
      <b/>
      <sz val="11"/>
      <color theme="1"/>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8"/>
      <name val="Calibri"/>
      <family val="2"/>
      <scheme val="minor"/>
    </font>
    <font>
      <b/>
      <sz val="16"/>
      <name val="Calibri"/>
      <family val="2"/>
      <scheme val="minor"/>
    </font>
    <font>
      <b/>
      <sz val="14"/>
      <name val="Calibri"/>
      <family val="2"/>
      <scheme val="minor"/>
    </font>
    <font>
      <u/>
      <sz val="10"/>
      <color theme="10"/>
      <name val="Arial"/>
      <family val="2"/>
    </font>
    <font>
      <sz val="11"/>
      <color theme="2"/>
      <name val="Calibri"/>
      <family val="2"/>
      <scheme val="minor"/>
    </font>
    <font>
      <b/>
      <sz val="10"/>
      <name val="Calibri"/>
      <family val="4"/>
      <scheme val="minor"/>
    </font>
    <font>
      <sz val="11"/>
      <color theme="9"/>
      <name val="Calibri"/>
      <family val="2"/>
      <scheme val="minor"/>
    </font>
    <font>
      <b/>
      <sz val="20"/>
      <color theme="2"/>
      <name val="Calibri"/>
      <family val="2"/>
      <scheme val="minor"/>
    </font>
    <font>
      <sz val="11"/>
      <name val="Calibri"/>
      <family val="2"/>
    </font>
    <font>
      <sz val="11"/>
      <color theme="1"/>
      <name val="Calibri"/>
      <family val="2"/>
    </font>
    <font>
      <i/>
      <sz val="10"/>
      <name val="Calibri"/>
      <family val="4"/>
      <scheme val="minor"/>
    </font>
    <font>
      <sz val="12"/>
      <color theme="1"/>
      <name val="Calibri"/>
      <family val="2"/>
      <scheme val="minor"/>
    </font>
    <font>
      <b/>
      <sz val="24"/>
      <color theme="2"/>
      <name val="Calibri"/>
      <family val="2"/>
      <scheme val="minor"/>
    </font>
    <font>
      <sz val="9"/>
      <color indexed="81"/>
      <name val="Tahoma"/>
      <family val="2"/>
    </font>
    <font>
      <b/>
      <sz val="9"/>
      <color indexed="81"/>
      <name val="Tahoma"/>
      <family val="2"/>
    </font>
    <font>
      <b/>
      <sz val="12"/>
      <color theme="1"/>
      <name val="Calibri"/>
      <family val="2"/>
      <scheme val="minor"/>
    </font>
    <font>
      <sz val="10"/>
      <color theme="1"/>
      <name val="Calibri"/>
      <family val="2"/>
      <scheme val="minor"/>
    </font>
    <font>
      <sz val="10"/>
      <color theme="1"/>
      <name val="Calibri"/>
      <family val="4"/>
      <scheme val="minor"/>
    </font>
    <font>
      <b/>
      <sz val="10"/>
      <color theme="1"/>
      <name val="Calibri"/>
      <family val="4"/>
      <scheme val="minor"/>
    </font>
    <font>
      <b/>
      <sz val="10"/>
      <color theme="1"/>
      <name val="Calibri"/>
      <family val="2"/>
      <scheme val="minor"/>
    </font>
    <font>
      <sz val="9"/>
      <color theme="1"/>
      <name val="Calibri"/>
      <family val="2"/>
      <scheme val="minor"/>
    </font>
    <font>
      <sz val="10"/>
      <color rgb="FF000000"/>
      <name val="Arial"/>
      <family val="2"/>
    </font>
    <font>
      <b/>
      <u/>
      <sz val="12"/>
      <name val="Calibri"/>
      <family val="2"/>
      <scheme val="minor"/>
    </font>
    <font>
      <b/>
      <sz val="10"/>
      <color theme="0"/>
      <name val="Calibri"/>
      <family val="2"/>
      <scheme val="minor"/>
    </font>
    <font>
      <b/>
      <sz val="10"/>
      <name val="Calibri"/>
      <family val="2"/>
      <scheme val="minor"/>
    </font>
    <font>
      <b/>
      <sz val="9"/>
      <color theme="1"/>
      <name val="Calibri"/>
      <family val="2"/>
      <scheme val="minor"/>
    </font>
    <font>
      <b/>
      <i/>
      <sz val="8"/>
      <color theme="1"/>
      <name val="Calibri"/>
      <family val="2"/>
      <scheme val="minor"/>
    </font>
    <font>
      <i/>
      <sz val="8"/>
      <color theme="1"/>
      <name val="Calibri"/>
      <family val="2"/>
      <scheme val="minor"/>
    </font>
    <font>
      <b/>
      <u/>
      <sz val="14"/>
      <color theme="2"/>
      <name val="Calibri"/>
      <family val="2"/>
      <scheme val="minor"/>
    </font>
    <font>
      <b/>
      <sz val="24"/>
      <name val="Calibri"/>
      <family val="2"/>
      <scheme val="minor"/>
    </font>
    <font>
      <sz val="10"/>
      <color rgb="FF333333"/>
      <name val="Verdana"/>
      <family val="2"/>
    </font>
    <font>
      <i/>
      <sz val="9"/>
      <color theme="1"/>
      <name val="Calibri"/>
      <family val="2"/>
      <scheme val="minor"/>
    </font>
    <font>
      <b/>
      <sz val="22"/>
      <color theme="1"/>
      <name val="Cambria"/>
      <family val="1"/>
      <scheme val="major"/>
    </font>
    <font>
      <b/>
      <sz val="18"/>
      <color theme="1"/>
      <name val="Cambria"/>
      <family val="1"/>
      <scheme val="major"/>
    </font>
    <font>
      <b/>
      <sz val="16"/>
      <color theme="1"/>
      <name val="Cambria"/>
      <family val="1"/>
      <scheme val="major"/>
    </font>
    <font>
      <b/>
      <sz val="10"/>
      <color theme="1"/>
      <name val="Cambria"/>
      <family val="1"/>
      <scheme val="major"/>
    </font>
    <font>
      <b/>
      <sz val="20"/>
      <color rgb="FFC00000"/>
      <name val="Calibri"/>
      <family val="2"/>
      <scheme val="minor"/>
    </font>
    <font>
      <sz val="7"/>
      <color theme="1"/>
      <name val="Calibri"/>
      <family val="2"/>
      <scheme val="minor"/>
    </font>
    <font>
      <b/>
      <sz val="11"/>
      <color rgb="FF0070C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0"/>
        <bgColor indexed="64"/>
      </patternFill>
    </fill>
    <fill>
      <patternFill patternType="solid">
        <fgColor indexed="43"/>
        <bgColor indexed="64"/>
      </patternFill>
    </fill>
    <fill>
      <patternFill patternType="solid">
        <fgColor theme="4"/>
        <bgColor indexed="64"/>
      </patternFill>
    </fill>
    <fill>
      <patternFill patternType="solid">
        <fgColor theme="6"/>
        <bgColor indexed="64"/>
      </patternFill>
    </fill>
    <fill>
      <patternFill patternType="solid">
        <fgColor theme="3"/>
        <bgColor indexed="64"/>
      </patternFill>
    </fill>
    <fill>
      <patternFill patternType="solid">
        <fgColor theme="6" tint="0.59996337778862885"/>
        <bgColor indexed="64"/>
      </patternFill>
    </fill>
    <fill>
      <patternFill patternType="solid">
        <fgColor rgb="FFA0C1C4"/>
        <bgColor indexed="64"/>
      </patternFill>
    </fill>
    <fill>
      <patternFill patternType="solid">
        <fgColor rgb="FFB1D9DD"/>
        <bgColor indexed="64"/>
      </patternFill>
    </fill>
  </fills>
  <borders count="25">
    <border>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7"/>
      </top>
      <bottom style="thin">
        <color theme="7"/>
      </bottom>
      <diagonal/>
    </border>
    <border>
      <left/>
      <right style="thin">
        <color theme="7"/>
      </right>
      <top style="thin">
        <color theme="7"/>
      </top>
      <bottom style="thin">
        <color theme="7"/>
      </bottom>
      <diagonal/>
    </border>
    <border>
      <left style="thin">
        <color indexed="64"/>
      </left>
      <right style="thin">
        <color indexed="64"/>
      </right>
      <top style="thin">
        <color indexed="64"/>
      </top>
      <bottom style="thin">
        <color indexed="64"/>
      </bottom>
      <diagonal/>
    </border>
    <border>
      <left/>
      <right/>
      <top/>
      <bottom style="thin">
        <color theme="5"/>
      </bottom>
      <diagonal/>
    </border>
    <border>
      <left/>
      <right/>
      <top style="thin">
        <color theme="5"/>
      </top>
      <bottom style="thin">
        <color theme="5"/>
      </bottom>
      <diagonal/>
    </border>
    <border>
      <left/>
      <right/>
      <top style="thin">
        <color theme="5"/>
      </top>
      <bottom/>
      <diagonal/>
    </border>
    <border>
      <left style="thin">
        <color rgb="FF499CA5"/>
      </left>
      <right/>
      <top style="thin">
        <color rgb="FF499CA5"/>
      </top>
      <bottom/>
      <diagonal/>
    </border>
    <border>
      <left/>
      <right/>
      <top style="thin">
        <color rgb="FF499CA5"/>
      </top>
      <bottom/>
      <diagonal/>
    </border>
    <border>
      <left/>
      <right style="thin">
        <color rgb="FF499CA5"/>
      </right>
      <top style="thin">
        <color rgb="FF499CA5"/>
      </top>
      <bottom/>
      <diagonal/>
    </border>
    <border>
      <left style="thin">
        <color rgb="FF499CA5"/>
      </left>
      <right/>
      <top/>
      <bottom style="thin">
        <color rgb="FF499CA5"/>
      </bottom>
      <diagonal/>
    </border>
    <border>
      <left/>
      <right/>
      <top/>
      <bottom style="thin">
        <color rgb="FF499CA5"/>
      </bottom>
      <diagonal/>
    </border>
    <border>
      <left/>
      <right style="thin">
        <color rgb="FF499CA5"/>
      </right>
      <top/>
      <bottom style="thin">
        <color rgb="FF499CA5"/>
      </bottom>
      <diagonal/>
    </border>
    <border>
      <left style="thin">
        <color rgb="FF499CA5"/>
      </left>
      <right/>
      <top style="thin">
        <color rgb="FF499CA5"/>
      </top>
      <bottom style="thin">
        <color rgb="FF499CA5"/>
      </bottom>
      <diagonal/>
    </border>
    <border>
      <left/>
      <right/>
      <top style="thin">
        <color rgb="FF499CA5"/>
      </top>
      <bottom style="thin">
        <color rgb="FF499CA5"/>
      </bottom>
      <diagonal/>
    </border>
    <border>
      <left/>
      <right style="thin">
        <color rgb="FF499CA5"/>
      </right>
      <top style="thin">
        <color rgb="FF499CA5"/>
      </top>
      <bottom style="thin">
        <color rgb="FF499CA5"/>
      </bottom>
      <diagonal/>
    </border>
    <border>
      <left style="thin">
        <color rgb="FF499CA5"/>
      </left>
      <right/>
      <top/>
      <bottom/>
      <diagonal/>
    </border>
    <border>
      <left/>
      <right style="thin">
        <color rgb="FF499CA5"/>
      </right>
      <top/>
      <bottom/>
      <diagonal/>
    </border>
    <border>
      <left/>
      <right/>
      <top/>
      <bottom style="thin">
        <color theme="7"/>
      </bottom>
      <diagonal/>
    </border>
    <border>
      <left/>
      <right/>
      <top style="thin">
        <color theme="5"/>
      </top>
      <bottom style="thin">
        <color theme="7"/>
      </bottom>
      <diagonal/>
    </border>
  </borders>
  <cellStyleXfs count="70">
    <xf numFmtId="0" fontId="0" fillId="0" borderId="0"/>
    <xf numFmtId="164" fontId="1" fillId="0" borderId="0" applyFont="0" applyFill="0" applyBorder="0" applyAlignment="0" applyProtection="0"/>
    <xf numFmtId="179" fontId="12"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49" fontId="20" fillId="0" borderId="0" applyFill="0" applyAlignment="0"/>
    <xf numFmtId="49" fontId="13" fillId="0" borderId="0" applyFill="0" applyAlignment="0"/>
    <xf numFmtId="49" fontId="14" fillId="0" borderId="0" applyFill="0" applyAlignment="0"/>
    <xf numFmtId="49" fontId="15" fillId="33" borderId="0" applyFill="0" applyBorder="0">
      <alignment horizontal="left"/>
    </xf>
    <xf numFmtId="0" fontId="3" fillId="0" borderId="0" applyNumberFormat="0" applyFill="0" applyBorder="0" applyAlignment="0" applyProtection="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17" fillId="34" borderId="6" applyNumberFormat="0" applyFill="0" applyAlignment="0">
      <protection locked="0"/>
    </xf>
    <xf numFmtId="0" fontId="1" fillId="36" borderId="6" applyNumberFormat="0" applyFill="0" applyAlignment="0"/>
    <xf numFmtId="0" fontId="7" fillId="5" borderId="1" applyNumberFormat="0" applyAlignment="0" applyProtection="0"/>
    <xf numFmtId="0" fontId="8" fillId="0" borderId="2" applyNumberFormat="0" applyFill="0" applyAlignment="0" applyProtection="0"/>
    <xf numFmtId="0" fontId="9" fillId="6" borderId="3" applyNumberFormat="0" applyAlignment="0" applyProtection="0"/>
    <xf numFmtId="0" fontId="10" fillId="0" borderId="0" applyNumberFormat="0" applyFill="0" applyBorder="0" applyAlignment="0" applyProtection="0"/>
    <xf numFmtId="0" fontId="1" fillId="7" borderId="4" applyNumberFormat="0" applyFont="0" applyAlignment="0" applyProtection="0"/>
    <xf numFmtId="49" fontId="23" fillId="0" borderId="0" applyFill="0" applyProtection="0">
      <alignment horizontal="left" indent="1"/>
    </xf>
    <xf numFmtId="0" fontId="2" fillId="0" borderId="5" applyNumberFormat="0" applyFill="0" applyAlignment="0" applyProtection="0"/>
    <xf numFmtId="0" fontId="1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1" fillId="31" borderId="0" applyNumberFormat="0" applyBorder="0" applyAlignment="0" applyProtection="0"/>
    <xf numFmtId="178" fontId="21" fillId="0" borderId="0" applyFont="0" applyFill="0" applyBorder="0" applyAlignment="0" applyProtection="0">
      <alignment horizontal="left"/>
      <protection locked="0"/>
    </xf>
    <xf numFmtId="168" fontId="1" fillId="36" borderId="7" applyNumberFormat="0" applyFont="0" applyFill="0" applyAlignment="0" applyProtection="0"/>
    <xf numFmtId="176" fontId="12" fillId="32" borderId="0" applyFont="0" applyBorder="0"/>
    <xf numFmtId="175" fontId="21" fillId="0" borderId="0" applyFont="0" applyFill="0" applyBorder="0" applyAlignment="0" applyProtection="0">
      <protection locked="0"/>
    </xf>
    <xf numFmtId="174" fontId="12" fillId="0" borderId="0" applyFont="0" applyFill="0" applyBorder="0" applyAlignment="0" applyProtection="0">
      <alignment horizontal="center" vertical="top" wrapText="1"/>
    </xf>
    <xf numFmtId="173" fontId="19" fillId="34" borderId="6" applyNumberFormat="0" applyAlignment="0"/>
    <xf numFmtId="0" fontId="18" fillId="35" borderId="6" applyNumberFormat="0" applyFill="0">
      <alignment horizontal="centerContinuous" wrapText="1"/>
    </xf>
    <xf numFmtId="172" fontId="21" fillId="0" borderId="0" applyFont="0" applyFill="0" applyBorder="0" applyAlignment="0" applyProtection="0">
      <alignment wrapText="1"/>
    </xf>
    <xf numFmtId="171" fontId="21" fillId="0" borderId="0" applyFont="0" applyFill="0" applyBorder="0" applyAlignment="0" applyProtection="0"/>
    <xf numFmtId="170" fontId="21" fillId="0" borderId="0" applyFont="0" applyFill="0" applyBorder="0" applyAlignment="0" applyProtection="0">
      <protection locked="0"/>
    </xf>
    <xf numFmtId="167" fontId="22" fillId="0" borderId="0" applyFont="0" applyFill="0" applyBorder="0" applyAlignment="0" applyProtection="0">
      <alignment horizontal="left"/>
      <protection locked="0"/>
    </xf>
    <xf numFmtId="169" fontId="21" fillId="0" borderId="0" applyFont="0" applyFill="0" applyBorder="0" applyAlignment="0" applyProtection="0">
      <protection locked="0"/>
    </xf>
    <xf numFmtId="0" fontId="16" fillId="0" borderId="0" applyNumberFormat="0" applyFill="0" applyBorder="0" applyAlignment="0" applyProtection="0">
      <alignment vertical="top"/>
      <protection locked="0"/>
    </xf>
    <xf numFmtId="9" fontId="1" fillId="0" borderId="0" applyFont="0" applyFill="0" applyBorder="0" applyAlignment="0" applyProtection="0"/>
    <xf numFmtId="177" fontId="1" fillId="0" borderId="0" applyFont="0" applyFill="0" applyBorder="0" applyAlignment="0" applyProtection="0"/>
    <xf numFmtId="0" fontId="30" fillId="0" borderId="0">
      <alignment horizontal="right"/>
    </xf>
    <xf numFmtId="0" fontId="31" fillId="37" borderId="8" applyNumberFormat="0">
      <alignment horizontal="left" indent="1"/>
    </xf>
    <xf numFmtId="0" fontId="18" fillId="35" borderId="6" applyFill="0">
      <alignment horizontal="right" wrapText="1" indent="1"/>
    </xf>
    <xf numFmtId="183" fontId="19" fillId="38" borderId="6" applyNumberFormat="0" applyFont="0" applyAlignment="0" applyProtection="0"/>
    <xf numFmtId="0" fontId="12" fillId="0" borderId="0" applyFont="0"/>
    <xf numFmtId="49" fontId="13" fillId="0" borderId="0" applyFill="0" applyAlignment="0"/>
    <xf numFmtId="0" fontId="1" fillId="0" borderId="0"/>
    <xf numFmtId="0" fontId="1" fillId="0" borderId="0"/>
    <xf numFmtId="49" fontId="49" fillId="0" borderId="0" applyFill="0" applyAlignment="0"/>
  </cellStyleXfs>
  <cellXfs count="210">
    <xf numFmtId="0" fontId="0" fillId="0" borderId="0" xfId="0"/>
    <xf numFmtId="0" fontId="0" fillId="0" borderId="0" xfId="0" applyFill="1"/>
    <xf numFmtId="49" fontId="25" fillId="0" borderId="0" xfId="5" applyFont="1" applyFill="1" applyAlignment="1"/>
    <xf numFmtId="0" fontId="28" fillId="0" borderId="0" xfId="0" applyFont="1" applyFill="1" applyAlignment="1"/>
    <xf numFmtId="0" fontId="2" fillId="0" borderId="0" xfId="0" applyFont="1" applyFill="1" applyBorder="1"/>
    <xf numFmtId="0" fontId="30" fillId="0" borderId="0" xfId="61">
      <alignment horizontal="right"/>
    </xf>
    <xf numFmtId="0" fontId="30" fillId="0" borderId="0" xfId="61" applyAlignment="1"/>
    <xf numFmtId="164" fontId="0" fillId="0" borderId="0" xfId="0" applyNumberFormat="1"/>
    <xf numFmtId="0" fontId="18" fillId="0" borderId="6" xfId="52" applyFill="1">
      <alignment horizontal="centerContinuous" wrapText="1"/>
    </xf>
    <xf numFmtId="0" fontId="17" fillId="0" borderId="6" xfId="13" applyFill="1">
      <protection locked="0"/>
    </xf>
    <xf numFmtId="170" fontId="17" fillId="0" borderId="6" xfId="13" applyNumberFormat="1" applyFill="1">
      <protection locked="0"/>
    </xf>
    <xf numFmtId="175" fontId="17" fillId="0" borderId="6" xfId="13" applyNumberFormat="1" applyFill="1">
      <protection locked="0"/>
    </xf>
    <xf numFmtId="179" fontId="17" fillId="0" borderId="6" xfId="13" applyNumberFormat="1" applyFill="1">
      <protection locked="0"/>
    </xf>
    <xf numFmtId="0" fontId="29" fillId="0" borderId="0" xfId="0" applyFont="1" applyFill="1" applyBorder="1"/>
    <xf numFmtId="177" fontId="0" fillId="0" borderId="0" xfId="0" applyNumberFormat="1"/>
    <xf numFmtId="174" fontId="1" fillId="0" borderId="6" xfId="14" applyNumberFormat="1" applyFill="1" applyAlignment="1"/>
    <xf numFmtId="0" fontId="1" fillId="0" borderId="6" xfId="14" applyFill="1"/>
    <xf numFmtId="177" fontId="1" fillId="0" borderId="6" xfId="14" applyNumberFormat="1" applyFill="1"/>
    <xf numFmtId="170" fontId="1" fillId="0" borderId="6" xfId="14" applyNumberFormat="1" applyFill="1"/>
    <xf numFmtId="175" fontId="1" fillId="0" borderId="6" xfId="14" applyNumberFormat="1" applyFill="1"/>
    <xf numFmtId="170" fontId="1" fillId="0" borderId="6" xfId="55" applyFont="1" applyFill="1" applyBorder="1" applyProtection="1"/>
    <xf numFmtId="177" fontId="17" fillId="0" borderId="6" xfId="13" applyNumberFormat="1" applyFill="1">
      <protection locked="0"/>
    </xf>
    <xf numFmtId="0" fontId="0" fillId="0" borderId="0" xfId="0" applyAlignment="1">
      <alignment horizontal="left"/>
    </xf>
    <xf numFmtId="49" fontId="14" fillId="0" borderId="0" xfId="7" applyAlignment="1">
      <alignment horizontal="left"/>
    </xf>
    <xf numFmtId="0" fontId="18" fillId="0" borderId="6" xfId="52" applyFill="1" applyAlignment="1">
      <alignment horizontal="left" wrapText="1"/>
    </xf>
    <xf numFmtId="49" fontId="15" fillId="0" borderId="0" xfId="8" applyFill="1" applyBorder="1" applyAlignment="1">
      <alignment horizontal="left"/>
    </xf>
    <xf numFmtId="171" fontId="1" fillId="0" borderId="6" xfId="54" applyFont="1" applyFill="1" applyBorder="1"/>
    <xf numFmtId="0" fontId="34" fillId="0" borderId="0" xfId="0" applyFont="1"/>
    <xf numFmtId="0" fontId="16" fillId="0" borderId="0" xfId="58" applyAlignment="1" applyProtection="1"/>
    <xf numFmtId="14" fontId="0" fillId="0" borderId="0" xfId="0" applyNumberFormat="1"/>
    <xf numFmtId="179" fontId="0" fillId="0" borderId="0" xfId="55" applyNumberFormat="1" applyFont="1" applyProtection="1"/>
    <xf numFmtId="0" fontId="30" fillId="0" borderId="0" xfId="61" applyFill="1">
      <alignment horizontal="right"/>
    </xf>
    <xf numFmtId="181" fontId="33" fillId="0" borderId="0" xfId="0" applyNumberFormat="1" applyFont="1" applyFill="1" applyBorder="1" applyAlignment="1">
      <alignment horizontal="right"/>
    </xf>
    <xf numFmtId="0" fontId="0" fillId="0" borderId="0" xfId="0" applyFill="1" applyBorder="1" applyAlignment="1">
      <alignment vertical="center"/>
    </xf>
    <xf numFmtId="0" fontId="29" fillId="0" borderId="0" xfId="0" applyFont="1" applyFill="1" applyBorder="1" applyAlignment="1">
      <alignment horizontal="right"/>
    </xf>
    <xf numFmtId="180" fontId="33" fillId="0" borderId="0" xfId="0" applyNumberFormat="1" applyFont="1" applyFill="1" applyBorder="1" applyAlignment="1"/>
    <xf numFmtId="0" fontId="29" fillId="0" borderId="0" xfId="0" applyFont="1" applyFill="1" applyBorder="1" applyAlignment="1"/>
    <xf numFmtId="0" fontId="0" fillId="0" borderId="0" xfId="0"/>
    <xf numFmtId="0" fontId="0" fillId="0" borderId="0" xfId="0" applyFill="1" applyBorder="1"/>
    <xf numFmtId="170" fontId="17" fillId="0" borderId="6" xfId="13" applyNumberFormat="1" applyFill="1">
      <protection locked="0"/>
    </xf>
    <xf numFmtId="0" fontId="0" fillId="0" borderId="0" xfId="0" applyAlignment="1">
      <alignment horizontal="left"/>
    </xf>
    <xf numFmtId="49" fontId="15" fillId="0" borderId="0" xfId="8" applyFill="1" applyBorder="1" applyAlignment="1">
      <alignment horizontal="left"/>
    </xf>
    <xf numFmtId="170" fontId="0" fillId="0" borderId="0" xfId="0" applyNumberFormat="1"/>
    <xf numFmtId="0" fontId="38" fillId="0" borderId="0" xfId="0" applyFont="1" applyFill="1" applyBorder="1"/>
    <xf numFmtId="0" fontId="38" fillId="0" borderId="0" xfId="0" applyFont="1" applyFill="1" applyBorder="1" applyAlignment="1">
      <alignment horizontal="right"/>
    </xf>
    <xf numFmtId="0" fontId="33" fillId="0" borderId="0" xfId="0" applyFont="1" applyFill="1" applyBorder="1"/>
    <xf numFmtId="0" fontId="33" fillId="0" borderId="0" xfId="0" applyFont="1" applyFill="1" applyBorder="1" applyAlignment="1">
      <alignment horizontal="right"/>
    </xf>
    <xf numFmtId="0" fontId="33" fillId="0" borderId="0" xfId="0" applyFont="1" applyFill="1" applyBorder="1" applyAlignment="1"/>
    <xf numFmtId="177" fontId="33" fillId="0" borderId="0" xfId="60" applyFont="1" applyFill="1" applyBorder="1" applyAlignment="1"/>
    <xf numFmtId="0" fontId="33" fillId="0" borderId="0" xfId="0" applyFont="1" applyFill="1" applyBorder="1" applyAlignment="1">
      <alignment vertical="center"/>
    </xf>
    <xf numFmtId="179" fontId="1" fillId="0" borderId="6" xfId="14" applyNumberFormat="1" applyFill="1"/>
    <xf numFmtId="169" fontId="1" fillId="0" borderId="6" xfId="57" applyFont="1" applyFill="1" applyBorder="1" applyProtection="1"/>
    <xf numFmtId="0" fontId="11" fillId="0" borderId="0" xfId="0" applyFont="1" applyFill="1" applyBorder="1"/>
    <xf numFmtId="0" fontId="18" fillId="0" borderId="6" xfId="52" applyFill="1" applyAlignment="1">
      <alignment horizontal="left"/>
    </xf>
    <xf numFmtId="180" fontId="33" fillId="0" borderId="0" xfId="0" applyNumberFormat="1" applyFont="1" applyFill="1" applyBorder="1" applyAlignment="1">
      <alignment horizontal="center"/>
    </xf>
    <xf numFmtId="0" fontId="33" fillId="0" borderId="0" xfId="0" applyFont="1" applyFill="1" applyBorder="1" applyAlignment="1">
      <alignment horizontal="center" vertical="center"/>
    </xf>
    <xf numFmtId="0" fontId="24" fillId="0" borderId="0" xfId="0" applyFont="1" applyFill="1" applyBorder="1"/>
    <xf numFmtId="10" fontId="33" fillId="0" borderId="0" xfId="0" quotePrefix="1" applyNumberFormat="1" applyFont="1" applyFill="1" applyBorder="1" applyAlignment="1">
      <alignment horizontal="right"/>
    </xf>
    <xf numFmtId="49" fontId="35" fillId="0" borderId="0" xfId="8" applyFont="1" applyFill="1" applyBorder="1" applyAlignment="1"/>
    <xf numFmtId="0" fontId="24" fillId="0" borderId="0" xfId="0" applyFont="1" applyFill="1" applyBorder="1" applyAlignment="1">
      <alignment vertical="top"/>
    </xf>
    <xf numFmtId="0" fontId="33" fillId="0" borderId="0" xfId="0" applyFont="1" applyFill="1" applyBorder="1" applyAlignment="1">
      <alignment vertical="top"/>
    </xf>
    <xf numFmtId="0" fontId="40" fillId="0" borderId="0" xfId="0" applyFont="1" applyFill="1" applyBorder="1" applyAlignment="1">
      <alignment horizontal="right" vertical="top"/>
    </xf>
    <xf numFmtId="0" fontId="0" fillId="0" borderId="0" xfId="0" applyFill="1" applyBorder="1" applyAlignment="1"/>
    <xf numFmtId="0" fontId="38" fillId="0" borderId="0" xfId="0" applyFont="1" applyFill="1" applyBorder="1" applyAlignment="1">
      <alignment horizontal="left" vertical="center"/>
    </xf>
    <xf numFmtId="0" fontId="38" fillId="0" borderId="0" xfId="0" applyFont="1" applyFill="1" applyBorder="1" applyAlignment="1">
      <alignment horizontal="right" vertical="center"/>
    </xf>
    <xf numFmtId="0" fontId="39" fillId="0" borderId="0" xfId="0" applyFont="1" applyFill="1" applyBorder="1" applyAlignment="1">
      <alignment horizontal="right" vertical="top"/>
    </xf>
    <xf numFmtId="0" fontId="41" fillId="0" borderId="0" xfId="0" applyFont="1" applyFill="1" applyBorder="1"/>
    <xf numFmtId="0" fontId="29" fillId="0" borderId="9" xfId="0" applyFont="1" applyFill="1" applyBorder="1" applyAlignment="1">
      <alignment horizontal="right"/>
    </xf>
    <xf numFmtId="0" fontId="29" fillId="0" borderId="9" xfId="0" applyFont="1" applyFill="1" applyBorder="1" applyAlignment="1"/>
    <xf numFmtId="0" fontId="29" fillId="0" borderId="9" xfId="0" applyFont="1" applyFill="1" applyBorder="1"/>
    <xf numFmtId="0" fontId="33" fillId="0" borderId="9" xfId="0" applyFont="1" applyFill="1" applyBorder="1"/>
    <xf numFmtId="180" fontId="33" fillId="0" borderId="9" xfId="0" applyNumberFormat="1" applyFont="1" applyFill="1" applyBorder="1" applyAlignment="1">
      <alignment horizontal="center"/>
    </xf>
    <xf numFmtId="0" fontId="0" fillId="0" borderId="9" xfId="0" applyFill="1" applyBorder="1"/>
    <xf numFmtId="0" fontId="33" fillId="0" borderId="9" xfId="0" applyFont="1" applyFill="1" applyBorder="1" applyAlignment="1">
      <alignment horizontal="right"/>
    </xf>
    <xf numFmtId="181" fontId="33" fillId="0" borderId="9" xfId="0" applyNumberFormat="1" applyFont="1" applyFill="1" applyBorder="1" applyAlignment="1">
      <alignment horizontal="right"/>
    </xf>
    <xf numFmtId="180" fontId="33" fillId="0" borderId="9" xfId="0" applyNumberFormat="1" applyFont="1" applyFill="1" applyBorder="1" applyAlignment="1"/>
    <xf numFmtId="9" fontId="33" fillId="0" borderId="9" xfId="0" applyNumberFormat="1" applyFont="1" applyFill="1" applyBorder="1" applyAlignment="1">
      <alignment horizontal="center"/>
    </xf>
    <xf numFmtId="0" fontId="33" fillId="0" borderId="9" xfId="0" applyFont="1" applyFill="1" applyBorder="1" applyAlignment="1">
      <alignment vertical="center"/>
    </xf>
    <xf numFmtId="0" fontId="33" fillId="0" borderId="9" xfId="0" applyFont="1" applyFill="1" applyBorder="1" applyAlignment="1">
      <alignment horizontal="center" vertical="center"/>
    </xf>
    <xf numFmtId="10" fontId="33" fillId="0" borderId="9" xfId="0" quotePrefix="1" applyNumberFormat="1" applyFont="1" applyFill="1" applyBorder="1" applyAlignment="1">
      <alignment horizontal="right"/>
    </xf>
    <xf numFmtId="0" fontId="33" fillId="0" borderId="10" xfId="0" applyFont="1" applyFill="1" applyBorder="1"/>
    <xf numFmtId="0" fontId="33" fillId="0" borderId="10" xfId="0" applyFont="1" applyFill="1" applyBorder="1" applyAlignment="1">
      <alignment horizontal="right"/>
    </xf>
    <xf numFmtId="49" fontId="37" fillId="0" borderId="0" xfId="5" applyFont="1" applyFill="1" applyAlignment="1">
      <alignment horizontal="right" vertical="center"/>
    </xf>
    <xf numFmtId="179" fontId="17" fillId="0" borderId="6" xfId="13" applyNumberFormat="1" applyFill="1" applyAlignment="1">
      <protection locked="0"/>
    </xf>
    <xf numFmtId="174" fontId="17" fillId="0" borderId="6" xfId="13" applyNumberFormat="1" applyFill="1" applyAlignment="1">
      <protection locked="0"/>
    </xf>
    <xf numFmtId="164" fontId="1" fillId="0" borderId="6" xfId="14" applyNumberFormat="1" applyFill="1"/>
    <xf numFmtId="179" fontId="17" fillId="0" borderId="6" xfId="2" applyFont="1" applyFill="1" applyBorder="1" applyProtection="1">
      <protection locked="0"/>
    </xf>
    <xf numFmtId="179" fontId="1" fillId="0" borderId="6" xfId="2" applyFont="1" applyFill="1" applyBorder="1"/>
    <xf numFmtId="170" fontId="17" fillId="0" borderId="6" xfId="55" applyFont="1" applyFill="1" applyBorder="1">
      <protection locked="0"/>
    </xf>
    <xf numFmtId="174" fontId="17" fillId="0" borderId="6" xfId="50" applyFont="1" applyFill="1" applyBorder="1" applyAlignment="1" applyProtection="1">
      <protection locked="0"/>
    </xf>
    <xf numFmtId="174" fontId="1" fillId="0" borderId="6" xfId="50" applyFont="1" applyFill="1" applyBorder="1" applyAlignment="1"/>
    <xf numFmtId="177" fontId="1" fillId="0" borderId="6" xfId="60" applyFill="1" applyBorder="1"/>
    <xf numFmtId="170" fontId="1" fillId="0" borderId="6" xfId="55" applyFont="1" applyFill="1" applyBorder="1" applyAlignment="1" applyProtection="1"/>
    <xf numFmtId="0" fontId="29" fillId="0" borderId="0" xfId="0" applyFont="1" applyFill="1" applyBorder="1" applyAlignment="1">
      <alignment vertical="top"/>
    </xf>
    <xf numFmtId="0" fontId="33" fillId="0" borderId="9" xfId="0" applyFont="1" applyFill="1" applyBorder="1" applyAlignment="1">
      <alignment horizontal="center"/>
    </xf>
    <xf numFmtId="16" fontId="34" fillId="0" borderId="0" xfId="0" applyNumberFormat="1" applyFont="1"/>
    <xf numFmtId="0" fontId="43" fillId="0" borderId="0" xfId="0" applyFont="1"/>
    <xf numFmtId="0" fontId="33" fillId="0" borderId="11" xfId="0" applyFont="1" applyFill="1" applyBorder="1" applyAlignment="1">
      <alignment horizontal="center"/>
    </xf>
    <xf numFmtId="170" fontId="1" fillId="0" borderId="6" xfId="2" applyNumberFormat="1" applyFont="1" applyFill="1" applyBorder="1"/>
    <xf numFmtId="0" fontId="12" fillId="0" borderId="0" xfId="65" applyBorder="1"/>
    <xf numFmtId="0" fontId="45" fillId="0" borderId="0" xfId="65" applyFont="1" applyFill="1" applyBorder="1" applyAlignment="1">
      <alignment horizontal="centerContinuous"/>
    </xf>
    <xf numFmtId="0" fontId="12" fillId="0" borderId="0" xfId="65" applyBorder="1" applyAlignment="1">
      <alignment horizontal="centerContinuous"/>
    </xf>
    <xf numFmtId="0" fontId="46" fillId="0" borderId="0" xfId="65" applyFont="1" applyFill="1" applyBorder="1" applyAlignment="1">
      <alignment horizontal="centerContinuous"/>
    </xf>
    <xf numFmtId="0" fontId="47" fillId="0" borderId="0" xfId="65" applyFont="1" applyFill="1" applyBorder="1" applyAlignment="1">
      <alignment horizontal="centerContinuous"/>
    </xf>
    <xf numFmtId="0" fontId="48" fillId="0" borderId="0" xfId="65" applyFont="1" applyFill="1" applyBorder="1" applyAlignment="1">
      <alignment horizontal="centerContinuous"/>
    </xf>
    <xf numFmtId="0" fontId="33" fillId="0" borderId="0" xfId="0" applyFont="1" applyFill="1" applyBorder="1" applyAlignment="1">
      <alignment horizontal="center"/>
    </xf>
    <xf numFmtId="49" fontId="42" fillId="0" borderId="0" xfId="5" applyFont="1" applyFill="1" applyBorder="1" applyAlignment="1">
      <alignment horizontal="left" vertical="top"/>
    </xf>
    <xf numFmtId="0" fontId="16" fillId="0" borderId="0" xfId="58" applyFill="1" applyBorder="1" applyAlignment="1" applyProtection="1">
      <alignment horizontal="left" vertical="center"/>
    </xf>
    <xf numFmtId="49" fontId="42" fillId="0" borderId="0" xfId="5" applyFont="1" applyFill="1" applyBorder="1" applyAlignment="1">
      <alignment horizontal="right" vertical="top"/>
    </xf>
    <xf numFmtId="0" fontId="0" fillId="0" borderId="0" xfId="0" quotePrefix="1"/>
    <xf numFmtId="49" fontId="20" fillId="0" borderId="0" xfId="5" applyAlignment="1"/>
    <xf numFmtId="170" fontId="1" fillId="0" borderId="0" xfId="55" applyFont="1" applyFill="1" applyBorder="1" applyProtection="1"/>
    <xf numFmtId="185" fontId="1" fillId="0" borderId="6" xfId="55" applyNumberFormat="1" applyFont="1" applyFill="1" applyBorder="1" applyProtection="1"/>
    <xf numFmtId="182" fontId="33" fillId="39" borderId="16" xfId="0" applyNumberFormat="1" applyFont="1" applyFill="1" applyBorder="1" applyAlignment="1">
      <alignment vertical="top"/>
    </xf>
    <xf numFmtId="182" fontId="33" fillId="39" borderId="16" xfId="0" applyNumberFormat="1" applyFont="1" applyFill="1" applyBorder="1" applyAlignment="1">
      <alignment horizontal="right" vertical="top"/>
    </xf>
    <xf numFmtId="0" fontId="33" fillId="39" borderId="17" xfId="0" applyFont="1" applyFill="1" applyBorder="1" applyAlignment="1">
      <alignment horizontal="left" vertical="top"/>
    </xf>
    <xf numFmtId="0" fontId="38" fillId="39" borderId="18" xfId="0" applyFont="1" applyFill="1" applyBorder="1"/>
    <xf numFmtId="0" fontId="33" fillId="39" borderId="19" xfId="0" applyFont="1" applyFill="1" applyBorder="1"/>
    <xf numFmtId="181" fontId="33" fillId="39" borderId="19" xfId="0" applyNumberFormat="1" applyFont="1" applyFill="1" applyBorder="1" applyAlignment="1">
      <alignment horizontal="right"/>
    </xf>
    <xf numFmtId="0" fontId="33" fillId="39" borderId="19" xfId="0" applyFont="1" applyFill="1" applyBorder="1" applyAlignment="1"/>
    <xf numFmtId="10" fontId="33" fillId="39" borderId="20" xfId="0" quotePrefix="1" applyNumberFormat="1" applyFont="1" applyFill="1" applyBorder="1" applyAlignment="1">
      <alignment horizontal="right"/>
    </xf>
    <xf numFmtId="0" fontId="33" fillId="39" borderId="19" xfId="0" applyFont="1" applyFill="1" applyBorder="1" applyAlignment="1">
      <alignment horizontal="right"/>
    </xf>
    <xf numFmtId="0" fontId="33" fillId="0" borderId="10" xfId="0" applyFont="1" applyFill="1" applyBorder="1" applyAlignment="1">
      <alignment horizontal="center"/>
    </xf>
    <xf numFmtId="0" fontId="33" fillId="0" borderId="0" xfId="0" applyFont="1" applyFill="1" applyBorder="1" applyAlignment="1">
      <alignment horizontal="center"/>
    </xf>
    <xf numFmtId="0" fontId="38" fillId="0" borderId="0" xfId="0" applyFont="1" applyFill="1" applyBorder="1" applyAlignment="1"/>
    <xf numFmtId="0" fontId="18" fillId="0" borderId="6" xfId="52" applyFill="1" applyAlignment="1">
      <alignment horizontal="right" wrapText="1"/>
    </xf>
    <xf numFmtId="9" fontId="17" fillId="0" borderId="6" xfId="13" applyNumberFormat="1" applyFill="1">
      <protection locked="0"/>
    </xf>
    <xf numFmtId="169" fontId="17" fillId="0" borderId="6" xfId="57" applyFont="1" applyFill="1" applyBorder="1">
      <protection locked="0"/>
    </xf>
    <xf numFmtId="0" fontId="37" fillId="0" borderId="23" xfId="0" applyFont="1" applyFill="1" applyBorder="1" applyAlignment="1">
      <alignment horizontal="right"/>
    </xf>
    <xf numFmtId="0" fontId="36" fillId="0" borderId="23" xfId="0" applyFont="1" applyFill="1" applyBorder="1"/>
    <xf numFmtId="0" fontId="29" fillId="0" borderId="24" xfId="0" applyFont="1" applyFill="1" applyBorder="1" applyAlignment="1">
      <alignment horizontal="right"/>
    </xf>
    <xf numFmtId="0" fontId="29" fillId="0" borderId="24" xfId="0" applyFont="1" applyFill="1" applyBorder="1" applyAlignment="1"/>
    <xf numFmtId="0" fontId="29" fillId="0" borderId="24" xfId="0" applyFont="1" applyFill="1" applyBorder="1"/>
    <xf numFmtId="0" fontId="38" fillId="0" borderId="23" xfId="0" applyFont="1" applyFill="1" applyBorder="1"/>
    <xf numFmtId="0" fontId="33" fillId="0" borderId="23" xfId="0" applyFont="1" applyFill="1" applyBorder="1"/>
    <xf numFmtId="0" fontId="33" fillId="0" borderId="23" xfId="0" applyFont="1" applyFill="1" applyBorder="1" applyAlignment="1">
      <alignment horizontal="right"/>
    </xf>
    <xf numFmtId="0" fontId="33" fillId="0" borderId="23" xfId="0" applyFont="1" applyFill="1" applyBorder="1" applyAlignment="1"/>
    <xf numFmtId="182" fontId="33" fillId="0" borderId="23" xfId="0" applyNumberFormat="1" applyFont="1" applyFill="1" applyBorder="1"/>
    <xf numFmtId="9" fontId="33" fillId="0" borderId="23" xfId="0" applyNumberFormat="1" applyFont="1" applyFill="1" applyBorder="1"/>
    <xf numFmtId="181" fontId="33" fillId="0" borderId="23" xfId="0" applyNumberFormat="1" applyFont="1" applyFill="1" applyBorder="1" applyAlignment="1">
      <alignment horizontal="right"/>
    </xf>
    <xf numFmtId="0" fontId="33" fillId="0" borderId="23" xfId="0" applyFont="1" applyFill="1" applyBorder="1" applyAlignment="1">
      <alignment horizontal="center"/>
    </xf>
    <xf numFmtId="0" fontId="0" fillId="0" borderId="23" xfId="0" applyFill="1" applyBorder="1"/>
    <xf numFmtId="0" fontId="11" fillId="0" borderId="23" xfId="0" applyFont="1" applyFill="1" applyBorder="1"/>
    <xf numFmtId="0" fontId="38" fillId="0" borderId="23" xfId="0" applyFont="1" applyFill="1" applyBorder="1" applyAlignment="1">
      <alignment horizontal="right"/>
    </xf>
    <xf numFmtId="0" fontId="33" fillId="0" borderId="24" xfId="0" applyFont="1" applyFill="1" applyBorder="1"/>
    <xf numFmtId="0" fontId="44" fillId="0" borderId="24" xfId="0" applyFont="1" applyFill="1" applyBorder="1"/>
    <xf numFmtId="0" fontId="33" fillId="0" borderId="24" xfId="0" applyFont="1" applyFill="1" applyBorder="1" applyAlignment="1">
      <alignment horizontal="right"/>
    </xf>
    <xf numFmtId="0" fontId="33" fillId="0" borderId="24" xfId="0" applyFont="1" applyFill="1" applyBorder="1" applyAlignment="1">
      <alignment horizontal="center"/>
    </xf>
    <xf numFmtId="10" fontId="33" fillId="0" borderId="24" xfId="0" quotePrefix="1" applyNumberFormat="1" applyFont="1" applyFill="1" applyBorder="1" applyAlignment="1">
      <alignment horizontal="right"/>
    </xf>
    <xf numFmtId="9" fontId="0" fillId="0" borderId="0" xfId="60" applyNumberFormat="1" applyFont="1"/>
    <xf numFmtId="0" fontId="50" fillId="0" borderId="0" xfId="0" applyFont="1" applyFill="1" applyBorder="1" applyAlignment="1">
      <alignment horizontal="right" vertical="top"/>
    </xf>
    <xf numFmtId="0" fontId="37" fillId="0" borderId="23" xfId="0" applyFont="1" applyFill="1" applyBorder="1" applyAlignment="1">
      <alignment wrapText="1"/>
    </xf>
    <xf numFmtId="0" fontId="10" fillId="0" borderId="0" xfId="0" applyFont="1"/>
    <xf numFmtId="0" fontId="38" fillId="0" borderId="0" xfId="0" applyFont="1" applyFill="1" applyBorder="1" applyAlignment="1">
      <alignment horizontal="left" indent="1"/>
    </xf>
    <xf numFmtId="0" fontId="2" fillId="0" borderId="0" xfId="0" applyFont="1" applyFill="1"/>
    <xf numFmtId="186" fontId="1" fillId="0" borderId="6" xfId="14" applyNumberFormat="1" applyFill="1"/>
    <xf numFmtId="49" fontId="49" fillId="0" borderId="0" xfId="69"/>
    <xf numFmtId="0" fontId="1" fillId="0" borderId="0" xfId="68" applyBorder="1"/>
    <xf numFmtId="0" fontId="1" fillId="0" borderId="0" xfId="68"/>
    <xf numFmtId="49" fontId="13" fillId="0" borderId="0" xfId="66"/>
    <xf numFmtId="0" fontId="1" fillId="0" borderId="0" xfId="68" applyFont="1" applyAlignment="1">
      <alignment wrapText="1"/>
    </xf>
    <xf numFmtId="0" fontId="0" fillId="0" borderId="0" xfId="68" applyFont="1" applyAlignment="1">
      <alignment horizontal="left" wrapText="1" indent="1"/>
    </xf>
    <xf numFmtId="0" fontId="0" fillId="0" borderId="0" xfId="68" applyFont="1" applyAlignment="1">
      <alignment wrapText="1"/>
    </xf>
    <xf numFmtId="0" fontId="38" fillId="0" borderId="13" xfId="0" applyFont="1" applyFill="1" applyBorder="1" applyAlignment="1">
      <alignment horizontal="right" wrapText="1"/>
    </xf>
    <xf numFmtId="0" fontId="38" fillId="0" borderId="23" xfId="0" applyFont="1" applyFill="1" applyBorder="1" applyAlignment="1">
      <alignment horizontal="right" wrapText="1"/>
    </xf>
    <xf numFmtId="0" fontId="37" fillId="0" borderId="13" xfId="0" applyFont="1" applyFill="1" applyBorder="1" applyAlignment="1">
      <alignment horizontal="center" wrapText="1"/>
    </xf>
    <xf numFmtId="0" fontId="37" fillId="0" borderId="23" xfId="0" applyFont="1" applyFill="1" applyBorder="1" applyAlignment="1">
      <alignment horizontal="center" wrapText="1"/>
    </xf>
    <xf numFmtId="10" fontId="38" fillId="0" borderId="13" xfId="0" quotePrefix="1" applyNumberFormat="1" applyFont="1" applyFill="1" applyBorder="1" applyAlignment="1">
      <alignment horizontal="right" wrapText="1"/>
    </xf>
    <xf numFmtId="10" fontId="38" fillId="0" borderId="23" xfId="0" quotePrefix="1" applyNumberFormat="1" applyFont="1" applyFill="1" applyBorder="1" applyAlignment="1">
      <alignment horizontal="right" wrapText="1"/>
    </xf>
    <xf numFmtId="0" fontId="38" fillId="0" borderId="13" xfId="0" applyFont="1" applyFill="1" applyBorder="1" applyAlignment="1">
      <alignment horizontal="left" wrapText="1"/>
    </xf>
    <xf numFmtId="0" fontId="38" fillId="0" borderId="23" xfId="0" applyFont="1" applyFill="1" applyBorder="1" applyAlignment="1">
      <alignment horizontal="left" wrapText="1"/>
    </xf>
    <xf numFmtId="170" fontId="29" fillId="0" borderId="0" xfId="55" applyFont="1" applyFill="1" applyBorder="1" applyAlignment="1" applyProtection="1">
      <alignment horizontal="right"/>
    </xf>
    <xf numFmtId="0" fontId="29" fillId="0" borderId="0" xfId="0" applyFont="1" applyFill="1" applyBorder="1" applyAlignment="1">
      <alignment horizontal="center"/>
    </xf>
    <xf numFmtId="170" fontId="29" fillId="0" borderId="11" xfId="55" applyFont="1" applyFill="1" applyBorder="1" applyAlignment="1" applyProtection="1">
      <alignment horizontal="right"/>
    </xf>
    <xf numFmtId="0" fontId="29" fillId="0" borderId="11" xfId="0" applyFont="1" applyFill="1" applyBorder="1" applyAlignment="1">
      <alignment horizontal="center"/>
    </xf>
    <xf numFmtId="0" fontId="32" fillId="0" borderId="0" xfId="0" applyFont="1" applyFill="1" applyBorder="1" applyAlignment="1">
      <alignment horizontal="center" wrapText="1"/>
    </xf>
    <xf numFmtId="0" fontId="32" fillId="0" borderId="23" xfId="0" applyFont="1" applyFill="1" applyBorder="1" applyAlignment="1">
      <alignment horizontal="center" wrapText="1"/>
    </xf>
    <xf numFmtId="0" fontId="37" fillId="0" borderId="0" xfId="0" applyFont="1" applyFill="1" applyBorder="1" applyAlignment="1">
      <alignment horizontal="center" wrapText="1"/>
    </xf>
    <xf numFmtId="0" fontId="29" fillId="0" borderId="9" xfId="0" applyFont="1" applyFill="1" applyBorder="1" applyAlignment="1">
      <alignment horizontal="center"/>
    </xf>
    <xf numFmtId="170" fontId="29" fillId="0" borderId="9" xfId="55" applyFont="1" applyFill="1" applyBorder="1" applyAlignment="1" applyProtection="1">
      <alignment horizontal="center"/>
    </xf>
    <xf numFmtId="182" fontId="33" fillId="39" borderId="15" xfId="0" applyNumberFormat="1" applyFont="1" applyFill="1" applyBorder="1" applyAlignment="1">
      <alignment horizontal="center" vertical="top"/>
    </xf>
    <xf numFmtId="182" fontId="33" fillId="39" borderId="16" xfId="0" applyNumberFormat="1" applyFont="1" applyFill="1" applyBorder="1" applyAlignment="1">
      <alignment horizontal="center" vertical="top"/>
    </xf>
    <xf numFmtId="0" fontId="38" fillId="0" borderId="0" xfId="0" applyFont="1" applyFill="1" applyBorder="1" applyAlignment="1">
      <alignment horizontal="center" wrapText="1"/>
    </xf>
    <xf numFmtId="0" fontId="38" fillId="0" borderId="23" xfId="0" applyFont="1" applyFill="1" applyBorder="1" applyAlignment="1">
      <alignment horizontal="center" wrapText="1"/>
    </xf>
    <xf numFmtId="0" fontId="33" fillId="0" borderId="0" xfId="0" applyFont="1" applyFill="1" applyBorder="1" applyAlignment="1">
      <alignment horizontal="left" vertical="center" wrapText="1"/>
    </xf>
    <xf numFmtId="0" fontId="38" fillId="0" borderId="0" xfId="0" applyFont="1" applyFill="1" applyBorder="1" applyAlignment="1">
      <alignment horizontal="center" vertical="center" wrapText="1"/>
    </xf>
    <xf numFmtId="0" fontId="38" fillId="0" borderId="23" xfId="0" applyFont="1" applyFill="1" applyBorder="1" applyAlignment="1">
      <alignment horizontal="center" vertical="center" wrapText="1"/>
    </xf>
    <xf numFmtId="0" fontId="29" fillId="0" borderId="24" xfId="0" applyFont="1" applyFill="1" applyBorder="1" applyAlignment="1">
      <alignment horizontal="center"/>
    </xf>
    <xf numFmtId="0" fontId="33" fillId="39" borderId="12" xfId="0" applyFont="1" applyFill="1" applyBorder="1" applyAlignment="1">
      <alignment horizontal="center" vertical="center" wrapText="1"/>
    </xf>
    <xf numFmtId="0" fontId="33" fillId="39" borderId="13" xfId="0" applyFont="1" applyFill="1" applyBorder="1" applyAlignment="1">
      <alignment horizontal="center" vertical="center" wrapText="1"/>
    </xf>
    <xf numFmtId="0" fontId="33" fillId="39" borderId="14" xfId="0" applyFont="1" applyFill="1" applyBorder="1" applyAlignment="1">
      <alignment horizontal="center" vertical="center" wrapText="1"/>
    </xf>
    <xf numFmtId="0" fontId="33" fillId="39" borderId="21" xfId="0" applyFont="1" applyFill="1" applyBorder="1" applyAlignment="1">
      <alignment horizontal="center" vertical="center" wrapText="1"/>
    </xf>
    <xf numFmtId="0" fontId="33" fillId="39" borderId="0" xfId="0" applyFont="1" applyFill="1" applyBorder="1" applyAlignment="1">
      <alignment horizontal="center" vertical="center" wrapText="1"/>
    </xf>
    <xf numFmtId="0" fontId="33" fillId="39" borderId="22" xfId="0" applyFont="1" applyFill="1" applyBorder="1" applyAlignment="1">
      <alignment horizontal="center" vertical="center" wrapText="1"/>
    </xf>
    <xf numFmtId="170" fontId="29" fillId="0" borderId="24" xfId="55" applyFont="1" applyFill="1" applyBorder="1" applyAlignment="1" applyProtection="1">
      <alignment horizontal="center"/>
    </xf>
    <xf numFmtId="170" fontId="29" fillId="0" borderId="9" xfId="55" applyFont="1" applyFill="1" applyBorder="1" applyAlignment="1" applyProtection="1">
      <alignment horizontal="right"/>
    </xf>
    <xf numFmtId="9" fontId="33" fillId="0" borderId="0" xfId="0" applyNumberFormat="1" applyFont="1" applyFill="1" applyBorder="1" applyAlignment="1">
      <alignment horizontal="center"/>
    </xf>
    <xf numFmtId="49" fontId="42" fillId="0" borderId="0" xfId="5" applyFont="1" applyFill="1" applyBorder="1" applyAlignment="1">
      <alignment horizontal="right" vertical="top"/>
    </xf>
    <xf numFmtId="184" fontId="40" fillId="0" borderId="0" xfId="0" applyNumberFormat="1" applyFont="1" applyFill="1" applyBorder="1" applyAlignment="1">
      <alignment horizontal="left" vertical="top"/>
    </xf>
    <xf numFmtId="0" fontId="33" fillId="0" borderId="0" xfId="0" applyFont="1" applyFill="1" applyBorder="1" applyAlignment="1">
      <alignment horizontal="center"/>
    </xf>
    <xf numFmtId="0" fontId="33" fillId="0" borderId="0" xfId="0" applyFont="1" applyFill="1" applyBorder="1" applyAlignment="1">
      <alignment horizontal="left"/>
    </xf>
    <xf numFmtId="0" fontId="38" fillId="0" borderId="0" xfId="0" applyFont="1" applyFill="1" applyBorder="1" applyAlignment="1">
      <alignment horizontal="right" wrapText="1"/>
    </xf>
    <xf numFmtId="0" fontId="37" fillId="0" borderId="0" xfId="0" applyFont="1" applyFill="1" applyBorder="1" applyAlignment="1">
      <alignment horizontal="right" vertical="center"/>
    </xf>
    <xf numFmtId="0" fontId="37" fillId="0" borderId="23" xfId="0" applyFont="1" applyFill="1" applyBorder="1" applyAlignment="1">
      <alignment horizontal="right" vertical="center"/>
    </xf>
    <xf numFmtId="49" fontId="42" fillId="0" borderId="0" xfId="5" applyFont="1" applyFill="1" applyBorder="1" applyAlignment="1">
      <alignment horizontal="left" vertical="top"/>
    </xf>
    <xf numFmtId="0" fontId="16" fillId="0" borderId="0" xfId="58" applyFill="1" applyBorder="1" applyAlignment="1" applyProtection="1">
      <alignment horizontal="left" vertical="center"/>
    </xf>
    <xf numFmtId="0" fontId="32" fillId="0" borderId="0" xfId="0" applyFont="1" applyFill="1" applyBorder="1" applyAlignment="1">
      <alignment horizontal="center" vertical="center"/>
    </xf>
    <xf numFmtId="0" fontId="32" fillId="0" borderId="23" xfId="0" applyFont="1" applyFill="1" applyBorder="1" applyAlignment="1">
      <alignment horizontal="center" vertical="center"/>
    </xf>
    <xf numFmtId="0" fontId="38" fillId="0" borderId="0" xfId="0" applyFont="1" applyFill="1" applyBorder="1" applyAlignment="1">
      <alignment horizontal="left"/>
    </xf>
    <xf numFmtId="0" fontId="16" fillId="0" borderId="0" xfId="58" applyFill="1" applyBorder="1" applyAlignment="1" applyProtection="1">
      <alignment horizontal="left"/>
    </xf>
  </cellXfs>
  <cellStyles count="70">
    <cellStyle name="20% - Accent1" xfId="23" builtinId="30" hidden="1"/>
    <cellStyle name="20% - Accent2" xfId="27" builtinId="34" hidden="1"/>
    <cellStyle name="20% - Accent3" xfId="31" builtinId="38" hidden="1"/>
    <cellStyle name="20% - Accent4" xfId="35" builtinId="42" hidden="1"/>
    <cellStyle name="20% - Accent5" xfId="39" builtinId="46" hidden="1"/>
    <cellStyle name="20% - Accent6" xfId="43" builtinId="50" hidden="1"/>
    <cellStyle name="40% - Accent1" xfId="24" builtinId="31" hidden="1"/>
    <cellStyle name="40% - Accent2" xfId="28" builtinId="35" hidden="1"/>
    <cellStyle name="40% - Accent3" xfId="32" builtinId="39" hidden="1"/>
    <cellStyle name="40% - Accent4" xfId="36" builtinId="43" hidden="1"/>
    <cellStyle name="40% - Accent5" xfId="40" builtinId="47" hidden="1"/>
    <cellStyle name="40% - Accent6" xfId="44" builtinId="51" hidden="1"/>
    <cellStyle name="60% - Accent1" xfId="25" builtinId="32" hidden="1"/>
    <cellStyle name="60% - Accent2" xfId="29" builtinId="36" hidden="1"/>
    <cellStyle name="60% - Accent3" xfId="33" builtinId="40" hidden="1"/>
    <cellStyle name="60% - Accent4" xfId="37" builtinId="44" hidden="1"/>
    <cellStyle name="60% - Accent5" xfId="41" builtinId="48" hidden="1"/>
    <cellStyle name="60% - Accent6" xfId="45" builtinId="52" hidden="1"/>
    <cellStyle name="Accent1" xfId="22" builtinId="29" hidden="1"/>
    <cellStyle name="Accent2" xfId="26" builtinId="33" hidden="1"/>
    <cellStyle name="Accent3" xfId="30" builtinId="37" hidden="1"/>
    <cellStyle name="Accent4" xfId="34" builtinId="41" hidden="1"/>
    <cellStyle name="Accent5" xfId="38" builtinId="45" hidden="1"/>
    <cellStyle name="Accent6" xfId="42" builtinId="49" hidden="1"/>
    <cellStyle name="Bad" xfId="11" builtinId="27" hidden="1"/>
    <cellStyle name="Calculation" xfId="15" builtinId="22" hidden="1"/>
    <cellStyle name="Check Cell" xfId="17" builtinId="23" hidden="1"/>
    <cellStyle name="Comma" xfId="1" builtinId="3" hidden="1"/>
    <cellStyle name="Comma [0]" xfId="2" builtinId="6" customBuiltin="1"/>
    <cellStyle name="Comma [1]" xfId="57"/>
    <cellStyle name="Comma [2]" xfId="55"/>
    <cellStyle name="Comma [4]" xfId="54"/>
    <cellStyle name="Currency" xfId="3" builtinId="4" hidden="1"/>
    <cellStyle name="Currency [0]" xfId="4" builtinId="7" hidden="1"/>
    <cellStyle name="Date (short)" xfId="53"/>
    <cellStyle name="Drop down" xfId="62"/>
    <cellStyle name="Explanatory Text" xfId="20" builtinId="53" customBuiltin="1"/>
    <cellStyle name="Good" xfId="10" builtinId="26" hidden="1"/>
    <cellStyle name="Header" xfId="63"/>
    <cellStyle name="Heading 1" xfId="6" builtinId="16" customBuiltin="1"/>
    <cellStyle name="Heading 1 2" xfId="66"/>
    <cellStyle name="Heading 2" xfId="7" builtinId="17" customBuiltin="1"/>
    <cellStyle name="Heading 3" xfId="8" builtinId="18" customBuiltin="1"/>
    <cellStyle name="Heading 4" xfId="9" builtinId="19" hidden="1"/>
    <cellStyle name="Hyperlink" xfId="58" builtinId="8" customBuiltin="1"/>
    <cellStyle name="Input" xfId="13" builtinId="20" customBuiltin="1"/>
    <cellStyle name="Label" xfId="52"/>
    <cellStyle name="Link" xfId="51"/>
    <cellStyle name="Linked Cell" xfId="16" builtinId="24" hidden="1"/>
    <cellStyle name="Neutral" xfId="12" builtinId="28" hidden="1"/>
    <cellStyle name="Normal" xfId="0" builtinId="0" customBuiltin="1"/>
    <cellStyle name="Normal 2" xfId="61"/>
    <cellStyle name="Normal 3" xfId="67"/>
    <cellStyle name="Normal 4" xfId="65"/>
    <cellStyle name="Normal 7" xfId="68"/>
    <cellStyle name="Note" xfId="19" builtinId="10" hidden="1"/>
    <cellStyle name="Output" xfId="14" builtinId="21" customBuiltin="1"/>
    <cellStyle name="Percent" xfId="59" builtinId="5" hidden="1" customBuiltin="1"/>
    <cellStyle name="Percent [0]" xfId="60"/>
    <cellStyle name="Percent [1]" xfId="50"/>
    <cellStyle name="Percent [2]" xfId="49"/>
    <cellStyle name="Percent [3]" xfId="48"/>
    <cellStyle name="Rt border" xfId="47"/>
    <cellStyle name="Style 1" xfId="64"/>
    <cellStyle name="Text" xfId="56"/>
    <cellStyle name="Title" xfId="5" builtinId="15" customBuiltin="1"/>
    <cellStyle name="Title 2" xfId="69"/>
    <cellStyle name="Total" xfId="21" builtinId="25" hidden="1"/>
    <cellStyle name="Warning Text" xfId="18" builtinId="11" hidden="1"/>
    <cellStyle name="Year" xfId="46"/>
  </cellStyles>
  <dxfs count="48">
    <dxf>
      <font>
        <b val="0"/>
        <i val="0"/>
        <strike val="0"/>
        <condense val="0"/>
        <extend val="0"/>
        <outline val="0"/>
        <shadow val="0"/>
        <u val="none"/>
        <vertAlign val="baseline"/>
        <sz val="10"/>
        <color theme="1"/>
        <name val="Calibri"/>
        <scheme val="minor"/>
      </font>
      <numFmt numFmtId="0" formatCode="Genera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scheme val="minor"/>
      </font>
      <numFmt numFmtId="0" formatCode="Genera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scheme val="minor"/>
      </font>
      <numFmt numFmtId="0" formatCode="Genera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scheme val="minor"/>
      </font>
      <numFmt numFmtId="0" formatCode="Genera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scheme val="minor"/>
      </font>
      <numFmt numFmtId="0" formatCode="Genera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scheme val="minor"/>
      </font>
      <numFmt numFmtId="0" formatCode="Genera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scheme val="minor"/>
      </font>
      <numFmt numFmtId="0" formatCode="Genera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scheme val="minor"/>
      </font>
      <numFmt numFmtId="0" formatCode="Genera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0"/>
        <color theme="0"/>
        <name val="Calibri"/>
        <scheme val="minor"/>
      </font>
      <numFmt numFmtId="0" formatCode="General"/>
      <fill>
        <patternFill patternType="solid">
          <fgColor theme="4"/>
          <bgColor theme="4"/>
        </patternFill>
      </fill>
      <alignment horizontal="right" vertical="bottom" textRotation="0" wrapText="0" indent="0" justifyLastLine="0" shrinkToFit="0" readingOrder="0"/>
    </dxf>
    <dxf>
      <fill>
        <patternFill>
          <bgColor rgb="FFBCE292"/>
        </patternFill>
      </fill>
    </dxf>
    <dxf>
      <fill>
        <patternFill>
          <bgColor theme="2" tint="0.79995117038483843"/>
        </patternFill>
      </fill>
    </dxf>
    <dxf>
      <fill>
        <patternFill>
          <bgColor rgb="FFBCE292"/>
        </patternFill>
      </fill>
    </dxf>
    <dxf>
      <fill>
        <patternFill>
          <bgColor theme="2" tint="0.79995117038483843"/>
        </patternFill>
      </fill>
    </dxf>
  </dxfs>
  <tableStyles count="0" defaultTableStyle="TableStyleMedium2" defaultPivotStyle="PivotStyleLight16"/>
  <colors>
    <mruColors>
      <color rgb="FF499CA5"/>
      <color rgb="FFB1D9DD"/>
      <color rgb="FFBCE292"/>
      <color rgb="FF8AC6CC"/>
      <color rgb="FF00CC99"/>
      <color rgb="FFDAE63A"/>
      <color rgb="FFFFD961"/>
      <color rgb="FFFFFF66"/>
      <color rgb="FFC7F25C"/>
      <color rgb="FFFF5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293963254593176E-2"/>
          <c:y val="6.5119027799447893E-2"/>
          <c:w val="0.87487270341207346"/>
          <c:h val="0.75397928791644042"/>
        </c:manualLayout>
      </c:layout>
      <c:lineChart>
        <c:grouping val="standard"/>
        <c:varyColors val="0"/>
        <c:ser>
          <c:idx val="0"/>
          <c:order val="0"/>
          <c:spPr>
            <a:ln>
              <a:solidFill>
                <a:schemeClr val="accent5"/>
              </a:solidFill>
            </a:ln>
          </c:spPr>
          <c:marker>
            <c:symbol val="none"/>
          </c:marker>
          <c:cat>
            <c:strRef>
              <c:f>Calculations!$B$3:$P$3</c:f>
              <c:strCache>
                <c:ptCount val="15"/>
                <c:pt idx="0">
                  <c:v>12</c:v>
                </c:pt>
                <c:pt idx="1">
                  <c:v>13</c:v>
                </c:pt>
                <c:pt idx="2">
                  <c:v>14</c:v>
                </c:pt>
                <c:pt idx="3">
                  <c:v>15</c:v>
                </c:pt>
                <c:pt idx="4">
                  <c:v>16</c:v>
                </c:pt>
                <c:pt idx="5">
                  <c:v>17</c:v>
                </c:pt>
                <c:pt idx="6">
                  <c:v>18</c:v>
                </c:pt>
                <c:pt idx="7">
                  <c:v>19</c:v>
                </c:pt>
                <c:pt idx="8">
                  <c:v>20</c:v>
                </c:pt>
                <c:pt idx="9">
                  <c:v>21</c:v>
                </c:pt>
                <c:pt idx="10">
                  <c:v>22</c:v>
                </c:pt>
                <c:pt idx="11">
                  <c:v>23</c:v>
                </c:pt>
                <c:pt idx="12">
                  <c:v>24</c:v>
                </c:pt>
                <c:pt idx="13">
                  <c:v>25</c:v>
                </c:pt>
                <c:pt idx="14">
                  <c:v>26</c:v>
                </c:pt>
              </c:strCache>
            </c:strRef>
          </c:cat>
          <c:val>
            <c:numRef>
              <c:f>Calculations!$B$27:$P$27</c:f>
              <c:numCache>
                <c:formatCode>_(* #,##0.00_);_(* \(#,##0.00\);_(* "–"???_);_(* @_)</c:formatCode>
                <c:ptCount val="15"/>
                <c:pt idx="0">
                  <c:v>607.64243750000003</c:v>
                </c:pt>
                <c:pt idx="1">
                  <c:v>727.96881250000001</c:v>
                </c:pt>
                <c:pt idx="2">
                  <c:v>803.40137500000003</c:v>
                </c:pt>
                <c:pt idx="3">
                  <c:v>830.25843750000001</c:v>
                </c:pt>
                <c:pt idx="4">
                  <c:v>776.80918750000001</c:v>
                </c:pt>
              </c:numCache>
            </c:numRef>
          </c:val>
          <c:smooth val="0"/>
        </c:ser>
        <c:ser>
          <c:idx val="1"/>
          <c:order val="1"/>
          <c:spPr>
            <a:ln>
              <a:solidFill>
                <a:schemeClr val="accent5"/>
              </a:solidFill>
              <a:prstDash val="sysDash"/>
            </a:ln>
          </c:spPr>
          <c:marker>
            <c:symbol val="none"/>
          </c:marker>
          <c:cat>
            <c:strRef>
              <c:f>Calculations!$B$3:$P$3</c:f>
              <c:strCache>
                <c:ptCount val="15"/>
                <c:pt idx="0">
                  <c:v>12</c:v>
                </c:pt>
                <c:pt idx="1">
                  <c:v>13</c:v>
                </c:pt>
                <c:pt idx="2">
                  <c:v>14</c:v>
                </c:pt>
                <c:pt idx="3">
                  <c:v>15</c:v>
                </c:pt>
                <c:pt idx="4">
                  <c:v>16</c:v>
                </c:pt>
                <c:pt idx="5">
                  <c:v>17</c:v>
                </c:pt>
                <c:pt idx="6">
                  <c:v>18</c:v>
                </c:pt>
                <c:pt idx="7">
                  <c:v>19</c:v>
                </c:pt>
                <c:pt idx="8">
                  <c:v>20</c:v>
                </c:pt>
                <c:pt idx="9">
                  <c:v>21</c:v>
                </c:pt>
                <c:pt idx="10">
                  <c:v>22</c:v>
                </c:pt>
                <c:pt idx="11">
                  <c:v>23</c:v>
                </c:pt>
                <c:pt idx="12">
                  <c:v>24</c:v>
                </c:pt>
                <c:pt idx="13">
                  <c:v>25</c:v>
                </c:pt>
                <c:pt idx="14">
                  <c:v>26</c:v>
                </c:pt>
              </c:strCache>
            </c:strRef>
          </c:cat>
          <c:val>
            <c:numRef>
              <c:f>Calculations!$B$28:$P$28</c:f>
              <c:numCache>
                <c:formatCode>General</c:formatCode>
                <c:ptCount val="15"/>
                <c:pt idx="5" formatCode="_(* #,##0.00_);_(* \(#,##0.00\);_(* &quot;–&quot;???_);_(* @_)">
                  <c:v>785.37756249999995</c:v>
                </c:pt>
                <c:pt idx="6" formatCode="_(* #,##0.00_);_(* \(#,##0.00\);_(* &quot;–&quot;???_);_(* @_)">
                  <c:v>786.69037500000002</c:v>
                </c:pt>
                <c:pt idx="7" formatCode="_(* #,##0.00_);_(* \(#,##0.00\);_(* &quot;–&quot;???_);_(* @_)">
                  <c:v>764.18618749999996</c:v>
                </c:pt>
                <c:pt idx="8" formatCode="_(* #,##0.00_);_(* \(#,##0.00\);_(* &quot;–&quot;???_);_(* @_)">
                  <c:v>747.17381250000005</c:v>
                </c:pt>
                <c:pt idx="9" formatCode="_(* #,##0.00_);_(* \(#,##0.00\);_(* &quot;–&quot;???_);_(* @_)">
                  <c:v>750.00562500000001</c:v>
                </c:pt>
                <c:pt idx="10" formatCode="_(* #,##0.00_);_(* \(#,##0.00\);_(* &quot;–&quot;???_);_(* @_)">
                  <c:v>766.4921875</c:v>
                </c:pt>
                <c:pt idx="11" formatCode="_(* #,##0.00_);_(* \(#,##0.00\);_(* &quot;–&quot;???_);_(* @_)">
                  <c:v>748.90025000000003</c:v>
                </c:pt>
                <c:pt idx="12" formatCode="_(* #,##0.00_);_(* \(#,##0.00\);_(* &quot;–&quot;???_);_(* @_)">
                  <c:v>721.72793750000005</c:v>
                </c:pt>
                <c:pt idx="13" formatCode="_(* #,##0.00_);_(* \(#,##0.00\);_(* &quot;–&quot;???_);_(* @_)">
                  <c:v>733.2193125</c:v>
                </c:pt>
                <c:pt idx="14" formatCode="_(* #,##0.00_);_(* \(#,##0.00\);_(* &quot;–&quot;???_);_(* @_)">
                  <c:v>721.60068750000005</c:v>
                </c:pt>
              </c:numCache>
            </c:numRef>
          </c:val>
          <c:smooth val="0"/>
        </c:ser>
        <c:ser>
          <c:idx val="2"/>
          <c:order val="2"/>
          <c:tx>
            <c:v>y-1 forecast</c:v>
          </c:tx>
          <c:spPr>
            <a:ln>
              <a:noFill/>
            </a:ln>
          </c:spPr>
          <c:marker>
            <c:symbol val="diamond"/>
            <c:size val="5"/>
            <c:spPr>
              <a:solidFill>
                <a:schemeClr val="tx1"/>
              </a:solidFill>
              <a:ln>
                <a:solidFill>
                  <a:schemeClr val="tx1"/>
                </a:solidFill>
              </a:ln>
            </c:spPr>
          </c:marker>
          <c:cat>
            <c:strRef>
              <c:f>Calculations!$B$3:$P$3</c:f>
              <c:strCache>
                <c:ptCount val="15"/>
                <c:pt idx="0">
                  <c:v>12</c:v>
                </c:pt>
                <c:pt idx="1">
                  <c:v>13</c:v>
                </c:pt>
                <c:pt idx="2">
                  <c:v>14</c:v>
                </c:pt>
                <c:pt idx="3">
                  <c:v>15</c:v>
                </c:pt>
                <c:pt idx="4">
                  <c:v>16</c:v>
                </c:pt>
                <c:pt idx="5">
                  <c:v>17</c:v>
                </c:pt>
                <c:pt idx="6">
                  <c:v>18</c:v>
                </c:pt>
                <c:pt idx="7">
                  <c:v>19</c:v>
                </c:pt>
                <c:pt idx="8">
                  <c:v>20</c:v>
                </c:pt>
                <c:pt idx="9">
                  <c:v>21</c:v>
                </c:pt>
                <c:pt idx="10">
                  <c:v>22</c:v>
                </c:pt>
                <c:pt idx="11">
                  <c:v>23</c:v>
                </c:pt>
                <c:pt idx="12">
                  <c:v>24</c:v>
                </c:pt>
                <c:pt idx="13">
                  <c:v>25</c:v>
                </c:pt>
                <c:pt idx="14">
                  <c:v>26</c:v>
                </c:pt>
              </c:strCache>
            </c:strRef>
          </c:cat>
          <c:val>
            <c:numRef>
              <c:f>Calculations!$B$29:$P$29</c:f>
              <c:numCache>
                <c:formatCode>_(* #,##0.00_);_(* \(#,##0.00\);_(* "–"???_);_(* @_)</c:formatCode>
                <c:ptCount val="15"/>
                <c:pt idx="0">
                  <c:v>#N/A</c:v>
                </c:pt>
                <c:pt idx="1">
                  <c:v>#N/A</c:v>
                </c:pt>
                <c:pt idx="2">
                  <c:v>848.93212500000004</c:v>
                </c:pt>
                <c:pt idx="3">
                  <c:v>915.30106249999994</c:v>
                </c:pt>
                <c:pt idx="4">
                  <c:v>907.50450000000001</c:v>
                </c:pt>
              </c:numCache>
            </c:numRef>
          </c:val>
          <c:smooth val="0"/>
        </c:ser>
        <c:ser>
          <c:idx val="3"/>
          <c:order val="3"/>
          <c:tx>
            <c:v>y-2 forecast</c:v>
          </c:tx>
          <c:spPr>
            <a:ln>
              <a:noFill/>
            </a:ln>
          </c:spPr>
          <c:marker>
            <c:symbol val="circle"/>
            <c:size val="4"/>
            <c:spPr>
              <a:solidFill>
                <a:schemeClr val="tx1"/>
              </a:solidFill>
              <a:ln>
                <a:solidFill>
                  <a:schemeClr val="tx1"/>
                </a:solidFill>
              </a:ln>
            </c:spPr>
          </c:marker>
          <c:cat>
            <c:strRef>
              <c:f>Calculations!$B$3:$P$3</c:f>
              <c:strCache>
                <c:ptCount val="15"/>
                <c:pt idx="0">
                  <c:v>12</c:v>
                </c:pt>
                <c:pt idx="1">
                  <c:v>13</c:v>
                </c:pt>
                <c:pt idx="2">
                  <c:v>14</c:v>
                </c:pt>
                <c:pt idx="3">
                  <c:v>15</c:v>
                </c:pt>
                <c:pt idx="4">
                  <c:v>16</c:v>
                </c:pt>
                <c:pt idx="5">
                  <c:v>17</c:v>
                </c:pt>
                <c:pt idx="6">
                  <c:v>18</c:v>
                </c:pt>
                <c:pt idx="7">
                  <c:v>19</c:v>
                </c:pt>
                <c:pt idx="8">
                  <c:v>20</c:v>
                </c:pt>
                <c:pt idx="9">
                  <c:v>21</c:v>
                </c:pt>
                <c:pt idx="10">
                  <c:v>22</c:v>
                </c:pt>
                <c:pt idx="11">
                  <c:v>23</c:v>
                </c:pt>
                <c:pt idx="12">
                  <c:v>24</c:v>
                </c:pt>
                <c:pt idx="13">
                  <c:v>25</c:v>
                </c:pt>
                <c:pt idx="14">
                  <c:v>26</c:v>
                </c:pt>
              </c:strCache>
            </c:strRef>
          </c:cat>
          <c:val>
            <c:numRef>
              <c:f>Calculations!$B$30:$F$30</c:f>
              <c:numCache>
                <c:formatCode>_(* #,##0.00_);_(* \(#,##0.00\);_(* "–"???_);_(* @_)</c:formatCode>
                <c:ptCount val="5"/>
                <c:pt idx="0">
                  <c:v>#N/A</c:v>
                </c:pt>
                <c:pt idx="1">
                  <c:v>#N/A</c:v>
                </c:pt>
                <c:pt idx="2">
                  <c:v>#N/A</c:v>
                </c:pt>
                <c:pt idx="3">
                  <c:v>831.54774999999995</c:v>
                </c:pt>
                <c:pt idx="4">
                  <c:v>879.67443749999995</c:v>
                </c:pt>
              </c:numCache>
            </c:numRef>
          </c:val>
          <c:smooth val="0"/>
        </c:ser>
        <c:dLbls>
          <c:showLegendKey val="0"/>
          <c:showVal val="0"/>
          <c:showCatName val="0"/>
          <c:showSerName val="0"/>
          <c:showPercent val="0"/>
          <c:showBubbleSize val="0"/>
        </c:dLbls>
        <c:marker val="1"/>
        <c:smooth val="0"/>
        <c:axId val="396112256"/>
        <c:axId val="396114176"/>
      </c:lineChart>
      <c:catAx>
        <c:axId val="396112256"/>
        <c:scaling>
          <c:orientation val="minMax"/>
        </c:scaling>
        <c:delete val="0"/>
        <c:axPos val="b"/>
        <c:numFmt formatCode="00##" sourceLinked="0"/>
        <c:majorTickMark val="out"/>
        <c:minorTickMark val="none"/>
        <c:tickLblPos val="nextTo"/>
        <c:txPr>
          <a:bodyPr/>
          <a:lstStyle/>
          <a:p>
            <a:pPr>
              <a:defRPr sz="800"/>
            </a:pPr>
            <a:endParaRPr lang="en-US"/>
          </a:p>
        </c:txPr>
        <c:crossAx val="396114176"/>
        <c:crosses val="autoZero"/>
        <c:auto val="1"/>
        <c:lblAlgn val="ctr"/>
        <c:lblOffset val="100"/>
        <c:noMultiLvlLbl val="0"/>
      </c:catAx>
      <c:valAx>
        <c:axId val="396114176"/>
        <c:scaling>
          <c:orientation val="minMax"/>
          <c:min val="0"/>
        </c:scaling>
        <c:delete val="0"/>
        <c:axPos val="l"/>
        <c:majorGridlines>
          <c:spPr>
            <a:ln>
              <a:solidFill>
                <a:schemeClr val="bg1">
                  <a:lumMod val="85000"/>
                </a:schemeClr>
              </a:solidFill>
            </a:ln>
          </c:spPr>
        </c:majorGridlines>
        <c:numFmt formatCode="#0&quot;m&quot;" sourceLinked="0"/>
        <c:majorTickMark val="out"/>
        <c:minorTickMark val="none"/>
        <c:tickLblPos val="nextTo"/>
        <c:spPr>
          <a:ln>
            <a:noFill/>
          </a:ln>
        </c:spPr>
        <c:txPr>
          <a:bodyPr/>
          <a:lstStyle/>
          <a:p>
            <a:pPr>
              <a:defRPr sz="800"/>
            </a:pPr>
            <a:endParaRPr lang="en-US"/>
          </a:p>
        </c:txPr>
        <c:crossAx val="396112256"/>
        <c:crosses val="autoZero"/>
        <c:crossBetween val="midCat"/>
      </c:valAx>
      <c:spPr>
        <a:noFill/>
      </c:spPr>
    </c:plotArea>
    <c:legend>
      <c:legendPos val="r"/>
      <c:legendEntry>
        <c:idx val="0"/>
        <c:delete val="1"/>
      </c:legendEntry>
      <c:legendEntry>
        <c:idx val="1"/>
        <c:delete val="1"/>
      </c:legendEntry>
      <c:layout>
        <c:manualLayout>
          <c:xMode val="edge"/>
          <c:yMode val="edge"/>
          <c:x val="0.80106732885629184"/>
          <c:y val="1.3934576742478102E-3"/>
          <c:w val="0.19724567274358543"/>
          <c:h val="0.25113611919939144"/>
        </c:manualLayout>
      </c:layout>
      <c:overlay val="1"/>
      <c:txPr>
        <a:bodyPr/>
        <a:lstStyle/>
        <a:p>
          <a:pPr>
            <a:defRPr sz="8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Calculations!$B$16:$F$16</c:f>
              <c:numCache>
                <c:formatCode>_(* #,##0.00_);_(* \(#,##0.00\);_(* "–"???_);_(* @_)</c:formatCode>
                <c:ptCount val="5"/>
                <c:pt idx="0">
                  <c:v>607.64243750000003</c:v>
                </c:pt>
                <c:pt idx="1">
                  <c:v>727.96881250000001</c:v>
                </c:pt>
                <c:pt idx="2">
                  <c:v>803.40137500000003</c:v>
                </c:pt>
                <c:pt idx="3">
                  <c:v>830.25843750000001</c:v>
                </c:pt>
                <c:pt idx="4">
                  <c:v>776.80918750000001</c:v>
                </c:pt>
              </c:numCache>
            </c:numRef>
          </c:val>
          <c:smooth val="0"/>
        </c:ser>
        <c:dLbls>
          <c:showLegendKey val="0"/>
          <c:showVal val="0"/>
          <c:showCatName val="0"/>
          <c:showSerName val="0"/>
          <c:showPercent val="0"/>
          <c:showBubbleSize val="0"/>
        </c:dLbls>
        <c:marker val="1"/>
        <c:smooth val="0"/>
        <c:axId val="397366016"/>
        <c:axId val="397367552"/>
      </c:lineChart>
      <c:catAx>
        <c:axId val="397366016"/>
        <c:scaling>
          <c:orientation val="minMax"/>
        </c:scaling>
        <c:delete val="1"/>
        <c:axPos val="b"/>
        <c:majorTickMark val="out"/>
        <c:minorTickMark val="none"/>
        <c:tickLblPos val="nextTo"/>
        <c:crossAx val="397367552"/>
        <c:crosses val="autoZero"/>
        <c:auto val="1"/>
        <c:lblAlgn val="ctr"/>
        <c:lblOffset val="100"/>
        <c:noMultiLvlLbl val="0"/>
      </c:catAx>
      <c:valAx>
        <c:axId val="397367552"/>
        <c:scaling>
          <c:orientation val="minMax"/>
          <c:min val="0"/>
        </c:scaling>
        <c:delete val="1"/>
        <c:axPos val="l"/>
        <c:numFmt formatCode="_(* #,##0.00_);_(* \(#,##0.00\);_(* &quot;–&quot;???_);_(* @_)" sourceLinked="1"/>
        <c:majorTickMark val="out"/>
        <c:minorTickMark val="none"/>
        <c:tickLblPos val="nextTo"/>
        <c:crossAx val="3973660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Calculations!$B$17:$F$17</c:f>
              <c:numCache>
                <c:formatCode>_(* #,##0.00_);_(* \(#,##0.00\);_(* "–"???_);_(* @_)</c:formatCode>
                <c:ptCount val="5"/>
                <c:pt idx="0">
                  <c:v>497.90946874999997</c:v>
                </c:pt>
                <c:pt idx="1">
                  <c:v>493.28428124999999</c:v>
                </c:pt>
                <c:pt idx="2">
                  <c:v>521.70456249999995</c:v>
                </c:pt>
                <c:pt idx="3">
                  <c:v>522.89162499999998</c:v>
                </c:pt>
                <c:pt idx="4">
                  <c:v>544.02099999999996</c:v>
                </c:pt>
              </c:numCache>
            </c:numRef>
          </c:val>
          <c:smooth val="0"/>
        </c:ser>
        <c:dLbls>
          <c:showLegendKey val="0"/>
          <c:showVal val="0"/>
          <c:showCatName val="0"/>
          <c:showSerName val="0"/>
          <c:showPercent val="0"/>
          <c:showBubbleSize val="0"/>
        </c:dLbls>
        <c:marker val="1"/>
        <c:smooth val="0"/>
        <c:axId val="397403648"/>
        <c:axId val="397405184"/>
      </c:lineChart>
      <c:catAx>
        <c:axId val="397403648"/>
        <c:scaling>
          <c:orientation val="minMax"/>
        </c:scaling>
        <c:delete val="1"/>
        <c:axPos val="b"/>
        <c:majorTickMark val="out"/>
        <c:minorTickMark val="none"/>
        <c:tickLblPos val="nextTo"/>
        <c:crossAx val="397405184"/>
        <c:crosses val="autoZero"/>
        <c:auto val="1"/>
        <c:lblAlgn val="ctr"/>
        <c:lblOffset val="100"/>
        <c:noMultiLvlLbl val="0"/>
      </c:catAx>
      <c:valAx>
        <c:axId val="397405184"/>
        <c:scaling>
          <c:orientation val="minMax"/>
          <c:min val="0"/>
        </c:scaling>
        <c:delete val="1"/>
        <c:axPos val="l"/>
        <c:numFmt formatCode="_(* #,##0.00_);_(* \(#,##0.00\);_(* &quot;–&quot;???_);_(* @_)" sourceLinked="1"/>
        <c:majorTickMark val="out"/>
        <c:minorTickMark val="none"/>
        <c:tickLblPos val="nextTo"/>
        <c:crossAx val="39740364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Calculations!$B$21:$F$21</c:f>
              <c:numCache>
                <c:formatCode>_(* #,##0.00_);_(* \(#,##0.00\);_(* "–"???_);_(* @_)</c:formatCode>
                <c:ptCount val="5"/>
                <c:pt idx="0">
                  <c:v>188.40567957208145</c:v>
                </c:pt>
                <c:pt idx="1">
                  <c:v>144.63840103149414</c:v>
                </c:pt>
                <c:pt idx="2">
                  <c:v>254.79922103881836</c:v>
                </c:pt>
                <c:pt idx="3">
                  <c:v>338.03529357910156</c:v>
                </c:pt>
                <c:pt idx="4">
                  <c:v>191.560302734375</c:v>
                </c:pt>
              </c:numCache>
            </c:numRef>
          </c:val>
          <c:smooth val="0"/>
        </c:ser>
        <c:dLbls>
          <c:showLegendKey val="0"/>
          <c:showVal val="0"/>
          <c:showCatName val="0"/>
          <c:showSerName val="0"/>
          <c:showPercent val="0"/>
          <c:showBubbleSize val="0"/>
        </c:dLbls>
        <c:marker val="1"/>
        <c:smooth val="0"/>
        <c:axId val="397154560"/>
        <c:axId val="397168640"/>
      </c:lineChart>
      <c:catAx>
        <c:axId val="397154560"/>
        <c:scaling>
          <c:orientation val="minMax"/>
        </c:scaling>
        <c:delete val="1"/>
        <c:axPos val="b"/>
        <c:majorTickMark val="out"/>
        <c:minorTickMark val="none"/>
        <c:tickLblPos val="nextTo"/>
        <c:crossAx val="397168640"/>
        <c:crosses val="autoZero"/>
        <c:auto val="1"/>
        <c:lblAlgn val="ctr"/>
        <c:lblOffset val="100"/>
        <c:noMultiLvlLbl val="0"/>
      </c:catAx>
      <c:valAx>
        <c:axId val="397168640"/>
        <c:scaling>
          <c:orientation val="minMax"/>
          <c:min val="0"/>
        </c:scaling>
        <c:delete val="1"/>
        <c:axPos val="l"/>
        <c:numFmt formatCode="_(* #,##0.00_);_(* \(#,##0.00\);_(* &quot;–&quot;???_);_(* @_)" sourceLinked="1"/>
        <c:majorTickMark val="out"/>
        <c:minorTickMark val="none"/>
        <c:tickLblPos val="nextTo"/>
        <c:crossAx val="3971545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Calculations!$B$22:$F$22</c:f>
              <c:numCache>
                <c:formatCode>_(* #,##0.00_);_(* \(#,##0.00\);_(* "–"???_);_(* @_)</c:formatCode>
                <c:ptCount val="5"/>
                <c:pt idx="0">
                  <c:v>2.156447900941652</c:v>
                </c:pt>
                <c:pt idx="1">
                  <c:v>1.7787395417690277</c:v>
                </c:pt>
                <c:pt idx="2">
                  <c:v>2.0779584795236588</c:v>
                </c:pt>
                <c:pt idx="3">
                  <c:v>2.2340757548809052</c:v>
                </c:pt>
                <c:pt idx="4">
                  <c:v>2.0259784162044525</c:v>
                </c:pt>
              </c:numCache>
            </c:numRef>
          </c:val>
          <c:smooth val="0"/>
        </c:ser>
        <c:dLbls>
          <c:showLegendKey val="0"/>
          <c:showVal val="0"/>
          <c:showCatName val="0"/>
          <c:showSerName val="0"/>
          <c:showPercent val="0"/>
          <c:showBubbleSize val="0"/>
        </c:dLbls>
        <c:marker val="1"/>
        <c:smooth val="0"/>
        <c:axId val="397208576"/>
        <c:axId val="397210368"/>
      </c:lineChart>
      <c:catAx>
        <c:axId val="397208576"/>
        <c:scaling>
          <c:orientation val="minMax"/>
        </c:scaling>
        <c:delete val="1"/>
        <c:axPos val="b"/>
        <c:majorTickMark val="out"/>
        <c:minorTickMark val="none"/>
        <c:tickLblPos val="nextTo"/>
        <c:crossAx val="397210368"/>
        <c:crosses val="autoZero"/>
        <c:auto val="1"/>
        <c:lblAlgn val="ctr"/>
        <c:lblOffset val="100"/>
        <c:noMultiLvlLbl val="0"/>
      </c:catAx>
      <c:valAx>
        <c:axId val="397210368"/>
        <c:scaling>
          <c:orientation val="minMax"/>
          <c:min val="0"/>
        </c:scaling>
        <c:delete val="1"/>
        <c:axPos val="l"/>
        <c:numFmt formatCode="_(* #,##0.00_);_(* \(#,##0.00\);_(* &quot;–&quot;???_);_(* @_)" sourceLinked="1"/>
        <c:majorTickMark val="out"/>
        <c:minorTickMark val="none"/>
        <c:tickLblPos val="nextTo"/>
        <c:crossAx val="39720857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Calculations!$B$20:$F$20</c:f>
              <c:numCache>
                <c:formatCode>_(* #,##0.00_);_(* \(#,##0.00\);_(* "–"???_);_(* @_)</c:formatCode>
                <c:ptCount val="5"/>
                <c:pt idx="0">
                  <c:v>150698.34375</c:v>
                </c:pt>
                <c:pt idx="1">
                  <c:v>148432.53125</c:v>
                </c:pt>
                <c:pt idx="2">
                  <c:v>149480.71875</c:v>
                </c:pt>
                <c:pt idx="3">
                  <c:v>151244.03125</c:v>
                </c:pt>
                <c:pt idx="4">
                  <c:v>152147.84375</c:v>
                </c:pt>
              </c:numCache>
            </c:numRef>
          </c:val>
          <c:smooth val="0"/>
        </c:ser>
        <c:dLbls>
          <c:showLegendKey val="0"/>
          <c:showVal val="0"/>
          <c:showCatName val="0"/>
          <c:showSerName val="0"/>
          <c:showPercent val="0"/>
          <c:showBubbleSize val="0"/>
        </c:dLbls>
        <c:marker val="1"/>
        <c:smooth val="0"/>
        <c:axId val="397254656"/>
        <c:axId val="397256192"/>
      </c:lineChart>
      <c:catAx>
        <c:axId val="397254656"/>
        <c:scaling>
          <c:orientation val="minMax"/>
        </c:scaling>
        <c:delete val="1"/>
        <c:axPos val="b"/>
        <c:majorTickMark val="out"/>
        <c:minorTickMark val="none"/>
        <c:tickLblPos val="nextTo"/>
        <c:crossAx val="397256192"/>
        <c:crosses val="autoZero"/>
        <c:auto val="1"/>
        <c:lblAlgn val="ctr"/>
        <c:lblOffset val="100"/>
        <c:noMultiLvlLbl val="0"/>
      </c:catAx>
      <c:valAx>
        <c:axId val="397256192"/>
        <c:scaling>
          <c:orientation val="minMax"/>
          <c:min val="0"/>
        </c:scaling>
        <c:delete val="1"/>
        <c:axPos val="l"/>
        <c:numFmt formatCode="_(* #,##0.00_);_(* \(#,##0.00\);_(* &quot;–&quot;???_);_(* @_)" sourceLinked="1"/>
        <c:majorTickMark val="out"/>
        <c:minorTickMark val="none"/>
        <c:tickLblPos val="nextTo"/>
        <c:crossAx val="39725465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Calculations!$B$7:$F$7</c:f>
              <c:numCache>
                <c:formatCode>_(* #,##0.00_);_(* \(#,##0.00\);_(* "–"???_);_(* @_)</c:formatCode>
                <c:ptCount val="5"/>
                <c:pt idx="0">
                  <c:v>9714.3690000000006</c:v>
                </c:pt>
                <c:pt idx="1">
                  <c:v>9882.5499999999993</c:v>
                </c:pt>
                <c:pt idx="2">
                  <c:v>10109.039000000001</c:v>
                </c:pt>
                <c:pt idx="3">
                  <c:v>10291.409</c:v>
                </c:pt>
                <c:pt idx="4">
                  <c:v>10553.72</c:v>
                </c:pt>
              </c:numCache>
            </c:numRef>
          </c:val>
          <c:smooth val="0"/>
        </c:ser>
        <c:dLbls>
          <c:showLegendKey val="0"/>
          <c:showVal val="0"/>
          <c:showCatName val="0"/>
          <c:showSerName val="0"/>
          <c:showPercent val="0"/>
          <c:showBubbleSize val="0"/>
        </c:dLbls>
        <c:marker val="1"/>
        <c:smooth val="0"/>
        <c:axId val="397275904"/>
        <c:axId val="397277440"/>
      </c:lineChart>
      <c:catAx>
        <c:axId val="397275904"/>
        <c:scaling>
          <c:orientation val="minMax"/>
        </c:scaling>
        <c:delete val="1"/>
        <c:axPos val="b"/>
        <c:majorTickMark val="out"/>
        <c:minorTickMark val="none"/>
        <c:tickLblPos val="nextTo"/>
        <c:crossAx val="397277440"/>
        <c:crosses val="autoZero"/>
        <c:auto val="1"/>
        <c:lblAlgn val="ctr"/>
        <c:lblOffset val="100"/>
        <c:noMultiLvlLbl val="0"/>
      </c:catAx>
      <c:valAx>
        <c:axId val="397277440"/>
        <c:scaling>
          <c:orientation val="minMax"/>
          <c:min val="0"/>
        </c:scaling>
        <c:delete val="1"/>
        <c:axPos val="l"/>
        <c:numFmt formatCode="_(* #,##0.00_);_(* \(#,##0.00\);_(* &quot;–&quot;???_);_(* @_)" sourceLinked="1"/>
        <c:majorTickMark val="out"/>
        <c:minorTickMark val="none"/>
        <c:tickLblPos val="nextTo"/>
        <c:crossAx val="39727590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293963254593176E-2"/>
          <c:y val="7.6188948732319725E-2"/>
          <c:w val="0.87487270341207346"/>
          <c:h val="0.74290936698356858"/>
        </c:manualLayout>
      </c:layout>
      <c:lineChart>
        <c:grouping val="standard"/>
        <c:varyColors val="0"/>
        <c:ser>
          <c:idx val="0"/>
          <c:order val="0"/>
          <c:spPr>
            <a:ln>
              <a:solidFill>
                <a:schemeClr val="accent5"/>
              </a:solidFill>
            </a:ln>
          </c:spPr>
          <c:marker>
            <c:symbol val="none"/>
          </c:marker>
          <c:cat>
            <c:strRef>
              <c:f>Calculations!$B$3:$P$3</c:f>
              <c:strCache>
                <c:ptCount val="15"/>
                <c:pt idx="0">
                  <c:v>12</c:v>
                </c:pt>
                <c:pt idx="1">
                  <c:v>13</c:v>
                </c:pt>
                <c:pt idx="2">
                  <c:v>14</c:v>
                </c:pt>
                <c:pt idx="3">
                  <c:v>15</c:v>
                </c:pt>
                <c:pt idx="4">
                  <c:v>16</c:v>
                </c:pt>
                <c:pt idx="5">
                  <c:v>17</c:v>
                </c:pt>
                <c:pt idx="6">
                  <c:v>18</c:v>
                </c:pt>
                <c:pt idx="7">
                  <c:v>19</c:v>
                </c:pt>
                <c:pt idx="8">
                  <c:v>20</c:v>
                </c:pt>
                <c:pt idx="9">
                  <c:v>21</c:v>
                </c:pt>
                <c:pt idx="10">
                  <c:v>22</c:v>
                </c:pt>
                <c:pt idx="11">
                  <c:v>23</c:v>
                </c:pt>
                <c:pt idx="12">
                  <c:v>24</c:v>
                </c:pt>
                <c:pt idx="13">
                  <c:v>25</c:v>
                </c:pt>
                <c:pt idx="14">
                  <c:v>26</c:v>
                </c:pt>
              </c:strCache>
            </c:strRef>
          </c:cat>
          <c:val>
            <c:numRef>
              <c:f>Calculations!$B$48:$P$48</c:f>
              <c:numCache>
                <c:formatCode>_(* #,##0.00_);_(* \(#,##0.00\);_(* "–"???_);_(* @_)</c:formatCode>
                <c:ptCount val="15"/>
                <c:pt idx="0">
                  <c:v>497.90946874999997</c:v>
                </c:pt>
                <c:pt idx="1">
                  <c:v>493.28428124999999</c:v>
                </c:pt>
                <c:pt idx="2">
                  <c:v>521.70456249999995</c:v>
                </c:pt>
                <c:pt idx="3">
                  <c:v>522.89162499999998</c:v>
                </c:pt>
                <c:pt idx="4">
                  <c:v>544.02099999999996</c:v>
                </c:pt>
              </c:numCache>
            </c:numRef>
          </c:val>
          <c:smooth val="0"/>
        </c:ser>
        <c:ser>
          <c:idx val="1"/>
          <c:order val="1"/>
          <c:spPr>
            <a:ln>
              <a:solidFill>
                <a:schemeClr val="accent5"/>
              </a:solidFill>
              <a:prstDash val="sysDash"/>
            </a:ln>
          </c:spPr>
          <c:marker>
            <c:symbol val="none"/>
          </c:marker>
          <c:cat>
            <c:strRef>
              <c:f>Calculations!$B$3:$P$3</c:f>
              <c:strCache>
                <c:ptCount val="15"/>
                <c:pt idx="0">
                  <c:v>12</c:v>
                </c:pt>
                <c:pt idx="1">
                  <c:v>13</c:v>
                </c:pt>
                <c:pt idx="2">
                  <c:v>14</c:v>
                </c:pt>
                <c:pt idx="3">
                  <c:v>15</c:v>
                </c:pt>
                <c:pt idx="4">
                  <c:v>16</c:v>
                </c:pt>
                <c:pt idx="5">
                  <c:v>17</c:v>
                </c:pt>
                <c:pt idx="6">
                  <c:v>18</c:v>
                </c:pt>
                <c:pt idx="7">
                  <c:v>19</c:v>
                </c:pt>
                <c:pt idx="8">
                  <c:v>20</c:v>
                </c:pt>
                <c:pt idx="9">
                  <c:v>21</c:v>
                </c:pt>
                <c:pt idx="10">
                  <c:v>22</c:v>
                </c:pt>
                <c:pt idx="11">
                  <c:v>23</c:v>
                </c:pt>
                <c:pt idx="12">
                  <c:v>24</c:v>
                </c:pt>
                <c:pt idx="13">
                  <c:v>25</c:v>
                </c:pt>
                <c:pt idx="14">
                  <c:v>26</c:v>
                </c:pt>
              </c:strCache>
            </c:strRef>
          </c:cat>
          <c:val>
            <c:numRef>
              <c:f>Calculations!$B$49:$P$49</c:f>
              <c:numCache>
                <c:formatCode>General</c:formatCode>
                <c:ptCount val="15"/>
                <c:pt idx="5" formatCode="_(* #,##0.00_);_(* \(#,##0.00\);_(* &quot;–&quot;???_);_(* @_)">
                  <c:v>558.63812499999995</c:v>
                </c:pt>
                <c:pt idx="6" formatCode="_(* #,##0.00_);_(* \(#,##0.00\);_(* &quot;–&quot;???_);_(* @_)">
                  <c:v>562.28643750000003</c:v>
                </c:pt>
                <c:pt idx="7" formatCode="_(* #,##0.00_);_(* \(#,##0.00\);_(* &quot;–&quot;???_);_(* @_)">
                  <c:v>565.86381249999999</c:v>
                </c:pt>
                <c:pt idx="8" formatCode="_(* #,##0.00_);_(* \(#,##0.00\);_(* &quot;–&quot;???_);_(* @_)">
                  <c:v>574.41712500000006</c:v>
                </c:pt>
                <c:pt idx="9" formatCode="_(* #,##0.00_);_(* \(#,##0.00\);_(* &quot;–&quot;???_);_(* @_)">
                  <c:v>576.52300000000002</c:v>
                </c:pt>
                <c:pt idx="10" formatCode="_(* #,##0.00_);_(* \(#,##0.00\);_(* &quot;–&quot;???_);_(* @_)">
                  <c:v>575.70437500000003</c:v>
                </c:pt>
                <c:pt idx="11" formatCode="_(* #,##0.00_);_(* \(#,##0.00\);_(* &quot;–&quot;???_);_(* @_)">
                  <c:v>572.57668750000005</c:v>
                </c:pt>
                <c:pt idx="12" formatCode="_(* #,##0.00_);_(* \(#,##0.00\);_(* &quot;–&quot;???_);_(* @_)">
                  <c:v>568.73956250000003</c:v>
                </c:pt>
                <c:pt idx="13" formatCode="_(* #,##0.00_);_(* \(#,##0.00\);_(* &quot;–&quot;???_);_(* @_)">
                  <c:v>567.45262500000001</c:v>
                </c:pt>
                <c:pt idx="14" formatCode="_(* #,##0.00_);_(* \(#,##0.00\);_(* &quot;–&quot;???_);_(* @_)">
                  <c:v>567.84668750000003</c:v>
                </c:pt>
              </c:numCache>
            </c:numRef>
          </c:val>
          <c:smooth val="0"/>
        </c:ser>
        <c:ser>
          <c:idx val="2"/>
          <c:order val="2"/>
          <c:tx>
            <c:v>y-1 forecast</c:v>
          </c:tx>
          <c:spPr>
            <a:ln>
              <a:noFill/>
            </a:ln>
          </c:spPr>
          <c:marker>
            <c:symbol val="diamond"/>
            <c:size val="5"/>
            <c:spPr>
              <a:solidFill>
                <a:schemeClr val="tx1"/>
              </a:solidFill>
              <a:ln>
                <a:solidFill>
                  <a:schemeClr val="tx1"/>
                </a:solidFill>
              </a:ln>
            </c:spPr>
          </c:marker>
          <c:cat>
            <c:strRef>
              <c:f>Calculations!$B$3:$P$3</c:f>
              <c:strCache>
                <c:ptCount val="15"/>
                <c:pt idx="0">
                  <c:v>12</c:v>
                </c:pt>
                <c:pt idx="1">
                  <c:v>13</c:v>
                </c:pt>
                <c:pt idx="2">
                  <c:v>14</c:v>
                </c:pt>
                <c:pt idx="3">
                  <c:v>15</c:v>
                </c:pt>
                <c:pt idx="4">
                  <c:v>16</c:v>
                </c:pt>
                <c:pt idx="5">
                  <c:v>17</c:v>
                </c:pt>
                <c:pt idx="6">
                  <c:v>18</c:v>
                </c:pt>
                <c:pt idx="7">
                  <c:v>19</c:v>
                </c:pt>
                <c:pt idx="8">
                  <c:v>20</c:v>
                </c:pt>
                <c:pt idx="9">
                  <c:v>21</c:v>
                </c:pt>
                <c:pt idx="10">
                  <c:v>22</c:v>
                </c:pt>
                <c:pt idx="11">
                  <c:v>23</c:v>
                </c:pt>
                <c:pt idx="12">
                  <c:v>24</c:v>
                </c:pt>
                <c:pt idx="13">
                  <c:v>25</c:v>
                </c:pt>
                <c:pt idx="14">
                  <c:v>26</c:v>
                </c:pt>
              </c:strCache>
            </c:strRef>
          </c:cat>
          <c:val>
            <c:numRef>
              <c:f>Calculations!$B$50:$P$50</c:f>
              <c:numCache>
                <c:formatCode>_(* #,##0.00_);_(* \(#,##0.00\);_(* "–"???_);_(* @_)</c:formatCode>
                <c:ptCount val="15"/>
                <c:pt idx="0">
                  <c:v>#N/A</c:v>
                </c:pt>
                <c:pt idx="1">
                  <c:v>#N/A</c:v>
                </c:pt>
                <c:pt idx="2">
                  <c:v>522.78118749999999</c:v>
                </c:pt>
                <c:pt idx="3">
                  <c:v>538.96237499999995</c:v>
                </c:pt>
                <c:pt idx="4">
                  <c:v>531.20362499999999</c:v>
                </c:pt>
              </c:numCache>
            </c:numRef>
          </c:val>
          <c:smooth val="0"/>
        </c:ser>
        <c:ser>
          <c:idx val="3"/>
          <c:order val="3"/>
          <c:tx>
            <c:v>y-2 forecast</c:v>
          </c:tx>
          <c:spPr>
            <a:ln>
              <a:noFill/>
            </a:ln>
          </c:spPr>
          <c:marker>
            <c:symbol val="circle"/>
            <c:size val="4"/>
            <c:spPr>
              <a:solidFill>
                <a:schemeClr val="tx1"/>
              </a:solidFill>
              <a:ln>
                <a:solidFill>
                  <a:schemeClr val="tx1"/>
                </a:solidFill>
              </a:ln>
            </c:spPr>
          </c:marker>
          <c:cat>
            <c:strRef>
              <c:f>Calculations!$B$3:$P$3</c:f>
              <c:strCache>
                <c:ptCount val="15"/>
                <c:pt idx="0">
                  <c:v>12</c:v>
                </c:pt>
                <c:pt idx="1">
                  <c:v>13</c:v>
                </c:pt>
                <c:pt idx="2">
                  <c:v>14</c:v>
                </c:pt>
                <c:pt idx="3">
                  <c:v>15</c:v>
                </c:pt>
                <c:pt idx="4">
                  <c:v>16</c:v>
                </c:pt>
                <c:pt idx="5">
                  <c:v>17</c:v>
                </c:pt>
                <c:pt idx="6">
                  <c:v>18</c:v>
                </c:pt>
                <c:pt idx="7">
                  <c:v>19</c:v>
                </c:pt>
                <c:pt idx="8">
                  <c:v>20</c:v>
                </c:pt>
                <c:pt idx="9">
                  <c:v>21</c:v>
                </c:pt>
                <c:pt idx="10">
                  <c:v>22</c:v>
                </c:pt>
                <c:pt idx="11">
                  <c:v>23</c:v>
                </c:pt>
                <c:pt idx="12">
                  <c:v>24</c:v>
                </c:pt>
                <c:pt idx="13">
                  <c:v>25</c:v>
                </c:pt>
                <c:pt idx="14">
                  <c:v>26</c:v>
                </c:pt>
              </c:strCache>
            </c:strRef>
          </c:cat>
          <c:val>
            <c:numRef>
              <c:f>Calculations!$B$51:$F$51</c:f>
              <c:numCache>
                <c:formatCode>_(* #,##0.00_);_(* \(#,##0.00\);_(* "–"???_);_(* @_)</c:formatCode>
                <c:ptCount val="5"/>
                <c:pt idx="0">
                  <c:v>#N/A</c:v>
                </c:pt>
                <c:pt idx="1">
                  <c:v>#N/A</c:v>
                </c:pt>
                <c:pt idx="2">
                  <c:v>#N/A</c:v>
                </c:pt>
                <c:pt idx="3">
                  <c:v>526.82862499999999</c:v>
                </c:pt>
                <c:pt idx="4">
                  <c:v>540.4151875</c:v>
                </c:pt>
              </c:numCache>
            </c:numRef>
          </c:val>
          <c:smooth val="0"/>
        </c:ser>
        <c:dLbls>
          <c:showLegendKey val="0"/>
          <c:showVal val="0"/>
          <c:showCatName val="0"/>
          <c:showSerName val="0"/>
          <c:showPercent val="0"/>
          <c:showBubbleSize val="0"/>
        </c:dLbls>
        <c:marker val="1"/>
        <c:smooth val="0"/>
        <c:axId val="397294976"/>
        <c:axId val="397325824"/>
      </c:lineChart>
      <c:catAx>
        <c:axId val="397294976"/>
        <c:scaling>
          <c:orientation val="minMax"/>
        </c:scaling>
        <c:delete val="0"/>
        <c:axPos val="b"/>
        <c:numFmt formatCode="00##" sourceLinked="0"/>
        <c:majorTickMark val="out"/>
        <c:minorTickMark val="none"/>
        <c:tickLblPos val="nextTo"/>
        <c:txPr>
          <a:bodyPr/>
          <a:lstStyle/>
          <a:p>
            <a:pPr>
              <a:defRPr sz="800"/>
            </a:pPr>
            <a:endParaRPr lang="en-US"/>
          </a:p>
        </c:txPr>
        <c:crossAx val="397325824"/>
        <c:crosses val="autoZero"/>
        <c:auto val="1"/>
        <c:lblAlgn val="ctr"/>
        <c:lblOffset val="100"/>
        <c:noMultiLvlLbl val="0"/>
      </c:catAx>
      <c:valAx>
        <c:axId val="397325824"/>
        <c:scaling>
          <c:orientation val="minMax"/>
          <c:min val="0"/>
        </c:scaling>
        <c:delete val="0"/>
        <c:axPos val="l"/>
        <c:majorGridlines>
          <c:spPr>
            <a:ln>
              <a:solidFill>
                <a:schemeClr val="bg1">
                  <a:lumMod val="85000"/>
                </a:schemeClr>
              </a:solidFill>
            </a:ln>
          </c:spPr>
        </c:majorGridlines>
        <c:numFmt formatCode="#0&quot;m&quot;" sourceLinked="0"/>
        <c:majorTickMark val="out"/>
        <c:minorTickMark val="none"/>
        <c:tickLblPos val="nextTo"/>
        <c:spPr>
          <a:ln>
            <a:noFill/>
          </a:ln>
        </c:spPr>
        <c:txPr>
          <a:bodyPr/>
          <a:lstStyle/>
          <a:p>
            <a:pPr>
              <a:defRPr sz="800"/>
            </a:pPr>
            <a:endParaRPr lang="en-US"/>
          </a:p>
        </c:txPr>
        <c:crossAx val="397294976"/>
        <c:crosses val="autoZero"/>
        <c:crossBetween val="midCat"/>
      </c:valAx>
      <c:spPr>
        <a:noFill/>
      </c:spPr>
    </c:plotArea>
    <c:legend>
      <c:legendPos val="r"/>
      <c:legendEntry>
        <c:idx val="0"/>
        <c:delete val="1"/>
      </c:legendEntry>
      <c:legendEntry>
        <c:idx val="1"/>
        <c:delete val="1"/>
      </c:legendEntry>
      <c:layout>
        <c:manualLayout>
          <c:xMode val="edge"/>
          <c:yMode val="edge"/>
          <c:x val="0.80414916374671419"/>
          <c:y val="3.6945515595078874E-3"/>
          <c:w val="0.19585083453038282"/>
          <c:h val="0.23563180399255004"/>
        </c:manualLayout>
      </c:layout>
      <c:overlay val="1"/>
      <c:txPr>
        <a:bodyPr/>
        <a:lstStyle/>
        <a:p>
          <a:pPr>
            <a:defRPr sz="8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Calculations!$B$32:$F$32</c:f>
              <c:numCache>
                <c:formatCode>_(* #,##0.00_);_(* \(#,##0.00\);_(* "–"???_);_(* @_)</c:formatCode>
                <c:ptCount val="5"/>
                <c:pt idx="0">
                  <c:v>212.809171875</c:v>
                </c:pt>
                <c:pt idx="1">
                  <c:v>224.95587499999999</c:v>
                </c:pt>
                <c:pt idx="2">
                  <c:v>253.70404687499999</c:v>
                </c:pt>
                <c:pt idx="3">
                  <c:v>278.21424999999999</c:v>
                </c:pt>
                <c:pt idx="4">
                  <c:v>279.80993749999999</c:v>
                </c:pt>
              </c:numCache>
            </c:numRef>
          </c:val>
          <c:smooth val="0"/>
        </c:ser>
        <c:dLbls>
          <c:showLegendKey val="0"/>
          <c:showVal val="0"/>
          <c:showCatName val="0"/>
          <c:showSerName val="0"/>
          <c:showPercent val="0"/>
          <c:showBubbleSize val="0"/>
        </c:dLbls>
        <c:marker val="1"/>
        <c:smooth val="0"/>
        <c:axId val="397879168"/>
        <c:axId val="397880704"/>
      </c:lineChart>
      <c:catAx>
        <c:axId val="397879168"/>
        <c:scaling>
          <c:orientation val="minMax"/>
        </c:scaling>
        <c:delete val="1"/>
        <c:axPos val="b"/>
        <c:majorTickMark val="out"/>
        <c:minorTickMark val="none"/>
        <c:tickLblPos val="nextTo"/>
        <c:crossAx val="397880704"/>
        <c:crosses val="autoZero"/>
        <c:auto val="1"/>
        <c:lblAlgn val="ctr"/>
        <c:lblOffset val="100"/>
        <c:noMultiLvlLbl val="0"/>
      </c:catAx>
      <c:valAx>
        <c:axId val="397880704"/>
        <c:scaling>
          <c:orientation val="minMax"/>
          <c:min val="0"/>
        </c:scaling>
        <c:delete val="1"/>
        <c:axPos val="l"/>
        <c:numFmt formatCode="_(* #,##0.00_);_(* \(#,##0.00\);_(* &quot;–&quot;???_);_(* @_)" sourceLinked="1"/>
        <c:majorTickMark val="out"/>
        <c:minorTickMark val="none"/>
        <c:tickLblPos val="nextTo"/>
        <c:crossAx val="39787916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Calculations!$B$33:$F$33</c:f>
              <c:numCache>
                <c:formatCode>_(* #,##0.00_);_(* \(#,##0.00\);_(* "–"???_);_(* @_)</c:formatCode>
                <c:ptCount val="5"/>
                <c:pt idx="0">
                  <c:v>151.44548437500001</c:v>
                </c:pt>
                <c:pt idx="1">
                  <c:v>201.88171875</c:v>
                </c:pt>
                <c:pt idx="2">
                  <c:v>229.29431249999999</c:v>
                </c:pt>
                <c:pt idx="3">
                  <c:v>214.9815625</c:v>
                </c:pt>
                <c:pt idx="4">
                  <c:v>166.338984375</c:v>
                </c:pt>
              </c:numCache>
            </c:numRef>
          </c:val>
          <c:smooth val="0"/>
        </c:ser>
        <c:dLbls>
          <c:showLegendKey val="0"/>
          <c:showVal val="0"/>
          <c:showCatName val="0"/>
          <c:showSerName val="0"/>
          <c:showPercent val="0"/>
          <c:showBubbleSize val="0"/>
        </c:dLbls>
        <c:marker val="1"/>
        <c:smooth val="0"/>
        <c:axId val="397908608"/>
        <c:axId val="397918592"/>
      </c:lineChart>
      <c:catAx>
        <c:axId val="397908608"/>
        <c:scaling>
          <c:orientation val="minMax"/>
        </c:scaling>
        <c:delete val="1"/>
        <c:axPos val="b"/>
        <c:majorTickMark val="out"/>
        <c:minorTickMark val="none"/>
        <c:tickLblPos val="nextTo"/>
        <c:crossAx val="397918592"/>
        <c:crosses val="autoZero"/>
        <c:auto val="1"/>
        <c:lblAlgn val="ctr"/>
        <c:lblOffset val="100"/>
        <c:noMultiLvlLbl val="0"/>
      </c:catAx>
      <c:valAx>
        <c:axId val="397918592"/>
        <c:scaling>
          <c:orientation val="minMax"/>
          <c:min val="0"/>
        </c:scaling>
        <c:delete val="1"/>
        <c:axPos val="l"/>
        <c:numFmt formatCode="_(* #,##0.00_);_(* \(#,##0.00\);_(* &quot;–&quot;???_);_(* @_)" sourceLinked="1"/>
        <c:majorTickMark val="out"/>
        <c:minorTickMark val="none"/>
        <c:tickLblPos val="nextTo"/>
        <c:crossAx val="39790860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Calculations!$B$34:$F$34</c:f>
              <c:numCache>
                <c:formatCode>_(* #,##0.00_);_(* \(#,##0.00\);_(* "–"???_);_(* @_)</c:formatCode>
                <c:ptCount val="5"/>
                <c:pt idx="0">
                  <c:v>102.52</c:v>
                </c:pt>
                <c:pt idx="1">
                  <c:v>121.97275781250001</c:v>
                </c:pt>
                <c:pt idx="2">
                  <c:v>134.332734375</c:v>
                </c:pt>
                <c:pt idx="3">
                  <c:v>167.54332812499999</c:v>
                </c:pt>
                <c:pt idx="4">
                  <c:v>179.67917187500001</c:v>
                </c:pt>
              </c:numCache>
            </c:numRef>
          </c:val>
          <c:smooth val="0"/>
        </c:ser>
        <c:dLbls>
          <c:showLegendKey val="0"/>
          <c:showVal val="0"/>
          <c:showCatName val="0"/>
          <c:showSerName val="0"/>
          <c:showPercent val="0"/>
          <c:showBubbleSize val="0"/>
        </c:dLbls>
        <c:marker val="1"/>
        <c:smooth val="0"/>
        <c:axId val="397925760"/>
        <c:axId val="397550720"/>
      </c:lineChart>
      <c:catAx>
        <c:axId val="397925760"/>
        <c:scaling>
          <c:orientation val="minMax"/>
        </c:scaling>
        <c:delete val="1"/>
        <c:axPos val="b"/>
        <c:majorTickMark val="out"/>
        <c:minorTickMark val="none"/>
        <c:tickLblPos val="nextTo"/>
        <c:crossAx val="397550720"/>
        <c:crosses val="autoZero"/>
        <c:auto val="1"/>
        <c:lblAlgn val="ctr"/>
        <c:lblOffset val="100"/>
        <c:noMultiLvlLbl val="0"/>
      </c:catAx>
      <c:valAx>
        <c:axId val="397550720"/>
        <c:scaling>
          <c:orientation val="minMax"/>
          <c:min val="0"/>
        </c:scaling>
        <c:delete val="1"/>
        <c:axPos val="l"/>
        <c:numFmt formatCode="_(* #,##0.00_);_(* \(#,##0.00\);_(* &quot;–&quot;???_);_(* @_)" sourceLinked="1"/>
        <c:majorTickMark val="out"/>
        <c:minorTickMark val="none"/>
        <c:tickLblPos val="nextTo"/>
        <c:crossAx val="3979257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Calculations!$B$8:$F$8</c:f>
              <c:numCache>
                <c:formatCode>_(* #,##0.00_);_(* \(#,##0.00\);_(* "–"???_);_(* @_)</c:formatCode>
                <c:ptCount val="5"/>
                <c:pt idx="0">
                  <c:v>667.39350000000002</c:v>
                </c:pt>
                <c:pt idx="1">
                  <c:v>635.44462499999997</c:v>
                </c:pt>
                <c:pt idx="2">
                  <c:v>659.63487499999997</c:v>
                </c:pt>
                <c:pt idx="3">
                  <c:v>604.33849999999995</c:v>
                </c:pt>
                <c:pt idx="4">
                  <c:v>621.24556250000001</c:v>
                </c:pt>
              </c:numCache>
            </c:numRef>
          </c:val>
          <c:smooth val="0"/>
        </c:ser>
        <c:dLbls>
          <c:showLegendKey val="0"/>
          <c:showVal val="0"/>
          <c:showCatName val="0"/>
          <c:showSerName val="0"/>
          <c:showPercent val="0"/>
          <c:showBubbleSize val="0"/>
        </c:dLbls>
        <c:marker val="1"/>
        <c:smooth val="0"/>
        <c:axId val="396163712"/>
        <c:axId val="396689792"/>
      </c:lineChart>
      <c:catAx>
        <c:axId val="396163712"/>
        <c:scaling>
          <c:orientation val="minMax"/>
        </c:scaling>
        <c:delete val="1"/>
        <c:axPos val="b"/>
        <c:majorTickMark val="out"/>
        <c:minorTickMark val="none"/>
        <c:tickLblPos val="nextTo"/>
        <c:crossAx val="396689792"/>
        <c:crosses val="autoZero"/>
        <c:auto val="1"/>
        <c:lblAlgn val="ctr"/>
        <c:lblOffset val="100"/>
        <c:noMultiLvlLbl val="0"/>
      </c:catAx>
      <c:valAx>
        <c:axId val="396689792"/>
        <c:scaling>
          <c:orientation val="minMax"/>
          <c:min val="0"/>
        </c:scaling>
        <c:delete val="1"/>
        <c:axPos val="l"/>
        <c:numFmt formatCode="_(* #,##0.00_);_(* \(#,##0.00\);_(* &quot;–&quot;???_);_(* @_)" sourceLinked="1"/>
        <c:majorTickMark val="out"/>
        <c:minorTickMark val="none"/>
        <c:tickLblPos val="nextTo"/>
        <c:crossAx val="39616371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Calculations!$B$35:$F$35</c:f>
              <c:numCache>
                <c:formatCode>_(* #,##0.00_);_(* \(#,##0.00\);_(* "–"???_);_(* @_)</c:formatCode>
                <c:ptCount val="5"/>
                <c:pt idx="0">
                  <c:v>77.903343750000005</c:v>
                </c:pt>
                <c:pt idx="1">
                  <c:v>63.278171874999998</c:v>
                </c:pt>
                <c:pt idx="2">
                  <c:v>74.960093749999999</c:v>
                </c:pt>
                <c:pt idx="3">
                  <c:v>82.336968749999997</c:v>
                </c:pt>
                <c:pt idx="4">
                  <c:v>66.743742187500004</c:v>
                </c:pt>
              </c:numCache>
            </c:numRef>
          </c:val>
          <c:smooth val="0"/>
        </c:ser>
        <c:dLbls>
          <c:showLegendKey val="0"/>
          <c:showVal val="0"/>
          <c:showCatName val="0"/>
          <c:showSerName val="0"/>
          <c:showPercent val="0"/>
          <c:showBubbleSize val="0"/>
        </c:dLbls>
        <c:marker val="1"/>
        <c:smooth val="0"/>
        <c:axId val="397595392"/>
        <c:axId val="397596928"/>
      </c:lineChart>
      <c:catAx>
        <c:axId val="397595392"/>
        <c:scaling>
          <c:orientation val="minMax"/>
        </c:scaling>
        <c:delete val="1"/>
        <c:axPos val="b"/>
        <c:majorTickMark val="out"/>
        <c:minorTickMark val="none"/>
        <c:tickLblPos val="nextTo"/>
        <c:crossAx val="397596928"/>
        <c:crosses val="autoZero"/>
        <c:auto val="1"/>
        <c:lblAlgn val="ctr"/>
        <c:lblOffset val="100"/>
        <c:noMultiLvlLbl val="0"/>
      </c:catAx>
      <c:valAx>
        <c:axId val="397596928"/>
        <c:scaling>
          <c:orientation val="minMax"/>
          <c:min val="0"/>
        </c:scaling>
        <c:delete val="1"/>
        <c:axPos val="l"/>
        <c:numFmt formatCode="_(* #,##0.00_);_(* \(#,##0.00\);_(* &quot;–&quot;???_);_(* @_)" sourceLinked="1"/>
        <c:majorTickMark val="out"/>
        <c:minorTickMark val="none"/>
        <c:tickLblPos val="nextTo"/>
        <c:crossAx val="39759539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Calculations!$B$36:$F$36</c:f>
              <c:numCache>
                <c:formatCode>_(* #,##0.00_);_(* \(#,##0.00\);_(* "–"???_);_(* @_)</c:formatCode>
                <c:ptCount val="5"/>
                <c:pt idx="0">
                  <c:v>34.628574218750003</c:v>
                </c:pt>
                <c:pt idx="1">
                  <c:v>82.061906250000007</c:v>
                </c:pt>
                <c:pt idx="2">
                  <c:v>73.449875000000006</c:v>
                </c:pt>
                <c:pt idx="3">
                  <c:v>53.650351562499999</c:v>
                </c:pt>
                <c:pt idx="4">
                  <c:v>47.422707031249999</c:v>
                </c:pt>
              </c:numCache>
            </c:numRef>
          </c:val>
          <c:smooth val="0"/>
        </c:ser>
        <c:dLbls>
          <c:showLegendKey val="0"/>
          <c:showVal val="0"/>
          <c:showCatName val="0"/>
          <c:showSerName val="0"/>
          <c:showPercent val="0"/>
          <c:showBubbleSize val="0"/>
        </c:dLbls>
        <c:marker val="1"/>
        <c:smooth val="0"/>
        <c:axId val="397616640"/>
        <c:axId val="397618176"/>
      </c:lineChart>
      <c:catAx>
        <c:axId val="397616640"/>
        <c:scaling>
          <c:orientation val="minMax"/>
        </c:scaling>
        <c:delete val="1"/>
        <c:axPos val="b"/>
        <c:majorTickMark val="out"/>
        <c:minorTickMark val="none"/>
        <c:tickLblPos val="nextTo"/>
        <c:crossAx val="397618176"/>
        <c:crosses val="autoZero"/>
        <c:auto val="1"/>
        <c:lblAlgn val="ctr"/>
        <c:lblOffset val="100"/>
        <c:noMultiLvlLbl val="0"/>
      </c:catAx>
      <c:valAx>
        <c:axId val="397618176"/>
        <c:scaling>
          <c:orientation val="minMax"/>
          <c:min val="0"/>
        </c:scaling>
        <c:delete val="1"/>
        <c:axPos val="l"/>
        <c:numFmt formatCode="_(* #,##0.00_);_(* \(#,##0.00\);_(* &quot;–&quot;???_);_(* @_)" sourceLinked="1"/>
        <c:majorTickMark val="out"/>
        <c:minorTickMark val="none"/>
        <c:tickLblPos val="nextTo"/>
        <c:crossAx val="3976166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Calculations!$B$37:$F$37</c:f>
              <c:numCache>
                <c:formatCode>_(* #,##0.00_);_(* \(#,##0.00\);_(* "–"???_);_(* @_)</c:formatCode>
                <c:ptCount val="5"/>
                <c:pt idx="0">
                  <c:v>28.335873046875001</c:v>
                </c:pt>
                <c:pt idx="1">
                  <c:v>33.818460937499999</c:v>
                </c:pt>
                <c:pt idx="2">
                  <c:v>37.660281249999997</c:v>
                </c:pt>
                <c:pt idx="3">
                  <c:v>33.532015625</c:v>
                </c:pt>
                <c:pt idx="4">
                  <c:v>36.81469921875</c:v>
                </c:pt>
              </c:numCache>
            </c:numRef>
          </c:val>
          <c:smooth val="0"/>
        </c:ser>
        <c:dLbls>
          <c:showLegendKey val="0"/>
          <c:showVal val="0"/>
          <c:showCatName val="0"/>
          <c:showSerName val="0"/>
          <c:showPercent val="0"/>
          <c:showBubbleSize val="0"/>
        </c:dLbls>
        <c:marker val="1"/>
        <c:smooth val="0"/>
        <c:axId val="397658368"/>
        <c:axId val="397668352"/>
      </c:lineChart>
      <c:catAx>
        <c:axId val="397658368"/>
        <c:scaling>
          <c:orientation val="minMax"/>
        </c:scaling>
        <c:delete val="1"/>
        <c:axPos val="b"/>
        <c:majorTickMark val="out"/>
        <c:minorTickMark val="none"/>
        <c:tickLblPos val="nextTo"/>
        <c:crossAx val="397668352"/>
        <c:crosses val="autoZero"/>
        <c:auto val="1"/>
        <c:lblAlgn val="ctr"/>
        <c:lblOffset val="100"/>
        <c:noMultiLvlLbl val="0"/>
      </c:catAx>
      <c:valAx>
        <c:axId val="397668352"/>
        <c:scaling>
          <c:orientation val="minMax"/>
          <c:min val="0"/>
        </c:scaling>
        <c:delete val="1"/>
        <c:axPos val="l"/>
        <c:numFmt formatCode="_(* #,##0.00_);_(* \(#,##0.00\);_(* &quot;–&quot;???_);_(* @_)" sourceLinked="1"/>
        <c:majorTickMark val="out"/>
        <c:minorTickMark val="none"/>
        <c:tickLblPos val="nextTo"/>
        <c:crossAx val="39765836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Calculations!$B$16:$F$16</c:f>
              <c:numCache>
                <c:formatCode>_(* #,##0.00_);_(* \(#,##0.00\);_(* "–"???_);_(* @_)</c:formatCode>
                <c:ptCount val="5"/>
                <c:pt idx="0">
                  <c:v>607.64243750000003</c:v>
                </c:pt>
                <c:pt idx="1">
                  <c:v>727.96881250000001</c:v>
                </c:pt>
                <c:pt idx="2">
                  <c:v>803.40137500000003</c:v>
                </c:pt>
                <c:pt idx="3">
                  <c:v>830.25843750000001</c:v>
                </c:pt>
                <c:pt idx="4">
                  <c:v>776.80918750000001</c:v>
                </c:pt>
              </c:numCache>
            </c:numRef>
          </c:val>
          <c:smooth val="0"/>
        </c:ser>
        <c:dLbls>
          <c:showLegendKey val="0"/>
          <c:showVal val="0"/>
          <c:showCatName val="0"/>
          <c:showSerName val="0"/>
          <c:showPercent val="0"/>
          <c:showBubbleSize val="0"/>
        </c:dLbls>
        <c:marker val="1"/>
        <c:smooth val="0"/>
        <c:axId val="397741056"/>
        <c:axId val="397755136"/>
      </c:lineChart>
      <c:catAx>
        <c:axId val="397741056"/>
        <c:scaling>
          <c:orientation val="minMax"/>
        </c:scaling>
        <c:delete val="1"/>
        <c:axPos val="b"/>
        <c:majorTickMark val="out"/>
        <c:minorTickMark val="none"/>
        <c:tickLblPos val="nextTo"/>
        <c:crossAx val="397755136"/>
        <c:crosses val="autoZero"/>
        <c:auto val="1"/>
        <c:lblAlgn val="ctr"/>
        <c:lblOffset val="100"/>
        <c:noMultiLvlLbl val="0"/>
      </c:catAx>
      <c:valAx>
        <c:axId val="397755136"/>
        <c:scaling>
          <c:orientation val="minMax"/>
          <c:min val="0"/>
        </c:scaling>
        <c:delete val="1"/>
        <c:axPos val="l"/>
        <c:numFmt formatCode="_(* #,##0.00_);_(* \(#,##0.00\);_(* &quot;–&quot;???_);_(* @_)" sourceLinked="1"/>
        <c:majorTickMark val="out"/>
        <c:minorTickMark val="none"/>
        <c:tickLblPos val="nextTo"/>
        <c:crossAx val="39774105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Calculations!$B$18:$F$18</c:f>
              <c:numCache>
                <c:formatCode>_(* #,##0.00_);_(* \(#,##0.00\);_(* "–"???_);_(* @_)</c:formatCode>
                <c:ptCount val="5"/>
                <c:pt idx="0">
                  <c:v>#N/A</c:v>
                </c:pt>
                <c:pt idx="1">
                  <c:v>88.079562499999994</c:v>
                </c:pt>
                <c:pt idx="2">
                  <c:v>94.510984375000007</c:v>
                </c:pt>
                <c:pt idx="3">
                  <c:v>111.0666171875</c:v>
                </c:pt>
                <c:pt idx="4">
                  <c:v>114.5996875</c:v>
                </c:pt>
              </c:numCache>
            </c:numRef>
          </c:val>
          <c:smooth val="0"/>
        </c:ser>
        <c:dLbls>
          <c:showLegendKey val="0"/>
          <c:showVal val="0"/>
          <c:showCatName val="0"/>
          <c:showSerName val="0"/>
          <c:showPercent val="0"/>
          <c:showBubbleSize val="0"/>
        </c:dLbls>
        <c:marker val="1"/>
        <c:smooth val="0"/>
        <c:axId val="397766016"/>
        <c:axId val="397800576"/>
      </c:lineChart>
      <c:catAx>
        <c:axId val="397766016"/>
        <c:scaling>
          <c:orientation val="minMax"/>
        </c:scaling>
        <c:delete val="1"/>
        <c:axPos val="b"/>
        <c:majorTickMark val="out"/>
        <c:minorTickMark val="none"/>
        <c:tickLblPos val="nextTo"/>
        <c:crossAx val="397800576"/>
        <c:crosses val="autoZero"/>
        <c:auto val="1"/>
        <c:lblAlgn val="ctr"/>
        <c:lblOffset val="100"/>
        <c:noMultiLvlLbl val="0"/>
      </c:catAx>
      <c:valAx>
        <c:axId val="397800576"/>
        <c:scaling>
          <c:orientation val="minMax"/>
          <c:min val="0"/>
        </c:scaling>
        <c:delete val="1"/>
        <c:axPos val="l"/>
        <c:numFmt formatCode="_(* #,##0.00_);_(* \(#,##0.00\);_(* &quot;–&quot;???_);_(* @_)" sourceLinked="1"/>
        <c:majorTickMark val="out"/>
        <c:minorTickMark val="none"/>
        <c:tickLblPos val="nextTo"/>
        <c:crossAx val="3977660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dPt>
          <c:dPt>
            <c:idx val="1"/>
            <c:bubble3D val="0"/>
            <c:spPr>
              <a:solidFill>
                <a:srgbClr val="DAE63A"/>
              </a:solidFill>
            </c:spPr>
          </c:dPt>
          <c:dPt>
            <c:idx val="2"/>
            <c:bubble3D val="0"/>
            <c:spPr>
              <a:solidFill>
                <a:srgbClr val="FF5050"/>
              </a:solidFill>
            </c:spPr>
          </c:dPt>
          <c:dPt>
            <c:idx val="3"/>
            <c:bubble3D val="0"/>
            <c:spPr>
              <a:noFill/>
            </c:spPr>
          </c:dPt>
          <c:val>
            <c:numRef>
              <c:f>Calculations!$B$109:$E$109</c:f>
              <c:numCache>
                <c:formatCode>General</c:formatCode>
                <c:ptCount val="4"/>
                <c:pt idx="0">
                  <c:v>0.375</c:v>
                </c:pt>
                <c:pt idx="1">
                  <c:v>0.22499999999999998</c:v>
                </c:pt>
                <c:pt idx="2">
                  <c:v>0.15000000000000002</c:v>
                </c:pt>
                <c:pt idx="3" formatCode="_(* #,##0.00_);_(* \(#,##0.00\);_(* &quot;–&quot;???_);_(* @_)">
                  <c:v>0.75</c:v>
                </c:pt>
              </c:numCache>
            </c:numRef>
          </c:val>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dPt>
          <c:dPt>
            <c:idx val="1"/>
            <c:bubble3D val="0"/>
            <c:spPr>
              <a:solidFill>
                <a:schemeClr val="tx1"/>
              </a:solidFill>
            </c:spPr>
          </c:dPt>
          <c:dPt>
            <c:idx val="2"/>
            <c:bubble3D val="0"/>
            <c:spPr>
              <a:noFill/>
            </c:spPr>
          </c:dPt>
          <c:val>
            <c:numRef>
              <c:f>Calculations!$B$110:$E$110</c:f>
              <c:numCache>
                <c:formatCode>_(* #,##0%_);_(* \(#,##0%\);_(* "–"??_);_(* @_)</c:formatCode>
                <c:ptCount val="4"/>
                <c:pt idx="0" formatCode="_(* #,##0.0000_);_(* \(#,##0.0000\);_(* &quot;–&quot;??_);_(* @_)">
                  <c:v>1.1385124803067233</c:v>
                </c:pt>
                <c:pt idx="1">
                  <c:v>7.4999999999999997E-3</c:v>
                </c:pt>
                <c:pt idx="2" formatCode="_(* #,##0.0000_);_(* \(#,##0.0000\);_(* &quot;–&quot;??_);_(* @_)">
                  <c:v>0.35398751969327674</c:v>
                </c:pt>
              </c:numCache>
            </c:numRef>
          </c:val>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dPt>
          <c:dPt>
            <c:idx val="1"/>
            <c:bubble3D val="0"/>
            <c:spPr>
              <a:solidFill>
                <a:srgbClr val="DAE63A"/>
              </a:solidFill>
            </c:spPr>
          </c:dPt>
          <c:dPt>
            <c:idx val="2"/>
            <c:bubble3D val="0"/>
            <c:spPr>
              <a:solidFill>
                <a:srgbClr val="FF5050"/>
              </a:solidFill>
            </c:spPr>
          </c:dPt>
          <c:dPt>
            <c:idx val="3"/>
            <c:bubble3D val="0"/>
            <c:spPr>
              <a:noFill/>
            </c:spPr>
          </c:dPt>
          <c:val>
            <c:numRef>
              <c:f>Calculations!$B$124:$E$124</c:f>
              <c:numCache>
                <c:formatCode>General</c:formatCode>
                <c:ptCount val="4"/>
                <c:pt idx="0">
                  <c:v>0.375</c:v>
                </c:pt>
                <c:pt idx="1">
                  <c:v>0.22499999999999998</c:v>
                </c:pt>
                <c:pt idx="2">
                  <c:v>0.15000000000000002</c:v>
                </c:pt>
                <c:pt idx="3" formatCode="_(* #,##0.00_);_(* \(#,##0.00\);_(* &quot;–&quot;???_);_(* @_)">
                  <c:v>0.75</c:v>
                </c:pt>
              </c:numCache>
            </c:numRef>
          </c:val>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dPt>
          <c:dPt>
            <c:idx val="1"/>
            <c:bubble3D val="0"/>
            <c:spPr>
              <a:solidFill>
                <a:schemeClr val="tx1"/>
              </a:solidFill>
            </c:spPr>
          </c:dPt>
          <c:dPt>
            <c:idx val="2"/>
            <c:bubble3D val="0"/>
            <c:spPr>
              <a:noFill/>
            </c:spPr>
          </c:dPt>
          <c:val>
            <c:numRef>
              <c:f>Calculations!$B$125:$E$125</c:f>
              <c:numCache>
                <c:formatCode>_(* #,##0%_);_(* \(#,##0%\);_(* "–"??_);_(* @_)</c:formatCode>
                <c:ptCount val="4"/>
                <c:pt idx="0" formatCode="_(* #,##0.0000_);_(* \(#,##0.0000\);_(* &quot;–&quot;??_);_(* @_)">
                  <c:v>0.81429703331370484</c:v>
                </c:pt>
                <c:pt idx="1">
                  <c:v>7.4999999999999997E-3</c:v>
                </c:pt>
                <c:pt idx="2" formatCode="_(* #,##0.0000_);_(* \(#,##0.0000\);_(* &quot;–&quot;??_);_(* @_)">
                  <c:v>0.67820296668629521</c:v>
                </c:pt>
              </c:numCache>
            </c:numRef>
          </c:val>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dPt>
          <c:dPt>
            <c:idx val="1"/>
            <c:bubble3D val="0"/>
            <c:spPr>
              <a:solidFill>
                <a:srgbClr val="DAE63A"/>
              </a:solidFill>
            </c:spPr>
          </c:dPt>
          <c:dPt>
            <c:idx val="2"/>
            <c:bubble3D val="0"/>
            <c:spPr>
              <a:solidFill>
                <a:srgbClr val="FF5050"/>
              </a:solidFill>
            </c:spPr>
          </c:dPt>
          <c:dPt>
            <c:idx val="3"/>
            <c:bubble3D val="0"/>
            <c:spPr>
              <a:noFill/>
            </c:spPr>
          </c:dPt>
          <c:val>
            <c:numRef>
              <c:f>Calculations!$B$139:$E$139</c:f>
              <c:numCache>
                <c:formatCode>General</c:formatCode>
                <c:ptCount val="4"/>
                <c:pt idx="0">
                  <c:v>0.375</c:v>
                </c:pt>
                <c:pt idx="1">
                  <c:v>0.22499999999999998</c:v>
                </c:pt>
                <c:pt idx="2">
                  <c:v>0.15000000000000002</c:v>
                </c:pt>
                <c:pt idx="3" formatCode="_(* #,##0.00_);_(* \(#,##0.00\);_(* &quot;–&quot;???_);_(* @_)">
                  <c:v>0.75</c:v>
                </c:pt>
              </c:numCache>
            </c:numRef>
          </c:val>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dPt>
          <c:dPt>
            <c:idx val="1"/>
            <c:bubble3D val="0"/>
            <c:spPr>
              <a:solidFill>
                <a:schemeClr val="tx1"/>
              </a:solidFill>
            </c:spPr>
          </c:dPt>
          <c:dPt>
            <c:idx val="2"/>
            <c:bubble3D val="0"/>
            <c:spPr>
              <a:noFill/>
            </c:spPr>
          </c:dPt>
          <c:val>
            <c:numRef>
              <c:f>Calculations!$B$140:$E$140</c:f>
              <c:numCache>
                <c:formatCode>_(* #,##0%_);_(* \(#,##0%\);_(* "–"??_);_(* @_)</c:formatCode>
                <c:ptCount val="4"/>
                <c:pt idx="0" formatCode="_(* #,##0.0000_);_(* \(#,##0.0000\);_(* &quot;–&quot;??_);_(* @_)">
                  <c:v>1.0718520476672027</c:v>
                </c:pt>
                <c:pt idx="1">
                  <c:v>7.4999999999999997E-3</c:v>
                </c:pt>
                <c:pt idx="2" formatCode="_(* #,##0.0000_);_(* \(#,##0.0000\);_(* &quot;–&quot;??_);_(* @_)">
                  <c:v>0.42064795233279734</c:v>
                </c:pt>
              </c:numCache>
            </c:numRef>
          </c:val>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dPt>
          <c:dPt>
            <c:idx val="1"/>
            <c:bubble3D val="0"/>
            <c:spPr>
              <a:solidFill>
                <a:srgbClr val="DAE63A"/>
              </a:solidFill>
            </c:spPr>
          </c:dPt>
          <c:dPt>
            <c:idx val="2"/>
            <c:bubble3D val="0"/>
            <c:spPr>
              <a:solidFill>
                <a:srgbClr val="FF5050"/>
              </a:solidFill>
            </c:spPr>
          </c:dPt>
          <c:dPt>
            <c:idx val="3"/>
            <c:bubble3D val="0"/>
            <c:spPr>
              <a:noFill/>
            </c:spPr>
          </c:dPt>
          <c:val>
            <c:numRef>
              <c:f>Calculations!$B$154:$E$154</c:f>
              <c:numCache>
                <c:formatCode>General</c:formatCode>
                <c:ptCount val="4"/>
                <c:pt idx="0">
                  <c:v>0.375</c:v>
                </c:pt>
                <c:pt idx="1">
                  <c:v>0.22499999999999998</c:v>
                </c:pt>
                <c:pt idx="2">
                  <c:v>0.15000000000000002</c:v>
                </c:pt>
                <c:pt idx="3" formatCode="_(* #,##0.00_);_(* \(#,##0.00\);_(* &quot;–&quot;???_);_(* @_)">
                  <c:v>0.75</c:v>
                </c:pt>
              </c:numCache>
            </c:numRef>
          </c:val>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dPt>
          <c:dPt>
            <c:idx val="1"/>
            <c:bubble3D val="0"/>
            <c:spPr>
              <a:solidFill>
                <a:schemeClr val="tx1"/>
              </a:solidFill>
            </c:spPr>
          </c:dPt>
          <c:dPt>
            <c:idx val="2"/>
            <c:bubble3D val="0"/>
            <c:spPr>
              <a:noFill/>
            </c:spPr>
          </c:dPt>
          <c:val>
            <c:numRef>
              <c:f>Calculations!$B$155:$E$155</c:f>
              <c:numCache>
                <c:formatCode>_(* #,##0%_);_(* \(#,##0%\);_(* "–"??_);_(* @_)</c:formatCode>
                <c:ptCount val="4"/>
                <c:pt idx="0" formatCode="_(* #,##0.0000_);_(* \(#,##0.0000\);_(* &quot;–&quot;??_);_(* @_)">
                  <c:v>1.0290480570206175</c:v>
                </c:pt>
                <c:pt idx="1">
                  <c:v>7.4999999999999997E-3</c:v>
                </c:pt>
                <c:pt idx="2" formatCode="_(* #,##0.0000_);_(* \(#,##0.0000\);_(* &quot;–&quot;??_);_(* @_)">
                  <c:v>0.46345194297938247</c:v>
                </c:pt>
              </c:numCache>
            </c:numRef>
          </c:val>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2"/>
          <c:invertIfNegative val="0"/>
          <c:dPt>
            <c:idx val="0"/>
            <c:invertIfNegative val="0"/>
            <c:bubble3D val="0"/>
            <c:spPr>
              <a:gradFill>
                <a:gsLst>
                  <a:gs pos="50000">
                    <a:srgbClr val="00B050"/>
                  </a:gs>
                  <a:gs pos="0">
                    <a:srgbClr val="FF5050">
                      <a:lumMod val="100000"/>
                    </a:srgbClr>
                  </a:gs>
                  <a:gs pos="25000">
                    <a:srgbClr val="DAE63A"/>
                  </a:gs>
                  <a:gs pos="75000">
                    <a:srgbClr val="DAE63A"/>
                  </a:gs>
                  <a:gs pos="100000">
                    <a:srgbClr val="FF5050"/>
                  </a:gs>
                </a:gsLst>
                <a:lin ang="0" scaled="0"/>
              </a:gradFill>
            </c:spPr>
          </c:dPt>
          <c:dPt>
            <c:idx val="1"/>
            <c:invertIfNegative val="0"/>
            <c:bubble3D val="0"/>
            <c:spPr>
              <a:noFill/>
            </c:spPr>
          </c:dPt>
          <c:val>
            <c:numRef>
              <c:f>Calculations!$D$233</c:f>
              <c:numCache>
                <c:formatCode>General</c:formatCode>
                <c:ptCount val="1"/>
                <c:pt idx="0">
                  <c:v>1</c:v>
                </c:pt>
              </c:numCache>
            </c:numRef>
          </c:val>
        </c:ser>
        <c:dLbls>
          <c:showLegendKey val="0"/>
          <c:showVal val="0"/>
          <c:showCatName val="0"/>
          <c:showSerName val="0"/>
          <c:showPercent val="0"/>
          <c:showBubbleSize val="0"/>
        </c:dLbls>
        <c:gapWidth val="42"/>
        <c:overlap val="100"/>
        <c:axId val="398026240"/>
        <c:axId val="398027776"/>
      </c:barChart>
      <c:barChart>
        <c:barDir val="bar"/>
        <c:grouping val="stacked"/>
        <c:varyColors val="0"/>
        <c:ser>
          <c:idx val="0"/>
          <c:order val="0"/>
          <c:spPr>
            <a:noFill/>
          </c:spPr>
          <c:invertIfNegative val="0"/>
          <c:val>
            <c:numRef>
              <c:f>Calculations!$C$234</c:f>
              <c:numCache>
                <c:formatCode>_(* #,##0%_);_(* \(#,##0%\);_(* "–"??_);_(* @_)</c:formatCode>
                <c:ptCount val="1"/>
                <c:pt idx="0">
                  <c:v>0.49666271686553942</c:v>
                </c:pt>
              </c:numCache>
            </c:numRef>
          </c:val>
        </c:ser>
        <c:ser>
          <c:idx val="1"/>
          <c:order val="1"/>
          <c:spPr>
            <a:solidFill>
              <a:schemeClr val="tx1"/>
            </a:solidFill>
          </c:spPr>
          <c:invertIfNegative val="0"/>
          <c:val>
            <c:numRef>
              <c:f>Calculations!$D$234</c:f>
              <c:numCache>
                <c:formatCode>_(* #,##0%_);_(* \(#,##0%\);_(* "–"??_);_(* @_)</c:formatCode>
                <c:ptCount val="1"/>
                <c:pt idx="0">
                  <c:v>0.04</c:v>
                </c:pt>
              </c:numCache>
            </c:numRef>
          </c:val>
        </c:ser>
        <c:dLbls>
          <c:showLegendKey val="0"/>
          <c:showVal val="0"/>
          <c:showCatName val="0"/>
          <c:showSerName val="0"/>
          <c:showPercent val="0"/>
          <c:showBubbleSize val="0"/>
        </c:dLbls>
        <c:gapWidth val="0"/>
        <c:overlap val="100"/>
        <c:axId val="398039296"/>
        <c:axId val="398037760"/>
      </c:barChart>
      <c:catAx>
        <c:axId val="398026240"/>
        <c:scaling>
          <c:orientation val="minMax"/>
        </c:scaling>
        <c:delete val="1"/>
        <c:axPos val="l"/>
        <c:majorTickMark val="out"/>
        <c:minorTickMark val="none"/>
        <c:tickLblPos val="nextTo"/>
        <c:crossAx val="398027776"/>
        <c:crosses val="autoZero"/>
        <c:auto val="1"/>
        <c:lblAlgn val="ctr"/>
        <c:lblOffset val="100"/>
        <c:noMultiLvlLbl val="0"/>
      </c:catAx>
      <c:valAx>
        <c:axId val="398027776"/>
        <c:scaling>
          <c:orientation val="minMax"/>
          <c:max val="1"/>
          <c:min val="0"/>
        </c:scaling>
        <c:delete val="1"/>
        <c:axPos val="b"/>
        <c:numFmt formatCode="General" sourceLinked="1"/>
        <c:majorTickMark val="out"/>
        <c:minorTickMark val="none"/>
        <c:tickLblPos val="nextTo"/>
        <c:crossAx val="398026240"/>
        <c:crosses val="autoZero"/>
        <c:crossBetween val="between"/>
      </c:valAx>
      <c:valAx>
        <c:axId val="398037760"/>
        <c:scaling>
          <c:orientation val="minMax"/>
          <c:max val="1"/>
          <c:min val="0"/>
        </c:scaling>
        <c:delete val="1"/>
        <c:axPos val="t"/>
        <c:numFmt formatCode="_(* #,##0%_);_(* \(#,##0%\);_(* &quot;–&quot;??_);_(* @_)" sourceLinked="1"/>
        <c:majorTickMark val="out"/>
        <c:minorTickMark val="none"/>
        <c:tickLblPos val="nextTo"/>
        <c:crossAx val="398039296"/>
        <c:crosses val="max"/>
        <c:crossBetween val="between"/>
      </c:valAx>
      <c:catAx>
        <c:axId val="398039296"/>
        <c:scaling>
          <c:orientation val="minMax"/>
        </c:scaling>
        <c:delete val="1"/>
        <c:axPos val="l"/>
        <c:majorTickMark val="out"/>
        <c:minorTickMark val="none"/>
        <c:tickLblPos val="nextTo"/>
        <c:crossAx val="398037760"/>
        <c:crosses val="autoZero"/>
        <c:auto val="1"/>
        <c:lblAlgn val="ctr"/>
        <c:lblOffset val="100"/>
        <c:noMultiLvlLbl val="0"/>
      </c:catAx>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Calculations!$B$9:$F$9</c:f>
              <c:numCache>
                <c:formatCode>_(* #,##0.00%_);_(* \(#,##0.00%\);_(* "–"???_);_(* @_)</c:formatCode>
                <c:ptCount val="5"/>
                <c:pt idx="0">
                  <c:v>5.7621978223323822E-2</c:v>
                </c:pt>
                <c:pt idx="1">
                  <c:v>5.676712840795517E-2</c:v>
                </c:pt>
                <c:pt idx="2">
                  <c:v>6.1188850551843643E-2</c:v>
                </c:pt>
                <c:pt idx="3">
                  <c:v>5.824289470911026E-2</c:v>
                </c:pt>
                <c:pt idx="4">
                  <c:v>6.2922090291976929E-2</c:v>
                </c:pt>
              </c:numCache>
            </c:numRef>
          </c:val>
          <c:smooth val="0"/>
        </c:ser>
        <c:dLbls>
          <c:showLegendKey val="0"/>
          <c:showVal val="0"/>
          <c:showCatName val="0"/>
          <c:showSerName val="0"/>
          <c:showPercent val="0"/>
          <c:showBubbleSize val="0"/>
        </c:dLbls>
        <c:marker val="1"/>
        <c:smooth val="0"/>
        <c:axId val="396696960"/>
        <c:axId val="396723328"/>
      </c:lineChart>
      <c:catAx>
        <c:axId val="396696960"/>
        <c:scaling>
          <c:orientation val="minMax"/>
        </c:scaling>
        <c:delete val="1"/>
        <c:axPos val="b"/>
        <c:majorTickMark val="out"/>
        <c:minorTickMark val="none"/>
        <c:tickLblPos val="nextTo"/>
        <c:crossAx val="396723328"/>
        <c:crosses val="autoZero"/>
        <c:auto val="1"/>
        <c:lblAlgn val="ctr"/>
        <c:lblOffset val="100"/>
        <c:noMultiLvlLbl val="0"/>
      </c:catAx>
      <c:valAx>
        <c:axId val="396723328"/>
        <c:scaling>
          <c:orientation val="minMax"/>
          <c:min val="0"/>
        </c:scaling>
        <c:delete val="1"/>
        <c:axPos val="l"/>
        <c:numFmt formatCode="_(* #,##0.00%_);_(* \(#,##0.00%\);_(* &quot;–&quot;???_);_(* @_)" sourceLinked="1"/>
        <c:majorTickMark val="out"/>
        <c:minorTickMark val="none"/>
        <c:tickLblPos val="nextTo"/>
        <c:crossAx val="3966969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2"/>
          <c:spPr>
            <a:gradFill>
              <a:gsLst>
                <a:gs pos="33000">
                  <a:srgbClr val="00B050"/>
                </a:gs>
                <a:gs pos="67000">
                  <a:srgbClr val="DAE63A"/>
                </a:gs>
                <a:gs pos="100000">
                  <a:srgbClr val="FF5050"/>
                </a:gs>
              </a:gsLst>
              <a:lin ang="0" scaled="0"/>
            </a:gradFill>
          </c:spPr>
          <c:invertIfNegative val="0"/>
          <c:dPt>
            <c:idx val="0"/>
            <c:invertIfNegative val="0"/>
            <c:bubble3D val="0"/>
          </c:dPt>
          <c:dPt>
            <c:idx val="1"/>
            <c:invertIfNegative val="0"/>
            <c:bubble3D val="0"/>
          </c:dPt>
          <c:val>
            <c:numRef>
              <c:f>Calculations!$D$233</c:f>
              <c:numCache>
                <c:formatCode>General</c:formatCode>
                <c:ptCount val="1"/>
                <c:pt idx="0">
                  <c:v>1</c:v>
                </c:pt>
              </c:numCache>
            </c:numRef>
          </c:val>
        </c:ser>
        <c:dLbls>
          <c:showLegendKey val="0"/>
          <c:showVal val="0"/>
          <c:showCatName val="0"/>
          <c:showSerName val="0"/>
          <c:showPercent val="0"/>
          <c:showBubbleSize val="0"/>
        </c:dLbls>
        <c:gapWidth val="42"/>
        <c:overlap val="100"/>
        <c:axId val="398131584"/>
        <c:axId val="398133120"/>
      </c:barChart>
      <c:barChart>
        <c:barDir val="bar"/>
        <c:grouping val="stacked"/>
        <c:varyColors val="0"/>
        <c:ser>
          <c:idx val="0"/>
          <c:order val="0"/>
          <c:spPr>
            <a:noFill/>
          </c:spPr>
          <c:invertIfNegative val="0"/>
          <c:val>
            <c:numRef>
              <c:f>Calculations!$C$237</c:f>
              <c:numCache>
                <c:formatCode>_(* #,##0%_);_(* \(#,##0%\);_(* "–"??_);_(* @_)</c:formatCode>
                <c:ptCount val="1"/>
                <c:pt idx="0">
                  <c:v>0.57617727994918821</c:v>
                </c:pt>
              </c:numCache>
            </c:numRef>
          </c:val>
        </c:ser>
        <c:ser>
          <c:idx val="1"/>
          <c:order val="1"/>
          <c:spPr>
            <a:solidFill>
              <a:schemeClr val="tx1"/>
            </a:solidFill>
          </c:spPr>
          <c:invertIfNegative val="0"/>
          <c:val>
            <c:numRef>
              <c:f>Calculations!$D$234</c:f>
              <c:numCache>
                <c:formatCode>_(* #,##0%_);_(* \(#,##0%\);_(* "–"??_);_(* @_)</c:formatCode>
                <c:ptCount val="1"/>
                <c:pt idx="0">
                  <c:v>0.04</c:v>
                </c:pt>
              </c:numCache>
            </c:numRef>
          </c:val>
        </c:ser>
        <c:dLbls>
          <c:showLegendKey val="0"/>
          <c:showVal val="0"/>
          <c:showCatName val="0"/>
          <c:showSerName val="0"/>
          <c:showPercent val="0"/>
          <c:showBubbleSize val="0"/>
        </c:dLbls>
        <c:gapWidth val="0"/>
        <c:overlap val="100"/>
        <c:axId val="398152832"/>
        <c:axId val="398134656"/>
      </c:barChart>
      <c:catAx>
        <c:axId val="398131584"/>
        <c:scaling>
          <c:orientation val="minMax"/>
        </c:scaling>
        <c:delete val="1"/>
        <c:axPos val="l"/>
        <c:majorTickMark val="out"/>
        <c:minorTickMark val="none"/>
        <c:tickLblPos val="nextTo"/>
        <c:crossAx val="398133120"/>
        <c:crosses val="autoZero"/>
        <c:auto val="1"/>
        <c:lblAlgn val="ctr"/>
        <c:lblOffset val="100"/>
        <c:noMultiLvlLbl val="0"/>
      </c:catAx>
      <c:valAx>
        <c:axId val="398133120"/>
        <c:scaling>
          <c:orientation val="minMax"/>
          <c:max val="1"/>
          <c:min val="0"/>
        </c:scaling>
        <c:delete val="1"/>
        <c:axPos val="b"/>
        <c:numFmt formatCode="General" sourceLinked="1"/>
        <c:majorTickMark val="out"/>
        <c:minorTickMark val="none"/>
        <c:tickLblPos val="nextTo"/>
        <c:crossAx val="398131584"/>
        <c:crosses val="autoZero"/>
        <c:crossBetween val="between"/>
      </c:valAx>
      <c:valAx>
        <c:axId val="398134656"/>
        <c:scaling>
          <c:orientation val="minMax"/>
          <c:max val="1"/>
          <c:min val="0"/>
        </c:scaling>
        <c:delete val="1"/>
        <c:axPos val="t"/>
        <c:numFmt formatCode="_(* #,##0%_);_(* \(#,##0%\);_(* &quot;–&quot;??_);_(* @_)" sourceLinked="1"/>
        <c:majorTickMark val="out"/>
        <c:minorTickMark val="none"/>
        <c:tickLblPos val="nextTo"/>
        <c:crossAx val="398152832"/>
        <c:crosses val="max"/>
        <c:crossBetween val="between"/>
      </c:valAx>
      <c:catAx>
        <c:axId val="398152832"/>
        <c:scaling>
          <c:orientation val="minMax"/>
        </c:scaling>
        <c:delete val="1"/>
        <c:axPos val="l"/>
        <c:majorTickMark val="out"/>
        <c:minorTickMark val="none"/>
        <c:tickLblPos val="nextTo"/>
        <c:crossAx val="398134656"/>
        <c:crosses val="autoZero"/>
        <c:auto val="1"/>
        <c:lblAlgn val="ctr"/>
        <c:lblOffset val="100"/>
        <c:noMultiLvlLbl val="0"/>
      </c:catAx>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dPt>
          <c:dPt>
            <c:idx val="1"/>
            <c:bubble3D val="0"/>
            <c:spPr>
              <a:solidFill>
                <a:srgbClr val="DAE63A"/>
              </a:solidFill>
            </c:spPr>
          </c:dPt>
          <c:dPt>
            <c:idx val="2"/>
            <c:bubble3D val="0"/>
            <c:spPr>
              <a:solidFill>
                <a:srgbClr val="FF5050"/>
              </a:solidFill>
            </c:spPr>
          </c:dPt>
          <c:dPt>
            <c:idx val="3"/>
            <c:bubble3D val="0"/>
            <c:spPr>
              <a:noFill/>
            </c:spPr>
          </c:dPt>
          <c:val>
            <c:numRef>
              <c:f>Calculations!$B$169:$E$169</c:f>
              <c:numCache>
                <c:formatCode>General</c:formatCode>
                <c:ptCount val="4"/>
                <c:pt idx="0">
                  <c:v>0.375</c:v>
                </c:pt>
                <c:pt idx="1">
                  <c:v>0.22499999999999998</c:v>
                </c:pt>
                <c:pt idx="2">
                  <c:v>0.15000000000000002</c:v>
                </c:pt>
                <c:pt idx="3" formatCode="_(* #,##0.00_);_(* \(#,##0.00\);_(* &quot;–&quot;???_);_(* @_)">
                  <c:v>0.75</c:v>
                </c:pt>
              </c:numCache>
            </c:numRef>
          </c:val>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dPt>
          <c:dPt>
            <c:idx val="1"/>
            <c:bubble3D val="0"/>
            <c:spPr>
              <a:solidFill>
                <a:schemeClr val="tx1"/>
              </a:solidFill>
            </c:spPr>
          </c:dPt>
          <c:dPt>
            <c:idx val="2"/>
            <c:bubble3D val="0"/>
            <c:spPr>
              <a:noFill/>
            </c:spPr>
          </c:dPt>
          <c:val>
            <c:numRef>
              <c:f>Calculations!$B$170:$E$170</c:f>
              <c:numCache>
                <c:formatCode>_(* #,##0%_);_(* \(#,##0%\);_(* "–"??_);_(* @_)</c:formatCode>
                <c:ptCount val="4"/>
                <c:pt idx="0" formatCode="_(* #,##0.0000_);_(* \(#,##0.0000\);_(* &quot;–&quot;??_);_(* @_)">
                  <c:v>1.1022586875545484</c:v>
                </c:pt>
                <c:pt idx="1">
                  <c:v>7.4999999999999997E-3</c:v>
                </c:pt>
                <c:pt idx="2" formatCode="_(* #,##0.0000_);_(* \(#,##0.0000\);_(* &quot;–&quot;??_);_(* @_)">
                  <c:v>0.39024131244545163</c:v>
                </c:pt>
              </c:numCache>
            </c:numRef>
          </c:val>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dPt>
          <c:dPt>
            <c:idx val="1"/>
            <c:bubble3D val="0"/>
            <c:spPr>
              <a:solidFill>
                <a:srgbClr val="DAE63A"/>
              </a:solidFill>
            </c:spPr>
          </c:dPt>
          <c:dPt>
            <c:idx val="2"/>
            <c:bubble3D val="0"/>
            <c:spPr>
              <a:solidFill>
                <a:srgbClr val="FF5050"/>
              </a:solidFill>
            </c:spPr>
          </c:dPt>
          <c:dPt>
            <c:idx val="3"/>
            <c:bubble3D val="0"/>
            <c:spPr>
              <a:noFill/>
            </c:spPr>
          </c:dPt>
          <c:val>
            <c:numRef>
              <c:f>Calculations!$B$184:$E$184</c:f>
              <c:numCache>
                <c:formatCode>General</c:formatCode>
                <c:ptCount val="4"/>
                <c:pt idx="0">
                  <c:v>0.375</c:v>
                </c:pt>
                <c:pt idx="1">
                  <c:v>0.22499999999999998</c:v>
                </c:pt>
                <c:pt idx="2">
                  <c:v>0.15000000000000002</c:v>
                </c:pt>
                <c:pt idx="3" formatCode="_(* #,##0.00_);_(* \(#,##0.00\);_(* &quot;–&quot;???_);_(* @_)">
                  <c:v>0.75</c:v>
                </c:pt>
              </c:numCache>
            </c:numRef>
          </c:val>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dPt>
          <c:dPt>
            <c:idx val="1"/>
            <c:bubble3D val="0"/>
            <c:spPr>
              <a:solidFill>
                <a:schemeClr val="tx1"/>
              </a:solidFill>
            </c:spPr>
          </c:dPt>
          <c:dPt>
            <c:idx val="2"/>
            <c:bubble3D val="0"/>
            <c:spPr>
              <a:noFill/>
            </c:spPr>
          </c:dPt>
          <c:val>
            <c:numRef>
              <c:f>Calculations!$B$185:$E$185</c:f>
              <c:numCache>
                <c:formatCode>_(* #,##0%_);_(* \(#,##0%\);_(* "–"??_);_(* @_)</c:formatCode>
                <c:ptCount val="4"/>
                <c:pt idx="0" formatCode="_(* #,##0.0000_);_(* \(#,##0.0000\);_(* &quot;–&quot;??_);_(* @_)">
                  <c:v>1.215924433038476</c:v>
                </c:pt>
                <c:pt idx="1">
                  <c:v>7.4999999999999997E-3</c:v>
                </c:pt>
                <c:pt idx="2" formatCode="_(* #,##0.0000_);_(* \(#,##0.0000\);_(* &quot;–&quot;??_);_(* @_)">
                  <c:v>0.27657556696152402</c:v>
                </c:pt>
              </c:numCache>
            </c:numRef>
          </c:val>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dPt>
          <c:dPt>
            <c:idx val="1"/>
            <c:bubble3D val="0"/>
            <c:spPr>
              <a:solidFill>
                <a:srgbClr val="DAE63A"/>
              </a:solidFill>
            </c:spPr>
          </c:dPt>
          <c:dPt>
            <c:idx val="2"/>
            <c:bubble3D val="0"/>
            <c:spPr>
              <a:solidFill>
                <a:srgbClr val="FF5050"/>
              </a:solidFill>
            </c:spPr>
          </c:dPt>
          <c:dPt>
            <c:idx val="3"/>
            <c:bubble3D val="0"/>
            <c:spPr>
              <a:noFill/>
            </c:spPr>
          </c:dPt>
          <c:val>
            <c:numRef>
              <c:f>Calculations!$B$199:$E$199</c:f>
              <c:numCache>
                <c:formatCode>General</c:formatCode>
                <c:ptCount val="4"/>
                <c:pt idx="0">
                  <c:v>0.375</c:v>
                </c:pt>
                <c:pt idx="1">
                  <c:v>0.22499999999999998</c:v>
                </c:pt>
                <c:pt idx="2">
                  <c:v>0.15000000000000002</c:v>
                </c:pt>
                <c:pt idx="3" formatCode="_(* #,##0.00_);_(* \(#,##0.00\);_(* &quot;–&quot;???_);_(* @_)">
                  <c:v>0.75</c:v>
                </c:pt>
              </c:numCache>
            </c:numRef>
          </c:val>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dPt>
          <c:dPt>
            <c:idx val="1"/>
            <c:bubble3D val="0"/>
            <c:spPr>
              <a:solidFill>
                <a:schemeClr val="tx1"/>
              </a:solidFill>
            </c:spPr>
          </c:dPt>
          <c:dPt>
            <c:idx val="2"/>
            <c:bubble3D val="0"/>
            <c:spPr>
              <a:noFill/>
            </c:spPr>
          </c:dPt>
          <c:val>
            <c:numRef>
              <c:f>Calculations!$B$200:$E$200</c:f>
              <c:numCache>
                <c:formatCode>_(* #,##0%_);_(* \(#,##0%\);_(* "–"??_);_(* @_)</c:formatCode>
                <c:ptCount val="4"/>
                <c:pt idx="0" formatCode="_(* #,##0.0000_);_(* \(#,##0.0000\);_(* &quot;–&quot;??_);_(* @_)">
                  <c:v>1.3292003066843936</c:v>
                </c:pt>
                <c:pt idx="1">
                  <c:v>7.4999999999999997E-3</c:v>
                </c:pt>
                <c:pt idx="2" formatCode="_(* #,##0.0000_);_(* \(#,##0.0000\);_(* &quot;–&quot;??_);_(* @_)">
                  <c:v>0.1632996933156064</c:v>
                </c:pt>
              </c:numCache>
            </c:numRef>
          </c:val>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dPt>
          <c:dPt>
            <c:idx val="1"/>
            <c:bubble3D val="0"/>
            <c:spPr>
              <a:solidFill>
                <a:srgbClr val="DAE63A"/>
              </a:solidFill>
            </c:spPr>
          </c:dPt>
          <c:dPt>
            <c:idx val="2"/>
            <c:bubble3D val="0"/>
            <c:spPr>
              <a:solidFill>
                <a:srgbClr val="FF5050"/>
              </a:solidFill>
            </c:spPr>
          </c:dPt>
          <c:dPt>
            <c:idx val="3"/>
            <c:bubble3D val="0"/>
            <c:spPr>
              <a:noFill/>
            </c:spPr>
          </c:dPt>
          <c:val>
            <c:numRef>
              <c:f>Calculations!$B$214:$E$214</c:f>
              <c:numCache>
                <c:formatCode>General</c:formatCode>
                <c:ptCount val="4"/>
                <c:pt idx="0">
                  <c:v>0.375</c:v>
                </c:pt>
                <c:pt idx="1">
                  <c:v>0.22499999999999998</c:v>
                </c:pt>
                <c:pt idx="2">
                  <c:v>0.15000000000000002</c:v>
                </c:pt>
                <c:pt idx="3" formatCode="_(* #,##0.00_);_(* \(#,##0.00\);_(* &quot;–&quot;???_);_(* @_)">
                  <c:v>0.75</c:v>
                </c:pt>
              </c:numCache>
            </c:numRef>
          </c:val>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dPt>
          <c:dPt>
            <c:idx val="1"/>
            <c:bubble3D val="0"/>
            <c:spPr>
              <a:solidFill>
                <a:schemeClr val="tx1"/>
              </a:solidFill>
            </c:spPr>
          </c:dPt>
          <c:dPt>
            <c:idx val="2"/>
            <c:bubble3D val="0"/>
            <c:spPr>
              <a:noFill/>
            </c:spPr>
          </c:dPt>
          <c:val>
            <c:numRef>
              <c:f>Calculations!$B$215:$E$215</c:f>
              <c:numCache>
                <c:formatCode>_(* #,##0%_);_(* \(#,##0%\);_(* "–"??_);_(* @_)</c:formatCode>
                <c:ptCount val="4"/>
                <c:pt idx="0" formatCode="_(* #,##0.0000_);_(* \(#,##0.0000\);_(* &quot;–&quot;??_);_(* @_)">
                  <c:v>1.297546520129941</c:v>
                </c:pt>
                <c:pt idx="1">
                  <c:v>7.4999999999999997E-3</c:v>
                </c:pt>
                <c:pt idx="2" formatCode="_(* #,##0.0000_);_(* \(#,##0.0000\);_(* &quot;–&quot;??_);_(* @_)">
                  <c:v>0.19495347987005901</c:v>
                </c:pt>
              </c:numCache>
            </c:numRef>
          </c:val>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5.0925925925925923E-2"/>
          <c:w val="1"/>
          <c:h val="0.89814814814814814"/>
        </c:manualLayout>
      </c:layout>
      <c:barChart>
        <c:barDir val="bar"/>
        <c:grouping val="stacked"/>
        <c:varyColors val="0"/>
        <c:ser>
          <c:idx val="0"/>
          <c:order val="0"/>
          <c:tx>
            <c:strRef>
              <c:f>Calculations!$A$249</c:f>
              <c:strCache>
                <c:ptCount val="1"/>
                <c:pt idx="0">
                  <c:v>Fixed</c:v>
                </c:pt>
              </c:strCache>
            </c:strRef>
          </c:tx>
          <c:spPr>
            <a:solidFill>
              <a:schemeClr val="accent4"/>
            </a:solidFill>
          </c:spPr>
          <c:invertIfNegative val="0"/>
          <c:val>
            <c:numRef>
              <c:f>Calculations!$F$249</c:f>
              <c:numCache>
                <c:formatCode>_(* #,##0.0%_);_(* \(#,##0.0%\);_(* "–"??_);_(* @_)</c:formatCode>
                <c:ptCount val="1"/>
                <c:pt idx="0">
                  <c:v>0.20621491489321297</c:v>
                </c:pt>
              </c:numCache>
            </c:numRef>
          </c:val>
        </c:ser>
        <c:ser>
          <c:idx val="1"/>
          <c:order val="1"/>
          <c:tx>
            <c:strRef>
              <c:f>Calculations!$A$250</c:f>
              <c:strCache>
                <c:ptCount val="1"/>
                <c:pt idx="0">
                  <c:v>Delivery</c:v>
                </c:pt>
              </c:strCache>
            </c:strRef>
          </c:tx>
          <c:spPr>
            <a:solidFill>
              <a:srgbClr val="FF8C6D"/>
            </a:solidFill>
          </c:spPr>
          <c:invertIfNegative val="0"/>
          <c:val>
            <c:numRef>
              <c:f>Calculations!$F$250</c:f>
              <c:numCache>
                <c:formatCode>_(* #,##0.0%_);_(* \(#,##0.0%\);_(* "–"??_);_(* @_)</c:formatCode>
                <c:ptCount val="1"/>
                <c:pt idx="0">
                  <c:v>0.60230480238282835</c:v>
                </c:pt>
              </c:numCache>
            </c:numRef>
          </c:val>
        </c:ser>
        <c:ser>
          <c:idx val="2"/>
          <c:order val="2"/>
          <c:tx>
            <c:strRef>
              <c:f>Calculations!$A$251</c:f>
              <c:strCache>
                <c:ptCount val="1"/>
                <c:pt idx="0">
                  <c:v>Peak</c:v>
                </c:pt>
              </c:strCache>
            </c:strRef>
          </c:tx>
          <c:spPr>
            <a:solidFill>
              <a:srgbClr val="009999"/>
            </a:solidFill>
          </c:spPr>
          <c:invertIfNegative val="0"/>
          <c:val>
            <c:numRef>
              <c:f>Calculations!$F$251</c:f>
              <c:numCache>
                <c:formatCode>_(* #,##0.0%_);_(* \(#,##0.0%\);_(* "–"??_);_(* @_)</c:formatCode>
                <c:ptCount val="1"/>
                <c:pt idx="0">
                  <c:v>0.19765946379499433</c:v>
                </c:pt>
              </c:numCache>
            </c:numRef>
          </c:val>
        </c:ser>
        <c:ser>
          <c:idx val="3"/>
          <c:order val="3"/>
          <c:tx>
            <c:strRef>
              <c:f>Calculations!$A$247</c:f>
              <c:strCache>
                <c:ptCount val="1"/>
                <c:pt idx="0">
                  <c:v>Other</c:v>
                </c:pt>
              </c:strCache>
            </c:strRef>
          </c:tx>
          <c:spPr>
            <a:solidFill>
              <a:schemeClr val="accent2"/>
            </a:solidFill>
          </c:spPr>
          <c:invertIfNegative val="0"/>
          <c:val>
            <c:numRef>
              <c:f>Calculations!$F$247</c:f>
              <c:numCache>
                <c:formatCode>_(* #,##0_);_(* \(#,##0\);_(* "–"???_);_(* @_)</c:formatCode>
                <c:ptCount val="1"/>
                <c:pt idx="0">
                  <c:v>-14781.7646484375</c:v>
                </c:pt>
              </c:numCache>
            </c:numRef>
          </c:val>
        </c:ser>
        <c:dLbls>
          <c:showLegendKey val="0"/>
          <c:showVal val="0"/>
          <c:showCatName val="0"/>
          <c:showSerName val="0"/>
          <c:showPercent val="0"/>
          <c:showBubbleSize val="0"/>
        </c:dLbls>
        <c:gapWidth val="59"/>
        <c:overlap val="100"/>
        <c:axId val="398311808"/>
        <c:axId val="398313344"/>
      </c:barChart>
      <c:catAx>
        <c:axId val="398311808"/>
        <c:scaling>
          <c:orientation val="minMax"/>
        </c:scaling>
        <c:delete val="1"/>
        <c:axPos val="l"/>
        <c:majorTickMark val="out"/>
        <c:minorTickMark val="none"/>
        <c:tickLblPos val="nextTo"/>
        <c:crossAx val="398313344"/>
        <c:crosses val="autoZero"/>
        <c:auto val="1"/>
        <c:lblAlgn val="ctr"/>
        <c:lblOffset val="100"/>
        <c:noMultiLvlLbl val="0"/>
      </c:catAx>
      <c:valAx>
        <c:axId val="398313344"/>
        <c:scaling>
          <c:orientation val="minMax"/>
          <c:max val="1"/>
          <c:min val="0"/>
        </c:scaling>
        <c:delete val="1"/>
        <c:axPos val="b"/>
        <c:numFmt formatCode="_(* #,##0.0%_);_(* \(#,##0.0%\);_(* &quot;–&quot;??_);_(* @_)" sourceLinked="1"/>
        <c:majorTickMark val="out"/>
        <c:minorTickMark val="none"/>
        <c:tickLblPos val="nextTo"/>
        <c:crossAx val="398311808"/>
        <c:crosses val="autoZero"/>
        <c:crossBetween val="between"/>
      </c:valAx>
      <c:spPr>
        <a:noFill/>
        <a:ln>
          <a:noFill/>
        </a:ln>
      </c:spPr>
    </c:plotArea>
    <c:legend>
      <c:legendPos val="b"/>
      <c:layout>
        <c:manualLayout>
          <c:xMode val="edge"/>
          <c:yMode val="edge"/>
          <c:x val="0"/>
          <c:y val="0.78065598290598293"/>
          <c:w val="1"/>
          <c:h val="0.2193440170940171"/>
        </c:manualLayout>
      </c:layout>
      <c:overlay val="0"/>
      <c:txPr>
        <a:bodyPr/>
        <a:lstStyle/>
        <a:p>
          <a:pPr>
            <a:defRPr sz="7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5.0925925925925923E-2"/>
          <c:w val="1"/>
          <c:h val="0.89814814814814814"/>
        </c:manualLayout>
      </c:layout>
      <c:barChart>
        <c:barDir val="bar"/>
        <c:grouping val="stacked"/>
        <c:varyColors val="0"/>
        <c:ser>
          <c:idx val="0"/>
          <c:order val="0"/>
          <c:tx>
            <c:strRef>
              <c:f>Calculations!$A$249</c:f>
              <c:strCache>
                <c:ptCount val="1"/>
                <c:pt idx="0">
                  <c:v>Fixed</c:v>
                </c:pt>
              </c:strCache>
            </c:strRef>
          </c:tx>
          <c:spPr>
            <a:solidFill>
              <a:schemeClr val="accent4"/>
            </a:solidFill>
          </c:spPr>
          <c:invertIfNegative val="0"/>
          <c:val>
            <c:numRef>
              <c:f>Calculations!$C$249</c:f>
              <c:numCache>
                <c:formatCode>_(* #,##0.0%_);_(* \(#,##0.0%\);_(* "–"??_);_(* @_)</c:formatCode>
                <c:ptCount val="1"/>
                <c:pt idx="0">
                  <c:v>0.1565413887018097</c:v>
                </c:pt>
              </c:numCache>
            </c:numRef>
          </c:val>
        </c:ser>
        <c:ser>
          <c:idx val="1"/>
          <c:order val="1"/>
          <c:tx>
            <c:strRef>
              <c:f>Calculations!$A$250</c:f>
              <c:strCache>
                <c:ptCount val="1"/>
                <c:pt idx="0">
                  <c:v>Delivery</c:v>
                </c:pt>
              </c:strCache>
            </c:strRef>
          </c:tx>
          <c:spPr>
            <a:solidFill>
              <a:srgbClr val="FF8C6D"/>
            </a:solidFill>
          </c:spPr>
          <c:invertIfNegative val="0"/>
          <c:val>
            <c:numRef>
              <c:f>Calculations!$C$250</c:f>
              <c:numCache>
                <c:formatCode>_(* #,##0.0%_);_(* \(#,##0.0%\);_(* "–"??_);_(* @_)</c:formatCode>
                <c:ptCount val="1"/>
                <c:pt idx="0">
                  <c:v>0.61562830948149816</c:v>
                </c:pt>
              </c:numCache>
            </c:numRef>
          </c:val>
        </c:ser>
        <c:ser>
          <c:idx val="2"/>
          <c:order val="2"/>
          <c:tx>
            <c:strRef>
              <c:f>Calculations!$A$251</c:f>
              <c:strCache>
                <c:ptCount val="1"/>
                <c:pt idx="0">
                  <c:v>Peak</c:v>
                </c:pt>
              </c:strCache>
            </c:strRef>
          </c:tx>
          <c:spPr>
            <a:solidFill>
              <a:srgbClr val="009999"/>
            </a:solidFill>
          </c:spPr>
          <c:invertIfNegative val="0"/>
          <c:val>
            <c:numRef>
              <c:f>Calculations!$C$251</c:f>
              <c:numCache>
                <c:formatCode>_(* #,##0.0%_);_(* \(#,##0.0%\);_(* "–"??_);_(* @_)</c:formatCode>
                <c:ptCount val="1"/>
                <c:pt idx="0">
                  <c:v>0.22655444324618332</c:v>
                </c:pt>
              </c:numCache>
            </c:numRef>
          </c:val>
        </c:ser>
        <c:ser>
          <c:idx val="3"/>
          <c:order val="3"/>
          <c:tx>
            <c:strRef>
              <c:f>Calculations!$A$247</c:f>
              <c:strCache>
                <c:ptCount val="1"/>
                <c:pt idx="0">
                  <c:v>Other</c:v>
                </c:pt>
              </c:strCache>
            </c:strRef>
          </c:tx>
          <c:invertIfNegative val="0"/>
          <c:val>
            <c:numRef>
              <c:f>Calculations!$C$247</c:f>
              <c:numCache>
                <c:formatCode>_(* #,##0_);_(* \(#,##0\);_(* "–"???_);_(* @_)</c:formatCode>
                <c:ptCount val="1"/>
                <c:pt idx="0">
                  <c:v>2847.322021484375</c:v>
                </c:pt>
              </c:numCache>
            </c:numRef>
          </c:val>
        </c:ser>
        <c:dLbls>
          <c:showLegendKey val="0"/>
          <c:showVal val="0"/>
          <c:showCatName val="0"/>
          <c:showSerName val="0"/>
          <c:showPercent val="0"/>
          <c:showBubbleSize val="0"/>
        </c:dLbls>
        <c:gapWidth val="59"/>
        <c:overlap val="100"/>
        <c:axId val="398868480"/>
        <c:axId val="398870016"/>
      </c:barChart>
      <c:catAx>
        <c:axId val="398868480"/>
        <c:scaling>
          <c:orientation val="minMax"/>
        </c:scaling>
        <c:delete val="1"/>
        <c:axPos val="l"/>
        <c:majorTickMark val="out"/>
        <c:minorTickMark val="none"/>
        <c:tickLblPos val="nextTo"/>
        <c:crossAx val="398870016"/>
        <c:crosses val="autoZero"/>
        <c:auto val="1"/>
        <c:lblAlgn val="ctr"/>
        <c:lblOffset val="100"/>
        <c:noMultiLvlLbl val="0"/>
      </c:catAx>
      <c:valAx>
        <c:axId val="398870016"/>
        <c:scaling>
          <c:orientation val="minMax"/>
          <c:max val="1"/>
          <c:min val="0"/>
        </c:scaling>
        <c:delete val="1"/>
        <c:axPos val="b"/>
        <c:numFmt formatCode="_(* #,##0.0%_);_(* \(#,##0.0%\);_(* &quot;–&quot;??_);_(* @_)" sourceLinked="1"/>
        <c:majorTickMark val="out"/>
        <c:minorTickMark val="none"/>
        <c:tickLblPos val="nextTo"/>
        <c:crossAx val="39886848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dPt>
            <c:idx val="3"/>
            <c:bubble3D val="0"/>
            <c:spPr>
              <a:ln w="19050">
                <a:solidFill>
                  <a:srgbClr val="968F58"/>
                </a:solidFill>
                <a:prstDash val="sysDot"/>
              </a:ln>
            </c:spPr>
          </c:dPt>
          <c:dPt>
            <c:idx val="4"/>
            <c:bubble3D val="0"/>
            <c:spPr>
              <a:ln w="19050">
                <a:solidFill>
                  <a:srgbClr val="968F58"/>
                </a:solidFill>
                <a:prstDash val="sysDot"/>
              </a:ln>
            </c:spPr>
          </c:dPt>
          <c:dPt>
            <c:idx val="5"/>
            <c:bubble3D val="0"/>
            <c:spPr>
              <a:ln w="19050">
                <a:solidFill>
                  <a:srgbClr val="968F58"/>
                </a:solidFill>
                <a:prstDash val="sysDot"/>
              </a:ln>
            </c:spPr>
          </c:dPt>
          <c:dPt>
            <c:idx val="6"/>
            <c:bubble3D val="0"/>
            <c:spPr>
              <a:ln w="19050">
                <a:solidFill>
                  <a:srgbClr val="968F58"/>
                </a:solidFill>
                <a:prstDash val="sysDot"/>
              </a:ln>
            </c:spPr>
          </c:dPt>
          <c:dPt>
            <c:idx val="7"/>
            <c:bubble3D val="0"/>
            <c:spPr>
              <a:ln w="19050">
                <a:solidFill>
                  <a:srgbClr val="968F58"/>
                </a:solidFill>
                <a:prstDash val="sysDot"/>
              </a:ln>
            </c:spPr>
          </c:dPt>
          <c:cat>
            <c:numRef>
              <c:f>Calculations!$D$218:$K$218</c:f>
              <c:numCache>
                <c:formatCode>General</c:formatCode>
                <c:ptCount val="8"/>
                <c:pt idx="0">
                  <c:v>2014</c:v>
                </c:pt>
                <c:pt idx="1">
                  <c:v>2015</c:v>
                </c:pt>
                <c:pt idx="2">
                  <c:v>2016</c:v>
                </c:pt>
                <c:pt idx="3">
                  <c:v>2017</c:v>
                </c:pt>
                <c:pt idx="4">
                  <c:v>2018</c:v>
                </c:pt>
                <c:pt idx="5">
                  <c:v>2019</c:v>
                </c:pt>
                <c:pt idx="6">
                  <c:v>2020</c:v>
                </c:pt>
                <c:pt idx="7">
                  <c:v>2021</c:v>
                </c:pt>
              </c:numCache>
            </c:numRef>
          </c:cat>
          <c:val>
            <c:numRef>
              <c:f>Calculations!$D$222:$K$222</c:f>
              <c:numCache>
                <c:formatCode>_(* #,##0.00_);_(* \(#,##0.00\);_(* "–"???_);_(* @_)</c:formatCode>
                <c:ptCount val="8"/>
                <c:pt idx="0">
                  <c:v>30.413832031249999</c:v>
                </c:pt>
                <c:pt idx="1">
                  <c:v>32.231654296875</c:v>
                </c:pt>
                <c:pt idx="2">
                  <c:v>35.361792968750002</c:v>
                </c:pt>
                <c:pt idx="3">
                  <c:v>34.488054687499996</c:v>
                </c:pt>
                <c:pt idx="4">
                  <c:v>37.087546875000001</c:v>
                </c:pt>
                <c:pt idx="5">
                  <c:v>37.514589843750002</c:v>
                </c:pt>
                <c:pt idx="6">
                  <c:v>39.074976562499998</c:v>
                </c:pt>
                <c:pt idx="7">
                  <c:v>38.272246093749999</c:v>
                </c:pt>
              </c:numCache>
            </c:numRef>
          </c:val>
          <c:smooth val="0"/>
        </c:ser>
        <c:dLbls>
          <c:showLegendKey val="0"/>
          <c:showVal val="0"/>
          <c:showCatName val="0"/>
          <c:showSerName val="0"/>
          <c:showPercent val="0"/>
          <c:showBubbleSize val="0"/>
        </c:dLbls>
        <c:marker val="1"/>
        <c:smooth val="0"/>
        <c:axId val="398904320"/>
        <c:axId val="398910208"/>
      </c:lineChart>
      <c:catAx>
        <c:axId val="398904320"/>
        <c:scaling>
          <c:orientation val="minMax"/>
        </c:scaling>
        <c:delete val="1"/>
        <c:axPos val="b"/>
        <c:numFmt formatCode="General" sourceLinked="1"/>
        <c:majorTickMark val="out"/>
        <c:minorTickMark val="none"/>
        <c:tickLblPos val="nextTo"/>
        <c:crossAx val="398910208"/>
        <c:crosses val="autoZero"/>
        <c:auto val="1"/>
        <c:lblAlgn val="ctr"/>
        <c:lblOffset val="100"/>
        <c:noMultiLvlLbl val="0"/>
      </c:catAx>
      <c:valAx>
        <c:axId val="398910208"/>
        <c:scaling>
          <c:orientation val="minMax"/>
        </c:scaling>
        <c:delete val="1"/>
        <c:axPos val="l"/>
        <c:numFmt formatCode="_(* #,##0.00_);_(* \(#,##0.00\);_(* &quot;–&quot;???_);_(* @_)" sourceLinked="1"/>
        <c:majorTickMark val="out"/>
        <c:minorTickMark val="none"/>
        <c:tickLblPos val="nextTo"/>
        <c:crossAx val="39890432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dPt>
            <c:idx val="3"/>
            <c:bubble3D val="0"/>
            <c:spPr>
              <a:ln w="19050">
                <a:solidFill>
                  <a:srgbClr val="968F58"/>
                </a:solidFill>
                <a:prstDash val="sysDot"/>
              </a:ln>
            </c:spPr>
          </c:dPt>
          <c:dPt>
            <c:idx val="4"/>
            <c:bubble3D val="0"/>
            <c:spPr>
              <a:ln w="19050">
                <a:solidFill>
                  <a:srgbClr val="968F58"/>
                </a:solidFill>
                <a:prstDash val="sysDot"/>
              </a:ln>
            </c:spPr>
          </c:dPt>
          <c:dPt>
            <c:idx val="5"/>
            <c:bubble3D val="0"/>
            <c:spPr>
              <a:ln w="19050">
                <a:solidFill>
                  <a:srgbClr val="968F58"/>
                </a:solidFill>
                <a:prstDash val="sysDot"/>
              </a:ln>
            </c:spPr>
          </c:dPt>
          <c:dPt>
            <c:idx val="6"/>
            <c:bubble3D val="0"/>
            <c:spPr>
              <a:ln w="19050">
                <a:solidFill>
                  <a:srgbClr val="968F58"/>
                </a:solidFill>
                <a:prstDash val="sysDot"/>
              </a:ln>
            </c:spPr>
          </c:dPt>
          <c:dPt>
            <c:idx val="7"/>
            <c:bubble3D val="0"/>
            <c:spPr>
              <a:ln w="19050">
                <a:solidFill>
                  <a:srgbClr val="968F58"/>
                </a:solidFill>
                <a:prstDash val="sysDot"/>
              </a:ln>
            </c:spPr>
          </c:dPt>
          <c:cat>
            <c:numRef>
              <c:f>Calculations!$D$218:$K$218</c:f>
              <c:numCache>
                <c:formatCode>General</c:formatCode>
                <c:ptCount val="8"/>
                <c:pt idx="0">
                  <c:v>2014</c:v>
                </c:pt>
                <c:pt idx="1">
                  <c:v>2015</c:v>
                </c:pt>
                <c:pt idx="2">
                  <c:v>2016</c:v>
                </c:pt>
                <c:pt idx="3">
                  <c:v>2017</c:v>
                </c:pt>
                <c:pt idx="4">
                  <c:v>2018</c:v>
                </c:pt>
                <c:pt idx="5">
                  <c:v>2019</c:v>
                </c:pt>
                <c:pt idx="6">
                  <c:v>2020</c:v>
                </c:pt>
                <c:pt idx="7">
                  <c:v>2021</c:v>
                </c:pt>
              </c:numCache>
            </c:numRef>
          </c:cat>
          <c:val>
            <c:numRef>
              <c:f>Calculations!$D$223:$K$223</c:f>
              <c:numCache>
                <c:formatCode>_(* #,##0.00_);_(* \(#,##0.00\);_(* "–"???_);_(* @_)</c:formatCode>
                <c:ptCount val="8"/>
                <c:pt idx="0">
                  <c:v>26.895480468750002</c:v>
                </c:pt>
                <c:pt idx="1">
                  <c:v>28.52294921875</c:v>
                </c:pt>
                <c:pt idx="2">
                  <c:v>26.019080078125</c:v>
                </c:pt>
                <c:pt idx="3">
                  <c:v>33.158468749999997</c:v>
                </c:pt>
                <c:pt idx="4">
                  <c:v>39.8146640625</c:v>
                </c:pt>
                <c:pt idx="5">
                  <c:v>39.4375</c:v>
                </c:pt>
                <c:pt idx="6">
                  <c:v>39.222523437500001</c:v>
                </c:pt>
                <c:pt idx="7">
                  <c:v>40.428750000000001</c:v>
                </c:pt>
              </c:numCache>
            </c:numRef>
          </c:val>
          <c:smooth val="0"/>
        </c:ser>
        <c:dLbls>
          <c:showLegendKey val="0"/>
          <c:showVal val="0"/>
          <c:showCatName val="0"/>
          <c:showSerName val="0"/>
          <c:showPercent val="0"/>
          <c:showBubbleSize val="0"/>
        </c:dLbls>
        <c:marker val="1"/>
        <c:smooth val="0"/>
        <c:axId val="398559104"/>
        <c:axId val="398560640"/>
      </c:lineChart>
      <c:catAx>
        <c:axId val="398559104"/>
        <c:scaling>
          <c:orientation val="minMax"/>
        </c:scaling>
        <c:delete val="1"/>
        <c:axPos val="b"/>
        <c:numFmt formatCode="General" sourceLinked="1"/>
        <c:majorTickMark val="out"/>
        <c:minorTickMark val="none"/>
        <c:tickLblPos val="nextTo"/>
        <c:crossAx val="398560640"/>
        <c:crosses val="autoZero"/>
        <c:auto val="1"/>
        <c:lblAlgn val="ctr"/>
        <c:lblOffset val="100"/>
        <c:noMultiLvlLbl val="0"/>
      </c:catAx>
      <c:valAx>
        <c:axId val="398560640"/>
        <c:scaling>
          <c:orientation val="minMax"/>
        </c:scaling>
        <c:delete val="1"/>
        <c:axPos val="l"/>
        <c:numFmt formatCode="_(* #,##0.00_);_(* \(#,##0.00\);_(* &quot;–&quot;???_);_(* @_)" sourceLinked="1"/>
        <c:majorTickMark val="out"/>
        <c:minorTickMark val="none"/>
        <c:tickLblPos val="nextTo"/>
        <c:crossAx val="39855910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dPt>
            <c:idx val="3"/>
            <c:bubble3D val="0"/>
            <c:spPr>
              <a:ln w="19050">
                <a:solidFill>
                  <a:srgbClr val="968F58"/>
                </a:solidFill>
                <a:prstDash val="sysDot"/>
              </a:ln>
            </c:spPr>
          </c:dPt>
          <c:dPt>
            <c:idx val="4"/>
            <c:bubble3D val="0"/>
            <c:spPr>
              <a:ln w="19050">
                <a:solidFill>
                  <a:srgbClr val="968F58"/>
                </a:solidFill>
                <a:prstDash val="sysDot"/>
              </a:ln>
            </c:spPr>
          </c:dPt>
          <c:dPt>
            <c:idx val="5"/>
            <c:bubble3D val="0"/>
            <c:spPr>
              <a:ln w="19050">
                <a:solidFill>
                  <a:srgbClr val="968F58"/>
                </a:solidFill>
                <a:prstDash val="sysDot"/>
              </a:ln>
            </c:spPr>
          </c:dPt>
          <c:dPt>
            <c:idx val="6"/>
            <c:bubble3D val="0"/>
            <c:spPr>
              <a:ln w="19050">
                <a:solidFill>
                  <a:srgbClr val="968F58"/>
                </a:solidFill>
                <a:prstDash val="sysDot"/>
              </a:ln>
            </c:spPr>
          </c:dPt>
          <c:dPt>
            <c:idx val="7"/>
            <c:bubble3D val="0"/>
            <c:spPr>
              <a:ln w="19050">
                <a:solidFill>
                  <a:srgbClr val="968F58"/>
                </a:solidFill>
                <a:prstDash val="sysDot"/>
              </a:ln>
            </c:spPr>
          </c:dPt>
          <c:cat>
            <c:numRef>
              <c:f>Calculations!$D$218:$K$218</c:f>
              <c:numCache>
                <c:formatCode>General</c:formatCode>
                <c:ptCount val="8"/>
                <c:pt idx="0">
                  <c:v>2014</c:v>
                </c:pt>
                <c:pt idx="1">
                  <c:v>2015</c:v>
                </c:pt>
                <c:pt idx="2">
                  <c:v>2016</c:v>
                </c:pt>
                <c:pt idx="3">
                  <c:v>2017</c:v>
                </c:pt>
                <c:pt idx="4">
                  <c:v>2018</c:v>
                </c:pt>
                <c:pt idx="5">
                  <c:v>2019</c:v>
                </c:pt>
                <c:pt idx="6">
                  <c:v>2020</c:v>
                </c:pt>
                <c:pt idx="7">
                  <c:v>2021</c:v>
                </c:pt>
              </c:numCache>
            </c:numRef>
          </c:cat>
          <c:val>
            <c:numRef>
              <c:f>Calculations!$D$224:$K$224</c:f>
              <c:numCache>
                <c:formatCode>_(* #,##0.00_);_(* \(#,##0.00\);_(* "–"???_);_(* @_)</c:formatCode>
                <c:ptCount val="8"/>
                <c:pt idx="0">
                  <c:v>40.582382812500001</c:v>
                </c:pt>
                <c:pt idx="1">
                  <c:v>37.934027343750003</c:v>
                </c:pt>
                <c:pt idx="2">
                  <c:v>49.395074218749997</c:v>
                </c:pt>
                <c:pt idx="3">
                  <c:v>47.36446484375</c:v>
                </c:pt>
                <c:pt idx="4">
                  <c:v>41.021347656250001</c:v>
                </c:pt>
                <c:pt idx="5">
                  <c:v>51.067445312499999</c:v>
                </c:pt>
                <c:pt idx="6">
                  <c:v>56.393515624999999</c:v>
                </c:pt>
                <c:pt idx="7">
                  <c:v>49.204476562499998</c:v>
                </c:pt>
              </c:numCache>
            </c:numRef>
          </c:val>
          <c:smooth val="0"/>
        </c:ser>
        <c:dLbls>
          <c:showLegendKey val="0"/>
          <c:showVal val="0"/>
          <c:showCatName val="0"/>
          <c:showSerName val="0"/>
          <c:showPercent val="0"/>
          <c:showBubbleSize val="0"/>
        </c:dLbls>
        <c:marker val="1"/>
        <c:smooth val="0"/>
        <c:axId val="398930688"/>
        <c:axId val="398932224"/>
      </c:lineChart>
      <c:catAx>
        <c:axId val="398930688"/>
        <c:scaling>
          <c:orientation val="minMax"/>
        </c:scaling>
        <c:delete val="1"/>
        <c:axPos val="b"/>
        <c:numFmt formatCode="General" sourceLinked="1"/>
        <c:majorTickMark val="out"/>
        <c:minorTickMark val="none"/>
        <c:tickLblPos val="nextTo"/>
        <c:crossAx val="398932224"/>
        <c:crosses val="autoZero"/>
        <c:auto val="1"/>
        <c:lblAlgn val="ctr"/>
        <c:lblOffset val="100"/>
        <c:noMultiLvlLbl val="0"/>
      </c:catAx>
      <c:valAx>
        <c:axId val="398932224"/>
        <c:scaling>
          <c:orientation val="minMax"/>
        </c:scaling>
        <c:delete val="1"/>
        <c:axPos val="l"/>
        <c:numFmt formatCode="_(* #,##0.00_);_(* \(#,##0.00\);_(* &quot;–&quot;???_);_(* @_)" sourceLinked="1"/>
        <c:majorTickMark val="out"/>
        <c:minorTickMark val="none"/>
        <c:tickLblPos val="nextTo"/>
        <c:crossAx val="39893068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Calculations!$B$10:$F$10</c:f>
              <c:numCache>
                <c:formatCode>_(* #,##0.00_);_(* \(#,##0.00\);_(* "–"???_);_(* @_)</c:formatCode>
                <c:ptCount val="5"/>
                <c:pt idx="0">
                  <c:v>2136.569</c:v>
                </c:pt>
                <c:pt idx="1">
                  <c:v>2297.3887500000001</c:v>
                </c:pt>
                <c:pt idx="2">
                  <c:v>2316.7467499999998</c:v>
                </c:pt>
                <c:pt idx="3">
                  <c:v>2476.4392499999999</c:v>
                </c:pt>
                <c:pt idx="4">
                  <c:v>2482.4282499999999</c:v>
                </c:pt>
              </c:numCache>
            </c:numRef>
          </c:val>
          <c:smooth val="0"/>
        </c:ser>
        <c:dLbls>
          <c:showLegendKey val="0"/>
          <c:showVal val="0"/>
          <c:showCatName val="0"/>
          <c:showSerName val="0"/>
          <c:showPercent val="0"/>
          <c:showBubbleSize val="0"/>
        </c:dLbls>
        <c:marker val="1"/>
        <c:smooth val="0"/>
        <c:axId val="396748672"/>
        <c:axId val="396750208"/>
      </c:lineChart>
      <c:catAx>
        <c:axId val="396748672"/>
        <c:scaling>
          <c:orientation val="minMax"/>
        </c:scaling>
        <c:delete val="1"/>
        <c:axPos val="b"/>
        <c:majorTickMark val="out"/>
        <c:minorTickMark val="none"/>
        <c:tickLblPos val="nextTo"/>
        <c:crossAx val="396750208"/>
        <c:crosses val="autoZero"/>
        <c:auto val="1"/>
        <c:lblAlgn val="ctr"/>
        <c:lblOffset val="100"/>
        <c:noMultiLvlLbl val="0"/>
      </c:catAx>
      <c:valAx>
        <c:axId val="396750208"/>
        <c:scaling>
          <c:orientation val="minMax"/>
          <c:min val="0"/>
        </c:scaling>
        <c:delete val="1"/>
        <c:axPos val="l"/>
        <c:numFmt formatCode="_(* #,##0.00_);_(* \(#,##0.00\);_(* &quot;–&quot;???_);_(* @_)" sourceLinked="1"/>
        <c:majorTickMark val="out"/>
        <c:minorTickMark val="none"/>
        <c:tickLblPos val="nextTo"/>
        <c:crossAx val="39674867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dPt>
            <c:idx val="3"/>
            <c:bubble3D val="0"/>
            <c:spPr>
              <a:ln w="19050">
                <a:solidFill>
                  <a:srgbClr val="968F58"/>
                </a:solidFill>
                <a:prstDash val="sysDot"/>
              </a:ln>
            </c:spPr>
          </c:dPt>
          <c:dPt>
            <c:idx val="4"/>
            <c:bubble3D val="0"/>
            <c:spPr>
              <a:ln w="19050">
                <a:solidFill>
                  <a:srgbClr val="968F58"/>
                </a:solidFill>
                <a:prstDash val="sysDot"/>
              </a:ln>
            </c:spPr>
          </c:dPt>
          <c:dPt>
            <c:idx val="5"/>
            <c:bubble3D val="0"/>
            <c:spPr>
              <a:ln w="19050">
                <a:solidFill>
                  <a:srgbClr val="968F58"/>
                </a:solidFill>
                <a:prstDash val="sysDot"/>
              </a:ln>
            </c:spPr>
          </c:dPt>
          <c:dPt>
            <c:idx val="6"/>
            <c:bubble3D val="0"/>
            <c:spPr>
              <a:ln w="19050">
                <a:solidFill>
                  <a:srgbClr val="968F58"/>
                </a:solidFill>
                <a:prstDash val="sysDot"/>
              </a:ln>
            </c:spPr>
          </c:dPt>
          <c:dPt>
            <c:idx val="7"/>
            <c:bubble3D val="0"/>
            <c:spPr>
              <a:ln w="19050">
                <a:solidFill>
                  <a:srgbClr val="968F58"/>
                </a:solidFill>
                <a:prstDash val="sysDot"/>
              </a:ln>
            </c:spPr>
          </c:dPt>
          <c:cat>
            <c:numRef>
              <c:f>Calculations!$D$218:$K$218</c:f>
              <c:numCache>
                <c:formatCode>General</c:formatCode>
                <c:ptCount val="8"/>
                <c:pt idx="0">
                  <c:v>2014</c:v>
                </c:pt>
                <c:pt idx="1">
                  <c:v>2015</c:v>
                </c:pt>
                <c:pt idx="2">
                  <c:v>2016</c:v>
                </c:pt>
                <c:pt idx="3">
                  <c:v>2017</c:v>
                </c:pt>
                <c:pt idx="4">
                  <c:v>2018</c:v>
                </c:pt>
                <c:pt idx="5">
                  <c:v>2019</c:v>
                </c:pt>
                <c:pt idx="6">
                  <c:v>2020</c:v>
                </c:pt>
                <c:pt idx="7">
                  <c:v>2021</c:v>
                </c:pt>
              </c:numCache>
            </c:numRef>
          </c:cat>
          <c:val>
            <c:numRef>
              <c:f>Calculations!$D$219:$K$219</c:f>
              <c:numCache>
                <c:formatCode>_(* #,##0.00_);_(* \(#,##0.00\);_(* "–"???_);_(* @_)</c:formatCode>
                <c:ptCount val="8"/>
                <c:pt idx="0">
                  <c:v>101.5305390625</c:v>
                </c:pt>
                <c:pt idx="1">
                  <c:v>113.309421875</c:v>
                </c:pt>
                <c:pt idx="2">
                  <c:v>110.2518046875</c:v>
                </c:pt>
                <c:pt idx="3">
                  <c:v>113.5339921875</c:v>
                </c:pt>
                <c:pt idx="4">
                  <c:v>117.52967187500001</c:v>
                </c:pt>
                <c:pt idx="5">
                  <c:v>121.1957265625</c:v>
                </c:pt>
                <c:pt idx="6">
                  <c:v>126.3252734375</c:v>
                </c:pt>
                <c:pt idx="7">
                  <c:v>139.39540625000001</c:v>
                </c:pt>
              </c:numCache>
            </c:numRef>
          </c:val>
          <c:smooth val="0"/>
        </c:ser>
        <c:dLbls>
          <c:showLegendKey val="0"/>
          <c:showVal val="0"/>
          <c:showCatName val="0"/>
          <c:showSerName val="0"/>
          <c:showPercent val="0"/>
          <c:showBubbleSize val="0"/>
        </c:dLbls>
        <c:marker val="1"/>
        <c:smooth val="0"/>
        <c:axId val="398962048"/>
        <c:axId val="398963840"/>
      </c:lineChart>
      <c:catAx>
        <c:axId val="398962048"/>
        <c:scaling>
          <c:orientation val="minMax"/>
        </c:scaling>
        <c:delete val="1"/>
        <c:axPos val="b"/>
        <c:numFmt formatCode="General" sourceLinked="1"/>
        <c:majorTickMark val="out"/>
        <c:minorTickMark val="none"/>
        <c:tickLblPos val="nextTo"/>
        <c:crossAx val="398963840"/>
        <c:crosses val="autoZero"/>
        <c:auto val="1"/>
        <c:lblAlgn val="ctr"/>
        <c:lblOffset val="100"/>
        <c:noMultiLvlLbl val="0"/>
      </c:catAx>
      <c:valAx>
        <c:axId val="398963840"/>
        <c:scaling>
          <c:orientation val="minMax"/>
        </c:scaling>
        <c:delete val="1"/>
        <c:axPos val="l"/>
        <c:numFmt formatCode="_(* #,##0.00_);_(* \(#,##0.00\);_(* &quot;–&quot;???_);_(* @_)" sourceLinked="1"/>
        <c:majorTickMark val="out"/>
        <c:minorTickMark val="none"/>
        <c:tickLblPos val="nextTo"/>
        <c:crossAx val="39896204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dPt>
            <c:idx val="3"/>
            <c:bubble3D val="0"/>
            <c:spPr>
              <a:ln w="19050">
                <a:solidFill>
                  <a:srgbClr val="968F58"/>
                </a:solidFill>
                <a:prstDash val="sysDot"/>
              </a:ln>
            </c:spPr>
          </c:dPt>
          <c:dPt>
            <c:idx val="4"/>
            <c:bubble3D val="0"/>
            <c:spPr>
              <a:ln w="19050">
                <a:solidFill>
                  <a:srgbClr val="968F58"/>
                </a:solidFill>
                <a:prstDash val="sysDot"/>
              </a:ln>
            </c:spPr>
          </c:dPt>
          <c:dPt>
            <c:idx val="5"/>
            <c:bubble3D val="0"/>
            <c:spPr>
              <a:ln w="19050">
                <a:solidFill>
                  <a:srgbClr val="968F58"/>
                </a:solidFill>
                <a:prstDash val="sysDot"/>
              </a:ln>
            </c:spPr>
          </c:dPt>
          <c:dPt>
            <c:idx val="6"/>
            <c:bubble3D val="0"/>
            <c:spPr>
              <a:ln w="19050">
                <a:solidFill>
                  <a:srgbClr val="968F58"/>
                </a:solidFill>
                <a:prstDash val="sysDot"/>
              </a:ln>
            </c:spPr>
          </c:dPt>
          <c:dPt>
            <c:idx val="7"/>
            <c:bubble3D val="0"/>
            <c:spPr>
              <a:ln w="19050">
                <a:solidFill>
                  <a:srgbClr val="968F58"/>
                </a:solidFill>
                <a:prstDash val="sysDot"/>
              </a:ln>
            </c:spPr>
          </c:dPt>
          <c:cat>
            <c:numRef>
              <c:f>Calculations!$D$218:$K$218</c:f>
              <c:numCache>
                <c:formatCode>General</c:formatCode>
                <c:ptCount val="8"/>
                <c:pt idx="0">
                  <c:v>2014</c:v>
                </c:pt>
                <c:pt idx="1">
                  <c:v>2015</c:v>
                </c:pt>
                <c:pt idx="2">
                  <c:v>2016</c:v>
                </c:pt>
                <c:pt idx="3">
                  <c:v>2017</c:v>
                </c:pt>
                <c:pt idx="4">
                  <c:v>2018</c:v>
                </c:pt>
                <c:pt idx="5">
                  <c:v>2019</c:v>
                </c:pt>
                <c:pt idx="6">
                  <c:v>2020</c:v>
                </c:pt>
                <c:pt idx="7">
                  <c:v>2021</c:v>
                </c:pt>
              </c:numCache>
            </c:numRef>
          </c:cat>
          <c:val>
            <c:numRef>
              <c:f>Calculations!$D$220:$K$220</c:f>
              <c:numCache>
                <c:formatCode>_(* #,##0.00_);_(* \(#,##0.00\);_(* "–"???_);_(* @_)</c:formatCode>
                <c:ptCount val="8"/>
                <c:pt idx="0">
                  <c:v>23.378335937500001</c:v>
                </c:pt>
                <c:pt idx="1">
                  <c:v>17.297406250000002</c:v>
                </c:pt>
                <c:pt idx="2">
                  <c:v>24.272646484374999</c:v>
                </c:pt>
                <c:pt idx="3">
                  <c:v>27.202322265625</c:v>
                </c:pt>
                <c:pt idx="4">
                  <c:v>28.837029296874999</c:v>
                </c:pt>
                <c:pt idx="5">
                  <c:v>28.363414062499999</c:v>
                </c:pt>
                <c:pt idx="6">
                  <c:v>29.952091796874999</c:v>
                </c:pt>
                <c:pt idx="7">
                  <c:v>30.502656250000001</c:v>
                </c:pt>
              </c:numCache>
            </c:numRef>
          </c:val>
          <c:smooth val="0"/>
        </c:ser>
        <c:dLbls>
          <c:showLegendKey val="0"/>
          <c:showVal val="0"/>
          <c:showCatName val="0"/>
          <c:showSerName val="0"/>
          <c:showPercent val="0"/>
          <c:showBubbleSize val="0"/>
        </c:dLbls>
        <c:marker val="1"/>
        <c:smooth val="0"/>
        <c:axId val="398678272"/>
        <c:axId val="398692352"/>
      </c:lineChart>
      <c:catAx>
        <c:axId val="398678272"/>
        <c:scaling>
          <c:orientation val="minMax"/>
        </c:scaling>
        <c:delete val="1"/>
        <c:axPos val="b"/>
        <c:numFmt formatCode="General" sourceLinked="1"/>
        <c:majorTickMark val="out"/>
        <c:minorTickMark val="none"/>
        <c:tickLblPos val="nextTo"/>
        <c:crossAx val="398692352"/>
        <c:crosses val="autoZero"/>
        <c:auto val="1"/>
        <c:lblAlgn val="ctr"/>
        <c:lblOffset val="100"/>
        <c:noMultiLvlLbl val="0"/>
      </c:catAx>
      <c:valAx>
        <c:axId val="398692352"/>
        <c:scaling>
          <c:orientation val="minMax"/>
        </c:scaling>
        <c:delete val="1"/>
        <c:axPos val="l"/>
        <c:numFmt formatCode="_(* #,##0.00_);_(* \(#,##0.00\);_(* &quot;–&quot;???_);_(* @_)" sourceLinked="1"/>
        <c:majorTickMark val="out"/>
        <c:minorTickMark val="none"/>
        <c:tickLblPos val="nextTo"/>
        <c:crossAx val="39867827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dPt>
            <c:idx val="3"/>
            <c:bubble3D val="0"/>
            <c:spPr>
              <a:ln w="19050">
                <a:solidFill>
                  <a:srgbClr val="968F58"/>
                </a:solidFill>
                <a:prstDash val="sysDot"/>
              </a:ln>
            </c:spPr>
          </c:dPt>
          <c:dPt>
            <c:idx val="4"/>
            <c:bubble3D val="0"/>
            <c:spPr>
              <a:ln w="19050">
                <a:solidFill>
                  <a:srgbClr val="968F58"/>
                </a:solidFill>
                <a:prstDash val="sysDot"/>
              </a:ln>
            </c:spPr>
          </c:dPt>
          <c:dPt>
            <c:idx val="5"/>
            <c:bubble3D val="0"/>
            <c:spPr>
              <a:ln w="19050">
                <a:solidFill>
                  <a:srgbClr val="968F58"/>
                </a:solidFill>
                <a:prstDash val="sysDot"/>
              </a:ln>
            </c:spPr>
          </c:dPt>
          <c:dPt>
            <c:idx val="6"/>
            <c:bubble3D val="0"/>
            <c:spPr>
              <a:ln w="19050">
                <a:solidFill>
                  <a:srgbClr val="968F58"/>
                </a:solidFill>
                <a:prstDash val="sysDot"/>
              </a:ln>
            </c:spPr>
          </c:dPt>
          <c:dPt>
            <c:idx val="7"/>
            <c:bubble3D val="0"/>
            <c:spPr>
              <a:ln w="19050">
                <a:solidFill>
                  <a:srgbClr val="968F58"/>
                </a:solidFill>
                <a:prstDash val="sysDot"/>
              </a:ln>
            </c:spPr>
          </c:dPt>
          <c:cat>
            <c:numRef>
              <c:f>Calculations!$D$218:$K$218</c:f>
              <c:numCache>
                <c:formatCode>General</c:formatCode>
                <c:ptCount val="8"/>
                <c:pt idx="0">
                  <c:v>2014</c:v>
                </c:pt>
                <c:pt idx="1">
                  <c:v>2015</c:v>
                </c:pt>
                <c:pt idx="2">
                  <c:v>2016</c:v>
                </c:pt>
                <c:pt idx="3">
                  <c:v>2017</c:v>
                </c:pt>
                <c:pt idx="4">
                  <c:v>2018</c:v>
                </c:pt>
                <c:pt idx="5">
                  <c:v>2019</c:v>
                </c:pt>
                <c:pt idx="6">
                  <c:v>2020</c:v>
                </c:pt>
                <c:pt idx="7">
                  <c:v>2021</c:v>
                </c:pt>
              </c:numCache>
            </c:numRef>
          </c:cat>
          <c:val>
            <c:numRef>
              <c:f>Calculations!$D$221:$K$221</c:f>
              <c:numCache>
                <c:formatCode>_(* #,##0.00_);_(* \(#,##0.00\);_(* "–"???_);_(* @_)</c:formatCode>
                <c:ptCount val="8"/>
                <c:pt idx="0">
                  <c:v>15.4531181640625</c:v>
                </c:pt>
                <c:pt idx="1">
                  <c:v>32.540097656249998</c:v>
                </c:pt>
                <c:pt idx="2">
                  <c:v>19.108910156250001</c:v>
                </c:pt>
                <c:pt idx="3">
                  <c:v>27.543429687500002</c:v>
                </c:pt>
                <c:pt idx="4">
                  <c:v>29.466869140625001</c:v>
                </c:pt>
                <c:pt idx="5">
                  <c:v>27.905949218749999</c:v>
                </c:pt>
                <c:pt idx="6">
                  <c:v>24.731902343750001</c:v>
                </c:pt>
                <c:pt idx="7">
                  <c:v>25.453439453125</c:v>
                </c:pt>
              </c:numCache>
            </c:numRef>
          </c:val>
          <c:smooth val="0"/>
        </c:ser>
        <c:dLbls>
          <c:showLegendKey val="0"/>
          <c:showVal val="0"/>
          <c:showCatName val="0"/>
          <c:showSerName val="0"/>
          <c:showPercent val="0"/>
          <c:showBubbleSize val="0"/>
        </c:dLbls>
        <c:marker val="1"/>
        <c:smooth val="0"/>
        <c:axId val="398726272"/>
        <c:axId val="398727808"/>
      </c:lineChart>
      <c:catAx>
        <c:axId val="398726272"/>
        <c:scaling>
          <c:orientation val="minMax"/>
        </c:scaling>
        <c:delete val="1"/>
        <c:axPos val="b"/>
        <c:numFmt formatCode="General" sourceLinked="1"/>
        <c:majorTickMark val="out"/>
        <c:minorTickMark val="none"/>
        <c:tickLblPos val="nextTo"/>
        <c:crossAx val="398727808"/>
        <c:crosses val="autoZero"/>
        <c:auto val="1"/>
        <c:lblAlgn val="ctr"/>
        <c:lblOffset val="100"/>
        <c:noMultiLvlLbl val="0"/>
      </c:catAx>
      <c:valAx>
        <c:axId val="398727808"/>
        <c:scaling>
          <c:orientation val="minMax"/>
        </c:scaling>
        <c:delete val="1"/>
        <c:axPos val="l"/>
        <c:numFmt formatCode="_(* #,##0.00_);_(* \(#,##0.00\);_(* &quot;–&quot;???_);_(* @_)" sourceLinked="1"/>
        <c:majorTickMark val="out"/>
        <c:minorTickMark val="none"/>
        <c:tickLblPos val="nextTo"/>
        <c:crossAx val="39872627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Calculations!$B$53:$F$53</c:f>
              <c:numCache>
                <c:formatCode>_(* #,##0.00_);_(* \(#,##0.00\);_(* "–"???_);_(* @_)</c:formatCode>
                <c:ptCount val="5"/>
                <c:pt idx="1">
                  <c:v>180.05134375</c:v>
                </c:pt>
                <c:pt idx="2">
                  <c:v>176.92679687500001</c:v>
                </c:pt>
                <c:pt idx="3">
                  <c:v>179.518828125</c:v>
                </c:pt>
                <c:pt idx="4">
                  <c:v>186.43237500000001</c:v>
                </c:pt>
              </c:numCache>
            </c:numRef>
          </c:val>
          <c:smooth val="0"/>
        </c:ser>
        <c:dLbls>
          <c:showLegendKey val="0"/>
          <c:showVal val="0"/>
          <c:showCatName val="0"/>
          <c:showSerName val="0"/>
          <c:showPercent val="0"/>
          <c:showBubbleSize val="0"/>
        </c:dLbls>
        <c:marker val="1"/>
        <c:smooth val="0"/>
        <c:axId val="398735616"/>
        <c:axId val="398753792"/>
      </c:lineChart>
      <c:catAx>
        <c:axId val="398735616"/>
        <c:scaling>
          <c:orientation val="minMax"/>
        </c:scaling>
        <c:delete val="1"/>
        <c:axPos val="b"/>
        <c:majorTickMark val="out"/>
        <c:minorTickMark val="none"/>
        <c:tickLblPos val="nextTo"/>
        <c:crossAx val="398753792"/>
        <c:crosses val="autoZero"/>
        <c:auto val="1"/>
        <c:lblAlgn val="ctr"/>
        <c:lblOffset val="100"/>
        <c:noMultiLvlLbl val="0"/>
      </c:catAx>
      <c:valAx>
        <c:axId val="398753792"/>
        <c:scaling>
          <c:orientation val="minMax"/>
          <c:min val="0"/>
        </c:scaling>
        <c:delete val="1"/>
        <c:axPos val="l"/>
        <c:numFmt formatCode="_(* #,##0.00_);_(* \(#,##0.00\);_(* &quot;–&quot;???_);_(* @_)" sourceLinked="1"/>
        <c:majorTickMark val="out"/>
        <c:minorTickMark val="none"/>
        <c:tickLblPos val="nextTo"/>
        <c:crossAx val="3987356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Calculations!$B$54:$F$54</c:f>
              <c:numCache>
                <c:formatCode>_(* #,##0.00_);_(* \(#,##0.00\);_(* "–"???_);_(* @_)</c:formatCode>
                <c:ptCount val="5"/>
                <c:pt idx="1">
                  <c:v>122.32027343750001</c:v>
                </c:pt>
                <c:pt idx="2">
                  <c:v>126.3789921875</c:v>
                </c:pt>
                <c:pt idx="3">
                  <c:v>124.84609374999999</c:v>
                </c:pt>
                <c:pt idx="4">
                  <c:v>133.01025000000001</c:v>
                </c:pt>
              </c:numCache>
            </c:numRef>
          </c:val>
          <c:smooth val="0"/>
        </c:ser>
        <c:dLbls>
          <c:showLegendKey val="0"/>
          <c:showVal val="0"/>
          <c:showCatName val="0"/>
          <c:showSerName val="0"/>
          <c:showPercent val="0"/>
          <c:showBubbleSize val="0"/>
        </c:dLbls>
        <c:marker val="1"/>
        <c:smooth val="0"/>
        <c:axId val="398781440"/>
        <c:axId val="398783232"/>
      </c:lineChart>
      <c:catAx>
        <c:axId val="398781440"/>
        <c:scaling>
          <c:orientation val="minMax"/>
        </c:scaling>
        <c:delete val="1"/>
        <c:axPos val="b"/>
        <c:majorTickMark val="out"/>
        <c:minorTickMark val="none"/>
        <c:tickLblPos val="nextTo"/>
        <c:crossAx val="398783232"/>
        <c:crosses val="autoZero"/>
        <c:auto val="1"/>
        <c:lblAlgn val="ctr"/>
        <c:lblOffset val="100"/>
        <c:noMultiLvlLbl val="0"/>
      </c:catAx>
      <c:valAx>
        <c:axId val="398783232"/>
        <c:scaling>
          <c:orientation val="minMax"/>
          <c:min val="0"/>
        </c:scaling>
        <c:delete val="1"/>
        <c:axPos val="l"/>
        <c:numFmt formatCode="_(* #,##0.00_);_(* \(#,##0.00\);_(* &quot;–&quot;???_);_(* @_)" sourceLinked="1"/>
        <c:majorTickMark val="out"/>
        <c:minorTickMark val="none"/>
        <c:tickLblPos val="nextTo"/>
        <c:crossAx val="3987814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Calculations!$B$55:$F$55</c:f>
              <c:numCache>
                <c:formatCode>_(* #,##0.00_);_(* \(#,##0.00\);_(* "–"???_);_(* @_)</c:formatCode>
                <c:ptCount val="5"/>
                <c:pt idx="1">
                  <c:v>74.919390625000005</c:v>
                </c:pt>
                <c:pt idx="2">
                  <c:v>76.303812500000006</c:v>
                </c:pt>
                <c:pt idx="3">
                  <c:v>73.905398437499997</c:v>
                </c:pt>
                <c:pt idx="4">
                  <c:v>76.757101562499997</c:v>
                </c:pt>
              </c:numCache>
            </c:numRef>
          </c:val>
          <c:smooth val="0"/>
        </c:ser>
        <c:dLbls>
          <c:showLegendKey val="0"/>
          <c:showVal val="0"/>
          <c:showCatName val="0"/>
          <c:showSerName val="0"/>
          <c:showPercent val="0"/>
          <c:showBubbleSize val="0"/>
        </c:dLbls>
        <c:marker val="1"/>
        <c:smooth val="0"/>
        <c:axId val="398819328"/>
        <c:axId val="398820864"/>
      </c:lineChart>
      <c:catAx>
        <c:axId val="398819328"/>
        <c:scaling>
          <c:orientation val="minMax"/>
        </c:scaling>
        <c:delete val="1"/>
        <c:axPos val="b"/>
        <c:majorTickMark val="out"/>
        <c:minorTickMark val="none"/>
        <c:tickLblPos val="nextTo"/>
        <c:crossAx val="398820864"/>
        <c:crosses val="autoZero"/>
        <c:auto val="1"/>
        <c:lblAlgn val="ctr"/>
        <c:lblOffset val="100"/>
        <c:noMultiLvlLbl val="0"/>
      </c:catAx>
      <c:valAx>
        <c:axId val="398820864"/>
        <c:scaling>
          <c:orientation val="minMax"/>
          <c:min val="0"/>
        </c:scaling>
        <c:delete val="1"/>
        <c:axPos val="l"/>
        <c:numFmt formatCode="_(* #,##0.00_);_(* \(#,##0.00\);_(* &quot;–&quot;???_);_(* @_)" sourceLinked="1"/>
        <c:majorTickMark val="out"/>
        <c:minorTickMark val="none"/>
        <c:tickLblPos val="nextTo"/>
        <c:crossAx val="39881932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Calculations!$B$56:$F$56</c:f>
              <c:numCache>
                <c:formatCode>_(* #,##0.00_);_(* \(#,##0.00\);_(* "–"???_);_(* @_)</c:formatCode>
                <c:ptCount val="5"/>
                <c:pt idx="1">
                  <c:v>54.287105468749999</c:v>
                </c:pt>
                <c:pt idx="2">
                  <c:v>64.583933593750004</c:v>
                </c:pt>
                <c:pt idx="3">
                  <c:v>64.124187500000005</c:v>
                </c:pt>
                <c:pt idx="4">
                  <c:v>60.850222656249997</c:v>
                </c:pt>
              </c:numCache>
            </c:numRef>
          </c:val>
          <c:smooth val="0"/>
        </c:ser>
        <c:dLbls>
          <c:showLegendKey val="0"/>
          <c:showVal val="0"/>
          <c:showCatName val="0"/>
          <c:showSerName val="0"/>
          <c:showPercent val="0"/>
          <c:showBubbleSize val="0"/>
        </c:dLbls>
        <c:marker val="1"/>
        <c:smooth val="0"/>
        <c:axId val="399053568"/>
        <c:axId val="399055104"/>
      </c:lineChart>
      <c:catAx>
        <c:axId val="399053568"/>
        <c:scaling>
          <c:orientation val="minMax"/>
        </c:scaling>
        <c:delete val="1"/>
        <c:axPos val="b"/>
        <c:majorTickMark val="out"/>
        <c:minorTickMark val="none"/>
        <c:tickLblPos val="nextTo"/>
        <c:crossAx val="399055104"/>
        <c:crosses val="autoZero"/>
        <c:auto val="1"/>
        <c:lblAlgn val="ctr"/>
        <c:lblOffset val="100"/>
        <c:noMultiLvlLbl val="0"/>
      </c:catAx>
      <c:valAx>
        <c:axId val="399055104"/>
        <c:scaling>
          <c:orientation val="minMax"/>
          <c:min val="0"/>
        </c:scaling>
        <c:delete val="1"/>
        <c:axPos val="l"/>
        <c:numFmt formatCode="_(* #,##0.00_);_(* \(#,##0.00\);_(* &quot;–&quot;???_);_(* @_)" sourceLinked="1"/>
        <c:majorTickMark val="out"/>
        <c:minorTickMark val="none"/>
        <c:tickLblPos val="nextTo"/>
        <c:crossAx val="39905356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Calculations!$B$57:$F$57</c:f>
              <c:numCache>
                <c:formatCode>_(* #,##0.00_);_(* \(#,##0.00\);_(* "–"???_);_(* @_)</c:formatCode>
                <c:ptCount val="5"/>
                <c:pt idx="1">
                  <c:v>40.592261718750002</c:v>
                </c:pt>
                <c:pt idx="2">
                  <c:v>44.148441406250001</c:v>
                </c:pt>
                <c:pt idx="3">
                  <c:v>43.931914062499999</c:v>
                </c:pt>
                <c:pt idx="4">
                  <c:v>45.426097656250001</c:v>
                </c:pt>
              </c:numCache>
            </c:numRef>
          </c:val>
          <c:smooth val="0"/>
        </c:ser>
        <c:dLbls>
          <c:showLegendKey val="0"/>
          <c:showVal val="0"/>
          <c:showCatName val="0"/>
          <c:showSerName val="0"/>
          <c:showPercent val="0"/>
          <c:showBubbleSize val="0"/>
        </c:dLbls>
        <c:marker val="1"/>
        <c:smooth val="0"/>
        <c:axId val="399078528"/>
        <c:axId val="399080064"/>
      </c:lineChart>
      <c:catAx>
        <c:axId val="399078528"/>
        <c:scaling>
          <c:orientation val="minMax"/>
        </c:scaling>
        <c:delete val="1"/>
        <c:axPos val="b"/>
        <c:majorTickMark val="out"/>
        <c:minorTickMark val="none"/>
        <c:tickLblPos val="nextTo"/>
        <c:crossAx val="399080064"/>
        <c:crosses val="autoZero"/>
        <c:auto val="1"/>
        <c:lblAlgn val="ctr"/>
        <c:lblOffset val="100"/>
        <c:noMultiLvlLbl val="0"/>
      </c:catAx>
      <c:valAx>
        <c:axId val="399080064"/>
        <c:scaling>
          <c:orientation val="minMax"/>
          <c:min val="0"/>
        </c:scaling>
        <c:delete val="1"/>
        <c:axPos val="l"/>
        <c:numFmt formatCode="_(* #,##0.00_);_(* \(#,##0.00\);_(* &quot;–&quot;???_);_(* @_)" sourceLinked="1"/>
        <c:majorTickMark val="out"/>
        <c:minorTickMark val="none"/>
        <c:tickLblPos val="nextTo"/>
        <c:crossAx val="39907852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Calculations!$B$58:$F$58</c:f>
              <c:numCache>
                <c:formatCode>_(* #,##0.00_);_(* \(#,##0.00\);_(* "–"???_);_(* @_)</c:formatCode>
                <c:ptCount val="5"/>
                <c:pt idx="1">
                  <c:v>21.113916015625001</c:v>
                </c:pt>
                <c:pt idx="2">
                  <c:v>33.362574218749998</c:v>
                </c:pt>
                <c:pt idx="3">
                  <c:v>36.5652890625</c:v>
                </c:pt>
                <c:pt idx="4">
                  <c:v>41.544980468749998</c:v>
                </c:pt>
              </c:numCache>
            </c:numRef>
          </c:val>
          <c:smooth val="0"/>
        </c:ser>
        <c:dLbls>
          <c:showLegendKey val="0"/>
          <c:showVal val="0"/>
          <c:showCatName val="0"/>
          <c:showSerName val="0"/>
          <c:showPercent val="0"/>
          <c:showBubbleSize val="0"/>
        </c:dLbls>
        <c:marker val="1"/>
        <c:smooth val="0"/>
        <c:axId val="399107968"/>
        <c:axId val="399109504"/>
      </c:lineChart>
      <c:catAx>
        <c:axId val="399107968"/>
        <c:scaling>
          <c:orientation val="minMax"/>
        </c:scaling>
        <c:delete val="1"/>
        <c:axPos val="b"/>
        <c:majorTickMark val="out"/>
        <c:minorTickMark val="none"/>
        <c:tickLblPos val="nextTo"/>
        <c:crossAx val="399109504"/>
        <c:crosses val="autoZero"/>
        <c:auto val="1"/>
        <c:lblAlgn val="ctr"/>
        <c:lblOffset val="100"/>
        <c:noMultiLvlLbl val="0"/>
      </c:catAx>
      <c:valAx>
        <c:axId val="399109504"/>
        <c:scaling>
          <c:orientation val="minMax"/>
          <c:min val="0"/>
        </c:scaling>
        <c:delete val="1"/>
        <c:axPos val="l"/>
        <c:numFmt formatCode="_(* #,##0.00_);_(* \(#,##0.00\);_(* &quot;–&quot;???_);_(* @_)" sourceLinked="1"/>
        <c:majorTickMark val="out"/>
        <c:minorTickMark val="none"/>
        <c:tickLblPos val="nextTo"/>
        <c:crossAx val="39910796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Calculations!$B$17:$F$17</c:f>
              <c:numCache>
                <c:formatCode>_(* #,##0.00_);_(* \(#,##0.00\);_(* "–"???_);_(* @_)</c:formatCode>
                <c:ptCount val="5"/>
                <c:pt idx="0">
                  <c:v>497.90946874999997</c:v>
                </c:pt>
                <c:pt idx="1">
                  <c:v>493.28428124999999</c:v>
                </c:pt>
                <c:pt idx="2">
                  <c:v>521.70456249999995</c:v>
                </c:pt>
                <c:pt idx="3">
                  <c:v>522.89162499999998</c:v>
                </c:pt>
                <c:pt idx="4">
                  <c:v>544.02099999999996</c:v>
                </c:pt>
              </c:numCache>
            </c:numRef>
          </c:val>
          <c:smooth val="0"/>
        </c:ser>
        <c:dLbls>
          <c:showLegendKey val="0"/>
          <c:showVal val="0"/>
          <c:showCatName val="0"/>
          <c:showSerName val="0"/>
          <c:showPercent val="0"/>
          <c:showBubbleSize val="0"/>
        </c:dLbls>
        <c:marker val="1"/>
        <c:smooth val="0"/>
        <c:axId val="399121024"/>
        <c:axId val="399147392"/>
      </c:lineChart>
      <c:catAx>
        <c:axId val="399121024"/>
        <c:scaling>
          <c:orientation val="minMax"/>
        </c:scaling>
        <c:delete val="1"/>
        <c:axPos val="b"/>
        <c:majorTickMark val="out"/>
        <c:minorTickMark val="none"/>
        <c:tickLblPos val="nextTo"/>
        <c:crossAx val="399147392"/>
        <c:crosses val="autoZero"/>
        <c:auto val="1"/>
        <c:lblAlgn val="ctr"/>
        <c:lblOffset val="100"/>
        <c:noMultiLvlLbl val="0"/>
      </c:catAx>
      <c:valAx>
        <c:axId val="399147392"/>
        <c:scaling>
          <c:orientation val="minMax"/>
          <c:min val="0"/>
        </c:scaling>
        <c:delete val="1"/>
        <c:axPos val="l"/>
        <c:numFmt formatCode="_(* #,##0.00_);_(* \(#,##0.00\);_(* &quot;–&quot;???_);_(* @_)" sourceLinked="1"/>
        <c:majorTickMark val="out"/>
        <c:minorTickMark val="none"/>
        <c:tickLblPos val="nextTo"/>
        <c:crossAx val="39912102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Calculations!$B$11:$F$11</c:f>
              <c:numCache>
                <c:formatCode>_(* #,##0.00_);_(* \(#,##0.00\);_(* "–"???_);_(* @_)</c:formatCode>
                <c:ptCount val="5"/>
                <c:pt idx="0">
                  <c:v>48.63127734375</c:v>
                </c:pt>
                <c:pt idx="1">
                  <c:v>31.218636718749998</c:v>
                </c:pt>
                <c:pt idx="2">
                  <c:v>23.213833984375</c:v>
                </c:pt>
                <c:pt idx="3">
                  <c:v>49.315898437500003</c:v>
                </c:pt>
                <c:pt idx="4">
                  <c:v>21.719269531249999</c:v>
                </c:pt>
              </c:numCache>
            </c:numRef>
          </c:val>
          <c:smooth val="0"/>
        </c:ser>
        <c:dLbls>
          <c:showLegendKey val="0"/>
          <c:showVal val="0"/>
          <c:showCatName val="0"/>
          <c:showSerName val="0"/>
          <c:showPercent val="0"/>
          <c:showBubbleSize val="0"/>
        </c:dLbls>
        <c:marker val="1"/>
        <c:smooth val="0"/>
        <c:axId val="396831744"/>
        <c:axId val="396866304"/>
      </c:lineChart>
      <c:catAx>
        <c:axId val="396831744"/>
        <c:scaling>
          <c:orientation val="minMax"/>
        </c:scaling>
        <c:delete val="1"/>
        <c:axPos val="b"/>
        <c:majorTickMark val="out"/>
        <c:minorTickMark val="none"/>
        <c:tickLblPos val="nextTo"/>
        <c:crossAx val="396866304"/>
        <c:crosses val="autoZero"/>
        <c:auto val="1"/>
        <c:lblAlgn val="ctr"/>
        <c:lblOffset val="100"/>
        <c:noMultiLvlLbl val="0"/>
      </c:catAx>
      <c:valAx>
        <c:axId val="396866304"/>
        <c:scaling>
          <c:orientation val="minMax"/>
          <c:min val="0"/>
        </c:scaling>
        <c:delete val="1"/>
        <c:axPos val="l"/>
        <c:numFmt formatCode="_(* #,##0.00_);_(* \(#,##0.00\);_(* &quot;–&quot;???_);_(* @_)" sourceLinked="1"/>
        <c:majorTickMark val="out"/>
        <c:minorTickMark val="none"/>
        <c:tickLblPos val="nextTo"/>
        <c:crossAx val="39683174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Calculations!$B$19:$F$19</c:f>
              <c:numCache>
                <c:formatCode>_(* #,##0.00_);_(* \(#,##0.00\);_(* "–"???_);_(* @_)</c:formatCode>
                <c:ptCount val="5"/>
                <c:pt idx="0">
                  <c:v>0.70869299316406253</c:v>
                </c:pt>
                <c:pt idx="1">
                  <c:v>277.93290711402892</c:v>
                </c:pt>
                <c:pt idx="2">
                  <c:v>290.95362988281249</c:v>
                </c:pt>
                <c:pt idx="3">
                  <c:v>351.25057415771482</c:v>
                </c:pt>
                <c:pt idx="4">
                  <c:v>370.04449798583983</c:v>
                </c:pt>
              </c:numCache>
            </c:numRef>
          </c:val>
          <c:smooth val="0"/>
        </c:ser>
        <c:dLbls>
          <c:showLegendKey val="0"/>
          <c:showVal val="0"/>
          <c:showCatName val="0"/>
          <c:showSerName val="0"/>
          <c:showPercent val="0"/>
          <c:showBubbleSize val="0"/>
        </c:dLbls>
        <c:marker val="1"/>
        <c:smooth val="0"/>
        <c:axId val="399154560"/>
        <c:axId val="399185024"/>
      </c:lineChart>
      <c:catAx>
        <c:axId val="399154560"/>
        <c:scaling>
          <c:orientation val="minMax"/>
        </c:scaling>
        <c:delete val="1"/>
        <c:axPos val="b"/>
        <c:majorTickMark val="out"/>
        <c:minorTickMark val="none"/>
        <c:tickLblPos val="nextTo"/>
        <c:crossAx val="399185024"/>
        <c:crosses val="autoZero"/>
        <c:auto val="1"/>
        <c:lblAlgn val="ctr"/>
        <c:lblOffset val="100"/>
        <c:noMultiLvlLbl val="0"/>
      </c:catAx>
      <c:valAx>
        <c:axId val="399185024"/>
        <c:scaling>
          <c:orientation val="minMax"/>
          <c:min val="0"/>
        </c:scaling>
        <c:delete val="1"/>
        <c:axPos val="l"/>
        <c:numFmt formatCode="_(* #,##0.00_);_(* \(#,##0.00\);_(* &quot;–&quot;???_);_(* @_)" sourceLinked="1"/>
        <c:majorTickMark val="out"/>
        <c:minorTickMark val="none"/>
        <c:tickLblPos val="nextTo"/>
        <c:crossAx val="3991545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2"/>
          <c:spPr>
            <a:gradFill>
              <a:gsLst>
                <a:gs pos="33000">
                  <a:srgbClr val="00B050"/>
                </a:gs>
                <a:gs pos="67000">
                  <a:srgbClr val="DAE63A"/>
                </a:gs>
                <a:gs pos="100000">
                  <a:srgbClr val="FF5050"/>
                </a:gs>
              </a:gsLst>
              <a:lin ang="0" scaled="0"/>
            </a:gradFill>
          </c:spPr>
          <c:invertIfNegative val="0"/>
          <c:dPt>
            <c:idx val="0"/>
            <c:invertIfNegative val="0"/>
            <c:bubble3D val="0"/>
          </c:dPt>
          <c:dPt>
            <c:idx val="1"/>
            <c:invertIfNegative val="0"/>
            <c:bubble3D val="0"/>
          </c:dPt>
          <c:val>
            <c:numRef>
              <c:f>Calculations!$D$233</c:f>
              <c:numCache>
                <c:formatCode>General</c:formatCode>
                <c:ptCount val="1"/>
                <c:pt idx="0">
                  <c:v>1</c:v>
                </c:pt>
              </c:numCache>
            </c:numRef>
          </c:val>
        </c:ser>
        <c:dLbls>
          <c:showLegendKey val="0"/>
          <c:showVal val="0"/>
          <c:showCatName val="0"/>
          <c:showSerName val="0"/>
          <c:showPercent val="0"/>
          <c:showBubbleSize val="0"/>
        </c:dLbls>
        <c:gapWidth val="42"/>
        <c:overlap val="100"/>
        <c:axId val="399227904"/>
        <c:axId val="399237888"/>
      </c:barChart>
      <c:barChart>
        <c:barDir val="bar"/>
        <c:grouping val="stacked"/>
        <c:varyColors val="0"/>
        <c:ser>
          <c:idx val="0"/>
          <c:order val="0"/>
          <c:spPr>
            <a:noFill/>
          </c:spPr>
          <c:invertIfNegative val="0"/>
          <c:val>
            <c:numRef>
              <c:f>Calculations!$C$240</c:f>
              <c:numCache>
                <c:formatCode>_(* #,##0%_);_(* \(#,##0%\);_(* "–"??_);_(* @_)</c:formatCode>
                <c:ptCount val="1"/>
                <c:pt idx="0">
                  <c:v>0.40644731245164295</c:v>
                </c:pt>
              </c:numCache>
            </c:numRef>
          </c:val>
        </c:ser>
        <c:ser>
          <c:idx val="1"/>
          <c:order val="1"/>
          <c:spPr>
            <a:solidFill>
              <a:schemeClr val="tx1"/>
            </a:solidFill>
          </c:spPr>
          <c:invertIfNegative val="0"/>
          <c:val>
            <c:numRef>
              <c:f>Calculations!$D$234</c:f>
              <c:numCache>
                <c:formatCode>_(* #,##0%_);_(* \(#,##0%\);_(* "–"??_);_(* @_)</c:formatCode>
                <c:ptCount val="1"/>
                <c:pt idx="0">
                  <c:v>0.04</c:v>
                </c:pt>
              </c:numCache>
            </c:numRef>
          </c:val>
        </c:ser>
        <c:dLbls>
          <c:showLegendKey val="0"/>
          <c:showVal val="0"/>
          <c:showCatName val="0"/>
          <c:showSerName val="0"/>
          <c:showPercent val="0"/>
          <c:showBubbleSize val="0"/>
        </c:dLbls>
        <c:gapWidth val="0"/>
        <c:overlap val="100"/>
        <c:axId val="399241216"/>
        <c:axId val="399239424"/>
      </c:barChart>
      <c:catAx>
        <c:axId val="399227904"/>
        <c:scaling>
          <c:orientation val="minMax"/>
        </c:scaling>
        <c:delete val="1"/>
        <c:axPos val="l"/>
        <c:majorTickMark val="out"/>
        <c:minorTickMark val="none"/>
        <c:tickLblPos val="nextTo"/>
        <c:crossAx val="399237888"/>
        <c:crosses val="autoZero"/>
        <c:auto val="1"/>
        <c:lblAlgn val="ctr"/>
        <c:lblOffset val="100"/>
        <c:noMultiLvlLbl val="0"/>
      </c:catAx>
      <c:valAx>
        <c:axId val="399237888"/>
        <c:scaling>
          <c:orientation val="minMax"/>
          <c:max val="1"/>
          <c:min val="0"/>
        </c:scaling>
        <c:delete val="1"/>
        <c:axPos val="b"/>
        <c:numFmt formatCode="General" sourceLinked="1"/>
        <c:majorTickMark val="out"/>
        <c:minorTickMark val="none"/>
        <c:tickLblPos val="nextTo"/>
        <c:crossAx val="399227904"/>
        <c:crosses val="autoZero"/>
        <c:crossBetween val="between"/>
      </c:valAx>
      <c:valAx>
        <c:axId val="399239424"/>
        <c:scaling>
          <c:orientation val="minMax"/>
          <c:max val="1"/>
          <c:min val="0"/>
        </c:scaling>
        <c:delete val="1"/>
        <c:axPos val="t"/>
        <c:numFmt formatCode="_(* #,##0%_);_(* \(#,##0%\);_(* &quot;–&quot;??_);_(* @_)" sourceLinked="1"/>
        <c:majorTickMark val="out"/>
        <c:minorTickMark val="none"/>
        <c:tickLblPos val="nextTo"/>
        <c:crossAx val="399241216"/>
        <c:crosses val="max"/>
        <c:crossBetween val="between"/>
      </c:valAx>
      <c:catAx>
        <c:axId val="399241216"/>
        <c:scaling>
          <c:orientation val="minMax"/>
        </c:scaling>
        <c:delete val="1"/>
        <c:axPos val="l"/>
        <c:majorTickMark val="out"/>
        <c:minorTickMark val="none"/>
        <c:tickLblPos val="nextTo"/>
        <c:crossAx val="399239424"/>
        <c:crosses val="autoZero"/>
        <c:auto val="1"/>
        <c:lblAlgn val="ctr"/>
        <c:lblOffset val="100"/>
        <c:noMultiLvlLbl val="0"/>
      </c:catAx>
    </c:plotArea>
    <c:plotVisOnly val="1"/>
    <c:dispBlanksAs val="gap"/>
    <c:showDLblsOverMax val="0"/>
  </c:chart>
  <c:spPr>
    <a:noFill/>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Calculations!$B$39:$F$39</c:f>
              <c:numCache>
                <c:formatCode>_(* #,##0.00_);_(* \(#,##0.00\);_(* "–"???_);_(* @_)</c:formatCode>
                <c:ptCount val="5"/>
                <c:pt idx="0">
                  <c:v>138.47745312500001</c:v>
                </c:pt>
                <c:pt idx="1">
                  <c:v>152.90951562500001</c:v>
                </c:pt>
                <c:pt idx="2">
                  <c:v>145.91757812500001</c:v>
                </c:pt>
                <c:pt idx="3">
                  <c:v>184.688046875</c:v>
                </c:pt>
                <c:pt idx="4">
                  <c:v>202.79292187499999</c:v>
                </c:pt>
              </c:numCache>
            </c:numRef>
          </c:val>
          <c:smooth val="0"/>
        </c:ser>
        <c:dLbls>
          <c:showLegendKey val="0"/>
          <c:showVal val="0"/>
          <c:showCatName val="0"/>
          <c:showSerName val="0"/>
          <c:showPercent val="0"/>
          <c:showBubbleSize val="0"/>
        </c:dLbls>
        <c:marker val="1"/>
        <c:smooth val="0"/>
        <c:axId val="399248384"/>
        <c:axId val="399274752"/>
      </c:lineChart>
      <c:catAx>
        <c:axId val="399248384"/>
        <c:scaling>
          <c:orientation val="minMax"/>
        </c:scaling>
        <c:delete val="1"/>
        <c:axPos val="b"/>
        <c:majorTickMark val="out"/>
        <c:minorTickMark val="none"/>
        <c:tickLblPos val="nextTo"/>
        <c:crossAx val="399274752"/>
        <c:crosses val="autoZero"/>
        <c:auto val="1"/>
        <c:lblAlgn val="ctr"/>
        <c:lblOffset val="100"/>
        <c:noMultiLvlLbl val="0"/>
      </c:catAx>
      <c:valAx>
        <c:axId val="399274752"/>
        <c:scaling>
          <c:orientation val="minMax"/>
        </c:scaling>
        <c:delete val="1"/>
        <c:axPos val="l"/>
        <c:numFmt formatCode="_(* #,##0.00_);_(* \(#,##0.00\);_(* &quot;–&quot;???_);_(* @_)" sourceLinked="1"/>
        <c:majorTickMark val="out"/>
        <c:minorTickMark val="none"/>
        <c:tickLblPos val="nextTo"/>
        <c:crossAx val="39924838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Calculations!$B$62:$F$62</c:f>
              <c:numCache>
                <c:formatCode>_(* #,##0.00_);_(* \(#,##0.00\);_(* "–"???_);_(* @_)</c:formatCode>
                <c:ptCount val="5"/>
                <c:pt idx="0">
                  <c:v>72.727210937500004</c:v>
                </c:pt>
                <c:pt idx="1">
                  <c:v>118.39742187500001</c:v>
                </c:pt>
                <c:pt idx="2">
                  <c:v>137.98056249999999</c:v>
                </c:pt>
                <c:pt idx="3">
                  <c:v>155.263953125</c:v>
                </c:pt>
                <c:pt idx="4">
                  <c:v>161.132125</c:v>
                </c:pt>
              </c:numCache>
            </c:numRef>
          </c:val>
          <c:smooth val="0"/>
        </c:ser>
        <c:dLbls>
          <c:showLegendKey val="0"/>
          <c:showVal val="0"/>
          <c:showCatName val="0"/>
          <c:showSerName val="0"/>
          <c:showPercent val="0"/>
          <c:showBubbleSize val="0"/>
        </c:dLbls>
        <c:marker val="1"/>
        <c:smooth val="0"/>
        <c:axId val="399306752"/>
        <c:axId val="399308288"/>
      </c:lineChart>
      <c:catAx>
        <c:axId val="399306752"/>
        <c:scaling>
          <c:orientation val="minMax"/>
        </c:scaling>
        <c:delete val="1"/>
        <c:axPos val="b"/>
        <c:majorTickMark val="out"/>
        <c:minorTickMark val="none"/>
        <c:tickLblPos val="nextTo"/>
        <c:crossAx val="399308288"/>
        <c:crosses val="autoZero"/>
        <c:auto val="1"/>
        <c:lblAlgn val="ctr"/>
        <c:lblOffset val="100"/>
        <c:noMultiLvlLbl val="0"/>
      </c:catAx>
      <c:valAx>
        <c:axId val="399308288"/>
        <c:scaling>
          <c:orientation val="minMax"/>
          <c:min val="0"/>
        </c:scaling>
        <c:delete val="1"/>
        <c:axPos val="l"/>
        <c:numFmt formatCode="_(* #,##0.00_);_(* \(#,##0.00\);_(* &quot;–&quot;???_);_(* @_)" sourceLinked="1"/>
        <c:majorTickMark val="out"/>
        <c:minorTickMark val="none"/>
        <c:tickLblPos val="nextTo"/>
        <c:crossAx val="39930675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985103824699959E-3"/>
          <c:y val="6.1367407110842695E-2"/>
          <c:w val="0.99210148961752997"/>
          <c:h val="0.87726518577831458"/>
        </c:manualLayout>
      </c:layout>
      <c:barChart>
        <c:barDir val="col"/>
        <c:grouping val="clustered"/>
        <c:varyColors val="0"/>
        <c:ser>
          <c:idx val="1"/>
          <c:order val="0"/>
          <c:invertIfNegative val="0"/>
          <c:dLbls>
            <c:numFmt formatCode="0.0%" sourceLinked="0"/>
            <c:txPr>
              <a:bodyPr/>
              <a:lstStyle/>
              <a:p>
                <a:pPr>
                  <a:defRPr sz="700"/>
                </a:pPr>
                <a:endParaRPr lang="en-US"/>
              </a:p>
            </c:txPr>
            <c:dLblPos val="outEnd"/>
            <c:showLegendKey val="0"/>
            <c:showVal val="0"/>
            <c:showCatName val="1"/>
            <c:showSerName val="0"/>
            <c:showPercent val="0"/>
            <c:showBubbleSize val="0"/>
            <c:separator>, </c:separator>
            <c:showLeaderLines val="0"/>
          </c:dLbls>
          <c:cat>
            <c:strRef>
              <c:f>Calculations!$A$80:$A$84</c:f>
              <c:strCache>
                <c:ptCount val="5"/>
                <c:pt idx="0">
                  <c:v>Revaluations</c:v>
                </c:pt>
                <c:pt idx="1">
                  <c:v>Assets commissioned</c:v>
                </c:pt>
                <c:pt idx="2">
                  <c:v>Depreciation</c:v>
                </c:pt>
                <c:pt idx="3">
                  <c:v>Asset disposals</c:v>
                </c:pt>
                <c:pt idx="4">
                  <c:v>Other adjustments</c:v>
                </c:pt>
              </c:strCache>
            </c:strRef>
          </c:cat>
          <c:val>
            <c:numRef>
              <c:f>Calculations!$H$80:$H$84</c:f>
              <c:numCache>
                <c:formatCode>_(* #,##0.0%_);_(* \(#,##0.0%\);_(* "–"??_);_(* @_)</c:formatCode>
                <c:ptCount val="5"/>
                <c:pt idx="0">
                  <c:v>7.2796136645421061E-3</c:v>
                </c:pt>
                <c:pt idx="1">
                  <c:v>6.7793625635330645E-2</c:v>
                </c:pt>
                <c:pt idx="2">
                  <c:v>-4.0073480139688478E-2</c:v>
                </c:pt>
                <c:pt idx="3">
                  <c:v>-4.118917491104046E-3</c:v>
                </c:pt>
                <c:pt idx="4">
                  <c:v>-8.8349557120448452E-5</c:v>
                </c:pt>
              </c:numCache>
            </c:numRef>
          </c:val>
        </c:ser>
        <c:dLbls>
          <c:showLegendKey val="0"/>
          <c:showVal val="0"/>
          <c:showCatName val="0"/>
          <c:showSerName val="0"/>
          <c:showPercent val="0"/>
          <c:showBubbleSize val="0"/>
        </c:dLbls>
        <c:gapWidth val="100"/>
        <c:axId val="399406592"/>
        <c:axId val="399408128"/>
      </c:barChart>
      <c:catAx>
        <c:axId val="399406592"/>
        <c:scaling>
          <c:orientation val="minMax"/>
        </c:scaling>
        <c:delete val="0"/>
        <c:axPos val="b"/>
        <c:majorTickMark val="out"/>
        <c:minorTickMark val="none"/>
        <c:tickLblPos val="none"/>
        <c:txPr>
          <a:bodyPr/>
          <a:lstStyle/>
          <a:p>
            <a:pPr>
              <a:defRPr sz="800"/>
            </a:pPr>
            <a:endParaRPr lang="en-US"/>
          </a:p>
        </c:txPr>
        <c:crossAx val="399408128"/>
        <c:crosses val="autoZero"/>
        <c:auto val="1"/>
        <c:lblAlgn val="ctr"/>
        <c:lblOffset val="100"/>
        <c:noMultiLvlLbl val="0"/>
      </c:catAx>
      <c:valAx>
        <c:axId val="399408128"/>
        <c:scaling>
          <c:orientation val="minMax"/>
        </c:scaling>
        <c:delete val="0"/>
        <c:axPos val="l"/>
        <c:numFmt formatCode="0%" sourceLinked="0"/>
        <c:majorTickMark val="out"/>
        <c:minorTickMark val="none"/>
        <c:tickLblPos val="nextTo"/>
        <c:txPr>
          <a:bodyPr/>
          <a:lstStyle/>
          <a:p>
            <a:pPr>
              <a:defRPr sz="700"/>
            </a:pPr>
            <a:endParaRPr lang="en-US"/>
          </a:p>
        </c:txPr>
        <c:crossAx val="39940659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627422372885765E-3"/>
          <c:y val="0"/>
          <c:w val="0.99483711725658874"/>
          <c:h val="0.84981707265711204"/>
        </c:manualLayout>
      </c:layout>
      <c:barChart>
        <c:barDir val="bar"/>
        <c:grouping val="clustered"/>
        <c:varyColors val="0"/>
        <c:ser>
          <c:idx val="0"/>
          <c:order val="0"/>
          <c:spPr>
            <a:solidFill>
              <a:schemeClr val="accent3"/>
            </a:solidFill>
          </c:spPr>
          <c:invertIfNegative val="0"/>
          <c:cat>
            <c:strRef>
              <c:f>Calculations!$L$294:$L$298</c:f>
              <c:strCache>
                <c:ptCount val="5"/>
                <c:pt idx="0">
                  <c:v>Equipment &amp; human error</c:v>
                </c:pt>
                <c:pt idx="1">
                  <c:v>Weather &amp; external</c:v>
                </c:pt>
                <c:pt idx="2">
                  <c:v>Obstruction</c:v>
                </c:pt>
                <c:pt idx="3">
                  <c:v>Unknown</c:v>
                </c:pt>
                <c:pt idx="4">
                  <c:v>Planned</c:v>
                </c:pt>
              </c:strCache>
            </c:strRef>
          </c:cat>
          <c:val>
            <c:numRef>
              <c:f>Calculations!$M$294:$M$298</c:f>
              <c:numCache>
                <c:formatCode>0%</c:formatCode>
                <c:ptCount val="5"/>
                <c:pt idx="0">
                  <c:v>0.28938206341802536</c:v>
                </c:pt>
                <c:pt idx="1">
                  <c:v>0.22347469321024263</c:v>
                </c:pt>
                <c:pt idx="2">
                  <c:v>0.20717442545797518</c:v>
                </c:pt>
                <c:pt idx="3">
                  <c:v>0.16322875148714505</c:v>
                </c:pt>
                <c:pt idx="4">
                  <c:v>0.11674006642661178</c:v>
                </c:pt>
              </c:numCache>
            </c:numRef>
          </c:val>
        </c:ser>
        <c:dLbls>
          <c:showLegendKey val="0"/>
          <c:showVal val="0"/>
          <c:showCatName val="0"/>
          <c:showSerName val="0"/>
          <c:showPercent val="0"/>
          <c:showBubbleSize val="0"/>
        </c:dLbls>
        <c:gapWidth val="65"/>
        <c:axId val="399419648"/>
        <c:axId val="399437824"/>
      </c:barChart>
      <c:catAx>
        <c:axId val="399419648"/>
        <c:scaling>
          <c:orientation val="maxMin"/>
        </c:scaling>
        <c:delete val="1"/>
        <c:axPos val="l"/>
        <c:majorTickMark val="none"/>
        <c:minorTickMark val="none"/>
        <c:tickLblPos val="nextTo"/>
        <c:crossAx val="399437824"/>
        <c:crosses val="autoZero"/>
        <c:auto val="1"/>
        <c:lblAlgn val="ctr"/>
        <c:lblOffset val="100"/>
        <c:noMultiLvlLbl val="0"/>
      </c:catAx>
      <c:valAx>
        <c:axId val="399437824"/>
        <c:scaling>
          <c:orientation val="minMax"/>
          <c:min val="0"/>
        </c:scaling>
        <c:delete val="0"/>
        <c:axPos val="b"/>
        <c:majorGridlines>
          <c:spPr>
            <a:ln>
              <a:noFill/>
            </a:ln>
          </c:spPr>
        </c:majorGridlines>
        <c:numFmt formatCode="0%" sourceLinked="1"/>
        <c:majorTickMark val="out"/>
        <c:minorTickMark val="none"/>
        <c:tickLblPos val="nextTo"/>
        <c:spPr>
          <a:noFill/>
          <a:ln>
            <a:noFill/>
          </a:ln>
        </c:spPr>
        <c:txPr>
          <a:bodyPr/>
          <a:lstStyle/>
          <a:p>
            <a:pPr>
              <a:defRPr sz="600"/>
            </a:pPr>
            <a:endParaRPr lang="en-US"/>
          </a:p>
        </c:txPr>
        <c:crossAx val="399419648"/>
        <c:crosses val="max"/>
        <c:crossBetween val="between"/>
      </c:valAx>
      <c:spPr>
        <a:noFill/>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627422372885765E-3"/>
          <c:y val="0"/>
          <c:w val="0.99483711725658874"/>
          <c:h val="0.84981707265711204"/>
        </c:manualLayout>
      </c:layout>
      <c:barChart>
        <c:barDir val="bar"/>
        <c:grouping val="clustered"/>
        <c:varyColors val="0"/>
        <c:ser>
          <c:idx val="0"/>
          <c:order val="0"/>
          <c:spPr>
            <a:solidFill>
              <a:schemeClr val="accent3"/>
            </a:solidFill>
          </c:spPr>
          <c:invertIfNegative val="0"/>
          <c:cat>
            <c:strRef>
              <c:f>Calculations!$L$294:$L$298</c:f>
              <c:strCache>
                <c:ptCount val="5"/>
                <c:pt idx="0">
                  <c:v>Equipment &amp; human error</c:v>
                </c:pt>
                <c:pt idx="1">
                  <c:v>Weather &amp; external</c:v>
                </c:pt>
                <c:pt idx="2">
                  <c:v>Obstruction</c:v>
                </c:pt>
                <c:pt idx="3">
                  <c:v>Unknown</c:v>
                </c:pt>
                <c:pt idx="4">
                  <c:v>Planned</c:v>
                </c:pt>
              </c:strCache>
            </c:strRef>
          </c:cat>
          <c:val>
            <c:numRef>
              <c:f>Calculations!$M$294:$M$298</c:f>
              <c:numCache>
                <c:formatCode>0%</c:formatCode>
                <c:ptCount val="5"/>
                <c:pt idx="0">
                  <c:v>0.28938206341802536</c:v>
                </c:pt>
                <c:pt idx="1">
                  <c:v>0.22347469321024263</c:v>
                </c:pt>
                <c:pt idx="2">
                  <c:v>0.20717442545797518</c:v>
                </c:pt>
                <c:pt idx="3">
                  <c:v>0.16322875148714505</c:v>
                </c:pt>
                <c:pt idx="4">
                  <c:v>0.11674006642661178</c:v>
                </c:pt>
              </c:numCache>
            </c:numRef>
          </c:val>
        </c:ser>
        <c:dLbls>
          <c:showLegendKey val="0"/>
          <c:showVal val="0"/>
          <c:showCatName val="0"/>
          <c:showSerName val="0"/>
          <c:showPercent val="0"/>
          <c:showBubbleSize val="0"/>
        </c:dLbls>
        <c:gapWidth val="65"/>
        <c:axId val="399819904"/>
        <c:axId val="399821440"/>
      </c:barChart>
      <c:catAx>
        <c:axId val="399819904"/>
        <c:scaling>
          <c:orientation val="maxMin"/>
        </c:scaling>
        <c:delete val="1"/>
        <c:axPos val="l"/>
        <c:majorTickMark val="none"/>
        <c:minorTickMark val="none"/>
        <c:tickLblPos val="nextTo"/>
        <c:crossAx val="399821440"/>
        <c:crosses val="autoZero"/>
        <c:auto val="1"/>
        <c:lblAlgn val="ctr"/>
        <c:lblOffset val="100"/>
        <c:noMultiLvlLbl val="0"/>
      </c:catAx>
      <c:valAx>
        <c:axId val="399821440"/>
        <c:scaling>
          <c:orientation val="minMax"/>
          <c:min val="0"/>
        </c:scaling>
        <c:delete val="0"/>
        <c:axPos val="b"/>
        <c:majorGridlines>
          <c:spPr>
            <a:ln>
              <a:noFill/>
            </a:ln>
          </c:spPr>
        </c:majorGridlines>
        <c:numFmt formatCode="0%" sourceLinked="1"/>
        <c:majorTickMark val="out"/>
        <c:minorTickMark val="none"/>
        <c:tickLblPos val="nextTo"/>
        <c:spPr>
          <a:noFill/>
          <a:ln>
            <a:noFill/>
          </a:ln>
        </c:spPr>
        <c:txPr>
          <a:bodyPr/>
          <a:lstStyle/>
          <a:p>
            <a:pPr>
              <a:defRPr sz="600"/>
            </a:pPr>
            <a:endParaRPr lang="en-US"/>
          </a:p>
        </c:txPr>
        <c:crossAx val="399819904"/>
        <c:crosses val="max"/>
        <c:crossBetween val="between"/>
      </c:valAx>
      <c:spPr>
        <a:noFill/>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2"/>
          <c:invertIfNegative val="0"/>
          <c:dPt>
            <c:idx val="0"/>
            <c:invertIfNegative val="0"/>
            <c:bubble3D val="0"/>
            <c:spPr>
              <a:gradFill>
                <a:gsLst>
                  <a:gs pos="50000">
                    <a:srgbClr val="00B050"/>
                  </a:gs>
                  <a:gs pos="0">
                    <a:srgbClr val="FF5050">
                      <a:lumMod val="100000"/>
                    </a:srgbClr>
                  </a:gs>
                  <a:gs pos="25000">
                    <a:srgbClr val="DAE63A"/>
                  </a:gs>
                  <a:gs pos="75000">
                    <a:srgbClr val="DAE63A"/>
                  </a:gs>
                  <a:gs pos="100000">
                    <a:srgbClr val="FF5050"/>
                  </a:gs>
                </a:gsLst>
                <a:lin ang="0" scaled="0"/>
              </a:gradFill>
            </c:spPr>
          </c:dPt>
          <c:dPt>
            <c:idx val="1"/>
            <c:invertIfNegative val="0"/>
            <c:bubble3D val="0"/>
            <c:spPr>
              <a:noFill/>
            </c:spPr>
          </c:dPt>
          <c:val>
            <c:numRef>
              <c:f>Calculations!$D$233</c:f>
              <c:numCache>
                <c:formatCode>General</c:formatCode>
                <c:ptCount val="1"/>
                <c:pt idx="0">
                  <c:v>1</c:v>
                </c:pt>
              </c:numCache>
            </c:numRef>
          </c:val>
        </c:ser>
        <c:dLbls>
          <c:showLegendKey val="0"/>
          <c:showVal val="0"/>
          <c:showCatName val="0"/>
          <c:showSerName val="0"/>
          <c:showPercent val="0"/>
          <c:showBubbleSize val="0"/>
        </c:dLbls>
        <c:gapWidth val="42"/>
        <c:overlap val="100"/>
        <c:axId val="399659392"/>
        <c:axId val="399660928"/>
      </c:barChart>
      <c:barChart>
        <c:barDir val="bar"/>
        <c:grouping val="stacked"/>
        <c:varyColors val="0"/>
        <c:ser>
          <c:idx val="0"/>
          <c:order val="0"/>
          <c:spPr>
            <a:noFill/>
          </c:spPr>
          <c:invertIfNegative val="0"/>
          <c:val>
            <c:numRef>
              <c:f>Calculations!$C$234</c:f>
              <c:numCache>
                <c:formatCode>_(* #,##0%_);_(* \(#,##0%\);_(* "–"??_);_(* @_)</c:formatCode>
                <c:ptCount val="1"/>
                <c:pt idx="0">
                  <c:v>0.49666271686553942</c:v>
                </c:pt>
              </c:numCache>
            </c:numRef>
          </c:val>
        </c:ser>
        <c:ser>
          <c:idx val="1"/>
          <c:order val="1"/>
          <c:spPr>
            <a:solidFill>
              <a:schemeClr val="tx1"/>
            </a:solidFill>
          </c:spPr>
          <c:invertIfNegative val="0"/>
          <c:val>
            <c:numRef>
              <c:f>Calculations!$D$234</c:f>
              <c:numCache>
                <c:formatCode>_(* #,##0%_);_(* \(#,##0%\);_(* "–"??_);_(* @_)</c:formatCode>
                <c:ptCount val="1"/>
                <c:pt idx="0">
                  <c:v>0.04</c:v>
                </c:pt>
              </c:numCache>
            </c:numRef>
          </c:val>
        </c:ser>
        <c:dLbls>
          <c:showLegendKey val="0"/>
          <c:showVal val="0"/>
          <c:showCatName val="0"/>
          <c:showSerName val="0"/>
          <c:showPercent val="0"/>
          <c:showBubbleSize val="0"/>
        </c:dLbls>
        <c:gapWidth val="0"/>
        <c:overlap val="100"/>
        <c:axId val="399668352"/>
        <c:axId val="399662464"/>
      </c:barChart>
      <c:catAx>
        <c:axId val="399659392"/>
        <c:scaling>
          <c:orientation val="minMax"/>
        </c:scaling>
        <c:delete val="1"/>
        <c:axPos val="l"/>
        <c:majorTickMark val="out"/>
        <c:minorTickMark val="none"/>
        <c:tickLblPos val="nextTo"/>
        <c:crossAx val="399660928"/>
        <c:crosses val="autoZero"/>
        <c:auto val="1"/>
        <c:lblAlgn val="ctr"/>
        <c:lblOffset val="100"/>
        <c:noMultiLvlLbl val="0"/>
      </c:catAx>
      <c:valAx>
        <c:axId val="399660928"/>
        <c:scaling>
          <c:orientation val="minMax"/>
          <c:max val="1"/>
          <c:min val="0"/>
        </c:scaling>
        <c:delete val="1"/>
        <c:axPos val="b"/>
        <c:numFmt formatCode="General" sourceLinked="1"/>
        <c:majorTickMark val="out"/>
        <c:minorTickMark val="none"/>
        <c:tickLblPos val="nextTo"/>
        <c:crossAx val="399659392"/>
        <c:crosses val="autoZero"/>
        <c:crossBetween val="between"/>
      </c:valAx>
      <c:valAx>
        <c:axId val="399662464"/>
        <c:scaling>
          <c:orientation val="minMax"/>
          <c:max val="1"/>
          <c:min val="0"/>
        </c:scaling>
        <c:delete val="1"/>
        <c:axPos val="t"/>
        <c:numFmt formatCode="_(* #,##0%_);_(* \(#,##0%\);_(* &quot;–&quot;??_);_(* @_)" sourceLinked="1"/>
        <c:majorTickMark val="out"/>
        <c:minorTickMark val="none"/>
        <c:tickLblPos val="nextTo"/>
        <c:crossAx val="399668352"/>
        <c:crosses val="max"/>
        <c:crossBetween val="between"/>
      </c:valAx>
      <c:catAx>
        <c:axId val="399668352"/>
        <c:scaling>
          <c:orientation val="minMax"/>
        </c:scaling>
        <c:delete val="1"/>
        <c:axPos val="l"/>
        <c:majorTickMark val="out"/>
        <c:minorTickMark val="none"/>
        <c:tickLblPos val="nextTo"/>
        <c:crossAx val="399662464"/>
        <c:crosses val="autoZero"/>
        <c:auto val="1"/>
        <c:lblAlgn val="ctr"/>
        <c:lblOffset val="100"/>
        <c:noMultiLvlLbl val="0"/>
      </c:catAx>
    </c:plotArea>
    <c:plotVisOnly val="1"/>
    <c:dispBlanksAs val="gap"/>
    <c:showDLblsOverMax val="0"/>
  </c:chart>
  <c:spPr>
    <a:noFill/>
    <a:ln>
      <a:noFill/>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5.0925925925925923E-2"/>
          <c:w val="1"/>
          <c:h val="0.89814814814814814"/>
        </c:manualLayout>
      </c:layout>
      <c:barChart>
        <c:barDir val="bar"/>
        <c:grouping val="stacked"/>
        <c:varyColors val="0"/>
        <c:ser>
          <c:idx val="0"/>
          <c:order val="0"/>
          <c:tx>
            <c:strRef>
              <c:f>Calculations!$A$249</c:f>
              <c:strCache>
                <c:ptCount val="1"/>
                <c:pt idx="0">
                  <c:v>Fixed</c:v>
                </c:pt>
              </c:strCache>
            </c:strRef>
          </c:tx>
          <c:spPr>
            <a:solidFill>
              <a:schemeClr val="accent4"/>
            </a:solidFill>
          </c:spPr>
          <c:invertIfNegative val="0"/>
          <c:val>
            <c:numRef>
              <c:f>Calculations!$F$249</c:f>
              <c:numCache>
                <c:formatCode>_(* #,##0.0%_);_(* \(#,##0.0%\);_(* "–"??_);_(* @_)</c:formatCode>
                <c:ptCount val="1"/>
                <c:pt idx="0">
                  <c:v>0.20621491489321297</c:v>
                </c:pt>
              </c:numCache>
            </c:numRef>
          </c:val>
        </c:ser>
        <c:ser>
          <c:idx val="1"/>
          <c:order val="1"/>
          <c:tx>
            <c:strRef>
              <c:f>Calculations!$A$250</c:f>
              <c:strCache>
                <c:ptCount val="1"/>
                <c:pt idx="0">
                  <c:v>Delivery</c:v>
                </c:pt>
              </c:strCache>
            </c:strRef>
          </c:tx>
          <c:spPr>
            <a:solidFill>
              <a:srgbClr val="FF8C6D"/>
            </a:solidFill>
          </c:spPr>
          <c:invertIfNegative val="0"/>
          <c:val>
            <c:numRef>
              <c:f>Calculations!$F$250</c:f>
              <c:numCache>
                <c:formatCode>_(* #,##0.0%_);_(* \(#,##0.0%\);_(* "–"??_);_(* @_)</c:formatCode>
                <c:ptCount val="1"/>
                <c:pt idx="0">
                  <c:v>0.60230480238282835</c:v>
                </c:pt>
              </c:numCache>
            </c:numRef>
          </c:val>
        </c:ser>
        <c:ser>
          <c:idx val="2"/>
          <c:order val="2"/>
          <c:tx>
            <c:strRef>
              <c:f>Calculations!$A$251</c:f>
              <c:strCache>
                <c:ptCount val="1"/>
                <c:pt idx="0">
                  <c:v>Peak</c:v>
                </c:pt>
              </c:strCache>
            </c:strRef>
          </c:tx>
          <c:spPr>
            <a:solidFill>
              <a:srgbClr val="009999"/>
            </a:solidFill>
          </c:spPr>
          <c:invertIfNegative val="0"/>
          <c:val>
            <c:numRef>
              <c:f>Calculations!$F$251</c:f>
              <c:numCache>
                <c:formatCode>_(* #,##0.0%_);_(* \(#,##0.0%\);_(* "–"??_);_(* @_)</c:formatCode>
                <c:ptCount val="1"/>
                <c:pt idx="0">
                  <c:v>0.19765946379499433</c:v>
                </c:pt>
              </c:numCache>
            </c:numRef>
          </c:val>
        </c:ser>
        <c:dLbls>
          <c:showLegendKey val="0"/>
          <c:showVal val="0"/>
          <c:showCatName val="0"/>
          <c:showSerName val="0"/>
          <c:showPercent val="0"/>
          <c:showBubbleSize val="0"/>
        </c:dLbls>
        <c:gapWidth val="59"/>
        <c:overlap val="100"/>
        <c:axId val="396367744"/>
        <c:axId val="396369280"/>
      </c:barChart>
      <c:catAx>
        <c:axId val="396367744"/>
        <c:scaling>
          <c:orientation val="minMax"/>
        </c:scaling>
        <c:delete val="1"/>
        <c:axPos val="l"/>
        <c:majorTickMark val="out"/>
        <c:minorTickMark val="none"/>
        <c:tickLblPos val="nextTo"/>
        <c:crossAx val="396369280"/>
        <c:crosses val="autoZero"/>
        <c:auto val="1"/>
        <c:lblAlgn val="ctr"/>
        <c:lblOffset val="100"/>
        <c:noMultiLvlLbl val="0"/>
      </c:catAx>
      <c:valAx>
        <c:axId val="396369280"/>
        <c:scaling>
          <c:orientation val="minMax"/>
          <c:max val="1"/>
          <c:min val="0"/>
        </c:scaling>
        <c:delete val="1"/>
        <c:axPos val="b"/>
        <c:numFmt formatCode="_(* #,##0.0%_);_(* \(#,##0.0%\);_(* &quot;–&quot;??_);_(* @_)" sourceLinked="1"/>
        <c:majorTickMark val="out"/>
        <c:minorTickMark val="none"/>
        <c:tickLblPos val="nextTo"/>
        <c:crossAx val="396367744"/>
        <c:crosses val="autoZero"/>
        <c:crossBetween val="between"/>
      </c:valAx>
      <c:spPr>
        <a:noFill/>
        <a:ln>
          <a:noFill/>
        </a:ln>
      </c:spPr>
    </c:plotArea>
    <c:legend>
      <c:legendPos val="r"/>
      <c:layout>
        <c:manualLayout>
          <c:xMode val="edge"/>
          <c:yMode val="edge"/>
          <c:x val="4.3889545056867818E-2"/>
          <c:y val="0.74479440069991265"/>
          <c:w val="0.91999934383202098"/>
          <c:h val="0.25115157480314959"/>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1"/>
          <c:order val="1"/>
          <c:spPr>
            <a:noFill/>
          </c:spPr>
          <c:dLbls>
            <c:dLbl>
              <c:idx val="0"/>
              <c:layout>
                <c:manualLayout>
                  <c:x val="9.6565616797900267E-2"/>
                  <c:y val="-1.3258955722152729E-2"/>
                </c:manualLayout>
              </c:layout>
              <c:showLegendKey val="0"/>
              <c:showVal val="0"/>
              <c:showCatName val="1"/>
              <c:showSerName val="0"/>
              <c:showPercent val="0"/>
              <c:showBubbleSize val="0"/>
            </c:dLbl>
            <c:dLbl>
              <c:idx val="1"/>
              <c:layout>
                <c:manualLayout>
                  <c:x val="-1.7631889763779527E-2"/>
                  <c:y val="5.3995336918914998E-2"/>
                </c:manualLayout>
              </c:layout>
              <c:showLegendKey val="0"/>
              <c:showVal val="0"/>
              <c:showCatName val="1"/>
              <c:showSerName val="0"/>
              <c:showPercent val="0"/>
              <c:showBubbleSize val="0"/>
            </c:dLbl>
            <c:dLbl>
              <c:idx val="2"/>
              <c:layout>
                <c:manualLayout>
                  <c:x val="-2.388713910761155E-2"/>
                  <c:y val="-2.8907294187096904E-2"/>
                </c:manualLayout>
              </c:layout>
              <c:showLegendKey val="0"/>
              <c:showVal val="0"/>
              <c:showCatName val="1"/>
              <c:showSerName val="0"/>
              <c:showPercent val="0"/>
              <c:showBubbleSize val="0"/>
            </c:dLbl>
            <c:dLbl>
              <c:idx val="3"/>
              <c:layout>
                <c:manualLayout>
                  <c:x val="3.3333333333333361E-2"/>
                  <c:y val="2.2260915930051403E-2"/>
                </c:manualLayout>
              </c:layout>
              <c:showLegendKey val="0"/>
              <c:showVal val="0"/>
              <c:showCatName val="1"/>
              <c:showSerName val="0"/>
              <c:showPercent val="0"/>
              <c:showBubbleSize val="0"/>
            </c:dLbl>
            <c:dLbl>
              <c:idx val="4"/>
              <c:layout>
                <c:manualLayout>
                  <c:x val="-8.9182852143482066E-2"/>
                  <c:y val="-1.233514675375528E-2"/>
                </c:manualLayout>
              </c:layout>
              <c:showLegendKey val="0"/>
              <c:showVal val="0"/>
              <c:showCatName val="1"/>
              <c:showSerName val="0"/>
              <c:showPercent val="0"/>
              <c:showBubbleSize val="0"/>
            </c:dLbl>
            <c:showLegendKey val="0"/>
            <c:showVal val="1"/>
            <c:showCatName val="0"/>
            <c:showSerName val="0"/>
            <c:showPercent val="0"/>
            <c:showBubbleSize val="0"/>
            <c:showLeaderLines val="1"/>
          </c:dLbls>
          <c:cat>
            <c:strRef>
              <c:f>Calculations!$A$294:$A$298</c:f>
              <c:strCache>
                <c:ptCount val="5"/>
                <c:pt idx="0">
                  <c:v>Planned</c:v>
                </c:pt>
                <c:pt idx="1">
                  <c:v>Weather &amp; external</c:v>
                </c:pt>
                <c:pt idx="2">
                  <c:v>Obstruction</c:v>
                </c:pt>
                <c:pt idx="3">
                  <c:v>Equipment &amp; human error</c:v>
                </c:pt>
                <c:pt idx="4">
                  <c:v>Unknown</c:v>
                </c:pt>
              </c:strCache>
            </c:strRef>
          </c:cat>
          <c:val>
            <c:numRef>
              <c:f>Calculations!$H$294:$H$298</c:f>
              <c:numCache>
                <c:formatCode>_(* #,##0.00_);_(* \(#,##0.00\);_(* "–"???_);_(* @_)</c:formatCode>
                <c:ptCount val="5"/>
                <c:pt idx="0">
                  <c:v>0.11674006642661178</c:v>
                </c:pt>
                <c:pt idx="1">
                  <c:v>0.22347469321024263</c:v>
                </c:pt>
                <c:pt idx="2">
                  <c:v>0.20717442545797518</c:v>
                </c:pt>
                <c:pt idx="3">
                  <c:v>0.28938206341802536</c:v>
                </c:pt>
                <c:pt idx="4">
                  <c:v>0.16322875148714505</c:v>
                </c:pt>
              </c:numCache>
            </c:numRef>
          </c:val>
        </c:ser>
        <c:dLbls>
          <c:showLegendKey val="0"/>
          <c:showVal val="0"/>
          <c:showCatName val="0"/>
          <c:showSerName val="0"/>
          <c:showPercent val="0"/>
          <c:showBubbleSize val="0"/>
          <c:showLeaderLines val="1"/>
        </c:dLbls>
        <c:firstSliceAng val="0"/>
      </c:pieChart>
      <c:doughnutChart>
        <c:varyColors val="1"/>
        <c:ser>
          <c:idx val="0"/>
          <c:order val="0"/>
          <c:cat>
            <c:strRef>
              <c:f>Calculations!$A$294:$A$298</c:f>
              <c:strCache>
                <c:ptCount val="5"/>
                <c:pt idx="0">
                  <c:v>Planned</c:v>
                </c:pt>
                <c:pt idx="1">
                  <c:v>Weather &amp; external</c:v>
                </c:pt>
                <c:pt idx="2">
                  <c:v>Obstruction</c:v>
                </c:pt>
                <c:pt idx="3">
                  <c:v>Equipment &amp; human error</c:v>
                </c:pt>
                <c:pt idx="4">
                  <c:v>Unknown</c:v>
                </c:pt>
              </c:strCache>
            </c:strRef>
          </c:cat>
          <c:val>
            <c:numRef>
              <c:f>Calculations!$H$294:$H$298</c:f>
              <c:numCache>
                <c:formatCode>_(* #,##0.00_);_(* \(#,##0.00\);_(* "–"???_);_(* @_)</c:formatCode>
                <c:ptCount val="5"/>
                <c:pt idx="0">
                  <c:v>0.11674006642661178</c:v>
                </c:pt>
                <c:pt idx="1">
                  <c:v>0.22347469321024263</c:v>
                </c:pt>
                <c:pt idx="2">
                  <c:v>0.20717442545797518</c:v>
                </c:pt>
                <c:pt idx="3">
                  <c:v>0.28938206341802536</c:v>
                </c:pt>
                <c:pt idx="4">
                  <c:v>0.16322875148714505</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Calculations!$B$12:$F$12</c:f>
              <c:numCache>
                <c:formatCode>_(* #,##0_);_(* \(#,##0\);_(* "–"???_);_(* @_)</c:formatCode>
                <c:ptCount val="5"/>
                <c:pt idx="0">
                  <c:v>2081090.625</c:v>
                </c:pt>
                <c:pt idx="1">
                  <c:v>2021281.875</c:v>
                </c:pt>
                <c:pt idx="2">
                  <c:v>2032486.25</c:v>
                </c:pt>
                <c:pt idx="3">
                  <c:v>2047573.625</c:v>
                </c:pt>
                <c:pt idx="4">
                  <c:v>2066129.25</c:v>
                </c:pt>
              </c:numCache>
            </c:numRef>
          </c:val>
          <c:smooth val="0"/>
        </c:ser>
        <c:dLbls>
          <c:showLegendKey val="0"/>
          <c:showVal val="0"/>
          <c:showCatName val="0"/>
          <c:showSerName val="0"/>
          <c:showPercent val="0"/>
          <c:showBubbleSize val="0"/>
        </c:dLbls>
        <c:marker val="1"/>
        <c:smooth val="0"/>
        <c:axId val="396871936"/>
        <c:axId val="396967936"/>
      </c:lineChart>
      <c:catAx>
        <c:axId val="396871936"/>
        <c:scaling>
          <c:orientation val="minMax"/>
        </c:scaling>
        <c:delete val="1"/>
        <c:axPos val="b"/>
        <c:majorTickMark val="out"/>
        <c:minorTickMark val="none"/>
        <c:tickLblPos val="nextTo"/>
        <c:crossAx val="396967936"/>
        <c:crosses val="autoZero"/>
        <c:auto val="1"/>
        <c:lblAlgn val="ctr"/>
        <c:lblOffset val="100"/>
        <c:noMultiLvlLbl val="0"/>
      </c:catAx>
      <c:valAx>
        <c:axId val="396967936"/>
        <c:scaling>
          <c:orientation val="minMax"/>
          <c:min val="0"/>
        </c:scaling>
        <c:delete val="1"/>
        <c:axPos val="l"/>
        <c:numFmt formatCode="_(* #,##0_);_(* \(#,##0\);_(* &quot;–&quot;???_);_(* @_)" sourceLinked="1"/>
        <c:majorTickMark val="out"/>
        <c:minorTickMark val="none"/>
        <c:tickLblPos val="nextTo"/>
        <c:crossAx val="39687193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cat>
            <c:strRef>
              <c:f>Calculations!$L$294:$L$298</c:f>
              <c:strCache>
                <c:ptCount val="5"/>
                <c:pt idx="0">
                  <c:v>Equipment &amp; human error</c:v>
                </c:pt>
                <c:pt idx="1">
                  <c:v>Weather &amp; external</c:v>
                </c:pt>
                <c:pt idx="2">
                  <c:v>Obstruction</c:v>
                </c:pt>
                <c:pt idx="3">
                  <c:v>Unknown</c:v>
                </c:pt>
                <c:pt idx="4">
                  <c:v>Planned</c:v>
                </c:pt>
              </c:strCache>
            </c:strRef>
          </c:cat>
          <c:val>
            <c:numRef>
              <c:f>Calculations!$M$294:$M$298</c:f>
              <c:numCache>
                <c:formatCode>0%</c:formatCode>
                <c:ptCount val="5"/>
                <c:pt idx="0">
                  <c:v>0.28938206341802536</c:v>
                </c:pt>
                <c:pt idx="1">
                  <c:v>0.22347469321024263</c:v>
                </c:pt>
                <c:pt idx="2">
                  <c:v>0.20717442545797518</c:v>
                </c:pt>
                <c:pt idx="3">
                  <c:v>0.16322875148714505</c:v>
                </c:pt>
                <c:pt idx="4">
                  <c:v>0.11674006642661178</c:v>
                </c:pt>
              </c:numCache>
            </c:numRef>
          </c:val>
        </c:ser>
        <c:dLbls>
          <c:showLegendKey val="0"/>
          <c:showVal val="0"/>
          <c:showCatName val="0"/>
          <c:showSerName val="0"/>
          <c:showPercent val="0"/>
          <c:showBubbleSize val="0"/>
        </c:dLbls>
        <c:gapWidth val="75"/>
        <c:axId val="396418048"/>
        <c:axId val="400098048"/>
      </c:barChart>
      <c:catAx>
        <c:axId val="396418048"/>
        <c:scaling>
          <c:orientation val="maxMin"/>
        </c:scaling>
        <c:delete val="0"/>
        <c:axPos val="l"/>
        <c:majorTickMark val="none"/>
        <c:minorTickMark val="none"/>
        <c:tickLblPos val="nextTo"/>
        <c:crossAx val="400098048"/>
        <c:crosses val="autoZero"/>
        <c:auto val="1"/>
        <c:lblAlgn val="ctr"/>
        <c:lblOffset val="100"/>
        <c:noMultiLvlLbl val="0"/>
      </c:catAx>
      <c:valAx>
        <c:axId val="400098048"/>
        <c:scaling>
          <c:orientation val="minMax"/>
        </c:scaling>
        <c:delete val="0"/>
        <c:axPos val="b"/>
        <c:majorGridlines>
          <c:spPr>
            <a:ln>
              <a:solidFill>
                <a:schemeClr val="accent1"/>
              </a:solidFill>
            </a:ln>
          </c:spPr>
        </c:majorGridlines>
        <c:numFmt formatCode="0%" sourceLinked="1"/>
        <c:majorTickMark val="out"/>
        <c:minorTickMark val="none"/>
        <c:tickLblPos val="nextTo"/>
        <c:spPr>
          <a:noFill/>
          <a:ln>
            <a:noFill/>
          </a:ln>
        </c:spPr>
        <c:crossAx val="396418048"/>
        <c:crosses val="max"/>
        <c:crossBetween val="between"/>
      </c:valAx>
      <c:spPr>
        <a:noFill/>
      </c:spPr>
    </c:plotArea>
    <c:plotVisOnly val="1"/>
    <c:dispBlanksAs val="gap"/>
    <c:showDLblsOverMax val="0"/>
  </c:chart>
  <c:spPr>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dPt>
          <c:dPt>
            <c:idx val="1"/>
            <c:bubble3D val="0"/>
            <c:spPr>
              <a:solidFill>
                <a:srgbClr val="DAE63A"/>
              </a:solidFill>
            </c:spPr>
          </c:dPt>
          <c:dPt>
            <c:idx val="2"/>
            <c:bubble3D val="0"/>
            <c:spPr>
              <a:solidFill>
                <a:srgbClr val="FF5050"/>
              </a:solidFill>
            </c:spPr>
          </c:dPt>
          <c:dPt>
            <c:idx val="3"/>
            <c:bubble3D val="0"/>
            <c:spPr>
              <a:noFill/>
            </c:spPr>
          </c:dPt>
          <c:val>
            <c:numRef>
              <c:f>Calculations!$B$109:$E$109</c:f>
              <c:numCache>
                <c:formatCode>General</c:formatCode>
                <c:ptCount val="4"/>
                <c:pt idx="0">
                  <c:v>0.375</c:v>
                </c:pt>
                <c:pt idx="1">
                  <c:v>0.22499999999999998</c:v>
                </c:pt>
                <c:pt idx="2">
                  <c:v>0.15000000000000002</c:v>
                </c:pt>
                <c:pt idx="3" formatCode="_(* #,##0.00_);_(* \(#,##0.00\);_(* &quot;–&quot;???_);_(* @_)">
                  <c:v>0.75</c:v>
                </c:pt>
              </c:numCache>
            </c:numRef>
          </c:val>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dPt>
          <c:dPt>
            <c:idx val="1"/>
            <c:bubble3D val="0"/>
            <c:spPr>
              <a:solidFill>
                <a:schemeClr val="tx1"/>
              </a:solidFill>
            </c:spPr>
          </c:dPt>
          <c:dPt>
            <c:idx val="2"/>
            <c:bubble3D val="0"/>
            <c:spPr>
              <a:noFill/>
            </c:spPr>
          </c:dPt>
          <c:val>
            <c:numRef>
              <c:f>Calculations!$B$110:$E$110</c:f>
              <c:numCache>
                <c:formatCode>_(* #,##0%_);_(* \(#,##0%\);_(* "–"??_);_(* @_)</c:formatCode>
                <c:ptCount val="4"/>
                <c:pt idx="0" formatCode="_(* #,##0.0000_);_(* \(#,##0.0000\);_(* &quot;–&quot;??_);_(* @_)">
                  <c:v>1.1385124803067233</c:v>
                </c:pt>
                <c:pt idx="1">
                  <c:v>7.4999999999999997E-3</c:v>
                </c:pt>
                <c:pt idx="2" formatCode="_(* #,##0.0000_);_(* \(#,##0.0000\);_(* &quot;–&quot;??_);_(* @_)">
                  <c:v>0.35398751969327674</c:v>
                </c:pt>
              </c:numCache>
            </c:numRef>
          </c:val>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Calculations!$B$13:$F$13</c:f>
              <c:numCache>
                <c:formatCode>_(* #,##0.00_);_(* \(#,##0.00\);_(* "–"???_);_(* @_)</c:formatCode>
                <c:ptCount val="5"/>
                <c:pt idx="0">
                  <c:v>30753.646484375</c:v>
                </c:pt>
                <c:pt idx="1">
                  <c:v>31077.7890625</c:v>
                </c:pt>
                <c:pt idx="2">
                  <c:v>30662.158203125</c:v>
                </c:pt>
                <c:pt idx="3">
                  <c:v>31304.8046875</c:v>
                </c:pt>
                <c:pt idx="4">
                  <c:v>31784.91015625</c:v>
                </c:pt>
              </c:numCache>
            </c:numRef>
          </c:val>
          <c:smooth val="0"/>
        </c:ser>
        <c:dLbls>
          <c:showLegendKey val="0"/>
          <c:showVal val="0"/>
          <c:showCatName val="0"/>
          <c:showSerName val="0"/>
          <c:showPercent val="0"/>
          <c:showBubbleSize val="0"/>
        </c:dLbls>
        <c:marker val="1"/>
        <c:smooth val="0"/>
        <c:axId val="396978816"/>
        <c:axId val="396992896"/>
      </c:lineChart>
      <c:catAx>
        <c:axId val="396978816"/>
        <c:scaling>
          <c:orientation val="minMax"/>
        </c:scaling>
        <c:delete val="1"/>
        <c:axPos val="b"/>
        <c:majorTickMark val="out"/>
        <c:minorTickMark val="none"/>
        <c:tickLblPos val="nextTo"/>
        <c:crossAx val="396992896"/>
        <c:crosses val="autoZero"/>
        <c:auto val="1"/>
        <c:lblAlgn val="ctr"/>
        <c:lblOffset val="100"/>
        <c:noMultiLvlLbl val="0"/>
      </c:catAx>
      <c:valAx>
        <c:axId val="396992896"/>
        <c:scaling>
          <c:orientation val="minMax"/>
          <c:min val="0"/>
        </c:scaling>
        <c:delete val="1"/>
        <c:axPos val="l"/>
        <c:numFmt formatCode="_(* #,##0.00_);_(* \(#,##0.00\);_(* &quot;–&quot;???_);_(* @_)" sourceLinked="1"/>
        <c:majorTickMark val="out"/>
        <c:minorTickMark val="none"/>
        <c:tickLblPos val="nextTo"/>
        <c:crossAx val="3969788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Calculations!$B$14:$F$14</c:f>
              <c:numCache>
                <c:formatCode>_(* #,##0.00_);_(* \(#,##0.00\);_(* "–"???_);_(* @_)</c:formatCode>
                <c:ptCount val="5"/>
                <c:pt idx="0">
                  <c:v>6636.53564453125</c:v>
                </c:pt>
                <c:pt idx="1">
                  <c:v>6235.14990234375</c:v>
                </c:pt>
                <c:pt idx="2">
                  <c:v>6442.96630859375</c:v>
                </c:pt>
                <c:pt idx="3">
                  <c:v>6323.93115234375</c:v>
                </c:pt>
                <c:pt idx="4">
                  <c:v>6571.47802734375</c:v>
                </c:pt>
              </c:numCache>
            </c:numRef>
          </c:val>
          <c:smooth val="0"/>
        </c:ser>
        <c:dLbls>
          <c:showLegendKey val="0"/>
          <c:showVal val="0"/>
          <c:showCatName val="0"/>
          <c:showSerName val="0"/>
          <c:showPercent val="0"/>
          <c:showBubbleSize val="0"/>
        </c:dLbls>
        <c:marker val="1"/>
        <c:smooth val="0"/>
        <c:axId val="397003776"/>
        <c:axId val="396911360"/>
      </c:lineChart>
      <c:catAx>
        <c:axId val="397003776"/>
        <c:scaling>
          <c:orientation val="minMax"/>
        </c:scaling>
        <c:delete val="1"/>
        <c:axPos val="b"/>
        <c:majorTickMark val="out"/>
        <c:minorTickMark val="none"/>
        <c:tickLblPos val="nextTo"/>
        <c:crossAx val="396911360"/>
        <c:crosses val="autoZero"/>
        <c:auto val="1"/>
        <c:lblAlgn val="ctr"/>
        <c:lblOffset val="100"/>
        <c:noMultiLvlLbl val="0"/>
      </c:catAx>
      <c:valAx>
        <c:axId val="396911360"/>
        <c:scaling>
          <c:orientation val="minMax"/>
          <c:min val="0"/>
        </c:scaling>
        <c:delete val="1"/>
        <c:axPos val="l"/>
        <c:numFmt formatCode="_(* #,##0.00_);_(* \(#,##0.00\);_(* &quot;–&quot;???_);_(* @_)" sourceLinked="1"/>
        <c:majorTickMark val="out"/>
        <c:minorTickMark val="none"/>
        <c:tickLblPos val="nextTo"/>
        <c:crossAx val="39700377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1"/>
          <c:order val="0"/>
          <c:spPr>
            <a:ln w="19050">
              <a:solidFill>
                <a:srgbClr val="968F58"/>
              </a:solidFill>
            </a:ln>
          </c:spPr>
          <c:marker>
            <c:symbol val="none"/>
          </c:marker>
          <c:val>
            <c:numRef>
              <c:f>Calculations!$B$15:$F$15</c:f>
              <c:numCache>
                <c:formatCode>_(* #,##0.00_);_(* \(#,##0.00\);_(* "–"???_);_(* @_)</c:formatCode>
                <c:ptCount val="5"/>
                <c:pt idx="0">
                  <c:v>#N/A</c:v>
                </c:pt>
                <c:pt idx="1">
                  <c:v>19953.646484375</c:v>
                </c:pt>
                <c:pt idx="2">
                  <c:v>20222.1875</c:v>
                </c:pt>
                <c:pt idx="3">
                  <c:v>20609.05859375</c:v>
                </c:pt>
                <c:pt idx="4">
                  <c:v>21055.052734375</c:v>
                </c:pt>
              </c:numCache>
            </c:numRef>
          </c:val>
          <c:smooth val="0"/>
        </c:ser>
        <c:dLbls>
          <c:showLegendKey val="0"/>
          <c:showVal val="0"/>
          <c:showCatName val="0"/>
          <c:showSerName val="0"/>
          <c:showPercent val="0"/>
          <c:showBubbleSize val="0"/>
        </c:dLbls>
        <c:marker val="1"/>
        <c:smooth val="0"/>
        <c:axId val="396947456"/>
        <c:axId val="396948992"/>
      </c:lineChart>
      <c:catAx>
        <c:axId val="396947456"/>
        <c:scaling>
          <c:orientation val="minMax"/>
        </c:scaling>
        <c:delete val="1"/>
        <c:axPos val="b"/>
        <c:majorTickMark val="out"/>
        <c:minorTickMark val="none"/>
        <c:tickLblPos val="nextTo"/>
        <c:crossAx val="396948992"/>
        <c:crosses val="autoZero"/>
        <c:auto val="1"/>
        <c:lblAlgn val="ctr"/>
        <c:lblOffset val="100"/>
        <c:noMultiLvlLbl val="0"/>
      </c:catAx>
      <c:valAx>
        <c:axId val="396948992"/>
        <c:scaling>
          <c:orientation val="minMax"/>
          <c:min val="0"/>
        </c:scaling>
        <c:delete val="1"/>
        <c:axPos val="l"/>
        <c:numFmt formatCode="_(* #,##0.00_);_(* \(#,##0.00\);_(* &quot;–&quot;???_);_(* @_)" sourceLinked="1"/>
        <c:majorTickMark val="out"/>
        <c:minorTickMark val="none"/>
        <c:tickLblPos val="nextTo"/>
        <c:crossAx val="39694745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image" Target="../media/image2.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5.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5" Type="http://schemas.openxmlformats.org/officeDocument/2006/relationships/chart" Target="../charts/chart61.xml"/><Relationship Id="rId4" Type="http://schemas.openxmlformats.org/officeDocument/2006/relationships/chart" Target="../charts/chart60.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1980510</xdr:rowOff>
    </xdr:from>
    <xdr:to>
      <xdr:col>4</xdr:col>
      <xdr:colOff>0</xdr:colOff>
      <xdr:row>15</xdr:row>
      <xdr:rowOff>13338</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1010"/>
          <a:ext cx="8982075" cy="3300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295292</xdr:colOff>
      <xdr:row>1</xdr:row>
      <xdr:rowOff>0</xdr:rowOff>
    </xdr:from>
    <xdr:to>
      <xdr:col>1</xdr:col>
      <xdr:colOff>860727</xdr:colOff>
      <xdr:row>1</xdr:row>
      <xdr:rowOff>705600</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92" y="190500"/>
          <a:ext cx="2337085" cy="70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23</xdr:row>
      <xdr:rowOff>0</xdr:rowOff>
    </xdr:from>
    <xdr:to>
      <xdr:col>15</xdr:col>
      <xdr:colOff>205200</xdr:colOff>
      <xdr:row>27</xdr:row>
      <xdr:rowOff>219600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212506</xdr:colOff>
      <xdr:row>5</xdr:row>
      <xdr:rowOff>214313</xdr:rowOff>
    </xdr:from>
    <xdr:to>
      <xdr:col>12</xdr:col>
      <xdr:colOff>189502</xdr:colOff>
      <xdr:row>7</xdr:row>
      <xdr:rowOff>17861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212506</xdr:colOff>
      <xdr:row>6</xdr:row>
      <xdr:rowOff>214313</xdr:rowOff>
    </xdr:from>
    <xdr:to>
      <xdr:col>12</xdr:col>
      <xdr:colOff>189502</xdr:colOff>
      <xdr:row>8</xdr:row>
      <xdr:rowOff>17861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212506</xdr:colOff>
      <xdr:row>7</xdr:row>
      <xdr:rowOff>214312</xdr:rowOff>
    </xdr:from>
    <xdr:to>
      <xdr:col>12</xdr:col>
      <xdr:colOff>189502</xdr:colOff>
      <xdr:row>9</xdr:row>
      <xdr:rowOff>17860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212506</xdr:colOff>
      <xdr:row>8</xdr:row>
      <xdr:rowOff>214312</xdr:rowOff>
    </xdr:from>
    <xdr:to>
      <xdr:col>12</xdr:col>
      <xdr:colOff>189502</xdr:colOff>
      <xdr:row>10</xdr:row>
      <xdr:rowOff>17860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212506</xdr:colOff>
      <xdr:row>9</xdr:row>
      <xdr:rowOff>214313</xdr:rowOff>
    </xdr:from>
    <xdr:to>
      <xdr:col>12</xdr:col>
      <xdr:colOff>189502</xdr:colOff>
      <xdr:row>11</xdr:row>
      <xdr:rowOff>17861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212506</xdr:colOff>
      <xdr:row>11</xdr:row>
      <xdr:rowOff>24848</xdr:rowOff>
    </xdr:from>
    <xdr:to>
      <xdr:col>12</xdr:col>
      <xdr:colOff>189502</xdr:colOff>
      <xdr:row>12</xdr:row>
      <xdr:rowOff>17861</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212506</xdr:colOff>
      <xdr:row>11</xdr:row>
      <xdr:rowOff>214313</xdr:rowOff>
    </xdr:from>
    <xdr:to>
      <xdr:col>12</xdr:col>
      <xdr:colOff>189502</xdr:colOff>
      <xdr:row>13</xdr:row>
      <xdr:rowOff>17861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212506</xdr:colOff>
      <xdr:row>13</xdr:row>
      <xdr:rowOff>24848</xdr:rowOff>
    </xdr:from>
    <xdr:to>
      <xdr:col>12</xdr:col>
      <xdr:colOff>189502</xdr:colOff>
      <xdr:row>14</xdr:row>
      <xdr:rowOff>17860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212506</xdr:colOff>
      <xdr:row>13</xdr:row>
      <xdr:rowOff>214312</xdr:rowOff>
    </xdr:from>
    <xdr:to>
      <xdr:col>12</xdr:col>
      <xdr:colOff>189502</xdr:colOff>
      <xdr:row>15</xdr:row>
      <xdr:rowOff>17860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212506</xdr:colOff>
      <xdr:row>14</xdr:row>
      <xdr:rowOff>214313</xdr:rowOff>
    </xdr:from>
    <xdr:to>
      <xdr:col>12</xdr:col>
      <xdr:colOff>189502</xdr:colOff>
      <xdr:row>16</xdr:row>
      <xdr:rowOff>17861</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212506</xdr:colOff>
      <xdr:row>18</xdr:row>
      <xdr:rowOff>214312</xdr:rowOff>
    </xdr:from>
    <xdr:to>
      <xdr:col>12</xdr:col>
      <xdr:colOff>189502</xdr:colOff>
      <xdr:row>20</xdr:row>
      <xdr:rowOff>17860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212506</xdr:colOff>
      <xdr:row>20</xdr:row>
      <xdr:rowOff>4762</xdr:rowOff>
    </xdr:from>
    <xdr:to>
      <xdr:col>12</xdr:col>
      <xdr:colOff>189502</xdr:colOff>
      <xdr:row>21</xdr:row>
      <xdr:rowOff>17860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212506</xdr:colOff>
      <xdr:row>18</xdr:row>
      <xdr:rowOff>80010</xdr:rowOff>
    </xdr:from>
    <xdr:to>
      <xdr:col>12</xdr:col>
      <xdr:colOff>189502</xdr:colOff>
      <xdr:row>19</xdr:row>
      <xdr:rowOff>17861</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212506</xdr:colOff>
      <xdr:row>4</xdr:row>
      <xdr:rowOff>214313</xdr:rowOff>
    </xdr:from>
    <xdr:to>
      <xdr:col>12</xdr:col>
      <xdr:colOff>189502</xdr:colOff>
      <xdr:row>6</xdr:row>
      <xdr:rowOff>17861</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23</xdr:row>
      <xdr:rowOff>0</xdr:rowOff>
    </xdr:from>
    <xdr:to>
      <xdr:col>31</xdr:col>
      <xdr:colOff>201600</xdr:colOff>
      <xdr:row>27</xdr:row>
      <xdr:rowOff>219600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87321</xdr:colOff>
      <xdr:row>33</xdr:row>
      <xdr:rowOff>218013</xdr:rowOff>
    </xdr:from>
    <xdr:to>
      <xdr:col>14</xdr:col>
      <xdr:colOff>64317</xdr:colOff>
      <xdr:row>35</xdr:row>
      <xdr:rowOff>9213</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87321</xdr:colOff>
      <xdr:row>34</xdr:row>
      <xdr:rowOff>218013</xdr:rowOff>
    </xdr:from>
    <xdr:to>
      <xdr:col>14</xdr:col>
      <xdr:colOff>64317</xdr:colOff>
      <xdr:row>36</xdr:row>
      <xdr:rowOff>9213</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87321</xdr:colOff>
      <xdr:row>35</xdr:row>
      <xdr:rowOff>218013</xdr:rowOff>
    </xdr:from>
    <xdr:to>
      <xdr:col>14</xdr:col>
      <xdr:colOff>64317</xdr:colOff>
      <xdr:row>37</xdr:row>
      <xdr:rowOff>9213</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87321</xdr:colOff>
      <xdr:row>36</xdr:row>
      <xdr:rowOff>218013</xdr:rowOff>
    </xdr:from>
    <xdr:to>
      <xdr:col>14</xdr:col>
      <xdr:colOff>64317</xdr:colOff>
      <xdr:row>38</xdr:row>
      <xdr:rowOff>9213</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87321</xdr:colOff>
      <xdr:row>37</xdr:row>
      <xdr:rowOff>218013</xdr:rowOff>
    </xdr:from>
    <xdr:to>
      <xdr:col>14</xdr:col>
      <xdr:colOff>64317</xdr:colOff>
      <xdr:row>39</xdr:row>
      <xdr:rowOff>9213</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87321</xdr:colOff>
      <xdr:row>38</xdr:row>
      <xdr:rowOff>218013</xdr:rowOff>
    </xdr:from>
    <xdr:to>
      <xdr:col>14</xdr:col>
      <xdr:colOff>64317</xdr:colOff>
      <xdr:row>40</xdr:row>
      <xdr:rowOff>9213</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87321</xdr:colOff>
      <xdr:row>39</xdr:row>
      <xdr:rowOff>218013</xdr:rowOff>
    </xdr:from>
    <xdr:to>
      <xdr:col>14</xdr:col>
      <xdr:colOff>64317</xdr:colOff>
      <xdr:row>41</xdr:row>
      <xdr:rowOff>9213</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212506</xdr:colOff>
      <xdr:row>15</xdr:row>
      <xdr:rowOff>214313</xdr:rowOff>
    </xdr:from>
    <xdr:to>
      <xdr:col>12</xdr:col>
      <xdr:colOff>189502</xdr:colOff>
      <xdr:row>17</xdr:row>
      <xdr:rowOff>17861</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57151</xdr:colOff>
      <xdr:row>15</xdr:row>
      <xdr:rowOff>4762</xdr:rowOff>
    </xdr:from>
    <xdr:to>
      <xdr:col>41</xdr:col>
      <xdr:colOff>638</xdr:colOff>
      <xdr:row>19</xdr:row>
      <xdr:rowOff>95259</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41</xdr:col>
      <xdr:colOff>63501</xdr:colOff>
      <xdr:row>15</xdr:row>
      <xdr:rowOff>4762</xdr:rowOff>
    </xdr:from>
    <xdr:to>
      <xdr:col>45</xdr:col>
      <xdr:colOff>6988</xdr:colOff>
      <xdr:row>19</xdr:row>
      <xdr:rowOff>95259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45</xdr:col>
      <xdr:colOff>79376</xdr:colOff>
      <xdr:row>15</xdr:row>
      <xdr:rowOff>14287</xdr:rowOff>
    </xdr:from>
    <xdr:to>
      <xdr:col>49</xdr:col>
      <xdr:colOff>22863</xdr:colOff>
      <xdr:row>19</xdr:row>
      <xdr:rowOff>94059</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49</xdr:col>
      <xdr:colOff>49600</xdr:colOff>
      <xdr:row>15</xdr:row>
      <xdr:rowOff>9525</xdr:rowOff>
    </xdr:from>
    <xdr:to>
      <xdr:col>53</xdr:col>
      <xdr:colOff>27384</xdr:colOff>
      <xdr:row>19</xdr:row>
      <xdr:rowOff>100022</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28</xdr:col>
      <xdr:colOff>115955</xdr:colOff>
      <xdr:row>5</xdr:row>
      <xdr:rowOff>63361</xdr:rowOff>
    </xdr:from>
    <xdr:to>
      <xdr:col>37</xdr:col>
      <xdr:colOff>87380</xdr:colOff>
      <xdr:row>8</xdr:row>
      <xdr:rowOff>31861</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28</xdr:col>
      <xdr:colOff>115955</xdr:colOff>
      <xdr:row>8</xdr:row>
      <xdr:rowOff>63982</xdr:rowOff>
    </xdr:from>
    <xdr:to>
      <xdr:col>37</xdr:col>
      <xdr:colOff>87380</xdr:colOff>
      <xdr:row>11</xdr:row>
      <xdr:rowOff>32482</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37</xdr:col>
      <xdr:colOff>47626</xdr:colOff>
      <xdr:row>33</xdr:row>
      <xdr:rowOff>19050</xdr:rowOff>
    </xdr:from>
    <xdr:to>
      <xdr:col>40</xdr:col>
      <xdr:colOff>217332</xdr:colOff>
      <xdr:row>37</xdr:row>
      <xdr:rowOff>98822</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53976</xdr:colOff>
      <xdr:row>33</xdr:row>
      <xdr:rowOff>28575</xdr:rowOff>
    </xdr:from>
    <xdr:to>
      <xdr:col>44</xdr:col>
      <xdr:colOff>223682</xdr:colOff>
      <xdr:row>37</xdr:row>
      <xdr:rowOff>108347</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45</xdr:col>
      <xdr:colOff>69851</xdr:colOff>
      <xdr:row>33</xdr:row>
      <xdr:rowOff>38100</xdr:rowOff>
    </xdr:from>
    <xdr:to>
      <xdr:col>49</xdr:col>
      <xdr:colOff>13338</xdr:colOff>
      <xdr:row>37</xdr:row>
      <xdr:rowOff>117872</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49</xdr:col>
      <xdr:colOff>40075</xdr:colOff>
      <xdr:row>33</xdr:row>
      <xdr:rowOff>33338</xdr:rowOff>
    </xdr:from>
    <xdr:to>
      <xdr:col>53</xdr:col>
      <xdr:colOff>17859</xdr:colOff>
      <xdr:row>37</xdr:row>
      <xdr:rowOff>113110</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17</xdr:col>
      <xdr:colOff>43543</xdr:colOff>
      <xdr:row>11</xdr:row>
      <xdr:rowOff>70757</xdr:rowOff>
    </xdr:from>
    <xdr:to>
      <xdr:col>27</xdr:col>
      <xdr:colOff>214329</xdr:colOff>
      <xdr:row>13</xdr:row>
      <xdr:rowOff>157757</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17</xdr:col>
      <xdr:colOff>43543</xdr:colOff>
      <xdr:row>9</xdr:row>
      <xdr:rowOff>65315</xdr:rowOff>
    </xdr:from>
    <xdr:to>
      <xdr:col>27</xdr:col>
      <xdr:colOff>214329</xdr:colOff>
      <xdr:row>11</xdr:row>
      <xdr:rowOff>152315</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37</xdr:col>
      <xdr:colOff>50131</xdr:colOff>
      <xdr:row>47</xdr:row>
      <xdr:rowOff>142875</xdr:rowOff>
    </xdr:from>
    <xdr:to>
      <xdr:col>40</xdr:col>
      <xdr:colOff>180473</xdr:colOff>
      <xdr:row>48</xdr:row>
      <xdr:rowOff>146775</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41</xdr:col>
      <xdr:colOff>47625</xdr:colOff>
      <xdr:row>47</xdr:row>
      <xdr:rowOff>142875</xdr:rowOff>
    </xdr:from>
    <xdr:to>
      <xdr:col>44</xdr:col>
      <xdr:colOff>177967</xdr:colOff>
      <xdr:row>48</xdr:row>
      <xdr:rowOff>146775</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47</xdr:col>
      <xdr:colOff>180147</xdr:colOff>
      <xdr:row>47</xdr:row>
      <xdr:rowOff>134937</xdr:rowOff>
    </xdr:from>
    <xdr:to>
      <xdr:col>51</xdr:col>
      <xdr:colOff>78575</xdr:colOff>
      <xdr:row>48</xdr:row>
      <xdr:rowOff>138837</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37</xdr:col>
      <xdr:colOff>47625</xdr:colOff>
      <xdr:row>29</xdr:row>
      <xdr:rowOff>158750</xdr:rowOff>
    </xdr:from>
    <xdr:to>
      <xdr:col>40</xdr:col>
      <xdr:colOff>177967</xdr:colOff>
      <xdr:row>30</xdr:row>
      <xdr:rowOff>163383</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41</xdr:col>
      <xdr:colOff>47625</xdr:colOff>
      <xdr:row>29</xdr:row>
      <xdr:rowOff>150812</xdr:rowOff>
    </xdr:from>
    <xdr:to>
      <xdr:col>44</xdr:col>
      <xdr:colOff>177967</xdr:colOff>
      <xdr:row>30</xdr:row>
      <xdr:rowOff>154712</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45</xdr:col>
      <xdr:colOff>47625</xdr:colOff>
      <xdr:row>29</xdr:row>
      <xdr:rowOff>150812</xdr:rowOff>
    </xdr:from>
    <xdr:to>
      <xdr:col>48</xdr:col>
      <xdr:colOff>177967</xdr:colOff>
      <xdr:row>30</xdr:row>
      <xdr:rowOff>154712</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26</xdr:col>
      <xdr:colOff>231913</xdr:colOff>
      <xdr:row>33</xdr:row>
      <xdr:rowOff>190500</xdr:rowOff>
    </xdr:from>
    <xdr:to>
      <xdr:col>29</xdr:col>
      <xdr:colOff>208908</xdr:colOff>
      <xdr:row>35</xdr:row>
      <xdr:rowOff>10275</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26</xdr:col>
      <xdr:colOff>231913</xdr:colOff>
      <xdr:row>34</xdr:row>
      <xdr:rowOff>190500</xdr:rowOff>
    </xdr:from>
    <xdr:to>
      <xdr:col>29</xdr:col>
      <xdr:colOff>208908</xdr:colOff>
      <xdr:row>36</xdr:row>
      <xdr:rowOff>10275</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26</xdr:col>
      <xdr:colOff>231913</xdr:colOff>
      <xdr:row>35</xdr:row>
      <xdr:rowOff>190500</xdr:rowOff>
    </xdr:from>
    <xdr:to>
      <xdr:col>29</xdr:col>
      <xdr:colOff>208908</xdr:colOff>
      <xdr:row>37</xdr:row>
      <xdr:rowOff>10275</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26</xdr:col>
      <xdr:colOff>231913</xdr:colOff>
      <xdr:row>36</xdr:row>
      <xdr:rowOff>190500</xdr:rowOff>
    </xdr:from>
    <xdr:to>
      <xdr:col>29</xdr:col>
      <xdr:colOff>208908</xdr:colOff>
      <xdr:row>38</xdr:row>
      <xdr:rowOff>10275</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26</xdr:col>
      <xdr:colOff>231913</xdr:colOff>
      <xdr:row>37</xdr:row>
      <xdr:rowOff>190500</xdr:rowOff>
    </xdr:from>
    <xdr:to>
      <xdr:col>29</xdr:col>
      <xdr:colOff>208908</xdr:colOff>
      <xdr:row>39</xdr:row>
      <xdr:rowOff>10275</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26</xdr:col>
      <xdr:colOff>231913</xdr:colOff>
      <xdr:row>38</xdr:row>
      <xdr:rowOff>190500</xdr:rowOff>
    </xdr:from>
    <xdr:to>
      <xdr:col>29</xdr:col>
      <xdr:colOff>208908</xdr:colOff>
      <xdr:row>40</xdr:row>
      <xdr:rowOff>10275</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26</xdr:col>
      <xdr:colOff>231913</xdr:colOff>
      <xdr:row>39</xdr:row>
      <xdr:rowOff>190500</xdr:rowOff>
    </xdr:from>
    <xdr:to>
      <xdr:col>29</xdr:col>
      <xdr:colOff>208908</xdr:colOff>
      <xdr:row>41</xdr:row>
      <xdr:rowOff>10275</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10</xdr:col>
      <xdr:colOff>0</xdr:colOff>
      <xdr:row>16</xdr:row>
      <xdr:rowOff>190500</xdr:rowOff>
    </xdr:from>
    <xdr:to>
      <xdr:col>12</xdr:col>
      <xdr:colOff>208909</xdr:colOff>
      <xdr:row>18</xdr:row>
      <xdr:rowOff>22623</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28</xdr:col>
      <xdr:colOff>123892</xdr:colOff>
      <xdr:row>11</xdr:row>
      <xdr:rowOff>89037</xdr:rowOff>
    </xdr:from>
    <xdr:to>
      <xdr:col>37</xdr:col>
      <xdr:colOff>95317</xdr:colOff>
      <xdr:row>14</xdr:row>
      <xdr:rowOff>57537</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11</xdr:col>
      <xdr:colOff>99392</xdr:colOff>
      <xdr:row>41</xdr:row>
      <xdr:rowOff>0</xdr:rowOff>
    </xdr:from>
    <xdr:to>
      <xdr:col>14</xdr:col>
      <xdr:colOff>76388</xdr:colOff>
      <xdr:row>42</xdr:row>
      <xdr:rowOff>10275</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26</xdr:col>
      <xdr:colOff>231913</xdr:colOff>
      <xdr:row>40</xdr:row>
      <xdr:rowOff>190500</xdr:rowOff>
    </xdr:from>
    <xdr:to>
      <xdr:col>29</xdr:col>
      <xdr:colOff>208908</xdr:colOff>
      <xdr:row>42</xdr:row>
      <xdr:rowOff>10275</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14</xdr:col>
      <xdr:colOff>24848</xdr:colOff>
      <xdr:row>0</xdr:row>
      <xdr:rowOff>33133</xdr:rowOff>
    </xdr:from>
    <xdr:to>
      <xdr:col>20</xdr:col>
      <xdr:colOff>223629</xdr:colOff>
      <xdr:row>1</xdr:row>
      <xdr:rowOff>314740</xdr:rowOff>
    </xdr:to>
    <xdr:sp macro="" textlink="">
      <xdr:nvSpPr>
        <xdr:cNvPr id="62" name="Left Arrow 61"/>
        <xdr:cNvSpPr/>
      </xdr:nvSpPr>
      <xdr:spPr>
        <a:xfrm>
          <a:off x="3110948" y="33133"/>
          <a:ext cx="1598956" cy="31970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NZ" sz="800" b="1">
              <a:solidFill>
                <a:sysClr val="windowText" lastClr="000000"/>
              </a:solidFill>
              <a:effectLst/>
              <a:latin typeface="+mn-lt"/>
              <a:ea typeface="+mn-ea"/>
              <a:cs typeface="+mn-cs"/>
            </a:rPr>
            <a:t>drop-down</a:t>
          </a:r>
          <a:r>
            <a:rPr lang="en-NZ" sz="800" b="1" baseline="0">
              <a:solidFill>
                <a:sysClr val="windowText" lastClr="000000"/>
              </a:solidFill>
              <a:effectLst/>
              <a:latin typeface="+mn-lt"/>
              <a:ea typeface="+mn-ea"/>
              <a:cs typeface="+mn-cs"/>
            </a:rPr>
            <a:t> to change company</a:t>
          </a:r>
          <a:endParaRPr lang="en-NZ" sz="800" b="1">
            <a:solidFill>
              <a:sysClr val="windowText" lastClr="000000"/>
            </a:solidFill>
            <a:effectLst/>
          </a:endParaRPr>
        </a:p>
        <a:p>
          <a:pPr algn="l"/>
          <a:endParaRPr lang="en-NZ" sz="900">
            <a:solidFill>
              <a:sysClr val="windowText" lastClr="000000"/>
            </a:solidFill>
          </a:endParaRPr>
        </a:p>
      </xdr:txBody>
    </xdr:sp>
    <xdr:clientData/>
  </xdr:twoCellAnchor>
  <xdr:twoCellAnchor editAs="oneCell">
    <xdr:from>
      <xdr:col>0</xdr:col>
      <xdr:colOff>47628</xdr:colOff>
      <xdr:row>44</xdr:row>
      <xdr:rowOff>136538</xdr:rowOff>
    </xdr:from>
    <xdr:to>
      <xdr:col>11</xdr:col>
      <xdr:colOff>111126</xdr:colOff>
      <xdr:row>48</xdr:row>
      <xdr:rowOff>127734</xdr:rowOff>
    </xdr:to>
    <xdr:pic>
      <xdr:nvPicPr>
        <xdr:cNvPr id="66" name="Picture 65"/>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47628" y="8415351"/>
          <a:ext cx="2476498" cy="753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223632</xdr:colOff>
      <xdr:row>17</xdr:row>
      <xdr:rowOff>99393</xdr:rowOff>
    </xdr:from>
    <xdr:to>
      <xdr:col>31</xdr:col>
      <xdr:colOff>226926</xdr:colOff>
      <xdr:row>22</xdr:row>
      <xdr:rowOff>8283</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26</xdr:col>
      <xdr:colOff>150813</xdr:colOff>
      <xdr:row>44</xdr:row>
      <xdr:rowOff>0</xdr:rowOff>
    </xdr:from>
    <xdr:to>
      <xdr:col>32</xdr:col>
      <xdr:colOff>209614</xdr:colOff>
      <xdr:row>50</xdr:row>
      <xdr:rowOff>1659</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20</xdr:col>
      <xdr:colOff>230187</xdr:colOff>
      <xdr:row>44</xdr:row>
      <xdr:rowOff>0</xdr:rowOff>
    </xdr:from>
    <xdr:to>
      <xdr:col>27</xdr:col>
      <xdr:colOff>58874</xdr:colOff>
      <xdr:row>50</xdr:row>
      <xdr:rowOff>1659</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0.00775</cdr:y>
    </cdr:from>
    <cdr:to>
      <cdr:x>0.94231</cdr:x>
      <cdr:y>0.15504</cdr:y>
    </cdr:to>
    <cdr:sp macro="" textlink="Calculations!$L$294">
      <cdr:nvSpPr>
        <cdr:cNvPr id="2" name="TextBox 1"/>
        <cdr:cNvSpPr txBox="1"/>
      </cdr:nvSpPr>
      <cdr:spPr>
        <a:xfrm xmlns:a="http://schemas.openxmlformats.org/drawingml/2006/main">
          <a:off x="0" y="8283"/>
          <a:ext cx="1303394" cy="1573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D0796DB-0563-4AAA-891A-026533518627}" type="TxLink">
            <a:rPr lang="en-US" sz="700" b="0" i="0" u="none" strike="noStrike">
              <a:solidFill>
                <a:srgbClr val="000000"/>
              </a:solidFill>
              <a:latin typeface="Calibri"/>
            </a:rPr>
            <a:pPr/>
            <a:t>Equipment &amp; human error</a:t>
          </a:fld>
          <a:endParaRPr lang="en-NZ" sz="200"/>
        </a:p>
      </cdr:txBody>
    </cdr:sp>
  </cdr:relSizeAnchor>
  <cdr:relSizeAnchor xmlns:cdr="http://schemas.openxmlformats.org/drawingml/2006/chartDrawing">
    <cdr:from>
      <cdr:x>0</cdr:x>
      <cdr:y>0.17442</cdr:y>
    </cdr:from>
    <cdr:to>
      <cdr:x>0.94231</cdr:x>
      <cdr:y>0.32171</cdr:y>
    </cdr:to>
    <cdr:sp macro="" textlink="Calculations!$L$295">
      <cdr:nvSpPr>
        <cdr:cNvPr id="3" name="TextBox 1"/>
        <cdr:cNvSpPr txBox="1"/>
      </cdr:nvSpPr>
      <cdr:spPr>
        <a:xfrm xmlns:a="http://schemas.openxmlformats.org/drawingml/2006/main">
          <a:off x="0" y="186359"/>
          <a:ext cx="1303394" cy="1573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75CF8A-8872-46D1-BA21-0E95F5EFBD7B}" type="TxLink">
            <a:rPr lang="en-US" sz="700" b="0" i="0" u="none" strike="noStrike">
              <a:solidFill>
                <a:srgbClr val="000000"/>
              </a:solidFill>
              <a:latin typeface="Calibri"/>
            </a:rPr>
            <a:pPr/>
            <a:t>Weather &amp; external</a:t>
          </a:fld>
          <a:endParaRPr lang="en-NZ" sz="200"/>
        </a:p>
      </cdr:txBody>
    </cdr:sp>
  </cdr:relSizeAnchor>
  <cdr:relSizeAnchor xmlns:cdr="http://schemas.openxmlformats.org/drawingml/2006/chartDrawing">
    <cdr:from>
      <cdr:x>0</cdr:x>
      <cdr:y>0.34109</cdr:y>
    </cdr:from>
    <cdr:to>
      <cdr:x>0.94231</cdr:x>
      <cdr:y>0.48837</cdr:y>
    </cdr:to>
    <cdr:sp macro="" textlink="Calculations!$L$296">
      <cdr:nvSpPr>
        <cdr:cNvPr id="4" name="TextBox 1"/>
        <cdr:cNvSpPr txBox="1"/>
      </cdr:nvSpPr>
      <cdr:spPr>
        <a:xfrm xmlns:a="http://schemas.openxmlformats.org/drawingml/2006/main">
          <a:off x="0" y="364435"/>
          <a:ext cx="1303394" cy="1573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E1BAD1-4F71-4300-A3A1-A1C61A67B842}" type="TxLink">
            <a:rPr lang="en-US" sz="700" b="0" i="0" u="none" strike="noStrike">
              <a:solidFill>
                <a:srgbClr val="000000"/>
              </a:solidFill>
              <a:latin typeface="Calibri"/>
            </a:rPr>
            <a:pPr/>
            <a:t>Obstruction</a:t>
          </a:fld>
          <a:endParaRPr lang="en-NZ" sz="100"/>
        </a:p>
      </cdr:txBody>
    </cdr:sp>
  </cdr:relSizeAnchor>
  <cdr:relSizeAnchor xmlns:cdr="http://schemas.openxmlformats.org/drawingml/2006/chartDrawing">
    <cdr:from>
      <cdr:x>0</cdr:x>
      <cdr:y>0.50775</cdr:y>
    </cdr:from>
    <cdr:to>
      <cdr:x>0.94231</cdr:x>
      <cdr:y>0.65504</cdr:y>
    </cdr:to>
    <cdr:sp macro="" textlink="Calculations!$L$297">
      <cdr:nvSpPr>
        <cdr:cNvPr id="5" name="TextBox 1"/>
        <cdr:cNvSpPr txBox="1"/>
      </cdr:nvSpPr>
      <cdr:spPr>
        <a:xfrm xmlns:a="http://schemas.openxmlformats.org/drawingml/2006/main">
          <a:off x="0" y="542511"/>
          <a:ext cx="1303394" cy="1573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A61F824-740F-4A69-83ED-3B0EE098D8CE}" type="TxLink">
            <a:rPr lang="en-US" sz="700" b="0" i="0" u="none" strike="noStrike">
              <a:solidFill>
                <a:srgbClr val="000000"/>
              </a:solidFill>
              <a:latin typeface="Calibri"/>
            </a:rPr>
            <a:pPr/>
            <a:t>Unknown</a:t>
          </a:fld>
          <a:endParaRPr lang="en-NZ" sz="100"/>
        </a:p>
      </cdr:txBody>
    </cdr:sp>
  </cdr:relSizeAnchor>
  <cdr:relSizeAnchor xmlns:cdr="http://schemas.openxmlformats.org/drawingml/2006/chartDrawing">
    <cdr:from>
      <cdr:x>0</cdr:x>
      <cdr:y>0.67442</cdr:y>
    </cdr:from>
    <cdr:to>
      <cdr:x>0.94231</cdr:x>
      <cdr:y>0.82171</cdr:y>
    </cdr:to>
    <cdr:sp macro="" textlink="Calculations!$L$298">
      <cdr:nvSpPr>
        <cdr:cNvPr id="6" name="TextBox 1"/>
        <cdr:cNvSpPr txBox="1"/>
      </cdr:nvSpPr>
      <cdr:spPr>
        <a:xfrm xmlns:a="http://schemas.openxmlformats.org/drawingml/2006/main">
          <a:off x="0" y="720587"/>
          <a:ext cx="1303394" cy="1573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31B359C-0F84-4605-A56D-98ACD510AEC8}" type="TxLink">
            <a:rPr lang="en-US" sz="700" b="0" i="0" u="none" strike="noStrike">
              <a:solidFill>
                <a:srgbClr val="000000"/>
              </a:solidFill>
              <a:latin typeface="Calibri"/>
            </a:rPr>
            <a:pPr/>
            <a:t>Planned</a:t>
          </a:fld>
          <a:endParaRPr lang="en-NZ" sz="100"/>
        </a:p>
      </cdr:txBody>
    </cdr:sp>
  </cdr:relSizeAnchor>
</c:userShapes>
</file>

<file path=xl/drawings/drawing4.xml><?xml version="1.0" encoding="utf-8"?>
<c:userShapes xmlns:c="http://schemas.openxmlformats.org/drawingml/2006/chart">
  <cdr:relSizeAnchor xmlns:cdr="http://schemas.openxmlformats.org/drawingml/2006/chartDrawing">
    <cdr:from>
      <cdr:x>0</cdr:x>
      <cdr:y>0.00775</cdr:y>
    </cdr:from>
    <cdr:to>
      <cdr:x>0.94231</cdr:x>
      <cdr:y>0.15504</cdr:y>
    </cdr:to>
    <cdr:sp macro="" textlink="Calculations!$L$294">
      <cdr:nvSpPr>
        <cdr:cNvPr id="2" name="TextBox 1"/>
        <cdr:cNvSpPr txBox="1"/>
      </cdr:nvSpPr>
      <cdr:spPr>
        <a:xfrm xmlns:a="http://schemas.openxmlformats.org/drawingml/2006/main">
          <a:off x="0" y="8283"/>
          <a:ext cx="1303394" cy="1573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D0796DB-0563-4AAA-891A-026533518627}" type="TxLink">
            <a:rPr lang="en-US" sz="700" b="0" i="0" u="none" strike="noStrike">
              <a:solidFill>
                <a:srgbClr val="000000"/>
              </a:solidFill>
              <a:latin typeface="Calibri"/>
            </a:rPr>
            <a:pPr/>
            <a:t>Equipment &amp; human error</a:t>
          </a:fld>
          <a:endParaRPr lang="en-NZ" sz="200"/>
        </a:p>
      </cdr:txBody>
    </cdr:sp>
  </cdr:relSizeAnchor>
  <cdr:relSizeAnchor xmlns:cdr="http://schemas.openxmlformats.org/drawingml/2006/chartDrawing">
    <cdr:from>
      <cdr:x>0</cdr:x>
      <cdr:y>0.17442</cdr:y>
    </cdr:from>
    <cdr:to>
      <cdr:x>0.94231</cdr:x>
      <cdr:y>0.32171</cdr:y>
    </cdr:to>
    <cdr:sp macro="" textlink="Calculations!$L$295">
      <cdr:nvSpPr>
        <cdr:cNvPr id="3" name="TextBox 1"/>
        <cdr:cNvSpPr txBox="1"/>
      </cdr:nvSpPr>
      <cdr:spPr>
        <a:xfrm xmlns:a="http://schemas.openxmlformats.org/drawingml/2006/main">
          <a:off x="0" y="186359"/>
          <a:ext cx="1303394" cy="1573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75CF8A-8872-46D1-BA21-0E95F5EFBD7B}" type="TxLink">
            <a:rPr lang="en-US" sz="700" b="0" i="0" u="none" strike="noStrike">
              <a:solidFill>
                <a:srgbClr val="000000"/>
              </a:solidFill>
              <a:latin typeface="Calibri"/>
            </a:rPr>
            <a:pPr/>
            <a:t>Weather &amp; external</a:t>
          </a:fld>
          <a:endParaRPr lang="en-NZ" sz="200"/>
        </a:p>
      </cdr:txBody>
    </cdr:sp>
  </cdr:relSizeAnchor>
  <cdr:relSizeAnchor xmlns:cdr="http://schemas.openxmlformats.org/drawingml/2006/chartDrawing">
    <cdr:from>
      <cdr:x>0</cdr:x>
      <cdr:y>0.34109</cdr:y>
    </cdr:from>
    <cdr:to>
      <cdr:x>0.94231</cdr:x>
      <cdr:y>0.48837</cdr:y>
    </cdr:to>
    <cdr:sp macro="" textlink="Calculations!$L$296">
      <cdr:nvSpPr>
        <cdr:cNvPr id="4" name="TextBox 1"/>
        <cdr:cNvSpPr txBox="1"/>
      </cdr:nvSpPr>
      <cdr:spPr>
        <a:xfrm xmlns:a="http://schemas.openxmlformats.org/drawingml/2006/main">
          <a:off x="0" y="364435"/>
          <a:ext cx="1303394" cy="1573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E1BAD1-4F71-4300-A3A1-A1C61A67B842}" type="TxLink">
            <a:rPr lang="en-US" sz="700" b="0" i="0" u="none" strike="noStrike">
              <a:solidFill>
                <a:srgbClr val="000000"/>
              </a:solidFill>
              <a:latin typeface="Calibri"/>
            </a:rPr>
            <a:pPr/>
            <a:t>Obstruction</a:t>
          </a:fld>
          <a:endParaRPr lang="en-NZ" sz="100"/>
        </a:p>
      </cdr:txBody>
    </cdr:sp>
  </cdr:relSizeAnchor>
  <cdr:relSizeAnchor xmlns:cdr="http://schemas.openxmlformats.org/drawingml/2006/chartDrawing">
    <cdr:from>
      <cdr:x>0</cdr:x>
      <cdr:y>0.50775</cdr:y>
    </cdr:from>
    <cdr:to>
      <cdr:x>0.94231</cdr:x>
      <cdr:y>0.65504</cdr:y>
    </cdr:to>
    <cdr:sp macro="" textlink="Calculations!$L$297">
      <cdr:nvSpPr>
        <cdr:cNvPr id="5" name="TextBox 1"/>
        <cdr:cNvSpPr txBox="1"/>
      </cdr:nvSpPr>
      <cdr:spPr>
        <a:xfrm xmlns:a="http://schemas.openxmlformats.org/drawingml/2006/main">
          <a:off x="0" y="542511"/>
          <a:ext cx="1303394" cy="1573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A61F824-740F-4A69-83ED-3B0EE098D8CE}" type="TxLink">
            <a:rPr lang="en-US" sz="700" b="0" i="0" u="none" strike="noStrike">
              <a:solidFill>
                <a:srgbClr val="000000"/>
              </a:solidFill>
              <a:latin typeface="Calibri"/>
            </a:rPr>
            <a:pPr/>
            <a:t>Unknown</a:t>
          </a:fld>
          <a:endParaRPr lang="en-NZ" sz="100"/>
        </a:p>
      </cdr:txBody>
    </cdr:sp>
  </cdr:relSizeAnchor>
  <cdr:relSizeAnchor xmlns:cdr="http://schemas.openxmlformats.org/drawingml/2006/chartDrawing">
    <cdr:from>
      <cdr:x>0</cdr:x>
      <cdr:y>0.67442</cdr:y>
    </cdr:from>
    <cdr:to>
      <cdr:x>0.94231</cdr:x>
      <cdr:y>0.82171</cdr:y>
    </cdr:to>
    <cdr:sp macro="" textlink="Calculations!$L$298">
      <cdr:nvSpPr>
        <cdr:cNvPr id="6" name="TextBox 1"/>
        <cdr:cNvSpPr txBox="1"/>
      </cdr:nvSpPr>
      <cdr:spPr>
        <a:xfrm xmlns:a="http://schemas.openxmlformats.org/drawingml/2006/main">
          <a:off x="0" y="720587"/>
          <a:ext cx="1303394" cy="1573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31B359C-0F84-4605-A56D-98ACD510AEC8}" type="TxLink">
            <a:rPr lang="en-US" sz="700" b="0" i="0" u="none" strike="noStrike">
              <a:solidFill>
                <a:srgbClr val="000000"/>
              </a:solidFill>
              <a:latin typeface="Calibri"/>
            </a:rPr>
            <a:pPr/>
            <a:t>Planned</a:t>
          </a:fld>
          <a:endParaRPr lang="en-NZ" sz="100"/>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504263</xdr:colOff>
      <xdr:row>231</xdr:row>
      <xdr:rowOff>146798</xdr:rowOff>
    </xdr:from>
    <xdr:to>
      <xdr:col>13</xdr:col>
      <xdr:colOff>369793</xdr:colOff>
      <xdr:row>236</xdr:row>
      <xdr:rowOff>156884</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379463</xdr:colOff>
      <xdr:row>245</xdr:row>
      <xdr:rowOff>44823</xdr:rowOff>
    </xdr:from>
    <xdr:to>
      <xdr:col>13</xdr:col>
      <xdr:colOff>496692</xdr:colOff>
      <xdr:row>249</xdr:row>
      <xdr:rowOff>163347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526679</xdr:colOff>
      <xdr:row>286</xdr:row>
      <xdr:rowOff>145676</xdr:rowOff>
    </xdr:from>
    <xdr:to>
      <xdr:col>25</xdr:col>
      <xdr:colOff>392208</xdr:colOff>
      <xdr:row>320</xdr:row>
      <xdr:rowOff>78440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526677</xdr:colOff>
      <xdr:row>272</xdr:row>
      <xdr:rowOff>68356</xdr:rowOff>
    </xdr:from>
    <xdr:to>
      <xdr:col>25</xdr:col>
      <xdr:colOff>392206</xdr:colOff>
      <xdr:row>286</xdr:row>
      <xdr:rowOff>99732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629479</xdr:colOff>
      <xdr:row>100</xdr:row>
      <xdr:rowOff>149086</xdr:rowOff>
    </xdr:from>
    <xdr:to>
      <xdr:col>8</xdr:col>
      <xdr:colOff>530087</xdr:colOff>
      <xdr:row>109</xdr:row>
      <xdr:rowOff>173934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ables/table1.xml><?xml version="1.0" encoding="utf-8"?>
<table xmlns="http://schemas.openxmlformats.org/spreadsheetml/2006/main" id="2" name="Table2" displayName="Table2" ref="A1:AO4195" totalsRowShown="0" headerRowDxfId="43" dataDxfId="42" tableBorderDxfId="41" headerRowCellStyle="Normal 2">
  <autoFilter ref="A1:AO4195"/>
  <tableColumns count="41">
    <tableColumn id="1" name="Year" dataDxfId="40"/>
    <tableColumn id="2" name="Source" dataDxfId="39" dataCellStyle="Normal 2"/>
    <tableColumn id="3" name="Schedule" dataDxfId="38" dataCellStyle="Normal 2"/>
    <tableColumn id="4" name="Section" dataDxfId="37" dataCellStyle="Normal 2"/>
    <tableColumn id="5" name="Category" dataDxfId="36" dataCellStyle="Normal 2"/>
    <tableColumn id="6" name="Selection" dataDxfId="35" dataCellStyle="Normal 2"/>
    <tableColumn id="7" name="Index" dataDxfId="34" dataCellStyle="Normal 2"/>
    <tableColumn id="8" name="Units" dataDxfId="33" dataCellStyle="Normal 2"/>
    <tableColumn id="9" name="Alpine Energy" dataDxfId="32"/>
    <tableColumn id="10" name="Aurora Energy" dataDxfId="31"/>
    <tableColumn id="11" name="Buller Electricity" dataDxfId="30"/>
    <tableColumn id="12" name="Centralines" dataDxfId="29"/>
    <tableColumn id="13" name="Counties Power" dataDxfId="28"/>
    <tableColumn id="14" name="Eastland Network" dataDxfId="27"/>
    <tableColumn id="15" name="Electra" dataDxfId="26"/>
    <tableColumn id="16" name="Electricity Ashburton" dataDxfId="25"/>
    <tableColumn id="17" name="Electricity Invercargill" dataDxfId="24"/>
    <tableColumn id="18" name="Horizon Energy" dataDxfId="23"/>
    <tableColumn id="19" name="MainPower NZ" dataDxfId="22"/>
    <tableColumn id="20" name="Marlborough Lines" dataDxfId="21"/>
    <tableColumn id="21" name="Nelson Electricity" dataDxfId="20"/>
    <tableColumn id="22" name="Network Tasman" dataDxfId="19"/>
    <tableColumn id="23" name="Network Waitaki" dataDxfId="18"/>
    <tableColumn id="24" name="Northpower" dataDxfId="17"/>
    <tableColumn id="25" name="Orion NZ" dataDxfId="16"/>
    <tableColumn id="26" name="OtagoNet" dataDxfId="15"/>
    <tableColumn id="27" name="Powerco" dataDxfId="14"/>
    <tableColumn id="28" name="Scanpower" dataDxfId="13"/>
    <tableColumn id="29" name="The Lines Company" dataDxfId="12"/>
    <tableColumn id="30" name="The Power Company" dataDxfId="11"/>
    <tableColumn id="31" name="Top Energy" dataDxfId="10"/>
    <tableColumn id="32" name="Unison Networks" dataDxfId="9"/>
    <tableColumn id="33" name="Vector Lines" dataDxfId="8"/>
    <tableColumn id="34" name="WEL Networks" dataDxfId="7"/>
    <tableColumn id="35" name="Waipa Networks" dataDxfId="6"/>
    <tableColumn id="36" name="Wellington Electricity" dataDxfId="5"/>
    <tableColumn id="37" name="Westpower" dataDxfId="4"/>
    <tableColumn id="38" name="Industry" dataDxfId="3"/>
    <tableColumn id="39" name="Price-quality" dataDxfId="2"/>
    <tableColumn id="40" name="ID only" dataDxfId="1"/>
    <tableColumn id="41" name="xllookup" dataDxfId="0" dataCellStyle="Normal 2"/>
  </tableColumns>
  <tableStyleInfo name="TableStyleMedium2" showFirstColumn="0" showLastColumn="0" showRowStripes="1" showColumnStripes="0"/>
</table>
</file>

<file path=xl/theme/theme1.xml><?xml version="1.0" encoding="utf-8"?>
<a:theme xmlns:a="http://schemas.openxmlformats.org/drawingml/2006/main" name="Commission Bronze">
  <a:themeElements>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comcom.govt.nz/dmsdocument/14919" TargetMode="External"/><Relationship Id="rId7" Type="http://schemas.openxmlformats.org/officeDocument/2006/relationships/comments" Target="../comments1.xml"/><Relationship Id="rId2" Type="http://schemas.openxmlformats.org/officeDocument/2006/relationships/hyperlink" Target="http://www.comcom.govt.nz/dmsdocument/15463" TargetMode="External"/><Relationship Id="rId1" Type="http://schemas.openxmlformats.org/officeDocument/2006/relationships/hyperlink" Target="iwl:dms=COPPER&amp;&amp;lib=iManage&amp;&amp;num=1847068&amp;&amp;ver=18&amp;&amp;latest=1"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www.unison.co.nz/" TargetMode="External"/><Relationship Id="rId13" Type="http://schemas.openxmlformats.org/officeDocument/2006/relationships/hyperlink" Target="http://www.centralines.co.nz/" TargetMode="External"/><Relationship Id="rId18" Type="http://schemas.openxmlformats.org/officeDocument/2006/relationships/hyperlink" Target="http://www.scanpower.co.nz/" TargetMode="External"/><Relationship Id="rId26" Type="http://schemas.openxmlformats.org/officeDocument/2006/relationships/hyperlink" Target="http://www.nel.co.nz/" TargetMode="External"/><Relationship Id="rId3" Type="http://schemas.openxmlformats.org/officeDocument/2006/relationships/hyperlink" Target="http://www.welectricity.co.nz/" TargetMode="External"/><Relationship Id="rId21" Type="http://schemas.openxmlformats.org/officeDocument/2006/relationships/hyperlink" Target="http://www.oriongroup.co.nz/" TargetMode="External"/><Relationship Id="rId7" Type="http://schemas.openxmlformats.org/officeDocument/2006/relationships/hyperlink" Target="http://www.bullerelectricity.co.nz/" TargetMode="External"/><Relationship Id="rId12" Type="http://schemas.openxmlformats.org/officeDocument/2006/relationships/hyperlink" Target="http://www.horizonnetworks.nz/" TargetMode="External"/><Relationship Id="rId17" Type="http://schemas.openxmlformats.org/officeDocument/2006/relationships/hyperlink" Target="http://www.westpower.co.nz/" TargetMode="External"/><Relationship Id="rId25" Type="http://schemas.openxmlformats.org/officeDocument/2006/relationships/hyperlink" Target="http://www.eanetworks.co.nz/" TargetMode="External"/><Relationship Id="rId2" Type="http://schemas.openxmlformats.org/officeDocument/2006/relationships/hyperlink" Target="http://www.eil.co.nz/" TargetMode="External"/><Relationship Id="rId16" Type="http://schemas.openxmlformats.org/officeDocument/2006/relationships/hyperlink" Target="http://www.waipanetworks.co.nz/" TargetMode="External"/><Relationship Id="rId20" Type="http://schemas.openxmlformats.org/officeDocument/2006/relationships/hyperlink" Target="http://www.otagonet.co.nz/" TargetMode="External"/><Relationship Id="rId29" Type="http://schemas.openxmlformats.org/officeDocument/2006/relationships/hyperlink" Target="http://www.northpower.com/" TargetMode="External"/><Relationship Id="rId1" Type="http://schemas.openxmlformats.org/officeDocument/2006/relationships/hyperlink" Target="http://www.alpineenergy.co.nz/" TargetMode="External"/><Relationship Id="rId6" Type="http://schemas.openxmlformats.org/officeDocument/2006/relationships/hyperlink" Target="http://www.auroraenergy.co.nz/" TargetMode="External"/><Relationship Id="rId11" Type="http://schemas.openxmlformats.org/officeDocument/2006/relationships/hyperlink" Target="http://www.mainpower.co.nz/" TargetMode="External"/><Relationship Id="rId24" Type="http://schemas.openxmlformats.org/officeDocument/2006/relationships/hyperlink" Target="http://www.electra.co.nz/" TargetMode="External"/><Relationship Id="rId5" Type="http://schemas.openxmlformats.org/officeDocument/2006/relationships/hyperlink" Target="http://www.tpcl.co.nz/" TargetMode="External"/><Relationship Id="rId15" Type="http://schemas.openxmlformats.org/officeDocument/2006/relationships/hyperlink" Target="http://www.topenergy.co.nz/" TargetMode="External"/><Relationship Id="rId23" Type="http://schemas.openxmlformats.org/officeDocument/2006/relationships/hyperlink" Target="http://www.eastland.co.nz/" TargetMode="External"/><Relationship Id="rId28" Type="http://schemas.openxmlformats.org/officeDocument/2006/relationships/hyperlink" Target="http://www.networkwaitaki.co.nz/" TargetMode="External"/><Relationship Id="rId10" Type="http://schemas.openxmlformats.org/officeDocument/2006/relationships/hyperlink" Target="http://www.marlboroughlines.co.nz/" TargetMode="External"/><Relationship Id="rId19" Type="http://schemas.openxmlformats.org/officeDocument/2006/relationships/hyperlink" Target="http://www.powerco.co.nz/" TargetMode="External"/><Relationship Id="rId4" Type="http://schemas.openxmlformats.org/officeDocument/2006/relationships/hyperlink" Target="http://www.vector.co.nz/" TargetMode="External"/><Relationship Id="rId9" Type="http://schemas.openxmlformats.org/officeDocument/2006/relationships/hyperlink" Target="http://www.wel.co.nz/" TargetMode="External"/><Relationship Id="rId14" Type="http://schemas.openxmlformats.org/officeDocument/2006/relationships/hyperlink" Target="http://www.thelinescompany.co.nz/" TargetMode="External"/><Relationship Id="rId22" Type="http://schemas.openxmlformats.org/officeDocument/2006/relationships/hyperlink" Target="http://www.countiespower.co.nz/" TargetMode="External"/><Relationship Id="rId27" Type="http://schemas.openxmlformats.org/officeDocument/2006/relationships/hyperlink" Target="http://www.networktasman.co.nz/" TargetMode="External"/><Relationship Id="rId30"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24994659260841701"/>
    <pageSetUpPr fitToPage="1"/>
  </sheetPr>
  <dimension ref="A2:D17"/>
  <sheetViews>
    <sheetView showGridLines="0" view="pageBreakPreview" zoomScaleNormal="100" zoomScaleSheetLayoutView="100" workbookViewId="0"/>
  </sheetViews>
  <sheetFormatPr defaultColWidth="9.140625" defaultRowHeight="15" x14ac:dyDescent="0.25"/>
  <cols>
    <col min="1" max="1" width="26.5703125" style="99" customWidth="1"/>
    <col min="2" max="2" width="43.140625" style="99" customWidth="1"/>
    <col min="3" max="3" width="32.7109375" style="99" customWidth="1"/>
    <col min="4" max="4" width="32.28515625" style="99" customWidth="1"/>
    <col min="5" max="16384" width="9.140625" style="99"/>
  </cols>
  <sheetData>
    <row r="2" spans="1:4" ht="193.5" customHeight="1" x14ac:dyDescent="0.25"/>
    <row r="3" spans="1:4" ht="27" x14ac:dyDescent="0.35">
      <c r="A3" s="100" t="s">
        <v>4572</v>
      </c>
      <c r="B3" s="101"/>
      <c r="C3" s="101"/>
      <c r="D3" s="101"/>
    </row>
    <row r="4" spans="1:4" ht="22.5" x14ac:dyDescent="0.3">
      <c r="A4" s="102" t="str">
        <f>latest_year&amp;" Public version"</f>
        <v>2016 Public version</v>
      </c>
      <c r="B4" s="101"/>
      <c r="C4" s="101"/>
      <c r="D4" s="101"/>
    </row>
    <row r="5" spans="1:4" ht="20.25" x14ac:dyDescent="0.3">
      <c r="A5" s="103"/>
      <c r="B5" s="101"/>
      <c r="C5" s="101"/>
      <c r="D5" s="101"/>
    </row>
    <row r="17" spans="1:4" x14ac:dyDescent="0.25">
      <c r="A17" s="104" t="s">
        <v>4571</v>
      </c>
      <c r="B17" s="101"/>
      <c r="C17" s="101"/>
      <c r="D17" s="101"/>
    </row>
  </sheetData>
  <sheetProtection formatColumns="0" formatRows="0"/>
  <pageMargins left="0.70866141732282995" right="0.70866141732282995" top="0.74803149606299002" bottom="0.74803149606299002" header="0.31496062992126" footer="0.31496062992126"/>
  <pageSetup paperSize="9" scale="97" fitToHeight="10" orientation="landscape" r:id="rId1"/>
  <headerFooter>
    <oddHeader>&amp;R&amp;D &amp;T</oddHeader>
    <oddFooter>&amp;L&amp;F&amp;C&amp;A&amp;R&amp;P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pageSetUpPr fitToPage="1"/>
  </sheetPr>
  <dimension ref="A1:C13"/>
  <sheetViews>
    <sheetView showGridLines="0" view="pageBreakPreview" zoomScaleNormal="100" zoomScaleSheetLayoutView="100" workbookViewId="0"/>
  </sheetViews>
  <sheetFormatPr defaultColWidth="9.140625" defaultRowHeight="15" x14ac:dyDescent="0.25"/>
  <cols>
    <col min="1" max="1" width="2.7109375" style="158" customWidth="1"/>
    <col min="2" max="2" width="140.7109375" style="158" customWidth="1"/>
    <col min="3" max="3" width="9.5703125" style="158" customWidth="1"/>
    <col min="4" max="16384" width="9.140625" style="158"/>
  </cols>
  <sheetData>
    <row r="1" spans="1:3" ht="26.25" x14ac:dyDescent="0.4">
      <c r="A1" s="156" t="s">
        <v>4574</v>
      </c>
      <c r="B1" s="157"/>
      <c r="C1" s="157"/>
    </row>
    <row r="2" spans="1:3" x14ac:dyDescent="0.25">
      <c r="A2" s="157"/>
    </row>
    <row r="3" spans="1:3" ht="23.25" x14ac:dyDescent="0.35">
      <c r="A3" s="159" t="s">
        <v>4575</v>
      </c>
    </row>
    <row r="4" spans="1:3" ht="277.5" customHeight="1" x14ac:dyDescent="0.25">
      <c r="A4" s="157"/>
      <c r="B4" s="160" t="s">
        <v>4580</v>
      </c>
    </row>
    <row r="5" spans="1:3" x14ac:dyDescent="0.25">
      <c r="A5" s="157"/>
      <c r="B5" s="160"/>
    </row>
    <row r="6" spans="1:3" ht="23.25" x14ac:dyDescent="0.35">
      <c r="A6" s="159" t="s">
        <v>4578</v>
      </c>
    </row>
    <row r="7" spans="1:3" ht="57" customHeight="1" x14ac:dyDescent="0.35">
      <c r="A7" s="159"/>
      <c r="B7" s="162" t="s">
        <v>4579</v>
      </c>
    </row>
    <row r="8" spans="1:3" x14ac:dyDescent="0.25">
      <c r="A8" s="157"/>
      <c r="B8" s="157"/>
      <c r="C8" s="157"/>
    </row>
    <row r="9" spans="1:3" ht="23.25" x14ac:dyDescent="0.35">
      <c r="A9" s="159" t="s">
        <v>4576</v>
      </c>
      <c r="B9" s="157"/>
      <c r="C9" s="157"/>
    </row>
    <row r="10" spans="1:3" ht="36" customHeight="1" x14ac:dyDescent="0.25">
      <c r="A10" s="157"/>
      <c r="B10" s="161" t="s">
        <v>4577</v>
      </c>
      <c r="C10" s="157"/>
    </row>
    <row r="11" spans="1:3" x14ac:dyDescent="0.25">
      <c r="A11" s="157"/>
      <c r="B11" s="157"/>
      <c r="C11" s="157"/>
    </row>
    <row r="12" spans="1:3" x14ac:dyDescent="0.25">
      <c r="A12" s="157"/>
      <c r="B12" s="157"/>
      <c r="C12" s="157"/>
    </row>
    <row r="13" spans="1:3" x14ac:dyDescent="0.25">
      <c r="A13" s="157"/>
      <c r="B13" s="157"/>
      <c r="C13" s="157"/>
    </row>
  </sheetData>
  <sheetProtection formatColumns="0" formatRows="0"/>
  <pageMargins left="0.70866141732283472" right="0.70866141732283472" top="0.74803149606299213" bottom="0.74803149606299213" header="0.31496062992125984" footer="0.31496062992125984"/>
  <pageSetup paperSize="9" scale="85" fitToHeight="0" orientation="landscape" r:id="rId1"/>
  <headerFooter>
    <oddFooter>&amp;L&amp;F&amp;C&amp;A&amp;R&amp;P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99"/>
  </sheetPr>
  <dimension ref="B1:BF59"/>
  <sheetViews>
    <sheetView showGridLines="0" tabSelected="1" view="pageBreakPreview" zoomScale="120" zoomScaleNormal="100" zoomScaleSheetLayoutView="120" workbookViewId="0">
      <selection activeCell="B2" sqref="B2:Q2"/>
    </sheetView>
  </sheetViews>
  <sheetFormatPr defaultRowHeight="15" x14ac:dyDescent="0.25"/>
  <cols>
    <col min="1" max="1" width="1.7109375" style="1" customWidth="1"/>
    <col min="2" max="15" width="3.42578125" style="1" customWidth="1"/>
    <col min="16" max="16" width="4.140625" style="1" customWidth="1"/>
    <col min="17" max="17" width="3.42578125" style="1" customWidth="1"/>
    <col min="18" max="18" width="3.85546875" style="1" customWidth="1"/>
    <col min="19" max="52" width="3.42578125" style="1" customWidth="1"/>
    <col min="53" max="53" width="3.7109375" style="1" customWidth="1"/>
    <col min="54" max="54" width="1.7109375" style="1" customWidth="1"/>
    <col min="55" max="67" width="3.42578125" style="1" customWidth="1"/>
    <col min="68" max="16384" width="9.140625" style="1"/>
  </cols>
  <sheetData>
    <row r="1" spans="2:54" ht="3" customHeight="1" x14ac:dyDescent="0.25"/>
    <row r="2" spans="2:54" ht="30" customHeight="1" x14ac:dyDescent="0.5">
      <c r="B2" s="204" t="s">
        <v>79</v>
      </c>
      <c r="C2" s="204"/>
      <c r="D2" s="204"/>
      <c r="E2" s="204"/>
      <c r="F2" s="204"/>
      <c r="G2" s="204"/>
      <c r="H2" s="204"/>
      <c r="I2" s="204"/>
      <c r="J2" s="204"/>
      <c r="K2" s="204"/>
      <c r="L2" s="204"/>
      <c r="M2" s="204"/>
      <c r="N2" s="204"/>
      <c r="O2" s="204"/>
      <c r="P2" s="204"/>
      <c r="Q2" s="204"/>
      <c r="R2" s="3"/>
      <c r="S2" s="3"/>
      <c r="T2" s="3"/>
      <c r="U2" s="3"/>
      <c r="V2" s="3"/>
      <c r="W2" s="3"/>
      <c r="X2" s="3"/>
      <c r="Z2" s="82"/>
      <c r="AC2" s="82" t="s">
        <v>4505</v>
      </c>
      <c r="AD2" s="205" t="s">
        <v>4527</v>
      </c>
      <c r="AE2" s="205"/>
      <c r="AF2" s="205"/>
      <c r="AK2" s="2"/>
      <c r="AL2" s="2"/>
      <c r="AM2" s="82" t="s">
        <v>4506</v>
      </c>
      <c r="AN2" s="205" t="s">
        <v>4527</v>
      </c>
      <c r="AO2" s="205"/>
      <c r="AP2" s="205"/>
      <c r="AQ2" s="205"/>
      <c r="AR2" s="2"/>
      <c r="AS2" s="2"/>
      <c r="AT2" s="2"/>
      <c r="AU2" s="2"/>
      <c r="AV2" s="197" t="s">
        <v>17</v>
      </c>
      <c r="AW2" s="197"/>
      <c r="AX2" s="197"/>
      <c r="AY2" s="197"/>
      <c r="AZ2" s="197"/>
      <c r="BA2" s="197"/>
    </row>
    <row r="3" spans="2:54" ht="3.75" customHeight="1" x14ac:dyDescent="0.5">
      <c r="B3" s="106"/>
      <c r="C3" s="106"/>
      <c r="D3" s="106"/>
      <c r="E3" s="106"/>
      <c r="F3" s="106"/>
      <c r="G3" s="106"/>
      <c r="H3" s="106"/>
      <c r="I3" s="106"/>
      <c r="J3" s="106"/>
      <c r="K3" s="106"/>
      <c r="L3" s="106"/>
      <c r="M3" s="106"/>
      <c r="N3" s="106"/>
      <c r="O3" s="106"/>
      <c r="P3" s="106"/>
      <c r="Q3" s="106"/>
      <c r="R3" s="3"/>
      <c r="S3" s="3"/>
      <c r="T3" s="3"/>
      <c r="U3" s="3"/>
      <c r="V3" s="3"/>
      <c r="W3" s="3"/>
      <c r="X3" s="3"/>
      <c r="Y3" s="3"/>
      <c r="Z3" s="3"/>
      <c r="AA3" s="3"/>
      <c r="AB3" s="3"/>
      <c r="AC3" s="82"/>
      <c r="AD3" s="107"/>
      <c r="AE3" s="107"/>
      <c r="AF3" s="107"/>
      <c r="AG3" s="107"/>
      <c r="AH3" s="2"/>
      <c r="AI3" s="2"/>
      <c r="AJ3" s="2"/>
      <c r="AK3" s="2"/>
      <c r="AL3" s="2"/>
      <c r="AM3" s="2"/>
      <c r="AN3" s="2"/>
      <c r="AO3" s="2"/>
      <c r="AP3" s="2"/>
      <c r="AQ3" s="2"/>
      <c r="AR3" s="2"/>
      <c r="AS3" s="2"/>
      <c r="AT3" s="2"/>
      <c r="AU3" s="2"/>
      <c r="AV3" s="108"/>
      <c r="AW3" s="108"/>
      <c r="AX3" s="108"/>
      <c r="AY3" s="108"/>
      <c r="AZ3" s="108"/>
      <c r="BA3" s="108"/>
    </row>
    <row r="4" spans="2:54" ht="15" customHeight="1" x14ac:dyDescent="0.3">
      <c r="B4" s="66" t="s">
        <v>12</v>
      </c>
      <c r="C4" s="58"/>
      <c r="D4" s="58"/>
      <c r="E4" s="58"/>
      <c r="F4" s="58"/>
      <c r="G4" s="58"/>
      <c r="I4" s="177" t="str">
        <f>latest_year&amp;"
value"</f>
        <v>2016
value</v>
      </c>
      <c r="J4" s="177"/>
      <c r="K4" s="177" t="s">
        <v>4529</v>
      </c>
      <c r="L4" s="177"/>
      <c r="M4" s="177"/>
      <c r="N4" s="175" t="s">
        <v>4528</v>
      </c>
      <c r="O4" s="175"/>
      <c r="P4" s="206" t="s">
        <v>4538</v>
      </c>
      <c r="Q4" s="38"/>
      <c r="R4" s="66" t="s">
        <v>41</v>
      </c>
      <c r="S4" s="56"/>
      <c r="T4" s="56"/>
      <c r="U4" s="56"/>
      <c r="V4" s="56"/>
      <c r="W4" s="56"/>
      <c r="X4" s="56"/>
      <c r="Y4" s="56"/>
      <c r="Z4" s="56"/>
      <c r="AA4" s="56"/>
      <c r="AB4" s="56"/>
      <c r="AC4" s="38"/>
      <c r="AD4" s="66" t="s">
        <v>33</v>
      </c>
      <c r="AE4" s="56"/>
      <c r="AF4" s="56"/>
      <c r="AG4" s="56"/>
      <c r="AH4" s="56"/>
      <c r="AI4" s="56"/>
      <c r="AJ4" s="56"/>
      <c r="AK4" s="56"/>
      <c r="AL4" s="38"/>
      <c r="AM4" s="66" t="s">
        <v>7</v>
      </c>
      <c r="AN4" s="56"/>
      <c r="AO4" s="56"/>
      <c r="AP4" s="56"/>
      <c r="AQ4" s="56"/>
      <c r="AR4" s="56"/>
      <c r="AS4" s="56"/>
      <c r="AT4" s="56"/>
      <c r="AU4" s="59"/>
      <c r="AV4" s="60"/>
      <c r="AW4" s="60"/>
      <c r="AX4" s="61"/>
      <c r="AY4" s="198"/>
      <c r="AZ4" s="198"/>
      <c r="BA4" s="198"/>
      <c r="BB4" s="38"/>
    </row>
    <row r="5" spans="2:54" ht="15" customHeight="1" x14ac:dyDescent="0.25">
      <c r="B5" s="129"/>
      <c r="C5" s="128"/>
      <c r="D5" s="128"/>
      <c r="E5" s="128"/>
      <c r="F5" s="128"/>
      <c r="G5" s="128"/>
      <c r="H5" s="151"/>
      <c r="I5" s="166"/>
      <c r="J5" s="166"/>
      <c r="K5" s="166"/>
      <c r="L5" s="166"/>
      <c r="M5" s="166"/>
      <c r="N5" s="176"/>
      <c r="O5" s="176"/>
      <c r="P5" s="207"/>
      <c r="Q5" s="38"/>
      <c r="U5" s="201" t="s">
        <v>4536</v>
      </c>
      <c r="V5" s="201"/>
      <c r="W5" s="201"/>
      <c r="X5" s="201" t="s">
        <v>4537</v>
      </c>
      <c r="Y5" s="201"/>
      <c r="Z5" s="201"/>
      <c r="AA5" s="202" t="s">
        <v>4538</v>
      </c>
      <c r="AB5" s="202"/>
      <c r="AC5" s="38"/>
      <c r="AD5" s="45"/>
      <c r="AE5" s="45"/>
      <c r="AF5" s="45"/>
      <c r="AG5" s="45"/>
      <c r="AH5" s="45"/>
      <c r="AI5" s="45"/>
      <c r="AJ5" s="45"/>
      <c r="AK5" s="45"/>
      <c r="AL5" s="38"/>
      <c r="AM5" s="43" t="s">
        <v>1730</v>
      </c>
      <c r="AN5" s="45"/>
      <c r="AO5" s="45"/>
      <c r="AP5" s="45"/>
      <c r="AQ5" s="200" t="str">
        <f>INDEX('company details'!$A$1:$AE$13,2,MATCH(edb_name,'company details'!$A$1:$AE$1,0))</f>
        <v>-</v>
      </c>
      <c r="AR5" s="200"/>
      <c r="AS5" s="47"/>
      <c r="AT5" s="47"/>
      <c r="AU5" s="44" t="str">
        <f>IF($AQ$5="Yes","Price breach:","")</f>
        <v/>
      </c>
      <c r="AV5" s="200" t="str">
        <f>IF($AQ$5="Yes",INDEX('company details'!$A$1:$AE$13,3,MATCH(edb_name,'company details'!$A$1:$AE$1,0)),"")</f>
        <v/>
      </c>
      <c r="AW5" s="200"/>
      <c r="AX5" s="200"/>
      <c r="AY5" s="200"/>
      <c r="AZ5" s="200"/>
      <c r="BA5" s="200"/>
      <c r="BB5" s="38"/>
    </row>
    <row r="6" spans="2:54" ht="15" customHeight="1" x14ac:dyDescent="0.25">
      <c r="B6" s="13" t="s">
        <v>1683</v>
      </c>
      <c r="C6" s="34"/>
      <c r="D6" s="34"/>
      <c r="E6" s="34"/>
      <c r="F6" s="34"/>
      <c r="G6" s="34"/>
      <c r="H6" s="171" t="str">
        <f>"$"&amp;TEXT(Calculations!F7,"#,##0")&amp;"m"</f>
        <v>$10,554m</v>
      </c>
      <c r="I6" s="171"/>
      <c r="J6" s="171"/>
      <c r="K6" s="36"/>
      <c r="L6" s="36"/>
      <c r="M6" s="36"/>
      <c r="N6" s="172" t="str">
        <f>IFERROR(TEXT(Calculations!H7,"+0.0%;-0.0%"),"")</f>
        <v>+2.2%</v>
      </c>
      <c r="O6" s="172"/>
      <c r="P6" s="34" t="str">
        <f t="shared" ref="P6:P21" si="0">IFERROR(INDEX(r_rank,MATCH(B6,y_rank,0),MATCH(edb_name,x_rank,0)),"")</f>
        <v/>
      </c>
      <c r="Q6" s="38"/>
      <c r="R6" s="133"/>
      <c r="S6" s="133"/>
      <c r="T6" s="133"/>
      <c r="U6" s="164"/>
      <c r="V6" s="164"/>
      <c r="W6" s="164"/>
      <c r="X6" s="164"/>
      <c r="Y6" s="164"/>
      <c r="Z6" s="164"/>
      <c r="AA6" s="203"/>
      <c r="AB6" s="203"/>
      <c r="AC6" s="38"/>
      <c r="AD6" s="199" t="str">
        <f>"Load factor: "&amp;TEXT(Calculations!F229,"0%")</f>
        <v>Load factor: 61%</v>
      </c>
      <c r="AE6" s="199"/>
      <c r="AF6" s="199"/>
      <c r="AG6" s="199"/>
      <c r="AH6" s="199"/>
      <c r="AI6" s="199"/>
      <c r="AJ6" s="199"/>
      <c r="AK6" s="199"/>
      <c r="AL6" s="38"/>
      <c r="AM6" s="45"/>
      <c r="AN6" s="45"/>
      <c r="AO6" s="45"/>
      <c r="AP6" s="45"/>
      <c r="AQ6" s="45"/>
      <c r="AR6" s="47"/>
      <c r="AS6" s="47"/>
      <c r="AT6" s="47"/>
      <c r="AU6" s="44" t="str">
        <f>IF($AQ$5="Yes","Quality breach:","")</f>
        <v/>
      </c>
      <c r="AV6" s="200" t="str">
        <f>IF($AQ$5="Yes",INDEX('company details'!$A$1:$AE$13,4,MATCH(edb_name,'company details'!$A$1:$AE$1,0)),"")</f>
        <v/>
      </c>
      <c r="AW6" s="200"/>
      <c r="AX6" s="200"/>
      <c r="AY6" s="200"/>
      <c r="AZ6" s="200"/>
      <c r="BA6" s="200"/>
      <c r="BB6" s="38"/>
    </row>
    <row r="7" spans="2:54" ht="15" customHeight="1" x14ac:dyDescent="0.25">
      <c r="B7" s="13" t="s">
        <v>13</v>
      </c>
      <c r="C7" s="34"/>
      <c r="D7" s="34"/>
      <c r="E7" s="34"/>
      <c r="F7" s="34"/>
      <c r="G7" s="34"/>
      <c r="H7" s="171" t="str">
        <f>"$"&amp;TEXT(Calculations!F8,"#,##0.0")&amp;"m"</f>
        <v>$621.2m</v>
      </c>
      <c r="I7" s="171"/>
      <c r="J7" s="171"/>
      <c r="K7" s="36"/>
      <c r="L7" s="36"/>
      <c r="M7" s="36"/>
      <c r="N7" s="172" t="str">
        <f>IFERROR(TEXT(Calculations!H8,"+0.0%;-0.0%"),"")</f>
        <v>-0.8%</v>
      </c>
      <c r="O7" s="172"/>
      <c r="P7" s="34" t="str">
        <f t="shared" si="0"/>
        <v/>
      </c>
      <c r="Q7" s="38"/>
      <c r="R7" s="45" t="s">
        <v>4560</v>
      </c>
      <c r="S7" s="45"/>
      <c r="T7" s="45"/>
      <c r="U7" s="45"/>
      <c r="V7" s="44"/>
      <c r="W7" s="46" t="str">
        <f>TEXT(Calculations!F249,"0.0%")</f>
        <v>20.6%</v>
      </c>
      <c r="X7" s="45"/>
      <c r="Y7" s="45"/>
      <c r="Z7" s="46" t="str">
        <f>IF(Calculations!F254=0,"N/A",TEXT(Calculations!F254,"0.0")&amp;"¢/ICP")</f>
        <v>65.4¢/ICP</v>
      </c>
      <c r="AA7" s="45"/>
      <c r="AB7" s="45" t="str">
        <f>IFERROR(INDEX(r_rank,MATCH(R7,y_rank,0),MATCH(edb_name,x_rank,0)),"")</f>
        <v/>
      </c>
      <c r="AC7" s="38"/>
      <c r="AD7" s="45"/>
      <c r="AE7" s="45"/>
      <c r="AF7" s="45"/>
      <c r="AG7" s="47"/>
      <c r="AH7" s="47"/>
      <c r="AI7" s="47"/>
      <c r="AJ7" s="47"/>
      <c r="AK7" s="47"/>
      <c r="AL7" s="38"/>
      <c r="AM7" s="43" t="str">
        <f>INDEX('company details'!$A$1:$AE$13,5,MATCH(edb_name,'company details'!$A$1:$AE$1,0))&amp;":"</f>
        <v>CEO:</v>
      </c>
      <c r="AN7" s="45"/>
      <c r="AO7" s="45"/>
      <c r="AP7" s="45"/>
      <c r="AQ7" s="200" t="str">
        <f>INDEX('company details'!$A$1:$AE$13,6,MATCH(edb_name,'company details'!$A$1:$AE$1,0))</f>
        <v>-</v>
      </c>
      <c r="AR7" s="200"/>
      <c r="AS7" s="200"/>
      <c r="AT7" s="200"/>
      <c r="AU7" s="200"/>
      <c r="AV7" s="200"/>
      <c r="AW7" s="200"/>
      <c r="AX7" s="200"/>
      <c r="AY7" s="200"/>
      <c r="AZ7" s="200"/>
      <c r="BA7" s="200"/>
      <c r="BB7" s="38"/>
    </row>
    <row r="8" spans="2:54" ht="15" customHeight="1" x14ac:dyDescent="0.25">
      <c r="B8" s="69" t="s">
        <v>14</v>
      </c>
      <c r="C8" s="67"/>
      <c r="D8" s="67"/>
      <c r="E8" s="67"/>
      <c r="F8" s="67"/>
      <c r="G8" s="67"/>
      <c r="H8" s="195" t="str">
        <f>TEXT(Calculations!F9,"0.00%")</f>
        <v>6.29%</v>
      </c>
      <c r="I8" s="195"/>
      <c r="J8" s="195"/>
      <c r="K8" s="68"/>
      <c r="L8" s="68"/>
      <c r="M8" s="68"/>
      <c r="N8" s="178"/>
      <c r="O8" s="178"/>
      <c r="P8" s="67" t="str">
        <f t="shared" si="0"/>
        <v/>
      </c>
      <c r="Q8" s="38"/>
      <c r="R8" s="45" t="s">
        <v>4196</v>
      </c>
      <c r="S8" s="45"/>
      <c r="T8" s="45"/>
      <c r="U8" s="45"/>
      <c r="V8" s="44"/>
      <c r="W8" s="46" t="str">
        <f>TEXT(Calculations!F250,"0.0%")</f>
        <v>60.2%</v>
      </c>
      <c r="X8" s="45"/>
      <c r="Y8" s="45"/>
      <c r="Z8" s="46" t="str">
        <f>IF(Calculations!F255=0,"N/A",TEXT(Calculations!F255,"0.0")&amp;"¢/kWh")</f>
        <v>4.5¢/kWh</v>
      </c>
      <c r="AA8" s="45"/>
      <c r="AB8" s="45" t="str">
        <f>IFERROR(INDEX(r_rank,MATCH(R8,y_rank,0),MATCH(edb_name,x_rank,0)),"")</f>
        <v/>
      </c>
      <c r="AC8" s="38"/>
      <c r="AD8" s="199"/>
      <c r="AE8" s="199"/>
      <c r="AF8" s="199"/>
      <c r="AG8" s="199"/>
      <c r="AH8" s="199"/>
      <c r="AI8" s="199"/>
      <c r="AJ8" s="199"/>
      <c r="AK8" s="199"/>
      <c r="AL8" s="38"/>
      <c r="AM8" s="43" t="s">
        <v>4</v>
      </c>
      <c r="AN8" s="45"/>
      <c r="AO8" s="45"/>
      <c r="AP8" s="45"/>
      <c r="AQ8" s="200" t="str">
        <f>INDEX('company details'!$A$1:$AE$13,7,MATCH(edb_name,'company details'!$A$1:$AE$1,0))</f>
        <v>-</v>
      </c>
      <c r="AR8" s="200"/>
      <c r="AS8" s="200"/>
      <c r="AT8" s="200"/>
      <c r="AU8" s="200"/>
      <c r="AV8" s="200"/>
      <c r="AW8" s="200"/>
      <c r="AX8" s="200"/>
      <c r="AY8" s="200"/>
      <c r="AZ8" s="200"/>
      <c r="BA8" s="200"/>
      <c r="BB8" s="38"/>
    </row>
    <row r="9" spans="2:54" ht="15" customHeight="1" x14ac:dyDescent="0.25">
      <c r="B9" s="13" t="s">
        <v>15</v>
      </c>
      <c r="C9" s="34"/>
      <c r="D9" s="34"/>
      <c r="E9" s="34"/>
      <c r="F9" s="34"/>
      <c r="G9" s="34"/>
      <c r="H9" s="173" t="str">
        <f>"$"&amp;TEXT(Calculations!F10,"#,##0.0")&amp;"m"</f>
        <v>$2,482.4m</v>
      </c>
      <c r="I9" s="173"/>
      <c r="J9" s="173"/>
      <c r="K9" s="36"/>
      <c r="L9" s="36"/>
      <c r="M9" s="36"/>
      <c r="N9" s="174" t="str">
        <f>IFERROR(TEXT(Calculations!H10,"+0.0%;-0.0%"),"")</f>
        <v>+2.6%</v>
      </c>
      <c r="O9" s="174"/>
      <c r="P9" s="34" t="str">
        <f t="shared" si="0"/>
        <v/>
      </c>
      <c r="Q9" s="38"/>
      <c r="R9" s="134" t="s">
        <v>4195</v>
      </c>
      <c r="S9" s="134"/>
      <c r="T9" s="134"/>
      <c r="U9" s="134"/>
      <c r="V9" s="134"/>
      <c r="W9" s="135" t="str">
        <f>TEXT(Calculations!F251,"0.0%")</f>
        <v>19.8%</v>
      </c>
      <c r="X9" s="134"/>
      <c r="Y9" s="134"/>
      <c r="Z9" s="135" t="str">
        <f>IF(Calculations!F256=0,"N/A",TEXT(Calculations!F256,"$0")&amp;"/kW")</f>
        <v>$72/kW</v>
      </c>
      <c r="AA9" s="134"/>
      <c r="AB9" s="134" t="str">
        <f>IFERROR(INDEX(r_rank,MATCH(R9,y_rank,0),MATCH(edb_name,x_rank,0)),"")</f>
        <v/>
      </c>
      <c r="AC9" s="38"/>
      <c r="AD9" s="199" t="str">
        <f>"Loss ratio: "&amp;TEXT(Calculations!F230,"0.0%")</f>
        <v>Loss ratio: 6.0%</v>
      </c>
      <c r="AE9" s="199"/>
      <c r="AF9" s="199"/>
      <c r="AG9" s="199"/>
      <c r="AH9" s="199"/>
      <c r="AI9" s="199"/>
      <c r="AJ9" s="199"/>
      <c r="AK9" s="199"/>
      <c r="AL9" s="38"/>
      <c r="AM9" s="45"/>
      <c r="AN9" s="45"/>
      <c r="AO9" s="45"/>
      <c r="AP9" s="45"/>
      <c r="AQ9" s="200" t="str">
        <f>INDEX('company details'!$A$1:$AE$13,8,MATCH(edb_name,'company details'!$A$1:$AE$1,0))</f>
        <v xml:space="preserve"> </v>
      </c>
      <c r="AR9" s="200"/>
      <c r="AS9" s="200"/>
      <c r="AT9" s="200"/>
      <c r="AU9" s="200"/>
      <c r="AV9" s="200"/>
      <c r="AW9" s="200"/>
      <c r="AX9" s="200"/>
      <c r="AY9" s="200"/>
      <c r="AZ9" s="200"/>
      <c r="BA9" s="200"/>
      <c r="BB9" s="38"/>
    </row>
    <row r="10" spans="2:54" ht="15" customHeight="1" x14ac:dyDescent="0.25">
      <c r="B10" s="13" t="s">
        <v>25</v>
      </c>
      <c r="C10" s="34"/>
      <c r="D10" s="34"/>
      <c r="E10" s="34"/>
      <c r="F10" s="34"/>
      <c r="G10" s="34"/>
      <c r="H10" s="171" t="str">
        <f>"$"&amp;TEXT(Calculations!F11,"#,##0.0")&amp;"m"</f>
        <v>$21.7m</v>
      </c>
      <c r="I10" s="171"/>
      <c r="J10" s="171"/>
      <c r="K10" s="36"/>
      <c r="L10" s="36"/>
      <c r="M10" s="36"/>
      <c r="N10" s="172" t="str">
        <f>IFERROR(TEXT(Calculations!H11,"+0.0%;-0.0%"),"")</f>
        <v>-11.4%</v>
      </c>
      <c r="O10" s="172"/>
      <c r="P10" s="34" t="str">
        <f t="shared" si="0"/>
        <v/>
      </c>
      <c r="Q10" s="38"/>
      <c r="R10" s="208">
        <f>latest_year-3</f>
        <v>2013</v>
      </c>
      <c r="S10" s="208"/>
      <c r="T10" s="45"/>
      <c r="U10" s="45"/>
      <c r="V10" s="45"/>
      <c r="W10" s="45"/>
      <c r="X10" s="45"/>
      <c r="Y10" s="45"/>
      <c r="Z10" s="45"/>
      <c r="AA10" s="45"/>
      <c r="AB10" s="45"/>
      <c r="AC10" s="38"/>
      <c r="AD10" s="199"/>
      <c r="AE10" s="199"/>
      <c r="AF10" s="199"/>
      <c r="AG10" s="199"/>
      <c r="AH10" s="199"/>
      <c r="AI10" s="199"/>
      <c r="AJ10" s="199"/>
      <c r="AK10" s="199"/>
      <c r="AL10" s="38"/>
      <c r="AM10" s="45"/>
      <c r="AN10" s="45"/>
      <c r="AO10" s="45"/>
      <c r="AP10" s="45"/>
      <c r="AQ10" s="200" t="str">
        <f>INDEX('company details'!$A$1:$AE$13,9,MATCH(edb_name,'company details'!$A$1:$AE$1,0))</f>
        <v xml:space="preserve"> </v>
      </c>
      <c r="AR10" s="200"/>
      <c r="AS10" s="200"/>
      <c r="AT10" s="200"/>
      <c r="AU10" s="200"/>
      <c r="AV10" s="200"/>
      <c r="AW10" s="200"/>
      <c r="AX10" s="200"/>
      <c r="AY10" s="200"/>
      <c r="AZ10" s="200"/>
      <c r="BA10" s="200"/>
      <c r="BB10" s="38"/>
    </row>
    <row r="11" spans="2:54" ht="15" customHeight="1" x14ac:dyDescent="0.25">
      <c r="B11" s="69" t="s">
        <v>4243</v>
      </c>
      <c r="C11" s="67"/>
      <c r="D11" s="67"/>
      <c r="E11" s="67"/>
      <c r="F11" s="67"/>
      <c r="G11" s="67"/>
      <c r="H11" s="195" t="str">
        <f>TEXT(Calculations!F12,"#,##0")</f>
        <v>2,066,129</v>
      </c>
      <c r="I11" s="195"/>
      <c r="J11" s="195"/>
      <c r="K11" s="68"/>
      <c r="L11" s="68"/>
      <c r="M11" s="68"/>
      <c r="N11" s="178" t="str">
        <f>IFERROR(TEXT(Calculations!H12,"+0.0%;-0.0%"),"")</f>
        <v>+0.7%</v>
      </c>
      <c r="O11" s="178"/>
      <c r="P11" s="67" t="str">
        <f t="shared" si="0"/>
        <v/>
      </c>
      <c r="Q11" s="38"/>
      <c r="R11" s="45"/>
      <c r="S11" s="45"/>
      <c r="T11" s="45"/>
      <c r="U11" s="45"/>
      <c r="V11" s="46"/>
      <c r="W11" s="46"/>
      <c r="X11" s="46"/>
      <c r="Y11" s="46"/>
      <c r="Z11" s="46"/>
      <c r="AA11" s="46"/>
      <c r="AB11" s="46"/>
      <c r="AC11" s="38"/>
      <c r="AD11" s="45"/>
      <c r="AE11" s="47"/>
      <c r="AF11" s="47"/>
      <c r="AG11" s="47"/>
      <c r="AH11" s="47"/>
      <c r="AI11" s="47"/>
      <c r="AJ11" s="47"/>
      <c r="AK11" s="47"/>
      <c r="AL11" s="38"/>
      <c r="AM11" s="43" t="s">
        <v>5</v>
      </c>
      <c r="AN11" s="45"/>
      <c r="AO11" s="45"/>
      <c r="AP11" s="45"/>
      <c r="AQ11" s="200" t="str">
        <f>INDEX('company details'!$A$1:$AE$13,10,MATCH(edb_name,'company details'!$A$1:$AE$1,0))</f>
        <v>New Zealand</v>
      </c>
      <c r="AR11" s="200"/>
      <c r="AS11" s="200"/>
      <c r="AT11" s="200"/>
      <c r="AU11" s="200"/>
      <c r="AV11" s="200"/>
      <c r="AW11" s="200"/>
      <c r="AX11" s="200"/>
      <c r="AY11" s="200"/>
      <c r="AZ11" s="200"/>
      <c r="BA11" s="200"/>
      <c r="BB11" s="38"/>
    </row>
    <row r="12" spans="2:54" ht="15" customHeight="1" x14ac:dyDescent="0.25">
      <c r="B12" s="13" t="s">
        <v>23</v>
      </c>
      <c r="C12" s="34"/>
      <c r="D12" s="34"/>
      <c r="E12" s="34"/>
      <c r="F12" s="34"/>
      <c r="G12" s="173" t="str">
        <f>TEXT(Calculations!F13,"#,##0")&amp;" GWh"</f>
        <v>31,785 GWh</v>
      </c>
      <c r="H12" s="173"/>
      <c r="I12" s="173"/>
      <c r="J12" s="173"/>
      <c r="K12" s="36"/>
      <c r="L12" s="36"/>
      <c r="M12" s="36"/>
      <c r="N12" s="174" t="str">
        <f>IFERROR(TEXT(Calculations!H13,"+0.0%;-0.0%"),"")</f>
        <v>+0.8%</v>
      </c>
      <c r="O12" s="174"/>
      <c r="P12" s="34" t="str">
        <f t="shared" si="0"/>
        <v/>
      </c>
      <c r="Q12" s="38"/>
      <c r="R12" s="208" t="str">
        <f>latest_year</f>
        <v>2016</v>
      </c>
      <c r="S12" s="208"/>
      <c r="T12" s="45"/>
      <c r="U12" s="45"/>
      <c r="V12" s="45"/>
      <c r="W12" s="45"/>
      <c r="X12" s="45"/>
      <c r="Y12" s="45"/>
      <c r="Z12" s="45"/>
      <c r="AA12" s="45"/>
      <c r="AB12" s="45"/>
      <c r="AC12" s="38"/>
      <c r="AD12" s="199" t="str">
        <f>"Interruption rate: "&amp;TEXT(Calculations!F231,"0.0")&amp;"/100km"</f>
        <v>Interruption rate: 13.5/100km</v>
      </c>
      <c r="AE12" s="199"/>
      <c r="AF12" s="199"/>
      <c r="AG12" s="199"/>
      <c r="AH12" s="199"/>
      <c r="AI12" s="199"/>
      <c r="AJ12" s="199"/>
      <c r="AK12" s="199"/>
      <c r="AL12" s="38"/>
      <c r="AM12" s="43" t="s">
        <v>6</v>
      </c>
      <c r="AN12" s="45"/>
      <c r="AO12" s="45"/>
      <c r="AP12" s="45"/>
      <c r="AQ12" s="200" t="str">
        <f>INDEX('company details'!$A$1:$AE$13,11,MATCH(edb_name,'company details'!$A$1:$AE$1,0))</f>
        <v>-</v>
      </c>
      <c r="AR12" s="200"/>
      <c r="AS12" s="200"/>
      <c r="AT12" s="200"/>
      <c r="AU12" s="200"/>
      <c r="AV12" s="200"/>
      <c r="AW12" s="200"/>
      <c r="AX12" s="200"/>
      <c r="AY12" s="200"/>
      <c r="AZ12" s="200"/>
      <c r="BA12" s="200"/>
      <c r="BB12" s="38"/>
    </row>
    <row r="13" spans="2:54" ht="15" customHeight="1" x14ac:dyDescent="0.25">
      <c r="B13" s="13" t="s">
        <v>22</v>
      </c>
      <c r="C13" s="34"/>
      <c r="D13" s="34"/>
      <c r="E13" s="34"/>
      <c r="F13" s="34"/>
      <c r="G13" s="34"/>
      <c r="H13" s="171" t="str">
        <f>TEXT(Calculations!F14,"#,##0")&amp;" MW"</f>
        <v>6,571 MW</v>
      </c>
      <c r="I13" s="171"/>
      <c r="J13" s="171"/>
      <c r="K13" s="36"/>
      <c r="L13" s="36"/>
      <c r="M13" s="36"/>
      <c r="N13" s="172" t="str">
        <f>IFERROR(TEXT(Calculations!H14,"+0.0%;-0.0%"),"")</f>
        <v>+1.8%</v>
      </c>
      <c r="O13" s="172"/>
      <c r="P13" s="34" t="str">
        <f t="shared" si="0"/>
        <v/>
      </c>
      <c r="Q13" s="38"/>
      <c r="R13" s="45"/>
      <c r="S13" s="45"/>
      <c r="T13" s="45"/>
      <c r="U13" s="45"/>
      <c r="V13" s="45"/>
      <c r="W13" s="45"/>
      <c r="X13" s="45"/>
      <c r="Y13" s="45"/>
      <c r="Z13" s="45"/>
      <c r="AA13" s="45"/>
      <c r="AB13" s="45"/>
      <c r="AC13" s="4"/>
      <c r="AD13" s="43"/>
      <c r="AE13" s="43"/>
      <c r="AF13" s="43"/>
      <c r="AG13" s="44"/>
      <c r="AH13" s="47"/>
      <c r="AI13" s="45"/>
      <c r="AJ13" s="45"/>
      <c r="AK13" s="45"/>
      <c r="AL13" s="38"/>
      <c r="AM13" s="43" t="s">
        <v>8</v>
      </c>
      <c r="AN13" s="45"/>
      <c r="AO13" s="45"/>
      <c r="AP13" s="45"/>
      <c r="AQ13" s="209" t="str">
        <f>HYPERLINK(INDEX('company details'!$A$1:$AE$12,12,MATCH(edb_name,'company details'!$A$1:$AE$1,0)))</f>
        <v xml:space="preserve"> </v>
      </c>
      <c r="AR13" s="200"/>
      <c r="AS13" s="200"/>
      <c r="AT13" s="200"/>
      <c r="AU13" s="200"/>
      <c r="AV13" s="200"/>
      <c r="AW13" s="200"/>
      <c r="AX13" s="200"/>
      <c r="AY13" s="200"/>
      <c r="AZ13" s="200"/>
      <c r="BA13" s="200"/>
      <c r="BB13" s="38"/>
    </row>
    <row r="14" spans="2:54" ht="15" customHeight="1" x14ac:dyDescent="0.25">
      <c r="B14" s="69" t="s">
        <v>0</v>
      </c>
      <c r="C14" s="67"/>
      <c r="D14" s="67"/>
      <c r="E14" s="67"/>
      <c r="F14" s="67"/>
      <c r="G14" s="179" t="str">
        <f>TEXT(Calculations!F15,"#,##0")&amp;" MVA"</f>
        <v>21,055 MVA</v>
      </c>
      <c r="H14" s="179"/>
      <c r="I14" s="179"/>
      <c r="J14" s="179"/>
      <c r="K14" s="68"/>
      <c r="L14" s="68"/>
      <c r="M14" s="68"/>
      <c r="N14" s="178" t="str">
        <f>IFERROR(TEXT(Calculations!H15,"+0.0%;-0.0%"),"")</f>
        <v>+1.8%</v>
      </c>
      <c r="O14" s="178"/>
      <c r="P14" s="67" t="str">
        <f t="shared" si="0"/>
        <v/>
      </c>
      <c r="Q14" s="38"/>
      <c r="R14" s="45"/>
      <c r="S14" s="45"/>
      <c r="T14" s="45"/>
      <c r="U14" s="44"/>
      <c r="V14" s="43"/>
      <c r="W14" s="43"/>
      <c r="X14" s="45"/>
      <c r="Y14" s="45"/>
      <c r="Z14" s="45"/>
      <c r="AA14" s="45"/>
      <c r="AB14" s="45"/>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row>
    <row r="15" spans="2:54" ht="15" customHeight="1" x14ac:dyDescent="0.3">
      <c r="B15" s="13" t="s">
        <v>21</v>
      </c>
      <c r="C15" s="34"/>
      <c r="D15" s="34"/>
      <c r="E15" s="34"/>
      <c r="F15" s="34"/>
      <c r="G15" s="34"/>
      <c r="H15" s="173" t="str">
        <f>"$"&amp;TEXT(Calculations!F16,"#,##0.0")&amp;"m"</f>
        <v>$776.8m</v>
      </c>
      <c r="I15" s="173"/>
      <c r="J15" s="173"/>
      <c r="K15" s="36"/>
      <c r="L15" s="36"/>
      <c r="M15" s="36"/>
      <c r="N15" s="174" t="str">
        <f>IFERROR(TEXT(Calculations!H16,"+0.0%;-0.0%"),"")</f>
        <v>+2.2%</v>
      </c>
      <c r="O15" s="174"/>
      <c r="P15" s="34" t="str">
        <f t="shared" si="0"/>
        <v/>
      </c>
      <c r="Q15" s="38"/>
      <c r="R15" s="38"/>
      <c r="S15" s="38"/>
      <c r="T15" s="38"/>
      <c r="U15" s="38"/>
      <c r="V15" s="38"/>
      <c r="W15" s="38"/>
      <c r="X15" s="38"/>
      <c r="Y15" s="38"/>
      <c r="Z15" s="38"/>
      <c r="AA15" s="38"/>
      <c r="AB15" s="38"/>
      <c r="AC15" s="38"/>
      <c r="AD15" s="38"/>
      <c r="AE15" s="38"/>
      <c r="AF15" s="38"/>
      <c r="AG15" s="38"/>
      <c r="AH15" s="66" t="s">
        <v>4002</v>
      </c>
      <c r="AI15" s="62"/>
      <c r="AJ15" s="38"/>
      <c r="AK15" s="38"/>
      <c r="AL15" s="38"/>
      <c r="AM15" s="38"/>
      <c r="AN15" s="38"/>
      <c r="AO15" s="38"/>
      <c r="AP15" s="38"/>
      <c r="AQ15" s="38"/>
      <c r="AR15" s="154" t="str">
        <f>IF(edb_name="Northpower","Data corrections pending","")</f>
        <v/>
      </c>
      <c r="AS15" s="38"/>
      <c r="AT15" s="38"/>
      <c r="AU15" s="38"/>
      <c r="AV15" s="38"/>
      <c r="AW15" s="38"/>
      <c r="AX15" s="38"/>
      <c r="AY15" s="38"/>
      <c r="AZ15" s="38"/>
      <c r="BA15" s="38"/>
      <c r="BB15" s="38"/>
    </row>
    <row r="16" spans="2:54" ht="15" customHeight="1" x14ac:dyDescent="0.3">
      <c r="B16" s="13" t="s">
        <v>20</v>
      </c>
      <c r="C16" s="34"/>
      <c r="D16" s="34"/>
      <c r="E16" s="34"/>
      <c r="F16" s="34"/>
      <c r="G16" s="34"/>
      <c r="H16" s="171" t="str">
        <f>"$"&amp;TEXT(Calculations!F17,"#,##0.0")&amp;"m"</f>
        <v>$544.0m</v>
      </c>
      <c r="I16" s="171"/>
      <c r="J16" s="171"/>
      <c r="K16" s="36"/>
      <c r="L16" s="36"/>
      <c r="M16" s="36"/>
      <c r="N16" s="172" t="str">
        <f>IFERROR(TEXT(Calculations!H17,"+0.0%;-0.0%"),"")</f>
        <v>+3.3%</v>
      </c>
      <c r="O16" s="172"/>
      <c r="P16" s="34" t="str">
        <f t="shared" si="0"/>
        <v/>
      </c>
      <c r="Q16" s="38"/>
      <c r="R16" s="66" t="str">
        <f>"Annualised RAB changes ("&amp;latest_year-2&amp;"–"&amp;latest_year&amp;")"</f>
        <v>Annualised RAB changes (2014–2016)</v>
      </c>
      <c r="S16" s="66"/>
      <c r="T16" s="56"/>
      <c r="U16" s="56"/>
      <c r="V16" s="56"/>
      <c r="W16" s="56"/>
      <c r="X16" s="56"/>
      <c r="Y16" s="56"/>
      <c r="Z16" s="56"/>
      <c r="AA16" s="56"/>
      <c r="AB16" s="56"/>
      <c r="AC16" s="56"/>
      <c r="AD16" s="56"/>
      <c r="AE16" s="56"/>
      <c r="AF16" s="38"/>
      <c r="AG16" s="38"/>
      <c r="AH16" s="45"/>
      <c r="AI16" s="45"/>
      <c r="AJ16" s="45"/>
      <c r="AK16" s="45"/>
      <c r="AL16" s="45"/>
      <c r="AM16" s="45"/>
      <c r="AN16" s="45"/>
      <c r="AO16" s="45"/>
      <c r="AP16" s="45"/>
      <c r="AQ16" s="45"/>
      <c r="AR16" s="45"/>
      <c r="AS16" s="45"/>
      <c r="AT16" s="45"/>
      <c r="AU16" s="45"/>
      <c r="AV16" s="45"/>
      <c r="AW16" s="45"/>
      <c r="AX16" s="45"/>
      <c r="AY16" s="45"/>
      <c r="AZ16" s="45"/>
      <c r="BA16" s="45"/>
      <c r="BB16" s="38"/>
    </row>
    <row r="17" spans="2:58" ht="15" customHeight="1" x14ac:dyDescent="0.25">
      <c r="B17" s="69" t="s">
        <v>4245</v>
      </c>
      <c r="C17" s="67"/>
      <c r="D17" s="67"/>
      <c r="E17" s="67"/>
      <c r="F17" s="67"/>
      <c r="G17" s="67"/>
      <c r="H17" s="195" t="str">
        <f>"$"&amp;TEXT(Calculations!F18,"#,##0.0")&amp;"m"</f>
        <v>$114.6m</v>
      </c>
      <c r="I17" s="195"/>
      <c r="J17" s="195"/>
      <c r="K17" s="68"/>
      <c r="L17" s="68"/>
      <c r="M17" s="68"/>
      <c r="N17" s="178" t="str">
        <f>IFERROR(TEXT(Calculations!H18,"+0.0%;-0.0%"),"")</f>
        <v>+9.2%</v>
      </c>
      <c r="O17" s="178"/>
      <c r="P17" s="67" t="str">
        <f t="shared" si="0"/>
        <v/>
      </c>
      <c r="Q17" s="38"/>
      <c r="R17" s="63" t="str">
        <f>"Opening RAB: $"&amp;TEXT(Calculations!D71,"#,##0.0")&amp;"million"</f>
        <v>Opening RAB: $9,635.6million</v>
      </c>
      <c r="S17" s="63"/>
      <c r="T17" s="49"/>
      <c r="U17" s="33"/>
      <c r="V17" s="33"/>
      <c r="W17" s="33"/>
      <c r="X17" s="33"/>
      <c r="Y17" s="33"/>
      <c r="Z17" s="49"/>
      <c r="AA17" s="49"/>
      <c r="AB17" s="49"/>
      <c r="AC17" s="49"/>
      <c r="AD17" s="49"/>
      <c r="AE17" s="49"/>
      <c r="AF17" s="64" t="str">
        <f>"Closing RAB: $"&amp;TEXT(Calculations!F77,"#,##0.0")&amp;"million"</f>
        <v>Closing RAB: $10,553.7million</v>
      </c>
      <c r="AG17" s="38"/>
      <c r="AH17" s="184" t="s">
        <v>4526</v>
      </c>
      <c r="AI17" s="184"/>
      <c r="AJ17" s="184"/>
      <c r="AK17" s="184"/>
      <c r="AL17" s="45"/>
      <c r="AM17" s="45"/>
      <c r="AN17" s="45"/>
      <c r="AO17" s="45"/>
      <c r="AP17" s="45"/>
      <c r="AQ17" s="45"/>
      <c r="AR17" s="45"/>
      <c r="AS17" s="45"/>
      <c r="AT17" s="45"/>
      <c r="AU17" s="45"/>
      <c r="AV17" s="45"/>
      <c r="AW17" s="45"/>
      <c r="AX17" s="45"/>
      <c r="AY17" s="45"/>
      <c r="AZ17" s="45"/>
      <c r="BA17" s="45"/>
      <c r="BB17" s="38"/>
    </row>
    <row r="18" spans="2:58" ht="15" customHeight="1" x14ac:dyDescent="0.25">
      <c r="B18" s="13" t="s">
        <v>4246</v>
      </c>
      <c r="C18" s="34"/>
      <c r="D18" s="34"/>
      <c r="E18" s="34"/>
      <c r="F18" s="34"/>
      <c r="G18" s="34"/>
      <c r="H18" s="173" t="str">
        <f>"$"&amp;TEXT(Calculations!F19,"#,##0.0")&amp;"m"</f>
        <v>$370.0m</v>
      </c>
      <c r="I18" s="173"/>
      <c r="J18" s="173"/>
      <c r="K18" s="36"/>
      <c r="L18" s="36"/>
      <c r="M18" s="36"/>
      <c r="N18" s="174" t="str">
        <f>IFERROR(TEXT(Calculations!H19,"+0.0%;-0.0%"),"")</f>
        <v>+10.0%</v>
      </c>
      <c r="O18" s="174"/>
      <c r="P18" s="34" t="str">
        <f t="shared" si="0"/>
        <v/>
      </c>
      <c r="Q18" s="38"/>
      <c r="R18" s="45"/>
      <c r="S18" s="49"/>
      <c r="T18" s="49"/>
      <c r="U18" s="49"/>
      <c r="V18" s="49"/>
      <c r="W18" s="49"/>
      <c r="X18" s="49"/>
      <c r="Y18" s="49"/>
      <c r="Z18" s="49"/>
      <c r="AA18" s="49"/>
      <c r="AB18" s="49"/>
      <c r="AC18" s="49"/>
      <c r="AD18" s="49"/>
      <c r="AE18" s="49"/>
      <c r="AF18" s="65" t="str">
        <f>"change: $"&amp;TEXT(Calculations!H77,"#,##0.0")&amp;"m ("&amp;TEXT(Calculations!H85,"+0.0%;-0.0%")&amp;" p.a.)"</f>
        <v>change: $918.1m (+3.1% p.a.)</v>
      </c>
      <c r="AG18" s="38"/>
      <c r="AH18" s="184"/>
      <c r="AI18" s="184"/>
      <c r="AJ18" s="184"/>
      <c r="AK18" s="184"/>
      <c r="AL18" s="182" t="s">
        <v>4270</v>
      </c>
      <c r="AM18" s="182"/>
      <c r="AN18" s="182"/>
      <c r="AO18" s="182"/>
      <c r="AP18" s="182" t="s">
        <v>4271</v>
      </c>
      <c r="AQ18" s="182"/>
      <c r="AR18" s="182"/>
      <c r="AS18" s="182"/>
      <c r="AT18" s="182" t="s">
        <v>4269</v>
      </c>
      <c r="AU18" s="182"/>
      <c r="AV18" s="182"/>
      <c r="AW18" s="182"/>
      <c r="AX18" s="185" t="s">
        <v>4272</v>
      </c>
      <c r="AY18" s="185"/>
      <c r="AZ18" s="185"/>
      <c r="BA18" s="185"/>
      <c r="BB18" s="38"/>
    </row>
    <row r="19" spans="2:58" ht="15" customHeight="1" x14ac:dyDescent="0.25">
      <c r="B19" s="13" t="s">
        <v>1722</v>
      </c>
      <c r="C19" s="34"/>
      <c r="D19" s="34"/>
      <c r="E19" s="34"/>
      <c r="F19" s="34"/>
      <c r="G19" s="34"/>
      <c r="H19" s="171" t="str">
        <f>TEXT(Calculations!F20,"#,##0")&amp;"km"</f>
        <v>152,148km</v>
      </c>
      <c r="I19" s="171"/>
      <c r="J19" s="171"/>
      <c r="K19" s="36"/>
      <c r="L19" s="36"/>
      <c r="M19" s="36"/>
      <c r="N19" s="172" t="str">
        <f>IFERROR(TEXT(Calculations!H20,"+0.0%;-0.0%"),"")</f>
        <v>+0.8%</v>
      </c>
      <c r="O19" s="172"/>
      <c r="P19" s="34" t="str">
        <f t="shared" si="0"/>
        <v/>
      </c>
      <c r="Q19" s="38"/>
      <c r="R19" s="45"/>
      <c r="S19" s="45"/>
      <c r="T19" s="45"/>
      <c r="U19" s="196"/>
      <c r="V19" s="196"/>
      <c r="W19" s="45"/>
      <c r="X19" s="45"/>
      <c r="Y19" s="45"/>
      <c r="Z19" s="196"/>
      <c r="AA19" s="196"/>
      <c r="AB19" s="45"/>
      <c r="AC19" s="45"/>
      <c r="AD19" s="45"/>
      <c r="AE19" s="48"/>
      <c r="AF19" s="48"/>
      <c r="AG19" s="38"/>
      <c r="AH19" s="136"/>
      <c r="AI19" s="136"/>
      <c r="AJ19" s="136"/>
      <c r="AK19" s="136"/>
      <c r="AL19" s="183"/>
      <c r="AM19" s="183"/>
      <c r="AN19" s="183"/>
      <c r="AO19" s="183"/>
      <c r="AP19" s="183"/>
      <c r="AQ19" s="183"/>
      <c r="AR19" s="183"/>
      <c r="AS19" s="183"/>
      <c r="AT19" s="183"/>
      <c r="AU19" s="183"/>
      <c r="AV19" s="183"/>
      <c r="AW19" s="183"/>
      <c r="AX19" s="186"/>
      <c r="AY19" s="186"/>
      <c r="AZ19" s="186"/>
      <c r="BA19" s="186"/>
      <c r="BB19" s="38"/>
    </row>
    <row r="20" spans="2:58" ht="15" customHeight="1" x14ac:dyDescent="0.25">
      <c r="B20" s="69" t="s">
        <v>4241</v>
      </c>
      <c r="C20" s="67"/>
      <c r="D20" s="67"/>
      <c r="E20" s="67"/>
      <c r="F20" s="67"/>
      <c r="G20" s="195" t="str">
        <f>TEXT(Calculations!F21,"0")&amp;" minutes"</f>
        <v>192 minutes</v>
      </c>
      <c r="H20" s="195"/>
      <c r="I20" s="195"/>
      <c r="J20" s="195"/>
      <c r="K20" s="68"/>
      <c r="L20" s="68"/>
      <c r="M20" s="68"/>
      <c r="N20" s="178" t="str">
        <f>IFERROR(TEXT(Calculations!H21,"+0.0%;-0.0%"),"")</f>
        <v>+9.8%</v>
      </c>
      <c r="O20" s="178"/>
      <c r="P20" s="67" t="str">
        <f t="shared" si="0"/>
        <v/>
      </c>
      <c r="Q20" s="38"/>
      <c r="R20" s="45"/>
      <c r="S20" s="45"/>
      <c r="T20" s="45"/>
      <c r="U20" s="45"/>
      <c r="V20" s="45"/>
      <c r="W20" s="45"/>
      <c r="X20" s="45"/>
      <c r="Y20" s="45"/>
      <c r="Z20" s="45"/>
      <c r="AA20" s="45"/>
      <c r="AB20" s="45"/>
      <c r="AC20" s="45"/>
      <c r="AD20" s="45"/>
      <c r="AE20" s="45"/>
      <c r="AF20" s="45"/>
      <c r="AG20" s="38"/>
      <c r="AH20" s="45" t="s">
        <v>4063</v>
      </c>
      <c r="AI20" s="45"/>
      <c r="AJ20" s="45"/>
      <c r="AK20" s="45"/>
      <c r="AL20" s="45"/>
      <c r="AM20" s="54"/>
      <c r="AN20" s="105" t="str">
        <f>TEXT(Calculations!$B98,"#,##0")&amp;"km"</f>
        <v>99,301km</v>
      </c>
      <c r="AO20" s="105"/>
      <c r="AP20" s="105"/>
      <c r="AQ20" s="105"/>
      <c r="AR20" s="105" t="str">
        <f>TEXT(Calculations!$B113,"#,##0")&amp;"km"</f>
        <v>41,149km</v>
      </c>
      <c r="AS20" s="105"/>
      <c r="AT20" s="105"/>
      <c r="AU20" s="105"/>
      <c r="AV20" s="105" t="str">
        <f>TEXT(Calculations!$B128,"#,##0")&amp;"km"</f>
        <v>11,619km</v>
      </c>
      <c r="AW20" s="54"/>
      <c r="AX20" s="105"/>
      <c r="AY20" s="105"/>
      <c r="AZ20" s="105" t="str">
        <f>TEXT(Calculations!$B143,"#,##0")</f>
        <v>1,346,408</v>
      </c>
      <c r="BA20" s="38"/>
      <c r="BB20" s="38"/>
    </row>
    <row r="21" spans="2:58" ht="15" customHeight="1" x14ac:dyDescent="0.25">
      <c r="B21" s="132" t="s">
        <v>4242</v>
      </c>
      <c r="C21" s="130"/>
      <c r="D21" s="130"/>
      <c r="E21" s="130"/>
      <c r="F21" s="130"/>
      <c r="G21" s="194" t="str">
        <f>TEXT(Calculations!F22,"0.00")&amp;" faults"</f>
        <v>2.03 faults</v>
      </c>
      <c r="H21" s="194"/>
      <c r="I21" s="194"/>
      <c r="J21" s="194"/>
      <c r="K21" s="131"/>
      <c r="L21" s="131"/>
      <c r="M21" s="131"/>
      <c r="N21" s="187" t="str">
        <f>IFERROR(TEXT(Calculations!H22,"+0.0%;-0.0%"),"")</f>
        <v>+4.4%</v>
      </c>
      <c r="O21" s="187"/>
      <c r="P21" s="130" t="str">
        <f t="shared" si="0"/>
        <v/>
      </c>
      <c r="Q21" s="38"/>
      <c r="R21" s="45"/>
      <c r="S21" s="45"/>
      <c r="T21" s="45"/>
      <c r="U21" s="45"/>
      <c r="V21" s="45"/>
      <c r="W21" s="45"/>
      <c r="X21" s="45"/>
      <c r="Y21" s="45"/>
      <c r="Z21" s="45"/>
      <c r="AA21" s="45"/>
      <c r="AB21" s="45"/>
      <c r="AC21" s="45"/>
      <c r="AD21" s="45"/>
      <c r="AE21" s="45"/>
      <c r="AF21" s="45"/>
      <c r="AG21" s="38"/>
      <c r="AH21" s="45" t="s">
        <v>4504</v>
      </c>
      <c r="AI21" s="45"/>
      <c r="AJ21" s="45"/>
      <c r="AK21" s="45"/>
      <c r="AL21" s="45"/>
      <c r="AM21" s="54"/>
      <c r="AN21" s="105" t="str">
        <f>TEXT(Calculations!$B99,"$#,##0.0")&amp;"m"</f>
        <v>$2,149.8m</v>
      </c>
      <c r="AO21" s="105"/>
      <c r="AP21" s="105"/>
      <c r="AQ21" s="105"/>
      <c r="AR21" s="105" t="str">
        <f>TEXT(Calculations!$B114,"$#,##0.0")&amp;"m"</f>
        <v>$2,583.7m</v>
      </c>
      <c r="AS21" s="105"/>
      <c r="AT21" s="105"/>
      <c r="AU21" s="105"/>
      <c r="AV21" s="105" t="str">
        <f>TEXT(Calculations!$B129,"$#,##0.0")&amp;"m"</f>
        <v>$1,250.4m</v>
      </c>
      <c r="AW21" s="54"/>
      <c r="AX21" s="105"/>
      <c r="AY21" s="105"/>
      <c r="AZ21" s="105" t="s">
        <v>4291</v>
      </c>
      <c r="BA21" s="38"/>
      <c r="BB21" s="38"/>
    </row>
    <row r="22" spans="2:58" ht="15" customHeight="1" x14ac:dyDescent="0.25">
      <c r="B22" s="38"/>
      <c r="C22" s="38"/>
      <c r="D22" s="38"/>
      <c r="E22" s="38"/>
      <c r="F22" s="38"/>
      <c r="G22" s="38"/>
      <c r="H22" s="38"/>
      <c r="I22" s="38"/>
      <c r="J22" s="38"/>
      <c r="K22" s="38"/>
      <c r="L22" s="38"/>
      <c r="M22" s="38"/>
      <c r="N22" s="38"/>
      <c r="O22" s="38"/>
      <c r="P22" s="38"/>
      <c r="Q22" s="45"/>
      <c r="R22" s="38"/>
      <c r="S22" s="45"/>
      <c r="T22" s="38"/>
      <c r="U22" s="44"/>
      <c r="V22" s="38"/>
      <c r="W22" s="45"/>
      <c r="X22" s="45"/>
      <c r="Y22" s="45"/>
      <c r="Z22" s="45"/>
      <c r="AA22" s="45"/>
      <c r="AB22" s="45"/>
      <c r="AC22" s="44"/>
      <c r="AD22" s="38"/>
      <c r="AE22" s="45"/>
      <c r="AF22" s="45"/>
      <c r="AG22" s="38"/>
      <c r="AH22" s="70" t="s">
        <v>4060</v>
      </c>
      <c r="AI22" s="70"/>
      <c r="AJ22" s="70"/>
      <c r="AK22" s="70"/>
      <c r="AL22" s="70"/>
      <c r="AM22" s="71"/>
      <c r="AN22" s="94" t="str">
        <f>IFERROR(TEXT(Calculations!$B104,"0.00"),"·")</f>
        <v>3.14</v>
      </c>
      <c r="AO22" s="94"/>
      <c r="AP22" s="94"/>
      <c r="AQ22" s="94"/>
      <c r="AR22" s="94" t="str">
        <f>IFERROR(TEXT(Calculations!$B119,"0.00"),"·")</f>
        <v>3.61</v>
      </c>
      <c r="AS22" s="94"/>
      <c r="AT22" s="94"/>
      <c r="AU22" s="94"/>
      <c r="AV22" s="94" t="str">
        <f>IFERROR(TEXT(Calculations!$B134,"0.00"),"·")</f>
        <v>3.17</v>
      </c>
      <c r="AW22" s="71"/>
      <c r="AX22" s="94"/>
      <c r="AY22" s="94"/>
      <c r="AZ22" s="94" t="str">
        <f>IFERROR(TEXT(Calculations!$B149,"0.00"),"·")</f>
        <v>3.38</v>
      </c>
      <c r="BA22" s="72"/>
      <c r="BB22" s="38"/>
    </row>
    <row r="23" spans="2:58" ht="15" customHeight="1" x14ac:dyDescent="0.3">
      <c r="B23" s="66" t="s">
        <v>21</v>
      </c>
      <c r="C23" s="56"/>
      <c r="D23" s="56"/>
      <c r="E23" s="56"/>
      <c r="F23" s="56"/>
      <c r="G23" s="56"/>
      <c r="H23" s="56"/>
      <c r="I23" s="56"/>
      <c r="J23" s="56"/>
      <c r="K23" s="56"/>
      <c r="L23" s="56"/>
      <c r="M23" s="56"/>
      <c r="N23" s="56"/>
      <c r="O23" s="56"/>
      <c r="P23" s="56"/>
      <c r="Q23" s="38"/>
      <c r="R23" s="66" t="s">
        <v>20</v>
      </c>
      <c r="S23" s="56"/>
      <c r="T23" s="56"/>
      <c r="U23" s="56"/>
      <c r="V23" s="56"/>
      <c r="W23" s="56"/>
      <c r="X23" s="56"/>
      <c r="Y23" s="56"/>
      <c r="Z23" s="56"/>
      <c r="AA23" s="56"/>
      <c r="AB23" s="56"/>
      <c r="AC23" s="56"/>
      <c r="AD23" s="56"/>
      <c r="AE23" s="56"/>
      <c r="AF23" s="56"/>
      <c r="AG23" s="38"/>
      <c r="AH23" s="45" t="s">
        <v>4067</v>
      </c>
      <c r="AI23" s="45"/>
      <c r="AJ23" s="45"/>
      <c r="AK23" s="45"/>
      <c r="AL23" s="45"/>
      <c r="AM23" s="54"/>
      <c r="AN23" s="105" t="str">
        <f>IFERROR(TEXT(Calculations!$B102,"0.0%")&amp;" / "&amp;TEXT(Calculations!$B103,"0.0%"),"·")</f>
        <v>4.5% / 5.9%</v>
      </c>
      <c r="AO23" s="105"/>
      <c r="AP23" s="105"/>
      <c r="AQ23" s="105"/>
      <c r="AR23" s="105" t="str">
        <f>IFERROR(TEXT(Calculations!$B117,"0.0%")&amp;" / "&amp;TEXT(Calculations!$B118,"0.0%"),"·")</f>
        <v>0.3% / 1.3%</v>
      </c>
      <c r="AS23" s="105"/>
      <c r="AT23" s="105"/>
      <c r="AU23" s="105"/>
      <c r="AV23" s="105" t="str">
        <f>IFERROR(TEXT(Calculations!$B132,"0.0%")&amp;" / "&amp;TEXT(Calculations!$B133,"0.0%"),"·")</f>
        <v>2.4% / 5.2%</v>
      </c>
      <c r="AW23" s="54"/>
      <c r="AX23" s="105"/>
      <c r="AY23" s="105"/>
      <c r="AZ23" s="105" t="str">
        <f>IFERROR(TEXT(Calculations!$B147,"0.0%")&amp;" / "&amp;TEXT(Calculations!$B148,"0.0%"),"·")</f>
        <v>1.5% / 5.1%</v>
      </c>
      <c r="BA23" s="38"/>
      <c r="BB23" s="38"/>
    </row>
    <row r="24" spans="2:58" ht="15" customHeight="1" x14ac:dyDescent="0.25">
      <c r="B24" s="45"/>
      <c r="C24" s="45"/>
      <c r="D24" s="45"/>
      <c r="E24" s="45"/>
      <c r="F24" s="45"/>
      <c r="G24" s="45"/>
      <c r="H24" s="45"/>
      <c r="I24" s="45"/>
      <c r="J24" s="45"/>
      <c r="K24" s="45"/>
      <c r="L24" s="45"/>
      <c r="M24" s="45"/>
      <c r="N24" s="45"/>
      <c r="O24" s="45"/>
      <c r="P24" s="45"/>
      <c r="Q24" s="38"/>
      <c r="R24" s="45"/>
      <c r="S24" s="45"/>
      <c r="T24" s="45"/>
      <c r="U24" s="45"/>
      <c r="V24" s="45"/>
      <c r="W24" s="45"/>
      <c r="X24" s="45"/>
      <c r="Y24" s="45"/>
      <c r="Z24" s="45"/>
      <c r="AA24" s="45"/>
      <c r="AB24" s="45"/>
      <c r="AC24" s="45"/>
      <c r="AD24" s="45"/>
      <c r="AE24" s="45"/>
      <c r="AF24" s="45"/>
      <c r="AG24" s="38"/>
      <c r="AH24" s="45" t="s">
        <v>4249</v>
      </c>
      <c r="AI24" s="45"/>
      <c r="AJ24" s="45"/>
      <c r="AK24" s="45"/>
      <c r="AL24" s="45"/>
      <c r="AM24" s="54"/>
      <c r="AN24" s="105" t="str">
        <f>IFERROR(TEXT(Calculations!$B106,"0.0%"),"·")</f>
        <v>7.9%</v>
      </c>
      <c r="AO24" s="105"/>
      <c r="AP24" s="105"/>
      <c r="AQ24" s="105"/>
      <c r="AR24" s="105" t="str">
        <f>IFERROR(TEXT(Calculations!$B121,"0.0%"),"·")</f>
        <v>2.9%</v>
      </c>
      <c r="AS24" s="105"/>
      <c r="AT24" s="105"/>
      <c r="AU24" s="105"/>
      <c r="AV24" s="105" t="str">
        <f>IFERROR(TEXT(Calculations!$B136,"0.0%"),"·")</f>
        <v>8.5%</v>
      </c>
      <c r="AW24" s="54"/>
      <c r="AX24" s="105"/>
      <c r="AY24" s="105"/>
      <c r="AZ24" s="105" t="str">
        <f>IFERROR(TEXT(Calculations!$B151,"0.0%"),"·")</f>
        <v>5.9%</v>
      </c>
      <c r="BA24" s="38"/>
      <c r="BB24" s="38"/>
    </row>
    <row r="25" spans="2:58" ht="15" customHeight="1" x14ac:dyDescent="0.25">
      <c r="B25" s="45"/>
      <c r="C25" s="45"/>
      <c r="D25" s="45"/>
      <c r="E25" s="45"/>
      <c r="F25" s="45"/>
      <c r="G25" s="45"/>
      <c r="H25" s="45"/>
      <c r="I25" s="45"/>
      <c r="J25" s="45"/>
      <c r="K25" s="45"/>
      <c r="L25" s="45"/>
      <c r="M25" s="45"/>
      <c r="N25" s="45"/>
      <c r="O25" s="45"/>
      <c r="P25" s="45"/>
      <c r="Q25" s="38"/>
      <c r="R25" s="45"/>
      <c r="S25" s="45"/>
      <c r="T25" s="45"/>
      <c r="U25" s="45"/>
      <c r="V25" s="45"/>
      <c r="W25" s="45"/>
      <c r="X25" s="45"/>
      <c r="Y25" s="45"/>
      <c r="Z25" s="45"/>
      <c r="AA25" s="45"/>
      <c r="AB25" s="45"/>
      <c r="AC25" s="45"/>
      <c r="AD25" s="45"/>
      <c r="AE25" s="45"/>
      <c r="AF25" s="45"/>
      <c r="AG25" s="38"/>
      <c r="AH25" s="70" t="s">
        <v>4004</v>
      </c>
      <c r="AI25" s="70"/>
      <c r="AJ25" s="70"/>
      <c r="AK25" s="70"/>
      <c r="AL25" s="70"/>
      <c r="AM25" s="71"/>
      <c r="AN25" s="94" t="str">
        <f>IFERROR(TEXT(Calculations!$B101,"0")&amp;" years","·")</f>
        <v>35 years</v>
      </c>
      <c r="AO25" s="94"/>
      <c r="AP25" s="94"/>
      <c r="AQ25" s="94"/>
      <c r="AR25" s="94" t="str">
        <f>IFERROR(TEXT(Calculations!$B116,"0")&amp;" years","·")</f>
        <v>25 years</v>
      </c>
      <c r="AS25" s="94"/>
      <c r="AT25" s="94"/>
      <c r="AU25" s="94"/>
      <c r="AV25" s="94" t="str">
        <f>IFERROR(TEXT(Calculations!$B131,"0")&amp;" years","·")</f>
        <v>34 years</v>
      </c>
      <c r="AW25" s="71"/>
      <c r="AX25" s="94"/>
      <c r="AY25" s="94"/>
      <c r="AZ25" s="94" t="str">
        <f>IFERROR(TEXT(Calculations!$B146,"0")&amp;" years","·")</f>
        <v>32 years</v>
      </c>
      <c r="BA25" s="72"/>
      <c r="BB25" s="38"/>
    </row>
    <row r="26" spans="2:58" ht="15" customHeight="1" x14ac:dyDescent="0.25">
      <c r="B26" s="45"/>
      <c r="C26" s="45"/>
      <c r="D26" s="45"/>
      <c r="E26" s="45"/>
      <c r="F26" s="45"/>
      <c r="G26" s="45"/>
      <c r="H26" s="45"/>
      <c r="I26" s="45"/>
      <c r="J26" s="45"/>
      <c r="K26" s="45"/>
      <c r="L26" s="45"/>
      <c r="M26" s="45"/>
      <c r="N26" s="45"/>
      <c r="O26" s="45"/>
      <c r="P26" s="45"/>
      <c r="Q26" s="38"/>
      <c r="R26" s="45"/>
      <c r="S26" s="45"/>
      <c r="T26" s="45"/>
      <c r="U26" s="45"/>
      <c r="V26" s="45"/>
      <c r="W26" s="45"/>
      <c r="X26" s="45"/>
      <c r="Y26" s="45"/>
      <c r="Z26" s="45"/>
      <c r="AA26" s="45"/>
      <c r="AB26" s="45"/>
      <c r="AC26" s="45"/>
      <c r="AD26" s="45"/>
      <c r="AE26" s="45"/>
      <c r="AF26" s="45"/>
      <c r="AG26" s="38"/>
      <c r="AH26" s="45" t="s">
        <v>4573</v>
      </c>
      <c r="AI26" s="45"/>
      <c r="AJ26" s="45"/>
      <c r="AK26" s="45"/>
      <c r="AL26" s="45"/>
      <c r="AM26" s="54"/>
      <c r="AN26" s="105" t="str">
        <f>IFERROR(TEXT(Calculations!$B100,"#,##0")&amp;"km ("&amp;TEXT(Calculations!$C100,"0.0%")&amp;")","·")</f>
        <v>7,036km (7.1%)</v>
      </c>
      <c r="AO26" s="105"/>
      <c r="AP26" s="105"/>
      <c r="AQ26" s="105"/>
      <c r="AR26" s="105" t="str">
        <f>IFERROR(TEXT(Calculations!$B115,"#,##0")&amp;"km ("&amp;TEXT(Calculations!$C115,"0.0%")&amp;")","·")</f>
        <v>425km (1.0%)</v>
      </c>
      <c r="AS26" s="105"/>
      <c r="AT26" s="105"/>
      <c r="AU26" s="105"/>
      <c r="AV26" s="105" t="str">
        <f>IFERROR(TEXT(Calculations!$B130,"#,##0")&amp;"km ("&amp;TEXT(Calculations!$C130,"0.0%")&amp;")","·")</f>
        <v>1,055km (9.1%)</v>
      </c>
      <c r="AW26" s="54"/>
      <c r="AX26" s="105"/>
      <c r="AY26" s="105"/>
      <c r="AZ26" s="105" t="str">
        <f>IFERROR(TEXT(Calculations!$B145,"#,##0")&amp;" ("&amp;TEXT(Calculations!$C145,"0.0%")&amp;")","·")</f>
        <v>148,223 (11.0%)</v>
      </c>
      <c r="BA26" s="38"/>
      <c r="BB26" s="38"/>
    </row>
    <row r="27" spans="2:58" ht="15" customHeight="1" x14ac:dyDescent="0.25">
      <c r="B27" s="45"/>
      <c r="C27" s="45"/>
      <c r="D27" s="45"/>
      <c r="E27" s="45"/>
      <c r="F27" s="45"/>
      <c r="G27" s="45"/>
      <c r="H27" s="45"/>
      <c r="I27" s="45"/>
      <c r="J27" s="45"/>
      <c r="K27" s="45"/>
      <c r="L27" s="45"/>
      <c r="M27" s="45"/>
      <c r="N27" s="45"/>
      <c r="O27" s="45"/>
      <c r="P27" s="45"/>
      <c r="Q27" s="38"/>
      <c r="R27" s="45"/>
      <c r="S27" s="45"/>
      <c r="T27" s="45"/>
      <c r="U27" s="45"/>
      <c r="V27" s="45"/>
      <c r="W27" s="45"/>
      <c r="X27" s="45"/>
      <c r="Y27" s="45"/>
      <c r="Z27" s="45"/>
      <c r="AA27" s="45"/>
      <c r="AB27" s="45"/>
      <c r="AC27" s="45"/>
      <c r="AD27" s="45"/>
      <c r="AE27" s="45"/>
      <c r="AF27" s="45"/>
      <c r="AG27" s="38"/>
      <c r="AH27" s="45" t="s">
        <v>4248</v>
      </c>
      <c r="AI27" s="45"/>
      <c r="AJ27" s="45"/>
      <c r="AK27" s="45"/>
      <c r="AL27" s="45"/>
      <c r="AM27" s="54"/>
      <c r="AN27" s="105" t="str">
        <f>IFERROR(TEXT(Calculations!$C105,"0.0%"),"·")</f>
        <v>3.7%</v>
      </c>
      <c r="AO27" s="105"/>
      <c r="AP27" s="105"/>
      <c r="AQ27" s="105"/>
      <c r="AR27" s="105" t="str">
        <f>IFERROR(TEXT(Calculations!$C120,"0.0%"),"·")</f>
        <v>1.9%</v>
      </c>
      <c r="AS27" s="105"/>
      <c r="AT27" s="105"/>
      <c r="AU27" s="105"/>
      <c r="AV27" s="105" t="str">
        <f>IFERROR(TEXT(Calculations!$C135,"0.0%"),"·")</f>
        <v>3.1%</v>
      </c>
      <c r="AW27" s="54"/>
      <c r="AX27" s="105"/>
      <c r="AY27" s="105"/>
      <c r="AZ27" s="105" t="str">
        <f>IFERROR(TEXT(Calculations!$C150,"0.0%"),"·")</f>
        <v>4.1%</v>
      </c>
      <c r="BA27" s="38"/>
      <c r="BB27" s="38"/>
    </row>
    <row r="28" spans="2:58" ht="15" customHeight="1" x14ac:dyDescent="0.25">
      <c r="B28" s="45"/>
      <c r="C28" s="45"/>
      <c r="D28" s="45"/>
      <c r="E28" s="45"/>
      <c r="F28" s="45"/>
      <c r="G28" s="45"/>
      <c r="H28" s="45"/>
      <c r="I28" s="45"/>
      <c r="J28" s="45"/>
      <c r="K28" s="45"/>
      <c r="L28" s="45"/>
      <c r="M28" s="45"/>
      <c r="N28" s="45"/>
      <c r="O28" s="45"/>
      <c r="P28" s="45"/>
      <c r="Q28" s="38"/>
      <c r="R28" s="45"/>
      <c r="S28" s="45"/>
      <c r="T28" s="45"/>
      <c r="U28" s="45"/>
      <c r="V28" s="45"/>
      <c r="W28" s="45"/>
      <c r="X28" s="45"/>
      <c r="Y28" s="45"/>
      <c r="Z28" s="45"/>
      <c r="AA28" s="45"/>
      <c r="AB28" s="45"/>
      <c r="AC28" s="46"/>
      <c r="AD28" s="45"/>
      <c r="AE28" s="45"/>
      <c r="AF28" s="57"/>
      <c r="AG28" s="38"/>
      <c r="AH28" s="70" t="s">
        <v>4540</v>
      </c>
      <c r="AI28" s="70"/>
      <c r="AJ28" s="70"/>
      <c r="AK28" s="70"/>
      <c r="AL28" s="70"/>
      <c r="AM28" s="71"/>
      <c r="AN28" s="94" t="str">
        <f>IFERROR(TEXT(Calculations!$C107,"0.0%"),"·")</f>
        <v>7.4%</v>
      </c>
      <c r="AO28" s="94"/>
      <c r="AP28" s="94"/>
      <c r="AQ28" s="94"/>
      <c r="AR28" s="94" t="str">
        <f>IFERROR(TEXT(Calculations!$C122,"0.0%"),"·")</f>
        <v>1.0%</v>
      </c>
      <c r="AS28" s="94"/>
      <c r="AT28" s="94"/>
      <c r="AU28" s="94"/>
      <c r="AV28" s="94" t="str">
        <f>IFERROR(TEXT(Calculations!$C137,"0.0%"),"·")</f>
        <v>4.9%</v>
      </c>
      <c r="AW28" s="71"/>
      <c r="AX28" s="94"/>
      <c r="AY28" s="94"/>
      <c r="AZ28" s="94" t="str">
        <f>IFERROR(TEXT(Calculations!$C152,"0.0%"),"·")</f>
        <v>4.0%</v>
      </c>
      <c r="BA28" s="72"/>
      <c r="BB28" s="38"/>
      <c r="BF28" s="154"/>
    </row>
    <row r="29" spans="2:58" ht="15" customHeight="1" x14ac:dyDescent="0.25">
      <c r="B29" s="116" t="s">
        <v>3993</v>
      </c>
      <c r="C29" s="117"/>
      <c r="D29" s="117"/>
      <c r="E29" s="117"/>
      <c r="F29" s="117"/>
      <c r="G29" s="117"/>
      <c r="H29" s="117"/>
      <c r="I29" s="117"/>
      <c r="J29" s="117"/>
      <c r="K29" s="118"/>
      <c r="L29" s="119"/>
      <c r="M29" s="119"/>
      <c r="N29" s="119"/>
      <c r="O29" s="117"/>
      <c r="P29" s="120"/>
      <c r="Q29" s="38"/>
      <c r="R29" s="116" t="s">
        <v>3993</v>
      </c>
      <c r="S29" s="117"/>
      <c r="T29" s="117"/>
      <c r="U29" s="117"/>
      <c r="V29" s="117"/>
      <c r="W29" s="117"/>
      <c r="X29" s="117"/>
      <c r="Y29" s="117"/>
      <c r="Z29" s="117"/>
      <c r="AA29" s="117"/>
      <c r="AB29" s="117"/>
      <c r="AC29" s="121"/>
      <c r="AD29" s="117"/>
      <c r="AE29" s="117"/>
      <c r="AF29" s="120"/>
      <c r="AG29" s="38"/>
      <c r="AH29" s="45" t="s">
        <v>4541</v>
      </c>
      <c r="AI29" s="45"/>
      <c r="AJ29" s="45"/>
      <c r="AK29" s="45"/>
      <c r="AL29" s="45"/>
      <c r="AM29" s="54"/>
      <c r="AN29" s="105" t="str">
        <f>IFERROR(TEXT(Calculations!$B107,"0.0%"),"·")</f>
        <v>4.1%</v>
      </c>
      <c r="AO29" s="105"/>
      <c r="AP29" s="105"/>
      <c r="AQ29" s="105"/>
      <c r="AR29" s="105" t="str">
        <f>IFERROR(TEXT(Calculations!$B122,"0.0%"),"·")</f>
        <v>0.9%</v>
      </c>
      <c r="AS29" s="105"/>
      <c r="AT29" s="105"/>
      <c r="AU29" s="105"/>
      <c r="AV29" s="105" t="str">
        <f>IFERROR(TEXT(Calculations!$B137,"0.0%"),"·")</f>
        <v>2.9%</v>
      </c>
      <c r="AW29" s="54"/>
      <c r="AX29" s="105"/>
      <c r="AY29" s="105"/>
      <c r="AZ29" s="105" t="str">
        <f>IFERROR(TEXT(Calculations!$B152,"0.0%"),"·")</f>
        <v>4.9%</v>
      </c>
      <c r="BA29" s="38"/>
      <c r="BB29" s="38"/>
    </row>
    <row r="30" spans="2:58" ht="15" customHeight="1" x14ac:dyDescent="0.25">
      <c r="B30" s="188" t="s">
        <v>1720</v>
      </c>
      <c r="C30" s="189"/>
      <c r="D30" s="189"/>
      <c r="E30" s="189"/>
      <c r="F30" s="190"/>
      <c r="G30" s="188" t="s">
        <v>1719</v>
      </c>
      <c r="H30" s="189"/>
      <c r="I30" s="189"/>
      <c r="J30" s="189"/>
      <c r="K30" s="190"/>
      <c r="L30" s="188" t="s">
        <v>4001</v>
      </c>
      <c r="M30" s="189"/>
      <c r="N30" s="189"/>
      <c r="O30" s="189"/>
      <c r="P30" s="190"/>
      <c r="Q30" s="38"/>
      <c r="R30" s="188" t="s">
        <v>4507</v>
      </c>
      <c r="S30" s="189"/>
      <c r="T30" s="189"/>
      <c r="U30" s="189"/>
      <c r="V30" s="190"/>
      <c r="W30" s="188" t="s">
        <v>4539</v>
      </c>
      <c r="X30" s="189"/>
      <c r="Y30" s="189"/>
      <c r="Z30" s="189"/>
      <c r="AA30" s="190"/>
      <c r="AB30" s="188" t="s">
        <v>4544</v>
      </c>
      <c r="AC30" s="189"/>
      <c r="AD30" s="189"/>
      <c r="AE30" s="189"/>
      <c r="AF30" s="190"/>
      <c r="AG30" s="38"/>
      <c r="AH30" s="45" t="s">
        <v>4289</v>
      </c>
      <c r="AI30" s="45"/>
      <c r="AJ30" s="45"/>
      <c r="AK30" s="45"/>
      <c r="AL30" s="45"/>
      <c r="AM30" s="54"/>
      <c r="AN30" s="105" t="str">
        <f>TEXT(Calculations!$N219,"$0.0")&amp;"m  "&amp;IFERROR(TEXT(Calculations!$O219,"+0%;-0%"),"")</f>
        <v>$123.6m  +14%</v>
      </c>
      <c r="AO30" s="105"/>
      <c r="AP30" s="105"/>
      <c r="AQ30" s="105"/>
      <c r="AR30" s="105" t="str">
        <f>TEXT(Calculations!$N220,"$0.0")&amp;"m  "&amp;IFERROR(TEXT(Calculations!$O220,"+0%;-0%"),"")</f>
        <v>$29.0m  +34%</v>
      </c>
      <c r="AS30" s="105"/>
      <c r="AT30" s="105"/>
      <c r="AU30" s="105"/>
      <c r="AV30" s="105" t="str">
        <f>TEXT(Calculations!$N221,"$0.0")&amp;"m  "&amp;IFERROR(TEXT(Calculations!$O221,"+0%;-0%"),"")</f>
        <v>$27.0m  +21%</v>
      </c>
      <c r="AW30" s="54"/>
      <c r="AX30" s="105"/>
      <c r="AY30" s="105"/>
      <c r="AZ30" s="105" t="s">
        <v>4291</v>
      </c>
      <c r="BA30" s="38"/>
      <c r="BB30" s="38"/>
    </row>
    <row r="31" spans="2:58" ht="15" customHeight="1" x14ac:dyDescent="0.25">
      <c r="B31" s="191"/>
      <c r="C31" s="192"/>
      <c r="D31" s="192"/>
      <c r="E31" s="192"/>
      <c r="F31" s="193"/>
      <c r="G31" s="191"/>
      <c r="H31" s="192"/>
      <c r="I31" s="192"/>
      <c r="J31" s="192"/>
      <c r="K31" s="193"/>
      <c r="L31" s="191"/>
      <c r="M31" s="192"/>
      <c r="N31" s="192"/>
      <c r="O31" s="192"/>
      <c r="P31" s="193"/>
      <c r="Q31" s="38"/>
      <c r="R31" s="191"/>
      <c r="S31" s="192"/>
      <c r="T31" s="192"/>
      <c r="U31" s="192"/>
      <c r="V31" s="193"/>
      <c r="W31" s="191"/>
      <c r="X31" s="192"/>
      <c r="Y31" s="192"/>
      <c r="Z31" s="192"/>
      <c r="AA31" s="193"/>
      <c r="AB31" s="191"/>
      <c r="AC31" s="192"/>
      <c r="AD31" s="192"/>
      <c r="AE31" s="192"/>
      <c r="AF31" s="193"/>
      <c r="AG31" s="38"/>
      <c r="AH31" s="134" t="s">
        <v>4290</v>
      </c>
      <c r="AI31" s="137"/>
      <c r="AJ31" s="134"/>
      <c r="AK31" s="134"/>
      <c r="AL31" s="134"/>
      <c r="AM31" s="138"/>
      <c r="AN31" s="134"/>
      <c r="AO31" s="135"/>
      <c r="AP31" s="134"/>
      <c r="AQ31" s="134"/>
      <c r="AR31" s="139"/>
      <c r="AS31" s="137"/>
      <c r="AT31" s="139"/>
      <c r="AU31" s="134"/>
      <c r="AV31" s="134"/>
      <c r="AW31" s="138"/>
      <c r="AX31" s="134"/>
      <c r="AY31" s="134"/>
      <c r="AZ31" s="140" t="s">
        <v>4291</v>
      </c>
      <c r="BA31" s="135"/>
      <c r="BB31" s="38"/>
    </row>
    <row r="32" spans="2:58" ht="15" customHeight="1" x14ac:dyDescent="0.25">
      <c r="B32" s="180" t="str">
        <f>TEXT(Calculations!H41,"0.0%")</f>
        <v>7.8%</v>
      </c>
      <c r="C32" s="181"/>
      <c r="D32" s="113"/>
      <c r="E32" s="114" t="s">
        <v>4199</v>
      </c>
      <c r="F32" s="115" t="str">
        <f>IFERROR(INDEX(r_rank,MATCH(B30,y_rank,0),MATCH(edb_name,x_rank,0)),"")</f>
        <v/>
      </c>
      <c r="G32" s="180" t="str">
        <f>TEXT(Calculations!H42,"$#,##0")</f>
        <v>$392</v>
      </c>
      <c r="H32" s="181"/>
      <c r="I32" s="113"/>
      <c r="J32" s="114" t="s">
        <v>4199</v>
      </c>
      <c r="K32" s="115" t="str">
        <f>IFERROR(INDEX(r_rank,MATCH(G30,y_rank,0),MATCH(edb_name,x_rank,0)),"")</f>
        <v/>
      </c>
      <c r="L32" s="180" t="str">
        <f>TEXT(Calculations!H43,"0.00")</f>
        <v>2.01</v>
      </c>
      <c r="M32" s="181"/>
      <c r="N32" s="113"/>
      <c r="O32" s="114" t="s">
        <v>4199</v>
      </c>
      <c r="P32" s="115" t="str">
        <f>IFERROR(INDEX(r_rank,MATCH(L30,y_rank,0),MATCH(edb_name,x_rank,0)),"")</f>
        <v/>
      </c>
      <c r="Q32" s="93"/>
      <c r="R32" s="180" t="str">
        <f>TEXT(Calculations!H64,"$0.00")</f>
        <v>$1.46</v>
      </c>
      <c r="S32" s="181"/>
      <c r="T32" s="113"/>
      <c r="U32" s="114" t="s">
        <v>4199</v>
      </c>
      <c r="V32" s="115" t="str">
        <f>IFERROR(INDEX(r_rank,MATCH(R30,y_rank,0),MATCH(edb_name,x_rank,0)),"")</f>
        <v/>
      </c>
      <c r="W32" s="180" t="str">
        <f>TEXT(Calculations!H65,"$#,##0")</f>
        <v>$151</v>
      </c>
      <c r="X32" s="181"/>
      <c r="Y32" s="113"/>
      <c r="Z32" s="114" t="s">
        <v>4199</v>
      </c>
      <c r="AA32" s="115" t="str">
        <f>IFERROR(INDEX(r_rank,MATCH(W30,y_rank,0),MATCH(edb_name,x_rank,0)),"")</f>
        <v/>
      </c>
      <c r="AB32" s="180" t="str">
        <f>TEXT(Calculations!H66,"$0")</f>
        <v>$82</v>
      </c>
      <c r="AC32" s="181"/>
      <c r="AD32" s="113"/>
      <c r="AE32" s="114" t="s">
        <v>4199</v>
      </c>
      <c r="AF32" s="115" t="str">
        <f>IFERROR(INDEX(r_rank,MATCH(AB30,y_rank,0),MATCH(edb_name,x_rank,0)),"")</f>
        <v/>
      </c>
      <c r="AG32" s="38"/>
      <c r="AH32" s="38"/>
      <c r="AI32" s="38"/>
      <c r="AJ32" s="38"/>
      <c r="AK32" s="38"/>
      <c r="AL32" s="38"/>
      <c r="AM32" s="38"/>
      <c r="AN32" s="38"/>
      <c r="AO32" s="38"/>
      <c r="AP32" s="38"/>
      <c r="AQ32" s="38"/>
      <c r="AR32" s="38"/>
      <c r="AS32" s="38"/>
      <c r="AT32" s="38"/>
      <c r="AU32" s="38"/>
      <c r="AV32" s="38"/>
      <c r="AW32" s="38"/>
      <c r="AX32" s="38"/>
      <c r="AY32" s="38"/>
      <c r="AZ32" s="38"/>
      <c r="BA32" s="150" t="s">
        <v>4542</v>
      </c>
      <c r="BB32" s="38"/>
    </row>
    <row r="33" spans="2:54" ht="15" customHeight="1" x14ac:dyDescent="0.3">
      <c r="B33" s="169" t="s">
        <v>4532</v>
      </c>
      <c r="C33" s="169"/>
      <c r="D33" s="169"/>
      <c r="E33" s="169"/>
      <c r="F33" s="169"/>
      <c r="G33" s="163" t="str">
        <f>"Average
("&amp;latest_year-2&amp;"–"&amp;latest_year&amp;")"</f>
        <v>Average
(2014–2016)</v>
      </c>
      <c r="H33" s="163"/>
      <c r="I33" s="163"/>
      <c r="J33" s="163"/>
      <c r="K33" s="163"/>
      <c r="L33" s="165" t="s">
        <v>4529</v>
      </c>
      <c r="M33" s="165"/>
      <c r="N33" s="165"/>
      <c r="O33" s="167" t="s">
        <v>4533</v>
      </c>
      <c r="P33" s="167"/>
      <c r="Q33" s="38"/>
      <c r="R33" s="169" t="s">
        <v>4534</v>
      </c>
      <c r="S33" s="169"/>
      <c r="T33" s="169"/>
      <c r="U33" s="169"/>
      <c r="V33" s="169"/>
      <c r="W33" s="163" t="str">
        <f>"Average
("&amp;latest_year-2&amp;"–"&amp;latest_year&amp;")"</f>
        <v>Average
(2014–2016)</v>
      </c>
      <c r="X33" s="163"/>
      <c r="Y33" s="163"/>
      <c r="Z33" s="163"/>
      <c r="AA33" s="163"/>
      <c r="AB33" s="165" t="s">
        <v>4529</v>
      </c>
      <c r="AC33" s="165"/>
      <c r="AD33" s="165"/>
      <c r="AE33" s="167" t="s">
        <v>4535</v>
      </c>
      <c r="AF33" s="167"/>
      <c r="AG33" s="38"/>
      <c r="AH33" s="66" t="s">
        <v>4189</v>
      </c>
      <c r="AI33" s="56"/>
      <c r="AJ33" s="56"/>
      <c r="AK33" s="56"/>
      <c r="AL33" s="56"/>
      <c r="AM33" s="56"/>
      <c r="AN33" s="56"/>
      <c r="AO33" s="56"/>
      <c r="AP33" s="56"/>
      <c r="AQ33" s="56"/>
      <c r="AR33" s="154" t="str">
        <f>IF(edb_name="Northpower","Data corrections pending","")</f>
        <v/>
      </c>
      <c r="AS33" s="56"/>
      <c r="AT33" s="56"/>
      <c r="AU33" s="56"/>
      <c r="AV33" s="56"/>
      <c r="AW33" s="56"/>
      <c r="AX33" s="56"/>
      <c r="AY33" s="56"/>
      <c r="AZ33" s="56"/>
      <c r="BA33" s="56"/>
      <c r="BB33" s="38"/>
    </row>
    <row r="34" spans="2:54" ht="15" customHeight="1" x14ac:dyDescent="0.25">
      <c r="B34" s="170"/>
      <c r="C34" s="170"/>
      <c r="D34" s="170"/>
      <c r="E34" s="170"/>
      <c r="F34" s="170"/>
      <c r="G34" s="164"/>
      <c r="H34" s="164"/>
      <c r="I34" s="164"/>
      <c r="J34" s="164"/>
      <c r="K34" s="164"/>
      <c r="L34" s="166"/>
      <c r="M34" s="166"/>
      <c r="N34" s="166"/>
      <c r="O34" s="168"/>
      <c r="P34" s="168"/>
      <c r="R34" s="170"/>
      <c r="S34" s="170"/>
      <c r="T34" s="170"/>
      <c r="U34" s="170"/>
      <c r="V34" s="170"/>
      <c r="W34" s="164"/>
      <c r="X34" s="164"/>
      <c r="Y34" s="164"/>
      <c r="Z34" s="164"/>
      <c r="AA34" s="164"/>
      <c r="AB34" s="166"/>
      <c r="AC34" s="166"/>
      <c r="AD34" s="166"/>
      <c r="AE34" s="168"/>
      <c r="AF34" s="168"/>
      <c r="AG34" s="38"/>
      <c r="AH34" s="45"/>
      <c r="AI34" s="45"/>
      <c r="AJ34" s="45"/>
      <c r="AK34" s="45"/>
      <c r="AL34" s="45"/>
      <c r="AM34" s="45"/>
      <c r="AN34" s="45"/>
      <c r="AO34" s="45"/>
      <c r="AP34" s="45"/>
      <c r="AQ34" s="45"/>
      <c r="AR34" s="45"/>
      <c r="AS34" s="45"/>
      <c r="AT34" s="45"/>
      <c r="AU34" s="45"/>
      <c r="AV34" s="45"/>
      <c r="AW34" s="45"/>
      <c r="AX34" s="45"/>
      <c r="AY34" s="45"/>
      <c r="AZ34" s="45"/>
      <c r="BA34" s="45"/>
      <c r="BB34" s="38"/>
    </row>
    <row r="35" spans="2:54" ht="15" customHeight="1" x14ac:dyDescent="0.25">
      <c r="B35" s="45" t="str">
        <f>Calculations!A32</f>
        <v>Asset replacement &amp; renewal</v>
      </c>
      <c r="C35" s="45"/>
      <c r="D35" s="45"/>
      <c r="E35" s="45"/>
      <c r="F35" s="45"/>
      <c r="G35" s="45"/>
      <c r="H35" s="45"/>
      <c r="I35" s="45"/>
      <c r="J35" s="45"/>
      <c r="K35" s="32" t="str">
        <f>TEXT(Calculations!H32,"$0.0")&amp;"m"</f>
        <v>$270.6m</v>
      </c>
      <c r="L35" s="123"/>
      <c r="M35" s="123"/>
      <c r="N35" s="123"/>
      <c r="O35" s="45"/>
      <c r="P35" s="57" t="str">
        <f>TEXT(Calculations!I32,"0.0%")</f>
        <v>33.7%</v>
      </c>
      <c r="Q35" s="13"/>
      <c r="R35" s="45" t="str">
        <f>Calculations!A53</f>
        <v>Business support</v>
      </c>
      <c r="S35" s="45"/>
      <c r="T35" s="45"/>
      <c r="U35" s="45"/>
      <c r="V35" s="45"/>
      <c r="W35" s="45"/>
      <c r="X35" s="45"/>
      <c r="Y35" s="45"/>
      <c r="Z35" s="45"/>
      <c r="AA35" s="46" t="str">
        <f>TEXT(Calculations!H53,"$0.0")&amp;"m"</f>
        <v>$181.0m</v>
      </c>
      <c r="AB35" s="123"/>
      <c r="AC35" s="123"/>
      <c r="AD35" s="123"/>
      <c r="AE35" s="45"/>
      <c r="AF35" s="57" t="str">
        <f>TEXT(Calculations!I53,"0.0%")</f>
        <v>34.2%</v>
      </c>
      <c r="AG35" s="38"/>
      <c r="AH35" s="184" t="s">
        <v>4526</v>
      </c>
      <c r="AI35" s="184"/>
      <c r="AJ35" s="184"/>
      <c r="AK35" s="184"/>
      <c r="AL35" s="45"/>
      <c r="AM35" s="45"/>
      <c r="AN35" s="45"/>
      <c r="AO35" s="45"/>
      <c r="AP35" s="45"/>
      <c r="AQ35" s="45"/>
      <c r="AR35" s="45"/>
      <c r="AS35" s="45"/>
      <c r="AT35" s="45"/>
      <c r="AU35" s="45"/>
      <c r="AV35" s="45"/>
      <c r="AW35" s="45"/>
      <c r="AX35" s="45"/>
      <c r="AY35" s="45"/>
      <c r="AZ35" s="45"/>
      <c r="BA35" s="45"/>
      <c r="BB35" s="38"/>
    </row>
    <row r="36" spans="2:54" ht="15" customHeight="1" x14ac:dyDescent="0.25">
      <c r="B36" s="45" t="str">
        <f>Calculations!A33</f>
        <v>System growth</v>
      </c>
      <c r="C36" s="45"/>
      <c r="D36" s="45"/>
      <c r="E36" s="45"/>
      <c r="F36" s="45"/>
      <c r="G36" s="45"/>
      <c r="H36" s="45"/>
      <c r="I36" s="45"/>
      <c r="J36" s="45"/>
      <c r="K36" s="32" t="str">
        <f>TEXT(Calculations!H33,"$0.0")&amp;"m"</f>
        <v>$203.5m</v>
      </c>
      <c r="L36" s="123"/>
      <c r="M36" s="123"/>
      <c r="N36" s="123"/>
      <c r="O36" s="45"/>
      <c r="P36" s="57" t="str">
        <f>TEXT(Calculations!I33,"0.0%")</f>
        <v>25.3%</v>
      </c>
      <c r="Q36" s="13"/>
      <c r="R36" s="45" t="str">
        <f>Calculations!A54</f>
        <v>System operations &amp; network support</v>
      </c>
      <c r="S36" s="45"/>
      <c r="T36" s="45"/>
      <c r="U36" s="45"/>
      <c r="V36" s="45"/>
      <c r="W36" s="45"/>
      <c r="X36" s="45"/>
      <c r="Y36" s="45"/>
      <c r="Z36" s="45"/>
      <c r="AA36" s="46" t="str">
        <f>TEXT(Calculations!H54,"$0.0")&amp;"m"</f>
        <v>$128.1m</v>
      </c>
      <c r="AB36" s="123"/>
      <c r="AC36" s="123"/>
      <c r="AD36" s="123"/>
      <c r="AE36" s="45"/>
      <c r="AF36" s="57" t="str">
        <f>TEXT(Calculations!I54,"0.0%")</f>
        <v>24.2%</v>
      </c>
      <c r="AG36" s="38"/>
      <c r="AH36" s="184"/>
      <c r="AI36" s="184"/>
      <c r="AJ36" s="184"/>
      <c r="AK36" s="184"/>
      <c r="AL36" s="182" t="s">
        <v>4273</v>
      </c>
      <c r="AM36" s="182"/>
      <c r="AN36" s="182"/>
      <c r="AO36" s="182"/>
      <c r="AP36" s="182" t="s">
        <v>4274</v>
      </c>
      <c r="AQ36" s="182"/>
      <c r="AR36" s="182"/>
      <c r="AS36" s="182"/>
      <c r="AT36" s="182" t="s">
        <v>4282</v>
      </c>
      <c r="AU36" s="182"/>
      <c r="AV36" s="182"/>
      <c r="AW36" s="182"/>
      <c r="AX36" s="182" t="s">
        <v>4281</v>
      </c>
      <c r="AY36" s="182"/>
      <c r="AZ36" s="182"/>
      <c r="BA36" s="182"/>
      <c r="BB36" s="38"/>
    </row>
    <row r="37" spans="2:54" ht="15" customHeight="1" x14ac:dyDescent="0.25">
      <c r="B37" s="70" t="str">
        <f>Calculations!A34</f>
        <v>Consumer connection</v>
      </c>
      <c r="C37" s="70"/>
      <c r="D37" s="70"/>
      <c r="E37" s="70"/>
      <c r="F37" s="70"/>
      <c r="G37" s="70"/>
      <c r="H37" s="70"/>
      <c r="I37" s="70"/>
      <c r="J37" s="70"/>
      <c r="K37" s="74" t="str">
        <f>TEXT(Calculations!H34,"$0.0")&amp;"m"</f>
        <v>$160.5m</v>
      </c>
      <c r="L37" s="94"/>
      <c r="M37" s="94"/>
      <c r="N37" s="94"/>
      <c r="O37" s="70"/>
      <c r="P37" s="79" t="str">
        <f>TEXT(Calculations!I34,"0.0%")</f>
        <v>20.0%</v>
      </c>
      <c r="Q37" s="13"/>
      <c r="R37" s="70" t="str">
        <f>Calculations!A55</f>
        <v>Routine &amp; corrective maintenance</v>
      </c>
      <c r="S37" s="70"/>
      <c r="T37" s="70"/>
      <c r="U37" s="70"/>
      <c r="V37" s="70"/>
      <c r="W37" s="70"/>
      <c r="X37" s="70"/>
      <c r="Y37" s="70"/>
      <c r="Z37" s="70"/>
      <c r="AA37" s="73" t="str">
        <f>TEXT(Calculations!H55,"$0.0")&amp;"m"</f>
        <v>$75.7m</v>
      </c>
      <c r="AB37" s="94"/>
      <c r="AC37" s="94"/>
      <c r="AD37" s="94"/>
      <c r="AE37" s="70"/>
      <c r="AF37" s="79" t="str">
        <f>TEXT(Calculations!I55,"0.0%")</f>
        <v>14.3%</v>
      </c>
      <c r="AG37" s="38"/>
      <c r="AH37" s="134"/>
      <c r="AI37" s="134"/>
      <c r="AJ37" s="134"/>
      <c r="AK37" s="134"/>
      <c r="AL37" s="183"/>
      <c r="AM37" s="183"/>
      <c r="AN37" s="183"/>
      <c r="AO37" s="183"/>
      <c r="AP37" s="183"/>
      <c r="AQ37" s="183"/>
      <c r="AR37" s="183"/>
      <c r="AS37" s="183"/>
      <c r="AT37" s="183"/>
      <c r="AU37" s="183"/>
      <c r="AV37" s="183"/>
      <c r="AW37" s="183"/>
      <c r="AX37" s="183"/>
      <c r="AY37" s="183"/>
      <c r="AZ37" s="183"/>
      <c r="BA37" s="183"/>
      <c r="BB37" s="38"/>
    </row>
    <row r="38" spans="2:54" ht="15" customHeight="1" x14ac:dyDescent="0.25">
      <c r="B38" s="45" t="str">
        <f>Calculations!A35</f>
        <v>Reliability, safety &amp; environment</v>
      </c>
      <c r="C38" s="45"/>
      <c r="D38" s="45"/>
      <c r="E38" s="45"/>
      <c r="F38" s="45"/>
      <c r="G38" s="45"/>
      <c r="H38" s="45"/>
      <c r="I38" s="45"/>
      <c r="J38" s="45"/>
      <c r="K38" s="32" t="str">
        <f>TEXT(Calculations!H35,"$0.0")&amp;"m"</f>
        <v>$74.7m</v>
      </c>
      <c r="L38" s="97"/>
      <c r="M38" s="97"/>
      <c r="N38" s="97"/>
      <c r="O38" s="45"/>
      <c r="P38" s="57" t="str">
        <f>TEXT(Calculations!I35,"0.0%")</f>
        <v>9.3%</v>
      </c>
      <c r="Q38" s="13"/>
      <c r="R38" s="45" t="str">
        <f>Calculations!A56</f>
        <v>Service interruptions &amp; emergencies</v>
      </c>
      <c r="S38" s="45"/>
      <c r="T38" s="45"/>
      <c r="U38" s="45"/>
      <c r="V38" s="45"/>
      <c r="W38" s="45"/>
      <c r="X38" s="45"/>
      <c r="Y38" s="45"/>
      <c r="Z38" s="45"/>
      <c r="AA38" s="46" t="str">
        <f>TEXT(Calculations!H56,"$0.0")&amp;"m"</f>
        <v>$63.2m</v>
      </c>
      <c r="AB38" s="97"/>
      <c r="AC38" s="97"/>
      <c r="AD38" s="97"/>
      <c r="AE38" s="45"/>
      <c r="AF38" s="57" t="str">
        <f>TEXT(Calculations!I56,"0.0%")</f>
        <v>11.9%</v>
      </c>
      <c r="AG38" s="38"/>
      <c r="AH38" s="45" t="s">
        <v>4063</v>
      </c>
      <c r="AI38" s="45"/>
      <c r="AJ38" s="45"/>
      <c r="AK38" s="49"/>
      <c r="AL38" s="49"/>
      <c r="AM38" s="49"/>
      <c r="AN38" s="105" t="str">
        <f>TEXT(Calculations!$B158,"#,##0")</f>
        <v>186,813</v>
      </c>
      <c r="AO38" s="105"/>
      <c r="AP38" s="105"/>
      <c r="AQ38" s="105"/>
      <c r="AR38" s="105" t="str">
        <f>TEXT(Calculations!$B173,"#,##0")</f>
        <v>213,391</v>
      </c>
      <c r="AS38" s="105"/>
      <c r="AT38" s="55"/>
      <c r="AU38" s="55"/>
      <c r="AV38" s="105" t="str">
        <f>TEXT(Calculations!$B188,"#,##0")</f>
        <v>1,261</v>
      </c>
      <c r="AW38" s="55"/>
      <c r="AX38" s="105"/>
      <c r="AY38" s="105"/>
      <c r="AZ38" s="105" t="str">
        <f>TEXT(Calculations!$B203,"#,##0")</f>
        <v>11,958</v>
      </c>
      <c r="BA38" s="38"/>
      <c r="BB38" s="38"/>
    </row>
    <row r="39" spans="2:54" ht="15" customHeight="1" x14ac:dyDescent="0.25">
      <c r="B39" s="45" t="str">
        <f>Calculations!A36</f>
        <v>Non-network assets</v>
      </c>
      <c r="C39" s="45"/>
      <c r="D39" s="45"/>
      <c r="E39" s="45"/>
      <c r="F39" s="45"/>
      <c r="G39" s="45"/>
      <c r="H39" s="45"/>
      <c r="I39" s="45"/>
      <c r="J39" s="45"/>
      <c r="K39" s="32" t="str">
        <f>TEXT(Calculations!H36,"$0.0")&amp;"m"</f>
        <v>$58.2m</v>
      </c>
      <c r="L39" s="123"/>
      <c r="M39" s="123"/>
      <c r="N39" s="123"/>
      <c r="O39" s="45"/>
      <c r="P39" s="57" t="str">
        <f>TEXT(Calculations!I36,"0.0%")</f>
        <v>7.2%</v>
      </c>
      <c r="Q39" s="13"/>
      <c r="R39" s="45" t="str">
        <f>Calculations!A57</f>
        <v>Asset replacement &amp; renewal</v>
      </c>
      <c r="S39" s="45"/>
      <c r="T39" s="45"/>
      <c r="U39" s="45"/>
      <c r="V39" s="45"/>
      <c r="W39" s="45"/>
      <c r="X39" s="45"/>
      <c r="Y39" s="45"/>
      <c r="Z39" s="45"/>
      <c r="AA39" s="46" t="str">
        <f>TEXT(Calculations!H57,"$0.0")&amp;"m"</f>
        <v>$44.5m</v>
      </c>
      <c r="AB39" s="123"/>
      <c r="AC39" s="123"/>
      <c r="AD39" s="123"/>
      <c r="AE39" s="45"/>
      <c r="AF39" s="57" t="str">
        <f>TEXT(Calculations!I57,"0.0%")</f>
        <v>8.4%</v>
      </c>
      <c r="AG39" s="38"/>
      <c r="AH39" s="45" t="s">
        <v>4504</v>
      </c>
      <c r="AI39" s="45"/>
      <c r="AJ39" s="45"/>
      <c r="AK39" s="45"/>
      <c r="AL39" s="45"/>
      <c r="AM39" s="35"/>
      <c r="AN39" s="105" t="str">
        <f>TEXT(Calculations!$B159,"$#,##0.0")&amp;"m"</f>
        <v>$1,409.8m</v>
      </c>
      <c r="AO39" s="105"/>
      <c r="AP39" s="105"/>
      <c r="AQ39" s="105"/>
      <c r="AR39" s="105" t="str">
        <f>TEXT(Calculations!$B174,"$#,##0.0")&amp;"m"</f>
        <v>$712.5m</v>
      </c>
      <c r="AS39" s="105"/>
      <c r="AT39" s="105"/>
      <c r="AU39" s="105"/>
      <c r="AV39" s="105"/>
      <c r="AW39" s="54"/>
      <c r="AX39" s="105" t="str">
        <f>"&lt;----- "&amp;TEXT(Calculations!$B204,"$#,##0.0")&amp;"m"&amp;" -----&gt;"</f>
        <v>&lt;----- $1,254.8m -----&gt;</v>
      </c>
      <c r="AY39" s="105"/>
      <c r="AZ39" s="105"/>
      <c r="BA39" s="38"/>
      <c r="BB39" s="38"/>
    </row>
    <row r="40" spans="2:54" ht="15" customHeight="1" x14ac:dyDescent="0.25">
      <c r="B40" s="70" t="str">
        <f>Calculations!A37</f>
        <v>Asset relocations</v>
      </c>
      <c r="C40" s="70"/>
      <c r="D40" s="70"/>
      <c r="E40" s="70"/>
      <c r="F40" s="70"/>
      <c r="G40" s="70"/>
      <c r="H40" s="70"/>
      <c r="I40" s="70"/>
      <c r="J40" s="70"/>
      <c r="K40" s="74" t="str">
        <f>TEXT(Calculations!H37,"$0.0")&amp;"m"</f>
        <v>$36.0m</v>
      </c>
      <c r="L40" s="94"/>
      <c r="M40" s="94"/>
      <c r="N40" s="94"/>
      <c r="O40" s="70"/>
      <c r="P40" s="79" t="str">
        <f>TEXT(Calculations!I37,"0.0%")</f>
        <v>4.5%</v>
      </c>
      <c r="Q40" s="13"/>
      <c r="R40" s="70" t="str">
        <f>Calculations!A58</f>
        <v>Vegetation management</v>
      </c>
      <c r="S40" s="70"/>
      <c r="T40" s="70"/>
      <c r="U40" s="70"/>
      <c r="V40" s="70"/>
      <c r="W40" s="70"/>
      <c r="X40" s="70"/>
      <c r="Y40" s="70"/>
      <c r="Z40" s="70"/>
      <c r="AA40" s="73" t="str">
        <f>TEXT(Calculations!H58,"$0.0")&amp;"m"</f>
        <v>$37.2m</v>
      </c>
      <c r="AB40" s="94"/>
      <c r="AC40" s="94"/>
      <c r="AD40" s="94"/>
      <c r="AE40" s="70"/>
      <c r="AF40" s="79" t="str">
        <f>TEXT(Calculations!I58,"0.0%")</f>
        <v>7.0%</v>
      </c>
      <c r="AG40" s="38"/>
      <c r="AH40" s="70" t="s">
        <v>4060</v>
      </c>
      <c r="AI40" s="70"/>
      <c r="AJ40" s="70"/>
      <c r="AK40" s="70"/>
      <c r="AL40" s="70"/>
      <c r="AM40" s="75"/>
      <c r="AN40" s="94" t="str">
        <f>IFERROR(TEXT(Calculations!$B164,"0.00"),"·")</f>
        <v>3.36</v>
      </c>
      <c r="AO40" s="94"/>
      <c r="AP40" s="94"/>
      <c r="AQ40" s="94"/>
      <c r="AR40" s="94" t="str">
        <f>IFERROR(TEXT(Calculations!$B179,"0.00"),"·")</f>
        <v>3.19</v>
      </c>
      <c r="AS40" s="94"/>
      <c r="AT40" s="94"/>
      <c r="AU40" s="94"/>
      <c r="AV40" s="94" t="str">
        <f>IFERROR(TEXT(Calculations!$B194,"0.00"),"·")</f>
        <v>3.20</v>
      </c>
      <c r="AW40" s="71"/>
      <c r="AX40" s="94"/>
      <c r="AY40" s="94"/>
      <c r="AZ40" s="94" t="str">
        <f>IFERROR(TEXT(Calculations!$B209,"0.00"),"·")</f>
        <v>3.24</v>
      </c>
      <c r="BA40" s="72"/>
      <c r="BB40" s="38"/>
    </row>
    <row r="41" spans="2:54" ht="15" customHeight="1" x14ac:dyDescent="0.25">
      <c r="B41" s="80" t="s">
        <v>1725</v>
      </c>
      <c r="C41" s="80"/>
      <c r="D41" s="80"/>
      <c r="E41" s="80"/>
      <c r="F41" s="80"/>
      <c r="G41" s="80"/>
      <c r="H41" s="80"/>
      <c r="I41" s="80"/>
      <c r="J41" s="80"/>
      <c r="K41" s="81" t="str">
        <f>"$"&amp;TEXT(Calculations!H38,"0.0")&amp;"m"</f>
        <v>$803.5m</v>
      </c>
      <c r="L41" s="122"/>
      <c r="M41" s="122"/>
      <c r="N41" s="122"/>
      <c r="O41" s="80"/>
      <c r="P41" s="79" t="str">
        <f>TEXT(Calculations!I38,"0.0%")</f>
        <v>100.0%</v>
      </c>
      <c r="Q41" s="13"/>
      <c r="R41" s="80" t="s">
        <v>1726</v>
      </c>
      <c r="S41" s="80"/>
      <c r="T41" s="80"/>
      <c r="U41" s="80"/>
      <c r="V41" s="80"/>
      <c r="W41" s="80"/>
      <c r="X41" s="80"/>
      <c r="Y41" s="80"/>
      <c r="Z41" s="80"/>
      <c r="AA41" s="81" t="str">
        <f>TEXT(Calculations!H61,"$0.0")&amp;"m"</f>
        <v>$529.5m</v>
      </c>
      <c r="AB41" s="122"/>
      <c r="AC41" s="122"/>
      <c r="AD41" s="122"/>
      <c r="AE41" s="80"/>
      <c r="AF41" s="79" t="str">
        <f>TEXT(Calculations!I61,"0.0%")</f>
        <v>100.0%</v>
      </c>
      <c r="AG41" s="38"/>
      <c r="AH41" s="45" t="s">
        <v>4067</v>
      </c>
      <c r="AI41" s="45"/>
      <c r="AJ41" s="45"/>
      <c r="AK41" s="45"/>
      <c r="AL41" s="45"/>
      <c r="AM41" s="35"/>
      <c r="AN41" s="105" t="str">
        <f>IFERROR(TEXT(Calculations!$B162,"0.0%")&amp;" / "&amp;TEXT(Calculations!$B163,"0.0%"),"·")</f>
        <v>3.0% / 4.2%</v>
      </c>
      <c r="AO41" s="105"/>
      <c r="AP41" s="105"/>
      <c r="AQ41" s="105"/>
      <c r="AR41" s="105" t="str">
        <f>IFERROR(TEXT(Calculations!$B177,"0.0%")&amp;" / "&amp;TEXT(Calculations!$B178,"0.0%"),"·")</f>
        <v>2.7% / 4.6%</v>
      </c>
      <c r="AS41" s="105"/>
      <c r="AT41" s="105"/>
      <c r="AU41" s="105"/>
      <c r="AV41" s="105" t="str">
        <f>IFERROR(TEXT(Calculations!$B192,"0.0%")&amp;" / "&amp;TEXT(Calculations!$B193,"0.0%"),"·")</f>
        <v>2.7% / 8.3%</v>
      </c>
      <c r="AW41" s="54"/>
      <c r="AX41" s="105"/>
      <c r="AY41" s="105"/>
      <c r="AZ41" s="105" t="str">
        <f>IFERROR(TEXT(Calculations!$B207,"0.0%")&amp;" / "&amp;TEXT(Calculations!$B208,"0.0%"),"·")</f>
        <v>3.9% / 6.2%</v>
      </c>
      <c r="BA41" s="38"/>
      <c r="BB41" s="38"/>
    </row>
    <row r="42" spans="2:54" ht="15" customHeight="1" x14ac:dyDescent="0.25">
      <c r="B42" s="144"/>
      <c r="C42" s="145" t="s">
        <v>4246</v>
      </c>
      <c r="D42" s="144"/>
      <c r="E42" s="144"/>
      <c r="F42" s="144"/>
      <c r="G42" s="144"/>
      <c r="H42" s="144"/>
      <c r="I42" s="144"/>
      <c r="J42" s="144"/>
      <c r="K42" s="146" t="str">
        <f>"$"&amp;TEXT(Calculations!H39,"0.0")&amp;"m"</f>
        <v>$177.8m</v>
      </c>
      <c r="L42" s="147"/>
      <c r="M42" s="147"/>
      <c r="N42" s="147"/>
      <c r="O42" s="144"/>
      <c r="P42" s="148" t="str">
        <f>TEXT(Calculations!I39,"0.0%")</f>
        <v>22.1%</v>
      </c>
      <c r="R42" s="144"/>
      <c r="S42" s="145" t="s">
        <v>4246</v>
      </c>
      <c r="T42" s="144"/>
      <c r="U42" s="144"/>
      <c r="V42" s="144"/>
      <c r="W42" s="144"/>
      <c r="X42" s="144"/>
      <c r="Y42" s="144"/>
      <c r="Z42" s="144"/>
      <c r="AA42" s="146" t="str">
        <f>TEXT(Calculations!H62,"$0.0")&amp;"m"</f>
        <v>$151.5m</v>
      </c>
      <c r="AB42" s="147"/>
      <c r="AC42" s="147"/>
      <c r="AD42" s="147"/>
      <c r="AE42" s="144"/>
      <c r="AF42" s="148" t="str">
        <f>TEXT(Calculations!I62,"0.0%")</f>
        <v>28.6%</v>
      </c>
      <c r="AG42" s="38"/>
      <c r="AH42" s="45" t="s">
        <v>4249</v>
      </c>
      <c r="AI42" s="45"/>
      <c r="AJ42" s="45"/>
      <c r="AK42" s="45"/>
      <c r="AL42" s="45"/>
      <c r="AM42" s="35"/>
      <c r="AN42" s="105" t="str">
        <f>IFERROR(TEXT(Calculations!$B166,"0.0%"),"·")</f>
        <v>4.7%</v>
      </c>
      <c r="AO42" s="105"/>
      <c r="AP42" s="105"/>
      <c r="AQ42" s="105"/>
      <c r="AR42" s="105" t="str">
        <f>IFERROR(TEXT(Calculations!$B181,"0.0%"),"·")</f>
        <v>7.0%</v>
      </c>
      <c r="AS42" s="105"/>
      <c r="AT42" s="105"/>
      <c r="AU42" s="105"/>
      <c r="AV42" s="105" t="str">
        <f>IFERROR(TEXT(Calculations!$B196,"0.0%"),"·")</f>
        <v>0.2%</v>
      </c>
      <c r="AW42" s="54"/>
      <c r="AX42" s="105"/>
      <c r="AY42" s="105"/>
      <c r="AZ42" s="105" t="str">
        <f>IFERROR(TEXT(Calculations!$B211,"0.0%"),"·")</f>
        <v>1.8%</v>
      </c>
      <c r="BA42" s="38"/>
      <c r="BB42" s="38"/>
    </row>
    <row r="43" spans="2:54" ht="15" customHeight="1" x14ac:dyDescent="0.3">
      <c r="B43" s="66"/>
      <c r="C43" s="56"/>
      <c r="D43" s="56"/>
      <c r="E43" s="56"/>
      <c r="F43" s="56"/>
      <c r="G43" s="56"/>
      <c r="H43" s="56"/>
      <c r="I43" s="56"/>
      <c r="J43" s="56"/>
      <c r="K43" s="56"/>
      <c r="L43" s="56"/>
      <c r="M43" s="56"/>
      <c r="N43" s="56"/>
      <c r="O43" s="56"/>
      <c r="P43" s="56"/>
      <c r="Q43" s="56"/>
      <c r="R43" s="66"/>
      <c r="S43" s="66"/>
      <c r="T43" s="56"/>
      <c r="U43" s="56"/>
      <c r="V43" s="56"/>
      <c r="W43" s="56"/>
      <c r="X43" s="56"/>
      <c r="Y43" s="56"/>
      <c r="Z43" s="56"/>
      <c r="AA43" s="56"/>
      <c r="AB43" s="56"/>
      <c r="AC43" s="56"/>
      <c r="AD43" s="56"/>
      <c r="AE43" s="56"/>
      <c r="AF43" s="38"/>
      <c r="AG43" s="38"/>
      <c r="AH43" s="70" t="s">
        <v>4004</v>
      </c>
      <c r="AI43" s="70"/>
      <c r="AJ43" s="70"/>
      <c r="AK43" s="70"/>
      <c r="AL43" s="70"/>
      <c r="AM43" s="70"/>
      <c r="AN43" s="94" t="str">
        <f>IFERROR(TEXT(Calculations!$B161,"0")&amp;" years","·")</f>
        <v>24 years</v>
      </c>
      <c r="AO43" s="94"/>
      <c r="AP43" s="94"/>
      <c r="AQ43" s="94"/>
      <c r="AR43" s="94" t="str">
        <f>IFERROR(TEXT(Calculations!$B176,"0")&amp;" years","·")</f>
        <v>22 years</v>
      </c>
      <c r="AS43" s="94"/>
      <c r="AT43" s="94"/>
      <c r="AU43" s="94"/>
      <c r="AV43" s="94" t="str">
        <f>IFERROR(TEXT(Calculations!$B191,"0")&amp;" years","·")</f>
        <v>30 years</v>
      </c>
      <c r="AW43" s="76"/>
      <c r="AX43" s="76"/>
      <c r="AY43" s="94"/>
      <c r="AZ43" s="94" t="str">
        <f>IFERROR(TEXT(Calculations!$B206,"0")&amp;" years","·")</f>
        <v>24 years</v>
      </c>
      <c r="BA43" s="72"/>
      <c r="BB43" s="38"/>
    </row>
    <row r="44" spans="2:54" ht="15" customHeight="1" x14ac:dyDescent="0.3">
      <c r="B44" s="66"/>
      <c r="C44" s="56"/>
      <c r="D44" s="56"/>
      <c r="E44" s="56"/>
      <c r="F44" s="56"/>
      <c r="G44" s="56"/>
      <c r="H44" s="56"/>
      <c r="I44" s="56"/>
      <c r="J44" s="56"/>
      <c r="K44" s="56"/>
      <c r="L44" s="56"/>
      <c r="M44" s="66" t="s">
        <v>9</v>
      </c>
      <c r="N44" s="38"/>
      <c r="O44" s="38"/>
      <c r="P44" s="38"/>
      <c r="Q44" s="38"/>
      <c r="R44" s="38"/>
      <c r="S44" s="38"/>
      <c r="T44" s="38"/>
      <c r="U44" s="38"/>
      <c r="V44" s="153" t="s">
        <v>4559</v>
      </c>
      <c r="AA44" s="38"/>
      <c r="AB44" s="124" t="s">
        <v>4549</v>
      </c>
      <c r="AC44" s="45"/>
      <c r="AD44" s="45"/>
      <c r="AE44" s="45"/>
      <c r="AF44" s="45"/>
      <c r="AG44" s="38"/>
      <c r="AH44" s="45" t="s">
        <v>4573</v>
      </c>
      <c r="AI44" s="45"/>
      <c r="AJ44" s="45"/>
      <c r="AK44" s="49"/>
      <c r="AL44" s="49"/>
      <c r="AM44" s="49"/>
      <c r="AN44" s="105" t="str">
        <f>IFERROR(TEXT(Calculations!$B160,"#,##0")&amp;" ("&amp;TEXT(Calculations!$C160,"0.0%")&amp;")","·")</f>
        <v>27,210 (14.6%)</v>
      </c>
      <c r="AO44" s="105"/>
      <c r="AP44" s="105"/>
      <c r="AQ44" s="105"/>
      <c r="AR44" s="105" t="str">
        <f>IFERROR(TEXT(Calculations!$B175,"#,##0")&amp;" ("&amp;TEXT(Calculations!$C175,"0.0%")&amp;")","·")</f>
        <v>51,644 (24.2%)</v>
      </c>
      <c r="AS44" s="105"/>
      <c r="AT44" s="55"/>
      <c r="AU44" s="55"/>
      <c r="AV44" s="105" t="str">
        <f>IFERROR(TEXT(Calculations!$B190,"#,##0")&amp;" ("&amp;TEXT(Calculations!$C190,"0.0%")&amp;")","·")</f>
        <v>489 (38.8%)</v>
      </c>
      <c r="AW44" s="55"/>
      <c r="AX44" s="105"/>
      <c r="AY44" s="105"/>
      <c r="AZ44" s="105" t="str">
        <f>IFERROR(TEXT(Calculations!$B205,"#,##0")&amp;" ("&amp;TEXT(Calculations!$C205,"0.0%")&amp;")","·")</f>
        <v>3,704 (31.0%)</v>
      </c>
      <c r="BA44" s="38"/>
      <c r="BB44" s="38"/>
    </row>
    <row r="45" spans="2:54" ht="15" customHeight="1" x14ac:dyDescent="0.3">
      <c r="B45" s="66"/>
      <c r="C45" s="56"/>
      <c r="D45" s="56"/>
      <c r="E45" s="56"/>
      <c r="F45" s="56"/>
      <c r="G45" s="56"/>
      <c r="H45" s="56"/>
      <c r="I45" s="56"/>
      <c r="J45" s="56"/>
      <c r="K45" s="56"/>
      <c r="L45" s="56"/>
      <c r="M45" s="134"/>
      <c r="N45" s="134"/>
      <c r="O45" s="134"/>
      <c r="P45" s="133"/>
      <c r="Q45" s="143" t="s">
        <v>4460</v>
      </c>
      <c r="R45" s="133"/>
      <c r="S45" s="143" t="s">
        <v>4461</v>
      </c>
      <c r="T45" s="143"/>
      <c r="U45" s="143" t="s">
        <v>4494</v>
      </c>
      <c r="AA45" s="45"/>
      <c r="AB45" s="45"/>
      <c r="AC45" s="45"/>
      <c r="AD45" s="45"/>
      <c r="AE45" s="45"/>
      <c r="AF45" s="45"/>
      <c r="AG45" s="38"/>
      <c r="AH45" s="45" t="s">
        <v>4248</v>
      </c>
      <c r="AI45" s="45"/>
      <c r="AJ45" s="45"/>
      <c r="AK45" s="49"/>
      <c r="AL45" s="49"/>
      <c r="AM45" s="49"/>
      <c r="AN45" s="105" t="str">
        <f>IFERROR(TEXT(Calculations!$C165,"0.0%"),"·")</f>
        <v>0.4%</v>
      </c>
      <c r="AO45" s="105"/>
      <c r="AP45" s="105"/>
      <c r="AQ45" s="105"/>
      <c r="AR45" s="105" t="str">
        <f>IFERROR(TEXT(Calculations!$C180,"0.0%"),"·")</f>
        <v>6.1%</v>
      </c>
      <c r="AS45" s="105"/>
      <c r="AT45" s="55"/>
      <c r="AU45" s="55"/>
      <c r="AV45" s="105" t="str">
        <f>IFERROR(TEXT(Calculations!$C195,"0.0%"),"·")</f>
        <v>0.2%</v>
      </c>
      <c r="AW45" s="55"/>
      <c r="AX45" s="105"/>
      <c r="AY45" s="105"/>
      <c r="AZ45" s="105" t="str">
        <f>IFERROR(TEXT(Calculations!$C210,"0.0%"),"·")</f>
        <v>2.5%</v>
      </c>
      <c r="BA45" s="38"/>
      <c r="BB45" s="38"/>
    </row>
    <row r="46" spans="2:54" ht="15" customHeight="1" x14ac:dyDescent="0.3">
      <c r="B46" s="66"/>
      <c r="C46" s="56"/>
      <c r="D46" s="56"/>
      <c r="E46" s="56"/>
      <c r="F46" s="56"/>
      <c r="G46" s="56"/>
      <c r="H46" s="56"/>
      <c r="I46" s="56"/>
      <c r="J46" s="56"/>
      <c r="K46" s="56"/>
      <c r="L46" s="56"/>
      <c r="M46" s="45" t="s">
        <v>4458</v>
      </c>
      <c r="N46" s="45"/>
      <c r="O46" s="45"/>
      <c r="P46" s="45"/>
      <c r="Q46" s="32" t="str">
        <f>TEXT(Calculations!F262,"#,##")</f>
        <v>11,568</v>
      </c>
      <c r="R46" s="45"/>
      <c r="S46" s="32" t="str">
        <f>TEXT(Calculations!F270,"#,##")</f>
        <v>9,016</v>
      </c>
      <c r="T46" s="45"/>
      <c r="U46" s="52">
        <f>Calculations!H278</f>
        <v>743.4</v>
      </c>
      <c r="AA46" s="45"/>
      <c r="AB46" s="45"/>
      <c r="AC46" s="45"/>
      <c r="AD46" s="45"/>
      <c r="AE46" s="45"/>
      <c r="AF46" s="45"/>
      <c r="AG46" s="38"/>
      <c r="AH46" s="70" t="s">
        <v>4540</v>
      </c>
      <c r="AI46" s="70"/>
      <c r="AJ46" s="70"/>
      <c r="AK46" s="70"/>
      <c r="AL46" s="70"/>
      <c r="AM46" s="77"/>
      <c r="AN46" s="94" t="str">
        <f>IFERROR(TEXT(Calculations!$C167,"0.0%"),"·")</f>
        <v>5.0%</v>
      </c>
      <c r="AO46" s="94"/>
      <c r="AP46" s="94"/>
      <c r="AQ46" s="94"/>
      <c r="AR46" s="94" t="str">
        <f>IFERROR(TEXT(Calculations!$C182,"0.0%"),"·")</f>
        <v>5.0%</v>
      </c>
      <c r="AS46" s="94"/>
      <c r="AT46" s="78"/>
      <c r="AU46" s="78"/>
      <c r="AV46" s="94" t="str">
        <f>IFERROR(TEXT(Calculations!$C197,"0.0%"),"·")</f>
        <v>6.8%</v>
      </c>
      <c r="AW46" s="78"/>
      <c r="AX46" s="94"/>
      <c r="AY46" s="94"/>
      <c r="AZ46" s="94" t="str">
        <f>IFERROR(TEXT(Calculations!$C212,"0.0%"),"·")</f>
        <v>7.1%</v>
      </c>
      <c r="BA46" s="72"/>
      <c r="BB46" s="38"/>
    </row>
    <row r="47" spans="2:54" ht="15" customHeight="1" x14ac:dyDescent="0.3">
      <c r="B47" s="66"/>
      <c r="C47" s="56"/>
      <c r="D47" s="56"/>
      <c r="E47" s="56"/>
      <c r="F47" s="56"/>
      <c r="G47" s="56"/>
      <c r="H47" s="56"/>
      <c r="I47" s="56"/>
      <c r="J47" s="56"/>
      <c r="K47" s="56"/>
      <c r="L47" s="56"/>
      <c r="M47" s="45" t="s">
        <v>1</v>
      </c>
      <c r="N47" s="45"/>
      <c r="O47" s="45"/>
      <c r="P47" s="45"/>
      <c r="Q47" s="32" t="str">
        <f>TEXT(Calculations!F263,"0.0")</f>
        <v>133.1</v>
      </c>
      <c r="R47" s="45"/>
      <c r="S47" s="32" t="str">
        <f>TEXT(Calculations!F271,"0.0")</f>
        <v>58.5</v>
      </c>
      <c r="T47" s="45"/>
      <c r="U47" s="52">
        <f>Calculations!H279</f>
        <v>19.97061388721945</v>
      </c>
      <c r="AA47" s="45"/>
      <c r="AB47" s="45"/>
      <c r="AC47" s="45"/>
      <c r="AD47" s="45"/>
      <c r="AE47" s="45"/>
      <c r="AF47" s="45"/>
      <c r="AG47" s="38"/>
      <c r="AH47" s="45" t="s">
        <v>4541</v>
      </c>
      <c r="AI47" s="45"/>
      <c r="AJ47" s="45"/>
      <c r="AK47" s="45"/>
      <c r="AL47" s="45"/>
      <c r="AM47" s="49"/>
      <c r="AN47" s="105" t="str">
        <f>IFERROR(TEXT(Calculations!$B167,"0.0%"),"·")</f>
        <v>6.0%</v>
      </c>
      <c r="AO47" s="105"/>
      <c r="AP47" s="105"/>
      <c r="AQ47" s="105"/>
      <c r="AR47" s="105" t="str">
        <f>IFERROR(TEXT(Calculations!$B182,"0.0%"),"·")</f>
        <v>7.3%</v>
      </c>
      <c r="AS47" s="105"/>
      <c r="AT47" s="55"/>
      <c r="AU47" s="55"/>
      <c r="AV47" s="105" t="str">
        <f>IFERROR(TEXT(Calculations!$B197,"0.0%"),"·")</f>
        <v>6.4%</v>
      </c>
      <c r="AW47" s="55"/>
      <c r="AX47" s="105"/>
      <c r="AY47" s="105"/>
      <c r="AZ47" s="105" t="str">
        <f>IFERROR(TEXT(Calculations!$B212,"0.0%"),"·")</f>
        <v>7.0%</v>
      </c>
      <c r="BA47" s="38"/>
      <c r="BB47" s="38"/>
    </row>
    <row r="48" spans="2:54" ht="15" customHeight="1" x14ac:dyDescent="0.3">
      <c r="B48" s="66"/>
      <c r="C48" s="56"/>
      <c r="D48" s="56"/>
      <c r="E48" s="56"/>
      <c r="F48" s="56"/>
      <c r="G48" s="56"/>
      <c r="H48" s="56"/>
      <c r="I48" s="56"/>
      <c r="J48" s="56"/>
      <c r="K48" s="56"/>
      <c r="L48" s="56"/>
      <c r="M48" s="70" t="s">
        <v>192</v>
      </c>
      <c r="N48" s="70"/>
      <c r="O48" s="70"/>
      <c r="P48" s="70"/>
      <c r="Q48" s="74" t="str">
        <f>TEXT(Calculations!F264,"0.00")</f>
        <v>1.76</v>
      </c>
      <c r="R48" s="70"/>
      <c r="S48" s="74" t="str">
        <f>TEXT(Calculations!F272,"0.00")</f>
        <v>0.26</v>
      </c>
      <c r="T48" s="70"/>
      <c r="U48" s="52">
        <f>Calculations!H280</f>
        <v>1.9439724363747857E-2</v>
      </c>
      <c r="AA48" s="45"/>
      <c r="AB48" s="45"/>
      <c r="AC48" s="45"/>
      <c r="AD48" s="45"/>
      <c r="AE48" s="45"/>
      <c r="AF48" s="45"/>
      <c r="AG48" s="38"/>
      <c r="AH48" s="45" t="s">
        <v>4289</v>
      </c>
      <c r="AI48" s="45"/>
      <c r="AJ48" s="45"/>
      <c r="AK48" s="49"/>
      <c r="AL48" s="45"/>
      <c r="AM48" s="49"/>
      <c r="AN48" s="105" t="str">
        <f>TEXT(Calculations!$N222,"$0.0")&amp;"m  "&amp;IFERROR(TEXT(Calculations!$O222,"+0%;-0%"),"")</f>
        <v>$37.3m  +14%</v>
      </c>
      <c r="AO48" s="105"/>
      <c r="AP48" s="105"/>
      <c r="AQ48" s="105"/>
      <c r="AR48" s="105" t="str">
        <f>TEXT(Calculations!$N223,"$0.0")&amp;"m  "&amp;IFERROR(TEXT(Calculations!$O223,"+0%;-0%"),"")</f>
        <v>$38.4m  +42%</v>
      </c>
      <c r="AS48" s="105"/>
      <c r="AT48" s="55"/>
      <c r="AU48" s="55"/>
      <c r="AV48" s="105"/>
      <c r="AW48" s="55"/>
      <c r="AX48" s="105" t="str">
        <f>TEXT(Calculations!$N224,"$0.0")&amp;"m  "&amp;IFERROR(TEXT(Calculations!$O224,"+0%;-0%"),"")</f>
        <v>$49.0m  +15%</v>
      </c>
      <c r="AY48" s="105"/>
      <c r="AZ48" s="105"/>
      <c r="BA48" s="38"/>
      <c r="BB48" s="38"/>
    </row>
    <row r="49" spans="2:54" ht="15" customHeight="1" x14ac:dyDescent="0.3">
      <c r="B49" s="66"/>
      <c r="C49" s="56"/>
      <c r="D49" s="56"/>
      <c r="E49" s="56"/>
      <c r="F49" s="56"/>
      <c r="G49" s="56"/>
      <c r="H49" s="56"/>
      <c r="I49" s="56"/>
      <c r="J49" s="56"/>
      <c r="K49" s="56"/>
      <c r="L49" s="56"/>
      <c r="M49" s="134" t="s">
        <v>4459</v>
      </c>
      <c r="N49" s="134"/>
      <c r="O49" s="134"/>
      <c r="P49" s="134"/>
      <c r="Q49" s="139" t="str">
        <f>TEXT(Calculations!F265,"0.0")</f>
        <v>75.4</v>
      </c>
      <c r="R49" s="134"/>
      <c r="S49" s="139" t="str">
        <f>TEXT(Calculations!F273,"0.0")</f>
        <v>223.5</v>
      </c>
      <c r="T49" s="134"/>
      <c r="U49" s="142">
        <f>Calculations!H281</f>
        <v>8.4360612660914498</v>
      </c>
      <c r="AA49" s="45"/>
      <c r="AB49" s="45"/>
      <c r="AC49" s="45"/>
      <c r="AD49" s="45"/>
      <c r="AE49" s="45"/>
      <c r="AF49" s="45"/>
      <c r="AG49" s="38"/>
      <c r="AH49" s="134" t="s">
        <v>4290</v>
      </c>
      <c r="AI49" s="141"/>
      <c r="AJ49" s="141"/>
      <c r="AK49" s="141"/>
      <c r="AL49" s="141"/>
      <c r="AM49" s="141"/>
      <c r="AN49" s="141"/>
      <c r="AO49" s="141"/>
      <c r="AP49" s="141"/>
      <c r="AQ49" s="141"/>
      <c r="AR49" s="141"/>
      <c r="AS49" s="141"/>
      <c r="AT49" s="141"/>
      <c r="AU49" s="141"/>
      <c r="AV49" s="141"/>
      <c r="AW49" s="141"/>
      <c r="AX49" s="141"/>
      <c r="AY49" s="141"/>
      <c r="AZ49" s="141"/>
      <c r="BA49" s="141"/>
      <c r="BB49" s="38"/>
    </row>
    <row r="50" spans="2:54" ht="3.75" customHeight="1" x14ac:dyDescent="0.3">
      <c r="B50" s="66"/>
      <c r="C50" s="56"/>
      <c r="D50" s="56"/>
      <c r="E50" s="56"/>
      <c r="F50" s="56"/>
      <c r="G50" s="56"/>
      <c r="H50" s="56"/>
      <c r="I50" s="56"/>
      <c r="J50" s="56"/>
      <c r="K50" s="56"/>
      <c r="L50" s="56"/>
      <c r="M50" s="56"/>
      <c r="N50" s="56"/>
      <c r="O50" s="56"/>
      <c r="P50" s="56"/>
      <c r="Q50" s="56"/>
      <c r="R50" s="45"/>
      <c r="S50" s="45"/>
      <c r="T50" s="45"/>
      <c r="U50" s="45"/>
      <c r="V50" s="45"/>
      <c r="W50" s="45"/>
      <c r="X50" s="45"/>
      <c r="Y50" s="45"/>
      <c r="Z50" s="45"/>
      <c r="AA50" s="45"/>
      <c r="AB50" s="45"/>
      <c r="AC50" s="38"/>
      <c r="AD50" s="38"/>
      <c r="AE50" s="38"/>
      <c r="AF50" s="38"/>
      <c r="AG50" s="38"/>
    </row>
    <row r="51" spans="2:54" ht="18" customHeight="1" x14ac:dyDescent="0.25"/>
    <row r="52" spans="2:54" ht="18" customHeight="1" x14ac:dyDescent="0.25"/>
    <row r="53" spans="2:54" ht="18" customHeight="1" x14ac:dyDescent="0.25"/>
    <row r="54" spans="2:54" ht="18" customHeight="1" x14ac:dyDescent="0.25"/>
    <row r="55" spans="2:54" ht="18" customHeight="1" x14ac:dyDescent="0.25"/>
    <row r="56" spans="2:54" ht="18" customHeight="1" x14ac:dyDescent="0.25"/>
    <row r="57" spans="2:54" ht="18" customHeight="1" x14ac:dyDescent="0.25"/>
    <row r="58" spans="2:54" ht="18" customHeight="1" x14ac:dyDescent="0.25"/>
    <row r="59" spans="2:54" ht="18" customHeight="1" x14ac:dyDescent="0.25">
      <c r="R59" s="45"/>
      <c r="S59" s="45"/>
      <c r="T59" s="45"/>
      <c r="U59" s="45"/>
      <c r="V59" s="45"/>
      <c r="W59" s="45"/>
      <c r="X59" s="45"/>
      <c r="Y59" s="45"/>
      <c r="Z59" s="45"/>
      <c r="AA59" s="45"/>
      <c r="AB59" s="45"/>
      <c r="AC59" s="38"/>
      <c r="AD59" s="38"/>
      <c r="AE59" s="38"/>
      <c r="AF59" s="38"/>
      <c r="AG59" s="38"/>
    </row>
  </sheetData>
  <mergeCells count="93">
    <mergeCell ref="AD12:AK12"/>
    <mergeCell ref="AQ12:BA12"/>
    <mergeCell ref="N13:O13"/>
    <mergeCell ref="AQ13:BA13"/>
    <mergeCell ref="R12:S12"/>
    <mergeCell ref="AQ9:BA9"/>
    <mergeCell ref="N10:O10"/>
    <mergeCell ref="AD10:AK10"/>
    <mergeCell ref="AQ10:BA10"/>
    <mergeCell ref="H11:J11"/>
    <mergeCell ref="N11:O11"/>
    <mergeCell ref="AQ11:BA11"/>
    <mergeCell ref="R10:S10"/>
    <mergeCell ref="AD9:AK9"/>
    <mergeCell ref="AQ7:BA7"/>
    <mergeCell ref="H8:J8"/>
    <mergeCell ref="N8:O8"/>
    <mergeCell ref="AD8:AK8"/>
    <mergeCell ref="AQ8:BA8"/>
    <mergeCell ref="AV2:BA2"/>
    <mergeCell ref="AY4:BA4"/>
    <mergeCell ref="H6:J6"/>
    <mergeCell ref="N6:O6"/>
    <mergeCell ref="AD6:AK6"/>
    <mergeCell ref="AV6:BA6"/>
    <mergeCell ref="U5:W6"/>
    <mergeCell ref="X5:Z6"/>
    <mergeCell ref="AA5:AB6"/>
    <mergeCell ref="AQ5:AR5"/>
    <mergeCell ref="AV5:BA5"/>
    <mergeCell ref="B2:Q2"/>
    <mergeCell ref="AD2:AF2"/>
    <mergeCell ref="AN2:AQ2"/>
    <mergeCell ref="P4:P5"/>
    <mergeCell ref="I4:J5"/>
    <mergeCell ref="H17:J17"/>
    <mergeCell ref="N17:O17"/>
    <mergeCell ref="H18:J18"/>
    <mergeCell ref="N18:O18"/>
    <mergeCell ref="AL18:AO19"/>
    <mergeCell ref="AH17:AK18"/>
    <mergeCell ref="U19:V19"/>
    <mergeCell ref="Z19:AA19"/>
    <mergeCell ref="AT18:AW19"/>
    <mergeCell ref="AX18:BA19"/>
    <mergeCell ref="AP18:AS19"/>
    <mergeCell ref="N21:O21"/>
    <mergeCell ref="B30:F31"/>
    <mergeCell ref="G30:K31"/>
    <mergeCell ref="L30:P31"/>
    <mergeCell ref="R30:V31"/>
    <mergeCell ref="G21:J21"/>
    <mergeCell ref="W30:AA31"/>
    <mergeCell ref="AB30:AF31"/>
    <mergeCell ref="N20:O20"/>
    <mergeCell ref="N19:O19"/>
    <mergeCell ref="H19:J19"/>
    <mergeCell ref="G20:J20"/>
    <mergeCell ref="B32:C32"/>
    <mergeCell ref="G32:H32"/>
    <mergeCell ref="L32:M32"/>
    <mergeCell ref="R32:S32"/>
    <mergeCell ref="W32:X32"/>
    <mergeCell ref="AB32:AC32"/>
    <mergeCell ref="AL36:AO37"/>
    <mergeCell ref="AP36:AS37"/>
    <mergeCell ref="AT36:AW37"/>
    <mergeCell ref="AX36:BA37"/>
    <mergeCell ref="AH35:AK36"/>
    <mergeCell ref="N4:O5"/>
    <mergeCell ref="K4:M5"/>
    <mergeCell ref="N14:O14"/>
    <mergeCell ref="H15:J15"/>
    <mergeCell ref="N15:O15"/>
    <mergeCell ref="H7:J7"/>
    <mergeCell ref="N7:O7"/>
    <mergeCell ref="G14:J14"/>
    <mergeCell ref="H9:J9"/>
    <mergeCell ref="N9:O9"/>
    <mergeCell ref="H16:J16"/>
    <mergeCell ref="N16:O16"/>
    <mergeCell ref="G12:J12"/>
    <mergeCell ref="N12:O12"/>
    <mergeCell ref="H10:J10"/>
    <mergeCell ref="H13:J13"/>
    <mergeCell ref="W33:AA34"/>
    <mergeCell ref="AB33:AD34"/>
    <mergeCell ref="AE33:AF34"/>
    <mergeCell ref="B33:F34"/>
    <mergeCell ref="G33:K34"/>
    <mergeCell ref="L33:N34"/>
    <mergeCell ref="O33:P34"/>
    <mergeCell ref="R33:V34"/>
  </mergeCells>
  <conditionalFormatting sqref="U46">
    <cfRule type="iconSet" priority="4">
      <iconSet iconSet="3ArrowsGray">
        <cfvo type="percent" val="0"/>
        <cfvo type="percent" val="0" gte="0"/>
        <cfvo type="num" val="0" gte="0"/>
      </iconSet>
    </cfRule>
  </conditionalFormatting>
  <conditionalFormatting sqref="U47">
    <cfRule type="iconSet" priority="3">
      <iconSet iconSet="3ArrowsGray">
        <cfvo type="percent" val="0"/>
        <cfvo type="percent" val="0" gte="0"/>
        <cfvo type="num" val="0" gte="0"/>
      </iconSet>
    </cfRule>
  </conditionalFormatting>
  <conditionalFormatting sqref="U48">
    <cfRule type="iconSet" priority="2">
      <iconSet iconSet="3ArrowsGray">
        <cfvo type="percent" val="0"/>
        <cfvo type="percent" val="0" gte="0"/>
        <cfvo type="num" val="0" gte="0"/>
      </iconSet>
    </cfRule>
  </conditionalFormatting>
  <conditionalFormatting sqref="U49">
    <cfRule type="iconSet" priority="1">
      <iconSet iconSet="3ArrowsGray">
        <cfvo type="percent" val="0"/>
        <cfvo type="percent" val="0" gte="0"/>
        <cfvo type="num" val="0" gte="0"/>
      </iconSet>
    </cfRule>
  </conditionalFormatting>
  <hyperlinks>
    <hyperlink ref="AD2" r:id="rId1" location="Doc Num: 1847068_x000d__x000a_Description: [INTERNAL] Information Disclosure database - EDBs (2013-2016)" tooltip="iwl:dms=COPPER&amp;&amp;lib=iManage&amp;&amp;num=1847068&amp;&amp;ver=18&amp;&amp;latest=1" display="1847068"/>
    <hyperlink ref="AD2:AF2" r:id="rId2" tooltip="iwl:dms=COPPER&amp;&amp;lib=iManage&amp;&amp;num=1847068&amp;&amp;ver=18&amp;&amp;latest=1" display="Link"/>
    <hyperlink ref="AN2:AQ2" r:id="rId3" display="Link"/>
  </hyperlinks>
  <pageMargins left="0" right="0" top="0.39370078740157" bottom="0.19685039370078999" header="0" footer="0"/>
  <pageSetup paperSize="8" scale="112" orientation="landscape" r:id="rId4"/>
  <colBreaks count="1" manualBreakCount="1">
    <brk id="54" min="1" max="35" man="1"/>
  </colBreaks>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'company details'!$B$1:$AE$1</xm:f>
          </x14:formula1>
          <xm:sqref>B2:Q2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AE63A"/>
  </sheetPr>
  <dimension ref="A1:AE376"/>
  <sheetViews>
    <sheetView showGridLines="0" zoomScale="115" zoomScaleNormal="115" workbookViewId="0"/>
  </sheetViews>
  <sheetFormatPr defaultRowHeight="15" x14ac:dyDescent="0.25"/>
  <cols>
    <col min="1" max="1" width="37" style="22" customWidth="1"/>
    <col min="2" max="6" width="13.140625" customWidth="1"/>
    <col min="7" max="37" width="10" customWidth="1"/>
  </cols>
  <sheetData>
    <row r="1" spans="1:22" ht="26.25" x14ac:dyDescent="0.4">
      <c r="A1" s="110" t="str">
        <f>'One-pager'!B2</f>
        <v>Industry</v>
      </c>
    </row>
    <row r="2" spans="1:22" x14ac:dyDescent="0.25">
      <c r="B2" s="8">
        <v>-4</v>
      </c>
      <c r="C2" s="8">
        <v>-3</v>
      </c>
      <c r="D2" s="8">
        <v>-2</v>
      </c>
      <c r="E2" s="8">
        <v>-1</v>
      </c>
      <c r="F2" s="8">
        <v>0</v>
      </c>
      <c r="G2" s="8">
        <v>1</v>
      </c>
      <c r="H2" s="8">
        <v>2</v>
      </c>
      <c r="I2" s="8">
        <v>3</v>
      </c>
      <c r="J2" s="8">
        <v>4</v>
      </c>
      <c r="K2" s="8">
        <v>5</v>
      </c>
      <c r="L2" s="8">
        <v>6</v>
      </c>
      <c r="M2" s="8">
        <v>7</v>
      </c>
      <c r="N2" s="8">
        <v>8</v>
      </c>
      <c r="O2" s="8">
        <v>9</v>
      </c>
      <c r="P2" s="8">
        <v>10</v>
      </c>
    </row>
    <row r="3" spans="1:22" x14ac:dyDescent="0.25">
      <c r="B3" s="8" t="str">
        <f t="shared" ref="B3:G3" si="0">RIGHT(TEXT(B26,0),2)</f>
        <v>12</v>
      </c>
      <c r="C3" s="8" t="str">
        <f t="shared" si="0"/>
        <v>13</v>
      </c>
      <c r="D3" s="8" t="str">
        <f t="shared" si="0"/>
        <v>14</v>
      </c>
      <c r="E3" s="8" t="str">
        <f t="shared" si="0"/>
        <v>15</v>
      </c>
      <c r="F3" s="8" t="str">
        <f t="shared" si="0"/>
        <v>16</v>
      </c>
      <c r="G3" s="8" t="str">
        <f t="shared" si="0"/>
        <v>17</v>
      </c>
      <c r="H3" s="8" t="str">
        <f t="shared" ref="H3:P3" si="1">RIGHT(TEXT(H26,0),2)</f>
        <v>18</v>
      </c>
      <c r="I3" s="8" t="str">
        <f t="shared" si="1"/>
        <v>19</v>
      </c>
      <c r="J3" s="8" t="str">
        <f t="shared" si="1"/>
        <v>20</v>
      </c>
      <c r="K3" s="8" t="str">
        <f t="shared" si="1"/>
        <v>21</v>
      </c>
      <c r="L3" s="8" t="str">
        <f t="shared" si="1"/>
        <v>22</v>
      </c>
      <c r="M3" s="8" t="str">
        <f t="shared" si="1"/>
        <v>23</v>
      </c>
      <c r="N3" s="8" t="str">
        <f t="shared" si="1"/>
        <v>24</v>
      </c>
      <c r="O3" s="8" t="str">
        <f t="shared" si="1"/>
        <v>25</v>
      </c>
      <c r="P3" s="8" t="str">
        <f t="shared" si="1"/>
        <v>26</v>
      </c>
    </row>
    <row r="5" spans="1:22" ht="21" x14ac:dyDescent="0.35">
      <c r="A5" s="23" t="s">
        <v>1684</v>
      </c>
    </row>
    <row r="6" spans="1:22" x14ac:dyDescent="0.25">
      <c r="B6" s="8">
        <f>latest_year+B$2</f>
        <v>2012</v>
      </c>
      <c r="C6" s="8">
        <f>latest_year+C$2</f>
        <v>2013</v>
      </c>
      <c r="D6" s="8">
        <f>latest_year+D$2</f>
        <v>2014</v>
      </c>
      <c r="E6" s="8">
        <f>latest_year+E$2</f>
        <v>2015</v>
      </c>
      <c r="F6" s="8">
        <f>latest_year+F$2</f>
        <v>2016</v>
      </c>
      <c r="G6" s="37"/>
      <c r="H6" s="8" t="s">
        <v>4244</v>
      </c>
    </row>
    <row r="7" spans="1:22" x14ac:dyDescent="0.25">
      <c r="A7" s="24" t="s">
        <v>1683</v>
      </c>
      <c r="B7" s="10">
        <f>INDEX(dataset!$A:$AO,MATCH(B$6&amp;$O7,dataset!$AO:$AO,0),MATCH($A$1,dataset!$A$1:$AO$1,0))/1000</f>
        <v>9714.3690000000006</v>
      </c>
      <c r="C7" s="10">
        <f>INDEX(dataset!$A:$AO,MATCH(C$6&amp;$O7,dataset!$AO:$AO,0),MATCH($A$1,dataset!$A$1:$AO$1,0))/1000</f>
        <v>9882.5499999999993</v>
      </c>
      <c r="D7" s="10">
        <f>INDEX(dataset!$A:$AO,MATCH(D$6&amp;$O7,dataset!$AO:$AO,0),MATCH($A$1,dataset!$A$1:$AO$1,0))/1000</f>
        <v>10109.039000000001</v>
      </c>
      <c r="E7" s="10">
        <f>INDEX(dataset!$A:$AO,MATCH(E$6&amp;$O7,dataset!$AO:$AO,0),MATCH($A$1,dataset!$A$1:$AO$1,0))/1000</f>
        <v>10291.409</v>
      </c>
      <c r="F7" s="10">
        <f>INDEX(dataset!$A:$AO,MATCH(F$6&amp;$O7,dataset!$AO:$AO,0),MATCH($A$1,dataset!$A$1:$AO$1,0))/1000</f>
        <v>10553.72</v>
      </c>
      <c r="G7" s="16"/>
      <c r="H7" s="16">
        <f>(F7/C7)^(1/3)-1</f>
        <v>2.2144232580883605E-2</v>
      </c>
      <c r="O7" s="6" t="s">
        <v>1797</v>
      </c>
      <c r="P7" s="6"/>
      <c r="Q7" s="6"/>
      <c r="R7" s="6"/>
      <c r="S7" s="6"/>
      <c r="T7" s="6"/>
      <c r="U7" s="6"/>
      <c r="V7" s="6"/>
    </row>
    <row r="8" spans="1:22" x14ac:dyDescent="0.25">
      <c r="A8" s="24" t="s">
        <v>13</v>
      </c>
      <c r="B8" s="10">
        <f>INDEX(dataset!$A:$AO,MATCH(B$6&amp;$O8,dataset!$AO:$AO,0),MATCH($A$1,dataset!$A$1:$AO$1,0))/1000</f>
        <v>667.39350000000002</v>
      </c>
      <c r="C8" s="10">
        <f>INDEX(dataset!$A:$AO,MATCH(C$6&amp;$O8,dataset!$AO:$AO,0),MATCH($A$1,dataset!$A$1:$AO$1,0))/1000</f>
        <v>635.44462499999997</v>
      </c>
      <c r="D8" s="10">
        <f>INDEX(dataset!$A:$AO,MATCH(D$6&amp;$O8,dataset!$AO:$AO,0),MATCH($A$1,dataset!$A$1:$AO$1,0))/1000</f>
        <v>659.63487499999997</v>
      </c>
      <c r="E8" s="10">
        <f>INDEX(dataset!$A:$AO,MATCH(E$6&amp;$O8,dataset!$AO:$AO,0),MATCH($A$1,dataset!$A$1:$AO$1,0))/1000</f>
        <v>604.33849999999995</v>
      </c>
      <c r="F8" s="10">
        <f>INDEX(dataset!$A:$AO,MATCH(F$6&amp;$O8,dataset!$AO:$AO,0),MATCH($A$1,dataset!$A$1:$AO$1,0))/1000</f>
        <v>621.24556250000001</v>
      </c>
      <c r="G8" s="16"/>
      <c r="H8" s="16">
        <f t="shared" ref="H8:H22" si="2">(F8/C8)^(1/3)-1</f>
        <v>-7.5045380069961309E-3</v>
      </c>
      <c r="I8" s="7"/>
      <c r="O8" s="6" t="s">
        <v>1685</v>
      </c>
      <c r="P8" s="6"/>
      <c r="Q8" s="6"/>
      <c r="R8" s="6"/>
      <c r="S8" s="6"/>
      <c r="T8" s="6"/>
      <c r="U8" s="6"/>
      <c r="V8" s="6"/>
    </row>
    <row r="9" spans="1:22" x14ac:dyDescent="0.25">
      <c r="A9" s="24" t="s">
        <v>14</v>
      </c>
      <c r="B9" s="11">
        <f>INDEX(dataset!$A:$AO,MATCH(B$6&amp;$O9,dataset!$AO:$AO,0),MATCH($A$1,dataset!$A$1:$AO$1,0))</f>
        <v>5.7621978223323822E-2</v>
      </c>
      <c r="C9" s="11">
        <f>INDEX(dataset!$A:$AO,MATCH(C$6&amp;$O9,dataset!$AO:$AO,0),MATCH($A$1,dataset!$A$1:$AO$1,0))</f>
        <v>5.676712840795517E-2</v>
      </c>
      <c r="D9" s="11">
        <f>INDEX(dataset!$A:$AO,MATCH(D$6&amp;$O9,dataset!$AO:$AO,0),MATCH($A$1,dataset!$A$1:$AO$1,0))</f>
        <v>6.1188850551843643E-2</v>
      </c>
      <c r="E9" s="11">
        <f>INDEX(dataset!$A:$AO,MATCH(E$6&amp;$O9,dataset!$AO:$AO,0),MATCH($A$1,dataset!$A$1:$AO$1,0))</f>
        <v>5.824289470911026E-2</v>
      </c>
      <c r="F9" s="11">
        <f>INDEX(dataset!$A:$AO,MATCH(F$6&amp;$O9,dataset!$AO:$AO,0),MATCH($A$1,dataset!$A$1:$AO$1,0))</f>
        <v>6.2922090291976929E-2</v>
      </c>
      <c r="G9" s="16"/>
      <c r="H9" s="16">
        <f t="shared" si="2"/>
        <v>3.4908781162710456E-2</v>
      </c>
      <c r="O9" s="6" t="s">
        <v>1686</v>
      </c>
      <c r="P9" s="6"/>
      <c r="Q9" s="6"/>
      <c r="R9" s="6"/>
      <c r="S9" s="6"/>
      <c r="T9" s="6"/>
      <c r="U9" s="6"/>
      <c r="V9" s="6"/>
    </row>
    <row r="10" spans="1:22" x14ac:dyDescent="0.25">
      <c r="A10" s="24" t="s">
        <v>15</v>
      </c>
      <c r="B10" s="10">
        <f>INDEX(dataset!$A:$AO,MATCH(B$6&amp;$O10,dataset!$AO:$AO,0),MATCH($A$1,dataset!$A$1:$AO$1,0))/1000</f>
        <v>2136.569</v>
      </c>
      <c r="C10" s="10">
        <f>INDEX(dataset!$A:$AO,MATCH(C$6&amp;$O10,dataset!$AO:$AO,0),MATCH($A$1,dataset!$A$1:$AO$1,0))/1000</f>
        <v>2297.3887500000001</v>
      </c>
      <c r="D10" s="10">
        <f>INDEX(dataset!$A:$AO,MATCH(D$6&amp;$O10,dataset!$AO:$AO,0),MATCH($A$1,dataset!$A$1:$AO$1,0))/1000</f>
        <v>2316.7467499999998</v>
      </c>
      <c r="E10" s="10">
        <f>INDEX(dataset!$A:$AO,MATCH(E$6&amp;$O10,dataset!$AO:$AO,0),MATCH($A$1,dataset!$A$1:$AO$1,0))/1000</f>
        <v>2476.4392499999999</v>
      </c>
      <c r="F10" s="10">
        <f>INDEX(dataset!$A:$AO,MATCH(F$6&amp;$O10,dataset!$AO:$AO,0),MATCH($A$1,dataset!$A$1:$AO$1,0))/1000</f>
        <v>2482.4282499999999</v>
      </c>
      <c r="G10" s="16"/>
      <c r="H10" s="16">
        <f t="shared" si="2"/>
        <v>2.6157613256428291E-2</v>
      </c>
      <c r="O10" s="6" t="s">
        <v>1687</v>
      </c>
      <c r="P10" s="6"/>
      <c r="Q10" s="6"/>
      <c r="R10" s="6"/>
      <c r="S10" s="6"/>
      <c r="T10" s="6"/>
      <c r="U10" s="6"/>
      <c r="V10" s="6"/>
    </row>
    <row r="11" spans="1:22" x14ac:dyDescent="0.25">
      <c r="A11" s="24" t="s">
        <v>25</v>
      </c>
      <c r="B11" s="10">
        <f>INDEX(dataset!$A:$AO,MATCH(B$6&amp;$O11,dataset!$AO:$AO,0),MATCH($A$1,dataset!$A$1:$AO$1,0))/1000</f>
        <v>48.63127734375</v>
      </c>
      <c r="C11" s="10">
        <f>INDEX(dataset!$A:$AO,MATCH(C$6&amp;$O11,dataset!$AO:$AO,0),MATCH($A$1,dataset!$A$1:$AO$1,0))/1000</f>
        <v>31.218636718749998</v>
      </c>
      <c r="D11" s="10">
        <f>INDEX(dataset!$A:$AO,MATCH(D$6&amp;$O11,dataset!$AO:$AO,0),MATCH($A$1,dataset!$A$1:$AO$1,0))/1000</f>
        <v>23.213833984375</v>
      </c>
      <c r="E11" s="10">
        <f>INDEX(dataset!$A:$AO,MATCH(E$6&amp;$O11,dataset!$AO:$AO,0),MATCH($A$1,dataset!$A$1:$AO$1,0))/1000</f>
        <v>49.315898437500003</v>
      </c>
      <c r="F11" s="10">
        <f>INDEX(dataset!$A:$AO,MATCH(F$6&amp;$O11,dataset!$AO:$AO,0),MATCH($A$1,dataset!$A$1:$AO$1,0))/1000</f>
        <v>21.719269531249999</v>
      </c>
      <c r="G11" s="16"/>
      <c r="H11" s="16">
        <f t="shared" si="2"/>
        <v>-0.11391151334288507</v>
      </c>
      <c r="O11" s="6" t="s">
        <v>1688</v>
      </c>
      <c r="P11" s="6"/>
      <c r="Q11" s="6"/>
      <c r="R11" s="6"/>
      <c r="S11" s="6"/>
      <c r="T11" s="6"/>
      <c r="U11" s="6"/>
      <c r="V11" s="6"/>
    </row>
    <row r="12" spans="1:22" x14ac:dyDescent="0.25">
      <c r="A12" s="24" t="s">
        <v>16</v>
      </c>
      <c r="B12" s="12">
        <f>INDEX(dataset!$A:$AO,MATCH(B$6&amp;$O12,dataset!$AO:$AO,0),MATCH($A$1,dataset!$A$1:$AO$1,0))</f>
        <v>2081090.625</v>
      </c>
      <c r="C12" s="12">
        <f>INDEX(dataset!$A:$AO,MATCH(C$6&amp;$O12,dataset!$AO:$AO,0),MATCH($A$1,dataset!$A$1:$AO$1,0))</f>
        <v>2021281.875</v>
      </c>
      <c r="D12" s="12">
        <f>INDEX(dataset!$A:$AO,MATCH(D$6&amp;$O12,dataset!$AO:$AO,0),MATCH($A$1,dataset!$A$1:$AO$1,0))</f>
        <v>2032486.25</v>
      </c>
      <c r="E12" s="12">
        <f>INDEX(dataset!$A:$AO,MATCH(E$6&amp;$O12,dataset!$AO:$AO,0),MATCH($A$1,dataset!$A$1:$AO$1,0))</f>
        <v>2047573.625</v>
      </c>
      <c r="F12" s="12">
        <f>INDEX(dataset!$A:$AO,MATCH(F$6&amp;$O12,dataset!$AO:$AO,0),MATCH($A$1,dataset!$A$1:$AO$1,0))</f>
        <v>2066129.25</v>
      </c>
      <c r="G12" s="16"/>
      <c r="H12" s="16">
        <f t="shared" si="2"/>
        <v>7.3418292075866365E-3</v>
      </c>
      <c r="O12" s="6" t="s">
        <v>1689</v>
      </c>
      <c r="P12" s="6"/>
      <c r="Q12" s="6"/>
      <c r="R12" s="6"/>
      <c r="S12" s="6"/>
      <c r="T12" s="6"/>
      <c r="U12" s="6"/>
      <c r="V12" s="6"/>
    </row>
    <row r="13" spans="1:22" x14ac:dyDescent="0.25">
      <c r="A13" s="24" t="s">
        <v>23</v>
      </c>
      <c r="B13" s="10">
        <f>INDEX(dataset!$A:$AO,MATCH(B$6&amp;$O13,dataset!$AO:$AO,0),MATCH($A$1,dataset!$A$1:$AO$1,0))</f>
        <v>30753.646484375</v>
      </c>
      <c r="C13" s="10">
        <f>INDEX(dataset!$A:$AO,MATCH(C$6&amp;$O13,dataset!$AO:$AO,0),MATCH($A$1,dataset!$A$1:$AO$1,0))</f>
        <v>31077.7890625</v>
      </c>
      <c r="D13" s="10">
        <f>INDEX(dataset!$A:$AO,MATCH(D$6&amp;$O13,dataset!$AO:$AO,0),MATCH($A$1,dataset!$A$1:$AO$1,0))</f>
        <v>30662.158203125</v>
      </c>
      <c r="E13" s="10">
        <f>INDEX(dataset!$A:$AO,MATCH(E$6&amp;$O13,dataset!$AO:$AO,0),MATCH($A$1,dataset!$A$1:$AO$1,0))</f>
        <v>31304.8046875</v>
      </c>
      <c r="F13" s="10">
        <f>INDEX(dataset!$A:$AO,MATCH(F$6&amp;$O13,dataset!$AO:$AO,0),MATCH($A$1,dataset!$A$1:$AO$1,0))</f>
        <v>31784.91015625</v>
      </c>
      <c r="G13" s="16"/>
      <c r="H13" s="16">
        <f t="shared" si="2"/>
        <v>7.5276136952424633E-3</v>
      </c>
      <c r="O13" s="6" t="s">
        <v>1690</v>
      </c>
      <c r="P13" s="6"/>
      <c r="Q13" s="6"/>
      <c r="R13" s="6"/>
      <c r="S13" s="6"/>
      <c r="T13" s="6"/>
      <c r="U13" s="6"/>
      <c r="V13" s="6"/>
    </row>
    <row r="14" spans="1:22" x14ac:dyDescent="0.25">
      <c r="A14" s="24" t="s">
        <v>22</v>
      </c>
      <c r="B14" s="10">
        <f>INDEX(dataset!$A:$AO,MATCH(B$6&amp;$O14,dataset!$AO:$AO,0),MATCH($A$1,dataset!$A$1:$AO$1,0))</f>
        <v>6636.53564453125</v>
      </c>
      <c r="C14" s="10">
        <f>INDEX(dataset!$A:$AO,MATCH(C$6&amp;$O14,dataset!$AO:$AO,0),MATCH($A$1,dataset!$A$1:$AO$1,0))</f>
        <v>6235.14990234375</v>
      </c>
      <c r="D14" s="10">
        <f>INDEX(dataset!$A:$AO,MATCH(D$6&amp;$O14,dataset!$AO:$AO,0),MATCH($A$1,dataset!$A$1:$AO$1,0))</f>
        <v>6442.96630859375</v>
      </c>
      <c r="E14" s="10">
        <f>INDEX(dataset!$A:$AO,MATCH(E$6&amp;$O14,dataset!$AO:$AO,0),MATCH($A$1,dataset!$A$1:$AO$1,0))</f>
        <v>6323.93115234375</v>
      </c>
      <c r="F14" s="10">
        <f>INDEX(dataset!$A:$AO,MATCH(F$6&amp;$O14,dataset!$AO:$AO,0),MATCH($A$1,dataset!$A$1:$AO$1,0))</f>
        <v>6571.47802734375</v>
      </c>
      <c r="G14" s="16"/>
      <c r="H14" s="16">
        <f t="shared" si="2"/>
        <v>1.7666285765207013E-2</v>
      </c>
      <c r="O14" s="6" t="s">
        <v>1691</v>
      </c>
      <c r="P14" s="6"/>
      <c r="Q14" s="6"/>
      <c r="R14" s="6"/>
      <c r="S14" s="6"/>
      <c r="T14" s="6"/>
      <c r="U14" s="6"/>
      <c r="V14" s="6"/>
    </row>
    <row r="15" spans="1:22" x14ac:dyDescent="0.25">
      <c r="A15" s="24" t="s">
        <v>0</v>
      </c>
      <c r="B15" s="39" t="e">
        <f>INDEX(dataset!$A:$AO,MATCH(B$6&amp;$O15,dataset!$AO:$AO,0),MATCH($A$1,dataset!$A$1:$AO$1,0))</f>
        <v>#N/A</v>
      </c>
      <c r="C15" s="39">
        <f>INDEX(dataset!$A:$AO,MATCH(C$6&amp;$O15,dataset!$AO:$AO,0),MATCH($A$1,dataset!$A$1:$AO$1,0))</f>
        <v>19953.646484375</v>
      </c>
      <c r="D15" s="39">
        <f>INDEX(dataset!$A:$AO,MATCH(D$6&amp;$O15,dataset!$AO:$AO,0),MATCH($A$1,dataset!$A$1:$AO$1,0))</f>
        <v>20222.1875</v>
      </c>
      <c r="E15" s="39">
        <f>INDEX(dataset!$A:$AO,MATCH(E$6&amp;$O15,dataset!$AO:$AO,0),MATCH($A$1,dataset!$A$1:$AO$1,0))</f>
        <v>20609.05859375</v>
      </c>
      <c r="F15" s="39">
        <f>INDEX(dataset!$A:$AO,MATCH(F$6&amp;$O15,dataset!$AO:$AO,0),MATCH($A$1,dataset!$A$1:$AO$1,0))</f>
        <v>21055.052734375</v>
      </c>
      <c r="G15" s="16"/>
      <c r="H15" s="16">
        <f t="shared" si="2"/>
        <v>1.8070890566221465E-2</v>
      </c>
      <c r="O15" s="6" t="s">
        <v>4356</v>
      </c>
      <c r="P15" s="6"/>
      <c r="Q15" s="6"/>
      <c r="R15" s="6"/>
      <c r="S15" s="6"/>
      <c r="T15" s="6"/>
      <c r="U15" s="6"/>
      <c r="V15" s="6"/>
    </row>
    <row r="16" spans="1:22" x14ac:dyDescent="0.25">
      <c r="A16" s="24" t="s">
        <v>21</v>
      </c>
      <c r="B16" s="10">
        <f>INDEX(dataset!$A:$AO,MATCH(B$6&amp;$O16,dataset!$AO:$AO,0),MATCH($A$1,dataset!$A$1:$AO$1,0))/1000</f>
        <v>607.64243750000003</v>
      </c>
      <c r="C16" s="10">
        <f>INDEX(dataset!$A:$AO,MATCH(C$6&amp;$O16,dataset!$AO:$AO,0),MATCH($A$1,dataset!$A$1:$AO$1,0))/1000</f>
        <v>727.96881250000001</v>
      </c>
      <c r="D16" s="10">
        <f>INDEX(dataset!$A:$AO,MATCH(D$6&amp;$O16,dataset!$AO:$AO,0),MATCH($A$1,dataset!$A$1:$AO$1,0))/1000</f>
        <v>803.40137500000003</v>
      </c>
      <c r="E16" s="10">
        <f>INDEX(dataset!$A:$AO,MATCH(E$6&amp;$O16,dataset!$AO:$AO,0),MATCH($A$1,dataset!$A$1:$AO$1,0))/1000</f>
        <v>830.25843750000001</v>
      </c>
      <c r="F16" s="10">
        <f>INDEX(dataset!$A:$AO,MATCH(F$6&amp;$O16,dataset!$AO:$AO,0),MATCH($A$1,dataset!$A$1:$AO$1,0))/1000</f>
        <v>776.80918750000001</v>
      </c>
      <c r="G16" s="16"/>
      <c r="H16" s="16">
        <f t="shared" si="2"/>
        <v>2.1881475866839306E-2</v>
      </c>
      <c r="O16" s="6" t="s">
        <v>1692</v>
      </c>
      <c r="P16" s="6"/>
      <c r="Q16" s="6"/>
      <c r="R16" s="6"/>
      <c r="S16" s="6"/>
      <c r="T16" s="6"/>
      <c r="U16" s="6"/>
      <c r="V16" s="6"/>
    </row>
    <row r="17" spans="1:22" x14ac:dyDescent="0.25">
      <c r="A17" s="24" t="s">
        <v>20</v>
      </c>
      <c r="B17" s="10">
        <f>INDEX(dataset!$A:$AO,MATCH(B$6&amp;$O17,dataset!$AO:$AO,0),MATCH($A$1,dataset!$A$1:$AO$1,0))/1000</f>
        <v>497.90946874999997</v>
      </c>
      <c r="C17" s="10">
        <f>INDEX(dataset!$A:$AO,MATCH(C$6&amp;$O17,dataset!$AO:$AO,0),MATCH($A$1,dataset!$A$1:$AO$1,0))/1000</f>
        <v>493.28428124999999</v>
      </c>
      <c r="D17" s="10">
        <f>INDEX(dataset!$A:$AO,MATCH(D$6&amp;$O17,dataset!$AO:$AO,0),MATCH($A$1,dataset!$A$1:$AO$1,0))/1000</f>
        <v>521.70456249999995</v>
      </c>
      <c r="E17" s="10">
        <f>INDEX(dataset!$A:$AO,MATCH(E$6&amp;$O17,dataset!$AO:$AO,0),MATCH($A$1,dataset!$A$1:$AO$1,0))/1000</f>
        <v>522.89162499999998</v>
      </c>
      <c r="F17" s="10">
        <f>INDEX(dataset!$A:$AO,MATCH(F$6&amp;$O17,dataset!$AO:$AO,0),MATCH($A$1,dataset!$A$1:$AO$1,0))/1000</f>
        <v>544.02099999999996</v>
      </c>
      <c r="G17" s="16"/>
      <c r="H17" s="16">
        <f t="shared" si="2"/>
        <v>3.317239983769027E-2</v>
      </c>
      <c r="O17" s="6" t="s">
        <v>1693</v>
      </c>
      <c r="P17" s="6"/>
      <c r="Q17" s="6"/>
      <c r="R17" s="6"/>
      <c r="S17" s="6"/>
      <c r="T17" s="6"/>
      <c r="U17" s="6"/>
      <c r="V17" s="6"/>
    </row>
    <row r="18" spans="1:22" x14ac:dyDescent="0.25">
      <c r="A18" s="24" t="s">
        <v>453</v>
      </c>
      <c r="B18" s="10" t="e">
        <f>INDEX(dataset!$A:$AO,MATCH(B$6&amp;$O18,dataset!$AO:$AO,0),MATCH($A$1,dataset!$A$1:$AO$1,0))/1000</f>
        <v>#N/A</v>
      </c>
      <c r="C18" s="10">
        <f>INDEX(dataset!$A:$AO,MATCH(C$6&amp;$O18,dataset!$AO:$AO,0),MATCH($A$1,dataset!$A$1:$AO$1,0))/1000</f>
        <v>88.079562499999994</v>
      </c>
      <c r="D18" s="10">
        <f>INDEX(dataset!$A:$AO,MATCH(D$6&amp;$O18,dataset!$AO:$AO,0),MATCH($A$1,dataset!$A$1:$AO$1,0))/1000</f>
        <v>94.510984375000007</v>
      </c>
      <c r="E18" s="10">
        <f>INDEX(dataset!$A:$AO,MATCH(E$6&amp;$O18,dataset!$AO:$AO,0),MATCH($A$1,dataset!$A$1:$AO$1,0))/1000</f>
        <v>111.0666171875</v>
      </c>
      <c r="F18" s="10">
        <f>INDEX(dataset!$A:$AO,MATCH(F$6&amp;$O18,dataset!$AO:$AO,0),MATCH($A$1,dataset!$A$1:$AO$1,0))/1000</f>
        <v>114.5996875</v>
      </c>
      <c r="G18" s="16"/>
      <c r="H18" s="16">
        <f t="shared" si="2"/>
        <v>9.1698620514875318E-2</v>
      </c>
      <c r="O18" s="6" t="s">
        <v>4247</v>
      </c>
      <c r="P18" s="6"/>
      <c r="Q18" s="6"/>
      <c r="R18" s="6"/>
      <c r="S18" s="6"/>
      <c r="T18" s="6"/>
      <c r="U18" s="6"/>
      <c r="V18" s="6"/>
    </row>
    <row r="19" spans="1:22" x14ac:dyDescent="0.25">
      <c r="A19" s="24" t="s">
        <v>4246</v>
      </c>
      <c r="B19" s="39">
        <f>INDEX(dataset!$A:$AO,MATCH(B$6&amp;$S19,dataset!$AO:$AO,0),MATCH($A$1,dataset!$A$1:$AO$1,0))/1000</f>
        <v>0.70869299316406253</v>
      </c>
      <c r="C19" s="39">
        <f>INDEX(dataset!$A:$AO,MATCH(C$6&amp;$S19,dataset!$AO:$AO,0),MATCH($A$1,dataset!$A$1:$AO$1,0))/1000+INDEX(dataset!$A:$AO,MATCH(C$6&amp;$R19,dataset!$AO:$AO,0),MATCH($A$1,dataset!$A$1:$AO$1,0))/1000+INDEX(dataset!$A:$AO,MATCH(C$6&amp;$Q19,dataset!$AO:$AO,0),MATCH($A$1,dataset!$A$1:$AO$1,0))/1000+INDEX(dataset!$A:$AO,MATCH(C$6&amp;$P19,dataset!$AO:$AO,0),MATCH($A$1,dataset!$A$1:$AO$1,0))/1000+INDEX(dataset!$A:$AO,MATCH(C$6&amp;$O19,dataset!$AO:$AO,0),MATCH($A$1,dataset!$A$1:$AO$1,0))/1000</f>
        <v>277.93290711402892</v>
      </c>
      <c r="D19" s="39">
        <f>INDEX(dataset!$A:$AO,MATCH(D$6&amp;$S19,dataset!$AO:$AO,0),MATCH($A$1,dataset!$A$1:$AO$1,0))/1000+INDEX(dataset!$A:$AO,MATCH(D$6&amp;$R19,dataset!$AO:$AO,0),MATCH($A$1,dataset!$A$1:$AO$1,0))/1000+INDEX(dataset!$A:$AO,MATCH(D$6&amp;$Q19,dataset!$AO:$AO,0),MATCH($A$1,dataset!$A$1:$AO$1,0))/1000+INDEX(dataset!$A:$AO,MATCH(D$6&amp;$P19,dataset!$AO:$AO,0),MATCH($A$1,dataset!$A$1:$AO$1,0))/1000+INDEX(dataset!$A:$AO,MATCH(D$6&amp;$O19,dataset!$AO:$AO,0),MATCH($A$1,dataset!$A$1:$AO$1,0))/1000</f>
        <v>290.95362988281249</v>
      </c>
      <c r="E19" s="39">
        <f>INDEX(dataset!$A:$AO,MATCH(E$6&amp;$S19,dataset!$AO:$AO,0),MATCH($A$1,dataset!$A$1:$AO$1,0))/1000+INDEX(dataset!$A:$AO,MATCH(E$6&amp;$R19,dataset!$AO:$AO,0),MATCH($A$1,dataset!$A$1:$AO$1,0))/1000+INDEX(dataset!$A:$AO,MATCH(E$6&amp;$Q19,dataset!$AO:$AO,0),MATCH($A$1,dataset!$A$1:$AO$1,0))/1000+INDEX(dataset!$A:$AO,MATCH(E$6&amp;$P19,dataset!$AO:$AO,0),MATCH($A$1,dataset!$A$1:$AO$1,0))/1000+INDEX(dataset!$A:$AO,MATCH(E$6&amp;$O19,dataset!$AO:$AO,0),MATCH($A$1,dataset!$A$1:$AO$1,0))/1000</f>
        <v>351.25057415771482</v>
      </c>
      <c r="F19" s="39">
        <f>INDEX(dataset!$A:$AO,MATCH(F$6&amp;$S19,dataset!$AO:$AO,0),MATCH($A$1,dataset!$A$1:$AO$1,0))/1000+INDEX(dataset!$A:$AO,MATCH(F$6&amp;$R19,dataset!$AO:$AO,0),MATCH($A$1,dataset!$A$1:$AO$1,0))/1000+INDEX(dataset!$A:$AO,MATCH(F$6&amp;$Q19,dataset!$AO:$AO,0),MATCH($A$1,dataset!$A$1:$AO$1,0))/1000+INDEX(dataset!$A:$AO,MATCH(F$6&amp;$P19,dataset!$AO:$AO,0),MATCH($A$1,dataset!$A$1:$AO$1,0))/1000+INDEX(dataset!$A:$AO,MATCH(F$6&amp;$O19,dataset!$AO:$AO,0),MATCH($A$1,dataset!$A$1:$AO$1,0))/1000</f>
        <v>370.04449798583983</v>
      </c>
      <c r="G19" s="16"/>
      <c r="H19" s="16">
        <f t="shared" si="2"/>
        <v>0.1001147655302459</v>
      </c>
      <c r="O19" s="6" t="s">
        <v>4371</v>
      </c>
      <c r="P19" s="6" t="s">
        <v>4372</v>
      </c>
      <c r="Q19" s="6" t="s">
        <v>4373</v>
      </c>
      <c r="R19" s="6" t="s">
        <v>4374</v>
      </c>
      <c r="S19" s="6" t="s">
        <v>4375</v>
      </c>
      <c r="T19" s="6"/>
      <c r="U19" s="6"/>
      <c r="V19" s="6"/>
    </row>
    <row r="20" spans="1:22" x14ac:dyDescent="0.25">
      <c r="A20" s="24" t="s">
        <v>1722</v>
      </c>
      <c r="B20" s="10">
        <f>INDEX(dataset!$A:$AO,MATCH(B$6&amp;$O20,dataset!$AO:$AO,0),MATCH($A$1,dataset!$A$1:$AO$1,0))</f>
        <v>150698.34375</v>
      </c>
      <c r="C20" s="10">
        <f>INDEX(dataset!$A:$AO,MATCH(C$6&amp;$O20,dataset!$AO:$AO,0),MATCH($A$1,dataset!$A$1:$AO$1,0))</f>
        <v>148432.53125</v>
      </c>
      <c r="D20" s="10">
        <f>INDEX(dataset!$A:$AO,MATCH(D$6&amp;$O20,dataset!$AO:$AO,0),MATCH($A$1,dataset!$A$1:$AO$1,0))</f>
        <v>149480.71875</v>
      </c>
      <c r="E20" s="10">
        <f>INDEX(dataset!$A:$AO,MATCH(E$6&amp;$O20,dataset!$AO:$AO,0),MATCH($A$1,dataset!$A$1:$AO$1,0))</f>
        <v>151244.03125</v>
      </c>
      <c r="F20" s="10">
        <f>INDEX(dataset!$A:$AO,MATCH(F$6&amp;$O20,dataset!$AO:$AO,0),MATCH($A$1,dataset!$A$1:$AO$1,0))</f>
        <v>152147.84375</v>
      </c>
      <c r="G20" s="16"/>
      <c r="H20" s="16">
        <f t="shared" si="2"/>
        <v>8.2747763926815932E-3</v>
      </c>
      <c r="O20" s="6" t="s">
        <v>1723</v>
      </c>
      <c r="P20" s="6"/>
      <c r="Q20" s="6"/>
      <c r="R20" s="6"/>
      <c r="S20" s="6"/>
      <c r="T20" s="6"/>
      <c r="U20" s="6"/>
      <c r="V20" s="6"/>
    </row>
    <row r="21" spans="1:22" x14ac:dyDescent="0.25">
      <c r="A21" s="24" t="s">
        <v>4241</v>
      </c>
      <c r="B21" s="10">
        <f>INDEX(dataset!$A:$AO,MATCH(B$6&amp;$P21,dataset!$AO:$AO,0),MATCH($A$1,dataset!$A$1:$AO$1,0))+INDEX(dataset!$A:$AO,MATCH(B$6&amp;$O21,dataset!$AO:$AO,0),MATCH($A$1,dataset!$A$1:$AO$1,0))</f>
        <v>188.40567957208145</v>
      </c>
      <c r="C21" s="39">
        <f>INDEX(dataset!$A:$AO,MATCH(C$6&amp;$P21,dataset!$AO:$AO,0),MATCH($A$1,dataset!$A$1:$AO$1,0))+INDEX(dataset!$A:$AO,MATCH(C$6&amp;$O21,dataset!$AO:$AO,0),MATCH($A$1,dataset!$A$1:$AO$1,0))</f>
        <v>144.63840103149414</v>
      </c>
      <c r="D21" s="39">
        <f>INDEX(dataset!$A:$AO,MATCH(D$6&amp;$P21,dataset!$AO:$AO,0),MATCH($A$1,dataset!$A$1:$AO$1,0))+INDEX(dataset!$A:$AO,MATCH(D$6&amp;$O21,dataset!$AO:$AO,0),MATCH($A$1,dataset!$A$1:$AO$1,0))</f>
        <v>254.79922103881836</v>
      </c>
      <c r="E21" s="39">
        <f>INDEX(dataset!$A:$AO,MATCH(E$6&amp;$P21,dataset!$AO:$AO,0),MATCH($A$1,dataset!$A$1:$AO$1,0))+INDEX(dataset!$A:$AO,MATCH(E$6&amp;$O21,dataset!$AO:$AO,0),MATCH($A$1,dataset!$A$1:$AO$1,0))</f>
        <v>338.03529357910156</v>
      </c>
      <c r="F21" s="39">
        <f>INDEX(dataset!$A:$AO,MATCH(F$6&amp;$P21,dataset!$AO:$AO,0),MATCH($A$1,dataset!$A$1:$AO$1,0))+INDEX(dataset!$A:$AO,MATCH(F$6&amp;$O21,dataset!$AO:$AO,0),MATCH($A$1,dataset!$A$1:$AO$1,0))</f>
        <v>191.560302734375</v>
      </c>
      <c r="G21" s="16"/>
      <c r="H21" s="16">
        <f t="shared" si="2"/>
        <v>9.8181106173725663E-2</v>
      </c>
      <c r="O21" s="6" t="s">
        <v>4478</v>
      </c>
      <c r="P21" s="6" t="s">
        <v>4475</v>
      </c>
      <c r="Q21" s="6"/>
      <c r="R21" s="6"/>
      <c r="S21" s="6"/>
      <c r="T21" s="6"/>
      <c r="U21" s="6"/>
      <c r="V21" s="6"/>
    </row>
    <row r="22" spans="1:22" x14ac:dyDescent="0.25">
      <c r="A22" s="24" t="s">
        <v>4242</v>
      </c>
      <c r="B22" s="39">
        <f>INDEX(dataset!$A:$AO,MATCH(B$6&amp;$P22,dataset!$AO:$AO,0),MATCH($A$1,dataset!$A$1:$AO$1,0))+INDEX(dataset!$A:$AO,MATCH(B$6&amp;$O22,dataset!$AO:$AO,0),MATCH($A$1,dataset!$A$1:$AO$1,0))</f>
        <v>2.156447900941652</v>
      </c>
      <c r="C22" s="39">
        <f>INDEX(dataset!$A:$AO,MATCH(C$6&amp;$P22,dataset!$AO:$AO,0),MATCH($A$1,dataset!$A$1:$AO$1,0))+INDEX(dataset!$A:$AO,MATCH(C$6&amp;$O22,dataset!$AO:$AO,0),MATCH($A$1,dataset!$A$1:$AO$1,0))</f>
        <v>1.7787395417690277</v>
      </c>
      <c r="D22" s="39">
        <f>INDEX(dataset!$A:$AO,MATCH(D$6&amp;$P22,dataset!$AO:$AO,0),MATCH($A$1,dataset!$A$1:$AO$1,0))+INDEX(dataset!$A:$AO,MATCH(D$6&amp;$O22,dataset!$AO:$AO,0),MATCH($A$1,dataset!$A$1:$AO$1,0))</f>
        <v>2.0779584795236588</v>
      </c>
      <c r="E22" s="39">
        <f>INDEX(dataset!$A:$AO,MATCH(E$6&amp;$P22,dataset!$AO:$AO,0),MATCH($A$1,dataset!$A$1:$AO$1,0))+INDEX(dataset!$A:$AO,MATCH(E$6&amp;$O22,dataset!$AO:$AO,0),MATCH($A$1,dataset!$A$1:$AO$1,0))</f>
        <v>2.2340757548809052</v>
      </c>
      <c r="F22" s="39">
        <f>INDEX(dataset!$A:$AO,MATCH(F$6&amp;$P22,dataset!$AO:$AO,0),MATCH($A$1,dataset!$A$1:$AO$1,0))+INDEX(dataset!$A:$AO,MATCH(F$6&amp;$O22,dataset!$AO:$AO,0),MATCH($A$1,dataset!$A$1:$AO$1,0))</f>
        <v>2.0259784162044525</v>
      </c>
      <c r="G22" s="16"/>
      <c r="H22" s="16">
        <f t="shared" si="2"/>
        <v>4.4337368504244745E-2</v>
      </c>
      <c r="O22" s="6" t="s">
        <v>4479</v>
      </c>
      <c r="P22" s="6" t="s">
        <v>4476</v>
      </c>
      <c r="Q22" s="6"/>
      <c r="R22" s="6"/>
      <c r="S22" s="6"/>
      <c r="T22" s="6"/>
      <c r="U22" s="6"/>
      <c r="V22" s="6"/>
    </row>
    <row r="23" spans="1:22" x14ac:dyDescent="0.25">
      <c r="B23" s="37"/>
      <c r="C23" s="37"/>
      <c r="D23" s="37"/>
      <c r="E23" s="37"/>
      <c r="F23" s="37"/>
      <c r="O23" s="6" t="s">
        <v>4371</v>
      </c>
      <c r="P23" s="6"/>
      <c r="Q23" s="6"/>
      <c r="R23" s="6"/>
      <c r="S23" s="6"/>
      <c r="T23" s="6"/>
      <c r="U23" s="6"/>
      <c r="V23" s="6"/>
    </row>
    <row r="25" spans="1:22" ht="21" x14ac:dyDescent="0.35">
      <c r="A25" s="23" t="s">
        <v>91</v>
      </c>
    </row>
    <row r="26" spans="1:22" x14ac:dyDescent="0.25">
      <c r="B26" s="8">
        <f t="shared" ref="B26:P26" si="3">latest_year+B$2</f>
        <v>2012</v>
      </c>
      <c r="C26" s="8">
        <f t="shared" si="3"/>
        <v>2013</v>
      </c>
      <c r="D26" s="8">
        <f t="shared" si="3"/>
        <v>2014</v>
      </c>
      <c r="E26" s="8">
        <f t="shared" si="3"/>
        <v>2015</v>
      </c>
      <c r="F26" s="8">
        <f t="shared" si="3"/>
        <v>2016</v>
      </c>
      <c r="G26" s="8">
        <f t="shared" si="3"/>
        <v>2017</v>
      </c>
      <c r="H26" s="8">
        <f t="shared" si="3"/>
        <v>2018</v>
      </c>
      <c r="I26" s="8">
        <f t="shared" si="3"/>
        <v>2019</v>
      </c>
      <c r="J26" s="8">
        <f t="shared" si="3"/>
        <v>2020</v>
      </c>
      <c r="K26" s="8">
        <f t="shared" si="3"/>
        <v>2021</v>
      </c>
      <c r="L26" s="8">
        <f t="shared" si="3"/>
        <v>2022</v>
      </c>
      <c r="M26" s="8">
        <f t="shared" si="3"/>
        <v>2023</v>
      </c>
      <c r="N26" s="8">
        <f t="shared" si="3"/>
        <v>2024</v>
      </c>
      <c r="O26" s="8">
        <f t="shared" si="3"/>
        <v>2025</v>
      </c>
      <c r="P26" s="8">
        <f t="shared" si="3"/>
        <v>2026</v>
      </c>
    </row>
    <row r="27" spans="1:22" x14ac:dyDescent="0.25">
      <c r="A27" s="24" t="s">
        <v>1694</v>
      </c>
      <c r="B27" s="10">
        <f>INDEX(dataset!$A:$AO,MATCH(B$26&amp;$R27,dataset!$AO:$AO,0),MATCH($A$1,dataset!$A$1:$AO$1,0))/1000</f>
        <v>607.64243750000003</v>
      </c>
      <c r="C27" s="10">
        <f>INDEX(dataset!$A:$AO,MATCH(C$26&amp;$R27,dataset!$AO:$AO,0),MATCH($A$1,dataset!$A$1:$AO$1,0))/1000</f>
        <v>727.96881250000001</v>
      </c>
      <c r="D27" s="10">
        <f>INDEX(dataset!$A:$AO,MATCH(D$26&amp;$R27,dataset!$AO:$AO,0),MATCH($A$1,dataset!$A$1:$AO$1,0))/1000</f>
        <v>803.40137500000003</v>
      </c>
      <c r="E27" s="10">
        <f>INDEX(dataset!$A:$AO,MATCH(E$26&amp;$R27,dataset!$AO:$AO,0),MATCH($A$1,dataset!$A$1:$AO$1,0))/1000</f>
        <v>830.25843750000001</v>
      </c>
      <c r="F27" s="10">
        <f>INDEX(dataset!$A:$AO,MATCH(F$26&amp;$R27,dataset!$AO:$AO,0),MATCH($A$1,dataset!$A$1:$AO$1,0))/1000</f>
        <v>776.80918750000001</v>
      </c>
      <c r="G27" s="9"/>
      <c r="H27" s="9"/>
      <c r="I27" s="9"/>
      <c r="J27" s="9"/>
      <c r="K27" s="9"/>
      <c r="L27" s="9"/>
      <c r="M27" s="9"/>
      <c r="N27" s="9"/>
      <c r="O27" s="9"/>
      <c r="P27" s="9"/>
      <c r="R27" s="6" t="s">
        <v>1692</v>
      </c>
    </row>
    <row r="28" spans="1:22" x14ac:dyDescent="0.25">
      <c r="A28" s="24" t="s">
        <v>1695</v>
      </c>
      <c r="B28" s="9"/>
      <c r="C28" s="9"/>
      <c r="D28" s="9"/>
      <c r="E28" s="9"/>
      <c r="F28" s="9"/>
      <c r="G28" s="10">
        <f>INDEX(dataset!$A:$AO,MATCH(G$26&amp;$R28,dataset!$AO:$AO,0),MATCH($A$1,dataset!$A$1:$AO$1,0))/1000</f>
        <v>785.37756249999995</v>
      </c>
      <c r="H28" s="10">
        <f>INDEX(dataset!$A:$AO,MATCH(H$26&amp;$R28,dataset!$AO:$AO,0),MATCH($A$1,dataset!$A$1:$AO$1,0))/1000</f>
        <v>786.69037500000002</v>
      </c>
      <c r="I28" s="10">
        <f>INDEX(dataset!$A:$AO,MATCH(I$26&amp;$R28,dataset!$AO:$AO,0),MATCH($A$1,dataset!$A$1:$AO$1,0))/1000</f>
        <v>764.18618749999996</v>
      </c>
      <c r="J28" s="10">
        <f>INDEX(dataset!$A:$AO,MATCH(J$26&amp;$R28,dataset!$AO:$AO,0),MATCH($A$1,dataset!$A$1:$AO$1,0))/1000</f>
        <v>747.17381250000005</v>
      </c>
      <c r="K28" s="10">
        <f>INDEX(dataset!$A:$AO,MATCH(K$26&amp;$R28,dataset!$AO:$AO,0),MATCH($A$1,dataset!$A$1:$AO$1,0))/1000</f>
        <v>750.00562500000001</v>
      </c>
      <c r="L28" s="10">
        <f>INDEX(dataset!$A:$AO,MATCH(L$26&amp;$R28,dataset!$AO:$AO,0),MATCH($A$1,dataset!$A$1:$AO$1,0))/1000</f>
        <v>766.4921875</v>
      </c>
      <c r="M28" s="10">
        <f>INDEX(dataset!$A:$AO,MATCH(M$26&amp;$R28,dataset!$AO:$AO,0),MATCH($A$1,dataset!$A$1:$AO$1,0))/1000</f>
        <v>748.90025000000003</v>
      </c>
      <c r="N28" s="10">
        <f>INDEX(dataset!$A:$AO,MATCH(N$26&amp;$R28,dataset!$AO:$AO,0),MATCH($A$1,dataset!$A$1:$AO$1,0))/1000</f>
        <v>721.72793750000005</v>
      </c>
      <c r="O28" s="10">
        <f>INDEX(dataset!$A:$AO,MATCH(O$26&amp;$R28,dataset!$AO:$AO,0),MATCH($A$1,dataset!$A$1:$AO$1,0))/1000</f>
        <v>733.2193125</v>
      </c>
      <c r="P28" s="10">
        <f>INDEX(dataset!$A:$AO,MATCH(P$26&amp;$R28,dataset!$AO:$AO,0),MATCH($A$1,dataset!$A$1:$AO$1,0))/1000</f>
        <v>721.60068750000005</v>
      </c>
      <c r="R28" s="6" t="str">
        <f>"AMP"&amp;latest_year&amp;"Capital ExpenditureAll assetsExpenditure on assetsconstant"</f>
        <v>AMP2016Capital ExpenditureAll assetsExpenditure on assetsconstant</v>
      </c>
    </row>
    <row r="29" spans="1:22" x14ac:dyDescent="0.25">
      <c r="A29" s="24" t="s">
        <v>1696</v>
      </c>
      <c r="B29" s="10" t="e">
        <f>INDEX(dataset!$A:$AO,MATCH(B$26&amp;"AMP"&amp;B$26-1&amp;$R29,dataset!$AO:$AO,0),MATCH($A$1,dataset!$A$1:$AO$1,0))/1000</f>
        <v>#N/A</v>
      </c>
      <c r="C29" s="10" t="e">
        <f>INDEX(dataset!$A:$AO,MATCH(C$26&amp;"AMP"&amp;C$26-1&amp;$R29,dataset!$AO:$AO,0),MATCH($A$1,dataset!$A$1:$AO$1,0))/1000</f>
        <v>#N/A</v>
      </c>
      <c r="D29" s="10">
        <f>INDEX(dataset!$A:$AO,MATCH(D$26&amp;"AMP"&amp;D$26-1&amp;$R29,dataset!$AO:$AO,0),MATCH($A$1,dataset!$A$1:$AO$1,0))/1000</f>
        <v>848.93212500000004</v>
      </c>
      <c r="E29" s="10">
        <f>INDEX(dataset!$A:$AO,MATCH(E$26&amp;"AMP"&amp;E$26-1&amp;$R29,dataset!$AO:$AO,0),MATCH($A$1,dataset!$A$1:$AO$1,0))/1000</f>
        <v>915.30106249999994</v>
      </c>
      <c r="F29" s="10">
        <f>INDEX(dataset!$A:$AO,MATCH(F$26&amp;"AMP"&amp;F$26-1&amp;$R29,dataset!$AO:$AO,0),MATCH($A$1,dataset!$A$1:$AO$1,0))/1000</f>
        <v>907.50450000000001</v>
      </c>
      <c r="R29" s="6" t="s">
        <v>1697</v>
      </c>
    </row>
    <row r="30" spans="1:22" x14ac:dyDescent="0.25">
      <c r="A30" s="24" t="s">
        <v>3991</v>
      </c>
      <c r="B30" s="10" t="e">
        <f>INDEX(dataset!$A:$AO,MATCH(B$26&amp;"AMP"&amp;B$26-2&amp;$R30,dataset!$AO:$AO,0),MATCH($A$1,dataset!$A$1:$AO$1,0))/1000</f>
        <v>#N/A</v>
      </c>
      <c r="C30" s="10" t="e">
        <f>INDEX(dataset!$A:$AO,MATCH(C$26&amp;"AMP"&amp;C$26-2&amp;$R30,dataset!$AO:$AO,0),MATCH($A$1,dataset!$A$1:$AO$1,0))/1000</f>
        <v>#N/A</v>
      </c>
      <c r="D30" s="10" t="e">
        <f>INDEX(dataset!$A:$AO,MATCH(D$26&amp;"AMP"&amp;D$26-2&amp;$R30,dataset!$AO:$AO,0),MATCH($A$1,dataset!$A$1:$AO$1,0))/1000</f>
        <v>#N/A</v>
      </c>
      <c r="E30" s="10">
        <f>INDEX(dataset!$A:$AO,MATCH(E$26&amp;"AMP"&amp;E$26-2&amp;$R30,dataset!$AO:$AO,0),MATCH($A$1,dataset!$A$1:$AO$1,0))/1000</f>
        <v>831.54774999999995</v>
      </c>
      <c r="F30" s="10">
        <f>INDEX(dataset!$A:$AO,MATCH(F$26&amp;"AMP"&amp;F$26-2&amp;$R30,dataset!$AO:$AO,0),MATCH($A$1,dataset!$A$1:$AO$1,0))/1000</f>
        <v>879.67443749999995</v>
      </c>
      <c r="R30" s="6" t="s">
        <v>1697</v>
      </c>
    </row>
    <row r="31" spans="1:22" ht="15.75" customHeight="1" x14ac:dyDescent="0.25">
      <c r="A31" s="24"/>
      <c r="H31" s="8" t="s">
        <v>1727</v>
      </c>
      <c r="I31" s="8" t="s">
        <v>1728</v>
      </c>
    </row>
    <row r="32" spans="1:22" x14ac:dyDescent="0.25">
      <c r="A32" s="24" t="str">
        <f t="shared" ref="A32:A37" si="4">VLOOKUP(V32,$O$32:$R$37,4,FALSE)</f>
        <v>Asset replacement &amp; renewal</v>
      </c>
      <c r="B32" s="10">
        <f>INDEX(dataset!$A:$AO,MATCH(B$26&amp;$V32,dataset!$AO:$AO,0),MATCH($A$1,dataset!$A$1:$AO$1,0))/1000</f>
        <v>212.809171875</v>
      </c>
      <c r="C32" s="10">
        <f>INDEX(dataset!$A:$AO,MATCH(C$26&amp;$V32,dataset!$AO:$AO,0),MATCH($A$1,dataset!$A$1:$AO$1,0))/1000</f>
        <v>224.95587499999999</v>
      </c>
      <c r="D32" s="10">
        <f>INDEX(dataset!$A:$AO,MATCH(D$26&amp;$V32,dataset!$AO:$AO,0),MATCH($A$1,dataset!$A$1:$AO$1,0))/1000</f>
        <v>253.70404687499999</v>
      </c>
      <c r="E32" s="10">
        <f>INDEX(dataset!$A:$AO,MATCH(E$26&amp;$V32,dataset!$AO:$AO,0),MATCH($A$1,dataset!$A$1:$AO$1,0))/1000</f>
        <v>278.21424999999999</v>
      </c>
      <c r="F32" s="10">
        <f>INDEX(dataset!$A:$AO,MATCH(F$26&amp;$V32,dataset!$AO:$AO,0),MATCH($A$1,dataset!$A$1:$AO$1,0))/1000</f>
        <v>279.80993749999999</v>
      </c>
      <c r="G32" s="9"/>
      <c r="H32" s="18">
        <f t="shared" ref="H32:H38" si="5">AVERAGE(D32:F32)</f>
        <v>270.57607812500004</v>
      </c>
      <c r="I32" s="19">
        <f>H32/$H$38</f>
        <v>0.33675116102924368</v>
      </c>
      <c r="N32">
        <f>RANK(T32,$T$32:$T$37,0)+COUNTIF($T$32:T32,T32:T37)-1</f>
        <v>6</v>
      </c>
      <c r="O32" s="6" t="s">
        <v>1698</v>
      </c>
      <c r="R32" s="6" t="s">
        <v>29</v>
      </c>
      <c r="T32" s="30">
        <f>INDEX(dataset!$A:$AO,MATCH(latest_year&amp;$O32,dataset!$AO:$AO,0),MATCH($A$1,dataset!$A$1:$AO$1,0))+INDEX(dataset!$A:$AO,MATCH(latest_year-1&amp;$O32,dataset!$AO:$AO,0),MATCH($A$1,dataset!$A$1:$AO$1,0))+INDEX(dataset!$A:$AO,MATCH(latest_year-2&amp;$O32,dataset!$AO:$AO,0),MATCH($A$1,dataset!$A$1:$AO$1,0))</f>
        <v>108006.99609375</v>
      </c>
      <c r="U32">
        <v>1</v>
      </c>
      <c r="V32" s="6" t="str">
        <f t="shared" ref="V32:V37" si="6">VLOOKUP(U32,$N$32:$O$37,2,FALSE)</f>
        <v>IDCapital ExpenditureAsset replacement and renewalAsset replacement and renewalconstant</v>
      </c>
    </row>
    <row r="33" spans="1:22" x14ac:dyDescent="0.25">
      <c r="A33" s="24" t="str">
        <f t="shared" si="4"/>
        <v>System growth</v>
      </c>
      <c r="B33" s="10">
        <f>INDEX(dataset!$A:$AO,MATCH(B$26&amp;$V33,dataset!$AO:$AO,0),MATCH($A$1,dataset!$A$1:$AO$1,0))/1000</f>
        <v>151.44548437500001</v>
      </c>
      <c r="C33" s="10">
        <f>INDEX(dataset!$A:$AO,MATCH(C$26&amp;$V33,dataset!$AO:$AO,0),MATCH($A$1,dataset!$A$1:$AO$1,0))/1000</f>
        <v>201.88171875</v>
      </c>
      <c r="D33" s="10">
        <f>INDEX(dataset!$A:$AO,MATCH(D$26&amp;$V33,dataset!$AO:$AO,0),MATCH($A$1,dataset!$A$1:$AO$1,0))/1000</f>
        <v>229.29431249999999</v>
      </c>
      <c r="E33" s="10">
        <f>INDEX(dataset!$A:$AO,MATCH(E$26&amp;$V33,dataset!$AO:$AO,0),MATCH($A$1,dataset!$A$1:$AO$1,0))/1000</f>
        <v>214.9815625</v>
      </c>
      <c r="F33" s="10">
        <f>INDEX(dataset!$A:$AO,MATCH(F$26&amp;$V33,dataset!$AO:$AO,0),MATCH($A$1,dataset!$A$1:$AO$1,0))/1000</f>
        <v>166.338984375</v>
      </c>
      <c r="G33" s="9"/>
      <c r="H33" s="18">
        <f t="shared" si="5"/>
        <v>203.53828645833332</v>
      </c>
      <c r="I33" s="19">
        <f t="shared" ref="I33:I39" si="7">H33/$H$38</f>
        <v>0.25331786443841425</v>
      </c>
      <c r="N33">
        <f>RANK(T33,$T$32:$T$37,0)+COUNTIF($T$32:T33,T33:T38)-1</f>
        <v>1</v>
      </c>
      <c r="O33" s="6" t="s">
        <v>1699</v>
      </c>
      <c r="R33" s="6" t="s">
        <v>28</v>
      </c>
      <c r="T33" s="30">
        <f>INDEX(dataset!$A:$AO,MATCH(latest_year&amp;$O33,dataset!$AO:$AO,0),MATCH($A$1,dataset!$A$1:$AO$1,0))+INDEX(dataset!$A:$AO,MATCH(latest_year-1&amp;$O33,dataset!$AO:$AO,0),MATCH($A$1,dataset!$A$1:$AO$1,0))+INDEX(dataset!$A:$AO,MATCH(latest_year-2&amp;$O33,dataset!$AO:$AO,0),MATCH($A$1,dataset!$A$1:$AO$1,0))</f>
        <v>811728.234375</v>
      </c>
      <c r="U33">
        <v>2</v>
      </c>
      <c r="V33" s="6" t="str">
        <f t="shared" si="6"/>
        <v>IDCapital ExpenditureSystem growthSystem growthconstant</v>
      </c>
    </row>
    <row r="34" spans="1:22" x14ac:dyDescent="0.25">
      <c r="A34" s="24" t="str">
        <f t="shared" si="4"/>
        <v>Consumer connection</v>
      </c>
      <c r="B34" s="10">
        <f>INDEX(dataset!$A:$AO,MATCH(B$26&amp;$V34,dataset!$AO:$AO,0),MATCH($A$1,dataset!$A$1:$AO$1,0))/1000</f>
        <v>102.52</v>
      </c>
      <c r="C34" s="10">
        <f>INDEX(dataset!$A:$AO,MATCH(C$26&amp;$V34,dataset!$AO:$AO,0),MATCH($A$1,dataset!$A$1:$AO$1,0))/1000</f>
        <v>121.97275781250001</v>
      </c>
      <c r="D34" s="10">
        <f>INDEX(dataset!$A:$AO,MATCH(D$26&amp;$V34,dataset!$AO:$AO,0),MATCH($A$1,dataset!$A$1:$AO$1,0))/1000</f>
        <v>134.332734375</v>
      </c>
      <c r="E34" s="10">
        <f>INDEX(dataset!$A:$AO,MATCH(E$26&amp;$V34,dataset!$AO:$AO,0),MATCH($A$1,dataset!$A$1:$AO$1,0))/1000</f>
        <v>167.54332812499999</v>
      </c>
      <c r="F34" s="10">
        <f>INDEX(dataset!$A:$AO,MATCH(F$26&amp;$V34,dataset!$AO:$AO,0),MATCH($A$1,dataset!$A$1:$AO$1,0))/1000</f>
        <v>179.67917187500001</v>
      </c>
      <c r="G34" s="9"/>
      <c r="H34" s="18">
        <f t="shared" si="5"/>
        <v>160.51841145833333</v>
      </c>
      <c r="I34" s="19">
        <f t="shared" si="7"/>
        <v>0.19977657226664186</v>
      </c>
      <c r="N34">
        <f>RANK(T34,$T$32:$T$37,0)+COUNTIF($T$32:T34,T34:T45)-1</f>
        <v>3</v>
      </c>
      <c r="O34" s="6" t="s">
        <v>1700</v>
      </c>
      <c r="R34" s="6" t="s">
        <v>26</v>
      </c>
      <c r="T34" s="30">
        <f>INDEX(dataset!$A:$AO,MATCH(latest_year&amp;$O34,dataset!$AO:$AO,0),MATCH($A$1,dataset!$A$1:$AO$1,0))+INDEX(dataset!$A:$AO,MATCH(latest_year-1&amp;$O34,dataset!$AO:$AO,0),MATCH($A$1,dataset!$A$1:$AO$1,0))+INDEX(dataset!$A:$AO,MATCH(latest_year-2&amp;$O34,dataset!$AO:$AO,0),MATCH($A$1,dataset!$A$1:$AO$1,0))</f>
        <v>481555.234375</v>
      </c>
      <c r="U34">
        <v>3</v>
      </c>
      <c r="V34" s="6" t="str">
        <f t="shared" si="6"/>
        <v>IDCapital ExpenditureConsumer connectionConsumer connectionconstant</v>
      </c>
    </row>
    <row r="35" spans="1:22" x14ac:dyDescent="0.25">
      <c r="A35" s="24" t="str">
        <f t="shared" si="4"/>
        <v>Reliability, safety &amp; environment</v>
      </c>
      <c r="B35" s="10">
        <f>INDEX(dataset!$A:$AO,MATCH(B$26&amp;$V35,dataset!$AO:$AO,0),MATCH($A$1,dataset!$A$1:$AO$1,0))/1000</f>
        <v>77.903343750000005</v>
      </c>
      <c r="C35" s="10">
        <f>INDEX(dataset!$A:$AO,MATCH(C$26&amp;$V35,dataset!$AO:$AO,0),MATCH($A$1,dataset!$A$1:$AO$1,0))/1000</f>
        <v>63.278171874999998</v>
      </c>
      <c r="D35" s="10">
        <f>INDEX(dataset!$A:$AO,MATCH(D$26&amp;$V35,dataset!$AO:$AO,0),MATCH($A$1,dataset!$A$1:$AO$1,0))/1000</f>
        <v>74.960093749999999</v>
      </c>
      <c r="E35" s="10">
        <f>INDEX(dataset!$A:$AO,MATCH(E$26&amp;$V35,dataset!$AO:$AO,0),MATCH($A$1,dataset!$A$1:$AO$1,0))/1000</f>
        <v>82.336968749999997</v>
      </c>
      <c r="F35" s="10">
        <f>INDEX(dataset!$A:$AO,MATCH(F$26&amp;$V35,dataset!$AO:$AO,0),MATCH($A$1,dataset!$A$1:$AO$1,0))/1000</f>
        <v>66.743742187500004</v>
      </c>
      <c r="G35" s="9"/>
      <c r="H35" s="18">
        <f t="shared" si="5"/>
        <v>74.680268229166657</v>
      </c>
      <c r="I35" s="19">
        <f t="shared" si="7"/>
        <v>9.2944901879053396E-2</v>
      </c>
      <c r="N35">
        <f>RANK(T35,$T$32:$T$37,0)+COUNTIF($T$32:T35,T35:T46)-1</f>
        <v>5</v>
      </c>
      <c r="O35" s="6" t="s">
        <v>1701</v>
      </c>
      <c r="R35" s="6" t="s">
        <v>111</v>
      </c>
      <c r="T35" s="30">
        <f>INDEX(dataset!$A:$AO,MATCH(latest_year&amp;$O35,dataset!$AO:$AO,0),MATCH($A$1,dataset!$A$1:$AO$1,0))+INDEX(dataset!$A:$AO,MATCH(latest_year-1&amp;$O35,dataset!$AO:$AO,0),MATCH($A$1,dataset!$A$1:$AO$1,0))+INDEX(dataset!$A:$AO,MATCH(latest_year-2&amp;$O35,dataset!$AO:$AO,0),MATCH($A$1,dataset!$A$1:$AO$1,0))</f>
        <v>174522.93359375</v>
      </c>
      <c r="U35">
        <v>4</v>
      </c>
      <c r="V35" s="6" t="str">
        <f t="shared" si="6"/>
        <v>IDCapital ExpenditureReliability, safety and environmentTotal reliability, safety and environmentconstant</v>
      </c>
    </row>
    <row r="36" spans="1:22" x14ac:dyDescent="0.25">
      <c r="A36" s="24" t="str">
        <f t="shared" si="4"/>
        <v>Non-network assets</v>
      </c>
      <c r="B36" s="10">
        <f>INDEX(dataset!$A:$AO,MATCH(B$26&amp;$V36,dataset!$AO:$AO,0),MATCH($A$1,dataset!$A$1:$AO$1,0))/1000</f>
        <v>34.628574218750003</v>
      </c>
      <c r="C36" s="10">
        <f>INDEX(dataset!$A:$AO,MATCH(C$26&amp;$V36,dataset!$AO:$AO,0),MATCH($A$1,dataset!$A$1:$AO$1,0))/1000</f>
        <v>82.061906250000007</v>
      </c>
      <c r="D36" s="10">
        <f>INDEX(dataset!$A:$AO,MATCH(D$26&amp;$V36,dataset!$AO:$AO,0),MATCH($A$1,dataset!$A$1:$AO$1,0))/1000</f>
        <v>73.449875000000006</v>
      </c>
      <c r="E36" s="10">
        <f>INDEX(dataset!$A:$AO,MATCH(E$26&amp;$V36,dataset!$AO:$AO,0),MATCH($A$1,dataset!$A$1:$AO$1,0))/1000</f>
        <v>53.650351562499999</v>
      </c>
      <c r="F36" s="10">
        <f>INDEX(dataset!$A:$AO,MATCH(F$26&amp;$V36,dataset!$AO:$AO,0),MATCH($A$1,dataset!$A$1:$AO$1,0))/1000</f>
        <v>47.422707031249999</v>
      </c>
      <c r="G36" s="9"/>
      <c r="H36" s="18">
        <f t="shared" si="5"/>
        <v>58.174311197916666</v>
      </c>
      <c r="I36" s="19">
        <f t="shared" si="7"/>
        <v>7.2402065155681317E-2</v>
      </c>
      <c r="N36">
        <f>RANK(T36,$T$32:$T$37,0)+COUNTIF($T$32:T36,T36:T47)-1</f>
        <v>4</v>
      </c>
      <c r="O36" s="6" t="s">
        <v>1702</v>
      </c>
      <c r="R36" s="6" t="s">
        <v>30</v>
      </c>
      <c r="T36" s="30">
        <f>INDEX(dataset!$A:$AO,MATCH(latest_year&amp;$O36,dataset!$AO:$AO,0),MATCH($A$1,dataset!$A$1:$AO$1,0))+INDEX(dataset!$A:$AO,MATCH(latest_year-1&amp;$O36,dataset!$AO:$AO,0),MATCH($A$1,dataset!$A$1:$AO$1,0))+INDEX(dataset!$A:$AO,MATCH(latest_year-2&amp;$O36,dataset!$AO:$AO,0),MATCH($A$1,dataset!$A$1:$AO$1,0))</f>
        <v>224040.8046875</v>
      </c>
      <c r="U36">
        <v>5</v>
      </c>
      <c r="V36" s="6" t="str">
        <f t="shared" si="6"/>
        <v>IDCapital ExpenditureNon-network assetsExpenditure on non-network assetsconstant</v>
      </c>
    </row>
    <row r="37" spans="1:22" x14ac:dyDescent="0.25">
      <c r="A37" s="24" t="str">
        <f t="shared" si="4"/>
        <v>Asset relocations</v>
      </c>
      <c r="B37" s="10">
        <f>INDEX(dataset!$A:$AO,MATCH(B$26&amp;$V37,dataset!$AO:$AO,0),MATCH($A$1,dataset!$A$1:$AO$1,0))/1000</f>
        <v>28.335873046875001</v>
      </c>
      <c r="C37" s="10">
        <f>INDEX(dataset!$A:$AO,MATCH(C$26&amp;$V37,dataset!$AO:$AO,0),MATCH($A$1,dataset!$A$1:$AO$1,0))/1000</f>
        <v>33.818460937499999</v>
      </c>
      <c r="D37" s="10">
        <f>INDEX(dataset!$A:$AO,MATCH(D$26&amp;$V37,dataset!$AO:$AO,0),MATCH($A$1,dataset!$A$1:$AO$1,0))/1000</f>
        <v>37.660281249999997</v>
      </c>
      <c r="E37" s="10">
        <f>INDEX(dataset!$A:$AO,MATCH(E$26&amp;$V37,dataset!$AO:$AO,0),MATCH($A$1,dataset!$A$1:$AO$1,0))/1000</f>
        <v>33.532015625</v>
      </c>
      <c r="F37" s="10">
        <f>INDEX(dataset!$A:$AO,MATCH(F$26&amp;$V37,dataset!$AO:$AO,0),MATCH($A$1,dataset!$A$1:$AO$1,0))/1000</f>
        <v>36.81469921875</v>
      </c>
      <c r="G37" s="9"/>
      <c r="H37" s="18">
        <f t="shared" si="5"/>
        <v>36.002332031249999</v>
      </c>
      <c r="I37" s="19">
        <f t="shared" si="7"/>
        <v>4.4807461159529528E-2</v>
      </c>
      <c r="N37">
        <f>RANK(T37,$T$32:$T$37,0)+COUNTIF($T$32:T37,T37:T48)-1</f>
        <v>2</v>
      </c>
      <c r="O37" s="6" t="s">
        <v>1703</v>
      </c>
      <c r="R37" s="6" t="s">
        <v>27</v>
      </c>
      <c r="T37" s="30">
        <f>INDEX(dataset!$A:$AO,MATCH(latest_year&amp;$O37,dataset!$AO:$AO,0),MATCH($A$1,dataset!$A$1:$AO$1,0))+INDEX(dataset!$A:$AO,MATCH(latest_year-1&amp;$O37,dataset!$AO:$AO,0),MATCH($A$1,dataset!$A$1:$AO$1,0))+INDEX(dataset!$A:$AO,MATCH(latest_year-2&amp;$O37,dataset!$AO:$AO,0),MATCH($A$1,dataset!$A$1:$AO$1,0))</f>
        <v>610614.859375</v>
      </c>
      <c r="U37">
        <v>6</v>
      </c>
      <c r="V37" s="6" t="str">
        <f t="shared" si="6"/>
        <v>IDCapital ExpenditureAsset relocationsAsset relocationsconstant</v>
      </c>
    </row>
    <row r="38" spans="1:22" x14ac:dyDescent="0.25">
      <c r="A38" s="24" t="s">
        <v>21</v>
      </c>
      <c r="B38" s="10">
        <f>INDEX(dataset!$A:$AO,MATCH(B$6&amp;$O38,dataset!$AO:$AO,0),MATCH($A$1,dataset!$A$1:$AO$1,0))/1000</f>
        <v>607.64243750000003</v>
      </c>
      <c r="C38" s="10">
        <f>INDEX(dataset!$A:$AO,MATCH(C$6&amp;$O38,dataset!$AO:$AO,0),MATCH($A$1,dataset!$A$1:$AO$1,0))/1000</f>
        <v>727.96881250000001</v>
      </c>
      <c r="D38" s="10">
        <f>INDEX(dataset!$A:$AO,MATCH(D$6&amp;$O38,dataset!$AO:$AO,0),MATCH($A$1,dataset!$A$1:$AO$1,0))/1000</f>
        <v>803.40137500000003</v>
      </c>
      <c r="E38" s="10">
        <f>INDEX(dataset!$A:$AO,MATCH(E$6&amp;$O38,dataset!$AO:$AO,0),MATCH($A$1,dataset!$A$1:$AO$1,0))/1000</f>
        <v>830.25843750000001</v>
      </c>
      <c r="F38" s="10">
        <f>INDEX(dataset!$A:$AO,MATCH(F$6&amp;$O38,dataset!$AO:$AO,0),MATCH($A$1,dataset!$A$1:$AO$1,0))/1000</f>
        <v>776.80918750000001</v>
      </c>
      <c r="H38" s="18">
        <f t="shared" si="5"/>
        <v>803.48966666666672</v>
      </c>
      <c r="I38" s="19">
        <f t="shared" si="7"/>
        <v>1</v>
      </c>
      <c r="J38" t="b">
        <f>ROUND(SUM(I32:I37),5)=I38</f>
        <v>1</v>
      </c>
      <c r="O38" s="6" t="s">
        <v>1692</v>
      </c>
    </row>
    <row r="39" spans="1:22" s="37" customFormat="1" x14ac:dyDescent="0.25">
      <c r="A39" s="24" t="s">
        <v>4502</v>
      </c>
      <c r="B39" s="39">
        <f>INDEX(dataset!$A:$AO,MATCH(B$6&amp;$O39,dataset!$AO:$AO,0),MATCH($A$1,dataset!$A$1:$AO$1,0))/1000</f>
        <v>138.47745312500001</v>
      </c>
      <c r="C39" s="39">
        <f>INDEX(dataset!$A:$AO,MATCH(C$6&amp;$O39,dataset!$AO:$AO,0),MATCH($A$1,dataset!$A$1:$AO$1,0))/1000</f>
        <v>152.90951562500001</v>
      </c>
      <c r="D39" s="39">
        <f>INDEX(dataset!$A:$AO,MATCH(D$6&amp;$O39,dataset!$AO:$AO,0),MATCH($A$1,dataset!$A$1:$AO$1,0))/1000</f>
        <v>145.91757812500001</v>
      </c>
      <c r="E39" s="39">
        <f>INDEX(dataset!$A:$AO,MATCH(E$6&amp;$O39,dataset!$AO:$AO,0),MATCH($A$1,dataset!$A$1:$AO$1,0))/1000</f>
        <v>184.688046875</v>
      </c>
      <c r="F39" s="39">
        <f>INDEX(dataset!$A:$AO,MATCH(F$6&amp;$O39,dataset!$AO:$AO,0),MATCH($A$1,dataset!$A$1:$AO$1,0))/1000</f>
        <v>202.79292187499999</v>
      </c>
      <c r="H39" s="18">
        <f>AVERAGE(D39:F39)</f>
        <v>177.799515625</v>
      </c>
      <c r="I39" s="19">
        <f t="shared" si="7"/>
        <v>0.22128413469536423</v>
      </c>
      <c r="O39" s="6" t="s">
        <v>4371</v>
      </c>
    </row>
    <row r="40" spans="1:22" ht="22.5" customHeight="1" x14ac:dyDescent="0.25">
      <c r="H40" s="8" t="s">
        <v>4511</v>
      </c>
    </row>
    <row r="41" spans="1:22" s="37" customFormat="1" x14ac:dyDescent="0.25">
      <c r="A41" s="53" t="s">
        <v>1720</v>
      </c>
      <c r="B41" s="20"/>
      <c r="C41" s="20"/>
      <c r="D41" s="20"/>
      <c r="E41" s="20"/>
      <c r="F41" s="20"/>
      <c r="G41" s="20"/>
      <c r="H41" s="112">
        <f>SUM(D38:F38)/SUM(D7:F7)</f>
        <v>7.7872194788113844E-2</v>
      </c>
    </row>
    <row r="42" spans="1:22" s="37" customFormat="1" x14ac:dyDescent="0.25">
      <c r="A42" s="53" t="s">
        <v>1719</v>
      </c>
      <c r="B42" s="20"/>
      <c r="C42" s="20"/>
      <c r="D42" s="20"/>
      <c r="E42" s="20"/>
      <c r="F42" s="20"/>
      <c r="G42" s="20"/>
      <c r="H42" s="20">
        <f>SUM(D38:F38)*1000000/SUM(D12:F12)</f>
        <v>392.18920065366518</v>
      </c>
    </row>
    <row r="43" spans="1:22" s="37" customFormat="1" x14ac:dyDescent="0.25">
      <c r="A43" s="53" t="s">
        <v>4001</v>
      </c>
      <c r="B43" s="20"/>
      <c r="C43" s="20"/>
      <c r="D43" s="20"/>
      <c r="E43" s="20"/>
      <c r="F43" s="20"/>
      <c r="G43" s="20"/>
      <c r="H43" s="20">
        <f>SUM(D38:F38)/-SUM(D74:F74)</f>
        <v>2.0136060076066711</v>
      </c>
    </row>
    <row r="44" spans="1:22" s="37" customFormat="1" x14ac:dyDescent="0.25">
      <c r="A44" s="111"/>
      <c r="B44" s="111"/>
      <c r="C44" s="111"/>
      <c r="D44" s="111"/>
      <c r="E44" s="111"/>
      <c r="F44" s="111"/>
    </row>
    <row r="46" spans="1:22" ht="21" x14ac:dyDescent="0.35">
      <c r="A46" s="23" t="s">
        <v>153</v>
      </c>
    </row>
    <row r="47" spans="1:22" x14ac:dyDescent="0.25">
      <c r="B47" s="8">
        <f t="shared" ref="B47:P47" si="8">latest_year+B$2</f>
        <v>2012</v>
      </c>
      <c r="C47" s="8">
        <f t="shared" si="8"/>
        <v>2013</v>
      </c>
      <c r="D47" s="8">
        <f t="shared" si="8"/>
        <v>2014</v>
      </c>
      <c r="E47" s="8">
        <f t="shared" si="8"/>
        <v>2015</v>
      </c>
      <c r="F47" s="8">
        <f t="shared" si="8"/>
        <v>2016</v>
      </c>
      <c r="G47" s="8">
        <f t="shared" si="8"/>
        <v>2017</v>
      </c>
      <c r="H47" s="8">
        <f t="shared" si="8"/>
        <v>2018</v>
      </c>
      <c r="I47" s="8">
        <f t="shared" si="8"/>
        <v>2019</v>
      </c>
      <c r="J47" s="8">
        <f t="shared" si="8"/>
        <v>2020</v>
      </c>
      <c r="K47" s="8">
        <f t="shared" si="8"/>
        <v>2021</v>
      </c>
      <c r="L47" s="8">
        <f t="shared" si="8"/>
        <v>2022</v>
      </c>
      <c r="M47" s="8">
        <f t="shared" si="8"/>
        <v>2023</v>
      </c>
      <c r="N47" s="8">
        <f t="shared" si="8"/>
        <v>2024</v>
      </c>
      <c r="O47" s="8">
        <f t="shared" si="8"/>
        <v>2025</v>
      </c>
      <c r="P47" s="8">
        <f t="shared" si="8"/>
        <v>2026</v>
      </c>
    </row>
    <row r="48" spans="1:22" x14ac:dyDescent="0.25">
      <c r="A48" s="24" t="s">
        <v>1704</v>
      </c>
      <c r="B48" s="10">
        <f>INDEX(dataset!$A:$AO,MATCH(B$26&amp;$R48,dataset!$AO:$AO,0),MATCH($A$1,dataset!$A$1:$AO$1,0))/1000</f>
        <v>497.90946874999997</v>
      </c>
      <c r="C48" s="10">
        <f>INDEX(dataset!$A:$AO,MATCH(C$26&amp;$R48,dataset!$AO:$AO,0),MATCH($A$1,dataset!$A$1:$AO$1,0))/1000</f>
        <v>493.28428124999999</v>
      </c>
      <c r="D48" s="10">
        <f>INDEX(dataset!$A:$AO,MATCH(D$26&amp;$R48,dataset!$AO:$AO,0),MATCH($A$1,dataset!$A$1:$AO$1,0))/1000</f>
        <v>521.70456249999995</v>
      </c>
      <c r="E48" s="10">
        <f>INDEX(dataset!$A:$AO,MATCH(E$26&amp;$R48,dataset!$AO:$AO,0),MATCH($A$1,dataset!$A$1:$AO$1,0))/1000</f>
        <v>522.89162499999998</v>
      </c>
      <c r="F48" s="10">
        <f>INDEX(dataset!$A:$AO,MATCH(F$26&amp;$R48,dataset!$AO:$AO,0),MATCH($A$1,dataset!$A$1:$AO$1,0))/1000</f>
        <v>544.02099999999996</v>
      </c>
      <c r="G48" s="9"/>
      <c r="H48" s="9"/>
      <c r="I48" s="9"/>
      <c r="J48" s="9"/>
      <c r="K48" s="9"/>
      <c r="L48" s="9"/>
      <c r="M48" s="9"/>
      <c r="N48" s="9"/>
      <c r="O48" s="9"/>
      <c r="P48" s="9"/>
      <c r="R48" s="6" t="s">
        <v>1693</v>
      </c>
    </row>
    <row r="49" spans="1:22" x14ac:dyDescent="0.25">
      <c r="A49" s="24" t="s">
        <v>1705</v>
      </c>
      <c r="B49" s="9"/>
      <c r="C49" s="9"/>
      <c r="D49" s="9"/>
      <c r="E49" s="9"/>
      <c r="F49" s="9"/>
      <c r="G49" s="10">
        <f>INDEX(dataset!$A:$AO,MATCH(G$26&amp;$R49,dataset!$AO:$AO,0),MATCH($A$1,dataset!$A$1:$AO$1,0))/1000</f>
        <v>558.63812499999995</v>
      </c>
      <c r="H49" s="10">
        <f>INDEX(dataset!$A:$AO,MATCH(H$26&amp;$R49,dataset!$AO:$AO,0),MATCH($A$1,dataset!$A$1:$AO$1,0))/1000</f>
        <v>562.28643750000003</v>
      </c>
      <c r="I49" s="10">
        <f>INDEX(dataset!$A:$AO,MATCH(I$26&amp;$R49,dataset!$AO:$AO,0),MATCH($A$1,dataset!$A$1:$AO$1,0))/1000</f>
        <v>565.86381249999999</v>
      </c>
      <c r="J49" s="10">
        <f>INDEX(dataset!$A:$AO,MATCH(J$26&amp;$R49,dataset!$AO:$AO,0),MATCH($A$1,dataset!$A$1:$AO$1,0))/1000</f>
        <v>574.41712500000006</v>
      </c>
      <c r="K49" s="10">
        <f>INDEX(dataset!$A:$AO,MATCH(K$26&amp;$R49,dataset!$AO:$AO,0),MATCH($A$1,dataset!$A$1:$AO$1,0))/1000</f>
        <v>576.52300000000002</v>
      </c>
      <c r="L49" s="10">
        <f>INDEX(dataset!$A:$AO,MATCH(L$26&amp;$R49,dataset!$AO:$AO,0),MATCH($A$1,dataset!$A$1:$AO$1,0))/1000</f>
        <v>575.70437500000003</v>
      </c>
      <c r="M49" s="10">
        <f>INDEX(dataset!$A:$AO,MATCH(M$26&amp;$R49,dataset!$AO:$AO,0),MATCH($A$1,dataset!$A$1:$AO$1,0))/1000</f>
        <v>572.57668750000005</v>
      </c>
      <c r="N49" s="10">
        <f>INDEX(dataset!$A:$AO,MATCH(N$26&amp;$R49,dataset!$AO:$AO,0),MATCH($A$1,dataset!$A$1:$AO$1,0))/1000</f>
        <v>568.73956250000003</v>
      </c>
      <c r="O49" s="10">
        <f>INDEX(dataset!$A:$AO,MATCH(O$26&amp;$R49,dataset!$AO:$AO,0),MATCH($A$1,dataset!$A$1:$AO$1,0))/1000</f>
        <v>567.45262500000001</v>
      </c>
      <c r="P49" s="10">
        <f>INDEX(dataset!$A:$AO,MATCH(P$26&amp;$R49,dataset!$AO:$AO,0),MATCH($A$1,dataset!$A$1:$AO$1,0))/1000</f>
        <v>567.84668750000003</v>
      </c>
      <c r="R49" s="6" t="str">
        <f>"AMP"&amp;latest_year&amp;"Operating ExpenditureTotal opexOperational expenditureconstant"</f>
        <v>AMP2016Operating ExpenditureTotal opexOperational expenditureconstant</v>
      </c>
    </row>
    <row r="50" spans="1:22" x14ac:dyDescent="0.25">
      <c r="A50" s="24" t="s">
        <v>1706</v>
      </c>
      <c r="B50" s="10" t="e">
        <f>INDEX(dataset!$A:$AO,MATCH(B$26&amp;"AMP"&amp;B$26-1&amp;$R50,dataset!$AO:$AO,0),MATCH($A$1,dataset!$A$1:$AO$1,0))/1000</f>
        <v>#N/A</v>
      </c>
      <c r="C50" s="10" t="e">
        <f>INDEX(dataset!$A:$AO,MATCH(C$26&amp;"AMP"&amp;C$26-1&amp;$R50,dataset!$AO:$AO,0),MATCH($A$1,dataset!$A$1:$AO$1,0))/1000</f>
        <v>#N/A</v>
      </c>
      <c r="D50" s="10">
        <f>INDEX(dataset!$A:$AO,MATCH(D$26&amp;"AMP"&amp;D$26-1&amp;$R50,dataset!$AO:$AO,0),MATCH($A$1,dataset!$A$1:$AO$1,0))/1000</f>
        <v>522.78118749999999</v>
      </c>
      <c r="E50" s="10">
        <f>INDEX(dataset!$A:$AO,MATCH(E$26&amp;"AMP"&amp;E$26-1&amp;$R50,dataset!$AO:$AO,0),MATCH($A$1,dataset!$A$1:$AO$1,0))/1000</f>
        <v>538.96237499999995</v>
      </c>
      <c r="F50" s="10">
        <f>INDEX(dataset!$A:$AO,MATCH(F$26&amp;"AMP"&amp;F$26-1&amp;$R50,dataset!$AO:$AO,0),MATCH($A$1,dataset!$A$1:$AO$1,0))/1000</f>
        <v>531.20362499999999</v>
      </c>
      <c r="R50" s="6" t="s">
        <v>1713</v>
      </c>
    </row>
    <row r="51" spans="1:22" x14ac:dyDescent="0.25">
      <c r="A51" s="24" t="s">
        <v>3992</v>
      </c>
      <c r="B51" s="10" t="e">
        <f>INDEX(dataset!$A:$AO,MATCH(B$26&amp;"AMP"&amp;B$26-2&amp;$R51,dataset!$AO:$AO,0),MATCH($A$1,dataset!$A$1:$AO$1,0))/1000</f>
        <v>#N/A</v>
      </c>
      <c r="C51" s="10" t="e">
        <f>INDEX(dataset!$A:$AO,MATCH(C$26&amp;"AMP"&amp;C$26-2&amp;$R51,dataset!$AO:$AO,0),MATCH($A$1,dataset!$A$1:$AO$1,0))/1000</f>
        <v>#N/A</v>
      </c>
      <c r="D51" s="10" t="e">
        <f>INDEX(dataset!$A:$AO,MATCH(D$26&amp;"AMP"&amp;D$26-2&amp;$R51,dataset!$AO:$AO,0),MATCH($A$1,dataset!$A$1:$AO$1,0))/1000</f>
        <v>#N/A</v>
      </c>
      <c r="E51" s="10">
        <f>INDEX(dataset!$A:$AO,MATCH(E$26&amp;"AMP"&amp;E$26-2&amp;$R51,dataset!$AO:$AO,0),MATCH($A$1,dataset!$A$1:$AO$1,0))/1000</f>
        <v>526.82862499999999</v>
      </c>
      <c r="F51" s="10">
        <f>INDEX(dataset!$A:$AO,MATCH(F$26&amp;"AMP"&amp;F$26-2&amp;$R51,dataset!$AO:$AO,0),MATCH($A$1,dataset!$A$1:$AO$1,0))/1000</f>
        <v>540.4151875</v>
      </c>
      <c r="R51" s="6" t="s">
        <v>1713</v>
      </c>
    </row>
    <row r="52" spans="1:22" x14ac:dyDescent="0.25">
      <c r="A52" s="24"/>
      <c r="H52" s="8" t="s">
        <v>1727</v>
      </c>
      <c r="I52" s="8" t="s">
        <v>1729</v>
      </c>
    </row>
    <row r="53" spans="1:22" x14ac:dyDescent="0.25">
      <c r="A53" s="24" t="str">
        <f t="shared" ref="A53:A58" si="9">VLOOKUP(V53,$O$53:$R$58,4,FALSE)</f>
        <v>Business support</v>
      </c>
      <c r="B53" s="10"/>
      <c r="C53" s="10">
        <f>INDEX(dataset!$A:$AO,MATCH(C$26&amp;$V53,dataset!$AO:$AO,0),MATCH($A$1,dataset!$A$1:$AO$1,0))/1000</f>
        <v>180.05134375</v>
      </c>
      <c r="D53" s="10">
        <f>INDEX(dataset!$A:$AO,MATCH(D$26&amp;$V53,dataset!$AO:$AO,0),MATCH($A$1,dataset!$A$1:$AO$1,0))/1000</f>
        <v>176.92679687500001</v>
      </c>
      <c r="E53" s="10">
        <f>INDEX(dataset!$A:$AO,MATCH(E$26&amp;$V53,dataset!$AO:$AO,0),MATCH($A$1,dataset!$A$1:$AO$1,0))/1000</f>
        <v>179.518828125</v>
      </c>
      <c r="F53" s="10">
        <f>INDEX(dataset!$A:$AO,MATCH(F$26&amp;$V53,dataset!$AO:$AO,0),MATCH($A$1,dataset!$A$1:$AO$1,0))/1000</f>
        <v>186.43237500000001</v>
      </c>
      <c r="G53" s="9"/>
      <c r="H53" s="18">
        <f>AVERAGE(D53:F53)</f>
        <v>180.95933333333335</v>
      </c>
      <c r="I53" s="19">
        <f>H53/$H$61</f>
        <v>0.3417299046438777</v>
      </c>
      <c r="N53">
        <f>RANK(T53,$T$53:$T$58,0)+COUNTIF($T$53:T53,T53:T58)-1</f>
        <v>5</v>
      </c>
      <c r="O53" s="6" t="s">
        <v>1707</v>
      </c>
      <c r="R53" s="6" t="s">
        <v>28</v>
      </c>
      <c r="T53" s="30">
        <f>INDEX(dataset!$A:$AO,MATCH(latest_year&amp;$O53,dataset!$AO:$AO,0),MATCH($A$1,dataset!$A$1:$AO$1,0))+INDEX(dataset!$A:$AO,MATCH(latest_year-1&amp;$O53,dataset!$AO:$AO,0),MATCH($A$1,dataset!$A$1:$AO$1,0))+INDEX(dataset!$A:$AO,MATCH(latest_year-2&amp;$O53,dataset!$AO:$AO,0),MATCH($A$1,dataset!$A$1:$AO$1,0))</f>
        <v>133506.453125</v>
      </c>
      <c r="U53">
        <v>1</v>
      </c>
      <c r="V53" s="6" t="str">
        <f t="shared" ref="V53:V58" si="10">VLOOKUP(U53,$N$53:$O$58,2,FALSE)</f>
        <v>IDOperating ExpenditureBusiness supportBusiness supportconstant</v>
      </c>
    </row>
    <row r="54" spans="1:22" x14ac:dyDescent="0.25">
      <c r="A54" s="24" t="str">
        <f t="shared" si="9"/>
        <v>System operations &amp; network support</v>
      </c>
      <c r="B54" s="10"/>
      <c r="C54" s="10">
        <f>INDEX(dataset!$A:$AO,MATCH(C$26&amp;$V54,dataset!$AO:$AO,0),MATCH($A$1,dataset!$A$1:$AO$1,0))/1000</f>
        <v>122.32027343750001</v>
      </c>
      <c r="D54" s="10">
        <f>INDEX(dataset!$A:$AO,MATCH(D$26&amp;$V54,dataset!$AO:$AO,0),MATCH($A$1,dataset!$A$1:$AO$1,0))/1000</f>
        <v>126.3789921875</v>
      </c>
      <c r="E54" s="10">
        <f>INDEX(dataset!$A:$AO,MATCH(E$26&amp;$V54,dataset!$AO:$AO,0),MATCH($A$1,dataset!$A$1:$AO$1,0))/1000</f>
        <v>124.84609374999999</v>
      </c>
      <c r="F54" s="10">
        <f>INDEX(dataset!$A:$AO,MATCH(F$26&amp;$V54,dataset!$AO:$AO,0),MATCH($A$1,dataset!$A$1:$AO$1,0))/1000</f>
        <v>133.01025000000001</v>
      </c>
      <c r="G54" s="9"/>
      <c r="H54" s="18">
        <f t="shared" ref="H54:H60" si="11">AVERAGE(D54:F54)</f>
        <v>128.07844531250001</v>
      </c>
      <c r="I54" s="19">
        <f t="shared" ref="I54:I62" si="12">H54/$H$61</f>
        <v>0.24186779480975501</v>
      </c>
      <c r="N54">
        <f>RANK(T54,$T$53:$T$58,0)+COUNTIF($T$53:T54,T54:T59)-1</f>
        <v>1</v>
      </c>
      <c r="O54" s="6" t="s">
        <v>1708</v>
      </c>
      <c r="R54" s="6" t="s">
        <v>32</v>
      </c>
      <c r="T54" s="30">
        <f>INDEX(dataset!$A:$AO,MATCH(latest_year&amp;$O54,dataset!$AO:$AO,0),MATCH($A$1,dataset!$A$1:$AO$1,0))+INDEX(dataset!$A:$AO,MATCH(latest_year-1&amp;$O54,dataset!$AO:$AO,0),MATCH($A$1,dataset!$A$1:$AO$1,0))+INDEX(dataset!$A:$AO,MATCH(latest_year-2&amp;$O54,dataset!$AO:$AO,0),MATCH($A$1,dataset!$A$1:$AO$1,0))</f>
        <v>542878</v>
      </c>
      <c r="U54">
        <v>2</v>
      </c>
      <c r="V54" s="6" t="str">
        <f t="shared" si="10"/>
        <v>IDOperating ExpenditureSystem operations and network supportSystem operations and network supportconstant</v>
      </c>
    </row>
    <row r="55" spans="1:22" x14ac:dyDescent="0.25">
      <c r="A55" s="24" t="str">
        <f t="shared" si="9"/>
        <v>Routine &amp; corrective maintenance</v>
      </c>
      <c r="B55" s="10"/>
      <c r="C55" s="10">
        <f>INDEX(dataset!$A:$AO,MATCH(C$26&amp;$V55,dataset!$AO:$AO,0),MATCH($A$1,dataset!$A$1:$AO$1,0))/1000</f>
        <v>74.919390625000005</v>
      </c>
      <c r="D55" s="10">
        <f>INDEX(dataset!$A:$AO,MATCH(D$26&amp;$V55,dataset!$AO:$AO,0),MATCH($A$1,dataset!$A$1:$AO$1,0))/1000</f>
        <v>76.303812500000006</v>
      </c>
      <c r="E55" s="10">
        <f>INDEX(dataset!$A:$AO,MATCH(E$26&amp;$V55,dataset!$AO:$AO,0),MATCH($A$1,dataset!$A$1:$AO$1,0))/1000</f>
        <v>73.905398437499997</v>
      </c>
      <c r="F55" s="10">
        <f>INDEX(dataset!$A:$AO,MATCH(F$26&amp;$V55,dataset!$AO:$AO,0),MATCH($A$1,dataset!$A$1:$AO$1,0))/1000</f>
        <v>76.757101562499997</v>
      </c>
      <c r="G55" s="9"/>
      <c r="H55" s="18">
        <f t="shared" si="11"/>
        <v>75.655437500000005</v>
      </c>
      <c r="I55" s="19">
        <f t="shared" si="12"/>
        <v>0.14287036190082772</v>
      </c>
      <c r="N55">
        <f>RANK(T55,$T$53:$T$58,0)+COUNTIF($T$53:T55,T55:T60)-1</f>
        <v>3</v>
      </c>
      <c r="O55" s="6" t="s">
        <v>1709</v>
      </c>
      <c r="R55" s="6" t="s">
        <v>1718</v>
      </c>
      <c r="T55" s="30">
        <f>INDEX(dataset!$A:$AO,MATCH(latest_year&amp;$O55,dataset!$AO:$AO,0),MATCH($A$1,dataset!$A$1:$AO$1,0))+INDEX(dataset!$A:$AO,MATCH(latest_year-1&amp;$O55,dataset!$AO:$AO,0),MATCH($A$1,dataset!$A$1:$AO$1,0))+INDEX(dataset!$A:$AO,MATCH(latest_year-2&amp;$O55,dataset!$AO:$AO,0),MATCH($A$1,dataset!$A$1:$AO$1,0))</f>
        <v>226966.3125</v>
      </c>
      <c r="U55">
        <v>3</v>
      </c>
      <c r="V55" s="6" t="str">
        <f t="shared" si="10"/>
        <v>IDOperating ExpenditureRoutine and corrective maintenance and inspectionRoutine and corrective maintenance and inspectionconstant</v>
      </c>
    </row>
    <row r="56" spans="1:22" x14ac:dyDescent="0.25">
      <c r="A56" s="24" t="str">
        <f t="shared" si="9"/>
        <v>Service interruptions &amp; emergencies</v>
      </c>
      <c r="B56" s="10"/>
      <c r="C56" s="10">
        <f>INDEX(dataset!$A:$AO,MATCH(C$26&amp;$V56,dataset!$AO:$AO,0),MATCH($A$1,dataset!$A$1:$AO$1,0))/1000</f>
        <v>54.287105468749999</v>
      </c>
      <c r="D56" s="10">
        <f>INDEX(dataset!$A:$AO,MATCH(D$26&amp;$V56,dataset!$AO:$AO,0),MATCH($A$1,dataset!$A$1:$AO$1,0))/1000</f>
        <v>64.583933593750004</v>
      </c>
      <c r="E56" s="10">
        <f>INDEX(dataset!$A:$AO,MATCH(E$26&amp;$V56,dataset!$AO:$AO,0),MATCH($A$1,dataset!$A$1:$AO$1,0))/1000</f>
        <v>64.124187500000005</v>
      </c>
      <c r="F56" s="10">
        <f>INDEX(dataset!$A:$AO,MATCH(F$26&amp;$V56,dataset!$AO:$AO,0),MATCH($A$1,dataset!$A$1:$AO$1,0))/1000</f>
        <v>60.850222656249997</v>
      </c>
      <c r="G56" s="9"/>
      <c r="H56" s="18">
        <f t="shared" si="11"/>
        <v>63.186114583333335</v>
      </c>
      <c r="I56" s="19">
        <f t="shared" si="12"/>
        <v>0.11932285842148491</v>
      </c>
      <c r="N56">
        <f>RANK(T56,$T$53:$T$58,0)+COUNTIF($T$53:T56,T56:T63)-1</f>
        <v>4</v>
      </c>
      <c r="O56" s="6" t="s">
        <v>1710</v>
      </c>
      <c r="R56" s="6" t="s">
        <v>1717</v>
      </c>
      <c r="T56" s="30">
        <f>INDEX(dataset!$A:$AO,MATCH(latest_year&amp;$O56,dataset!$AO:$AO,0),MATCH($A$1,dataset!$A$1:$AO$1,0))+INDEX(dataset!$A:$AO,MATCH(latest_year-1&amp;$O56,dataset!$AO:$AO,0),MATCH($A$1,dataset!$A$1:$AO$1,0))+INDEX(dataset!$A:$AO,MATCH(latest_year-2&amp;$O56,dataset!$AO:$AO,0),MATCH($A$1,dataset!$A$1:$AO$1,0))</f>
        <v>189558.34375</v>
      </c>
      <c r="U56">
        <v>4</v>
      </c>
      <c r="V56" s="6" t="str">
        <f t="shared" si="10"/>
        <v>IDOperating ExpenditureService interruptions and emergenciesService interruptions and emergenciesconstant</v>
      </c>
    </row>
    <row r="57" spans="1:22" x14ac:dyDescent="0.25">
      <c r="A57" s="24" t="str">
        <f t="shared" si="9"/>
        <v>Asset replacement &amp; renewal</v>
      </c>
      <c r="B57" s="10"/>
      <c r="C57" s="10">
        <f>INDEX(dataset!$A:$AO,MATCH(C$26&amp;$V57,dataset!$AO:$AO,0),MATCH($A$1,dataset!$A$1:$AO$1,0))/1000</f>
        <v>40.592261718750002</v>
      </c>
      <c r="D57" s="10">
        <f>INDEX(dataset!$A:$AO,MATCH(D$26&amp;$V57,dataset!$AO:$AO,0),MATCH($A$1,dataset!$A$1:$AO$1,0))/1000</f>
        <v>44.148441406250001</v>
      </c>
      <c r="E57" s="10">
        <f>INDEX(dataset!$A:$AO,MATCH(E$26&amp;$V57,dataset!$AO:$AO,0),MATCH($A$1,dataset!$A$1:$AO$1,0))/1000</f>
        <v>43.931914062499999</v>
      </c>
      <c r="F57" s="10">
        <f>INDEX(dataset!$A:$AO,MATCH(F$26&amp;$V57,dataset!$AO:$AO,0),MATCH($A$1,dataset!$A$1:$AO$1,0))/1000</f>
        <v>45.426097656250001</v>
      </c>
      <c r="G57" s="9"/>
      <c r="H57" s="18">
        <f t="shared" si="11"/>
        <v>44.502151041666671</v>
      </c>
      <c r="I57" s="19">
        <f t="shared" si="12"/>
        <v>8.4039411241104964E-2</v>
      </c>
      <c r="N57">
        <f>RANK(T57,$T$53:$T$58,0)+COUNTIF($T$53:T57,T57:T68)-1</f>
        <v>2</v>
      </c>
      <c r="O57" s="6" t="s">
        <v>1711</v>
      </c>
      <c r="R57" s="6" t="s">
        <v>1716</v>
      </c>
      <c r="T57" s="30">
        <f>INDEX(dataset!$A:$AO,MATCH(latest_year&amp;$O57,dataset!$AO:$AO,0),MATCH($A$1,dataset!$A$1:$AO$1,0))+INDEX(dataset!$A:$AO,MATCH(latest_year-1&amp;$O57,dataset!$AO:$AO,0),MATCH($A$1,dataset!$A$1:$AO$1,0))+INDEX(dataset!$A:$AO,MATCH(latest_year-2&amp;$O57,dataset!$AO:$AO,0),MATCH($A$1,dataset!$A$1:$AO$1,0))</f>
        <v>384235.3359375</v>
      </c>
      <c r="U57">
        <v>5</v>
      </c>
      <c r="V57" s="6" t="str">
        <f t="shared" si="10"/>
        <v>IDOperating ExpenditureAsset replacement and renewalAsset replacement and renewalconstant</v>
      </c>
    </row>
    <row r="58" spans="1:22" x14ac:dyDescent="0.25">
      <c r="A58" s="24" t="str">
        <f t="shared" si="9"/>
        <v>Vegetation management</v>
      </c>
      <c r="B58" s="10"/>
      <c r="C58" s="10">
        <f>INDEX(dataset!$A:$AO,MATCH(C$26&amp;$V58,dataset!$AO:$AO,0),MATCH($A$1,dataset!$A$1:$AO$1,0))/1000</f>
        <v>21.113916015625001</v>
      </c>
      <c r="D58" s="10">
        <f>INDEX(dataset!$A:$AO,MATCH(D$26&amp;$V58,dataset!$AO:$AO,0),MATCH($A$1,dataset!$A$1:$AO$1,0))/1000</f>
        <v>33.362574218749998</v>
      </c>
      <c r="E58" s="10">
        <f>INDEX(dataset!$A:$AO,MATCH(E$26&amp;$V58,dataset!$AO:$AO,0),MATCH($A$1,dataset!$A$1:$AO$1,0))/1000</f>
        <v>36.5652890625</v>
      </c>
      <c r="F58" s="10">
        <f>INDEX(dataset!$A:$AO,MATCH(F$26&amp;$V58,dataset!$AO:$AO,0),MATCH($A$1,dataset!$A$1:$AO$1,0))/1000</f>
        <v>41.544980468749998</v>
      </c>
      <c r="G58" s="9"/>
      <c r="H58" s="18">
        <f t="shared" si="11"/>
        <v>37.157614583333334</v>
      </c>
      <c r="I58" s="19">
        <f t="shared" si="12"/>
        <v>7.0169732914336883E-2</v>
      </c>
      <c r="N58" s="6">
        <f>RANK(T58,$T$53:$T$58,0)+COUNTIF($T$53:T58,T58:T69)-1</f>
        <v>6</v>
      </c>
      <c r="O58" s="6" t="s">
        <v>1712</v>
      </c>
      <c r="R58" s="6" t="s">
        <v>31</v>
      </c>
      <c r="T58" s="30">
        <f>INDEX(dataset!$A:$AO,MATCH(latest_year&amp;$O58,dataset!$AO:$AO,0),MATCH($A$1,dataset!$A$1:$AO$1,0))+INDEX(dataset!$A:$AO,MATCH(latest_year-1&amp;$O58,dataset!$AO:$AO,0),MATCH($A$1,dataset!$A$1:$AO$1,0))+INDEX(dataset!$A:$AO,MATCH(latest_year-2&amp;$O58,dataset!$AO:$AO,0),MATCH($A$1,dataset!$A$1:$AO$1,0))</f>
        <v>111472.84375</v>
      </c>
      <c r="U58">
        <v>6</v>
      </c>
      <c r="V58" s="6" t="str">
        <f t="shared" si="10"/>
        <v>IDOperating ExpenditureVegetation managementVegetation managementconstant</v>
      </c>
    </row>
    <row r="59" spans="1:22" x14ac:dyDescent="0.25">
      <c r="A59" s="24" t="s">
        <v>159</v>
      </c>
      <c r="B59" s="10"/>
      <c r="C59" s="10">
        <f>INDEX(dataset!$A:$AO,MATCH(C$26&amp;$O59,dataset!$AO:$AO,0),MATCH($A$1,dataset!$A$1:$AO$1,0))/1000</f>
        <v>190.912671875</v>
      </c>
      <c r="D59" s="10">
        <f>INDEX(dataset!$A:$AO,MATCH(D$26&amp;$O59,dataset!$AO:$AO,0),MATCH($A$1,dataset!$A$1:$AO$1,0))/1000</f>
        <v>218.39876562500001</v>
      </c>
      <c r="E59" s="10">
        <f>INDEX(dataset!$A:$AO,MATCH(E$26&amp;$O59,dataset!$AO:$AO,0),MATCH($A$1,dataset!$A$1:$AO$1,0))/1000</f>
        <v>218.526796875</v>
      </c>
      <c r="F59" s="10">
        <f>INDEX(dataset!$A:$AO,MATCH(F$26&amp;$O59,dataset!$AO:$AO,0),MATCH($A$1,dataset!$A$1:$AO$1,0))/1000</f>
        <v>224.578390625</v>
      </c>
      <c r="G59" s="9"/>
      <c r="H59" s="18">
        <f t="shared" si="11"/>
        <v>220.50131770833332</v>
      </c>
      <c r="I59" s="19">
        <f t="shared" si="12"/>
        <v>0.41640236447775442</v>
      </c>
      <c r="N59" s="6"/>
      <c r="O59" s="6" t="s">
        <v>1714</v>
      </c>
    </row>
    <row r="60" spans="1:22" x14ac:dyDescent="0.25">
      <c r="A60" s="24" t="s">
        <v>162</v>
      </c>
      <c r="B60" s="10"/>
      <c r="C60" s="10">
        <f>INDEX(dataset!$A:$AO,MATCH(C$26&amp;$O60,dataset!$AO:$AO,0),MATCH($A$1,dataset!$A$1:$AO$1,0))/1000</f>
        <v>302.37156249999998</v>
      </c>
      <c r="D60" s="10">
        <f>INDEX(dataset!$A:$AO,MATCH(D$26&amp;$O60,dataset!$AO:$AO,0),MATCH($A$1,dataset!$A$1:$AO$1,0))/1000</f>
        <v>303.30578125</v>
      </c>
      <c r="E60" s="10">
        <f>INDEX(dataset!$A:$AO,MATCH(E$26&amp;$O60,dataset!$AO:$AO,0),MATCH($A$1,dataset!$A$1:$AO$1,0))/1000</f>
        <v>304.3649375</v>
      </c>
      <c r="F60" s="10">
        <f>INDEX(dataset!$A:$AO,MATCH(F$26&amp;$O60,dataset!$AO:$AO,0),MATCH($A$1,dataset!$A$1:$AO$1,0))/1000</f>
        <v>319.44256250000001</v>
      </c>
      <c r="G60" s="9"/>
      <c r="H60" s="18">
        <f t="shared" si="11"/>
        <v>309.03776041666669</v>
      </c>
      <c r="I60" s="19">
        <f t="shared" si="12"/>
        <v>0.58359766502903976</v>
      </c>
      <c r="N60" s="6"/>
      <c r="O60" s="6" t="s">
        <v>1715</v>
      </c>
    </row>
    <row r="61" spans="1:22" s="37" customFormat="1" x14ac:dyDescent="0.25">
      <c r="A61" s="24" t="s">
        <v>1726</v>
      </c>
      <c r="B61" s="39">
        <f>INDEX(dataset!$A:$AO,MATCH(B$26&amp;$O61,dataset!$AO:$AO,0),MATCH($A$1,dataset!$A$1:$AO$1,0))/1000</f>
        <v>497.90946874999997</v>
      </c>
      <c r="C61" s="39">
        <f>INDEX(dataset!$A:$AO,MATCH(C$26&amp;$O61,dataset!$AO:$AO,0),MATCH($A$1,dataset!$A$1:$AO$1,0))/1000</f>
        <v>493.28428124999999</v>
      </c>
      <c r="D61" s="39">
        <f>INDEX(dataset!$A:$AO,MATCH(D$26&amp;$O61,dataset!$AO:$AO,0),MATCH($A$1,dataset!$A$1:$AO$1,0))/1000</f>
        <v>521.70456249999995</v>
      </c>
      <c r="E61" s="39">
        <f>INDEX(dataset!$A:$AO,MATCH(E$26&amp;$O61,dataset!$AO:$AO,0),MATCH($A$1,dataset!$A$1:$AO$1,0))/1000</f>
        <v>522.89162499999998</v>
      </c>
      <c r="F61" s="39">
        <f>INDEX(dataset!$A:$AO,MATCH(F$26&amp;$O61,dataset!$AO:$AO,0),MATCH($A$1,dataset!$A$1:$AO$1,0))/1000</f>
        <v>544.02099999999996</v>
      </c>
      <c r="G61" s="9"/>
      <c r="H61" s="18">
        <f>AVERAGE(D61:F61)</f>
        <v>529.53906249999989</v>
      </c>
      <c r="I61" s="19">
        <f t="shared" si="12"/>
        <v>1</v>
      </c>
      <c r="J61" s="37" t="b">
        <f>ROUND(SUM(I53:I58),5)=I61</f>
        <v>1</v>
      </c>
      <c r="N61" s="6"/>
      <c r="O61" s="6" t="s">
        <v>1693</v>
      </c>
    </row>
    <row r="62" spans="1:22" s="37" customFormat="1" x14ac:dyDescent="0.25">
      <c r="A62" s="24" t="s">
        <v>4503</v>
      </c>
      <c r="B62" s="39">
        <f>INDEX(dataset!$A:$AO,MATCH(B$26&amp;$O62,dataset!$AO:$AO,0),MATCH($A$1,dataset!$A$1:$AO$1,0))/1000</f>
        <v>72.727210937500004</v>
      </c>
      <c r="C62" s="39">
        <f>INDEX(dataset!$A:$AO,MATCH(C$26&amp;$O62,dataset!$AO:$AO,0),MATCH($A$1,dataset!$A$1:$AO$1,0))/1000</f>
        <v>118.39742187500001</v>
      </c>
      <c r="D62" s="39">
        <f>INDEX(dataset!$A:$AO,MATCH(D$26&amp;$O62,dataset!$AO:$AO,0),MATCH($A$1,dataset!$A$1:$AO$1,0))/1000</f>
        <v>137.98056249999999</v>
      </c>
      <c r="E62" s="39">
        <f>INDEX(dataset!$A:$AO,MATCH(E$26&amp;$O62,dataset!$AO:$AO,0),MATCH($A$1,dataset!$A$1:$AO$1,0))/1000</f>
        <v>155.263953125</v>
      </c>
      <c r="F62" s="39">
        <f>INDEX(dataset!$A:$AO,MATCH(F$26&amp;$O62,dataset!$AO:$AO,0),MATCH($A$1,dataset!$A$1:$AO$1,0))/1000</f>
        <v>161.132125</v>
      </c>
      <c r="G62" s="9"/>
      <c r="H62" s="18">
        <f>AVERAGE(D62:F62)</f>
        <v>151.45888020833331</v>
      </c>
      <c r="I62" s="19">
        <f t="shared" si="12"/>
        <v>0.28602022198944643</v>
      </c>
      <c r="N62" s="6"/>
      <c r="O62" s="6" t="s">
        <v>4373</v>
      </c>
    </row>
    <row r="63" spans="1:22" ht="21.75" customHeight="1" x14ac:dyDescent="0.25">
      <c r="H63" s="8" t="s">
        <v>4511</v>
      </c>
      <c r="O63" s="6"/>
    </row>
    <row r="64" spans="1:22" s="37" customFormat="1" x14ac:dyDescent="0.25">
      <c r="A64" s="24" t="s">
        <v>4512</v>
      </c>
      <c r="B64" s="20"/>
      <c r="C64" s="20"/>
      <c r="D64" s="20"/>
      <c r="E64" s="20"/>
      <c r="F64" s="20"/>
      <c r="G64" s="20"/>
      <c r="H64" s="20">
        <f>SUM(D59:F59)*1000/SUM(D20:F20)</f>
        <v>1.4606844447075795</v>
      </c>
      <c r="O64" s="6"/>
    </row>
    <row r="65" spans="1:16" s="37" customFormat="1" x14ac:dyDescent="0.25">
      <c r="A65" s="53" t="s">
        <v>1721</v>
      </c>
      <c r="B65" s="20"/>
      <c r="C65" s="20"/>
      <c r="D65" s="20"/>
      <c r="E65" s="20"/>
      <c r="F65" s="20"/>
      <c r="G65" s="20"/>
      <c r="H65" s="20">
        <f>SUM(D60:F60)*1000000/SUM(D12:F12)</f>
        <v>150.84359794248928</v>
      </c>
      <c r="O65" s="6"/>
    </row>
    <row r="66" spans="1:16" s="37" customFormat="1" x14ac:dyDescent="0.25">
      <c r="A66" s="53" t="s">
        <v>4544</v>
      </c>
      <c r="B66" s="20"/>
      <c r="C66" s="20"/>
      <c r="D66" s="20"/>
      <c r="E66" s="20"/>
      <c r="F66" s="20"/>
      <c r="G66" s="20"/>
      <c r="H66" s="20">
        <f>SUM(D61:F61)*1000/SUM(D14:F14)</f>
        <v>82.148430123444271</v>
      </c>
      <c r="O66" s="6"/>
    </row>
    <row r="67" spans="1:16" s="37" customFormat="1" x14ac:dyDescent="0.25">
      <c r="A67" s="40"/>
      <c r="O67" s="6"/>
    </row>
    <row r="69" spans="1:16" ht="21" x14ac:dyDescent="0.35">
      <c r="A69" s="23" t="s">
        <v>1724</v>
      </c>
    </row>
    <row r="70" spans="1:16" x14ac:dyDescent="0.25">
      <c r="A70" s="24"/>
      <c r="B70" s="8">
        <f>latest_year+B$2</f>
        <v>2012</v>
      </c>
      <c r="C70" s="8">
        <f>latest_year+C$2</f>
        <v>2013</v>
      </c>
      <c r="D70" s="8">
        <f>latest_year+D$2</f>
        <v>2014</v>
      </c>
      <c r="E70" s="8">
        <f>latest_year+E$2</f>
        <v>2015</v>
      </c>
      <c r="F70" s="8">
        <f>latest_year+F$2</f>
        <v>2016</v>
      </c>
    </row>
    <row r="71" spans="1:16" x14ac:dyDescent="0.25">
      <c r="A71" s="24" t="s">
        <v>37</v>
      </c>
      <c r="B71" s="10">
        <f>INDEX(dataset!$A:$AO,MATCH(B$26&amp;$O71,dataset!$AO:$AO,0),MATCH($A$1,dataset!$A$1:$AO$1,0))/1000</f>
        <v>9212.643</v>
      </c>
      <c r="C71" s="10">
        <f>INDEX(dataset!$A:$AO,MATCH(C$26&amp;$O71,dataset!$AO:$AO,0),MATCH($A$1,dataset!$A$1:$AO$1,0))/1000</f>
        <v>9388.6679999999997</v>
      </c>
      <c r="D71" s="10">
        <f>INDEX(dataset!$A:$AO,MATCH(D$26&amp;$O71,dataset!$AO:$AO,0),MATCH($A$1,dataset!$A$1:$AO$1,0))/1000</f>
        <v>9635.59</v>
      </c>
      <c r="E71" s="10">
        <f>INDEX(dataset!$A:$AO,MATCH(E$26&amp;$O71,dataset!$AO:$AO,0),MATCH($A$1,dataset!$A$1:$AO$1,0))/1000</f>
        <v>9984.8320000000003</v>
      </c>
      <c r="F71" s="10">
        <f>INDEX(dataset!$A:$AO,MATCH(F$26&amp;$O71,dataset!$AO:$AO,0),MATCH($A$1,dataset!$A$1:$AO$1,0))/1000</f>
        <v>10257.118</v>
      </c>
      <c r="O71" s="6" t="s">
        <v>1798</v>
      </c>
      <c r="P71" s="6"/>
    </row>
    <row r="72" spans="1:16" x14ac:dyDescent="0.25">
      <c r="A72" s="24" t="s">
        <v>35</v>
      </c>
      <c r="B72" s="10">
        <f>INDEX(dataset!$A:$AO,MATCH(B$26&amp;$O72,dataset!$AO:$AO,0),MATCH($A$1,dataset!$A$1:$AO$1,0))/1000</f>
        <v>143.91707812499999</v>
      </c>
      <c r="C72" s="10">
        <f>INDEX(dataset!$A:$AO,MATCH(C$26&amp;$O72,dataset!$AO:$AO,0),MATCH($A$1,dataset!$A$1:$AO$1,0))/1000</f>
        <v>80.373304687499996</v>
      </c>
      <c r="D72" s="10">
        <f>INDEX(dataset!$A:$AO,MATCH(D$26&amp;$O72,dataset!$AO:$AO,0),MATCH($A$1,dataset!$A$1:$AO$1,0))/1000</f>
        <v>146.61739062500001</v>
      </c>
      <c r="E72" s="10">
        <f>INDEX(dataset!$A:$AO,MATCH(E$26&amp;$O72,dataset!$AO:$AO,0),MATCH($A$1,dataset!$A$1:$AO$1,0))/1000</f>
        <v>12.7199541015625</v>
      </c>
      <c r="F72" s="10">
        <f>INDEX(dataset!$A:$AO,MATCH(F$26&amp;$O72,dataset!$AO:$AO,0),MATCH($A$1,dataset!$A$1:$AO$1,0))/1000</f>
        <v>55.383468749999999</v>
      </c>
      <c r="O72" s="6" t="s">
        <v>1802</v>
      </c>
      <c r="P72" s="6"/>
    </row>
    <row r="73" spans="1:16" x14ac:dyDescent="0.25">
      <c r="A73" s="24" t="s">
        <v>696</v>
      </c>
      <c r="B73" s="10">
        <f>INDEX(dataset!$A:$AO,MATCH(B$26&amp;$O73,dataset!$AO:$AO,0),MATCH($A$1,dataset!$A$1:$AO$1,0))/1000</f>
        <v>436.40168749999998</v>
      </c>
      <c r="C73" s="10">
        <f>INDEX(dataset!$A:$AO,MATCH(C$26&amp;$O73,dataset!$AO:$AO,0),MATCH($A$1,dataset!$A$1:$AO$1,0))/1000</f>
        <v>559.18287499999997</v>
      </c>
      <c r="D73" s="10">
        <f>INDEX(dataset!$A:$AO,MATCH(D$26&amp;$O73,dataset!$AO:$AO,0),MATCH($A$1,dataset!$A$1:$AO$1,0))/1000</f>
        <v>653.89800000000002</v>
      </c>
      <c r="E73" s="10">
        <f>INDEX(dataset!$A:$AO,MATCH(E$26&amp;$O73,dataset!$AO:$AO,0),MATCH($A$1,dataset!$A$1:$AO$1,0))/1000</f>
        <v>683.83749999999998</v>
      </c>
      <c r="F73" s="10">
        <f>INDEX(dataset!$A:$AO,MATCH(F$26&amp;$O73,dataset!$AO:$AO,0),MATCH($A$1,dataset!$A$1:$AO$1,0))/1000</f>
        <v>687.54443749999996</v>
      </c>
      <c r="O73" s="6" t="s">
        <v>1803</v>
      </c>
      <c r="P73" s="6"/>
    </row>
    <row r="74" spans="1:16" x14ac:dyDescent="0.25">
      <c r="A74" s="24" t="s">
        <v>34</v>
      </c>
      <c r="B74" s="10">
        <f>-INDEX(dataset!$A:$AO,MATCH(B$26&amp;$O74,dataset!$AO:$AO,0),MATCH($A$1,dataset!$A$1:$AO$1,0))/1000</f>
        <v>-371.81790625000002</v>
      </c>
      <c r="C74" s="10">
        <f>-INDEX(dataset!$A:$AO,MATCH(C$26&amp;$O74,dataset!$AO:$AO,0),MATCH($A$1,dataset!$A$1:$AO$1,0))/1000</f>
        <v>-372.81728125000001</v>
      </c>
      <c r="D74" s="10">
        <f>-INDEX(dataset!$A:$AO,MATCH(D$26&amp;$O74,dataset!$AO:$AO,0),MATCH($A$1,dataset!$A$1:$AO$1,0))/1000</f>
        <v>-391.51734375000001</v>
      </c>
      <c r="E74" s="10">
        <f>-INDEX(dataset!$A:$AO,MATCH(E$26&amp;$O74,dataset!$AO:$AO,0),MATCH($A$1,dataset!$A$1:$AO$1,0))/1000</f>
        <v>-394.83718750000003</v>
      </c>
      <c r="F74" s="10">
        <f>-INDEX(dataset!$A:$AO,MATCH(F$26&amp;$O74,dataset!$AO:$AO,0),MATCH($A$1,dataset!$A$1:$AO$1,0))/1000</f>
        <v>-410.73615625000002</v>
      </c>
      <c r="O74" s="6" t="s">
        <v>1805</v>
      </c>
      <c r="P74" s="6"/>
    </row>
    <row r="75" spans="1:16" x14ac:dyDescent="0.25">
      <c r="A75" s="24" t="s">
        <v>39</v>
      </c>
      <c r="B75" s="10">
        <f>-INDEX(dataset!$A:$AO,MATCH(B$26&amp;$O75,dataset!$AO:$AO,0),MATCH($A$1,dataset!$A$1:$AO$1,0))/1000</f>
        <v>-32.736064453125003</v>
      </c>
      <c r="C75" s="10">
        <f>-INDEX(dataset!$A:$AO,MATCH(C$26&amp;$O75,dataset!$AO:$AO,0),MATCH($A$1,dataset!$A$1:$AO$1,0))/1000</f>
        <v>-19.768490234375001</v>
      </c>
      <c r="D75" s="10">
        <f>-INDEX(dataset!$A:$AO,MATCH(D$26&amp;$O75,dataset!$AO:$AO,0),MATCH($A$1,dataset!$A$1:$AO$1,0))/1000</f>
        <v>-57.946519531249997</v>
      </c>
      <c r="E75" s="10">
        <f>-INDEX(dataset!$A:$AO,MATCH(E$26&amp;$O75,dataset!$AO:$AO,0),MATCH($A$1,dataset!$A$1:$AO$1,0))/1000</f>
        <v>-30.666505859375</v>
      </c>
      <c r="F75" s="10">
        <f>-INDEX(dataset!$A:$AO,MATCH(F$26&amp;$O75,dataset!$AO:$AO,0),MATCH($A$1,dataset!$A$1:$AO$1,0))/1000</f>
        <v>-33.529742187499998</v>
      </c>
      <c r="O75" s="6" t="s">
        <v>1800</v>
      </c>
    </row>
    <row r="76" spans="1:16" x14ac:dyDescent="0.25">
      <c r="A76" s="24" t="s">
        <v>40</v>
      </c>
      <c r="B76" s="10">
        <f>INDEX(dataset!$A:$AO,MATCH(B$26&amp;$P76,dataset!$AO:$AO,0),MATCH($A$1,dataset!$A$1:$AO$1,0))/1000+INDEX(dataset!$A:$AO,MATCH(B$26&amp;$O76,dataset!$AO:$AO,0),MATCH($A$1,dataset!$A$1:$AO$1,0))/1000</f>
        <v>0.26100000000000001</v>
      </c>
      <c r="C76" s="10">
        <f>INDEX(dataset!$A:$AO,MATCH(C$26&amp;$P76,dataset!$AO:$AO,0),MATCH($A$1,dataset!$A$1:$AO$1,0))/1000+INDEX(dataset!$A:$AO,MATCH(C$26&amp;$O76,dataset!$AO:$AO,0),MATCH($A$1,dataset!$A$1:$AO$1,0))/1000</f>
        <v>-4.9242393493652344E-2</v>
      </c>
      <c r="D76" s="10">
        <f>INDEX(dataset!$A:$AO,MATCH(D$26&amp;$P76,dataset!$AO:$AO,0),MATCH($A$1,dataset!$A$1:$AO$1,0))/1000+INDEX(dataset!$A:$AO,MATCH(D$26&amp;$O76,dataset!$AO:$AO,0),MATCH($A$1,dataset!$A$1:$AO$1,0))/1000</f>
        <v>-1.8085107421875</v>
      </c>
      <c r="E76" s="10">
        <f>INDEX(dataset!$A:$AO,MATCH(E$26&amp;$P76,dataset!$AO:$AO,0),MATCH($A$1,dataset!$A$1:$AO$1,0))/1000+INDEX(dataset!$A:$AO,MATCH(E$26&amp;$O76,dataset!$AO:$AO,0),MATCH($A$1,dataset!$A$1:$AO$1,0))/1000</f>
        <v>1.2320390472412108</v>
      </c>
      <c r="F76" s="10">
        <f>INDEX(dataset!$A:$AO,MATCH(F$26&amp;$P76,dataset!$AO:$AO,0),MATCH($A$1,dataset!$A$1:$AO$1,0))/1000+INDEX(dataset!$A:$AO,MATCH(F$26&amp;$O76,dataset!$AO:$AO,0),MATCH($A$1,dataset!$A$1:$AO$1,0))/1000</f>
        <v>-2.0587611236572263</v>
      </c>
      <c r="O76" s="6" t="s">
        <v>1801</v>
      </c>
      <c r="P76" s="6" t="s">
        <v>1804</v>
      </c>
    </row>
    <row r="77" spans="1:16" x14ac:dyDescent="0.25">
      <c r="A77" s="24" t="s">
        <v>38</v>
      </c>
      <c r="B77" s="10">
        <f>INDEX(dataset!$A:$AO,MATCH(B$26&amp;$O77,dataset!$AO:$AO,0),MATCH($A$1,dataset!$A$1:$AO$1,0))/1000</f>
        <v>9388.6679999999997</v>
      </c>
      <c r="C77" s="10">
        <f>INDEX(dataset!$A:$AO,MATCH(C$26&amp;$O77,dataset!$AO:$AO,0),MATCH($A$1,dataset!$A$1:$AO$1,0))/1000</f>
        <v>9635.59</v>
      </c>
      <c r="D77" s="10">
        <f>INDEX(dataset!$A:$AO,MATCH(D$26&amp;$O77,dataset!$AO:$AO,0),MATCH($A$1,dataset!$A$1:$AO$1,0))/1000</f>
        <v>9984.8320000000003</v>
      </c>
      <c r="E77" s="10">
        <f>INDEX(dataset!$A:$AO,MATCH(E$26&amp;$O77,dataset!$AO:$AO,0),MATCH($A$1,dataset!$A$1:$AO$1,0))/1000</f>
        <v>10257.118</v>
      </c>
      <c r="F77" s="10">
        <f>INDEX(dataset!$A:$AO,MATCH(F$26&amp;$O77,dataset!$AO:$AO,0),MATCH($A$1,dataset!$A$1:$AO$1,0))/1000</f>
        <v>10553.72</v>
      </c>
      <c r="G77" s="10"/>
      <c r="H77" s="18">
        <f>F77-D71</f>
        <v>918.1299999999992</v>
      </c>
      <c r="O77" s="6" t="s">
        <v>1799</v>
      </c>
      <c r="P77" s="6"/>
    </row>
    <row r="78" spans="1:16" x14ac:dyDescent="0.25">
      <c r="A78" s="24"/>
      <c r="B78" s="10"/>
      <c r="C78" s="10"/>
      <c r="D78" s="10"/>
      <c r="E78" s="10"/>
      <c r="F78" s="10"/>
      <c r="O78" s="6"/>
      <c r="P78" s="6"/>
    </row>
    <row r="79" spans="1:16" x14ac:dyDescent="0.25">
      <c r="A79" s="24"/>
      <c r="H79" s="8" t="s">
        <v>1727</v>
      </c>
    </row>
    <row r="80" spans="1:16" x14ac:dyDescent="0.25">
      <c r="A80" s="24" t="s">
        <v>35</v>
      </c>
      <c r="B80" s="15">
        <f>B72/B$71+1</f>
        <v>1.0156216927243356</v>
      </c>
      <c r="C80" s="15">
        <f>C72/C$71+1</f>
        <v>1.008560671725478</v>
      </c>
      <c r="D80" s="15">
        <f>D72/D$71+1</f>
        <v>1.0152162338398583</v>
      </c>
      <c r="E80" s="15">
        <f>E72/E$71+1</f>
        <v>1.0012739277036973</v>
      </c>
      <c r="F80" s="15">
        <f>F72/F$71+1</f>
        <v>1.0053995156095503</v>
      </c>
      <c r="G80" s="15"/>
      <c r="H80" s="15">
        <f t="shared" ref="H80:H85" si="13">PRODUCT(D80:F80)^(1/3)-1</f>
        <v>7.2796136645421061E-3</v>
      </c>
      <c r="O80" s="6"/>
    </row>
    <row r="81" spans="1:8" x14ac:dyDescent="0.25">
      <c r="A81" s="24" t="s">
        <v>696</v>
      </c>
      <c r="B81" s="15">
        <f t="shared" ref="B81:F84" si="14">B73/B$71+1</f>
        <v>1.0473698685057047</v>
      </c>
      <c r="C81" s="15">
        <f t="shared" si="14"/>
        <v>1.0595593405795156</v>
      </c>
      <c r="D81" s="15">
        <f t="shared" si="14"/>
        <v>1.067862787852119</v>
      </c>
      <c r="E81" s="15">
        <f t="shared" si="14"/>
        <v>1.0684876320402787</v>
      </c>
      <c r="F81" s="15">
        <f t="shared" si="14"/>
        <v>1.0670309571850494</v>
      </c>
      <c r="G81" s="15"/>
      <c r="H81" s="15">
        <f t="shared" si="13"/>
        <v>6.7793625635330645E-2</v>
      </c>
    </row>
    <row r="82" spans="1:8" x14ac:dyDescent="0.25">
      <c r="A82" s="24" t="s">
        <v>34</v>
      </c>
      <c r="B82" s="15">
        <f t="shared" si="14"/>
        <v>0.95964047383036555</v>
      </c>
      <c r="C82" s="15">
        <f t="shared" si="14"/>
        <v>0.9602907162922365</v>
      </c>
      <c r="D82" s="15">
        <f t="shared" si="14"/>
        <v>0.95936757959294661</v>
      </c>
      <c r="E82" s="15">
        <f t="shared" si="14"/>
        <v>0.96045630136791482</v>
      </c>
      <c r="F82" s="15">
        <f t="shared" si="14"/>
        <v>0.9599559880026729</v>
      </c>
      <c r="G82" s="15"/>
      <c r="H82" s="15">
        <f t="shared" si="13"/>
        <v>-4.0073480139688478E-2</v>
      </c>
    </row>
    <row r="83" spans="1:8" x14ac:dyDescent="0.25">
      <c r="A83" s="24" t="s">
        <v>39</v>
      </c>
      <c r="B83" s="15">
        <f t="shared" si="14"/>
        <v>0.99644661532492629</v>
      </c>
      <c r="C83" s="15">
        <f t="shared" si="14"/>
        <v>0.99789443079312479</v>
      </c>
      <c r="D83" s="15">
        <f t="shared" si="14"/>
        <v>0.9939861991293476</v>
      </c>
      <c r="E83" s="15">
        <f t="shared" si="14"/>
        <v>0.99692869085234737</v>
      </c>
      <c r="F83" s="15">
        <f t="shared" si="14"/>
        <v>0.99673107570883945</v>
      </c>
      <c r="G83" s="15"/>
      <c r="H83" s="15">
        <f t="shared" si="13"/>
        <v>-4.118917491104046E-3</v>
      </c>
    </row>
    <row r="84" spans="1:8" x14ac:dyDescent="0.25">
      <c r="A84" s="24" t="s">
        <v>40</v>
      </c>
      <c r="B84" s="15">
        <f t="shared" si="14"/>
        <v>1.000028330632154</v>
      </c>
      <c r="C84" s="15">
        <f t="shared" si="14"/>
        <v>0.99999475512463598</v>
      </c>
      <c r="D84" s="15">
        <f t="shared" si="14"/>
        <v>0.9998123092885659</v>
      </c>
      <c r="E84" s="15">
        <f t="shared" si="14"/>
        <v>1.0001233910642904</v>
      </c>
      <c r="F84" s="15">
        <f t="shared" si="14"/>
        <v>0.99979928464080681</v>
      </c>
      <c r="G84" s="15"/>
      <c r="H84" s="15">
        <f t="shared" si="13"/>
        <v>-8.8349557120448452E-5</v>
      </c>
    </row>
    <row r="85" spans="1:8" x14ac:dyDescent="0.25">
      <c r="A85" s="24" t="s">
        <v>38</v>
      </c>
      <c r="B85" s="15">
        <f>B77/B$71</f>
        <v>1.0191068947315118</v>
      </c>
      <c r="C85" s="15">
        <f>C77/C$71</f>
        <v>1.0263000033657597</v>
      </c>
      <c r="D85" s="15">
        <f>D77/D$71</f>
        <v>1.0362450041979785</v>
      </c>
      <c r="E85" s="15">
        <f>E77/E$71</f>
        <v>1.0272699630799997</v>
      </c>
      <c r="F85" s="15">
        <f>F77/F$71</f>
        <v>1.0289166996031438</v>
      </c>
      <c r="G85" s="15"/>
      <c r="H85" s="15">
        <f t="shared" si="13"/>
        <v>3.0803185158312818E-2</v>
      </c>
    </row>
    <row r="87" spans="1:8" x14ac:dyDescent="0.25">
      <c r="B87" s="14"/>
      <c r="C87" s="14"/>
    </row>
    <row r="88" spans="1:8" ht="21" x14ac:dyDescent="0.35">
      <c r="A88" s="23" t="s">
        <v>4277</v>
      </c>
      <c r="B88" s="14"/>
      <c r="C88" s="14"/>
    </row>
    <row r="89" spans="1:8" s="37" customFormat="1" ht="26.25" x14ac:dyDescent="0.25">
      <c r="A89" s="14"/>
      <c r="B89" s="125" t="s">
        <v>4268</v>
      </c>
      <c r="C89" s="125" t="s">
        <v>4531</v>
      </c>
    </row>
    <row r="90" spans="1:8" s="37" customFormat="1" x14ac:dyDescent="0.25">
      <c r="A90" s="24" t="s">
        <v>4068</v>
      </c>
      <c r="B90" s="126">
        <v>1</v>
      </c>
      <c r="C90" s="127">
        <v>4</v>
      </c>
    </row>
    <row r="91" spans="1:8" s="37" customFormat="1" x14ac:dyDescent="0.25">
      <c r="A91" s="24" t="s">
        <v>4069</v>
      </c>
      <c r="B91" s="126">
        <v>0.5</v>
      </c>
      <c r="C91" s="127">
        <v>1</v>
      </c>
    </row>
    <row r="92" spans="1:8" s="37" customFormat="1" x14ac:dyDescent="0.25">
      <c r="A92" s="24" t="s">
        <v>4249</v>
      </c>
      <c r="B92" s="126">
        <v>0</v>
      </c>
      <c r="C92" s="127">
        <v>1</v>
      </c>
    </row>
    <row r="93" spans="1:8" s="37" customFormat="1" x14ac:dyDescent="0.25">
      <c r="A93" s="24" t="s">
        <v>4546</v>
      </c>
      <c r="B93" s="126">
        <v>0</v>
      </c>
      <c r="C93" s="127">
        <v>1</v>
      </c>
    </row>
    <row r="94" spans="1:8" s="37" customFormat="1" x14ac:dyDescent="0.25">
      <c r="A94" s="24" t="s">
        <v>4530</v>
      </c>
      <c r="B94" s="126"/>
      <c r="C94" s="88">
        <v>0.75</v>
      </c>
    </row>
    <row r="95" spans="1:8" s="37" customFormat="1" x14ac:dyDescent="0.25">
      <c r="A95" s="14"/>
      <c r="B95" s="14"/>
      <c r="C95" s="14"/>
    </row>
    <row r="96" spans="1:8" x14ac:dyDescent="0.25">
      <c r="A96" s="37"/>
    </row>
    <row r="97" spans="1:5" ht="18.75" x14ac:dyDescent="0.3">
      <c r="A97" s="41" t="s">
        <v>4278</v>
      </c>
    </row>
    <row r="98" spans="1:5" x14ac:dyDescent="0.25">
      <c r="A98" s="24" t="s">
        <v>4003</v>
      </c>
      <c r="B98" s="9">
        <f>SUMIFS(assets!$F$1:$F$2000,assets!$A$1:$A$2000,edb_name,assets!$C$1:$C$2000,"Distribution lines")+SUMIFS(assets!$F$1:$F$2000,assets!$A$1:$A$2000,edb_name,assets!$C$1:$C$2000,"LV lines")</f>
        <v>99300.913220196962</v>
      </c>
      <c r="C98" s="90"/>
    </row>
    <row r="99" spans="1:5" s="37" customFormat="1" x14ac:dyDescent="0.25">
      <c r="A99" s="24" t="s">
        <v>4280</v>
      </c>
      <c r="B99" s="88">
        <f>INDEX(dataset!$A:$AO,MATCH($E99,dataset!$AO:$AO,0),MATCH($A$1,dataset!$A$1:$AO$1,0))/1000</f>
        <v>2149.8317499999998</v>
      </c>
      <c r="C99" s="90"/>
      <c r="E99" s="37" t="s">
        <v>4362</v>
      </c>
    </row>
    <row r="100" spans="1:5" x14ac:dyDescent="0.25">
      <c r="A100" s="24" t="s">
        <v>4546</v>
      </c>
      <c r="B100" s="88">
        <f>SUMIFS(assets!$G$1:$G$2000,assets!$A$1:$A$2000,edb_name,assets!$C$1:$C$2000,"Distribution lines")+SUMIFS(assets!$G$1:$G$2000,assets!$A$1:$A$2000,edb_name,assets!$C$1:$C$2000,"LV lines")</f>
        <v>7036.103291411855</v>
      </c>
      <c r="C100" s="90">
        <f>B100/B98</f>
        <v>7.0856380502860986E-2</v>
      </c>
    </row>
    <row r="101" spans="1:5" x14ac:dyDescent="0.25">
      <c r="A101" s="24" t="s">
        <v>4004</v>
      </c>
      <c r="B101" s="88">
        <f>(SUMPRODUCT(--(assets!$A$1:$A$2000=edb_name),--(assets!$C$1:$C$2000="Distribution lines"),assets!$F$1:$F$2000,assets!$H$1:$H$2000)+SUMPRODUCT(--(assets!$A$1:$A$2000=edb_name),--(assets!$C$1:$C$2000="LV lines"),assets!$F$1:$F$2000,assets!$H$1:$H$2000))/(SUMPRODUCT(--(assets!$A$1:$A$2000=edb_name),--(assets!$C$1:$C$2000="Distribution lines"),assets!$F$1:$F$2000)+SUMPRODUCT(--(assets!$A$1:$A$2000=edb_name),--(assets!$C$1:$C$2000="LV lines"),assets!$F$1:$F$2000))</f>
        <v>35.328196766703087</v>
      </c>
      <c r="C101" s="90"/>
    </row>
    <row r="102" spans="1:5" x14ac:dyDescent="0.25">
      <c r="A102" s="24" t="s">
        <v>4068</v>
      </c>
      <c r="B102" s="89">
        <f>(SUMPRODUCT(--(assets!$A$1:$A$2000=edb_name),--(assets!$C$1:$C$2000="Distribution lines"),assets!$F$1:$F$2000,assets!$I$1:$I$2000)+SUMPRODUCT(--(assets!$A$1:$A$2000=edb_name),--(assets!$C$1:$C$2000="LV lines"),assets!$F$1:$F$2000,assets!$I$1:$I$2000))/(SUMPRODUCT(--(assets!$A$1:$A$2000=edb_name),--(assets!$C$1:$C$2000="Distribution lines"),assets!$F$1:$F$2000)+SUMPRODUCT(--(assets!$A$1:$A$2000=edb_name),--(assets!$C$1:$C$2000="LV lines"),assets!$F$1:$F$2000))</f>
        <v>4.5015403128837839E-2</v>
      </c>
      <c r="C102" s="90"/>
    </row>
    <row r="103" spans="1:5" x14ac:dyDescent="0.25">
      <c r="A103" s="24" t="s">
        <v>4069</v>
      </c>
      <c r="B103" s="89">
        <f>(SUMPRODUCT(--(assets!$A$1:$A$2000=edb_name),--(assets!$C$1:$C$2000="Distribution lines"),assets!$F$1:$F$2000,assets!$J$1:$J$2000)+SUMPRODUCT(--(assets!$A$1:$A$2000=edb_name),--(assets!$C$1:$C$2000="LV lines"),assets!$F$1:$F$2000,assets!$J$1:$J$2000))/(SUMPRODUCT(--(assets!$A$1:$A$2000=edb_name),--(assets!$C$1:$C$2000="Distribution lines"),assets!$F$1:$F$2000)+SUMPRODUCT(--(assets!$A$1:$A$2000=edb_name),--(assets!$C$1:$C$2000="LV lines"),assets!$F$1:$F$2000))</f>
        <v>5.8789919750243988E-2</v>
      </c>
      <c r="C103" s="90"/>
    </row>
    <row r="104" spans="1:5" s="37" customFormat="1" x14ac:dyDescent="0.25">
      <c r="A104" s="24" t="s">
        <v>4060</v>
      </c>
      <c r="B104" s="88">
        <f>(SUMPRODUCT(--(assets!$A$1:$A$2000=edb_name),--(assets!$C$1:$C$2000="Distribution lines"),assets!$F$1:$F$2000,assets!$N$1:$N$2000)+SUMPRODUCT(--(assets!$A$1:$A$2000=edb_name),--(assets!$C$1:$C$2000="LV lines"),assets!$F$1:$F$2000,assets!$N$1:$N$2000))/(SUMPRODUCT(--(assets!$A$1:$A$2000=edb_name),--(assets!$C$1:$C$2000="Distribution lines"),assets!$F$1:$F$2000)+SUMPRODUCT(--(assets!$A$1:$A$2000=edb_name),--(assets!$C$1:$C$2000="LV lines"),assets!$F$1:$F$2000))</f>
        <v>3.141357104609102</v>
      </c>
      <c r="C104" s="90"/>
    </row>
    <row r="105" spans="1:5" x14ac:dyDescent="0.25">
      <c r="A105" s="24" t="s">
        <v>4248</v>
      </c>
      <c r="B105" s="9">
        <f>SUMIFS(assets!$M$1:$M$2000,assets!$A$1:$A$2000,edb_name,assets!$C$1:$C$2000,"Distribution lines")+SUMIFS(assets!$M$1:$M$2000,assets!$A$1:$A$2000,edb_name,assets!$C$1:$C$2000,"LV lines")</f>
        <v>3660.1437412935643</v>
      </c>
      <c r="C105" s="90">
        <f>B105/B98</f>
        <v>3.6859114610328904E-2</v>
      </c>
    </row>
    <row r="106" spans="1:5" x14ac:dyDescent="0.25">
      <c r="A106" s="24" t="s">
        <v>4249</v>
      </c>
      <c r="B106" s="89">
        <f>(SUMPRODUCT(--(assets!$A$1:$A$2000=edb_name),--(assets!$C$1:$C$2000="Distribution lines"),assets!$F$1:$F$2000,assets!$L$1:$L$2000)+SUMPRODUCT(--(assets!$A$1:$A$2000=edb_name),--(assets!$C$1:$C$2000="LV lines"),assets!$F$1:$F$2000,assets!$L$1:$L$2000))/(SUMPRODUCT(--(assets!$A$1:$A$2000=edb_name),--(assets!$C$1:$C$2000="Distribution lines"),assets!$F$1:$F$2000)+SUMPRODUCT(--(assets!$A$1:$A$2000=edb_name),--(assets!$C$1:$C$2000="LV lines"),assets!$F$1:$F$2000))</f>
        <v>7.8804567538267006E-2</v>
      </c>
      <c r="C106" s="90"/>
    </row>
    <row r="107" spans="1:5" x14ac:dyDescent="0.25">
      <c r="A107" s="24" t="s">
        <v>4070</v>
      </c>
      <c r="B107" s="89">
        <f>(SUMPRODUCT(--(assets!$A$1:$A$2000=edb_name),--(assets!$C$1:$C$2000="Distribution lines"),assets!$F$1:$F$2000,assets!$K$1:$K$2000)+SUMPRODUCT(--(assets!$A$1:$A$2000=edb_name),--(assets!$C$1:$C$2000="LV lines"),assets!$F$1:$F$2000,assets!$K$1:$K$2000))/(SUMPRODUCT(--(assets!$A$1:$A$2000=edb_name),--(assets!$C$1:$C$2000="Distribution lines"),assets!$F$1:$F$2000)+SUMPRODUCT(--(assets!$A$1:$A$2000=edb_name),--(assets!$C$1:$C$2000="LV lines"),assets!$F$1:$F$2000))</f>
        <v>4.0682269766561745E-2</v>
      </c>
      <c r="C107" s="90">
        <f>B102*$B$90+B103*$B$91+B106*$B$92</f>
        <v>7.441036300395984E-2</v>
      </c>
    </row>
    <row r="108" spans="1:5" s="37" customFormat="1" x14ac:dyDescent="0.25">
      <c r="A108" s="24"/>
      <c r="B108" s="9"/>
      <c r="C108" s="92">
        <f>C100*$C$93+B102*$C$90+B103*$C$91+B106*$C$92</f>
        <v>0.38851248030672336</v>
      </c>
    </row>
    <row r="109" spans="1:5" x14ac:dyDescent="0.25">
      <c r="A109" s="24" t="s">
        <v>4006</v>
      </c>
      <c r="B109" s="16">
        <f>$E109*0.5</f>
        <v>0.375</v>
      </c>
      <c r="C109" s="16">
        <f>$E109*0.3</f>
        <v>0.22499999999999998</v>
      </c>
      <c r="D109" s="16">
        <f>$E109*0.2</f>
        <v>0.15000000000000002</v>
      </c>
      <c r="E109" s="20">
        <f>$C$94</f>
        <v>0.75</v>
      </c>
    </row>
    <row r="110" spans="1:5" x14ac:dyDescent="0.25">
      <c r="A110" s="24" t="s">
        <v>4007</v>
      </c>
      <c r="B110" s="26">
        <f>MIN(C108,E109)+E109</f>
        <v>1.1385124803067233</v>
      </c>
      <c r="C110" s="21">
        <f>IF(edb_name="Northpower","",IF(B98=0,0,E109/100))</f>
        <v>7.4999999999999997E-3</v>
      </c>
      <c r="D110" s="26">
        <f>E109*2-B110-C110</f>
        <v>0.35398751969327674</v>
      </c>
      <c r="E110" s="16"/>
    </row>
    <row r="112" spans="1:5" ht="18.75" x14ac:dyDescent="0.3">
      <c r="A112" s="41" t="s">
        <v>4279</v>
      </c>
    </row>
    <row r="113" spans="1:5" x14ac:dyDescent="0.25">
      <c r="A113" s="24" t="s">
        <v>4003</v>
      </c>
      <c r="B113" s="9">
        <f>SUMIFS(assets!$F$1:$F$2000,assets!$A$1:$A$2000,edb_name,assets!$C$1:$C$2000,"Distribution cables")+SUMIFS(assets!$F$1:$F$2000,assets!$A$1:$A$2000,edb_name,assets!$C$1:$C$2000,"LV cables")</f>
        <v>41149.36905837059</v>
      </c>
      <c r="C113" s="90"/>
    </row>
    <row r="114" spans="1:5" s="37" customFormat="1" x14ac:dyDescent="0.25">
      <c r="A114" s="24" t="s">
        <v>4280</v>
      </c>
      <c r="B114" s="88">
        <f>INDEX(dataset!$A:$AO,MATCH($E114,dataset!$AO:$AO,0),MATCH($A$1,dataset!$A$1:$AO$1,0))/1000</f>
        <v>2583.6722500000001</v>
      </c>
      <c r="C114" s="90"/>
      <c r="E114" s="37" t="s">
        <v>4361</v>
      </c>
    </row>
    <row r="115" spans="1:5" x14ac:dyDescent="0.25">
      <c r="A115" s="24" t="s">
        <v>4546</v>
      </c>
      <c r="B115" s="88">
        <f>SUMIFS(assets!$G$1:$G$2000,assets!$A$1:$A$2000,edb_name,assets!$C$1:$C$2000,"Distribution cables")+SUMIFS(assets!$G$1:$G$2000,assets!$A$1:$A$2000,edb_name,assets!$C$1:$C$2000,"LV cables")</f>
        <v>424.94388817436993</v>
      </c>
      <c r="C115" s="90">
        <f>B115/B113</f>
        <v>1.0326862790328203E-2</v>
      </c>
    </row>
    <row r="116" spans="1:5" x14ac:dyDescent="0.25">
      <c r="A116" s="24" t="s">
        <v>4004</v>
      </c>
      <c r="B116" s="88">
        <f>(SUMPRODUCT(--(assets!$A$1:$A$2000=edb_name),--(assets!$C$1:$C$2000="Distribution cables"),assets!$F$1:$F$2000,assets!$H$1:$H$2000)+SUMPRODUCT(--(assets!$A$1:$A$2000=edb_name),--(assets!$C$1:$C$2000="LV cables"),assets!$F$1:$F$2000,assets!$H$1:$H$2000))/(SUMPRODUCT(--(assets!$A$1:$A$2000=edb_name),--(assets!$C$1:$C$2000="Distribution cables"),assets!$F$1:$F$2000)+SUMPRODUCT(--(assets!$A$1:$A$2000=edb_name),--(assets!$C$1:$C$2000="LV cables"),assets!$F$1:$F$2000))</f>
        <v>24.580940733611477</v>
      </c>
      <c r="C116" s="90"/>
    </row>
    <row r="117" spans="1:5" x14ac:dyDescent="0.25">
      <c r="A117" s="24" t="s">
        <v>4068</v>
      </c>
      <c r="B117" s="89">
        <f>(SUMPRODUCT(--(assets!$A$1:$A$2000=edb_name),--(assets!$C$1:$C$2000="Distribution cables"),assets!$F$1:$F$2000,assets!$I$1:$I$2000)+SUMPRODUCT(--(assets!$A$1:$A$2000=edb_name),--(assets!$C$1:$C$2000="LV cables"),assets!$F$1:$F$2000,assets!$I$1:$I$2000))/(SUMPRODUCT(--(assets!$A$1:$A$2000=edb_name),--(assets!$C$1:$C$2000="Distribution cables"),assets!$F$1:$F$2000)+SUMPRODUCT(--(assets!$A$1:$A$2000=edb_name),--(assets!$C$1:$C$2000="LV cables"),assets!$F$1:$F$2000))</f>
        <v>3.0340788042118065E-3</v>
      </c>
      <c r="C117" s="90"/>
    </row>
    <row r="118" spans="1:5" x14ac:dyDescent="0.25">
      <c r="A118" s="24" t="s">
        <v>4069</v>
      </c>
      <c r="B118" s="89">
        <f>(SUMPRODUCT(--(assets!$A$1:$A$2000=edb_name),--(assets!$C$1:$C$2000="Distribution cables"),assets!$F$1:$F$2000,assets!$J$1:$J$2000)+SUMPRODUCT(--(assets!$A$1:$A$2000=edb_name),--(assets!$C$1:$C$2000="LV cables"),assets!$F$1:$F$2000,assets!$J$1:$J$2000))/(SUMPRODUCT(--(assets!$A$1:$A$2000=edb_name),--(assets!$C$1:$C$2000="Distribution cables"),assets!$F$1:$F$2000)+SUMPRODUCT(--(assets!$A$1:$A$2000=edb_name),--(assets!$C$1:$C$2000="LV cables"),assets!$F$1:$F$2000))</f>
        <v>1.2971843415129695E-2</v>
      </c>
      <c r="C118" s="90"/>
    </row>
    <row r="119" spans="1:5" s="37" customFormat="1" x14ac:dyDescent="0.25">
      <c r="A119" s="24" t="s">
        <v>4060</v>
      </c>
      <c r="B119" s="88">
        <f>(SUMPRODUCT(--(assets!$A$1:$A$2000=edb_name),--(assets!$C$1:$C$2000="Distribution cables"),assets!$F$1:$F$2000,assets!$N$1:$N$2000)+SUMPRODUCT(--(assets!$A$1:$A$2000=edb_name),--(assets!$C$1:$C$2000="LV cables"),assets!$F$1:$F$2000,assets!$N$1:$N$2000))/(SUMPRODUCT(--(assets!$A$1:$A$2000=edb_name),--(assets!$C$1:$C$2000="Distribution cables"),assets!$F$1:$F$2000)+SUMPRODUCT(--(assets!$A$1:$A$2000=edb_name),--(assets!$C$1:$C$2000="LV cables"),assets!$F$1:$F$2000))</f>
        <v>3.6099616455430934</v>
      </c>
      <c r="C119" s="90"/>
    </row>
    <row r="120" spans="1:5" x14ac:dyDescent="0.25">
      <c r="A120" s="24" t="s">
        <v>4248</v>
      </c>
      <c r="B120" s="9">
        <f>SUMIFS(assets!$M$1:$M$2000,assets!$A$1:$A$2000,edb_name,assets!$C$1:$C$2000,"Distribution cables")+SUMIFS(assets!$M$1:$M$2000,assets!$A$1:$A$2000,edb_name,assets!$C$1:$C$2000,"LV cables")</f>
        <v>776.04466238564328</v>
      </c>
      <c r="C120" s="90">
        <f>B120/B113</f>
        <v>1.8859211699815373E-2</v>
      </c>
    </row>
    <row r="121" spans="1:5" x14ac:dyDescent="0.25">
      <c r="A121" s="24" t="s">
        <v>4249</v>
      </c>
      <c r="B121" s="89">
        <f>(SUMPRODUCT(--(assets!$A$1:$A$2000=edb_name),--(assets!$C$1:$C$2000="Distribution cables"),assets!$F$1:$F$2000,assets!$L$1:$L$2000)+SUMPRODUCT(--(assets!$A$1:$A$2000=edb_name),--(assets!$C$1:$C$2000="LV cables"),assets!$F$1:$F$2000,assets!$L$1:$L$2000))/(SUMPRODUCT(--(assets!$A$1:$A$2000=edb_name),--(assets!$C$1:$C$2000="Distribution cables"),assets!$F$1:$F$2000)+SUMPRODUCT(--(assets!$A$1:$A$2000=edb_name),--(assets!$C$1:$C$2000="LV cables"),assets!$F$1:$F$2000))</f>
        <v>2.8862011891399735E-2</v>
      </c>
      <c r="C121" s="90"/>
    </row>
    <row r="122" spans="1:5" x14ac:dyDescent="0.25">
      <c r="A122" s="24" t="s">
        <v>4070</v>
      </c>
      <c r="B122" s="89">
        <f>(SUMPRODUCT(--(assets!$A$1:$A$2000=edb_name),--(assets!$C$1:$C$2000="Distribution cables"),assets!$F$1:$F$2000,assets!$K$1:$K$2000)+SUMPRODUCT(--(assets!$A$1:$A$2000=edb_name),--(assets!$C$1:$C$2000="LV cables"),assets!$F$1:$F$2000,assets!$K$1:$K$2000))/(SUMPRODUCT(--(assets!$A$1:$A$2000=edb_name),--(assets!$C$1:$C$2000="Distribution cables"),assets!$F$1:$F$2000)+SUMPRODUCT(--(assets!$A$1:$A$2000=edb_name),--(assets!$C$1:$C$2000="LV cables"),assets!$F$1:$F$2000))</f>
        <v>8.929999554927473E-3</v>
      </c>
      <c r="C122" s="90">
        <f>B117*$B$90+B118*$B$91+B121*$B$92</f>
        <v>9.520000511776653E-3</v>
      </c>
    </row>
    <row r="123" spans="1:5" s="37" customFormat="1" x14ac:dyDescent="0.25">
      <c r="A123" s="24"/>
      <c r="B123" s="9"/>
      <c r="C123" s="92">
        <f>C115*$C$93+B117*$C$90+B118*$C$91+B121*$C$92</f>
        <v>6.4297033313704857E-2</v>
      </c>
    </row>
    <row r="124" spans="1:5" x14ac:dyDescent="0.25">
      <c r="A124" s="24" t="s">
        <v>4006</v>
      </c>
      <c r="B124" s="16">
        <f>$E124*0.5</f>
        <v>0.375</v>
      </c>
      <c r="C124" s="16">
        <f>$E124*0.3</f>
        <v>0.22499999999999998</v>
      </c>
      <c r="D124" s="16">
        <f>$E124*0.2</f>
        <v>0.15000000000000002</v>
      </c>
      <c r="E124" s="20">
        <f>$C$94</f>
        <v>0.75</v>
      </c>
    </row>
    <row r="125" spans="1:5" x14ac:dyDescent="0.25">
      <c r="A125" s="24" t="s">
        <v>4007</v>
      </c>
      <c r="B125" s="26">
        <f>MIN(C123,E124)+E124</f>
        <v>0.81429703331370484</v>
      </c>
      <c r="C125" s="21">
        <f>IF(edb_name="Northpower","",IF(B113=0,0,E124/100))</f>
        <v>7.4999999999999997E-3</v>
      </c>
      <c r="D125" s="26">
        <f>E124*2-B125-C125</f>
        <v>0.67820296668629521</v>
      </c>
      <c r="E125" s="16"/>
    </row>
    <row r="127" spans="1:5" ht="18.75" x14ac:dyDescent="0.3">
      <c r="A127" s="25" t="s">
        <v>395</v>
      </c>
    </row>
    <row r="128" spans="1:5" x14ac:dyDescent="0.25">
      <c r="A128" s="24" t="s">
        <v>4003</v>
      </c>
      <c r="B128" s="9">
        <f>SUMIFS(assets!$F$1:$F$2000,assets!$A$1:$A$2000,edb_name,assets!$C$1:$C$2000,"Subtransmission lines")+SUMIFS(assets!$F$1:$F$2000,assets!$A$1:$A$2000,edb_name,assets!$C$1:$C$2000,"Subtransmission cables")</f>
        <v>11619.416575103998</v>
      </c>
      <c r="C128" s="90"/>
    </row>
    <row r="129" spans="1:6" s="37" customFormat="1" x14ac:dyDescent="0.25">
      <c r="A129" s="24" t="s">
        <v>4280</v>
      </c>
      <c r="B129" s="88">
        <f>INDEX(dataset!$A:$AO,MATCH($E129,dataset!$AO:$AO,0),MATCH($A$1,dataset!$A$1:$AO$1,0))/1000+INDEX(dataset!$A:$AO,MATCH($F129,dataset!$AO:$AO,0),MATCH($A$1,dataset!$A$1:$AO$1,0))/1000</f>
        <v>1250.4439374999999</v>
      </c>
      <c r="C129" s="90"/>
      <c r="E129" s="37" t="s">
        <v>4368</v>
      </c>
      <c r="F129" s="37" t="s">
        <v>4367</v>
      </c>
    </row>
    <row r="130" spans="1:6" x14ac:dyDescent="0.25">
      <c r="A130" s="24" t="s">
        <v>4546</v>
      </c>
      <c r="B130" s="88">
        <f>SUMIFS(assets!$G$1:$G$2000,assets!$A$1:$A$2000,edb_name,assets!$C$1:$C$2000,"Subtransmission lines")+SUMIFS(assets!$G$1:$G$2000,assets!$A$1:$A$2000,edb_name,assets!$C$1:$C$2000,"Subtransmission cables")</f>
        <v>1055.141408568481</v>
      </c>
      <c r="C130" s="90">
        <f>B130/B128</f>
        <v>9.0808467167727572E-2</v>
      </c>
    </row>
    <row r="131" spans="1:6" x14ac:dyDescent="0.25">
      <c r="A131" s="24" t="s">
        <v>4004</v>
      </c>
      <c r="B131" s="88">
        <f>(SUMPRODUCT(--(assets!$A$1:$A$2000=edb_name),--(assets!$C$1:$C$2000="Subtransmission lines"),assets!$F$1:$F$2000,assets!$H$1:$H$2000)+SUMPRODUCT(--(assets!$A$1:$A$2000=edb_name),--(assets!$C$1:$C$2000="Subtransmission cables"),assets!$F$1:$F$2000,assets!$H$1:$H$2000))/(SUMPRODUCT(--(assets!$A$1:$A$2000=edb_name),--(assets!$C$1:$C$2000="Subtransmission lines"),assets!$F$1:$F$2000)+SUMPRODUCT(--(assets!$A$1:$A$2000=edb_name),--(assets!$C$1:$C$2000="Subtransmission cables"),assets!$F$1:$F$2000))</f>
        <v>34.124005361700391</v>
      </c>
      <c r="C131" s="90"/>
    </row>
    <row r="132" spans="1:6" x14ac:dyDescent="0.25">
      <c r="A132" s="24" t="s">
        <v>4068</v>
      </c>
      <c r="B132" s="89">
        <f>(SUMPRODUCT(--(assets!$A$1:$A$2000=edb_name),--(assets!$C$1:$C$2000="Subtransmission lines"),assets!$F$1:$F$2000,assets!$I$1:$I$2000)+SUMPRODUCT(--(assets!$A$1:$A$2000=edb_name),--(assets!$C$1:$C$2000="Subtransmission cables"),assets!$F$1:$F$2000,assets!$I$1:$I$2000))/(SUMPRODUCT(--(assets!$A$1:$A$2000=edb_name),--(assets!$C$1:$C$2000="Subtransmission lines"),assets!$F$1:$F$2000)+SUMPRODUCT(--(assets!$A$1:$A$2000=edb_name),--(assets!$C$1:$C$2000="Subtransmission cables"),assets!$F$1:$F$2000))</f>
        <v>2.3549205633591429E-2</v>
      </c>
      <c r="C132" s="90"/>
    </row>
    <row r="133" spans="1:6" x14ac:dyDescent="0.25">
      <c r="A133" s="24" t="s">
        <v>4069</v>
      </c>
      <c r="B133" s="89">
        <f>(SUMPRODUCT(--(assets!$A$1:$A$2000=edb_name),--(assets!$C$1:$C$2000="Subtransmission lines"),assets!$F$1:$F$2000,assets!$J$1:$J$2000)+SUMPRODUCT(--(assets!$A$1:$A$2000=edb_name),--(assets!$C$1:$C$2000="Subtransmission cables"),assets!$F$1:$F$2000,assets!$J$1:$J$2000))/(SUMPRODUCT(--(assets!$A$1:$A$2000=edb_name),--(assets!$C$1:$C$2000="Subtransmission lines"),assets!$F$1:$F$2000)+SUMPRODUCT(--(assets!$A$1:$A$2000=edb_name),--(assets!$C$1:$C$2000="Subtransmission cables"),assets!$F$1:$F$2000))</f>
        <v>5.1772068025706552E-2</v>
      </c>
      <c r="C133" s="90"/>
    </row>
    <row r="134" spans="1:6" s="37" customFormat="1" x14ac:dyDescent="0.25">
      <c r="A134" s="24" t="s">
        <v>4060</v>
      </c>
      <c r="B134" s="88">
        <f>(SUMPRODUCT(--(assets!$A$1:$A$2000=edb_name),--(assets!$C$1:$C$2000="Subtransmission lines"),assets!$F$1:$F$2000,assets!$N$1:$N$2000)+SUMPRODUCT(--(assets!$A$1:$A$2000=edb_name),--(assets!$C$1:$C$2000="Subtransmission cables"),assets!$F$1:$F$2000,assets!$N$1:$N$2000))/(SUMPRODUCT(--(assets!$A$1:$A$2000=edb_name),--(assets!$C$1:$C$2000="Subtransmission lines"),assets!$F$1:$F$2000)+SUMPRODUCT(--(assets!$A$1:$A$2000=edb_name),--(assets!$C$1:$C$2000="Subtransmission cables"),assets!$F$1:$F$2000))</f>
        <v>3.1663020325161102</v>
      </c>
      <c r="C134" s="90"/>
    </row>
    <row r="135" spans="1:6" x14ac:dyDescent="0.25">
      <c r="A135" s="24" t="s">
        <v>4248</v>
      </c>
      <c r="B135" s="9">
        <f>SUMIFS(assets!$M$1:$M$2000,assets!$A$1:$A$2000,edb_name,assets!$C$1:$C$2000,"Subtransmission lines")+SUMIFS(assets!$M$1:$M$2000,assets!$A$1:$A$2000,edb_name,assets!$C$1:$C$2000,"Subtransmission cables")</f>
        <v>364.18394112400529</v>
      </c>
      <c r="C135" s="90">
        <f>B135/B128</f>
        <v>3.1342704581597783E-2</v>
      </c>
    </row>
    <row r="136" spans="1:6" x14ac:dyDescent="0.25">
      <c r="A136" s="24" t="s">
        <v>4249</v>
      </c>
      <c r="B136" s="89">
        <f>(SUMPRODUCT(--(assets!$A$1:$A$2000=edb_name),--(assets!$C$1:$C$2000="Subtransmission lines"),assets!$F$1:$F$2000,assets!$L$1:$L$2000)+SUMPRODUCT(--(assets!$A$1:$A$2000=edb_name),--(assets!$C$1:$C$2000="Subtransmission cables"),assets!$F$1:$F$2000,assets!$L$1:$L$2000))/(SUMPRODUCT(--(assets!$A$1:$A$2000=edb_name),--(assets!$C$1:$C$2000="Subtransmission lines"),assets!$F$1:$F$2000)+SUMPRODUCT(--(assets!$A$1:$A$2000=edb_name),--(assets!$C$1:$C$2000="Subtransmission cables"),assets!$F$1:$F$2000))</f>
        <v>8.5074689939402759E-2</v>
      </c>
      <c r="C136" s="90"/>
    </row>
    <row r="137" spans="1:6" x14ac:dyDescent="0.25">
      <c r="A137" s="24" t="s">
        <v>4070</v>
      </c>
      <c r="B137" s="89">
        <f>(SUMPRODUCT(--(assets!$A$1:$A$2000=edb_name),--(assets!$C$1:$C$2000="Subtransmission lines"),assets!$F$1:$F$2000,assets!$K$1:$K$2000)+SUMPRODUCT(--(assets!$A$1:$A$2000=edb_name),--(assets!$C$1:$C$2000="Subtransmission cables"),assets!$F$1:$F$2000,assets!$K$1:$K$2000))/(SUMPRODUCT(--(assets!$A$1:$A$2000=edb_name),--(assets!$C$1:$C$2000="Subtransmission lines"),assets!$F$1:$F$2000)+SUMPRODUCT(--(assets!$A$1:$A$2000=edb_name),--(assets!$C$1:$C$2000="Subtransmission cables"),assets!$F$1:$F$2000))</f>
        <v>2.8533269619957322E-2</v>
      </c>
      <c r="C137" s="90">
        <f>B132*$B$90+B133*$B$91+B136*$B$92</f>
        <v>4.9435239646444709E-2</v>
      </c>
    </row>
    <row r="138" spans="1:6" s="37" customFormat="1" x14ac:dyDescent="0.25">
      <c r="A138" s="24"/>
      <c r="B138" s="9"/>
      <c r="C138" s="92">
        <f>C130*$C$93+B132*$C$90+B133*$C$91+B136*$C$92</f>
        <v>0.3218520476672026</v>
      </c>
    </row>
    <row r="139" spans="1:6" x14ac:dyDescent="0.25">
      <c r="A139" s="24" t="s">
        <v>4006</v>
      </c>
      <c r="B139" s="16">
        <f>$E139*0.5</f>
        <v>0.375</v>
      </c>
      <c r="C139" s="16">
        <f>$E139*0.3</f>
        <v>0.22499999999999998</v>
      </c>
      <c r="D139" s="16">
        <f>$E139*0.2</f>
        <v>0.15000000000000002</v>
      </c>
      <c r="E139" s="20">
        <f>$C$94</f>
        <v>0.75</v>
      </c>
    </row>
    <row r="140" spans="1:6" x14ac:dyDescent="0.25">
      <c r="A140" s="24" t="s">
        <v>4007</v>
      </c>
      <c r="B140" s="26">
        <f>MIN(C138,E139)+E139</f>
        <v>1.0718520476672027</v>
      </c>
      <c r="C140" s="21">
        <f>IF(edb_name="Northpower","",IF(B128=0,0,E139/100))</f>
        <v>7.4999999999999997E-3</v>
      </c>
      <c r="D140" s="26">
        <f>E139*2-B140-C140</f>
        <v>0.42064795233279734</v>
      </c>
      <c r="E140" s="16"/>
    </row>
    <row r="142" spans="1:6" ht="18.75" x14ac:dyDescent="0.3">
      <c r="A142" s="25" t="s">
        <v>4064</v>
      </c>
    </row>
    <row r="143" spans="1:6" x14ac:dyDescent="0.25">
      <c r="A143" s="24" t="s">
        <v>4197</v>
      </c>
      <c r="B143" s="9">
        <f>SUMIFS(assets!$F$1:$F$2000,assets!$A$1:$A$2000,edb_name,assets!$C$1:$C$2000,$A142)</f>
        <v>1346408</v>
      </c>
      <c r="C143" s="90"/>
    </row>
    <row r="144" spans="1:6" s="37" customFormat="1" x14ac:dyDescent="0.25">
      <c r="A144" s="24" t="s">
        <v>4280</v>
      </c>
      <c r="B144" s="88"/>
      <c r="C144" s="90"/>
    </row>
    <row r="145" spans="1:5" x14ac:dyDescent="0.25">
      <c r="A145" s="24" t="s">
        <v>4546</v>
      </c>
      <c r="B145" s="88">
        <f>SUMIFS(assets!$G$1:$G$2000,assets!$A$1:$A$2000,edb_name,assets!$C$1:$C$2000,$A142)</f>
        <v>148222.90067380667</v>
      </c>
      <c r="C145" s="90">
        <f>B145/B143</f>
        <v>0.11008765595109853</v>
      </c>
    </row>
    <row r="146" spans="1:5" x14ac:dyDescent="0.25">
      <c r="A146" s="24" t="s">
        <v>4004</v>
      </c>
      <c r="B146" s="88">
        <f>SUMPRODUCT(--(assets!$A$1:$A$2000=edb_name),--(assets!$C$1:$C$2000=$A142),assets!$F$1:$F$2000,assets!$H$1:$H$2000)/SUMPRODUCT(--(assets!$A$1:$A$2000=edb_name),--(assets!$C$1:$C$2000=$A142),assets!$F$1:$F$2000)</f>
        <v>32.3317013432697</v>
      </c>
      <c r="C146" s="90"/>
    </row>
    <row r="147" spans="1:5" x14ac:dyDescent="0.25">
      <c r="A147" s="24" t="s">
        <v>4068</v>
      </c>
      <c r="B147" s="89">
        <f>SUMPRODUCT(--(assets!$A$1:$A$2000=edb_name),--(assets!$C$1:$C$2000=$A142),assets!$F$1:$F$2000,assets!$I$1:$I$2000)/SUMPRODUCT(--(assets!$A$1:$A$2000=edb_name),--(assets!$C$1:$C$2000=$A142),assets!$F$1:$F$2000)</f>
        <v>1.4598142888142075E-2</v>
      </c>
      <c r="C147" s="90"/>
    </row>
    <row r="148" spans="1:5" x14ac:dyDescent="0.25">
      <c r="A148" s="24" t="s">
        <v>4069</v>
      </c>
      <c r="B148" s="89">
        <f>SUMPRODUCT(--(assets!$A$1:$A$2000=edb_name),--(assets!$C$1:$C$2000=$A142),assets!$F$1:$F$2000,assets!$J$1:$J$2000)/SUMPRODUCT(--(assets!$A$1:$A$2000=edb_name),--(assets!$C$1:$C$2000=$A142),assets!$F$1:$F$2000)</f>
        <v>5.1165010667360081E-2</v>
      </c>
      <c r="C148" s="90"/>
    </row>
    <row r="149" spans="1:5" s="37" customFormat="1" x14ac:dyDescent="0.25">
      <c r="A149" s="24" t="s">
        <v>4060</v>
      </c>
      <c r="B149" s="88">
        <f>SUMPRODUCT(--(assets!$A$1:$A$2000=edb_name),--(assets!$C$1:$C$2000=$A142),assets!$F$1:$F$2000,assets!$N$1:$N$2000)/SUMPRODUCT(--(assets!$A$1:$A$2000=edb_name),--(assets!$C$1:$C$2000=$A142),assets!$F$1:$F$2000)</f>
        <v>3.3826852005216281</v>
      </c>
      <c r="C149" s="90"/>
    </row>
    <row r="150" spans="1:5" x14ac:dyDescent="0.25">
      <c r="A150" s="24" t="s">
        <v>4248</v>
      </c>
      <c r="B150" s="9">
        <f>SUMIFS(assets!$M$1:$M$2000,assets!$A$1:$A$2000,edb_name,assets!$C$1:$C$2000,$A142)</f>
        <v>54904</v>
      </c>
      <c r="C150" s="90">
        <f>B150/B143</f>
        <v>4.0778129660548661E-2</v>
      </c>
    </row>
    <row r="151" spans="1:5" x14ac:dyDescent="0.25">
      <c r="A151" s="24" t="s">
        <v>4249</v>
      </c>
      <c r="B151" s="89">
        <f>SUMPRODUCT(--(assets!$A$1:$A$2000=edb_name),--(assets!$C$1:$C$2000=$A142),assets!$F$1:$F$2000,assets!$L$1:$L$2000)/SUMPRODUCT(--(assets!$A$1:$A$2000=edb_name),--(assets!$C$1:$C$2000=$A142),assets!$F$1:$F$2000)</f>
        <v>5.9402818849590651E-2</v>
      </c>
      <c r="C151" s="90"/>
    </row>
    <row r="152" spans="1:5" x14ac:dyDescent="0.25">
      <c r="A152" s="24" t="s">
        <v>4070</v>
      </c>
      <c r="B152" s="89">
        <f>SUMPRODUCT(--(assets!$A$1:$A$2000=edb_name),--(assets!$C$1:$C$2000=$A142),assets!$F$1:$F$2000,assets!$K$1:$K$2000)/SUMPRODUCT(--(assets!$A$1:$A$2000=edb_name),--(assets!$C$1:$C$2000=$A142),assets!$F$1:$F$2000)</f>
        <v>4.9379313757380826E-2</v>
      </c>
      <c r="C152" s="90">
        <f>B147*$B$90+B148*$B$91+B151*$B$92</f>
        <v>4.0180648221822116E-2</v>
      </c>
    </row>
    <row r="153" spans="1:5" s="37" customFormat="1" x14ac:dyDescent="0.25">
      <c r="A153" s="24"/>
      <c r="B153" s="9"/>
      <c r="C153" s="92">
        <f>C145*$C$93+B147*$C$90+B148*$C$91+B151*$C$92</f>
        <v>0.27904805702061752</v>
      </c>
    </row>
    <row r="154" spans="1:5" x14ac:dyDescent="0.25">
      <c r="A154" s="24" t="s">
        <v>4006</v>
      </c>
      <c r="B154" s="16">
        <f>$E154*0.5</f>
        <v>0.375</v>
      </c>
      <c r="C154" s="16">
        <f>$E154*0.3</f>
        <v>0.22499999999999998</v>
      </c>
      <c r="D154" s="16">
        <f>$E154*0.2</f>
        <v>0.15000000000000002</v>
      </c>
      <c r="E154" s="20">
        <f>$C$94</f>
        <v>0.75</v>
      </c>
    </row>
    <row r="155" spans="1:5" x14ac:dyDescent="0.25">
      <c r="A155" s="24" t="s">
        <v>4007</v>
      </c>
      <c r="B155" s="26">
        <f>MIN(C153,E154)+E154</f>
        <v>1.0290480570206175</v>
      </c>
      <c r="C155" s="21">
        <f>IF(edb_name="Northpower","",IF(B143=0,0,E154/100))</f>
        <v>7.4999999999999997E-3</v>
      </c>
      <c r="D155" s="26">
        <f>E154*2-B155-C155</f>
        <v>0.46345194297938247</v>
      </c>
      <c r="E155" s="16"/>
    </row>
    <row r="156" spans="1:5" s="37" customFormat="1" x14ac:dyDescent="0.25"/>
    <row r="157" spans="1:5" s="37" customFormat="1" ht="18.75" x14ac:dyDescent="0.3">
      <c r="A157" s="41" t="s">
        <v>4013</v>
      </c>
      <c r="B157"/>
      <c r="C157"/>
      <c r="D157"/>
      <c r="E157"/>
    </row>
    <row r="158" spans="1:5" s="37" customFormat="1" x14ac:dyDescent="0.25">
      <c r="A158" s="24" t="s">
        <v>4197</v>
      </c>
      <c r="B158" s="9">
        <f>SUMIFS(assets!$F$1:$F$2000,assets!$A$1:$A$2000,edb_name,assets!$C$1:$C$2000,$A157)</f>
        <v>186812.9853515625</v>
      </c>
      <c r="C158" s="90"/>
      <c r="D158"/>
      <c r="E158"/>
    </row>
    <row r="159" spans="1:5" s="37" customFormat="1" x14ac:dyDescent="0.25">
      <c r="A159" s="24" t="s">
        <v>4280</v>
      </c>
      <c r="B159" s="88">
        <f>INDEX(dataset!$A:$AO,MATCH($E159,dataset!$AO:$AO,0),MATCH($A$1,dataset!$A$1:$AO$1,0))/1000</f>
        <v>1409.815875</v>
      </c>
      <c r="C159" s="90"/>
      <c r="E159" s="37" t="s">
        <v>4363</v>
      </c>
    </row>
    <row r="160" spans="1:5" s="37" customFormat="1" x14ac:dyDescent="0.25">
      <c r="A160" s="24" t="s">
        <v>4546</v>
      </c>
      <c r="B160" s="88">
        <f>SUMIFS(assets!$G$1:$G$2000,assets!$A$1:$A$2000,edb_name,assets!$C$1:$C$2000,$A157)</f>
        <v>27209.59994328022</v>
      </c>
      <c r="C160" s="90">
        <f>B160/B158</f>
        <v>0.14565154500408309</v>
      </c>
      <c r="D160"/>
      <c r="E160"/>
    </row>
    <row r="161" spans="1:5" s="37" customFormat="1" x14ac:dyDescent="0.25">
      <c r="A161" s="24" t="s">
        <v>4004</v>
      </c>
      <c r="B161" s="88">
        <f>SUMPRODUCT(--(assets!$A$1:$A$2000=edb_name),--(assets!$C$1:$C$2000=$A157),assets!$F$1:$F$2000,assets!$H$1:$H$2000)/SUMPRODUCT(--(assets!$A$1:$A$2000=edb_name),--(assets!$C$1:$C$2000=$A157),assets!$F$1:$F$2000)</f>
        <v>23.732230864781492</v>
      </c>
      <c r="C161" s="90"/>
      <c r="D161"/>
      <c r="E161"/>
    </row>
    <row r="162" spans="1:5" s="37" customFormat="1" x14ac:dyDescent="0.25">
      <c r="A162" s="24" t="s">
        <v>4068</v>
      </c>
      <c r="B162" s="89">
        <f>SUMPRODUCT(--(assets!$A$1:$A$2000=edb_name),--(assets!$C$1:$C$2000=$A157),assets!$F$1:$F$2000,assets!$I$1:$I$2000)/SUMPRODUCT(--(assets!$A$1:$A$2000=edb_name),--(assets!$C$1:$C$2000=$A157),assets!$F$1:$F$2000)</f>
        <v>2.9561866373008283E-2</v>
      </c>
      <c r="C162" s="90"/>
      <c r="D162"/>
      <c r="E162"/>
    </row>
    <row r="163" spans="1:5" s="37" customFormat="1" x14ac:dyDescent="0.25">
      <c r="A163" s="24" t="s">
        <v>4069</v>
      </c>
      <c r="B163" s="89">
        <f>SUMPRODUCT(--(assets!$A$1:$A$2000=edb_name),--(assets!$C$1:$C$2000=$A157),assets!$F$1:$F$2000,assets!$J$1:$J$2000)/SUMPRODUCT(--(assets!$A$1:$A$2000=edb_name),--(assets!$C$1:$C$2000=$A157),assets!$F$1:$F$2000)</f>
        <v>4.1658466491215101E-2</v>
      </c>
      <c r="C163" s="90"/>
      <c r="D163"/>
      <c r="E163"/>
    </row>
    <row r="164" spans="1:5" s="37" customFormat="1" x14ac:dyDescent="0.25">
      <c r="A164" s="24" t="s">
        <v>4060</v>
      </c>
      <c r="B164" s="88">
        <f>SUMPRODUCT(--(assets!$A$1:$A$2000=edb_name),--(assets!$C$1:$C$2000=$A157),assets!$F$1:$F$2000,assets!$N$1:$N$2000)/SUMPRODUCT(--(assets!$A$1:$A$2000=edb_name),--(assets!$C$1:$C$2000=$A157),assets!$F$1:$F$2000)</f>
        <v>3.3621825011868927</v>
      </c>
      <c r="C164" s="90"/>
    </row>
    <row r="165" spans="1:5" s="37" customFormat="1" x14ac:dyDescent="0.25">
      <c r="A165" s="24" t="s">
        <v>4248</v>
      </c>
      <c r="B165" s="9">
        <f>SUMIFS(assets!$M$1:$M$2000,assets!$A$1:$A$2000,edb_name,assets!$C$1:$C$2000,$A157)</f>
        <v>820</v>
      </c>
      <c r="C165" s="90">
        <f>B165/B158</f>
        <v>4.3894164983062913E-3</v>
      </c>
      <c r="D165"/>
      <c r="E165"/>
    </row>
    <row r="166" spans="1:5" s="37" customFormat="1" x14ac:dyDescent="0.25">
      <c r="A166" s="24" t="s">
        <v>4249</v>
      </c>
      <c r="B166" s="89">
        <f>SUMPRODUCT(--(assets!$A$1:$A$2000=edb_name),--(assets!$C$1:$C$2000=$A157),assets!$F$1:$F$2000,assets!$L$1:$L$2000)/SUMPRODUCT(--(assets!$A$1:$A$2000=edb_name),--(assets!$C$1:$C$2000=$A157),assets!$F$1:$F$2000)</f>
        <v>4.6701210567217086E-2</v>
      </c>
      <c r="C166" s="90"/>
      <c r="D166"/>
      <c r="E166"/>
    </row>
    <row r="167" spans="1:5" s="37" customFormat="1" x14ac:dyDescent="0.25">
      <c r="A167" s="24" t="s">
        <v>4070</v>
      </c>
      <c r="B167" s="89">
        <f>SUMPRODUCT(--(assets!$A$1:$A$2000=edb_name),--(assets!$C$1:$C$2000=$A157),assets!$F$1:$F$2000,assets!$K$1:$K$2000)/SUMPRODUCT(--(assets!$A$1:$A$2000=edb_name),--(assets!$C$1:$C$2000=$A157),assets!$F$1:$F$2000)</f>
        <v>6.0106708182876445E-2</v>
      </c>
      <c r="C167" s="90">
        <f>B162*$B$90+B163*$B$91+B166*$B$92</f>
        <v>5.0391099618615834E-2</v>
      </c>
      <c r="D167"/>
      <c r="E167"/>
    </row>
    <row r="168" spans="1:5" s="37" customFormat="1" x14ac:dyDescent="0.25">
      <c r="A168" s="24"/>
      <c r="B168" s="9"/>
      <c r="C168" s="92">
        <f>C160*$C$93+B162*$C$90+B163*$C$91+B166*$C$92</f>
        <v>0.35225868755454837</v>
      </c>
    </row>
    <row r="169" spans="1:5" s="37" customFormat="1" x14ac:dyDescent="0.25">
      <c r="A169" s="24" t="s">
        <v>4006</v>
      </c>
      <c r="B169" s="16">
        <f>$E169*0.5</f>
        <v>0.375</v>
      </c>
      <c r="C169" s="16">
        <f>$E169*0.3</f>
        <v>0.22499999999999998</v>
      </c>
      <c r="D169" s="16">
        <f>$E169*0.2</f>
        <v>0.15000000000000002</v>
      </c>
      <c r="E169" s="20">
        <f>$C$94</f>
        <v>0.75</v>
      </c>
    </row>
    <row r="170" spans="1:5" s="37" customFormat="1" x14ac:dyDescent="0.25">
      <c r="A170" s="24" t="s">
        <v>4007</v>
      </c>
      <c r="B170" s="26">
        <f>MIN(C168,E169)+E169</f>
        <v>1.1022586875545484</v>
      </c>
      <c r="C170" s="21">
        <f>IF(edb_name="Northpower","",IF(B158=0,0,E169/100))</f>
        <v>7.4999999999999997E-3</v>
      </c>
      <c r="D170" s="26">
        <f>E169*2-B170-C170</f>
        <v>0.39024131244545163</v>
      </c>
      <c r="E170" s="16"/>
    </row>
    <row r="171" spans="1:5" s="37" customFormat="1" x14ac:dyDescent="0.25">
      <c r="A171" s="22"/>
      <c r="B171"/>
      <c r="C171"/>
      <c r="D171"/>
      <c r="E171"/>
    </row>
    <row r="172" spans="1:5" s="37" customFormat="1" ht="18.75" x14ac:dyDescent="0.3">
      <c r="A172" s="25" t="s">
        <v>389</v>
      </c>
      <c r="B172"/>
      <c r="C172"/>
      <c r="D172"/>
      <c r="E172"/>
    </row>
    <row r="173" spans="1:5" s="37" customFormat="1" x14ac:dyDescent="0.25">
      <c r="A173" s="24" t="s">
        <v>4197</v>
      </c>
      <c r="B173" s="9">
        <f>SUMIFS(assets!$F$1:$F$2000,assets!$A$1:$A$2000,edb_name,assets!$C$1:$C$2000,$A172)</f>
        <v>213390.970703125</v>
      </c>
      <c r="C173" s="90"/>
      <c r="D173"/>
      <c r="E173"/>
    </row>
    <row r="174" spans="1:5" s="37" customFormat="1" x14ac:dyDescent="0.25">
      <c r="A174" s="24" t="s">
        <v>4280</v>
      </c>
      <c r="B174" s="88">
        <f>INDEX(dataset!$A:$AO,MATCH($E174,dataset!$AO:$AO,0),MATCH($A$1,dataset!$A$1:$AO$1,0))/1000</f>
        <v>712.54306250000002</v>
      </c>
      <c r="C174" s="90"/>
      <c r="E174" t="s">
        <v>4364</v>
      </c>
    </row>
    <row r="175" spans="1:5" s="37" customFormat="1" x14ac:dyDescent="0.25">
      <c r="A175" s="24" t="s">
        <v>4546</v>
      </c>
      <c r="B175" s="88">
        <f>SUMIFS(assets!$G$1:$G$2000,assets!$A$1:$A$2000,edb_name,assets!$C$1:$C$2000,$A172)</f>
        <v>51644.249830216169</v>
      </c>
      <c r="C175" s="90">
        <f>B175/B173</f>
        <v>0.24201703408559389</v>
      </c>
      <c r="D175"/>
      <c r="E175"/>
    </row>
    <row r="176" spans="1:5" s="37" customFormat="1" x14ac:dyDescent="0.25">
      <c r="A176" s="24" t="s">
        <v>4004</v>
      </c>
      <c r="B176" s="88">
        <f>SUMPRODUCT(--(assets!$A$1:$A$2000=edb_name),--(assets!$C$1:$C$2000=$A172),assets!$F$1:$F$2000,assets!$H$1:$H$2000)/SUMPRODUCT(--(assets!$A$1:$A$2000=edb_name),--(assets!$C$1:$C$2000=$A172),assets!$F$1:$F$2000)</f>
        <v>21.732122574161938</v>
      </c>
      <c r="C176" s="90"/>
      <c r="D176"/>
      <c r="E176"/>
    </row>
    <row r="177" spans="1:5" s="37" customFormat="1" x14ac:dyDescent="0.25">
      <c r="A177" s="24" t="s">
        <v>4068</v>
      </c>
      <c r="B177" s="89">
        <f>SUMPRODUCT(--(assets!$A$1:$A$2000=edb_name),--(assets!$C$1:$C$2000=$A172),assets!$F$1:$F$2000,assets!$I$1:$I$2000)/SUMPRODUCT(--(assets!$A$1:$A$2000=edb_name),--(assets!$C$1:$C$2000=$A172),assets!$F$1:$F$2000)</f>
        <v>2.7177267879688983E-2</v>
      </c>
      <c r="C177" s="90"/>
      <c r="D177"/>
      <c r="E177"/>
    </row>
    <row r="178" spans="1:5" s="37" customFormat="1" x14ac:dyDescent="0.25">
      <c r="A178" s="24" t="s">
        <v>4069</v>
      </c>
      <c r="B178" s="89">
        <f>SUMPRODUCT(--(assets!$A$1:$A$2000=edb_name),--(assets!$C$1:$C$2000=$A172),assets!$F$1:$F$2000,assets!$J$1:$J$2000)/SUMPRODUCT(--(assets!$A$1:$A$2000=edb_name),--(assets!$C$1:$C$2000=$A172),assets!$F$1:$F$2000)</f>
        <v>4.5540562997986582E-2</v>
      </c>
      <c r="C178" s="90"/>
      <c r="D178"/>
      <c r="E178"/>
    </row>
    <row r="179" spans="1:5" s="37" customFormat="1" x14ac:dyDescent="0.25">
      <c r="A179" s="24" t="s">
        <v>4060</v>
      </c>
      <c r="B179" s="88">
        <f>SUMPRODUCT(--(assets!$A$1:$A$2000=edb_name),--(assets!$C$1:$C$2000=$A172),assets!$F$1:$F$2000,assets!$N$1:$N$2000)/SUMPRODUCT(--(assets!$A$1:$A$2000=edb_name),--(assets!$C$1:$C$2000=$A172),assets!$F$1:$F$2000)</f>
        <v>3.1912132448696306</v>
      </c>
      <c r="C179" s="90"/>
    </row>
    <row r="180" spans="1:5" s="37" customFormat="1" x14ac:dyDescent="0.25">
      <c r="A180" s="24" t="s">
        <v>4248</v>
      </c>
      <c r="B180" s="9">
        <f>SUMIFS(assets!$M$1:$M$2000,assets!$A$1:$A$2000,edb_name,assets!$C$1:$C$2000,$A172)</f>
        <v>13084</v>
      </c>
      <c r="C180" s="90">
        <f>B180/B173</f>
        <v>6.1314684294692098E-2</v>
      </c>
      <c r="D180"/>
      <c r="E180"/>
    </row>
    <row r="181" spans="1:5" s="37" customFormat="1" x14ac:dyDescent="0.25">
      <c r="A181" s="24" t="s">
        <v>4249</v>
      </c>
      <c r="B181" s="89">
        <f>SUMPRODUCT(--(assets!$A$1:$A$2000=edb_name),--(assets!$C$1:$C$2000=$A172),assets!$F$1:$F$2000,assets!$L$1:$L$2000)/SUMPRODUCT(--(assets!$A$1:$A$2000=edb_name),--(assets!$C$1:$C$2000=$A172),assets!$F$1:$F$2000)</f>
        <v>6.9657764436139441E-2</v>
      </c>
      <c r="C181" s="90"/>
      <c r="D181"/>
      <c r="E181"/>
    </row>
    <row r="182" spans="1:5" s="37" customFormat="1" x14ac:dyDescent="0.25">
      <c r="A182" s="24" t="s">
        <v>4070</v>
      </c>
      <c r="B182" s="89">
        <f>SUMPRODUCT(--(assets!$A$1:$A$2000=edb_name),--(assets!$C$1:$C$2000=$A172),assets!$F$1:$F$2000,assets!$K$1:$K$2000)/SUMPRODUCT(--(assets!$A$1:$A$2000=edb_name),--(assets!$C$1:$C$2000=$A172),assets!$F$1:$F$2000)</f>
        <v>7.3391318791069707E-2</v>
      </c>
      <c r="C182" s="90">
        <f>B177*$B$90+B178*$B$91+B181*$B$92</f>
        <v>4.9947549378682274E-2</v>
      </c>
      <c r="D182"/>
      <c r="E182"/>
    </row>
    <row r="183" spans="1:5" s="37" customFormat="1" x14ac:dyDescent="0.25">
      <c r="A183" s="24"/>
      <c r="B183" s="9"/>
      <c r="C183" s="92">
        <f>C175*$C$93+B177*$C$90+B178*$C$91+B181*$C$92</f>
        <v>0.46592443303847586</v>
      </c>
    </row>
    <row r="184" spans="1:5" s="37" customFormat="1" x14ac:dyDescent="0.25">
      <c r="A184" s="24" t="s">
        <v>4006</v>
      </c>
      <c r="B184" s="16">
        <f>$E184*0.5</f>
        <v>0.375</v>
      </c>
      <c r="C184" s="16">
        <f>$E184*0.3</f>
        <v>0.22499999999999998</v>
      </c>
      <c r="D184" s="16">
        <f>$E184*0.2</f>
        <v>0.15000000000000002</v>
      </c>
      <c r="E184" s="20">
        <f>$C$94</f>
        <v>0.75</v>
      </c>
    </row>
    <row r="185" spans="1:5" s="37" customFormat="1" x14ac:dyDescent="0.25">
      <c r="A185" s="24" t="s">
        <v>4007</v>
      </c>
      <c r="B185" s="26">
        <f>MIN(C183,E184)+E184</f>
        <v>1.215924433038476</v>
      </c>
      <c r="C185" s="21">
        <f>IF(edb_name="Northpower","",IF(B173=0,0,E184/100))</f>
        <v>7.4999999999999997E-3</v>
      </c>
      <c r="D185" s="26">
        <f>E184*2-B185-C185</f>
        <v>0.27657556696152402</v>
      </c>
      <c r="E185" s="16"/>
    </row>
    <row r="186" spans="1:5" s="37" customFormat="1" x14ac:dyDescent="0.25">
      <c r="A186" s="22"/>
      <c r="B186"/>
      <c r="C186"/>
      <c r="D186"/>
      <c r="E186"/>
    </row>
    <row r="187" spans="1:5" s="37" customFormat="1" ht="18.75" x14ac:dyDescent="0.3">
      <c r="A187" s="25" t="s">
        <v>4019</v>
      </c>
      <c r="B187"/>
      <c r="C187"/>
      <c r="D187"/>
      <c r="E187"/>
    </row>
    <row r="188" spans="1:5" s="37" customFormat="1" x14ac:dyDescent="0.25">
      <c r="A188" s="24" t="s">
        <v>4197</v>
      </c>
      <c r="B188" s="9">
        <f>SUMIFS(assets!$F$1:$F$2000,assets!$A$1:$A$2000,edb_name,assets!$C$1:$C$2000,$A187)</f>
        <v>1261</v>
      </c>
      <c r="C188" s="90"/>
      <c r="D188"/>
      <c r="E188"/>
    </row>
    <row r="189" spans="1:5" s="37" customFormat="1" x14ac:dyDescent="0.25">
      <c r="A189" s="24" t="s">
        <v>4280</v>
      </c>
      <c r="B189" s="88"/>
      <c r="C189" s="90"/>
    </row>
    <row r="190" spans="1:5" s="37" customFormat="1" x14ac:dyDescent="0.25">
      <c r="A190" s="24" t="s">
        <v>4546</v>
      </c>
      <c r="B190" s="88">
        <f>SUMIFS(assets!$G$1:$G$2000,assets!$A$1:$A$2000,edb_name,assets!$C$1:$C$2000,$A187)</f>
        <v>489.30000412464142</v>
      </c>
      <c r="C190" s="90">
        <f>B190/B188</f>
        <v>0.38802537995609948</v>
      </c>
      <c r="D190"/>
      <c r="E190"/>
    </row>
    <row r="191" spans="1:5" s="37" customFormat="1" x14ac:dyDescent="0.25">
      <c r="A191" s="24" t="s">
        <v>4004</v>
      </c>
      <c r="B191" s="88">
        <f>SUMPRODUCT(--(assets!$A$1:$A$2000=edb_name),--(assets!$C$1:$C$2000=$A187),assets!$F$1:$F$2000,assets!$H$1:$H$2000)/SUMPRODUCT(--(assets!$A$1:$A$2000=edb_name),--(assets!$C$1:$C$2000=$A187),assets!$F$1:$F$2000)</f>
        <v>29.898981092847784</v>
      </c>
      <c r="C191" s="90"/>
      <c r="D191"/>
      <c r="E191"/>
    </row>
    <row r="192" spans="1:5" s="37" customFormat="1" x14ac:dyDescent="0.25">
      <c r="A192" s="24" t="s">
        <v>4068</v>
      </c>
      <c r="B192" s="89">
        <f>SUMPRODUCT(--(assets!$A$1:$A$2000=edb_name),--(assets!$C$1:$C$2000=$A187),assets!$F$1:$F$2000,assets!$I$1:$I$2000)/SUMPRODUCT(--(assets!$A$1:$A$2000=edb_name),--(assets!$C$1:$C$2000=$A187),assets!$F$1:$F$2000)</f>
        <v>2.6526611208752611E-2</v>
      </c>
      <c r="C192" s="90"/>
      <c r="D192"/>
      <c r="E192"/>
    </row>
    <row r="193" spans="1:5" s="37" customFormat="1" x14ac:dyDescent="0.25">
      <c r="A193" s="24" t="s">
        <v>4069</v>
      </c>
      <c r="B193" s="89">
        <f>SUMPRODUCT(--(assets!$A$1:$A$2000=edb_name),--(assets!$C$1:$C$2000=$A187),assets!$F$1:$F$2000,assets!$J$1:$J$2000)/SUMPRODUCT(--(assets!$A$1:$A$2000=edb_name),--(assets!$C$1:$C$2000=$A187),assets!$F$1:$F$2000)</f>
        <v>8.3085928364338299E-2</v>
      </c>
      <c r="C193" s="90"/>
      <c r="D193"/>
      <c r="E193"/>
    </row>
    <row r="194" spans="1:5" s="37" customFormat="1" x14ac:dyDescent="0.25">
      <c r="A194" s="24" t="s">
        <v>4060</v>
      </c>
      <c r="B194" s="88">
        <f>SUMPRODUCT(--(assets!$A$1:$A$2000=edb_name),--(assets!$C$1:$C$2000=$A187),assets!$F$1:$F$2000,assets!$N$1:$N$2000)/SUMPRODUCT(--(assets!$A$1:$A$2000=edb_name),--(assets!$C$1:$C$2000=$A187),assets!$F$1:$F$2000)</f>
        <v>3.2022326892562369</v>
      </c>
      <c r="C194" s="90"/>
    </row>
    <row r="195" spans="1:5" s="37" customFormat="1" x14ac:dyDescent="0.25">
      <c r="A195" s="24" t="s">
        <v>4248</v>
      </c>
      <c r="B195" s="9">
        <f>SUMIFS(assets!$M$1:$M$2000,assets!$A$1:$A$2000,edb_name,assets!$C$1:$C$2000,$A187)</f>
        <v>2</v>
      </c>
      <c r="C195" s="90">
        <f>B195/B188</f>
        <v>1.5860428231562252E-3</v>
      </c>
      <c r="D195"/>
      <c r="E195"/>
    </row>
    <row r="196" spans="1:5" s="37" customFormat="1" x14ac:dyDescent="0.25">
      <c r="A196" s="24" t="s">
        <v>4249</v>
      </c>
      <c r="B196" s="89">
        <f>SUMPRODUCT(--(assets!$A$1:$A$2000=edb_name),--(assets!$C$1:$C$2000=$A187),assets!$F$1:$F$2000,assets!$L$1:$L$2000)/SUMPRODUCT(--(assets!$A$1:$A$2000=edb_name),--(assets!$C$1:$C$2000=$A187),assets!$F$1:$F$2000)</f>
        <v>1.9825535289452814E-3</v>
      </c>
      <c r="C196" s="90"/>
      <c r="D196"/>
      <c r="E196"/>
    </row>
    <row r="197" spans="1:5" s="37" customFormat="1" x14ac:dyDescent="0.25">
      <c r="A197" s="24" t="s">
        <v>4070</v>
      </c>
      <c r="B197" s="89">
        <f>SUMPRODUCT(--(assets!$A$1:$A$2000=edb_name),--(assets!$C$1:$C$2000=$A187),assets!$F$1:$F$2000,assets!$K$1:$K$2000)/SUMPRODUCT(--(assets!$A$1:$A$2000=edb_name),--(assets!$C$1:$C$2000=$A187),assets!$F$1:$F$2000)</f>
        <v>6.3725645795694633E-2</v>
      </c>
      <c r="C197" s="90">
        <f>B192*$B$90+B193*$B$91+B196*$B$92</f>
        <v>6.806957539092176E-2</v>
      </c>
      <c r="D197"/>
      <c r="E197"/>
    </row>
    <row r="198" spans="1:5" s="37" customFormat="1" x14ac:dyDescent="0.25">
      <c r="A198" s="24"/>
      <c r="B198" s="9"/>
      <c r="C198" s="92">
        <f>C190*$C$93+B192*$C$90+B193*$C$91+B196*$C$92</f>
        <v>0.57920030668439348</v>
      </c>
    </row>
    <row r="199" spans="1:5" s="37" customFormat="1" x14ac:dyDescent="0.25">
      <c r="A199" s="24" t="s">
        <v>4006</v>
      </c>
      <c r="B199" s="16">
        <f>$E199*0.5</f>
        <v>0.375</v>
      </c>
      <c r="C199" s="16">
        <f>$E199*0.3</f>
        <v>0.22499999999999998</v>
      </c>
      <c r="D199" s="16">
        <f>$E199*0.2</f>
        <v>0.15000000000000002</v>
      </c>
      <c r="E199" s="20">
        <f>$C$94</f>
        <v>0.75</v>
      </c>
    </row>
    <row r="200" spans="1:5" s="37" customFormat="1" x14ac:dyDescent="0.25">
      <c r="A200" s="24" t="s">
        <v>4007</v>
      </c>
      <c r="B200" s="26">
        <f>MIN(C198,E199)+E199</f>
        <v>1.3292003066843936</v>
      </c>
      <c r="C200" s="21">
        <f>IF(edb_name="Northpower","",IF(B188=0,0,E199/100))</f>
        <v>7.4999999999999997E-3</v>
      </c>
      <c r="D200" s="26">
        <f>E199*2-B200-C200</f>
        <v>0.1632996933156064</v>
      </c>
      <c r="E200" s="16"/>
    </row>
    <row r="201" spans="1:5" s="37" customFormat="1" x14ac:dyDescent="0.25">
      <c r="A201" s="22"/>
      <c r="B201"/>
      <c r="C201"/>
      <c r="D201"/>
      <c r="E201"/>
    </row>
    <row r="202" spans="1:5" s="37" customFormat="1" ht="18.75" x14ac:dyDescent="0.3">
      <c r="A202" s="25" t="s">
        <v>4018</v>
      </c>
      <c r="B202"/>
      <c r="C202"/>
      <c r="D202"/>
      <c r="E202"/>
    </row>
    <row r="203" spans="1:5" s="37" customFormat="1" x14ac:dyDescent="0.25">
      <c r="A203" s="24" t="s">
        <v>4197</v>
      </c>
      <c r="B203" s="9">
        <f>SUMIFS(assets!$F$1:$F$2000,assets!$A$1:$A$2000,edb_name,assets!$C$1:$C$2000,$A202)</f>
        <v>11957.628570556641</v>
      </c>
      <c r="C203" s="90"/>
      <c r="D203"/>
      <c r="E203"/>
    </row>
    <row r="204" spans="1:5" s="37" customFormat="1" x14ac:dyDescent="0.25">
      <c r="A204" s="24" t="s">
        <v>4280</v>
      </c>
      <c r="B204" s="88">
        <f>INDEX(dataset!$A:$AO,MATCH($E204,dataset!$AO:$AO,0),MATCH($A$1,dataset!$A$1:$AO$1,0))/1000</f>
        <v>1254.8252500000001</v>
      </c>
      <c r="C204" s="90"/>
      <c r="E204" t="s">
        <v>4370</v>
      </c>
    </row>
    <row r="205" spans="1:5" s="37" customFormat="1" x14ac:dyDescent="0.25">
      <c r="A205" s="24" t="s">
        <v>4546</v>
      </c>
      <c r="B205" s="88">
        <f>SUMIFS(assets!$G$1:$G$2000,assets!$A$1:$A$2000,edb_name,assets!$C$1:$C$2000,$A202)</f>
        <v>3703.8000079095364</v>
      </c>
      <c r="C205" s="90">
        <f>B205/B203</f>
        <v>0.30974369090451859</v>
      </c>
      <c r="D205"/>
      <c r="E205"/>
    </row>
    <row r="206" spans="1:5" s="37" customFormat="1" x14ac:dyDescent="0.25">
      <c r="A206" s="24" t="s">
        <v>4004</v>
      </c>
      <c r="B206" s="88">
        <f>SUMPRODUCT(--(assets!$A$1:$A$2000=edb_name),--(assets!$C$1:$C$2000=$A202),assets!$F$1:$F$2000,assets!$H$1:$H$2000)/SUMPRODUCT(--(assets!$A$1:$A$2000=edb_name),--(assets!$C$1:$C$2000=$A202),assets!$F$1:$F$2000)</f>
        <v>23.877211214691552</v>
      </c>
      <c r="C206" s="90"/>
      <c r="D206"/>
      <c r="E206"/>
    </row>
    <row r="207" spans="1:5" s="37" customFormat="1" x14ac:dyDescent="0.25">
      <c r="A207" s="24" t="s">
        <v>4068</v>
      </c>
      <c r="B207" s="89">
        <f>SUMPRODUCT(--(assets!$A$1:$A$2000=edb_name),--(assets!$C$1:$C$2000=$A202),assets!$F$1:$F$2000,assets!$I$1:$I$2000)/SUMPRODUCT(--(assets!$A$1:$A$2000=edb_name),--(assets!$C$1:$C$2000=$A202),assets!$F$1:$F$2000)</f>
        <v>3.9445679199590897E-2</v>
      </c>
      <c r="C207" s="90"/>
      <c r="D207"/>
      <c r="E207"/>
    </row>
    <row r="208" spans="1:5" s="37" customFormat="1" x14ac:dyDescent="0.25">
      <c r="A208" s="24" t="s">
        <v>4069</v>
      </c>
      <c r="B208" s="89">
        <f>SUMPRODUCT(--(assets!$A$1:$A$2000=edb_name),--(assets!$C$1:$C$2000=$A202),assets!$F$1:$F$2000,assets!$J$1:$J$2000)/SUMPRODUCT(--(assets!$A$1:$A$2000=edb_name),--(assets!$C$1:$C$2000=$A202),assets!$F$1:$F$2000)</f>
        <v>6.2147003328633925E-2</v>
      </c>
      <c r="C208" s="90"/>
      <c r="D208"/>
      <c r="E208"/>
    </row>
    <row r="209" spans="1:23" s="37" customFormat="1" x14ac:dyDescent="0.25">
      <c r="A209" s="24" t="s">
        <v>4060</v>
      </c>
      <c r="B209" s="88">
        <f>SUMPRODUCT(--(assets!$A$1:$A$2000=edb_name),--(assets!$C$1:$C$2000=$A202),assets!$F$1:$F$2000,assets!$N$1:$N$2000)/SUMPRODUCT(--(assets!$A$1:$A$2000=edb_name),--(assets!$C$1:$C$2000=$A202),assets!$F$1:$F$2000)</f>
        <v>3.2385120033169859</v>
      </c>
      <c r="C209" s="90"/>
    </row>
    <row r="210" spans="1:23" s="37" customFormat="1" x14ac:dyDescent="0.25">
      <c r="A210" s="24" t="s">
        <v>4248</v>
      </c>
      <c r="B210" s="9">
        <f>SUMIFS(assets!$M$1:$M$2000,assets!$A$1:$A$2000,edb_name,assets!$C$1:$C$2000,$A202)</f>
        <v>298</v>
      </c>
      <c r="C210" s="90">
        <f>B210/B203</f>
        <v>2.4921329362392778E-2</v>
      </c>
      <c r="D210"/>
      <c r="E210"/>
    </row>
    <row r="211" spans="1:23" s="37" customFormat="1" x14ac:dyDescent="0.25">
      <c r="A211" s="24" t="s">
        <v>4249</v>
      </c>
      <c r="B211" s="89">
        <f>SUMPRODUCT(--(assets!$A$1:$A$2000=edb_name),--(assets!$C$1:$C$2000=$A202),assets!$F$1:$F$2000,assets!$L$1:$L$2000)/SUMPRODUCT(--(assets!$A$1:$A$2000=edb_name),--(assets!$C$1:$C$2000=$A202),assets!$F$1:$F$2000)</f>
        <v>1.7873109098424784E-2</v>
      </c>
      <c r="C211" s="90"/>
      <c r="D211"/>
      <c r="E211"/>
    </row>
    <row r="212" spans="1:23" s="37" customFormat="1" x14ac:dyDescent="0.25">
      <c r="A212" s="24" t="s">
        <v>4070</v>
      </c>
      <c r="B212" s="89">
        <f>SUMPRODUCT(--(assets!$A$1:$A$2000=edb_name),--(assets!$C$1:$C$2000=$A202),assets!$F$1:$F$2000,assets!$K$1:$K$2000)/SUMPRODUCT(--(assets!$A$1:$A$2000=edb_name),--(assets!$C$1:$C$2000=$A202),assets!$F$1:$F$2000)</f>
        <v>7.0078563152517093E-2</v>
      </c>
      <c r="C212" s="90">
        <f>B207*$B$90+B208*$B$91+B211*$B$92</f>
        <v>7.0519180863907863E-2</v>
      </c>
      <c r="D212"/>
      <c r="E212"/>
    </row>
    <row r="213" spans="1:23" s="37" customFormat="1" x14ac:dyDescent="0.25">
      <c r="A213" s="24"/>
      <c r="B213" s="9"/>
      <c r="C213" s="92">
        <f>C205*$C$93+B207*$C$90+B208*$C$91+B211*$C$92</f>
        <v>0.54754652012994087</v>
      </c>
    </row>
    <row r="214" spans="1:23" s="37" customFormat="1" x14ac:dyDescent="0.25">
      <c r="A214" s="24" t="s">
        <v>4006</v>
      </c>
      <c r="B214" s="16">
        <f>$E214*0.5</f>
        <v>0.375</v>
      </c>
      <c r="C214" s="16">
        <f>$E214*0.3</f>
        <v>0.22499999999999998</v>
      </c>
      <c r="D214" s="16">
        <f>$E214*0.2</f>
        <v>0.15000000000000002</v>
      </c>
      <c r="E214" s="20">
        <f>$C$94</f>
        <v>0.75</v>
      </c>
    </row>
    <row r="215" spans="1:23" s="37" customFormat="1" x14ac:dyDescent="0.25">
      <c r="A215" s="24" t="s">
        <v>4007</v>
      </c>
      <c r="B215" s="26">
        <f>MIN(C213,E214)+E214</f>
        <v>1.297546520129941</v>
      </c>
      <c r="C215" s="21">
        <f>IF(edb_name="Northpower","",IF(B203=0,0,E214/100))</f>
        <v>7.4999999999999997E-3</v>
      </c>
      <c r="D215" s="26">
        <f>E214*2-B215-C215</f>
        <v>0.19495347987005901</v>
      </c>
      <c r="E215" s="16"/>
    </row>
    <row r="216" spans="1:23" s="37" customFormat="1" x14ac:dyDescent="0.25"/>
    <row r="217" spans="1:23" ht="18.75" x14ac:dyDescent="0.3">
      <c r="A217" s="25" t="s">
        <v>4181</v>
      </c>
    </row>
    <row r="218" spans="1:23" x14ac:dyDescent="0.25">
      <c r="B218" s="8">
        <f t="shared" ref="B218:K218" si="15">latest_year+B$2</f>
        <v>2012</v>
      </c>
      <c r="C218" s="8">
        <f t="shared" si="15"/>
        <v>2013</v>
      </c>
      <c r="D218" s="8">
        <f t="shared" si="15"/>
        <v>2014</v>
      </c>
      <c r="E218" s="8">
        <f t="shared" si="15"/>
        <v>2015</v>
      </c>
      <c r="F218" s="8">
        <f t="shared" si="15"/>
        <v>2016</v>
      </c>
      <c r="G218" s="8">
        <f t="shared" si="15"/>
        <v>2017</v>
      </c>
      <c r="H218" s="8">
        <f t="shared" si="15"/>
        <v>2018</v>
      </c>
      <c r="I218" s="8">
        <f t="shared" si="15"/>
        <v>2019</v>
      </c>
      <c r="J218" s="8">
        <f t="shared" si="15"/>
        <v>2020</v>
      </c>
      <c r="K218" s="8">
        <f t="shared" si="15"/>
        <v>2021</v>
      </c>
      <c r="M218" s="8" t="s">
        <v>4497</v>
      </c>
      <c r="N218" s="8" t="s">
        <v>4498</v>
      </c>
      <c r="O218" s="8" t="s">
        <v>4499</v>
      </c>
      <c r="V218" s="37"/>
    </row>
    <row r="219" spans="1:23" x14ac:dyDescent="0.25">
      <c r="A219" s="22" t="s">
        <v>383</v>
      </c>
      <c r="B219" s="10" t="e">
        <f>INDEX(dataset!$A:$AO,MATCH(B$218&amp;$V219,dataset!$AO:$AO,0),MATCH($A$1,dataset!$A$1:$AO$1,0))/1000</f>
        <v>#N/A</v>
      </c>
      <c r="C219" s="10">
        <f>INDEX(dataset!$A:$AO,MATCH(C$218&amp;$V219,dataset!$AO:$AO,0),MATCH($A$1,dataset!$A$1:$AO$1,0))/1000</f>
        <v>33.055542968749997</v>
      </c>
      <c r="D219" s="10">
        <f>INDEX(dataset!$A:$AO,MATCH(D$218&amp;$V219,dataset!$AO:$AO,0),MATCH($A$1,dataset!$A$1:$AO$1,0))/1000</f>
        <v>101.5305390625</v>
      </c>
      <c r="E219" s="10">
        <f>INDEX(dataset!$A:$AO,MATCH(E$218&amp;$V219,dataset!$AO:$AO,0),MATCH($A$1,dataset!$A$1:$AO$1,0))/1000</f>
        <v>113.309421875</v>
      </c>
      <c r="F219" s="10">
        <f>INDEX(dataset!$A:$AO,MATCH(F$218&amp;$V219,dataset!$AO:$AO,0),MATCH($A$1,dataset!$A$1:$AO$1,0))/1000</f>
        <v>110.2518046875</v>
      </c>
      <c r="G219" s="10">
        <f>INDEX(dataset!$A:$AO,MATCH(G$218&amp;$W219,dataset!$AO:$AO,0),MATCH($A$1,dataset!$A$1:$AO$1,0))/1000</f>
        <v>113.5339921875</v>
      </c>
      <c r="H219" s="10">
        <f>INDEX(dataset!$A:$AO,MATCH(H$218&amp;$W219,dataset!$AO:$AO,0),MATCH($A$1,dataset!$A$1:$AO$1,0))/1000</f>
        <v>117.52967187500001</v>
      </c>
      <c r="I219" s="10">
        <f>INDEX(dataset!$A:$AO,MATCH(I$218&amp;$W219,dataset!$AO:$AO,0),MATCH($A$1,dataset!$A$1:$AO$1,0))/1000</f>
        <v>121.1957265625</v>
      </c>
      <c r="J219" s="10">
        <f>INDEX(dataset!$A:$AO,MATCH(J$218&amp;$W219,dataset!$AO:$AO,0),MATCH($A$1,dataset!$A$1:$AO$1,0))/1000</f>
        <v>126.3252734375</v>
      </c>
      <c r="K219" s="10">
        <f>INDEX(dataset!$A:$AO,MATCH(K$218&amp;$W219,dataset!$AO:$AO,0),MATCH($A$1,dataset!$A$1:$AO$1,0))/1000</f>
        <v>139.39540625000001</v>
      </c>
      <c r="L219" s="16"/>
      <c r="M219" s="18">
        <f t="shared" ref="M219:M224" si="16">AVERAGE(D219:F219)</f>
        <v>108.363921875</v>
      </c>
      <c r="N219" s="18">
        <f t="shared" ref="N219:N224" si="17">AVERAGE(G219:K219)</f>
        <v>123.59601406250002</v>
      </c>
      <c r="O219" s="91">
        <f t="shared" ref="O219:O224" si="18">N219/M219-1</f>
        <v>0.14056423876085389</v>
      </c>
      <c r="V219" s="37" t="s">
        <v>4182</v>
      </c>
      <c r="W219" t="s">
        <v>4184</v>
      </c>
    </row>
    <row r="220" spans="1:23" x14ac:dyDescent="0.25">
      <c r="A220" s="22" t="s">
        <v>380</v>
      </c>
      <c r="B220" s="10" t="e">
        <f>INDEX(dataset!$A:$AO,MATCH(B$218&amp;$V220,dataset!$AO:$AO,0),MATCH($A$1,dataset!$A$1:$AO$1,0))/1000</f>
        <v>#N/A</v>
      </c>
      <c r="C220" s="10">
        <f>INDEX(dataset!$A:$AO,MATCH(C$218&amp;$V220,dataset!$AO:$AO,0),MATCH($A$1,dataset!$A$1:$AO$1,0))/1000</f>
        <v>9.6753085937499996</v>
      </c>
      <c r="D220" s="10">
        <f>INDEX(dataset!$A:$AO,MATCH(D$218&amp;$V220,dataset!$AO:$AO,0),MATCH($A$1,dataset!$A$1:$AO$1,0))/1000</f>
        <v>23.378335937500001</v>
      </c>
      <c r="E220" s="10">
        <f>INDEX(dataset!$A:$AO,MATCH(E$218&amp;$V220,dataset!$AO:$AO,0),MATCH($A$1,dataset!$A$1:$AO$1,0))/1000</f>
        <v>17.297406250000002</v>
      </c>
      <c r="F220" s="10">
        <f>INDEX(dataset!$A:$AO,MATCH(F$218&amp;$V220,dataset!$AO:$AO,0),MATCH($A$1,dataset!$A$1:$AO$1,0))/1000</f>
        <v>24.272646484374999</v>
      </c>
      <c r="G220" s="10">
        <f>INDEX(dataset!$A:$AO,MATCH(G$218&amp;$W220,dataset!$AO:$AO,0),MATCH($A$1,dataset!$A$1:$AO$1,0))/1000</f>
        <v>27.202322265625</v>
      </c>
      <c r="H220" s="10">
        <f>INDEX(dataset!$A:$AO,MATCH(H$218&amp;$W220,dataset!$AO:$AO,0),MATCH($A$1,dataset!$A$1:$AO$1,0))/1000</f>
        <v>28.837029296874999</v>
      </c>
      <c r="I220" s="10">
        <f>INDEX(dataset!$A:$AO,MATCH(I$218&amp;$W220,dataset!$AO:$AO,0),MATCH($A$1,dataset!$A$1:$AO$1,0))/1000</f>
        <v>28.363414062499999</v>
      </c>
      <c r="J220" s="10">
        <f>INDEX(dataset!$A:$AO,MATCH(J$218&amp;$W220,dataset!$AO:$AO,0),MATCH($A$1,dataset!$A$1:$AO$1,0))/1000</f>
        <v>29.952091796874999</v>
      </c>
      <c r="K220" s="10">
        <f>INDEX(dataset!$A:$AO,MATCH(K$218&amp;$W220,dataset!$AO:$AO,0),MATCH($A$1,dataset!$A$1:$AO$1,0))/1000</f>
        <v>30.502656250000001</v>
      </c>
      <c r="L220" s="16"/>
      <c r="M220" s="18">
        <f t="shared" si="16"/>
        <v>21.649462890625003</v>
      </c>
      <c r="N220" s="18">
        <f t="shared" si="17"/>
        <v>28.971502734374997</v>
      </c>
      <c r="O220" s="91">
        <f t="shared" si="18"/>
        <v>0.33820884521438632</v>
      </c>
      <c r="V220" s="37" t="s">
        <v>4180</v>
      </c>
      <c r="W220" t="s">
        <v>4183</v>
      </c>
    </row>
    <row r="221" spans="1:23" x14ac:dyDescent="0.25">
      <c r="A221" s="22" t="s">
        <v>395</v>
      </c>
      <c r="B221" s="10" t="e">
        <f>INDEX(dataset!$A:$AO,MATCH(B$218&amp;$V221,dataset!$AO:$AO,0),MATCH($A$1,dataset!$A$1:$AO$1,0))/1000</f>
        <v>#N/A</v>
      </c>
      <c r="C221" s="10">
        <f>INDEX(dataset!$A:$AO,MATCH(C$218&amp;$V221,dataset!$AO:$AO,0),MATCH($A$1,dataset!$A$1:$AO$1,0))/1000</f>
        <v>3.2705944824218749</v>
      </c>
      <c r="D221" s="10">
        <f>INDEX(dataset!$A:$AO,MATCH(D$218&amp;$V221,dataset!$AO:$AO,0),MATCH($A$1,dataset!$A$1:$AO$1,0))/1000</f>
        <v>15.4531181640625</v>
      </c>
      <c r="E221" s="10">
        <f>INDEX(dataset!$A:$AO,MATCH(E$218&amp;$V221,dataset!$AO:$AO,0),MATCH($A$1,dataset!$A$1:$AO$1,0))/1000</f>
        <v>32.540097656249998</v>
      </c>
      <c r="F221" s="10">
        <f>INDEX(dataset!$A:$AO,MATCH(F$218&amp;$V221,dataset!$AO:$AO,0),MATCH($A$1,dataset!$A$1:$AO$1,0))/1000</f>
        <v>19.108910156250001</v>
      </c>
      <c r="G221" s="10">
        <f>INDEX(dataset!$A:$AO,MATCH(G$218&amp;$W221,dataset!$AO:$AO,0),MATCH($A$1,dataset!$A$1:$AO$1,0))/1000</f>
        <v>27.543429687500002</v>
      </c>
      <c r="H221" s="10">
        <f>INDEX(dataset!$A:$AO,MATCH(H$218&amp;$W221,dataset!$AO:$AO,0),MATCH($A$1,dataset!$A$1:$AO$1,0))/1000</f>
        <v>29.466869140625001</v>
      </c>
      <c r="I221" s="10">
        <f>INDEX(dataset!$A:$AO,MATCH(I$218&amp;$W221,dataset!$AO:$AO,0),MATCH($A$1,dataset!$A$1:$AO$1,0))/1000</f>
        <v>27.905949218749999</v>
      </c>
      <c r="J221" s="10">
        <f>INDEX(dataset!$A:$AO,MATCH(J$218&amp;$W221,dataset!$AO:$AO,0),MATCH($A$1,dataset!$A$1:$AO$1,0))/1000</f>
        <v>24.731902343750001</v>
      </c>
      <c r="K221" s="10">
        <f>INDEX(dataset!$A:$AO,MATCH(K$218&amp;$W221,dataset!$AO:$AO,0),MATCH($A$1,dataset!$A$1:$AO$1,0))/1000</f>
        <v>25.453439453125</v>
      </c>
      <c r="L221" s="16"/>
      <c r="M221" s="18">
        <f t="shared" si="16"/>
        <v>22.367375325520836</v>
      </c>
      <c r="N221" s="18">
        <f t="shared" si="17"/>
        <v>27.02031796875</v>
      </c>
      <c r="O221" s="91">
        <f t="shared" si="18"/>
        <v>0.20802363153982695</v>
      </c>
      <c r="V221" t="s">
        <v>4185</v>
      </c>
      <c r="W221" t="s">
        <v>4186</v>
      </c>
    </row>
    <row r="222" spans="1:23" s="37" customFormat="1" x14ac:dyDescent="0.25">
      <c r="A222" s="37" t="s">
        <v>4013</v>
      </c>
      <c r="B222" s="39" t="e">
        <f>INDEX(dataset!$A:$AO,MATCH(B$218&amp;$V222,dataset!$AO:$AO,0),MATCH($A$1,dataset!$A$1:$AO$1,0))/1000</f>
        <v>#N/A</v>
      </c>
      <c r="C222" s="39">
        <f>INDEX(dataset!$A:$AO,MATCH(C$218&amp;$V222,dataset!$AO:$AO,0),MATCH($A$1,dataset!$A$1:$AO$1,0))/1000</f>
        <v>8.2291367187500004</v>
      </c>
      <c r="D222" s="39">
        <f>INDEX(dataset!$A:$AO,MATCH(D$218&amp;$V222,dataset!$AO:$AO,0),MATCH($A$1,dataset!$A$1:$AO$1,0))/1000</f>
        <v>30.413832031249999</v>
      </c>
      <c r="E222" s="39">
        <f>INDEX(dataset!$A:$AO,MATCH(E$218&amp;$V222,dataset!$AO:$AO,0),MATCH($A$1,dataset!$A$1:$AO$1,0))/1000</f>
        <v>32.231654296875</v>
      </c>
      <c r="F222" s="39">
        <f>INDEX(dataset!$A:$AO,MATCH(F$218&amp;$V222,dataset!$AO:$AO,0),MATCH($A$1,dataset!$A$1:$AO$1,0))/1000</f>
        <v>35.361792968750002</v>
      </c>
      <c r="G222" s="39">
        <f>INDEX(dataset!$A:$AO,MATCH(G$218&amp;$W222,dataset!$AO:$AO,0),MATCH($A$1,dataset!$A$1:$AO$1,0))/1000</f>
        <v>34.488054687499996</v>
      </c>
      <c r="H222" s="39">
        <f>INDEX(dataset!$A:$AO,MATCH(H$218&amp;$W222,dataset!$AO:$AO,0),MATCH($A$1,dataset!$A$1:$AO$1,0))/1000</f>
        <v>37.087546875000001</v>
      </c>
      <c r="I222" s="39">
        <f>INDEX(dataset!$A:$AO,MATCH(I$218&amp;$W222,dataset!$AO:$AO,0),MATCH($A$1,dataset!$A$1:$AO$1,0))/1000</f>
        <v>37.514589843750002</v>
      </c>
      <c r="J222" s="39">
        <f>INDEX(dataset!$A:$AO,MATCH(J$218&amp;$W222,dataset!$AO:$AO,0),MATCH($A$1,dataset!$A$1:$AO$1,0))/1000</f>
        <v>39.074976562499998</v>
      </c>
      <c r="K222" s="39">
        <f>INDEX(dataset!$A:$AO,MATCH(K$218&amp;$W222,dataset!$AO:$AO,0),MATCH($A$1,dataset!$A$1:$AO$1,0))/1000</f>
        <v>38.272246093749999</v>
      </c>
      <c r="L222" s="16"/>
      <c r="M222" s="18">
        <f t="shared" si="16"/>
        <v>32.669093098958335</v>
      </c>
      <c r="N222" s="18">
        <f t="shared" si="17"/>
        <v>37.287482812499995</v>
      </c>
      <c r="O222" s="91">
        <f t="shared" si="18"/>
        <v>0.1413687762789142</v>
      </c>
      <c r="V222" s="37" t="s">
        <v>4283</v>
      </c>
      <c r="W222" s="37" t="s">
        <v>4286</v>
      </c>
    </row>
    <row r="223" spans="1:23" s="37" customFormat="1" x14ac:dyDescent="0.25">
      <c r="A223" s="40" t="s">
        <v>389</v>
      </c>
      <c r="B223" s="39" t="e">
        <f>INDEX(dataset!$A:$AO,MATCH(B$218&amp;$V223,dataset!$AO:$AO,0),MATCH($A$1,dataset!$A$1:$AO$1,0))/1000</f>
        <v>#N/A</v>
      </c>
      <c r="C223" s="39">
        <f>INDEX(dataset!$A:$AO,MATCH(C$218&amp;$V223,dataset!$AO:$AO,0),MATCH($A$1,dataset!$A$1:$AO$1,0))/1000</f>
        <v>6.9417187499999997</v>
      </c>
      <c r="D223" s="39">
        <f>INDEX(dataset!$A:$AO,MATCH(D$218&amp;$V223,dataset!$AO:$AO,0),MATCH($A$1,dataset!$A$1:$AO$1,0))/1000</f>
        <v>26.895480468750002</v>
      </c>
      <c r="E223" s="39">
        <f>INDEX(dataset!$A:$AO,MATCH(E$218&amp;$V223,dataset!$AO:$AO,0),MATCH($A$1,dataset!$A$1:$AO$1,0))/1000</f>
        <v>28.52294921875</v>
      </c>
      <c r="F223" s="39">
        <f>INDEX(dataset!$A:$AO,MATCH(F$218&amp;$V223,dataset!$AO:$AO,0),MATCH($A$1,dataset!$A$1:$AO$1,0))/1000</f>
        <v>26.019080078125</v>
      </c>
      <c r="G223" s="39">
        <f>INDEX(dataset!$A:$AO,MATCH(G$218&amp;$W223,dataset!$AO:$AO,0),MATCH($A$1,dataset!$A$1:$AO$1,0))/1000</f>
        <v>33.158468749999997</v>
      </c>
      <c r="H223" s="39">
        <f>INDEX(dataset!$A:$AO,MATCH(H$218&amp;$W223,dataset!$AO:$AO,0),MATCH($A$1,dataset!$A$1:$AO$1,0))/1000</f>
        <v>39.8146640625</v>
      </c>
      <c r="I223" s="39">
        <f>INDEX(dataset!$A:$AO,MATCH(I$218&amp;$W223,dataset!$AO:$AO,0),MATCH($A$1,dataset!$A$1:$AO$1,0))/1000</f>
        <v>39.4375</v>
      </c>
      <c r="J223" s="39">
        <f>INDEX(dataset!$A:$AO,MATCH(J$218&amp;$W223,dataset!$AO:$AO,0),MATCH($A$1,dataset!$A$1:$AO$1,0))/1000</f>
        <v>39.222523437500001</v>
      </c>
      <c r="K223" s="39">
        <f>INDEX(dataset!$A:$AO,MATCH(K$218&amp;$W223,dataset!$AO:$AO,0),MATCH($A$1,dataset!$A$1:$AO$1,0))/1000</f>
        <v>40.428750000000001</v>
      </c>
      <c r="L223" s="16"/>
      <c r="M223" s="18">
        <f t="shared" si="16"/>
        <v>27.14583658854167</v>
      </c>
      <c r="N223" s="18">
        <f t="shared" si="17"/>
        <v>38.412381250000003</v>
      </c>
      <c r="O223" s="91">
        <f t="shared" si="18"/>
        <v>0.41503766607856063</v>
      </c>
      <c r="V223" s="37" t="s">
        <v>4284</v>
      </c>
      <c r="W223" s="37" t="s">
        <v>4287</v>
      </c>
    </row>
    <row r="224" spans="1:23" s="37" customFormat="1" x14ac:dyDescent="0.25">
      <c r="A224" s="40" t="s">
        <v>398</v>
      </c>
      <c r="B224" s="39" t="e">
        <f>INDEX(dataset!$A:$AO,MATCH(B$218&amp;$V224,dataset!$AO:$AO,0),MATCH($A$1,dataset!$A$1:$AO$1,0))/1000</f>
        <v>#N/A</v>
      </c>
      <c r="C224" s="39">
        <f>INDEX(dataset!$A:$AO,MATCH(C$218&amp;$V224,dataset!$AO:$AO,0),MATCH($A$1,dataset!$A$1:$AO$1,0))/1000</f>
        <v>3.3609189453125001</v>
      </c>
      <c r="D224" s="39">
        <f>INDEX(dataset!$A:$AO,MATCH(D$218&amp;$V224,dataset!$AO:$AO,0),MATCH($A$1,dataset!$A$1:$AO$1,0))/1000</f>
        <v>40.582382812500001</v>
      </c>
      <c r="E224" s="39">
        <f>INDEX(dataset!$A:$AO,MATCH(E$218&amp;$V224,dataset!$AO:$AO,0),MATCH($A$1,dataset!$A$1:$AO$1,0))/1000</f>
        <v>37.934027343750003</v>
      </c>
      <c r="F224" s="39">
        <f>INDEX(dataset!$A:$AO,MATCH(F$218&amp;$V224,dataset!$AO:$AO,0),MATCH($A$1,dataset!$A$1:$AO$1,0))/1000</f>
        <v>49.395074218749997</v>
      </c>
      <c r="G224" s="39">
        <f>INDEX(dataset!$A:$AO,MATCH(G$218&amp;$W224,dataset!$AO:$AO,0),MATCH($A$1,dataset!$A$1:$AO$1,0))/1000</f>
        <v>47.36446484375</v>
      </c>
      <c r="H224" s="39">
        <f>INDEX(dataset!$A:$AO,MATCH(H$218&amp;$W224,dataset!$AO:$AO,0),MATCH($A$1,dataset!$A$1:$AO$1,0))/1000</f>
        <v>41.021347656250001</v>
      </c>
      <c r="I224" s="39">
        <f>INDEX(dataset!$A:$AO,MATCH(I$218&amp;$W224,dataset!$AO:$AO,0),MATCH($A$1,dataset!$A$1:$AO$1,0))/1000</f>
        <v>51.067445312499999</v>
      </c>
      <c r="J224" s="39">
        <f>INDEX(dataset!$A:$AO,MATCH(J$218&amp;$W224,dataset!$AO:$AO,0),MATCH($A$1,dataset!$A$1:$AO$1,0))/1000</f>
        <v>56.393515624999999</v>
      </c>
      <c r="K224" s="39">
        <f>INDEX(dataset!$A:$AO,MATCH(K$218&amp;$W224,dataset!$AO:$AO,0),MATCH($A$1,dataset!$A$1:$AO$1,0))/1000</f>
        <v>49.204476562499998</v>
      </c>
      <c r="L224" s="16"/>
      <c r="M224" s="18">
        <f t="shared" si="16"/>
        <v>42.637161458333331</v>
      </c>
      <c r="N224" s="18">
        <f t="shared" si="17"/>
        <v>49.010249999999999</v>
      </c>
      <c r="O224" s="91">
        <f t="shared" si="18"/>
        <v>0.14947262725016763</v>
      </c>
      <c r="V224" s="37" t="s">
        <v>4285</v>
      </c>
      <c r="W224" s="37" t="s">
        <v>4288</v>
      </c>
    </row>
    <row r="227" spans="1:22" ht="21" x14ac:dyDescent="0.35">
      <c r="A227" s="23" t="s">
        <v>33</v>
      </c>
    </row>
    <row r="228" spans="1:22" x14ac:dyDescent="0.25">
      <c r="B228" s="8">
        <f>latest_year+B$2</f>
        <v>2012</v>
      </c>
      <c r="C228" s="8">
        <f>latest_year+C$2</f>
        <v>2013</v>
      </c>
      <c r="D228" s="8">
        <f>latest_year+D$2</f>
        <v>2014</v>
      </c>
      <c r="E228" s="8">
        <f>latest_year+E$2</f>
        <v>2015</v>
      </c>
      <c r="F228" s="8">
        <f>latest_year+F$2</f>
        <v>2016</v>
      </c>
      <c r="G228" s="37"/>
      <c r="H228" s="8" t="s">
        <v>1727</v>
      </c>
    </row>
    <row r="229" spans="1:22" x14ac:dyDescent="0.25">
      <c r="A229" s="22" t="s">
        <v>10</v>
      </c>
      <c r="B229" s="10">
        <f>INDEX(dataset!$A:$AO,MATCH(B$218&amp;$V229,dataset!$AO:$AO,0),MATCH($A$1,dataset!$A$1:$AO$1,0))</f>
        <v>0.59245437383651733</v>
      </c>
      <c r="C229" s="10">
        <f>INDEX(dataset!$A:$AO,MATCH(C$218&amp;$V229,dataset!$AO:$AO,0),MATCH($A$1,dataset!$A$1:$AO$1,0))</f>
        <v>0.61490988731384277</v>
      </c>
      <c r="D229" s="10">
        <f>INDEX(dataset!$A:$AO,MATCH(D$218&amp;$V229,dataset!$AO:$AO,0),MATCH($A$1,dataset!$A$1:$AO$1,0))</f>
        <v>0.59601312875747681</v>
      </c>
      <c r="E229" s="10">
        <f>INDEX(dataset!$A:$AO,MATCH(E$218&amp;$V229,dataset!$AO:$AO,0),MATCH($A$1,dataset!$A$1:$AO$1,0))</f>
        <v>0.61748957633972168</v>
      </c>
      <c r="F229" s="10">
        <f>INDEX(dataset!$A:$AO,MATCH(F$218&amp;$V229,dataset!$AO:$AO,0),MATCH($A$1,dataset!$A$1:$AO$1,0))</f>
        <v>0.60999763011932373</v>
      </c>
      <c r="G229" s="16"/>
      <c r="H229" s="18">
        <f>AVERAGE(D229:F229)</f>
        <v>0.60783344507217407</v>
      </c>
      <c r="V229" t="s">
        <v>4187</v>
      </c>
    </row>
    <row r="230" spans="1:22" x14ac:dyDescent="0.25">
      <c r="A230" s="22" t="s">
        <v>36</v>
      </c>
      <c r="B230" s="10">
        <f>INDEX(dataset!$A:$AO,MATCH(B$218&amp;$V230,dataset!$AO:$AO,0),MATCH($A$1,dataset!$A$1:$AO$1,0))</f>
        <v>5.6108355522155762E-2</v>
      </c>
      <c r="C230" s="10">
        <f>INDEX(dataset!$A:$AO,MATCH(C$218&amp;$V230,dataset!$AO:$AO,0),MATCH($A$1,dataset!$A$1:$AO$1,0))</f>
        <v>5.7386342436075211E-2</v>
      </c>
      <c r="D230" s="10">
        <f>INDEX(dataset!$A:$AO,MATCH(D$218&amp;$V230,dataset!$AO:$AO,0),MATCH($A$1,dataset!$A$1:$AO$1,0))</f>
        <v>5.6264083832502365E-2</v>
      </c>
      <c r="E230" s="10">
        <f>INDEX(dataset!$A:$AO,MATCH(E$218&amp;$V230,dataset!$AO:$AO,0),MATCH($A$1,dataset!$A$1:$AO$1,0))</f>
        <v>5.8617882430553436E-2</v>
      </c>
      <c r="F230" s="10">
        <f>INDEX(dataset!$A:$AO,MATCH(F$218&amp;$V230,dataset!$AO:$AO,0),MATCH($A$1,dataset!$A$1:$AO$1,0))</f>
        <v>5.9617727994918823E-2</v>
      </c>
      <c r="G230" s="16"/>
      <c r="H230" s="18">
        <f>AVERAGE(D230:F230)</f>
        <v>5.8166564752658211E-2</v>
      </c>
      <c r="V230" t="s">
        <v>4188</v>
      </c>
    </row>
    <row r="231" spans="1:22" s="37" customFormat="1" x14ac:dyDescent="0.25">
      <c r="A231" s="40" t="s">
        <v>11</v>
      </c>
      <c r="B231" s="39">
        <f>(B262+B270)/(B20/100)</f>
        <v>12.371071596465372</v>
      </c>
      <c r="C231" s="39">
        <f>(C262+C270)/(C20/100)</f>
        <v>11.956273904747547</v>
      </c>
      <c r="D231" s="39">
        <f>(D262+D270)/(D20/100)</f>
        <v>13.595064413616889</v>
      </c>
      <c r="E231" s="39">
        <f>(E262+E270)/(E20/100)</f>
        <v>14.082539207642286</v>
      </c>
      <c r="F231" s="39">
        <f>(F262+F270)/(F20/100)</f>
        <v>13.52894624903286</v>
      </c>
      <c r="G231" s="16"/>
      <c r="H231" s="18">
        <f>AVERAGE(D231:F231)</f>
        <v>13.735516623430678</v>
      </c>
      <c r="V231" s="37" t="s">
        <v>4525</v>
      </c>
    </row>
    <row r="233" spans="1:22" x14ac:dyDescent="0.25">
      <c r="A233" s="24" t="s">
        <v>4190</v>
      </c>
      <c r="B233" s="9">
        <v>0.3</v>
      </c>
      <c r="C233" s="9">
        <v>0.9</v>
      </c>
      <c r="D233" s="9">
        <v>1</v>
      </c>
    </row>
    <row r="234" spans="1:22" x14ac:dyDescent="0.25">
      <c r="A234" s="24" t="s">
        <v>4191</v>
      </c>
      <c r="B234" s="26">
        <f>IF(F229&lt;B233,B233,IF(F229&gt;C233,C233,F229))</f>
        <v>0.60999763011932373</v>
      </c>
      <c r="C234" s="17">
        <f>(B234-B233)/(C233-B233)-0.02</f>
        <v>0.49666271686553942</v>
      </c>
      <c r="D234" s="21">
        <v>0.04</v>
      </c>
    </row>
    <row r="236" spans="1:22" x14ac:dyDescent="0.25">
      <c r="A236" s="24" t="s">
        <v>4275</v>
      </c>
      <c r="B236" s="9">
        <v>0</v>
      </c>
      <c r="C236" s="9">
        <v>0.1</v>
      </c>
      <c r="D236" s="9">
        <v>1</v>
      </c>
    </row>
    <row r="237" spans="1:22" x14ac:dyDescent="0.25">
      <c r="A237" s="24" t="s">
        <v>4276</v>
      </c>
      <c r="B237" s="26">
        <f>IF(F230&lt;B236,B236,IF(F230&gt;C236,C236,F230))</f>
        <v>5.9617727994918823E-2</v>
      </c>
      <c r="C237" s="17">
        <f>(B237-B236)/(C236-B236)-0.02</f>
        <v>0.57617727994918821</v>
      </c>
      <c r="D237" s="21">
        <v>0.04</v>
      </c>
    </row>
    <row r="239" spans="1:22" s="37" customFormat="1" x14ac:dyDescent="0.25">
      <c r="A239" s="24" t="s">
        <v>4357</v>
      </c>
      <c r="B239" s="9">
        <v>5</v>
      </c>
      <c r="C239" s="9">
        <v>25</v>
      </c>
      <c r="D239" s="9">
        <v>1</v>
      </c>
    </row>
    <row r="240" spans="1:22" s="37" customFormat="1" x14ac:dyDescent="0.25">
      <c r="A240" s="24" t="s">
        <v>4358</v>
      </c>
      <c r="B240" s="26">
        <f>IF(F231&lt;B239,B239,IF(F231&gt;C239,C239,F231))</f>
        <v>13.52894624903286</v>
      </c>
      <c r="C240" s="17">
        <f>(B240-B239)/(C239-B239)-0.02</f>
        <v>0.40644731245164295</v>
      </c>
      <c r="D240" s="21">
        <v>0.04</v>
      </c>
    </row>
    <row r="243" spans="1:6" ht="21" x14ac:dyDescent="0.35">
      <c r="A243" s="23" t="s">
        <v>15</v>
      </c>
      <c r="B243" s="8">
        <f>latest_year+B$2</f>
        <v>2012</v>
      </c>
      <c r="C243" s="8">
        <f>latest_year+C$2</f>
        <v>2013</v>
      </c>
      <c r="D243" s="8">
        <f>latest_year+D$2</f>
        <v>2014</v>
      </c>
      <c r="E243" s="8">
        <f>latest_year+E$2</f>
        <v>2015</v>
      </c>
      <c r="F243" s="8">
        <f>latest_year+F$2</f>
        <v>2016</v>
      </c>
    </row>
    <row r="244" spans="1:6" x14ac:dyDescent="0.25">
      <c r="A244" s="24" t="s">
        <v>4192</v>
      </c>
      <c r="B244" s="86" t="e">
        <f>INDEX('line charges'!$A$1:$AI$17,MATCH(B$243&amp;$A244,'line charges'!$AI$1:$AI$17,0),MATCH($A$1,'line charges'!$A$1:$AI$1,0))</f>
        <v>#N/A</v>
      </c>
      <c r="C244" s="86">
        <f>INDEX('line charges'!$A$1:$AI$17,MATCH(C$243&amp;$A244,'line charges'!$AI$1:$AI$17,0),MATCH($A$1,'line charges'!$A$1:$AI$1,0))</f>
        <v>349352</v>
      </c>
      <c r="D244" s="86">
        <f>INDEX('line charges'!$A$1:$AI$17,MATCH(D$243&amp;$A244,'line charges'!$AI$1:$AI$17,0),MATCH($A$1,'line charges'!$A$1:$AI$1,0))</f>
        <v>429933.75</v>
      </c>
      <c r="E244" s="86">
        <f>INDEX('line charges'!$A$1:$AI$17,MATCH(E$243&amp;$A244,'line charges'!$AI$1:$AI$17,0),MATCH($A$1,'line charges'!$A$1:$AI$1,0))</f>
        <v>495088.34375</v>
      </c>
      <c r="F244" s="86">
        <f>INDEX('line charges'!$A$1:$AI$17,MATCH(F$243&amp;$A244,'line charges'!$AI$1:$AI$17,0),MATCH($A$1,'line charges'!$A$1:$AI$1,0))</f>
        <v>493304.90625</v>
      </c>
    </row>
    <row r="245" spans="1:6" x14ac:dyDescent="0.25">
      <c r="A245" s="24" t="s">
        <v>4193</v>
      </c>
      <c r="B245" s="86" t="e">
        <f>INDEX('line charges'!$A$1:$AI$17,MATCH(B$243&amp;$A245,'line charges'!$AI$1:$AI$17,0),MATCH($A$1,'line charges'!$A$1:$AI$1,0))</f>
        <v>#N/A</v>
      </c>
      <c r="C245" s="86">
        <f>INDEX('line charges'!$A$1:$AI$17,MATCH(C$243&amp;$A245,'line charges'!$AI$1:$AI$17,0),MATCH($A$1,'line charges'!$A$1:$AI$1,0))</f>
        <v>1373892.125</v>
      </c>
      <c r="D245" s="86">
        <f>INDEX('line charges'!$A$1:$AI$17,MATCH(D$243&amp;$A245,'line charges'!$AI$1:$AI$17,0),MATCH($A$1,'line charges'!$A$1:$AI$1,0))</f>
        <v>1377121.875</v>
      </c>
      <c r="E245" s="86">
        <f>INDEX('line charges'!$A$1:$AI$17,MATCH(E$243&amp;$A245,'line charges'!$AI$1:$AI$17,0),MATCH($A$1,'line charges'!$A$1:$AI$1,0))</f>
        <v>1491875.75</v>
      </c>
      <c r="F245" s="86">
        <f>INDEX('line charges'!$A$1:$AI$17,MATCH(F$243&amp;$A245,'line charges'!$AI$1:$AI$17,0),MATCH($A$1,'line charges'!$A$1:$AI$1,0))</f>
        <v>1440826.5</v>
      </c>
    </row>
    <row r="246" spans="1:6" x14ac:dyDescent="0.25">
      <c r="A246" s="24" t="s">
        <v>4194</v>
      </c>
      <c r="B246" s="86" t="e">
        <f>INDEX('line charges'!$A$1:$AI$17,MATCH(B$243&amp;$A246,'line charges'!$AI$1:$AI$17,0),MATCH($A$1,'line charges'!$A$1:$AI$1,0))</f>
        <v>#N/A</v>
      </c>
      <c r="C246" s="86">
        <f>INDEX('line charges'!$A$1:$AI$17,MATCH(C$243&amp;$A246,'line charges'!$AI$1:$AI$17,0),MATCH($A$1,'line charges'!$A$1:$AI$1,0))</f>
        <v>505599.5</v>
      </c>
      <c r="D246" s="86">
        <f>INDEX('line charges'!$A$1:$AI$17,MATCH(D$243&amp;$A246,'line charges'!$AI$1:$AI$17,0),MATCH($A$1,'line charges'!$A$1:$AI$1,0))</f>
        <v>448881.59375</v>
      </c>
      <c r="E246" s="86">
        <f>INDEX('line charges'!$A$1:$AI$17,MATCH(E$243&amp;$A246,'line charges'!$AI$1:$AI$17,0),MATCH($A$1,'line charges'!$A$1:$AI$1,0))</f>
        <v>494459.5</v>
      </c>
      <c r="F246" s="86">
        <f>INDEX('line charges'!$A$1:$AI$17,MATCH(F$243&amp;$A246,'line charges'!$AI$1:$AI$17,0),MATCH($A$1,'line charges'!$A$1:$AI$1,0))</f>
        <v>472838.65625</v>
      </c>
    </row>
    <row r="247" spans="1:6" x14ac:dyDescent="0.25">
      <c r="A247" s="24" t="s">
        <v>165</v>
      </c>
      <c r="B247" s="86" t="e">
        <f>INDEX('line charges'!$A$1:$AI$17,MATCH(B$243&amp;$A247,'line charges'!$AI$1:$AI$17,0),MATCH($A$1,'line charges'!$A$1:$AI$1,0))</f>
        <v>#N/A</v>
      </c>
      <c r="C247" s="86">
        <f>INDEX('line charges'!$A$1:$AI$17,MATCH(C$243&amp;$A247,'line charges'!$AI$1:$AI$17,0),MATCH($A$1,'line charges'!$A$1:$AI$1,0))</f>
        <v>2847.322021484375</v>
      </c>
      <c r="D247" s="86">
        <f>INDEX('line charges'!$A$1:$AI$17,MATCH(D$243&amp;$A247,'line charges'!$AI$1:$AI$17,0),MATCH($A$1,'line charges'!$A$1:$AI$1,0))</f>
        <v>33048.5</v>
      </c>
      <c r="E247" s="86">
        <f>INDEX('line charges'!$A$1:$AI$17,MATCH(E$243&amp;$A247,'line charges'!$AI$1:$AI$17,0),MATCH($A$1,'line charges'!$A$1:$AI$1,0))</f>
        <v>-14732.7421875</v>
      </c>
      <c r="F247" s="86">
        <f>INDEX('line charges'!$A$1:$AI$17,MATCH(F$243&amp;$A247,'line charges'!$AI$1:$AI$17,0),MATCH($A$1,'line charges'!$A$1:$AI$1,0))</f>
        <v>-14781.7646484375</v>
      </c>
    </row>
    <row r="248" spans="1:6" x14ac:dyDescent="0.25">
      <c r="A248" s="24"/>
      <c r="B248" s="83"/>
      <c r="C248" s="84"/>
      <c r="D248" s="9"/>
      <c r="E248" s="9"/>
      <c r="F248" s="9"/>
    </row>
    <row r="249" spans="1:6" x14ac:dyDescent="0.25">
      <c r="A249" s="24" t="s">
        <v>4192</v>
      </c>
      <c r="B249" s="15" t="e">
        <f>B244/SUM(B$244:B$247)</f>
        <v>#N/A</v>
      </c>
      <c r="C249" s="15">
        <f>C244/SUM(C$244:C$247)</f>
        <v>0.1565413887018097</v>
      </c>
      <c r="D249" s="15">
        <f>D244/SUM(D$244:D$247)</f>
        <v>0.18782718759590339</v>
      </c>
      <c r="E249" s="15">
        <f>E244/SUM(E$244:E$247)</f>
        <v>0.20070952281530999</v>
      </c>
      <c r="F249" s="15">
        <f>F244/SUM(F$244:F$247)</f>
        <v>0.20621491489321297</v>
      </c>
    </row>
    <row r="250" spans="1:6" x14ac:dyDescent="0.25">
      <c r="A250" s="24" t="s">
        <v>4193</v>
      </c>
      <c r="B250" s="15" t="e">
        <f t="shared" ref="B250:F252" si="19">B245/SUM(B$244:B$247)</f>
        <v>#N/A</v>
      </c>
      <c r="C250" s="15">
        <f t="shared" si="19"/>
        <v>0.61562830948149816</v>
      </c>
      <c r="D250" s="15">
        <f t="shared" si="19"/>
        <v>0.60162973657696617</v>
      </c>
      <c r="E250" s="15">
        <f t="shared" si="19"/>
        <v>0.6048085632842829</v>
      </c>
      <c r="F250" s="15">
        <f t="shared" si="19"/>
        <v>0.60230480238282835</v>
      </c>
    </row>
    <row r="251" spans="1:6" x14ac:dyDescent="0.25">
      <c r="A251" s="24" t="s">
        <v>4194</v>
      </c>
      <c r="B251" s="15" t="e">
        <f t="shared" si="19"/>
        <v>#N/A</v>
      </c>
      <c r="C251" s="15">
        <f t="shared" si="19"/>
        <v>0.22655444324618332</v>
      </c>
      <c r="D251" s="15">
        <f t="shared" si="19"/>
        <v>0.19610502157048462</v>
      </c>
      <c r="E251" s="15">
        <f t="shared" si="19"/>
        <v>0.20045458865945431</v>
      </c>
      <c r="F251" s="15">
        <f t="shared" si="19"/>
        <v>0.19765946379499433</v>
      </c>
    </row>
    <row r="252" spans="1:6" x14ac:dyDescent="0.25">
      <c r="A252" s="24" t="s">
        <v>165</v>
      </c>
      <c r="B252" s="15" t="e">
        <f t="shared" si="19"/>
        <v>#N/A</v>
      </c>
      <c r="C252" s="15">
        <f t="shared" si="19"/>
        <v>1.275858570508851E-3</v>
      </c>
      <c r="D252" s="15">
        <f t="shared" si="19"/>
        <v>1.4438054256645851E-2</v>
      </c>
      <c r="E252" s="15">
        <f t="shared" si="19"/>
        <v>-5.9726747590472052E-3</v>
      </c>
      <c r="F252" s="15">
        <f t="shared" si="19"/>
        <v>-6.1791810710357057E-3</v>
      </c>
    </row>
    <row r="253" spans="1:6" x14ac:dyDescent="0.25">
      <c r="B253" s="16"/>
      <c r="C253" s="16"/>
      <c r="D253" s="16"/>
      <c r="E253" s="16"/>
      <c r="F253" s="16"/>
    </row>
    <row r="254" spans="1:6" x14ac:dyDescent="0.25">
      <c r="A254" s="24" t="s">
        <v>4513</v>
      </c>
      <c r="B254" s="85" t="e">
        <f>B244*1000/B12/365</f>
        <v>#N/A</v>
      </c>
      <c r="C254" s="85">
        <f>C244*100000/C12/365</f>
        <v>47.352562696050875</v>
      </c>
      <c r="D254" s="85">
        <f>D244*100000/D12/365</f>
        <v>57.95368529216406</v>
      </c>
      <c r="E254" s="85">
        <f>E244*100000/E12/365</f>
        <v>66.244573805392548</v>
      </c>
      <c r="F254" s="85">
        <f>F244*100000/F12/365</f>
        <v>65.413153174995728</v>
      </c>
    </row>
    <row r="255" spans="1:6" x14ac:dyDescent="0.25">
      <c r="A255" s="24" t="s">
        <v>4561</v>
      </c>
      <c r="B255" s="85" t="e">
        <f>B245/B13</f>
        <v>#N/A</v>
      </c>
      <c r="C255" s="155">
        <f>C245/C13/10</f>
        <v>4.4208168162702615</v>
      </c>
      <c r="D255" s="155">
        <f>D245/D13/10</f>
        <v>4.49127509510941</v>
      </c>
      <c r="E255" s="155">
        <f>E245/E13/10</f>
        <v>4.7656446506938455</v>
      </c>
      <c r="F255" s="155">
        <f>F245/F13/10</f>
        <v>4.5330519825826352</v>
      </c>
    </row>
    <row r="256" spans="1:6" x14ac:dyDescent="0.25">
      <c r="A256" s="24" t="s">
        <v>4543</v>
      </c>
      <c r="B256" s="85" t="e">
        <f>B246/B14</f>
        <v>#N/A</v>
      </c>
      <c r="C256" s="155">
        <f>C246/C14</f>
        <v>81.088587751506765</v>
      </c>
      <c r="D256" s="155">
        <f>D246/D14</f>
        <v>69.670020336948411</v>
      </c>
      <c r="E256" s="155">
        <f>E246/E14</f>
        <v>78.188627941774072</v>
      </c>
      <c r="F256" s="155">
        <f>F246/F14</f>
        <v>71.953167047432956</v>
      </c>
    </row>
    <row r="259" spans="1:15" s="37" customFormat="1" ht="21" x14ac:dyDescent="0.35">
      <c r="A259" s="23" t="s">
        <v>9</v>
      </c>
    </row>
    <row r="260" spans="1:15" s="37" customFormat="1" x14ac:dyDescent="0.25">
      <c r="A260" s="40"/>
      <c r="B260" s="8">
        <f>latest_year+B$2</f>
        <v>2012</v>
      </c>
      <c r="C260" s="8">
        <f>latest_year+C$2</f>
        <v>2013</v>
      </c>
      <c r="D260" s="8">
        <f>latest_year+D$2</f>
        <v>2014</v>
      </c>
      <c r="E260" s="8">
        <f>latest_year+E$2</f>
        <v>2015</v>
      </c>
      <c r="F260" s="8">
        <f>latest_year+F$2</f>
        <v>2016</v>
      </c>
    </row>
    <row r="261" spans="1:15" s="37" customFormat="1" ht="18.75" x14ac:dyDescent="0.3">
      <c r="A261" s="41" t="s">
        <v>4463</v>
      </c>
    </row>
    <row r="262" spans="1:15" s="37" customFormat="1" x14ac:dyDescent="0.25">
      <c r="A262" s="24" t="s">
        <v>4458</v>
      </c>
      <c r="B262" s="39">
        <f>INDEX(dataset!$A:$AO,MATCH(B$260&amp;$O262,dataset!$AO:$AO,0),MATCH($A$1,dataset!$A$1:$AO$1,0))</f>
        <v>11180</v>
      </c>
      <c r="C262" s="39">
        <f>INDEX(dataset!$A:$AO,MATCH(C$260&amp;$O262,dataset!$AO:$AO,0),MATCH($A$1,dataset!$A$1:$AO$1,0))</f>
        <v>9239</v>
      </c>
      <c r="D262" s="39">
        <f>INDEX(dataset!$A:$AO,MATCH(D$260&amp;$O262,dataset!$AO:$AO,0),MATCH($A$1,dataset!$A$1:$AO$1,0))</f>
        <v>11687</v>
      </c>
      <c r="E262" s="39">
        <f>INDEX(dataset!$A:$AO,MATCH(E$260&amp;$O262,dataset!$AO:$AO,0),MATCH($A$1,dataset!$A$1:$AO$1,0))</f>
        <v>12125</v>
      </c>
      <c r="F262" s="39">
        <f>INDEX(dataset!$A:$AO,MATCH(F$260&amp;$O262,dataset!$AO:$AO,0),MATCH($A$1,dataset!$A$1:$AO$1,0))</f>
        <v>11568</v>
      </c>
      <c r="O262" s="37" t="s">
        <v>4474</v>
      </c>
    </row>
    <row r="263" spans="1:15" s="37" customFormat="1" x14ac:dyDescent="0.25">
      <c r="A263" s="24" t="s">
        <v>1</v>
      </c>
      <c r="B263" s="39">
        <f>INDEX(dataset!$A:$AO,MATCH(B$260&amp;$O263,dataset!$AO:$AO,0),MATCH($A$1,dataset!$A$1:$AO$1,0))</f>
        <v>148.32319976622421</v>
      </c>
      <c r="C263" s="39">
        <f>INDEX(dataset!$A:$AO,MATCH(C$260&amp;$O263,dataset!$AO:$AO,0),MATCH($A$1,dataset!$A$1:$AO$1,0))</f>
        <v>95.974586486816406</v>
      </c>
      <c r="D263" s="39">
        <f>INDEX(dataset!$A:$AO,MATCH(D$260&amp;$O263,dataset!$AO:$AO,0),MATCH($A$1,dataset!$A$1:$AO$1,0))</f>
        <v>210.7708740234375</v>
      </c>
      <c r="E263" s="39">
        <f>INDEX(dataset!$A:$AO,MATCH(E$260&amp;$O263,dataset!$AO:$AO,0),MATCH($A$1,dataset!$A$1:$AO$1,0))</f>
        <v>288.55020141601562</v>
      </c>
      <c r="F263" s="39">
        <f>INDEX(dataset!$A:$AO,MATCH(F$260&amp;$O263,dataset!$AO:$AO,0),MATCH($A$1,dataset!$A$1:$AO$1,0))</f>
        <v>133.067626953125</v>
      </c>
      <c r="O263" s="37" t="s">
        <v>4475</v>
      </c>
    </row>
    <row r="264" spans="1:15" s="37" customFormat="1" x14ac:dyDescent="0.25">
      <c r="A264" s="24" t="s">
        <v>192</v>
      </c>
      <c r="B264" s="39">
        <f>INDEX(dataset!$A:$AO,MATCH(B$260&amp;$O264,dataset!$AO:$AO,0),MATCH($A$1,dataset!$A$1:$AO$1,0))</f>
        <v>1.9421145770515171</v>
      </c>
      <c r="C264" s="39">
        <f>INDEX(dataset!$A:$AO,MATCH(C$260&amp;$O264,dataset!$AO:$AO,0),MATCH($A$1,dataset!$A$1:$AO$1,0))</f>
        <v>1.5339683294296265</v>
      </c>
      <c r="D264" s="39">
        <f>INDEX(dataset!$A:$AO,MATCH(D$260&amp;$O264,dataset!$AO:$AO,0),MATCH($A$1,dataset!$A$1:$AO$1,0))</f>
        <v>1.8551164865493774</v>
      </c>
      <c r="E264" s="39">
        <f>INDEX(dataset!$A:$AO,MATCH(E$260&amp;$O264,dataset!$AO:$AO,0),MATCH($A$1,dataset!$A$1:$AO$1,0))</f>
        <v>1.9780498743057251</v>
      </c>
      <c r="F264" s="39">
        <f>INDEX(dataset!$A:$AO,MATCH(F$260&amp;$O264,dataset!$AO:$AO,0),MATCH($A$1,dataset!$A$1:$AO$1,0))</f>
        <v>1.76430344581604</v>
      </c>
      <c r="O264" s="37" t="s">
        <v>4476</v>
      </c>
    </row>
    <row r="265" spans="1:15" s="37" customFormat="1" x14ac:dyDescent="0.25">
      <c r="A265" s="24" t="s">
        <v>4459</v>
      </c>
      <c r="B265" s="18">
        <f>B263/B264</f>
        <v>76.372013020676562</v>
      </c>
      <c r="C265" s="18">
        <f>C263/C264</f>
        <v>62.566211208873206</v>
      </c>
      <c r="D265" s="18">
        <f>D263/D264</f>
        <v>113.61597805401608</v>
      </c>
      <c r="E265" s="18">
        <f>E263/E264</f>
        <v>145.87610007421767</v>
      </c>
      <c r="F265" s="18">
        <f>F263/F264</f>
        <v>75.422188438552567</v>
      </c>
    </row>
    <row r="266" spans="1:15" s="37" customFormat="1" x14ac:dyDescent="0.25">
      <c r="A266" s="24" t="s">
        <v>4462</v>
      </c>
      <c r="B266" s="50">
        <f>B56*1000000/B262</f>
        <v>0</v>
      </c>
      <c r="C266" s="50">
        <f>C56*1000000/C262</f>
        <v>5875.8637805769022</v>
      </c>
      <c r="D266" s="50">
        <f>D56*1000000/D262</f>
        <v>5526.1344736673236</v>
      </c>
      <c r="E266" s="50">
        <f>E56*1000000/E262</f>
        <v>5288.5927835051552</v>
      </c>
      <c r="F266" s="50">
        <f>F56*1000000/F262</f>
        <v>5260.219800851487</v>
      </c>
    </row>
    <row r="267" spans="1:15" s="37" customFormat="1" x14ac:dyDescent="0.25">
      <c r="A267" s="24" t="s">
        <v>4480</v>
      </c>
      <c r="B267" s="50">
        <f>B56*1000000/B263</f>
        <v>0</v>
      </c>
      <c r="C267" s="50">
        <f>C56*1000000/C263</f>
        <v>565640.42061496328</v>
      </c>
      <c r="D267" s="50">
        <f>D56*1000000/D263</f>
        <v>306417.73391596955</v>
      </c>
      <c r="E267" s="50">
        <f>E56*1000000/E263</f>
        <v>222228.87797450996</v>
      </c>
      <c r="F267" s="50">
        <f>F56*1000000/F263</f>
        <v>457287.95237090514</v>
      </c>
    </row>
    <row r="268" spans="1:15" s="37" customFormat="1" x14ac:dyDescent="0.25">
      <c r="A268" s="40"/>
    </row>
    <row r="269" spans="1:15" s="37" customFormat="1" ht="18.75" x14ac:dyDescent="0.3">
      <c r="A269" s="41" t="s">
        <v>4464</v>
      </c>
    </row>
    <row r="270" spans="1:15" s="37" customFormat="1" x14ac:dyDescent="0.25">
      <c r="A270" s="24" t="s">
        <v>4458</v>
      </c>
      <c r="B270" s="39">
        <f>INDEX(dataset!$A:$AO,MATCH(B$260&amp;$O270,dataset!$AO:$AO,0),MATCH($A$1,dataset!$A$1:$AO$1,0))</f>
        <v>7463</v>
      </c>
      <c r="C270" s="39">
        <f>INDEX(dataset!$A:$AO,MATCH(C$260&amp;$O270,dataset!$AO:$AO,0),MATCH($A$1,dataset!$A$1:$AO$1,0))</f>
        <v>8508</v>
      </c>
      <c r="D270" s="39">
        <f>INDEX(dataset!$A:$AO,MATCH(D$260&amp;$O270,dataset!$AO:$AO,0),MATCH($A$1,dataset!$A$1:$AO$1,0))</f>
        <v>8635</v>
      </c>
      <c r="E270" s="39">
        <f>INDEX(dataset!$A:$AO,MATCH(E$260&amp;$O270,dataset!$AO:$AO,0),MATCH($A$1,dataset!$A$1:$AO$1,0))</f>
        <v>9174</v>
      </c>
      <c r="F270" s="39">
        <f>INDEX(dataset!$A:$AO,MATCH(F$260&amp;$O270,dataset!$AO:$AO,0),MATCH($A$1,dataset!$A$1:$AO$1,0))</f>
        <v>9016</v>
      </c>
      <c r="O270" s="37" t="s">
        <v>4477</v>
      </c>
    </row>
    <row r="271" spans="1:15" s="37" customFormat="1" x14ac:dyDescent="0.25">
      <c r="A271" s="24" t="s">
        <v>1</v>
      </c>
      <c r="B271" s="39">
        <f>INDEX(dataset!$A:$AO,MATCH(B$260&amp;$O271,dataset!$AO:$AO,0),MATCH($A$1,dataset!$A$1:$AO$1,0))</f>
        <v>40.082479805857261</v>
      </c>
      <c r="C271" s="39">
        <f>INDEX(dataset!$A:$AO,MATCH(C$260&amp;$O271,dataset!$AO:$AO,0),MATCH($A$1,dataset!$A$1:$AO$1,0))</f>
        <v>48.663814544677734</v>
      </c>
      <c r="D271" s="39">
        <f>INDEX(dataset!$A:$AO,MATCH(D$260&amp;$O271,dataset!$AO:$AO,0),MATCH($A$1,dataset!$A$1:$AO$1,0))</f>
        <v>44.028347015380859</v>
      </c>
      <c r="E271" s="39">
        <f>INDEX(dataset!$A:$AO,MATCH(E$260&amp;$O271,dataset!$AO:$AO,0),MATCH($A$1,dataset!$A$1:$AO$1,0))</f>
        <v>49.485092163085938</v>
      </c>
      <c r="F271" s="39">
        <f>INDEX(dataset!$A:$AO,MATCH(F$260&amp;$O271,dataset!$AO:$AO,0),MATCH($A$1,dataset!$A$1:$AO$1,0))</f>
        <v>58.49267578125</v>
      </c>
      <c r="O271" s="37" t="s">
        <v>4478</v>
      </c>
    </row>
    <row r="272" spans="1:15" s="37" customFormat="1" x14ac:dyDescent="0.25">
      <c r="A272" s="24" t="s">
        <v>192</v>
      </c>
      <c r="B272" s="39">
        <f>INDEX(dataset!$A:$AO,MATCH(B$260&amp;$O272,dataset!$AO:$AO,0),MATCH($A$1,dataset!$A$1:$AO$1,0))</f>
        <v>0.21433332389013487</v>
      </c>
      <c r="C272" s="39">
        <f>INDEX(dataset!$A:$AO,MATCH(C$260&amp;$O272,dataset!$AO:$AO,0),MATCH($A$1,dataset!$A$1:$AO$1,0))</f>
        <v>0.24477121233940125</v>
      </c>
      <c r="D272" s="39">
        <f>INDEX(dataset!$A:$AO,MATCH(D$260&amp;$O272,dataset!$AO:$AO,0),MATCH($A$1,dataset!$A$1:$AO$1,0))</f>
        <v>0.22284199297428131</v>
      </c>
      <c r="E272" s="39">
        <f>INDEX(dataset!$A:$AO,MATCH(E$260&amp;$O272,dataset!$AO:$AO,0),MATCH($A$1,dataset!$A$1:$AO$1,0))</f>
        <v>0.25602588057518005</v>
      </c>
      <c r="F272" s="39">
        <f>INDEX(dataset!$A:$AO,MATCH(F$260&amp;$O272,dataset!$AO:$AO,0),MATCH($A$1,dataset!$A$1:$AO$1,0))</f>
        <v>0.26167497038841248</v>
      </c>
      <c r="O272" s="37" t="s">
        <v>4479</v>
      </c>
    </row>
    <row r="273" spans="1:15" s="37" customFormat="1" x14ac:dyDescent="0.25">
      <c r="A273" s="24" t="s">
        <v>4459</v>
      </c>
      <c r="B273" s="18">
        <f>B271/B272</f>
        <v>187.01002288567662</v>
      </c>
      <c r="C273" s="18">
        <f>C271/C272</f>
        <v>198.81347189309253</v>
      </c>
      <c r="D273" s="18">
        <f>D271/D272</f>
        <v>197.57652688226617</v>
      </c>
      <c r="E273" s="18">
        <f>E271/E272</f>
        <v>193.28160126591192</v>
      </c>
      <c r="F273" s="18">
        <f>F271/F272</f>
        <v>223.5317947850628</v>
      </c>
    </row>
    <row r="274" spans="1:15" s="37" customFormat="1" x14ac:dyDescent="0.25">
      <c r="A274" s="24" t="s">
        <v>4462</v>
      </c>
      <c r="B274" s="50">
        <f>(B54+B57)*1000000/B270</f>
        <v>0</v>
      </c>
      <c r="C274" s="50">
        <f>(C54+C57)*1000000/C270</f>
        <v>19148.158810090506</v>
      </c>
      <c r="D274" s="50">
        <f>(D54+D57)*1000000/D270</f>
        <v>19748.399952953099</v>
      </c>
      <c r="E274" s="50">
        <f>(E54+E57)*1000000/E270</f>
        <v>18397.428364126881</v>
      </c>
      <c r="F274" s="50">
        <f>(F54+F57)*1000000/F270</f>
        <v>19791.076714313444</v>
      </c>
    </row>
    <row r="275" spans="1:15" s="37" customFormat="1" x14ac:dyDescent="0.25">
      <c r="A275" s="24" t="s">
        <v>4480</v>
      </c>
      <c r="B275" s="50">
        <f>(B54+B57)*1000000/B271</f>
        <v>0</v>
      </c>
      <c r="C275" s="50">
        <f>(C54+C57)*1000000/C271</f>
        <v>3347714.0392823452</v>
      </c>
      <c r="D275" s="50">
        <f>(D54+D57)*1000000/D271</f>
        <v>3873128.2265531784</v>
      </c>
      <c r="E275" s="50">
        <f>(E54+E57)*1000000/E271</f>
        <v>3410683.9137788289</v>
      </c>
      <c r="F275" s="50">
        <f>(F54+F57)*1000000/F271</f>
        <v>3050575.9101116094</v>
      </c>
    </row>
    <row r="276" spans="1:15" s="37" customFormat="1" x14ac:dyDescent="0.25">
      <c r="A276" s="40"/>
    </row>
    <row r="277" spans="1:15" s="37" customFormat="1" ht="18.75" x14ac:dyDescent="0.3">
      <c r="A277" s="41" t="s">
        <v>4494</v>
      </c>
      <c r="H277" s="8" t="s">
        <v>4495</v>
      </c>
      <c r="I277" s="8" t="s">
        <v>4496</v>
      </c>
    </row>
    <row r="278" spans="1:15" s="37" customFormat="1" x14ac:dyDescent="0.25">
      <c r="A278" s="24" t="s">
        <v>4458</v>
      </c>
      <c r="B278" s="51">
        <f t="shared" ref="B278:F280" si="20">B262+B270</f>
        <v>18643</v>
      </c>
      <c r="C278" s="51">
        <f t="shared" si="20"/>
        <v>17747</v>
      </c>
      <c r="D278" s="51">
        <f t="shared" si="20"/>
        <v>20322</v>
      </c>
      <c r="E278" s="51">
        <f t="shared" si="20"/>
        <v>21299</v>
      </c>
      <c r="F278" s="51">
        <f t="shared" si="20"/>
        <v>20584</v>
      </c>
      <c r="H278" s="16">
        <f>SLOPE(B278:F278,$B$260:$F$260)</f>
        <v>743.4</v>
      </c>
      <c r="I278" s="17">
        <f>H278/AVERAGE(C278:F278)</f>
        <v>3.7192315389233538E-2</v>
      </c>
    </row>
    <row r="279" spans="1:15" s="37" customFormat="1" x14ac:dyDescent="0.25">
      <c r="A279" s="24" t="s">
        <v>1</v>
      </c>
      <c r="B279" s="51">
        <f t="shared" si="20"/>
        <v>188.40567957208145</v>
      </c>
      <c r="C279" s="51">
        <f t="shared" si="20"/>
        <v>144.63840103149414</v>
      </c>
      <c r="D279" s="51">
        <f t="shared" si="20"/>
        <v>254.79922103881836</v>
      </c>
      <c r="E279" s="51">
        <f t="shared" si="20"/>
        <v>338.03529357910156</v>
      </c>
      <c r="F279" s="51">
        <f t="shared" si="20"/>
        <v>191.560302734375</v>
      </c>
      <c r="H279" s="16">
        <f>SLOPE(B279:F279,$B$260:$F$260)</f>
        <v>19.97061388721945</v>
      </c>
      <c r="I279" s="17">
        <f>H279/AVERAGE(B279:F279)</f>
        <v>8.9358863038290812E-2</v>
      </c>
    </row>
    <row r="280" spans="1:15" s="37" customFormat="1" x14ac:dyDescent="0.25">
      <c r="A280" s="24" t="s">
        <v>192</v>
      </c>
      <c r="B280" s="51">
        <f t="shared" si="20"/>
        <v>2.156447900941652</v>
      </c>
      <c r="C280" s="51">
        <f t="shared" si="20"/>
        <v>1.7787395417690277</v>
      </c>
      <c r="D280" s="51">
        <f t="shared" si="20"/>
        <v>2.0779584795236588</v>
      </c>
      <c r="E280" s="51">
        <f t="shared" si="20"/>
        <v>2.2340757548809052</v>
      </c>
      <c r="F280" s="51">
        <f t="shared" si="20"/>
        <v>2.0259784162044525</v>
      </c>
      <c r="H280" s="16">
        <f>SLOPE(B280:F280,$B$260:$F$260)</f>
        <v>1.9439724363747857E-2</v>
      </c>
      <c r="I280" s="17">
        <f>H280/AVERAGE(B280:F280)</f>
        <v>9.4613772666556108E-3</v>
      </c>
    </row>
    <row r="281" spans="1:15" s="37" customFormat="1" x14ac:dyDescent="0.25">
      <c r="A281" s="24" t="s">
        <v>4459</v>
      </c>
      <c r="B281" s="51">
        <f>B279/B280</f>
        <v>87.368528351559391</v>
      </c>
      <c r="C281" s="51">
        <f>C279/C280</f>
        <v>81.315109736440363</v>
      </c>
      <c r="D281" s="51">
        <f>D279/D280</f>
        <v>122.61997703497296</v>
      </c>
      <c r="E281" s="51">
        <f>E279/E280</f>
        <v>151.30878746639533</v>
      </c>
      <c r="F281" s="51">
        <f>F279/F280</f>
        <v>94.551995817039156</v>
      </c>
      <c r="H281" s="16">
        <f>SLOPE(B281:F281,$B$260:$F$260)</f>
        <v>8.4360612660914498</v>
      </c>
      <c r="I281" s="17">
        <f>H281/AVERAGE(B281:F281)</f>
        <v>7.8524016959412343E-2</v>
      </c>
    </row>
    <row r="282" spans="1:15" s="37" customFormat="1" x14ac:dyDescent="0.25">
      <c r="A282" s="40"/>
    </row>
    <row r="283" spans="1:15" s="37" customFormat="1" ht="18.75" x14ac:dyDescent="0.3">
      <c r="A283" s="41" t="s">
        <v>4549</v>
      </c>
    </row>
    <row r="284" spans="1:15" s="37" customFormat="1" x14ac:dyDescent="0.25">
      <c r="A284" s="24" t="s">
        <v>4377</v>
      </c>
      <c r="B284" s="39" t="e">
        <f>INDEX(dataset!$A:$AO,MATCH(B$260&amp;$O284,dataset!$AO:$AO,0),MATCH($A$1,dataset!$A$1:$AO$1,0))</f>
        <v>#N/A</v>
      </c>
      <c r="C284" s="39">
        <f>INDEX(dataset!$A:$AO,MATCH(C$260&amp;$O284,dataset!$AO:$AO,0),MATCH($A$1,dataset!$A$1:$AO$1,0))</f>
        <v>3.2775107771158218E-2</v>
      </c>
      <c r="D284" s="39">
        <f>INDEX(dataset!$A:$AO,MATCH(D$260&amp;$O284,dataset!$AO:$AO,0),MATCH($A$1,dataset!$A$1:$AO$1,0))</f>
        <v>3.606010228395462E-2</v>
      </c>
      <c r="E284" s="39">
        <f>INDEX(dataset!$A:$AO,MATCH(E$260&amp;$O284,dataset!$AO:$AO,0),MATCH($A$1,dataset!$A$1:$AO$1,0))</f>
        <v>1.028729323297739E-2</v>
      </c>
      <c r="F284" s="39">
        <f>INDEX(dataset!$A:$AO,MATCH(F$260&amp;$O284,dataset!$AO:$AO,0),MATCH($A$1,dataset!$A$1:$AO$1,0))</f>
        <v>1.2817682698369026E-2</v>
      </c>
      <c r="H284" s="42"/>
      <c r="O284" s="37" t="s">
        <v>4481</v>
      </c>
    </row>
    <row r="285" spans="1:15" s="37" customFormat="1" x14ac:dyDescent="0.25">
      <c r="A285" s="24" t="s">
        <v>4378</v>
      </c>
      <c r="B285" s="39" t="e">
        <f>INDEX(dataset!$A:$AO,MATCH(B$260&amp;$O285,dataset!$AO:$AO,0),MATCH($A$1,dataset!$A$1:$AO$1,0))</f>
        <v>#N/A</v>
      </c>
      <c r="C285" s="39">
        <f>INDEX(dataset!$A:$AO,MATCH(C$260&amp;$O285,dataset!$AO:$AO,0),MATCH($A$1,dataset!$A$1:$AO$1,0))</f>
        <v>0.14209270477294922</v>
      </c>
      <c r="D285" s="39">
        <f>INDEX(dataset!$A:$AO,MATCH(D$260&amp;$O285,dataset!$AO:$AO,0),MATCH($A$1,dataset!$A$1:$AO$1,0))</f>
        <v>0.32249346375465393</v>
      </c>
      <c r="E285" s="39">
        <f>INDEX(dataset!$A:$AO,MATCH(E$260&amp;$O285,dataset!$AO:$AO,0),MATCH($A$1,dataset!$A$1:$AO$1,0))</f>
        <v>0.35495349764823914</v>
      </c>
      <c r="F285" s="39">
        <f>INDEX(dataset!$A:$AO,MATCH(F$260&amp;$O285,dataset!$AO:$AO,0),MATCH($A$1,dataset!$A$1:$AO$1,0))</f>
        <v>0.2307475358247757</v>
      </c>
      <c r="O285" s="37" t="s">
        <v>4482</v>
      </c>
    </row>
    <row r="286" spans="1:15" s="37" customFormat="1" x14ac:dyDescent="0.25">
      <c r="A286" s="24" t="s">
        <v>4379</v>
      </c>
      <c r="B286" s="39" t="e">
        <f>INDEX(dataset!$A:$AO,MATCH(B$260&amp;$O286,dataset!$AO:$AO,0),MATCH($A$1,dataset!$A$1:$AO$1,0))</f>
        <v>#N/A</v>
      </c>
      <c r="C286" s="39">
        <f>INDEX(dataset!$A:$AO,MATCH(C$260&amp;$O286,dataset!$AO:$AO,0),MATCH($A$1,dataset!$A$1:$AO$1,0))</f>
        <v>0.30352774262428284</v>
      </c>
      <c r="D286" s="39">
        <f>INDEX(dataset!$A:$AO,MATCH(D$260&amp;$O286,dataset!$AO:$AO,0),MATCH($A$1,dataset!$A$1:$AO$1,0))</f>
        <v>0.30558472871780396</v>
      </c>
      <c r="E286" s="39">
        <f>INDEX(dataset!$A:$AO,MATCH(E$260&amp;$O286,dataset!$AO:$AO,0),MATCH($A$1,dataset!$A$1:$AO$1,0))</f>
        <v>0.36981895565986633</v>
      </c>
      <c r="F286" s="39">
        <f>INDEX(dataset!$A:$AO,MATCH(F$260&amp;$O286,dataset!$AO:$AO,0),MATCH($A$1,dataset!$A$1:$AO$1,0))</f>
        <v>0.36004102230072021</v>
      </c>
      <c r="H286" s="42"/>
      <c r="O286" s="37" t="s">
        <v>4483</v>
      </c>
    </row>
    <row r="287" spans="1:15" s="37" customFormat="1" x14ac:dyDescent="0.25">
      <c r="A287" s="24" t="s">
        <v>4380</v>
      </c>
      <c r="B287" s="39" t="e">
        <f>INDEX(dataset!$A:$AO,MATCH(B$260&amp;$O287,dataset!$AO:$AO,0),MATCH($A$1,dataset!$A$1:$AO$1,0))</f>
        <v>#N/A</v>
      </c>
      <c r="C287" s="39">
        <f>INDEX(dataset!$A:$AO,MATCH(C$260&amp;$O287,dataset!$AO:$AO,0),MATCH($A$1,dataset!$A$1:$AO$1,0))</f>
        <v>0.4813721776008606</v>
      </c>
      <c r="D287" s="39">
        <f>INDEX(dataset!$A:$AO,MATCH(D$260&amp;$O287,dataset!$AO:$AO,0),MATCH($A$1,dataset!$A$1:$AO$1,0))</f>
        <v>0.54153108596801758</v>
      </c>
      <c r="E287" s="39">
        <f>INDEX(dataset!$A:$AO,MATCH(E$260&amp;$O287,dataset!$AO:$AO,0),MATCH($A$1,dataset!$A$1:$AO$1,0))</f>
        <v>0.54780280590057373</v>
      </c>
      <c r="F287" s="39">
        <f>INDEX(dataset!$A:$AO,MATCH(F$260&amp;$O287,dataset!$AO:$AO,0),MATCH($A$1,dataset!$A$1:$AO$1,0))</f>
        <v>0.52386164665222168</v>
      </c>
      <c r="H287" s="42"/>
      <c r="O287" s="37" t="s">
        <v>4484</v>
      </c>
    </row>
    <row r="288" spans="1:15" s="37" customFormat="1" x14ac:dyDescent="0.25">
      <c r="A288" s="24" t="s">
        <v>4381</v>
      </c>
      <c r="B288" s="39" t="e">
        <f>INDEX(dataset!$A:$AO,MATCH(B$260&amp;$O288,dataset!$AO:$AO,0),MATCH($A$1,dataset!$A$1:$AO$1,0))</f>
        <v>#N/A</v>
      </c>
      <c r="C288" s="39">
        <f>INDEX(dataset!$A:$AO,MATCH(C$260&amp;$O288,dataset!$AO:$AO,0),MATCH($A$1,dataset!$A$1:$AO$1,0))</f>
        <v>8.2365453243255615E-2</v>
      </c>
      <c r="D288" s="39">
        <f>INDEX(dataset!$A:$AO,MATCH(D$260&amp;$O288,dataset!$AO:$AO,0),MATCH($A$1,dataset!$A$1:$AO$1,0))</f>
        <v>7.294686883687973E-2</v>
      </c>
      <c r="E288" s="39">
        <f>INDEX(dataset!$A:$AO,MATCH(E$260&amp;$O288,dataset!$AO:$AO,0),MATCH($A$1,dataset!$A$1:$AO$1,0))</f>
        <v>8.0111950635910034E-2</v>
      </c>
      <c r="F288" s="39">
        <f>INDEX(dataset!$A:$AO,MATCH(F$260&amp;$O288,dataset!$AO:$AO,0),MATCH($A$1,dataset!$A$1:$AO$1,0))</f>
        <v>6.9446295499801636E-2</v>
      </c>
      <c r="H288" s="42"/>
      <c r="O288" s="37" t="s">
        <v>4485</v>
      </c>
    </row>
    <row r="289" spans="1:15" s="37" customFormat="1" x14ac:dyDescent="0.25">
      <c r="A289" s="24" t="s">
        <v>4382</v>
      </c>
      <c r="B289" s="39" t="e">
        <f>INDEX(dataset!$A:$AO,MATCH(B$260&amp;$O289,dataset!$AO:$AO,0),MATCH($A$1,dataset!$A$1:$AO$1,0))</f>
        <v>#N/A</v>
      </c>
      <c r="C289" s="39">
        <f>INDEX(dataset!$A:$AO,MATCH(C$260&amp;$O289,dataset!$AO:$AO,0),MATCH($A$1,dataset!$A$1:$AO$1,0))</f>
        <v>4.8715006560087204E-2</v>
      </c>
      <c r="D289" s="39">
        <f>INDEX(dataset!$A:$AO,MATCH(D$260&amp;$O289,dataset!$AO:$AO,0),MATCH($A$1,dataset!$A$1:$AO$1,0))</f>
        <v>9.8112531006336212E-2</v>
      </c>
      <c r="E289" s="39">
        <f>INDEX(dataset!$A:$AO,MATCH(E$260&amp;$O289,dataset!$AO:$AO,0),MATCH($A$1,dataset!$A$1:$AO$1,0))</f>
        <v>3.8187425583600998E-2</v>
      </c>
      <c r="F289" s="39">
        <f>INDEX(dataset!$A:$AO,MATCH(F$260&amp;$O289,dataset!$AO:$AO,0),MATCH($A$1,dataset!$A$1:$AO$1,0))</f>
        <v>4.1220355778932571E-2</v>
      </c>
      <c r="H289" s="42"/>
      <c r="O289" s="37" t="s">
        <v>4486</v>
      </c>
    </row>
    <row r="290" spans="1:15" s="37" customFormat="1" x14ac:dyDescent="0.25">
      <c r="A290" s="24" t="s">
        <v>4383</v>
      </c>
      <c r="B290" s="39" t="e">
        <f>INDEX(dataset!$A:$AO,MATCH(B$260&amp;$O290,dataset!$AO:$AO,0),MATCH($A$1,dataset!$A$1:$AO$1,0))</f>
        <v>#N/A</v>
      </c>
      <c r="C290" s="39">
        <f>INDEX(dataset!$A:$AO,MATCH(C$260&amp;$O290,dataset!$AO:$AO,0),MATCH($A$1,dataset!$A$1:$AO$1,0))</f>
        <v>0.19663366675376892</v>
      </c>
      <c r="D290" s="39">
        <f>INDEX(dataset!$A:$AO,MATCH(D$260&amp;$O290,dataset!$AO:$AO,0),MATCH($A$1,dataset!$A$1:$AO$1,0))</f>
        <v>0.17997913062572479</v>
      </c>
      <c r="E290" s="39">
        <f>INDEX(dataset!$A:$AO,MATCH(E$260&amp;$O290,dataset!$AO:$AO,0),MATCH($A$1,dataset!$A$1:$AO$1,0))</f>
        <v>0.1790284663438797</v>
      </c>
      <c r="F290" s="39">
        <f>INDEX(dataset!$A:$AO,MATCH(F$260&amp;$O290,dataset!$AO:$AO,0),MATCH($A$1,dataset!$A$1:$AO$1,0))</f>
        <v>0.20250838994979858</v>
      </c>
      <c r="H290" s="42"/>
      <c r="O290" s="37" t="s">
        <v>4487</v>
      </c>
    </row>
    <row r="291" spans="1:15" x14ac:dyDescent="0.25">
      <c r="A291" s="24" t="s">
        <v>4384</v>
      </c>
      <c r="B291" s="39" t="e">
        <f>INDEX(dataset!$A:$AO,MATCH(B$260&amp;$O291,dataset!$AO:$AO,0),MATCH($A$1,dataset!$A$1:$AO$1,0))</f>
        <v>#N/A</v>
      </c>
      <c r="C291" s="39">
        <f>INDEX(dataset!$A:$AO,MATCH(C$260&amp;$O291,dataset!$AO:$AO,0),MATCH($A$1,dataset!$A$1:$AO$1,0))</f>
        <v>0.17019069194793701</v>
      </c>
      <c r="D291" s="39">
        <f>INDEX(dataset!$A:$AO,MATCH(D$260&amp;$O291,dataset!$AO:$AO,0),MATCH($A$1,dataset!$A$1:$AO$1,0))</f>
        <v>0.21995113790035248</v>
      </c>
      <c r="E291" s="39">
        <f>INDEX(dataset!$A:$AO,MATCH(E$260&amp;$O291,dataset!$AO:$AO,0),MATCH($A$1,dataset!$A$1:$AO$1,0))</f>
        <v>0.30351966619491577</v>
      </c>
      <c r="F291" s="39">
        <f>INDEX(dataset!$A:$AO,MATCH(F$260&amp;$O291,dataset!$AO:$AO,0),MATCH($A$1,dataset!$A$1:$AO$1,0))</f>
        <v>0.22922813892364502</v>
      </c>
      <c r="H291" s="42"/>
      <c r="O291" t="s">
        <v>4488</v>
      </c>
    </row>
    <row r="292" spans="1:15" x14ac:dyDescent="0.25">
      <c r="A292" s="24" t="s">
        <v>4385</v>
      </c>
      <c r="B292" s="39" t="e">
        <f>INDEX(dataset!$A:$AO,MATCH(B$260&amp;$O292,dataset!$AO:$AO,0),MATCH($A$1,dataset!$A$1:$AO$1,0))</f>
        <v>#N/A</v>
      </c>
      <c r="C292" s="39">
        <f>INDEX(dataset!$A:$AO,MATCH(C$260&amp;$O292,dataset!$AO:$AO,0),MATCH($A$1,dataset!$A$1:$AO$1,0))</f>
        <v>7.536596804857254E-2</v>
      </c>
      <c r="D292" s="39">
        <f>INDEX(dataset!$A:$AO,MATCH(D$260&amp;$O292,dataset!$AO:$AO,0),MATCH($A$1,dataset!$A$1:$AO$1,0))</f>
        <v>7.8893683850765228E-2</v>
      </c>
      <c r="E292" s="39">
        <f>INDEX(dataset!$A:$AO,MATCH(E$260&amp;$O292,dataset!$AO:$AO,0),MATCH($A$1,dataset!$A$1:$AO$1,0))</f>
        <v>9.9404558539390564E-2</v>
      </c>
      <c r="F292" s="39">
        <f>INDEX(dataset!$A:$AO,MATCH(F$260&amp;$O292,dataset!$AO:$AO,0),MATCH($A$1,dataset!$A$1:$AO$1,0))</f>
        <v>9.4437859952449799E-2</v>
      </c>
      <c r="H292" s="42"/>
      <c r="O292" t="s">
        <v>4489</v>
      </c>
    </row>
    <row r="293" spans="1:15" x14ac:dyDescent="0.25">
      <c r="A293" s="24"/>
    </row>
    <row r="294" spans="1:15" s="37" customFormat="1" x14ac:dyDescent="0.25">
      <c r="A294" s="24" t="s">
        <v>4461</v>
      </c>
      <c r="B294" s="18">
        <f>B272</f>
        <v>0.21433332389013487</v>
      </c>
      <c r="C294" s="18">
        <f>C272</f>
        <v>0.24477121233940125</v>
      </c>
      <c r="D294" s="18">
        <f>D272</f>
        <v>0.22284199297428131</v>
      </c>
      <c r="E294" s="18">
        <f>E272</f>
        <v>0.25602588057518005</v>
      </c>
      <c r="F294" s="18">
        <f>F272</f>
        <v>0.26167497038841248</v>
      </c>
      <c r="H294" s="18">
        <f>SUM(D294:F294)/SUM($D$294:$F$298)</f>
        <v>0.11674006642661178</v>
      </c>
      <c r="I294" s="9">
        <v>5</v>
      </c>
      <c r="K294" s="37">
        <v>1</v>
      </c>
      <c r="L294" s="37" t="str">
        <f>INDEX($A$294:$I$298,MATCH(K294,$I$294:$I$298,0),1)</f>
        <v>Equipment &amp; human error</v>
      </c>
      <c r="M294" s="149">
        <f>INDEX($A$294:$I$298,MATCH(K294,$I$294:$I$298,0),8)</f>
        <v>0.28938206341802536</v>
      </c>
    </row>
    <row r="295" spans="1:15" s="37" customFormat="1" x14ac:dyDescent="0.25">
      <c r="A295" s="24" t="s">
        <v>4492</v>
      </c>
      <c r="B295" s="18" t="e">
        <f>SUM(B285,B289,B284,B292)</f>
        <v>#N/A</v>
      </c>
      <c r="C295" s="18">
        <f>SUM(C285,C289,C284,C292)</f>
        <v>0.29894878715276718</v>
      </c>
      <c r="D295" s="18">
        <f>SUM(D285,D289,D284,D292)</f>
        <v>0.53555978089570999</v>
      </c>
      <c r="E295" s="18">
        <f>SUM(E285,E289,E284,E292)</f>
        <v>0.50283277500420809</v>
      </c>
      <c r="F295" s="18">
        <f>SUM(F285,F289,F284,F292)</f>
        <v>0.37922343425452709</v>
      </c>
      <c r="H295" s="18">
        <f t="shared" ref="H295:H298" si="21">SUM(D295:F295)/SUM($D$294:$F$298)</f>
        <v>0.22347469321024263</v>
      </c>
      <c r="I295" s="16">
        <f>RANK(H295,$H$295:$H$298)</f>
        <v>2</v>
      </c>
      <c r="K295" s="37">
        <v>2</v>
      </c>
      <c r="L295" s="37" t="str">
        <f>INDEX($A$294:$I$298,MATCH(K295,$I$294:$I$298,0),1)</f>
        <v>Weather &amp; external</v>
      </c>
      <c r="M295" s="149">
        <f>INDEX($A$294:$I$298,MATCH(K295,$I$294:$I$298,0),8)</f>
        <v>0.22347469321024263</v>
      </c>
    </row>
    <row r="296" spans="1:15" s="37" customFormat="1" x14ac:dyDescent="0.25">
      <c r="A296" s="24" t="s">
        <v>4493</v>
      </c>
      <c r="B296" s="18" t="e">
        <f>SUM(B290,B291)</f>
        <v>#N/A</v>
      </c>
      <c r="C296" s="18">
        <f>SUM(C290,C291)</f>
        <v>0.36682435870170593</v>
      </c>
      <c r="D296" s="18">
        <f>SUM(D290,D291)</f>
        <v>0.39993026852607727</v>
      </c>
      <c r="E296" s="18">
        <f>SUM(E290,E291)</f>
        <v>0.48254813253879547</v>
      </c>
      <c r="F296" s="18">
        <f>SUM(F290,F291)</f>
        <v>0.4317365288734436</v>
      </c>
      <c r="H296" s="18">
        <f t="shared" si="21"/>
        <v>0.20717442545797518</v>
      </c>
      <c r="I296" s="16">
        <f>RANK(H296,$H$295:$H$298)</f>
        <v>3</v>
      </c>
      <c r="K296" s="37">
        <v>3</v>
      </c>
      <c r="L296" s="37" t="str">
        <f>INDEX($A$294:$I$298,MATCH(K296,$I$294:$I$298,0),1)</f>
        <v>Obstruction</v>
      </c>
      <c r="M296" s="149">
        <f>INDEX($A$294:$I$298,MATCH(K296,$I$294:$I$298,0),8)</f>
        <v>0.20717442545797518</v>
      </c>
    </row>
    <row r="297" spans="1:15" s="37" customFormat="1" x14ac:dyDescent="0.25">
      <c r="A297" s="24" t="s">
        <v>4490</v>
      </c>
      <c r="B297" s="18" t="e">
        <f>SUM(B287,B288)</f>
        <v>#N/A</v>
      </c>
      <c r="C297" s="18">
        <f>SUM(C287,C288)</f>
        <v>0.56373763084411621</v>
      </c>
      <c r="D297" s="18">
        <f>SUM(D287,D288)</f>
        <v>0.61447795480489731</v>
      </c>
      <c r="E297" s="18">
        <f>SUM(E287,E288)</f>
        <v>0.62791475653648376</v>
      </c>
      <c r="F297" s="18">
        <f>SUM(F287,F288)</f>
        <v>0.59330794215202332</v>
      </c>
      <c r="H297" s="18">
        <f t="shared" si="21"/>
        <v>0.28938206341802536</v>
      </c>
      <c r="I297" s="16">
        <f>RANK(H297,$H$295:$H$298)</f>
        <v>1</v>
      </c>
      <c r="K297" s="37">
        <v>4</v>
      </c>
      <c r="L297" s="37" t="str">
        <f>INDEX($A$294:$I$298,MATCH(K297,$I$294:$I$298,0),1)</f>
        <v>Unknown</v>
      </c>
      <c r="M297" s="149">
        <f>INDEX($A$294:$I$298,MATCH(K297,$I$294:$I$298,0),8)</f>
        <v>0.16322875148714505</v>
      </c>
    </row>
    <row r="298" spans="1:15" s="37" customFormat="1" x14ac:dyDescent="0.25">
      <c r="A298" s="24" t="s">
        <v>4491</v>
      </c>
      <c r="B298" s="18" t="e">
        <f>B286</f>
        <v>#N/A</v>
      </c>
      <c r="C298" s="18">
        <f>C286</f>
        <v>0.30352774262428284</v>
      </c>
      <c r="D298" s="18">
        <f>D286</f>
        <v>0.30558472871780396</v>
      </c>
      <c r="E298" s="18">
        <f>E286</f>
        <v>0.36981895565986633</v>
      </c>
      <c r="F298" s="18">
        <f>F286</f>
        <v>0.36004102230072021</v>
      </c>
      <c r="H298" s="18">
        <f t="shared" si="21"/>
        <v>0.16322875148714505</v>
      </c>
      <c r="I298" s="16">
        <f>RANK(H298,$H$295:$H$298)</f>
        <v>4</v>
      </c>
      <c r="K298" s="37">
        <v>5</v>
      </c>
      <c r="L298" s="37" t="str">
        <f>INDEX($A$294:$I$298,MATCH(K298,$I$294:$I$298,0),1)</f>
        <v>Planned</v>
      </c>
      <c r="M298" s="149">
        <f>INDEX($A$294:$I$298,MATCH(K298,$I$294:$I$298,0),8)</f>
        <v>0.11674006642661178</v>
      </c>
    </row>
    <row r="299" spans="1:15" s="37" customFormat="1" x14ac:dyDescent="0.25">
      <c r="A299" s="24"/>
      <c r="B299" s="18"/>
      <c r="C299" s="18"/>
      <c r="D299" s="18"/>
      <c r="E299" s="18"/>
      <c r="F299" s="18"/>
      <c r="H299" s="18"/>
      <c r="I299" s="16"/>
      <c r="M299" s="149"/>
    </row>
    <row r="300" spans="1:15" s="37" customFormat="1" x14ac:dyDescent="0.25">
      <c r="A300" s="40"/>
      <c r="H300" s="18"/>
      <c r="I300" s="16"/>
      <c r="M300" s="149"/>
    </row>
    <row r="301" spans="1:15" s="37" customFormat="1" ht="18.75" x14ac:dyDescent="0.3">
      <c r="A301" s="41" t="s">
        <v>4549</v>
      </c>
      <c r="H301" s="18"/>
      <c r="I301" s="16"/>
      <c r="M301" s="149"/>
    </row>
    <row r="302" spans="1:15" s="37" customFormat="1" x14ac:dyDescent="0.25">
      <c r="A302" s="24" t="s">
        <v>4377</v>
      </c>
      <c r="B302" s="39" t="e">
        <f>INDEX(dataset!$A:$AO,MATCH(B$260&amp;$O302,dataset!$AO:$AO,0),MATCH($A$1,dataset!$A$1:$AO$1,0))</f>
        <v>#N/A</v>
      </c>
      <c r="C302" s="39">
        <f>INDEX(dataset!$A:$AO,MATCH(C$260&amp;$O302,dataset!$AO:$AO,0),MATCH($A$1,dataset!$A$1:$AO$1,0))</f>
        <v>1.7668431997299194</v>
      </c>
      <c r="D302" s="39">
        <f>INDEX(dataset!$A:$AO,MATCH(D$260&amp;$O302,dataset!$AO:$AO,0),MATCH($A$1,dataset!$A$1:$AO$1,0))</f>
        <v>2.8831346035003662</v>
      </c>
      <c r="E302" s="39">
        <f>INDEX(dataset!$A:$AO,MATCH(E$260&amp;$O302,dataset!$AO:$AO,0),MATCH($A$1,dataset!$A$1:$AO$1,0))</f>
        <v>0.91317182779312134</v>
      </c>
      <c r="F302" s="39">
        <f>INDEX(dataset!$A:$AO,MATCH(F$260&amp;$O302,dataset!$AO:$AO,0),MATCH($A$1,dataset!$A$1:$AO$1,0))</f>
        <v>1.734743595123291</v>
      </c>
      <c r="H302" s="42"/>
      <c r="O302" s="37" t="s">
        <v>4550</v>
      </c>
    </row>
    <row r="303" spans="1:15" s="37" customFormat="1" x14ac:dyDescent="0.25">
      <c r="A303" s="24" t="s">
        <v>4378</v>
      </c>
      <c r="B303" s="39" t="e">
        <f>INDEX(dataset!$A:$AO,MATCH(B$260&amp;$O303,dataset!$AO:$AO,0),MATCH($A$1,dataset!$A$1:$AO$1,0))</f>
        <v>#N/A</v>
      </c>
      <c r="C303" s="39">
        <f>INDEX(dataset!$A:$AO,MATCH(C$260&amp;$O303,dataset!$AO:$AO,0),MATCH($A$1,dataset!$A$1:$AO$1,0))</f>
        <v>14.939940452575684</v>
      </c>
      <c r="D303" s="39">
        <f>INDEX(dataset!$A:$AO,MATCH(D$260&amp;$O303,dataset!$AO:$AO,0),MATCH($A$1,dataset!$A$1:$AO$1,0))</f>
        <v>108.02283477783203</v>
      </c>
      <c r="E303" s="39">
        <f>INDEX(dataset!$A:$AO,MATCH(E$260&amp;$O303,dataset!$AO:$AO,0),MATCH($A$1,dataset!$A$1:$AO$1,0))</f>
        <v>172.72994995117187</v>
      </c>
      <c r="F303" s="39">
        <f>INDEX(dataset!$A:$AO,MATCH(F$260&amp;$O303,dataset!$AO:$AO,0),MATCH($A$1,dataset!$A$1:$AO$1,0))</f>
        <v>36.569507598876953</v>
      </c>
      <c r="O303" s="37" t="s">
        <v>4551</v>
      </c>
    </row>
    <row r="304" spans="1:15" s="37" customFormat="1" x14ac:dyDescent="0.25">
      <c r="A304" s="24" t="s">
        <v>4379</v>
      </c>
      <c r="B304" s="39" t="e">
        <f>INDEX(dataset!$A:$AO,MATCH(B$260&amp;$O304,dataset!$AO:$AO,0),MATCH($A$1,dataset!$A$1:$AO$1,0))</f>
        <v>#N/A</v>
      </c>
      <c r="C304" s="39">
        <f>INDEX(dataset!$A:$AO,MATCH(C$260&amp;$O304,dataset!$AO:$AO,0),MATCH($A$1,dataset!$A$1:$AO$1,0))</f>
        <v>10.272521018981934</v>
      </c>
      <c r="D304" s="39">
        <f>INDEX(dataset!$A:$AO,MATCH(D$260&amp;$O304,dataset!$AO:$AO,0),MATCH($A$1,dataset!$A$1:$AO$1,0))</f>
        <v>11.252485275268555</v>
      </c>
      <c r="E304" s="39">
        <f>INDEX(dataset!$A:$AO,MATCH(E$260&amp;$O304,dataset!$AO:$AO,0),MATCH($A$1,dataset!$A$1:$AO$1,0))</f>
        <v>14.772719383239746</v>
      </c>
      <c r="F304" s="39">
        <f>INDEX(dataset!$A:$AO,MATCH(F$260&amp;$O304,dataset!$AO:$AO,0),MATCH($A$1,dataset!$A$1:$AO$1,0))</f>
        <v>14.722970962524414</v>
      </c>
      <c r="H304" s="42"/>
      <c r="O304" s="37" t="s">
        <v>4552</v>
      </c>
    </row>
    <row r="305" spans="1:15" s="37" customFormat="1" x14ac:dyDescent="0.25">
      <c r="A305" s="24" t="s">
        <v>4380</v>
      </c>
      <c r="B305" s="39" t="e">
        <f>INDEX(dataset!$A:$AO,MATCH(B$260&amp;$O305,dataset!$AO:$AO,0),MATCH($A$1,dataset!$A$1:$AO$1,0))</f>
        <v>#N/A</v>
      </c>
      <c r="C305" s="39">
        <f>INDEX(dataset!$A:$AO,MATCH(C$260&amp;$O305,dataset!$AO:$AO,0),MATCH($A$1,dataset!$A$1:$AO$1,0))</f>
        <v>30.4576416015625</v>
      </c>
      <c r="D305" s="39">
        <f>INDEX(dataset!$A:$AO,MATCH(D$260&amp;$O305,dataset!$AO:$AO,0),MATCH($A$1,dataset!$A$1:$AO$1,0))</f>
        <v>46.032894134521484</v>
      </c>
      <c r="E305" s="39">
        <f>INDEX(dataset!$A:$AO,MATCH(E$260&amp;$O305,dataset!$AO:$AO,0),MATCH($A$1,dataset!$A$1:$AO$1,0))</f>
        <v>45.550323486328125</v>
      </c>
      <c r="F305" s="39">
        <f>INDEX(dataset!$A:$AO,MATCH(F$260&amp;$O305,dataset!$AO:$AO,0),MATCH($A$1,dataset!$A$1:$AO$1,0))</f>
        <v>39.376995086669922</v>
      </c>
      <c r="H305" s="42"/>
      <c r="O305" s="37" t="s">
        <v>4553</v>
      </c>
    </row>
    <row r="306" spans="1:15" s="37" customFormat="1" x14ac:dyDescent="0.25">
      <c r="A306" s="24" t="s">
        <v>4381</v>
      </c>
      <c r="B306" s="39" t="e">
        <f>INDEX(dataset!$A:$AO,MATCH(B$260&amp;$O306,dataset!$AO:$AO,0),MATCH($A$1,dataset!$A$1:$AO$1,0))</f>
        <v>#N/A</v>
      </c>
      <c r="C306" s="39">
        <f>INDEX(dataset!$A:$AO,MATCH(C$260&amp;$O306,dataset!$AO:$AO,0),MATCH($A$1,dataset!$A$1:$AO$1,0))</f>
        <v>3.5368280410766602</v>
      </c>
      <c r="D306" s="39">
        <f>INDEX(dataset!$A:$AO,MATCH(D$260&amp;$O306,dataset!$AO:$AO,0),MATCH($A$1,dataset!$A$1:$AO$1,0))</f>
        <v>1.3092795610427856</v>
      </c>
      <c r="E306" s="39">
        <f>INDEX(dataset!$A:$AO,MATCH(E$260&amp;$O306,dataset!$AO:$AO,0),MATCH($A$1,dataset!$A$1:$AO$1,0))</f>
        <v>2.0411386489868164</v>
      </c>
      <c r="F306" s="39">
        <f>INDEX(dataset!$A:$AO,MATCH(F$260&amp;$O306,dataset!$AO:$AO,0),MATCH($A$1,dataset!$A$1:$AO$1,0))</f>
        <v>1.5545297861099243</v>
      </c>
      <c r="H306" s="42"/>
      <c r="O306" s="37" t="s">
        <v>4554</v>
      </c>
    </row>
    <row r="307" spans="1:15" s="37" customFormat="1" x14ac:dyDescent="0.25">
      <c r="A307" s="24" t="s">
        <v>4382</v>
      </c>
      <c r="B307" s="39" t="e">
        <f>INDEX(dataset!$A:$AO,MATCH(B$260&amp;$O307,dataset!$AO:$AO,0),MATCH($A$1,dataset!$A$1:$AO$1,0))</f>
        <v>#N/A</v>
      </c>
      <c r="C307" s="39">
        <f>INDEX(dataset!$A:$AO,MATCH(C$260&amp;$O307,dataset!$AO:$AO,0),MATCH($A$1,dataset!$A$1:$AO$1,0))</f>
        <v>2.2988145351409912</v>
      </c>
      <c r="D307" s="39">
        <f>INDEX(dataset!$A:$AO,MATCH(D$260&amp;$O307,dataset!$AO:$AO,0),MATCH($A$1,dataset!$A$1:$AO$1,0))</f>
        <v>4.6805911064147949</v>
      </c>
      <c r="E307" s="39">
        <f>INDEX(dataset!$A:$AO,MATCH(E$260&amp;$O307,dataset!$AO:$AO,0),MATCH($A$1,dataset!$A$1:$AO$1,0))</f>
        <v>2.9436681270599365</v>
      </c>
      <c r="F307" s="39">
        <f>INDEX(dataset!$A:$AO,MATCH(F$260&amp;$O307,dataset!$AO:$AO,0),MATCH($A$1,dataset!$A$1:$AO$1,0))</f>
        <v>1.6686868667602539</v>
      </c>
      <c r="H307" s="42"/>
      <c r="O307" s="37" t="s">
        <v>4555</v>
      </c>
    </row>
    <row r="308" spans="1:15" s="37" customFormat="1" x14ac:dyDescent="0.25">
      <c r="A308" s="24" t="s">
        <v>4383</v>
      </c>
      <c r="B308" s="39" t="e">
        <f>INDEX(dataset!$A:$AO,MATCH(B$260&amp;$O308,dataset!$AO:$AO,0),MATCH($A$1,dataset!$A$1:$AO$1,0))</f>
        <v>#N/A</v>
      </c>
      <c r="C308" s="39">
        <f>INDEX(dataset!$A:$AO,MATCH(C$260&amp;$O308,dataset!$AO:$AO,0),MATCH($A$1,dataset!$A$1:$AO$1,0))</f>
        <v>15.438347816467285</v>
      </c>
      <c r="D308" s="39">
        <f>INDEX(dataset!$A:$AO,MATCH(D$260&amp;$O308,dataset!$AO:$AO,0),MATCH($A$1,dataset!$A$1:$AO$1,0))</f>
        <v>13.624556541442871</v>
      </c>
      <c r="E308" s="39">
        <f>INDEX(dataset!$A:$AO,MATCH(E$260&amp;$O308,dataset!$AO:$AO,0),MATCH($A$1,dataset!$A$1:$AO$1,0))</f>
        <v>15.303458213806152</v>
      </c>
      <c r="F308" s="39">
        <f>INDEX(dataset!$A:$AO,MATCH(F$260&amp;$O308,dataset!$AO:$AO,0),MATCH($A$1,dataset!$A$1:$AO$1,0))</f>
        <v>15.784454345703125</v>
      </c>
      <c r="H308" s="42"/>
      <c r="O308" s="37" t="s">
        <v>4556</v>
      </c>
    </row>
    <row r="309" spans="1:15" s="37" customFormat="1" x14ac:dyDescent="0.25">
      <c r="A309" s="24" t="s">
        <v>4384</v>
      </c>
      <c r="B309" s="39" t="e">
        <f>INDEX(dataset!$A:$AO,MATCH(B$260&amp;$O309,dataset!$AO:$AO,0),MATCH($A$1,dataset!$A$1:$AO$1,0))</f>
        <v>#N/A</v>
      </c>
      <c r="C309" s="39">
        <f>INDEX(dataset!$A:$AO,MATCH(C$260&amp;$O309,dataset!$AO:$AO,0),MATCH($A$1,dataset!$A$1:$AO$1,0))</f>
        <v>13.929781913757324</v>
      </c>
      <c r="D309" s="39">
        <f>INDEX(dataset!$A:$AO,MATCH(D$260&amp;$O309,dataset!$AO:$AO,0),MATCH($A$1,dataset!$A$1:$AO$1,0))</f>
        <v>19.192447662353516</v>
      </c>
      <c r="E309" s="39">
        <f>INDEX(dataset!$A:$AO,MATCH(E$260&amp;$O309,dataset!$AO:$AO,0),MATCH($A$1,dataset!$A$1:$AO$1,0))</f>
        <v>30.267932891845703</v>
      </c>
      <c r="F309" s="39">
        <f>INDEX(dataset!$A:$AO,MATCH(F$260&amp;$O309,dataset!$AO:$AO,0),MATCH($A$1,dataset!$A$1:$AO$1,0))</f>
        <v>16.68574333190918</v>
      </c>
      <c r="H309" s="42"/>
      <c r="O309" s="37" t="s">
        <v>4557</v>
      </c>
    </row>
    <row r="310" spans="1:15" s="37" customFormat="1" x14ac:dyDescent="0.25">
      <c r="A310" s="24" t="s">
        <v>4385</v>
      </c>
      <c r="B310" s="39" t="e">
        <f>INDEX(dataset!$A:$AO,MATCH(B$260&amp;$O310,dataset!$AO:$AO,0),MATCH($A$1,dataset!$A$1:$AO$1,0))</f>
        <v>#N/A</v>
      </c>
      <c r="C310" s="39">
        <f>INDEX(dataset!$A:$AO,MATCH(C$260&amp;$O310,dataset!$AO:$AO,0),MATCH($A$1,dataset!$A$1:$AO$1,0))</f>
        <v>3.330355167388916</v>
      </c>
      <c r="D310" s="39">
        <f>INDEX(dataset!$A:$AO,MATCH(D$260&amp;$O310,dataset!$AO:$AO,0),MATCH($A$1,dataset!$A$1:$AO$1,0))</f>
        <v>3.1031520366668701</v>
      </c>
      <c r="E310" s="39">
        <f>INDEX(dataset!$A:$AO,MATCH(E$260&amp;$O310,dataset!$AO:$AO,0),MATCH($A$1,dataset!$A$1:$AO$1,0))</f>
        <v>4.0615038871765137</v>
      </c>
      <c r="F310" s="39">
        <f>INDEX(dataset!$A:$AO,MATCH(F$260&amp;$O310,dataset!$AO:$AO,0),MATCH($A$1,dataset!$A$1:$AO$1,0))</f>
        <v>4.9624462127685547</v>
      </c>
      <c r="H310" s="42"/>
      <c r="O310" s="37" t="s">
        <v>4558</v>
      </c>
    </row>
    <row r="311" spans="1:15" s="37" customFormat="1" x14ac:dyDescent="0.25">
      <c r="A311" s="24"/>
    </row>
    <row r="312" spans="1:15" s="37" customFormat="1" x14ac:dyDescent="0.25">
      <c r="A312" s="24" t="s">
        <v>4461</v>
      </c>
      <c r="B312" s="18">
        <f>B271</f>
        <v>40.082479805857261</v>
      </c>
      <c r="C312" s="18">
        <f t="shared" ref="C312:F312" si="22">C271</f>
        <v>48.663814544677734</v>
      </c>
      <c r="D312" s="18">
        <f t="shared" si="22"/>
        <v>44.028347015380859</v>
      </c>
      <c r="E312" s="18">
        <f t="shared" si="22"/>
        <v>49.485092163085938</v>
      </c>
      <c r="F312" s="18">
        <f t="shared" si="22"/>
        <v>58.49267578125</v>
      </c>
      <c r="H312" s="18">
        <f>SUM(D312:F312)/SUM($D$312:$F$316)</f>
        <v>0.19394684104962748</v>
      </c>
      <c r="I312" s="9">
        <v>5</v>
      </c>
      <c r="K312" s="37">
        <v>1</v>
      </c>
      <c r="L312" s="37" t="str">
        <f>INDEX($A$312:$I$316,MATCH(K312,$I$312:$I$316,0),1)</f>
        <v>Weather &amp; external</v>
      </c>
      <c r="M312" s="149">
        <f>INDEX($A$312:$I$316,MATCH(K312,$I$312:$I$316,0),8)</f>
        <v>0.43926349002664772</v>
      </c>
    </row>
    <row r="313" spans="1:15" s="37" customFormat="1" x14ac:dyDescent="0.25">
      <c r="A313" s="24" t="s">
        <v>4492</v>
      </c>
      <c r="B313" s="18" t="e">
        <f>SUM(B303,B307,B302,B310)</f>
        <v>#N/A</v>
      </c>
      <c r="C313" s="18">
        <f>SUM(C303,C307,C302,C310)</f>
        <v>22.33595335483551</v>
      </c>
      <c r="D313" s="18">
        <f>SUM(D303,D307,D302,D310)</f>
        <v>118.68971252441406</v>
      </c>
      <c r="E313" s="18">
        <f>SUM(E303,E307,E302,E310)</f>
        <v>180.64829379320145</v>
      </c>
      <c r="F313" s="18">
        <f>SUM(F303,F307,F302,F310)</f>
        <v>44.935384273529053</v>
      </c>
      <c r="H313" s="18">
        <f t="shared" ref="H313:H316" si="23">SUM(D313:F313)/SUM($D$312:$F$316)</f>
        <v>0.43926349002664772</v>
      </c>
      <c r="I313" s="16">
        <f>RANK(H313,$H$313:$H$316)</f>
        <v>1</v>
      </c>
      <c r="K313" s="37">
        <v>2</v>
      </c>
      <c r="L313" s="37" t="str">
        <f t="shared" ref="L313:L316" si="24">INDEX($A$312:$I$316,MATCH(K313,$I$312:$I$316,0),1)</f>
        <v>Equipment &amp; human error</v>
      </c>
      <c r="M313" s="149">
        <f t="shared" ref="M313:M316" si="25">INDEX($A$312:$I$316,MATCH(K313,$I$312:$I$316,0),8)</f>
        <v>0.17335235976630181</v>
      </c>
    </row>
    <row r="314" spans="1:15" s="37" customFormat="1" x14ac:dyDescent="0.25">
      <c r="A314" s="24" t="s">
        <v>4493</v>
      </c>
      <c r="B314" s="18" t="e">
        <f>SUM(B308,B309)</f>
        <v>#N/A</v>
      </c>
      <c r="C314" s="18">
        <f>SUM(C308,C309)</f>
        <v>29.368129730224609</v>
      </c>
      <c r="D314" s="18">
        <f>SUM(D308,D309)</f>
        <v>32.817004203796387</v>
      </c>
      <c r="E314" s="18">
        <f>SUM(E308,E309)</f>
        <v>45.571391105651855</v>
      </c>
      <c r="F314" s="18">
        <f>SUM(F308,F309)</f>
        <v>32.470197677612305</v>
      </c>
      <c r="H314" s="18">
        <f t="shared" si="23"/>
        <v>0.14144611168270882</v>
      </c>
      <c r="I314" s="16">
        <f t="shared" ref="I314:I316" si="26">RANK(H314,$H$313:$H$316)</f>
        <v>3</v>
      </c>
      <c r="K314" s="37">
        <v>3</v>
      </c>
      <c r="L314" s="37" t="str">
        <f t="shared" si="24"/>
        <v>Obstruction</v>
      </c>
      <c r="M314" s="149">
        <f t="shared" si="25"/>
        <v>0.14144611168270882</v>
      </c>
    </row>
    <row r="315" spans="1:15" s="37" customFormat="1" x14ac:dyDescent="0.25">
      <c r="A315" s="24" t="s">
        <v>4490</v>
      </c>
      <c r="B315" s="18" t="e">
        <f>SUM(B305,B306)</f>
        <v>#N/A</v>
      </c>
      <c r="C315" s="18">
        <f>SUM(C305,C306)</f>
        <v>33.99446964263916</v>
      </c>
      <c r="D315" s="18">
        <f>SUM(D305,D306)</f>
        <v>47.34217369556427</v>
      </c>
      <c r="E315" s="18">
        <f>SUM(E305,E306)</f>
        <v>47.591462135314941</v>
      </c>
      <c r="F315" s="18">
        <f>SUM(F305,F306)</f>
        <v>40.931524872779846</v>
      </c>
      <c r="H315" s="18">
        <f t="shared" si="23"/>
        <v>0.17335235976630181</v>
      </c>
      <c r="I315" s="16">
        <f t="shared" si="26"/>
        <v>2</v>
      </c>
      <c r="K315" s="37">
        <v>4</v>
      </c>
      <c r="L315" s="37" t="str">
        <f t="shared" si="24"/>
        <v>Unknown</v>
      </c>
      <c r="M315" s="149">
        <f t="shared" si="25"/>
        <v>5.1991197474714153E-2</v>
      </c>
    </row>
    <row r="316" spans="1:15" s="37" customFormat="1" x14ac:dyDescent="0.25">
      <c r="A316" s="24" t="s">
        <v>4491</v>
      </c>
      <c r="B316" s="18" t="e">
        <f>B304</f>
        <v>#N/A</v>
      </c>
      <c r="C316" s="18">
        <f>C304</f>
        <v>10.272521018981934</v>
      </c>
      <c r="D316" s="18">
        <f>D304</f>
        <v>11.252485275268555</v>
      </c>
      <c r="E316" s="18">
        <f>E304</f>
        <v>14.772719383239746</v>
      </c>
      <c r="F316" s="18">
        <f>F304</f>
        <v>14.722970962524414</v>
      </c>
      <c r="H316" s="18">
        <f t="shared" si="23"/>
        <v>5.1991197474714153E-2</v>
      </c>
      <c r="I316" s="16">
        <f t="shared" si="26"/>
        <v>4</v>
      </c>
      <c r="K316" s="37">
        <v>5</v>
      </c>
      <c r="L316" s="37" t="str">
        <f t="shared" si="24"/>
        <v>Planned</v>
      </c>
      <c r="M316" s="149">
        <f t="shared" si="25"/>
        <v>0.19394684104962748</v>
      </c>
    </row>
    <row r="317" spans="1:15" x14ac:dyDescent="0.25">
      <c r="A317" s="37"/>
      <c r="B317" s="37"/>
      <c r="C317" s="37"/>
      <c r="D317" s="37"/>
      <c r="E317" s="37"/>
      <c r="F317" s="37"/>
      <c r="G317" s="37"/>
      <c r="H317" s="37"/>
    </row>
    <row r="321" spans="1:31" x14ac:dyDescent="0.25">
      <c r="A321"/>
    </row>
    <row r="322" spans="1:31" ht="18.75" x14ac:dyDescent="0.3">
      <c r="A322" s="25" t="s">
        <v>4198</v>
      </c>
    </row>
    <row r="323" spans="1:31" ht="26.25" x14ac:dyDescent="0.25">
      <c r="A323"/>
      <c r="C323" s="8" t="s">
        <v>50</v>
      </c>
      <c r="D323" s="8" t="s">
        <v>51</v>
      </c>
      <c r="E323" s="8" t="s">
        <v>52</v>
      </c>
      <c r="F323" s="8" t="s">
        <v>53</v>
      </c>
      <c r="G323" s="8" t="s">
        <v>54</v>
      </c>
      <c r="H323" s="8" t="s">
        <v>55</v>
      </c>
      <c r="I323" s="8" t="s">
        <v>56</v>
      </c>
      <c r="J323" s="8" t="s">
        <v>57</v>
      </c>
      <c r="K323" s="8" t="s">
        <v>58</v>
      </c>
      <c r="L323" s="8" t="s">
        <v>59</v>
      </c>
      <c r="M323" s="8" t="s">
        <v>60</v>
      </c>
      <c r="N323" s="8" t="s">
        <v>61</v>
      </c>
      <c r="O323" s="8" t="s">
        <v>62</v>
      </c>
      <c r="P323" s="8" t="s">
        <v>63</v>
      </c>
      <c r="Q323" s="8" t="s">
        <v>64</v>
      </c>
      <c r="R323" s="8" t="s">
        <v>65</v>
      </c>
      <c r="S323" s="8" t="s">
        <v>66</v>
      </c>
      <c r="T323" s="8" t="s">
        <v>67</v>
      </c>
      <c r="U323" s="8" t="s">
        <v>68</v>
      </c>
      <c r="V323" s="8" t="s">
        <v>69</v>
      </c>
      <c r="W323" s="8" t="s">
        <v>70</v>
      </c>
      <c r="X323" s="8" t="s">
        <v>71</v>
      </c>
      <c r="Y323" s="8" t="s">
        <v>72</v>
      </c>
      <c r="Z323" s="8" t="s">
        <v>73</v>
      </c>
      <c r="AA323" s="8" t="s">
        <v>74</v>
      </c>
      <c r="AB323" s="8" t="s">
        <v>75</v>
      </c>
      <c r="AC323" s="8" t="s">
        <v>76</v>
      </c>
      <c r="AD323" s="8" t="s">
        <v>77</v>
      </c>
      <c r="AE323" s="8" t="s">
        <v>78</v>
      </c>
    </row>
    <row r="324" spans="1:31" x14ac:dyDescent="0.25">
      <c r="A324" s="24" t="s">
        <v>1683</v>
      </c>
      <c r="B324" s="18">
        <f t="shared" ref="B324:B339" si="27">F7</f>
        <v>10553.72</v>
      </c>
      <c r="C324" s="87">
        <f t="dataTable" ref="C324:AE348" dt2D="0" dtr="1" r1="A1"/>
        <v>166.972109375</v>
      </c>
      <c r="D324" s="87">
        <v>340.66500000000002</v>
      </c>
      <c r="E324" s="87">
        <v>28.465986328124998</v>
      </c>
      <c r="F324" s="87">
        <v>54.426835937500002</v>
      </c>
      <c r="G324" s="87">
        <v>231.07709374999999</v>
      </c>
      <c r="H324" s="87">
        <v>140.58590624999999</v>
      </c>
      <c r="I324" s="87">
        <v>158.0385</v>
      </c>
      <c r="J324" s="87">
        <v>237.25760937499999</v>
      </c>
      <c r="K324" s="87">
        <v>77.667046874999997</v>
      </c>
      <c r="L324" s="87">
        <v>114.856796875</v>
      </c>
      <c r="M324" s="87">
        <v>247.34200000000001</v>
      </c>
      <c r="N324" s="87">
        <v>221.24390625000001</v>
      </c>
      <c r="O324" s="87">
        <v>41.099746093749999</v>
      </c>
      <c r="P324" s="87">
        <v>163.09800000000001</v>
      </c>
      <c r="Q324" s="87">
        <v>81.66</v>
      </c>
      <c r="R324" s="87">
        <v>253.53129687500001</v>
      </c>
      <c r="S324" s="87">
        <v>986.594875</v>
      </c>
      <c r="T324" s="87">
        <v>168.27310937499999</v>
      </c>
      <c r="U324" s="87">
        <v>1528.0129999999999</v>
      </c>
      <c r="V324" s="87">
        <v>36.563160156249999</v>
      </c>
      <c r="W324" s="87">
        <v>179.553734375</v>
      </c>
      <c r="X324" s="87">
        <v>339.94565625000001</v>
      </c>
      <c r="Y324" s="87">
        <v>224.55112500000001</v>
      </c>
      <c r="Z324" s="87">
        <v>547.99837500000001</v>
      </c>
      <c r="AA324" s="87">
        <v>2682.3980000000001</v>
      </c>
      <c r="AB324" s="87">
        <v>508.01640624999999</v>
      </c>
      <c r="AC324" s="87">
        <v>91.746367187499999</v>
      </c>
      <c r="AD324" s="87">
        <v>591.58006250000005</v>
      </c>
      <c r="AE324" s="87">
        <v>110.5</v>
      </c>
    </row>
    <row r="325" spans="1:31" x14ac:dyDescent="0.25">
      <c r="A325" s="24" t="s">
        <v>13</v>
      </c>
      <c r="B325" s="18">
        <f t="shared" si="27"/>
        <v>621.24556250000001</v>
      </c>
      <c r="C325" s="87">
        <v>9.1739882812500007</v>
      </c>
      <c r="D325" s="87">
        <v>18.018019531250001</v>
      </c>
      <c r="E325" s="87">
        <v>1.0861273193359375</v>
      </c>
      <c r="F325" s="87">
        <v>3.6072175292968751</v>
      </c>
      <c r="G325" s="87">
        <v>16.325588867187498</v>
      </c>
      <c r="H325" s="87">
        <v>9.3735302734375008</v>
      </c>
      <c r="I325" s="87">
        <v>12.406201171875001</v>
      </c>
      <c r="J325" s="87">
        <v>13.992034179687501</v>
      </c>
      <c r="K325" s="87">
        <v>5.3791752929687497</v>
      </c>
      <c r="L325" s="87">
        <v>7.2296196289062502</v>
      </c>
      <c r="M325" s="87">
        <v>18.1808046875</v>
      </c>
      <c r="N325" s="87">
        <v>5.1990468749999996</v>
      </c>
      <c r="O325" s="87">
        <v>2.7871779785156252</v>
      </c>
      <c r="P325" s="87">
        <v>13.522158203125</v>
      </c>
      <c r="Q325" s="87">
        <v>4.0850471191406248</v>
      </c>
      <c r="R325" s="87">
        <v>17.555921874999999</v>
      </c>
      <c r="S325" s="87">
        <v>62.856906250000002</v>
      </c>
      <c r="T325" s="87">
        <v>10.410989257812499</v>
      </c>
      <c r="U325" s="87">
        <v>101.0601875</v>
      </c>
      <c r="V325" s="87">
        <v>3.250800048828125</v>
      </c>
      <c r="W325" s="87">
        <v>9.3099531249999998</v>
      </c>
      <c r="X325" s="87">
        <v>14.8868671875</v>
      </c>
      <c r="Y325" s="87">
        <v>9.6744677734375006</v>
      </c>
      <c r="Z325" s="87">
        <v>36.835148437500003</v>
      </c>
      <c r="AA325" s="87">
        <v>146.162671875</v>
      </c>
      <c r="AB325" s="87">
        <v>24.814324218749999</v>
      </c>
      <c r="AC325" s="87">
        <v>5.3015786132812499</v>
      </c>
      <c r="AD325" s="87">
        <v>34.670359374999997</v>
      </c>
      <c r="AE325" s="87">
        <v>4.0896311035156252</v>
      </c>
    </row>
    <row r="326" spans="1:31" x14ac:dyDescent="0.25">
      <c r="A326" s="24" t="s">
        <v>14</v>
      </c>
      <c r="B326" s="18">
        <f t="shared" si="27"/>
        <v>6.2922090291976929E-2</v>
      </c>
      <c r="C326" s="87">
        <v>5.56688219308853E-2</v>
      </c>
      <c r="D326" s="87">
        <v>5.63334435224533E-2</v>
      </c>
      <c r="E326" s="87">
        <v>3.88751178979874E-2</v>
      </c>
      <c r="F326" s="87">
        <v>6.9588139653205899E-2</v>
      </c>
      <c r="G326" s="87">
        <v>7.5469496846198997E-2</v>
      </c>
      <c r="H326" s="87">
        <v>6.9880917668342604E-2</v>
      </c>
      <c r="I326" s="87">
        <v>8.5294994711875904E-2</v>
      </c>
      <c r="J326" s="87">
        <v>6.3607117533683796E-2</v>
      </c>
      <c r="K326" s="87">
        <v>7.3967227339744604E-2</v>
      </c>
      <c r="L326" s="87">
        <v>6.5142992138862599E-2</v>
      </c>
      <c r="M326" s="87">
        <v>7.8716745972633395E-2</v>
      </c>
      <c r="N326" s="87">
        <v>2.3832276463508599E-2</v>
      </c>
      <c r="O326" s="87">
        <v>6.9584348797798207E-2</v>
      </c>
      <c r="P326" s="87">
        <v>8.4802177548408506E-2</v>
      </c>
      <c r="Q326" s="87">
        <v>5.4092034697532702E-2</v>
      </c>
      <c r="R326" s="87">
        <v>7.3148843646049497E-2</v>
      </c>
      <c r="S326" s="87">
        <v>6.9452920556068401E-2</v>
      </c>
      <c r="T326" s="87">
        <v>6.5819379687309304E-2</v>
      </c>
      <c r="U326" s="87">
        <v>7.0063820481300401E-2</v>
      </c>
      <c r="V326" s="87">
        <v>9.4436654448509197E-2</v>
      </c>
      <c r="W326" s="87">
        <v>5.4781189560890203E-2</v>
      </c>
      <c r="X326" s="87">
        <v>4.66383844614029E-2</v>
      </c>
      <c r="Y326" s="87">
        <v>4.5257255434989901E-2</v>
      </c>
      <c r="Z326" s="87">
        <v>7.1277067065238994E-2</v>
      </c>
      <c r="AA326" s="87">
        <v>5.6442168354988102E-2</v>
      </c>
      <c r="AB326" s="87">
        <v>5.28063267469406E-2</v>
      </c>
      <c r="AC326" s="87">
        <v>5.9973976016044601E-2</v>
      </c>
      <c r="AD326" s="87">
        <v>6.1782321333885198E-2</v>
      </c>
      <c r="AE326" s="87">
        <v>3.8004502654075602E-2</v>
      </c>
    </row>
    <row r="327" spans="1:31" x14ac:dyDescent="0.25">
      <c r="A327" s="24" t="s">
        <v>15</v>
      </c>
      <c r="B327" s="18">
        <f t="shared" si="27"/>
        <v>2482.4282499999999</v>
      </c>
      <c r="C327" s="87">
        <v>52.105042968749999</v>
      </c>
      <c r="D327" s="87">
        <v>91.267359374999998</v>
      </c>
      <c r="E327" s="87">
        <v>7.5072148437499999</v>
      </c>
      <c r="F327" s="87">
        <v>12.8877646484375</v>
      </c>
      <c r="G327" s="87">
        <v>48.524999999999999</v>
      </c>
      <c r="H327" s="87">
        <v>32.922101562500004</v>
      </c>
      <c r="I327" s="87">
        <v>39.873914062499999</v>
      </c>
      <c r="J327" s="87">
        <v>40.86481640625</v>
      </c>
      <c r="K327" s="87">
        <v>20.059943359375001</v>
      </c>
      <c r="L327" s="87">
        <v>30.674677734374999</v>
      </c>
      <c r="M327" s="87">
        <v>56.616999999999997</v>
      </c>
      <c r="N327" s="87">
        <v>34.8762578125</v>
      </c>
      <c r="O327" s="87">
        <v>10.139389648437501</v>
      </c>
      <c r="P327" s="87">
        <v>43.128999999999998</v>
      </c>
      <c r="Q327" s="87">
        <v>17.660720703125001</v>
      </c>
      <c r="R327" s="87">
        <v>65.614796874999996</v>
      </c>
      <c r="S327" s="87">
        <v>247.33193750000001</v>
      </c>
      <c r="T327" s="87">
        <v>34.753402343749997</v>
      </c>
      <c r="U327" s="87">
        <v>373.94406249999997</v>
      </c>
      <c r="V327" s="87">
        <v>9.1193632812499992</v>
      </c>
      <c r="W327" s="87">
        <v>39.575460937499997</v>
      </c>
      <c r="X327" s="87">
        <v>58.914332031249998</v>
      </c>
      <c r="Y327" s="87">
        <v>41.765484375</v>
      </c>
      <c r="Z327" s="87">
        <v>146.14043749999999</v>
      </c>
      <c r="AA327" s="87">
        <v>617.92499999999995</v>
      </c>
      <c r="AB327" s="87">
        <v>99.478999999999999</v>
      </c>
      <c r="AC327" s="87">
        <v>23.956</v>
      </c>
      <c r="AD327" s="87">
        <v>163.98664062500001</v>
      </c>
      <c r="AE327" s="87">
        <v>20.812000000000001</v>
      </c>
    </row>
    <row r="328" spans="1:31" x14ac:dyDescent="0.25">
      <c r="A328" s="24" t="s">
        <v>25</v>
      </c>
      <c r="B328" s="87">
        <f t="shared" si="27"/>
        <v>21.719269531249999</v>
      </c>
      <c r="C328" s="87">
        <v>2.0797479629516603E-2</v>
      </c>
      <c r="D328" s="87">
        <v>3.4620000000000002</v>
      </c>
      <c r="E328" s="87">
        <v>0.155</v>
      </c>
      <c r="F328" s="87">
        <v>0.13900000000000001</v>
      </c>
      <c r="G328" s="87">
        <v>0.34470578002929686</v>
      </c>
      <c r="H328" s="87">
        <v>0.47774371337890625</v>
      </c>
      <c r="I328" s="87">
        <v>0.54300000000000004</v>
      </c>
      <c r="J328" s="87">
        <v>0.76600000000000001</v>
      </c>
      <c r="K328" s="87">
        <v>4.4999999999999998E-2</v>
      </c>
      <c r="L328" s="87">
        <v>0.3597318420410156</v>
      </c>
      <c r="M328" s="87">
        <v>0.48699999999999999</v>
      </c>
      <c r="N328" s="87">
        <v>0.69699999999999995</v>
      </c>
      <c r="O328" s="87">
        <v>0.01</v>
      </c>
      <c r="P328" s="87">
        <v>8.7999999999999995E-2</v>
      </c>
      <c r="Q328" s="87">
        <v>0</v>
      </c>
      <c r="R328" s="87">
        <v>0.29299999999999998</v>
      </c>
      <c r="S328" s="87">
        <v>3.7218720703125001</v>
      </c>
      <c r="T328" s="87">
        <v>0.56754602050781255</v>
      </c>
      <c r="U328" s="87">
        <v>1.0272764892578126</v>
      </c>
      <c r="V328" s="87">
        <v>0.37360012817382815</v>
      </c>
      <c r="W328" s="87">
        <v>0</v>
      </c>
      <c r="X328" s="87">
        <v>0.52441998291015623</v>
      </c>
      <c r="Y328" s="87">
        <v>0.63737384033203126</v>
      </c>
      <c r="Z328" s="87">
        <v>1.4292729492187499</v>
      </c>
      <c r="AA328" s="87">
        <v>1.254</v>
      </c>
      <c r="AB328" s="87">
        <v>2.7565144042968752</v>
      </c>
      <c r="AC328" s="87">
        <v>9.8769996643066404E-2</v>
      </c>
      <c r="AD328" s="87">
        <v>0.70564575195312496</v>
      </c>
      <c r="AE328" s="87">
        <v>0.73499999999999999</v>
      </c>
    </row>
    <row r="329" spans="1:31" x14ac:dyDescent="0.25">
      <c r="A329" s="24" t="s">
        <v>4243</v>
      </c>
      <c r="B329" s="87">
        <f t="shared" si="27"/>
        <v>2066129.25</v>
      </c>
      <c r="C329" s="87">
        <v>31936</v>
      </c>
      <c r="D329" s="87">
        <v>85966</v>
      </c>
      <c r="E329" s="87">
        <v>4605</v>
      </c>
      <c r="F329" s="87">
        <v>8465.6666666666642</v>
      </c>
      <c r="G329" s="87">
        <v>39747</v>
      </c>
      <c r="H329" s="87">
        <v>25415</v>
      </c>
      <c r="I329" s="87">
        <v>44206</v>
      </c>
      <c r="J329" s="87">
        <v>18774.166666666661</v>
      </c>
      <c r="K329" s="87">
        <v>17372</v>
      </c>
      <c r="L329" s="87">
        <v>24818</v>
      </c>
      <c r="M329" s="87">
        <v>36811</v>
      </c>
      <c r="N329" s="87">
        <v>24870</v>
      </c>
      <c r="O329" s="87">
        <v>9206.5</v>
      </c>
      <c r="P329" s="87">
        <v>38535</v>
      </c>
      <c r="Q329" s="87">
        <v>12640.553005464481</v>
      </c>
      <c r="R329" s="87">
        <v>57247</v>
      </c>
      <c r="S329" s="87">
        <v>192857</v>
      </c>
      <c r="T329" s="87">
        <v>15440</v>
      </c>
      <c r="U329" s="87">
        <v>330577</v>
      </c>
      <c r="V329" s="87">
        <v>6681</v>
      </c>
      <c r="W329" s="87">
        <v>23652</v>
      </c>
      <c r="X329" s="87">
        <v>35474</v>
      </c>
      <c r="Y329" s="87">
        <v>31025</v>
      </c>
      <c r="Z329" s="87">
        <v>111045.3333333333</v>
      </c>
      <c r="AA329" s="87">
        <v>545968</v>
      </c>
      <c r="AB329" s="87">
        <v>87703.333333333343</v>
      </c>
      <c r="AC329" s="87">
        <v>25099</v>
      </c>
      <c r="AD329" s="87">
        <v>166590.52602739731</v>
      </c>
      <c r="AE329" s="87">
        <v>13402.166999999999</v>
      </c>
    </row>
    <row r="330" spans="1:31" x14ac:dyDescent="0.25">
      <c r="A330" s="24" t="s">
        <v>23</v>
      </c>
      <c r="B330" s="18">
        <f t="shared" si="27"/>
        <v>31784.91015625</v>
      </c>
      <c r="C330" s="87">
        <v>810.44324563999987</v>
      </c>
      <c r="D330" s="87">
        <v>1303.44957441</v>
      </c>
      <c r="E330" s="87">
        <v>53.425387999999991</v>
      </c>
      <c r="F330" s="87">
        <v>106.35757249620001</v>
      </c>
      <c r="G330" s="87">
        <v>554.73090876000003</v>
      </c>
      <c r="H330" s="87">
        <v>279.48779999999999</v>
      </c>
      <c r="I330" s="87">
        <v>409.18258300000002</v>
      </c>
      <c r="J330" s="87">
        <v>602.76870205</v>
      </c>
      <c r="K330" s="87">
        <v>265.56254812000009</v>
      </c>
      <c r="L330" s="87">
        <v>527.16105605156599</v>
      </c>
      <c r="M330" s="87">
        <v>633.654</v>
      </c>
      <c r="N330" s="87">
        <v>376.78446000000002</v>
      </c>
      <c r="O330" s="87">
        <v>140.32467898927899</v>
      </c>
      <c r="P330" s="87">
        <v>603.79</v>
      </c>
      <c r="Q330" s="87">
        <v>261.81276864245291</v>
      </c>
      <c r="R330" s="87">
        <v>1028.8489999999999</v>
      </c>
      <c r="S330" s="87">
        <v>3153.9987701199998</v>
      </c>
      <c r="T330" s="87">
        <v>432.36107308793862</v>
      </c>
      <c r="U330" s="87">
        <v>4530.4590940499993</v>
      </c>
      <c r="V330" s="87">
        <v>76.385000000000005</v>
      </c>
      <c r="W330" s="87">
        <v>368.74959325013742</v>
      </c>
      <c r="X330" s="87">
        <v>709.06578051999998</v>
      </c>
      <c r="Y330" s="87">
        <v>324.13123082829992</v>
      </c>
      <c r="Z330" s="87">
        <v>1585.8281154279521</v>
      </c>
      <c r="AA330" s="87">
        <v>8429</v>
      </c>
      <c r="AB330" s="87">
        <v>1225.05412417</v>
      </c>
      <c r="AC330" s="87">
        <v>373.495</v>
      </c>
      <c r="AD330" s="87">
        <v>2353.7671605711412</v>
      </c>
      <c r="AE330" s="87">
        <v>264.83035600000011</v>
      </c>
    </row>
    <row r="331" spans="1:31" x14ac:dyDescent="0.25">
      <c r="A331" s="24" t="s">
        <v>22</v>
      </c>
      <c r="B331" s="18">
        <f t="shared" si="27"/>
        <v>6571.47802734375</v>
      </c>
      <c r="C331" s="87">
        <v>134.37804</v>
      </c>
      <c r="D331" s="87">
        <v>290.636911</v>
      </c>
      <c r="E331" s="87">
        <v>10.628</v>
      </c>
      <c r="F331" s="87">
        <v>19.515999999999998</v>
      </c>
      <c r="G331" s="87">
        <v>114.709</v>
      </c>
      <c r="H331" s="87">
        <v>60.32</v>
      </c>
      <c r="I331" s="87">
        <v>107.07</v>
      </c>
      <c r="J331" s="87">
        <v>176.755</v>
      </c>
      <c r="K331" s="87">
        <v>64.006</v>
      </c>
      <c r="L331" s="87">
        <v>88.071540000000013</v>
      </c>
      <c r="M331" s="87">
        <v>112.226</v>
      </c>
      <c r="N331" s="87">
        <v>71.105999999999995</v>
      </c>
      <c r="O331" s="87">
        <v>33.317999999999998</v>
      </c>
      <c r="P331" s="87">
        <v>147.19422</v>
      </c>
      <c r="Q331" s="87">
        <v>53.734000000000002</v>
      </c>
      <c r="R331" s="87">
        <v>163</v>
      </c>
      <c r="S331" s="87">
        <v>621.69040000000007</v>
      </c>
      <c r="T331" s="87">
        <v>67.662839999999989</v>
      </c>
      <c r="U331" s="87">
        <v>906.23599999999999</v>
      </c>
      <c r="V331" s="87">
        <v>14.666</v>
      </c>
      <c r="W331" s="87">
        <v>72.141157090612595</v>
      </c>
      <c r="X331" s="87">
        <v>137.20892000000001</v>
      </c>
      <c r="Y331" s="87">
        <v>69.47</v>
      </c>
      <c r="Z331" s="87">
        <v>353.68265999999988</v>
      </c>
      <c r="AA331" s="87">
        <v>1754.7619999999999</v>
      </c>
      <c r="AB331" s="87">
        <v>259.69249000000002</v>
      </c>
      <c r="AC331" s="87">
        <v>72.841759999999994</v>
      </c>
      <c r="AD331" s="87">
        <v>556.75513999999998</v>
      </c>
      <c r="AE331" s="87">
        <v>38</v>
      </c>
    </row>
    <row r="332" spans="1:31" x14ac:dyDescent="0.25">
      <c r="A332" s="24" t="s">
        <v>0</v>
      </c>
      <c r="B332" s="18">
        <f t="shared" si="27"/>
        <v>21055.052734375</v>
      </c>
      <c r="C332" s="87">
        <v>525.07849999999996</v>
      </c>
      <c r="D332" s="87">
        <v>947.49950000000001</v>
      </c>
      <c r="E332" s="87">
        <v>46.4</v>
      </c>
      <c r="F332" s="87">
        <v>99.125</v>
      </c>
      <c r="G332" s="87">
        <v>369.74799999999999</v>
      </c>
      <c r="H332" s="87">
        <v>261.38600000000002</v>
      </c>
      <c r="I332" s="87">
        <v>328.93900000000002</v>
      </c>
      <c r="J332" s="87">
        <v>561.25100000000009</v>
      </c>
      <c r="K332" s="87">
        <v>153.06</v>
      </c>
      <c r="L332" s="87">
        <v>308.01</v>
      </c>
      <c r="M332" s="87">
        <v>526.27499999999998</v>
      </c>
      <c r="N332" s="87">
        <v>332.69600000000003</v>
      </c>
      <c r="O332" s="87">
        <v>96.5</v>
      </c>
      <c r="P332" s="87">
        <v>439.3</v>
      </c>
      <c r="Q332" s="87">
        <v>196.80799999999999</v>
      </c>
      <c r="R332" s="87">
        <v>541</v>
      </c>
      <c r="S332" s="87">
        <v>2232.9749999999999</v>
      </c>
      <c r="T332" s="87">
        <v>224.7405</v>
      </c>
      <c r="U332" s="87">
        <v>3214.06124999957</v>
      </c>
      <c r="V332" s="87">
        <v>75.856999999999999</v>
      </c>
      <c r="W332" s="87">
        <v>251.5095</v>
      </c>
      <c r="X332" s="87">
        <v>465.00349999999997</v>
      </c>
      <c r="Y332" s="87">
        <v>315.82650000000001</v>
      </c>
      <c r="Z332" s="87">
        <v>1124.8119999999999</v>
      </c>
      <c r="AA332" s="87">
        <v>4687.2664999999997</v>
      </c>
      <c r="AB332" s="87">
        <v>899.4325</v>
      </c>
      <c r="AC332" s="87">
        <v>283.3075</v>
      </c>
      <c r="AD332" s="87">
        <v>1366.4875</v>
      </c>
      <c r="AE332" s="87">
        <v>180.7</v>
      </c>
    </row>
    <row r="333" spans="1:31" x14ac:dyDescent="0.25">
      <c r="A333" s="24" t="s">
        <v>21</v>
      </c>
      <c r="B333" s="51">
        <f t="shared" si="27"/>
        <v>776.80918750000001</v>
      </c>
      <c r="C333" s="87">
        <v>21.095115234375001</v>
      </c>
      <c r="D333" s="87">
        <v>29.04</v>
      </c>
      <c r="E333" s="87">
        <v>1.4935329589843751</v>
      </c>
      <c r="F333" s="87">
        <v>2.4689999999999999</v>
      </c>
      <c r="G333" s="87">
        <v>14.5866708984375</v>
      </c>
      <c r="H333" s="87">
        <v>6.2866450195312504</v>
      </c>
      <c r="I333" s="87">
        <v>14.327799804687499</v>
      </c>
      <c r="J333" s="87">
        <v>19.751021484374998</v>
      </c>
      <c r="K333" s="87">
        <v>6.2746879882812499</v>
      </c>
      <c r="L333" s="87">
        <v>7.3279477539062503</v>
      </c>
      <c r="M333" s="87">
        <v>24.918644531249999</v>
      </c>
      <c r="N333" s="87">
        <v>11.375</v>
      </c>
      <c r="O333" s="87">
        <v>0.48176705932617186</v>
      </c>
      <c r="P333" s="87">
        <v>7.37</v>
      </c>
      <c r="Q333" s="87">
        <v>9.2561787109374993</v>
      </c>
      <c r="R333" s="87">
        <v>17.762</v>
      </c>
      <c r="S333" s="87">
        <v>90.350195312500006</v>
      </c>
      <c r="T333" s="87">
        <v>12.8323017578125</v>
      </c>
      <c r="U333" s="87">
        <v>129.9754296875</v>
      </c>
      <c r="V333" s="87">
        <v>1.8112832031249999</v>
      </c>
      <c r="W333" s="87">
        <v>10.383967773437501</v>
      </c>
      <c r="X333" s="87">
        <v>24.500029296874999</v>
      </c>
      <c r="Y333" s="87">
        <v>16.461197265625</v>
      </c>
      <c r="Z333" s="87">
        <v>50.86248046875</v>
      </c>
      <c r="AA333" s="87">
        <v>157.90799999999999</v>
      </c>
      <c r="AB333" s="87">
        <v>39.032812499999999</v>
      </c>
      <c r="AC333" s="87">
        <v>16.22446875</v>
      </c>
      <c r="AD333" s="87">
        <v>29.932050781249998</v>
      </c>
      <c r="AE333" s="87">
        <v>2.7189999999999999</v>
      </c>
    </row>
    <row r="334" spans="1:31" x14ac:dyDescent="0.25">
      <c r="A334" s="24" t="s">
        <v>20</v>
      </c>
      <c r="B334" s="51">
        <f t="shared" si="27"/>
        <v>544.02099999999996</v>
      </c>
      <c r="C334" s="87">
        <v>14.7671083984375</v>
      </c>
      <c r="D334" s="87">
        <v>25.172999999999998</v>
      </c>
      <c r="E334" s="87">
        <v>3.0680000000000001</v>
      </c>
      <c r="F334" s="87">
        <v>3.262</v>
      </c>
      <c r="G334" s="87">
        <v>11.566046875</v>
      </c>
      <c r="H334" s="87">
        <v>9.4483408203125006</v>
      </c>
      <c r="I334" s="87">
        <v>10.567</v>
      </c>
      <c r="J334" s="87">
        <v>10.147</v>
      </c>
      <c r="K334" s="87">
        <v>4.2937348632812498</v>
      </c>
      <c r="L334" s="87">
        <v>9.0045439453125002</v>
      </c>
      <c r="M334" s="87">
        <v>13.638533203125</v>
      </c>
      <c r="N334" s="87">
        <v>13.151</v>
      </c>
      <c r="O334" s="87">
        <v>1.7756619873046875</v>
      </c>
      <c r="P334" s="87">
        <v>10.388999999999999</v>
      </c>
      <c r="Q334" s="87">
        <v>4.45147705078125</v>
      </c>
      <c r="R334" s="87">
        <v>15.67</v>
      </c>
      <c r="S334" s="87">
        <v>55.679121093749998</v>
      </c>
      <c r="T334" s="87">
        <v>6.6093349609374998</v>
      </c>
      <c r="U334" s="87">
        <v>69.364664062499997</v>
      </c>
      <c r="V334" s="87">
        <v>2.0272021484375</v>
      </c>
      <c r="W334" s="87">
        <v>11.215</v>
      </c>
      <c r="X334" s="87">
        <v>15.18383984375</v>
      </c>
      <c r="Y334" s="87">
        <v>14.4451123046875</v>
      </c>
      <c r="Z334" s="87">
        <v>35.565285156249999</v>
      </c>
      <c r="AA334" s="87">
        <v>108.873</v>
      </c>
      <c r="AB334" s="87">
        <v>21.313748046874998</v>
      </c>
      <c r="AC334" s="87">
        <v>5.7359999999999998</v>
      </c>
      <c r="AD334" s="87">
        <v>29.622250000000001</v>
      </c>
      <c r="AE334" s="87">
        <v>8.0139999999999993</v>
      </c>
    </row>
    <row r="335" spans="1:31" x14ac:dyDescent="0.25">
      <c r="A335" s="24" t="s">
        <v>4245</v>
      </c>
      <c r="B335" s="51">
        <f t="shared" si="27"/>
        <v>114.5996875</v>
      </c>
      <c r="C335" s="87">
        <v>5.8313540039062497</v>
      </c>
      <c r="D335" s="87">
        <v>6.1139999999999999</v>
      </c>
      <c r="E335" s="87">
        <v>0.14843800354003905</v>
      </c>
      <c r="F335" s="87">
        <v>0.28000000000000003</v>
      </c>
      <c r="G335" s="87">
        <v>4.31027197265625</v>
      </c>
      <c r="H335" s="87">
        <v>0</v>
      </c>
      <c r="I335" s="87">
        <v>0</v>
      </c>
      <c r="J335" s="87">
        <v>1.2927498779296875</v>
      </c>
      <c r="K335" s="87">
        <v>0.14255400085449219</v>
      </c>
      <c r="L335" s="87">
        <v>0.27008801269531252</v>
      </c>
      <c r="M335" s="87">
        <v>4.9960000000000004</v>
      </c>
      <c r="N335" s="87">
        <v>6.6000000000000003E-2</v>
      </c>
      <c r="O335" s="87">
        <v>2.6367460250854492E-2</v>
      </c>
      <c r="P335" s="87">
        <v>0.187</v>
      </c>
      <c r="Q335" s="87">
        <v>2.48</v>
      </c>
      <c r="R335" s="87">
        <v>1.9770000000000001</v>
      </c>
      <c r="S335" s="87">
        <v>7.0544931640625004</v>
      </c>
      <c r="T335" s="87">
        <v>1.3633790283203124</v>
      </c>
      <c r="U335" s="87">
        <v>19.960669921874999</v>
      </c>
      <c r="V335" s="87">
        <v>0</v>
      </c>
      <c r="W335" s="87">
        <v>0</v>
      </c>
      <c r="X335" s="87">
        <v>2.5267499999999998</v>
      </c>
      <c r="Y335" s="87">
        <v>1.527533203125</v>
      </c>
      <c r="Z335" s="87">
        <v>4.5375561523437504</v>
      </c>
      <c r="AA335" s="87">
        <v>38.454999999999998</v>
      </c>
      <c r="AB335" s="87">
        <v>4.4799243164062501</v>
      </c>
      <c r="AC335" s="87">
        <v>1.0471810302734375</v>
      </c>
      <c r="AD335" s="87">
        <v>4.9313803710937503</v>
      </c>
      <c r="AE335" s="87">
        <v>0.59399999999999997</v>
      </c>
    </row>
    <row r="336" spans="1:31" x14ac:dyDescent="0.25">
      <c r="A336" s="24" t="s">
        <v>4246</v>
      </c>
      <c r="B336" s="51">
        <f t="shared" si="27"/>
        <v>370.04449798583983</v>
      </c>
      <c r="C336" s="87">
        <v>18.72275244140625</v>
      </c>
      <c r="D336" s="87">
        <v>39.463000000000001</v>
      </c>
      <c r="E336" s="87">
        <v>4.4570000000000007</v>
      </c>
      <c r="F336" s="87">
        <v>2.3710000000000004</v>
      </c>
      <c r="G336" s="87">
        <v>8.1617802734375005</v>
      </c>
      <c r="H336" s="87">
        <v>7.0055411987304694</v>
      </c>
      <c r="I336" s="87">
        <v>19.498391113281251</v>
      </c>
      <c r="J336" s="87">
        <v>21.324930664062499</v>
      </c>
      <c r="K336" s="87">
        <v>9.43668896484375</v>
      </c>
      <c r="L336" s="87">
        <v>8.7533281249999995</v>
      </c>
      <c r="M336" s="87">
        <v>4.2999999999999997E-2</v>
      </c>
      <c r="N336" s="87">
        <v>0.56000000000000005</v>
      </c>
      <c r="O336" s="87">
        <v>0.20800000000000002</v>
      </c>
      <c r="P336" s="87">
        <v>6.1719360351562502E-2</v>
      </c>
      <c r="Q336" s="87">
        <v>0.56949298858642583</v>
      </c>
      <c r="R336" s="87">
        <v>22.425000000000001</v>
      </c>
      <c r="S336" s="87">
        <v>37.555</v>
      </c>
      <c r="T336" s="87">
        <v>18.940043945312503</v>
      </c>
      <c r="U336" s="87">
        <v>0.10105732727050781</v>
      </c>
      <c r="V336" s="87">
        <v>0</v>
      </c>
      <c r="W336" s="87">
        <v>10.259</v>
      </c>
      <c r="X336" s="87">
        <v>38.623580078125002</v>
      </c>
      <c r="Y336" s="87">
        <v>11.888</v>
      </c>
      <c r="Z336" s="87">
        <v>39.684652343750003</v>
      </c>
      <c r="AA336" s="87">
        <v>16.709</v>
      </c>
      <c r="AB336" s="87">
        <v>0</v>
      </c>
      <c r="AC336" s="87">
        <v>9.0079999999999991</v>
      </c>
      <c r="AD336" s="87">
        <v>14.55856416630745</v>
      </c>
      <c r="AE336" s="87">
        <v>9.6560000000000006</v>
      </c>
    </row>
    <row r="337" spans="1:31" x14ac:dyDescent="0.25">
      <c r="A337" s="24" t="s">
        <v>1722</v>
      </c>
      <c r="B337" s="87">
        <f t="shared" si="27"/>
        <v>152147.84375</v>
      </c>
      <c r="C337" s="87">
        <v>4271.3974644884756</v>
      </c>
      <c r="D337" s="87">
        <v>5877.5070888003411</v>
      </c>
      <c r="E337" s="87">
        <v>640.1</v>
      </c>
      <c r="F337" s="87">
        <v>1901.9759180000169</v>
      </c>
      <c r="G337" s="87">
        <v>3185.145198816861</v>
      </c>
      <c r="H337" s="87">
        <v>3952.563889718605</v>
      </c>
      <c r="I337" s="87">
        <v>2256</v>
      </c>
      <c r="J337" s="87">
        <v>3024.1</v>
      </c>
      <c r="K337" s="87">
        <v>669.92491999999993</v>
      </c>
      <c r="L337" s="87">
        <v>2513.50479</v>
      </c>
      <c r="M337" s="87">
        <v>4959.4000000000005</v>
      </c>
      <c r="N337" s="87">
        <v>3383.2134000000001</v>
      </c>
      <c r="O337" s="87">
        <v>294.625</v>
      </c>
      <c r="P337" s="87">
        <v>3569.8</v>
      </c>
      <c r="Q337" s="87">
        <v>1960</v>
      </c>
      <c r="R337" s="87">
        <v>5938.9158199999893</v>
      </c>
      <c r="S337" s="87">
        <v>11193.454792372861</v>
      </c>
      <c r="T337" s="87">
        <v>4663.9080400000003</v>
      </c>
      <c r="U337" s="87">
        <v>27903.905121</v>
      </c>
      <c r="V337" s="87">
        <v>1040</v>
      </c>
      <c r="W337" s="87">
        <v>4368.7104365912592</v>
      </c>
      <c r="X337" s="87">
        <v>8844.8352999999988</v>
      </c>
      <c r="Y337" s="87">
        <v>4016.1509999999998</v>
      </c>
      <c r="Z337" s="87">
        <v>9002.4532099999888</v>
      </c>
      <c r="AA337" s="87">
        <v>18265.681</v>
      </c>
      <c r="AB337" s="87">
        <v>5338.2946160000001</v>
      </c>
      <c r="AC337" s="87">
        <v>2135.9465699999978</v>
      </c>
      <c r="AD337" s="87">
        <v>4697.4754011353334</v>
      </c>
      <c r="AE337" s="87">
        <v>2278.86</v>
      </c>
    </row>
    <row r="338" spans="1:31" x14ac:dyDescent="0.25">
      <c r="A338" s="24" t="s">
        <v>18</v>
      </c>
      <c r="B338" s="18">
        <f t="shared" si="27"/>
        <v>191.560302734375</v>
      </c>
      <c r="C338" s="87">
        <v>414.73000000000008</v>
      </c>
      <c r="D338" s="87">
        <v>239.16531805357613</v>
      </c>
      <c r="E338" s="87">
        <v>306.13</v>
      </c>
      <c r="F338" s="87">
        <v>107.26785000000002</v>
      </c>
      <c r="G338" s="87">
        <v>141.6</v>
      </c>
      <c r="H338" s="87">
        <v>329.05770025788934</v>
      </c>
      <c r="I338" s="87">
        <v>100.06200000000001</v>
      </c>
      <c r="J338" s="87">
        <v>245.43287556785572</v>
      </c>
      <c r="K338" s="87">
        <v>37.793999999999997</v>
      </c>
      <c r="L338" s="87">
        <v>153.64642576432419</v>
      </c>
      <c r="M338" s="87">
        <v>197.55</v>
      </c>
      <c r="N338" s="87">
        <v>124.18303783094953</v>
      </c>
      <c r="O338" s="87">
        <v>10.956106127399948</v>
      </c>
      <c r="P338" s="87">
        <v>187.11</v>
      </c>
      <c r="Q338" s="87">
        <v>186.74660067189484</v>
      </c>
      <c r="R338" s="87">
        <v>133.7985824605945</v>
      </c>
      <c r="S338" s="87">
        <v>113.07119</v>
      </c>
      <c r="T338" s="87">
        <v>363.90300000000002</v>
      </c>
      <c r="U338" s="87">
        <v>220.02917873651157</v>
      </c>
      <c r="V338" s="87">
        <v>55.38</v>
      </c>
      <c r="W338" s="87">
        <v>238.05670000000009</v>
      </c>
      <c r="X338" s="87">
        <v>337.21100000000001</v>
      </c>
      <c r="Y338" s="87">
        <v>607.66079116490937</v>
      </c>
      <c r="Z338" s="87">
        <v>104.12262100000005</v>
      </c>
      <c r="AA338" s="87">
        <v>134.73479020370161</v>
      </c>
      <c r="AB338" s="87">
        <v>103.31888169999999</v>
      </c>
      <c r="AC338" s="87">
        <v>190.07999999999998</v>
      </c>
      <c r="AD338" s="87">
        <v>32.409999999999997</v>
      </c>
      <c r="AE338" s="87">
        <v>140.04</v>
      </c>
    </row>
    <row r="339" spans="1:31" x14ac:dyDescent="0.25">
      <c r="A339" s="24" t="s">
        <v>19</v>
      </c>
      <c r="B339" s="18">
        <f t="shared" si="27"/>
        <v>2.0259784162044525</v>
      </c>
      <c r="C339" s="87">
        <v>2.8307131178468117</v>
      </c>
      <c r="D339" s="87">
        <v>2.2475087984642688</v>
      </c>
      <c r="E339" s="87">
        <v>1.9340000000000002</v>
      </c>
      <c r="F339" s="87">
        <v>1.5615290000000002</v>
      </c>
      <c r="G339" s="87">
        <v>3.4940000000000002</v>
      </c>
      <c r="H339" s="87">
        <v>3.9955115459574388</v>
      </c>
      <c r="I339" s="87">
        <v>1.155</v>
      </c>
      <c r="J339" s="87">
        <v>1.3615476998590181</v>
      </c>
      <c r="K339" s="87">
        <v>0.67349999999999999</v>
      </c>
      <c r="L339" s="87">
        <v>1.7604949716842335</v>
      </c>
      <c r="M339" s="87">
        <v>1.1800000000000002</v>
      </c>
      <c r="N339" s="87">
        <v>1.055692782507214</v>
      </c>
      <c r="O339" s="87">
        <v>0.2176860895619665</v>
      </c>
      <c r="P339" s="87">
        <v>1.5899999999999999</v>
      </c>
      <c r="Q339" s="87">
        <v>1.4385376011194164</v>
      </c>
      <c r="R339" s="87">
        <v>2.1575337635318559</v>
      </c>
      <c r="S339" s="87">
        <v>1.1878831000000001</v>
      </c>
      <c r="T339" s="87">
        <v>3.3607</v>
      </c>
      <c r="U339" s="87">
        <v>2.1869258634348734</v>
      </c>
      <c r="V339" s="87">
        <v>0.7</v>
      </c>
      <c r="W339" s="87">
        <v>3.6385100000000019</v>
      </c>
      <c r="X339" s="87">
        <v>3.9695</v>
      </c>
      <c r="Y339" s="87">
        <v>6.2833655705996199</v>
      </c>
      <c r="Z339" s="87">
        <v>2.0513870000000001</v>
      </c>
      <c r="AA339" s="87">
        <v>1.1827393488808577</v>
      </c>
      <c r="AB339" s="87">
        <v>1.300508</v>
      </c>
      <c r="AC339" s="87">
        <v>2.2486000000000002</v>
      </c>
      <c r="AD339" s="87">
        <v>0.55000000000000004</v>
      </c>
      <c r="AE339" s="87">
        <v>1.44</v>
      </c>
    </row>
    <row r="340" spans="1:31" x14ac:dyDescent="0.25">
      <c r="A340" s="24" t="s">
        <v>4560</v>
      </c>
      <c r="B340" s="26">
        <f>F254</f>
        <v>65.413153174995728</v>
      </c>
      <c r="C340" s="98">
        <v>112.2177684912848</v>
      </c>
      <c r="D340" s="98">
        <v>41.688418509173204</v>
      </c>
      <c r="E340" s="98">
        <v>77.71445680274195</v>
      </c>
      <c r="F340" s="98">
        <v>126.3560383498739</v>
      </c>
      <c r="G340" s="98">
        <v>52.686819960307162</v>
      </c>
      <c r="H340" s="98">
        <v>79.632620124090778</v>
      </c>
      <c r="I340" s="98">
        <v>16.060912454296322</v>
      </c>
      <c r="J340" s="98">
        <v>34.199663299266646</v>
      </c>
      <c r="K340" s="98">
        <v>104.85376226140554</v>
      </c>
      <c r="L340" s="98">
        <v>168.23027073740667</v>
      </c>
      <c r="M340" s="98">
        <v>27.41884405458017</v>
      </c>
      <c r="N340" s="98">
        <v>118.47744831342158</v>
      </c>
      <c r="O340" s="98">
        <v>23.110643201920883</v>
      </c>
      <c r="P340" s="98">
        <v>45.480802899338975</v>
      </c>
      <c r="Q340" s="98">
        <v>86.765616215688482</v>
      </c>
      <c r="R340" s="98">
        <v>40.609415869970817</v>
      </c>
      <c r="S340" s="98">
        <v>5.8591401293605223</v>
      </c>
      <c r="T340" s="98">
        <v>135.69686492176965</v>
      </c>
      <c r="U340" s="98">
        <v>72.107213452145373</v>
      </c>
      <c r="V340" s="98">
        <v>62.968796574201932</v>
      </c>
      <c r="W340" s="98">
        <v>95.410445158421552</v>
      </c>
      <c r="X340" s="98">
        <v>203.58850631293919</v>
      </c>
      <c r="Y340" s="98">
        <v>29.668799431247447</v>
      </c>
      <c r="Z340" s="98">
        <v>126.12649586671752</v>
      </c>
      <c r="AA340" s="98">
        <v>72.817755589268316</v>
      </c>
      <c r="AB340" s="98">
        <v>64.360461784695488</v>
      </c>
      <c r="AC340" s="98">
        <v>29.166691681762138</v>
      </c>
      <c r="AD340" s="98">
        <v>66.956825970731401</v>
      </c>
      <c r="AE340" s="98">
        <v>11.386422787152808</v>
      </c>
    </row>
    <row r="341" spans="1:31" x14ac:dyDescent="0.25">
      <c r="A341" s="24" t="s">
        <v>4196</v>
      </c>
      <c r="B341" s="26">
        <f>F255</f>
        <v>4.5330519825826352</v>
      </c>
      <c r="C341" s="98">
        <v>4.815170323917366</v>
      </c>
      <c r="D341" s="98">
        <v>2.9939189128433172</v>
      </c>
      <c r="E341" s="98">
        <v>10.400268481087121</v>
      </c>
      <c r="F341" s="98">
        <v>7.1082237963017274</v>
      </c>
      <c r="G341" s="98">
        <v>6.758785859356375</v>
      </c>
      <c r="H341" s="98">
        <v>9.1363558624025814</v>
      </c>
      <c r="I341" s="98">
        <v>9.111447696015448</v>
      </c>
      <c r="J341" s="98">
        <v>3.388916520636724</v>
      </c>
      <c r="K341" s="98">
        <v>5.0501836871646431</v>
      </c>
      <c r="L341" s="98">
        <v>2.4142732571642309</v>
      </c>
      <c r="M341" s="98">
        <v>8.353612539335348</v>
      </c>
      <c r="N341" s="98">
        <v>4.5471744973240131</v>
      </c>
      <c r="O341" s="98">
        <v>3.5883651063195798</v>
      </c>
      <c r="P341" s="98">
        <v>4.7042846022623763</v>
      </c>
      <c r="Q341" s="98">
        <v>5.5890504241347703</v>
      </c>
      <c r="R341" s="98">
        <v>4.4859253823933347</v>
      </c>
      <c r="S341" s="98">
        <v>3.4468322532308351</v>
      </c>
      <c r="T341" s="98">
        <v>4.0174040836273779</v>
      </c>
      <c r="U341" s="98">
        <v>4.2166287490795238</v>
      </c>
      <c r="V341" s="98">
        <v>9.8220025150144004</v>
      </c>
      <c r="W341" s="98">
        <v>0</v>
      </c>
      <c r="X341" s="98">
        <v>4.5910648653784225</v>
      </c>
      <c r="Y341" s="98">
        <v>11.848828577272903</v>
      </c>
      <c r="Z341" s="98">
        <v>5.3115185604317059</v>
      </c>
      <c r="AA341" s="98">
        <v>4.5129315458536006</v>
      </c>
      <c r="AB341" s="98">
        <v>6.5285871852141453</v>
      </c>
      <c r="AC341" s="98">
        <v>5.384007818043079</v>
      </c>
      <c r="AD341" s="98">
        <v>4.3836523203494417</v>
      </c>
      <c r="AE341" s="98">
        <v>5.2886686449192384</v>
      </c>
    </row>
    <row r="342" spans="1:31" x14ac:dyDescent="0.25">
      <c r="A342" s="24" t="s">
        <v>4195</v>
      </c>
      <c r="B342" s="26">
        <f>F256</f>
        <v>71.953167047432956</v>
      </c>
      <c r="C342" s="98">
        <v>0</v>
      </c>
      <c r="D342" s="98">
        <v>0</v>
      </c>
      <c r="E342" s="98">
        <v>60.085338266621775</v>
      </c>
      <c r="F342" s="98">
        <v>72.928311175365735</v>
      </c>
      <c r="G342" s="98">
        <v>29.538270056594293</v>
      </c>
      <c r="H342" s="98">
        <v>0</v>
      </c>
      <c r="I342" s="98">
        <v>0</v>
      </c>
      <c r="J342" s="98">
        <v>102.3673083859014</v>
      </c>
      <c r="K342" s="98">
        <v>0</v>
      </c>
      <c r="L342" s="98">
        <v>30.751273472892034</v>
      </c>
      <c r="M342" s="98">
        <v>0</v>
      </c>
      <c r="N342" s="98">
        <v>98.280901983042924</v>
      </c>
      <c r="O342" s="98">
        <v>129.88247543088571</v>
      </c>
      <c r="P342" s="98">
        <v>55.430165668189957</v>
      </c>
      <c r="Q342" s="98">
        <v>0</v>
      </c>
      <c r="R342" s="98">
        <v>67.337423312883431</v>
      </c>
      <c r="S342" s="98">
        <v>216.32099755762673</v>
      </c>
      <c r="T342" s="98">
        <v>143.89549610521081</v>
      </c>
      <c r="U342" s="98">
        <v>105.82941074400046</v>
      </c>
      <c r="V342" s="98">
        <v>5.5428617699286402</v>
      </c>
      <c r="W342" s="98">
        <v>434.40799366632234</v>
      </c>
      <c r="X342" s="98">
        <v>0</v>
      </c>
      <c r="Y342" s="98">
        <v>0</v>
      </c>
      <c r="Z342" s="98">
        <v>30.501552202721793</v>
      </c>
      <c r="AA342" s="98">
        <v>52.66811111706317</v>
      </c>
      <c r="AB342" s="98">
        <v>68.326026137201723</v>
      </c>
      <c r="AC342" s="98">
        <v>0</v>
      </c>
      <c r="AD342" s="98">
        <v>31.229855933615628</v>
      </c>
      <c r="AE342" s="98">
        <v>164.44736842105263</v>
      </c>
    </row>
    <row r="343" spans="1:31" x14ac:dyDescent="0.25">
      <c r="A343" s="53" t="s">
        <v>1720</v>
      </c>
      <c r="B343" s="18">
        <f>H41</f>
        <v>7.7872194788113844E-2</v>
      </c>
      <c r="C343" s="98">
        <v>0.12082554823670298</v>
      </c>
      <c r="D343" s="98">
        <v>7.5845622639909044E-2</v>
      </c>
      <c r="E343" s="98">
        <v>6.550036655421447E-2</v>
      </c>
      <c r="F343" s="98">
        <v>4.8593030726776329E-2</v>
      </c>
      <c r="G343" s="98">
        <v>9.1460833522877441E-2</v>
      </c>
      <c r="H343" s="98">
        <v>7.7151867785975367E-2</v>
      </c>
      <c r="I343" s="98">
        <v>7.0247510992437562E-2</v>
      </c>
      <c r="J343" s="98">
        <v>7.7108545187458563E-2</v>
      </c>
      <c r="K343" s="98">
        <v>9.1638806491525088E-2</v>
      </c>
      <c r="L343" s="98">
        <v>7.1702497120088596E-2</v>
      </c>
      <c r="M343" s="98">
        <v>0.13332776945902808</v>
      </c>
      <c r="N343" s="98">
        <v>5.7364534155994233E-2</v>
      </c>
      <c r="O343" s="98">
        <v>0.11997085001297154</v>
      </c>
      <c r="P343" s="98">
        <v>6.0113329362909307E-2</v>
      </c>
      <c r="Q343" s="98">
        <v>0.10750237730673111</v>
      </c>
      <c r="R343" s="98">
        <v>6.7237208629713843E-2</v>
      </c>
      <c r="S343" s="98">
        <v>9.4455699018045097E-2</v>
      </c>
      <c r="T343" s="98">
        <v>7.7304781703446568E-2</v>
      </c>
      <c r="U343" s="98">
        <v>8.2295906033000993E-2</v>
      </c>
      <c r="V343" s="98">
        <v>6.3721990524693475E-2</v>
      </c>
      <c r="W343" s="98">
        <v>5.8472148025393716E-2</v>
      </c>
      <c r="X343" s="98">
        <v>7.5308641583796715E-2</v>
      </c>
      <c r="Y343" s="98">
        <v>9.6084486738600219E-2</v>
      </c>
      <c r="Z343" s="98">
        <v>8.9418452799141721E-2</v>
      </c>
      <c r="AA343" s="98">
        <v>6.3912417554637904E-2</v>
      </c>
      <c r="AB343" s="98">
        <v>0.1010271141087571</v>
      </c>
      <c r="AC343" s="98">
        <v>0.11627791556350094</v>
      </c>
      <c r="AD343" s="98">
        <v>5.7097347324102168E-2</v>
      </c>
      <c r="AE343" s="98">
        <v>2.2634964814124605E-2</v>
      </c>
    </row>
    <row r="344" spans="1:31" x14ac:dyDescent="0.25">
      <c r="A344" s="53" t="s">
        <v>1719</v>
      </c>
      <c r="B344" s="18">
        <f>H42</f>
        <v>392.18920065366518</v>
      </c>
      <c r="C344" s="98">
        <v>626.34554960219316</v>
      </c>
      <c r="D344" s="98">
        <v>297.93906766097331</v>
      </c>
      <c r="E344" s="98">
        <v>406.58222148485584</v>
      </c>
      <c r="F344" s="98">
        <v>316.93861431806727</v>
      </c>
      <c r="G344" s="98">
        <v>527.22521682094805</v>
      </c>
      <c r="H344" s="98">
        <v>412.15621368161283</v>
      </c>
      <c r="I344" s="98">
        <v>251.74055991911197</v>
      </c>
      <c r="J344" s="98">
        <v>959.13650694709304</v>
      </c>
      <c r="K344" s="98">
        <v>383.74586882400706</v>
      </c>
      <c r="L344" s="98">
        <v>328.56959314169239</v>
      </c>
      <c r="M344" s="98">
        <v>796.83438208243842</v>
      </c>
      <c r="N344" s="98">
        <v>508.98951579149877</v>
      </c>
      <c r="O344" s="98">
        <v>546.27736026996251</v>
      </c>
      <c r="P344" s="98">
        <v>254.26034591151074</v>
      </c>
      <c r="Q344" s="98">
        <v>668.92838571785182</v>
      </c>
      <c r="R344" s="98">
        <v>295.81838017378084</v>
      </c>
      <c r="S344" s="98">
        <v>462.18594465121731</v>
      </c>
      <c r="T344" s="98">
        <v>827.51189323826611</v>
      </c>
      <c r="U344" s="98">
        <v>374.17321782331891</v>
      </c>
      <c r="V344" s="98">
        <v>341.97036767500248</v>
      </c>
      <c r="W344" s="98">
        <v>442.07146952340781</v>
      </c>
      <c r="X344" s="98">
        <v>705.56798815344428</v>
      </c>
      <c r="Y344" s="98">
        <v>668.98745305605428</v>
      </c>
      <c r="Z344" s="98">
        <v>435.76449437685596</v>
      </c>
      <c r="AA344" s="98">
        <v>314.46837891114893</v>
      </c>
      <c r="AB344" s="98">
        <v>573.75487210255505</v>
      </c>
      <c r="AC344" s="98">
        <v>433.84336148934369</v>
      </c>
      <c r="AD344" s="98">
        <v>201.79951199968659</v>
      </c>
      <c r="AE344" s="98">
        <v>192.4460764409572</v>
      </c>
    </row>
    <row r="345" spans="1:31" x14ac:dyDescent="0.25">
      <c r="A345" s="53" t="s">
        <v>4001</v>
      </c>
      <c r="B345" s="18">
        <f>H43</f>
        <v>2.0136060076066711</v>
      </c>
      <c r="C345" s="98">
        <v>2.0116764604264996</v>
      </c>
      <c r="D345" s="98">
        <v>2.125546603884473</v>
      </c>
      <c r="E345" s="98">
        <v>1.451899119856316</v>
      </c>
      <c r="F345" s="98">
        <v>1.0027802479152337</v>
      </c>
      <c r="G345" s="98">
        <v>2.8814253177567557</v>
      </c>
      <c r="H345" s="98">
        <v>1.976134288494344</v>
      </c>
      <c r="I345" s="98">
        <v>1.8633476623308258</v>
      </c>
      <c r="J345" s="98">
        <v>2.4156901479638502</v>
      </c>
      <c r="K345" s="98">
        <v>2.5352956104121072</v>
      </c>
      <c r="L345" s="98">
        <v>1.6080113801920513</v>
      </c>
      <c r="M345" s="98">
        <v>2.8489912509484063</v>
      </c>
      <c r="N345" s="98">
        <v>1.3552162988330017</v>
      </c>
      <c r="O345" s="98">
        <v>3.7706263844034655</v>
      </c>
      <c r="P345" s="98">
        <v>1.4299261655407487</v>
      </c>
      <c r="Q345" s="98">
        <v>2.5072420211430297</v>
      </c>
      <c r="R345" s="98">
        <v>1.7806190787238865</v>
      </c>
      <c r="S345" s="98">
        <v>2.4634452811921053</v>
      </c>
      <c r="T345" s="98">
        <v>1.7942149069847273</v>
      </c>
      <c r="U345" s="98">
        <v>2.0715716806547158</v>
      </c>
      <c r="V345" s="98">
        <v>1.8994035542626664</v>
      </c>
      <c r="W345" s="98">
        <v>1.1450261301280844</v>
      </c>
      <c r="X345" s="98">
        <v>2.0728995817918614</v>
      </c>
      <c r="Y345" s="98">
        <v>2.5964299504749597</v>
      </c>
      <c r="Z345" s="98">
        <v>2.0957327057940662</v>
      </c>
      <c r="AA345" s="98">
        <v>1.8424545013723201</v>
      </c>
      <c r="AB345" s="98">
        <v>2.5192396998407594</v>
      </c>
      <c r="AC345" s="98">
        <v>3.1647239080991558</v>
      </c>
      <c r="AD345" s="98">
        <v>1.377362025035507</v>
      </c>
      <c r="AE345" s="98">
        <v>0.60403742854720421</v>
      </c>
    </row>
    <row r="346" spans="1:31" x14ac:dyDescent="0.25">
      <c r="A346" s="53" t="s">
        <v>1731</v>
      </c>
      <c r="B346" s="18">
        <f>H64</f>
        <v>1.4606844447075795</v>
      </c>
      <c r="C346" s="87">
        <v>1.3380817660876709</v>
      </c>
      <c r="D346" s="87">
        <v>2.2329620082377555</v>
      </c>
      <c r="E346" s="87">
        <v>1.8025800205783846</v>
      </c>
      <c r="F346" s="87">
        <v>0.89149584276089311</v>
      </c>
      <c r="G346" s="87">
        <v>1.320664231654419</v>
      </c>
      <c r="H346" s="87">
        <v>0.97315526096956384</v>
      </c>
      <c r="I346" s="87">
        <v>2.345513938537823</v>
      </c>
      <c r="J346" s="87">
        <v>0.84233690801759897</v>
      </c>
      <c r="K346" s="87">
        <v>2.2185587717407356</v>
      </c>
      <c r="L346" s="87">
        <v>1.217634329133956</v>
      </c>
      <c r="M346" s="87">
        <v>0.79833460546103518</v>
      </c>
      <c r="N346" s="87">
        <v>1.9488378365783425</v>
      </c>
      <c r="O346" s="87">
        <v>2.1415503578375992</v>
      </c>
      <c r="P346" s="87">
        <v>1.4590014486460319</v>
      </c>
      <c r="Q346" s="87">
        <v>0.91339952444835104</v>
      </c>
      <c r="R346" s="87">
        <v>1.4982438373166556</v>
      </c>
      <c r="S346" s="87">
        <v>2.2092656073034669</v>
      </c>
      <c r="T346" s="87">
        <v>0.87721967458519245</v>
      </c>
      <c r="U346" s="87">
        <v>1.0696978895371145</v>
      </c>
      <c r="V346" s="87">
        <v>0.97056035051252276</v>
      </c>
      <c r="W346" s="87">
        <v>0.74199157723296416</v>
      </c>
      <c r="X346" s="87">
        <v>1.1312611244753734</v>
      </c>
      <c r="Y346" s="87">
        <v>1.4452954890436074</v>
      </c>
      <c r="Z346" s="87">
        <v>0.89745248579631542</v>
      </c>
      <c r="AA346" s="87">
        <v>2.1037168027701911</v>
      </c>
      <c r="AB346" s="87">
        <v>1.4012555697492299</v>
      </c>
      <c r="AC346" s="87">
        <v>1.1270267868268218</v>
      </c>
      <c r="AD346" s="87">
        <v>2.7539542810074957</v>
      </c>
      <c r="AE346" s="87">
        <v>2.2170284860230893</v>
      </c>
    </row>
    <row r="347" spans="1:31" x14ac:dyDescent="0.25">
      <c r="A347" s="53" t="s">
        <v>1721</v>
      </c>
      <c r="B347" s="18">
        <f>H65</f>
        <v>150.84359794248928</v>
      </c>
      <c r="C347" s="87">
        <v>285.82811525708792</v>
      </c>
      <c r="D347" s="87">
        <v>126.65223933529604</v>
      </c>
      <c r="E347" s="87">
        <v>440.38333985365068</v>
      </c>
      <c r="F347" s="87">
        <v>237.5871234007875</v>
      </c>
      <c r="G347" s="87">
        <v>182.44444406525426</v>
      </c>
      <c r="H347" s="87">
        <v>182.89778417882948</v>
      </c>
      <c r="I347" s="87">
        <v>123.98917909187703</v>
      </c>
      <c r="J347" s="87">
        <v>361.20417239655495</v>
      </c>
      <c r="K347" s="87">
        <v>171.61177765294471</v>
      </c>
      <c r="L347" s="87">
        <v>212.61632355300225</v>
      </c>
      <c r="M347" s="87">
        <v>221.72463661387286</v>
      </c>
      <c r="N347" s="87">
        <v>249.01696701159764</v>
      </c>
      <c r="O347" s="87">
        <v>148.98656533290372</v>
      </c>
      <c r="P347" s="87">
        <v>118.07542772874281</v>
      </c>
      <c r="Q347" s="87">
        <v>200.79674120036958</v>
      </c>
      <c r="R347" s="87">
        <v>125.85044741622767</v>
      </c>
      <c r="S347" s="87">
        <v>148.5020398724341</v>
      </c>
      <c r="T347" s="87">
        <v>227.57892507242536</v>
      </c>
      <c r="U347" s="87">
        <v>116.13308278132889</v>
      </c>
      <c r="V347" s="87">
        <v>158.82281557414711</v>
      </c>
      <c r="W347" s="87">
        <v>317.24700150049063</v>
      </c>
      <c r="X347" s="87">
        <v>126.4902714261266</v>
      </c>
      <c r="Y347" s="87">
        <v>248.2623991245917</v>
      </c>
      <c r="Z347" s="87">
        <v>246.37958983260978</v>
      </c>
      <c r="AA347" s="87">
        <v>131.91810978143795</v>
      </c>
      <c r="AB347" s="87">
        <v>138.46833288438077</v>
      </c>
      <c r="AC347" s="87">
        <v>113.8987374725135</v>
      </c>
      <c r="AD347" s="87">
        <v>93.492236439273938</v>
      </c>
      <c r="AE347" s="87">
        <v>270.26330565947785</v>
      </c>
    </row>
    <row r="348" spans="1:31" x14ac:dyDescent="0.25">
      <c r="A348" s="53" t="s">
        <v>4544</v>
      </c>
      <c r="B348" s="18">
        <f>H66</f>
        <v>82.148430123444271</v>
      </c>
      <c r="C348" s="87">
        <v>112.04917699123757</v>
      </c>
      <c r="D348" s="87">
        <v>83.403749476584011</v>
      </c>
      <c r="E348" s="87">
        <v>291.63361341956357</v>
      </c>
      <c r="F348" s="87">
        <v>191.03140555331336</v>
      </c>
      <c r="G348" s="87">
        <v>98.720359488125041</v>
      </c>
      <c r="H348" s="87">
        <v>143.5392662999742</v>
      </c>
      <c r="I348" s="87">
        <v>109.0896317346992</v>
      </c>
      <c r="J348" s="87">
        <v>55.078400724134383</v>
      </c>
      <c r="K348" s="87">
        <v>72.764522219782364</v>
      </c>
      <c r="L348" s="87">
        <v>96.840700487184037</v>
      </c>
      <c r="M348" s="87">
        <v>118.09448952022603</v>
      </c>
      <c r="N348" s="87">
        <v>177.89520084295501</v>
      </c>
      <c r="O348" s="87">
        <v>58.642114728686842</v>
      </c>
      <c r="P348" s="87">
        <v>65.974562110927863</v>
      </c>
      <c r="Q348" s="87">
        <v>78.856792452539253</v>
      </c>
      <c r="R348" s="87">
        <v>96.7830070201572</v>
      </c>
      <c r="S348" s="87">
        <v>86.884515777217786</v>
      </c>
      <c r="T348" s="87">
        <v>117.23944733368138</v>
      </c>
      <c r="U348" s="87">
        <v>77.270093403620976</v>
      </c>
      <c r="V348" s="87">
        <v>140.84562886689272</v>
      </c>
      <c r="W348" s="87">
        <v>161.0143365544474</v>
      </c>
      <c r="X348" s="87">
        <v>105.62683591299347</v>
      </c>
      <c r="Y348" s="87">
        <v>192.96958382800884</v>
      </c>
      <c r="Z348" s="87">
        <v>106.12029806874226</v>
      </c>
      <c r="AA348" s="87">
        <v>62.858390682053695</v>
      </c>
      <c r="AB348" s="87">
        <v>73.50384969124535</v>
      </c>
      <c r="AC348" s="87">
        <v>74.163141389044185</v>
      </c>
      <c r="AD348" s="87">
        <v>51.206061699324465</v>
      </c>
      <c r="AE348" s="87">
        <v>203.24911827556846</v>
      </c>
    </row>
    <row r="349" spans="1:31" x14ac:dyDescent="0.25">
      <c r="A349" s="8"/>
    </row>
    <row r="350" spans="1:31" x14ac:dyDescent="0.25">
      <c r="A350"/>
    </row>
    <row r="351" spans="1:31" ht="26.25" x14ac:dyDescent="0.25">
      <c r="A351"/>
      <c r="B351" s="8"/>
      <c r="C351" s="8" t="s">
        <v>50</v>
      </c>
      <c r="D351" s="8" t="s">
        <v>51</v>
      </c>
      <c r="E351" s="8" t="s">
        <v>52</v>
      </c>
      <c r="F351" s="8" t="s">
        <v>53</v>
      </c>
      <c r="G351" s="8" t="s">
        <v>54</v>
      </c>
      <c r="H351" s="8" t="s">
        <v>55</v>
      </c>
      <c r="I351" s="8" t="s">
        <v>56</v>
      </c>
      <c r="J351" s="8" t="s">
        <v>57</v>
      </c>
      <c r="K351" s="8" t="s">
        <v>58</v>
      </c>
      <c r="L351" s="8" t="s">
        <v>59</v>
      </c>
      <c r="M351" s="8" t="s">
        <v>60</v>
      </c>
      <c r="N351" s="8" t="s">
        <v>61</v>
      </c>
      <c r="O351" s="8" t="s">
        <v>62</v>
      </c>
      <c r="P351" s="8" t="s">
        <v>63</v>
      </c>
      <c r="Q351" s="8" t="s">
        <v>64</v>
      </c>
      <c r="R351" s="8" t="s">
        <v>65</v>
      </c>
      <c r="S351" s="8" t="s">
        <v>66</v>
      </c>
      <c r="T351" s="8" t="s">
        <v>67</v>
      </c>
      <c r="U351" s="8" t="s">
        <v>68</v>
      </c>
      <c r="V351" s="8" t="s">
        <v>69</v>
      </c>
      <c r="W351" s="8" t="s">
        <v>70</v>
      </c>
      <c r="X351" s="8" t="s">
        <v>71</v>
      </c>
      <c r="Y351" s="8" t="s">
        <v>72</v>
      </c>
      <c r="Z351" s="8" t="s">
        <v>73</v>
      </c>
      <c r="AA351" s="8" t="s">
        <v>74</v>
      </c>
      <c r="AB351" s="8" t="s">
        <v>75</v>
      </c>
      <c r="AC351" s="8" t="s">
        <v>76</v>
      </c>
      <c r="AD351" s="8" t="s">
        <v>77</v>
      </c>
      <c r="AE351" s="8" t="s">
        <v>78</v>
      </c>
    </row>
    <row r="352" spans="1:31" x14ac:dyDescent="0.25">
      <c r="A352" s="53" t="s">
        <v>1683</v>
      </c>
      <c r="B352" s="16"/>
      <c r="C352" s="16">
        <f>RANK(C324,$C324:$AE324)</f>
        <v>17</v>
      </c>
      <c r="D352" s="16">
        <f t="shared" ref="D352:AE352" si="28">RANK(D324,$C324:$AE324)</f>
        <v>7</v>
      </c>
      <c r="E352" s="16">
        <f t="shared" si="28"/>
        <v>29</v>
      </c>
      <c r="F352" s="16">
        <f t="shared" si="28"/>
        <v>26</v>
      </c>
      <c r="G352" s="16">
        <f t="shared" si="28"/>
        <v>12</v>
      </c>
      <c r="H352" s="16">
        <f t="shared" si="28"/>
        <v>20</v>
      </c>
      <c r="I352" s="16">
        <f t="shared" si="28"/>
        <v>19</v>
      </c>
      <c r="J352" s="16">
        <f t="shared" si="28"/>
        <v>11</v>
      </c>
      <c r="K352" s="16">
        <f t="shared" si="28"/>
        <v>25</v>
      </c>
      <c r="L352" s="16">
        <f t="shared" si="28"/>
        <v>21</v>
      </c>
      <c r="M352" s="16">
        <f t="shared" si="28"/>
        <v>10</v>
      </c>
      <c r="N352" s="16">
        <f t="shared" si="28"/>
        <v>14</v>
      </c>
      <c r="O352" s="16">
        <f t="shared" si="28"/>
        <v>27</v>
      </c>
      <c r="P352" s="16">
        <f t="shared" si="28"/>
        <v>18</v>
      </c>
      <c r="Q352" s="16">
        <f t="shared" si="28"/>
        <v>24</v>
      </c>
      <c r="R352" s="16">
        <f t="shared" si="28"/>
        <v>9</v>
      </c>
      <c r="S352" s="16">
        <f t="shared" si="28"/>
        <v>3</v>
      </c>
      <c r="T352" s="16">
        <f t="shared" si="28"/>
        <v>16</v>
      </c>
      <c r="U352" s="16">
        <f t="shared" si="28"/>
        <v>2</v>
      </c>
      <c r="V352" s="16">
        <f t="shared" si="28"/>
        <v>28</v>
      </c>
      <c r="W352" s="16">
        <f t="shared" si="28"/>
        <v>15</v>
      </c>
      <c r="X352" s="16">
        <f t="shared" si="28"/>
        <v>8</v>
      </c>
      <c r="Y352" s="16">
        <f t="shared" si="28"/>
        <v>13</v>
      </c>
      <c r="Z352" s="16">
        <f t="shared" si="28"/>
        <v>5</v>
      </c>
      <c r="AA352" s="16">
        <f t="shared" si="28"/>
        <v>1</v>
      </c>
      <c r="AB352" s="16">
        <f t="shared" si="28"/>
        <v>6</v>
      </c>
      <c r="AC352" s="16">
        <f t="shared" si="28"/>
        <v>23</v>
      </c>
      <c r="AD352" s="16">
        <f t="shared" si="28"/>
        <v>4</v>
      </c>
      <c r="AE352" s="16">
        <f t="shared" si="28"/>
        <v>22</v>
      </c>
    </row>
    <row r="353" spans="1:31" x14ac:dyDescent="0.25">
      <c r="A353" s="53" t="s">
        <v>13</v>
      </c>
      <c r="B353" s="16"/>
      <c r="C353" s="16">
        <f t="shared" ref="C353:AE361" si="29">RANK(C325,$C325:$AE325)</f>
        <v>19</v>
      </c>
      <c r="D353" s="16">
        <f t="shared" si="29"/>
        <v>8</v>
      </c>
      <c r="E353" s="16">
        <f t="shared" si="29"/>
        <v>29</v>
      </c>
      <c r="F353" s="16">
        <f t="shared" si="29"/>
        <v>26</v>
      </c>
      <c r="G353" s="16">
        <f t="shared" si="29"/>
        <v>10</v>
      </c>
      <c r="H353" s="16">
        <f t="shared" si="29"/>
        <v>17</v>
      </c>
      <c r="I353" s="16">
        <f t="shared" si="29"/>
        <v>14</v>
      </c>
      <c r="J353" s="16">
        <f t="shared" si="29"/>
        <v>12</v>
      </c>
      <c r="K353" s="16">
        <f t="shared" si="29"/>
        <v>21</v>
      </c>
      <c r="L353" s="16">
        <f t="shared" si="29"/>
        <v>20</v>
      </c>
      <c r="M353" s="16">
        <f t="shared" si="29"/>
        <v>7</v>
      </c>
      <c r="N353" s="16">
        <f t="shared" si="29"/>
        <v>23</v>
      </c>
      <c r="O353" s="16">
        <f t="shared" si="29"/>
        <v>28</v>
      </c>
      <c r="P353" s="16">
        <f t="shared" si="29"/>
        <v>13</v>
      </c>
      <c r="Q353" s="16">
        <f t="shared" si="29"/>
        <v>25</v>
      </c>
      <c r="R353" s="16">
        <f t="shared" si="29"/>
        <v>9</v>
      </c>
      <c r="S353" s="16">
        <f t="shared" si="29"/>
        <v>3</v>
      </c>
      <c r="T353" s="16">
        <f t="shared" si="29"/>
        <v>15</v>
      </c>
      <c r="U353" s="16">
        <f t="shared" si="29"/>
        <v>2</v>
      </c>
      <c r="V353" s="16">
        <f t="shared" si="29"/>
        <v>27</v>
      </c>
      <c r="W353" s="16">
        <f t="shared" si="29"/>
        <v>18</v>
      </c>
      <c r="X353" s="16">
        <f t="shared" si="29"/>
        <v>11</v>
      </c>
      <c r="Y353" s="16">
        <f t="shared" si="29"/>
        <v>16</v>
      </c>
      <c r="Z353" s="16">
        <f t="shared" si="29"/>
        <v>4</v>
      </c>
      <c r="AA353" s="16">
        <f t="shared" si="29"/>
        <v>1</v>
      </c>
      <c r="AB353" s="16">
        <f t="shared" si="29"/>
        <v>6</v>
      </c>
      <c r="AC353" s="16">
        <f t="shared" si="29"/>
        <v>22</v>
      </c>
      <c r="AD353" s="16">
        <f t="shared" si="29"/>
        <v>5</v>
      </c>
      <c r="AE353" s="16">
        <f t="shared" si="29"/>
        <v>24</v>
      </c>
    </row>
    <row r="354" spans="1:31" x14ac:dyDescent="0.25">
      <c r="A354" s="53" t="s">
        <v>14</v>
      </c>
      <c r="B354" s="16"/>
      <c r="C354" s="16">
        <f t="shared" si="29"/>
        <v>21</v>
      </c>
      <c r="D354" s="16">
        <f t="shared" si="29"/>
        <v>20</v>
      </c>
      <c r="E354" s="16">
        <f t="shared" si="29"/>
        <v>27</v>
      </c>
      <c r="F354" s="16">
        <f t="shared" si="29"/>
        <v>11</v>
      </c>
      <c r="G354" s="16">
        <f t="shared" si="29"/>
        <v>5</v>
      </c>
      <c r="H354" s="16">
        <f t="shared" si="29"/>
        <v>10</v>
      </c>
      <c r="I354" s="16">
        <f t="shared" si="29"/>
        <v>2</v>
      </c>
      <c r="J354" s="16">
        <f t="shared" si="29"/>
        <v>16</v>
      </c>
      <c r="K354" s="16">
        <f t="shared" si="29"/>
        <v>6</v>
      </c>
      <c r="L354" s="16">
        <f t="shared" si="29"/>
        <v>15</v>
      </c>
      <c r="M354" s="16">
        <f t="shared" si="29"/>
        <v>4</v>
      </c>
      <c r="N354" s="16">
        <f t="shared" si="29"/>
        <v>29</v>
      </c>
      <c r="O354" s="16">
        <f t="shared" si="29"/>
        <v>12</v>
      </c>
      <c r="P354" s="16">
        <f t="shared" si="29"/>
        <v>3</v>
      </c>
      <c r="Q354" s="16">
        <f t="shared" si="29"/>
        <v>23</v>
      </c>
      <c r="R354" s="16">
        <f t="shared" si="29"/>
        <v>7</v>
      </c>
      <c r="S354" s="16">
        <f t="shared" si="29"/>
        <v>13</v>
      </c>
      <c r="T354" s="16">
        <f t="shared" si="29"/>
        <v>14</v>
      </c>
      <c r="U354" s="16">
        <f t="shared" si="29"/>
        <v>9</v>
      </c>
      <c r="V354" s="16">
        <f t="shared" si="29"/>
        <v>1</v>
      </c>
      <c r="W354" s="16">
        <f t="shared" si="29"/>
        <v>22</v>
      </c>
      <c r="X354" s="16">
        <f t="shared" si="29"/>
        <v>25</v>
      </c>
      <c r="Y354" s="16">
        <f t="shared" si="29"/>
        <v>26</v>
      </c>
      <c r="Z354" s="16">
        <f t="shared" si="29"/>
        <v>8</v>
      </c>
      <c r="AA354" s="16">
        <f t="shared" si="29"/>
        <v>19</v>
      </c>
      <c r="AB354" s="16">
        <f t="shared" si="29"/>
        <v>24</v>
      </c>
      <c r="AC354" s="16">
        <f t="shared" si="29"/>
        <v>18</v>
      </c>
      <c r="AD354" s="16">
        <f t="shared" si="29"/>
        <v>17</v>
      </c>
      <c r="AE354" s="16">
        <f t="shared" si="29"/>
        <v>28</v>
      </c>
    </row>
    <row r="355" spans="1:31" x14ac:dyDescent="0.25">
      <c r="A355" s="53" t="s">
        <v>15</v>
      </c>
      <c r="B355" s="16"/>
      <c r="C355" s="16">
        <f t="shared" si="29"/>
        <v>11</v>
      </c>
      <c r="D355" s="16">
        <f t="shared" si="29"/>
        <v>7</v>
      </c>
      <c r="E355" s="16">
        <f t="shared" si="29"/>
        <v>29</v>
      </c>
      <c r="F355" s="16">
        <f t="shared" si="29"/>
        <v>26</v>
      </c>
      <c r="G355" s="16">
        <f t="shared" si="29"/>
        <v>12</v>
      </c>
      <c r="H355" s="16">
        <f t="shared" si="29"/>
        <v>20</v>
      </c>
      <c r="I355" s="16">
        <f t="shared" si="29"/>
        <v>16</v>
      </c>
      <c r="J355" s="16">
        <f t="shared" si="29"/>
        <v>15</v>
      </c>
      <c r="K355" s="16">
        <f t="shared" si="29"/>
        <v>24</v>
      </c>
      <c r="L355" s="16">
        <f t="shared" si="29"/>
        <v>21</v>
      </c>
      <c r="M355" s="16">
        <f t="shared" si="29"/>
        <v>10</v>
      </c>
      <c r="N355" s="16">
        <f t="shared" si="29"/>
        <v>18</v>
      </c>
      <c r="O355" s="16">
        <f t="shared" si="29"/>
        <v>27</v>
      </c>
      <c r="P355" s="16">
        <f t="shared" si="29"/>
        <v>13</v>
      </c>
      <c r="Q355" s="16">
        <f t="shared" si="29"/>
        <v>25</v>
      </c>
      <c r="R355" s="16">
        <f t="shared" si="29"/>
        <v>8</v>
      </c>
      <c r="S355" s="16">
        <f t="shared" si="29"/>
        <v>3</v>
      </c>
      <c r="T355" s="16">
        <f t="shared" si="29"/>
        <v>19</v>
      </c>
      <c r="U355" s="16">
        <f t="shared" si="29"/>
        <v>2</v>
      </c>
      <c r="V355" s="16">
        <f t="shared" si="29"/>
        <v>28</v>
      </c>
      <c r="W355" s="16">
        <f t="shared" si="29"/>
        <v>17</v>
      </c>
      <c r="X355" s="16">
        <f t="shared" si="29"/>
        <v>9</v>
      </c>
      <c r="Y355" s="16">
        <f t="shared" si="29"/>
        <v>14</v>
      </c>
      <c r="Z355" s="16">
        <f t="shared" si="29"/>
        <v>5</v>
      </c>
      <c r="AA355" s="16">
        <f t="shared" si="29"/>
        <v>1</v>
      </c>
      <c r="AB355" s="16">
        <f t="shared" si="29"/>
        <v>6</v>
      </c>
      <c r="AC355" s="16">
        <f t="shared" si="29"/>
        <v>22</v>
      </c>
      <c r="AD355" s="16">
        <f t="shared" si="29"/>
        <v>4</v>
      </c>
      <c r="AE355" s="16">
        <f t="shared" si="29"/>
        <v>23</v>
      </c>
    </row>
    <row r="356" spans="1:31" x14ac:dyDescent="0.25">
      <c r="A356" s="53" t="s">
        <v>25</v>
      </c>
      <c r="B356" s="16"/>
      <c r="C356" s="16">
        <f t="shared" si="29"/>
        <v>26</v>
      </c>
      <c r="D356" s="16">
        <f t="shared" si="29"/>
        <v>2</v>
      </c>
      <c r="E356" s="16">
        <f t="shared" si="29"/>
        <v>21</v>
      </c>
      <c r="F356" s="16">
        <f t="shared" si="29"/>
        <v>22</v>
      </c>
      <c r="G356" s="16">
        <f t="shared" si="29"/>
        <v>19</v>
      </c>
      <c r="H356" s="16">
        <f t="shared" si="29"/>
        <v>16</v>
      </c>
      <c r="I356" s="16">
        <f t="shared" si="29"/>
        <v>13</v>
      </c>
      <c r="J356" s="16">
        <f t="shared" si="29"/>
        <v>7</v>
      </c>
      <c r="K356" s="16">
        <f t="shared" si="29"/>
        <v>25</v>
      </c>
      <c r="L356" s="16">
        <f t="shared" si="29"/>
        <v>18</v>
      </c>
      <c r="M356" s="16">
        <f t="shared" si="29"/>
        <v>15</v>
      </c>
      <c r="N356" s="16">
        <f t="shared" si="29"/>
        <v>10</v>
      </c>
      <c r="O356" s="16">
        <f t="shared" si="29"/>
        <v>27</v>
      </c>
      <c r="P356" s="16">
        <f t="shared" si="29"/>
        <v>24</v>
      </c>
      <c r="Q356" s="16">
        <f t="shared" si="29"/>
        <v>28</v>
      </c>
      <c r="R356" s="16">
        <f t="shared" si="29"/>
        <v>20</v>
      </c>
      <c r="S356" s="16">
        <f t="shared" si="29"/>
        <v>1</v>
      </c>
      <c r="T356" s="16">
        <f t="shared" si="29"/>
        <v>12</v>
      </c>
      <c r="U356" s="16">
        <f t="shared" si="29"/>
        <v>6</v>
      </c>
      <c r="V356" s="16">
        <f t="shared" si="29"/>
        <v>17</v>
      </c>
      <c r="W356" s="16">
        <f t="shared" si="29"/>
        <v>28</v>
      </c>
      <c r="X356" s="16">
        <f t="shared" si="29"/>
        <v>14</v>
      </c>
      <c r="Y356" s="16">
        <f t="shared" si="29"/>
        <v>11</v>
      </c>
      <c r="Z356" s="16">
        <f t="shared" si="29"/>
        <v>4</v>
      </c>
      <c r="AA356" s="16">
        <f t="shared" si="29"/>
        <v>5</v>
      </c>
      <c r="AB356" s="16">
        <f t="shared" si="29"/>
        <v>3</v>
      </c>
      <c r="AC356" s="16">
        <f t="shared" si="29"/>
        <v>23</v>
      </c>
      <c r="AD356" s="16">
        <f t="shared" si="29"/>
        <v>9</v>
      </c>
      <c r="AE356" s="16">
        <f t="shared" si="29"/>
        <v>8</v>
      </c>
    </row>
    <row r="357" spans="1:31" x14ac:dyDescent="0.25">
      <c r="A357" s="53" t="s">
        <v>4243</v>
      </c>
      <c r="B357" s="16"/>
      <c r="C357" s="16">
        <f t="shared" si="29"/>
        <v>14</v>
      </c>
      <c r="D357" s="16">
        <f t="shared" si="29"/>
        <v>7</v>
      </c>
      <c r="E357" s="16">
        <f t="shared" si="29"/>
        <v>29</v>
      </c>
      <c r="F357" s="16">
        <f t="shared" si="29"/>
        <v>27</v>
      </c>
      <c r="G357" s="16">
        <f t="shared" si="29"/>
        <v>10</v>
      </c>
      <c r="H357" s="16">
        <f t="shared" si="29"/>
        <v>16</v>
      </c>
      <c r="I357" s="16">
        <f t="shared" si="29"/>
        <v>9</v>
      </c>
      <c r="J357" s="16">
        <f t="shared" si="29"/>
        <v>21</v>
      </c>
      <c r="K357" s="16">
        <f t="shared" si="29"/>
        <v>22</v>
      </c>
      <c r="L357" s="16">
        <f t="shared" si="29"/>
        <v>19</v>
      </c>
      <c r="M357" s="16">
        <f t="shared" si="29"/>
        <v>12</v>
      </c>
      <c r="N357" s="16">
        <f t="shared" si="29"/>
        <v>18</v>
      </c>
      <c r="O357" s="16">
        <f t="shared" si="29"/>
        <v>26</v>
      </c>
      <c r="P357" s="16">
        <f t="shared" si="29"/>
        <v>11</v>
      </c>
      <c r="Q357" s="16">
        <f t="shared" si="29"/>
        <v>25</v>
      </c>
      <c r="R357" s="16">
        <f t="shared" si="29"/>
        <v>8</v>
      </c>
      <c r="S357" s="16">
        <f t="shared" si="29"/>
        <v>3</v>
      </c>
      <c r="T357" s="16">
        <f t="shared" si="29"/>
        <v>23</v>
      </c>
      <c r="U357" s="16">
        <f t="shared" si="29"/>
        <v>2</v>
      </c>
      <c r="V357" s="16">
        <f t="shared" si="29"/>
        <v>28</v>
      </c>
      <c r="W357" s="16">
        <f t="shared" si="29"/>
        <v>20</v>
      </c>
      <c r="X357" s="16">
        <f t="shared" si="29"/>
        <v>13</v>
      </c>
      <c r="Y357" s="16">
        <f t="shared" si="29"/>
        <v>15</v>
      </c>
      <c r="Z357" s="16">
        <f t="shared" si="29"/>
        <v>5</v>
      </c>
      <c r="AA357" s="16">
        <f t="shared" si="29"/>
        <v>1</v>
      </c>
      <c r="AB357" s="16">
        <f t="shared" si="29"/>
        <v>6</v>
      </c>
      <c r="AC357" s="16">
        <f t="shared" si="29"/>
        <v>17</v>
      </c>
      <c r="AD357" s="16">
        <f t="shared" si="29"/>
        <v>4</v>
      </c>
      <c r="AE357" s="16">
        <f t="shared" si="29"/>
        <v>24</v>
      </c>
    </row>
    <row r="358" spans="1:31" x14ac:dyDescent="0.25">
      <c r="A358" s="53" t="s">
        <v>23</v>
      </c>
      <c r="B358" s="16"/>
      <c r="C358" s="16">
        <f t="shared" si="29"/>
        <v>9</v>
      </c>
      <c r="D358" s="16">
        <f t="shared" si="29"/>
        <v>6</v>
      </c>
      <c r="E358" s="16">
        <f t="shared" si="29"/>
        <v>29</v>
      </c>
      <c r="F358" s="16">
        <f t="shared" si="29"/>
        <v>27</v>
      </c>
      <c r="G358" s="16">
        <f t="shared" si="29"/>
        <v>14</v>
      </c>
      <c r="H358" s="16">
        <f t="shared" si="29"/>
        <v>22</v>
      </c>
      <c r="I358" s="16">
        <f t="shared" si="29"/>
        <v>17</v>
      </c>
      <c r="J358" s="16">
        <f t="shared" si="29"/>
        <v>13</v>
      </c>
      <c r="K358" s="16">
        <f t="shared" si="29"/>
        <v>23</v>
      </c>
      <c r="L358" s="16">
        <f t="shared" si="29"/>
        <v>15</v>
      </c>
      <c r="M358" s="16">
        <f t="shared" si="29"/>
        <v>11</v>
      </c>
      <c r="N358" s="16">
        <f t="shared" si="29"/>
        <v>18</v>
      </c>
      <c r="O358" s="16">
        <f t="shared" si="29"/>
        <v>26</v>
      </c>
      <c r="P358" s="16">
        <f t="shared" si="29"/>
        <v>12</v>
      </c>
      <c r="Q358" s="16">
        <f t="shared" si="29"/>
        <v>25</v>
      </c>
      <c r="R358" s="16">
        <f t="shared" si="29"/>
        <v>8</v>
      </c>
      <c r="S358" s="16">
        <f t="shared" si="29"/>
        <v>3</v>
      </c>
      <c r="T358" s="16">
        <f t="shared" si="29"/>
        <v>16</v>
      </c>
      <c r="U358" s="16">
        <f t="shared" si="29"/>
        <v>2</v>
      </c>
      <c r="V358" s="16">
        <f t="shared" si="29"/>
        <v>28</v>
      </c>
      <c r="W358" s="16">
        <f t="shared" si="29"/>
        <v>20</v>
      </c>
      <c r="X358" s="16">
        <f t="shared" si="29"/>
        <v>10</v>
      </c>
      <c r="Y358" s="16">
        <f t="shared" si="29"/>
        <v>21</v>
      </c>
      <c r="Z358" s="16">
        <f t="shared" si="29"/>
        <v>5</v>
      </c>
      <c r="AA358" s="16">
        <f t="shared" si="29"/>
        <v>1</v>
      </c>
      <c r="AB358" s="16">
        <f t="shared" si="29"/>
        <v>7</v>
      </c>
      <c r="AC358" s="16">
        <f t="shared" si="29"/>
        <v>19</v>
      </c>
      <c r="AD358" s="16">
        <f t="shared" si="29"/>
        <v>4</v>
      </c>
      <c r="AE358" s="16">
        <f t="shared" si="29"/>
        <v>24</v>
      </c>
    </row>
    <row r="359" spans="1:31" x14ac:dyDescent="0.25">
      <c r="A359" s="53" t="s">
        <v>22</v>
      </c>
      <c r="B359" s="16"/>
      <c r="C359" s="16">
        <f t="shared" si="29"/>
        <v>12</v>
      </c>
      <c r="D359" s="16">
        <f t="shared" si="29"/>
        <v>6</v>
      </c>
      <c r="E359" s="16">
        <f t="shared" si="29"/>
        <v>29</v>
      </c>
      <c r="F359" s="16">
        <f t="shared" si="29"/>
        <v>27</v>
      </c>
      <c r="G359" s="16">
        <f t="shared" si="29"/>
        <v>13</v>
      </c>
      <c r="H359" s="16">
        <f t="shared" si="29"/>
        <v>23</v>
      </c>
      <c r="I359" s="16">
        <f t="shared" si="29"/>
        <v>15</v>
      </c>
      <c r="J359" s="16">
        <f t="shared" si="29"/>
        <v>8</v>
      </c>
      <c r="K359" s="16">
        <f t="shared" si="29"/>
        <v>22</v>
      </c>
      <c r="L359" s="16">
        <f t="shared" si="29"/>
        <v>16</v>
      </c>
      <c r="M359" s="16">
        <f t="shared" si="29"/>
        <v>14</v>
      </c>
      <c r="N359" s="16">
        <f t="shared" si="29"/>
        <v>19</v>
      </c>
      <c r="O359" s="16">
        <f t="shared" si="29"/>
        <v>26</v>
      </c>
      <c r="P359" s="16">
        <f t="shared" si="29"/>
        <v>10</v>
      </c>
      <c r="Q359" s="16">
        <f t="shared" si="29"/>
        <v>24</v>
      </c>
      <c r="R359" s="16">
        <f t="shared" si="29"/>
        <v>9</v>
      </c>
      <c r="S359" s="16">
        <f t="shared" si="29"/>
        <v>3</v>
      </c>
      <c r="T359" s="16">
        <f t="shared" si="29"/>
        <v>21</v>
      </c>
      <c r="U359" s="16">
        <f t="shared" si="29"/>
        <v>2</v>
      </c>
      <c r="V359" s="16">
        <f t="shared" si="29"/>
        <v>28</v>
      </c>
      <c r="W359" s="16">
        <f t="shared" si="29"/>
        <v>18</v>
      </c>
      <c r="X359" s="16">
        <f t="shared" si="29"/>
        <v>11</v>
      </c>
      <c r="Y359" s="16">
        <f t="shared" si="29"/>
        <v>20</v>
      </c>
      <c r="Z359" s="16">
        <f t="shared" si="29"/>
        <v>5</v>
      </c>
      <c r="AA359" s="16">
        <f t="shared" si="29"/>
        <v>1</v>
      </c>
      <c r="AB359" s="16">
        <f t="shared" si="29"/>
        <v>7</v>
      </c>
      <c r="AC359" s="16">
        <f t="shared" si="29"/>
        <v>17</v>
      </c>
      <c r="AD359" s="16">
        <f t="shared" si="29"/>
        <v>4</v>
      </c>
      <c r="AE359" s="16">
        <f t="shared" si="29"/>
        <v>25</v>
      </c>
    </row>
    <row r="360" spans="1:31" x14ac:dyDescent="0.25">
      <c r="A360" s="53" t="s">
        <v>0</v>
      </c>
      <c r="B360" s="16"/>
      <c r="C360" s="16">
        <f t="shared" si="29"/>
        <v>11</v>
      </c>
      <c r="D360" s="16">
        <f t="shared" si="29"/>
        <v>6</v>
      </c>
      <c r="E360" s="16">
        <f t="shared" si="29"/>
        <v>29</v>
      </c>
      <c r="F360" s="16">
        <f t="shared" si="29"/>
        <v>26</v>
      </c>
      <c r="G360" s="16">
        <f t="shared" si="29"/>
        <v>14</v>
      </c>
      <c r="H360" s="16">
        <f t="shared" si="29"/>
        <v>20</v>
      </c>
      <c r="I360" s="16">
        <f t="shared" si="29"/>
        <v>16</v>
      </c>
      <c r="J360" s="16">
        <f t="shared" si="29"/>
        <v>8</v>
      </c>
      <c r="K360" s="16">
        <f t="shared" si="29"/>
        <v>25</v>
      </c>
      <c r="L360" s="16">
        <f t="shared" si="29"/>
        <v>18</v>
      </c>
      <c r="M360" s="16">
        <f t="shared" si="29"/>
        <v>10</v>
      </c>
      <c r="N360" s="16">
        <f t="shared" si="29"/>
        <v>15</v>
      </c>
      <c r="O360" s="16">
        <f t="shared" si="29"/>
        <v>27</v>
      </c>
      <c r="P360" s="16">
        <f t="shared" si="29"/>
        <v>13</v>
      </c>
      <c r="Q360" s="16">
        <f t="shared" si="29"/>
        <v>23</v>
      </c>
      <c r="R360" s="16">
        <f t="shared" si="29"/>
        <v>9</v>
      </c>
      <c r="S360" s="16">
        <f t="shared" si="29"/>
        <v>3</v>
      </c>
      <c r="T360" s="16">
        <f t="shared" si="29"/>
        <v>22</v>
      </c>
      <c r="U360" s="16">
        <f t="shared" si="29"/>
        <v>2</v>
      </c>
      <c r="V360" s="16">
        <f t="shared" si="29"/>
        <v>28</v>
      </c>
      <c r="W360" s="16">
        <f t="shared" si="29"/>
        <v>21</v>
      </c>
      <c r="X360" s="16">
        <f t="shared" si="29"/>
        <v>12</v>
      </c>
      <c r="Y360" s="16">
        <f t="shared" si="29"/>
        <v>17</v>
      </c>
      <c r="Z360" s="16">
        <f t="shared" si="29"/>
        <v>5</v>
      </c>
      <c r="AA360" s="16">
        <f t="shared" si="29"/>
        <v>1</v>
      </c>
      <c r="AB360" s="16">
        <f t="shared" si="29"/>
        <v>7</v>
      </c>
      <c r="AC360" s="16">
        <f t="shared" si="29"/>
        <v>19</v>
      </c>
      <c r="AD360" s="16">
        <f t="shared" si="29"/>
        <v>4</v>
      </c>
      <c r="AE360" s="16">
        <f t="shared" si="29"/>
        <v>24</v>
      </c>
    </row>
    <row r="361" spans="1:31" x14ac:dyDescent="0.25">
      <c r="A361" s="53" t="s">
        <v>21</v>
      </c>
      <c r="B361" s="16"/>
      <c r="C361" s="16">
        <f t="shared" si="29"/>
        <v>10</v>
      </c>
      <c r="D361" s="16">
        <f t="shared" si="29"/>
        <v>7</v>
      </c>
      <c r="E361" s="16">
        <f t="shared" si="29"/>
        <v>28</v>
      </c>
      <c r="F361" s="16">
        <f t="shared" si="29"/>
        <v>26</v>
      </c>
      <c r="G361" s="16">
        <f t="shared" si="29"/>
        <v>15</v>
      </c>
      <c r="H361" s="16">
        <f t="shared" si="29"/>
        <v>23</v>
      </c>
      <c r="I361" s="16">
        <f t="shared" si="29"/>
        <v>16</v>
      </c>
      <c r="J361" s="16">
        <f t="shared" si="29"/>
        <v>11</v>
      </c>
      <c r="K361" s="16">
        <f t="shared" si="29"/>
        <v>24</v>
      </c>
      <c r="L361" s="16">
        <f t="shared" si="29"/>
        <v>22</v>
      </c>
      <c r="M361" s="16">
        <f t="shared" si="29"/>
        <v>8</v>
      </c>
      <c r="N361" s="16">
        <f t="shared" si="29"/>
        <v>18</v>
      </c>
      <c r="O361" s="16">
        <f>RANK(O333,$C333:$AE333)</f>
        <v>29</v>
      </c>
      <c r="P361" s="16">
        <f t="shared" si="29"/>
        <v>21</v>
      </c>
      <c r="Q361" s="16">
        <f t="shared" si="29"/>
        <v>20</v>
      </c>
      <c r="R361" s="16">
        <f t="shared" si="29"/>
        <v>12</v>
      </c>
      <c r="S361" s="16">
        <f t="shared" si="29"/>
        <v>3</v>
      </c>
      <c r="T361" s="16">
        <f t="shared" si="29"/>
        <v>17</v>
      </c>
      <c r="U361" s="16">
        <f t="shared" si="29"/>
        <v>2</v>
      </c>
      <c r="V361" s="16">
        <f t="shared" si="29"/>
        <v>27</v>
      </c>
      <c r="W361" s="16">
        <f t="shared" si="29"/>
        <v>19</v>
      </c>
      <c r="X361" s="16">
        <f t="shared" si="29"/>
        <v>9</v>
      </c>
      <c r="Y361" s="16">
        <f t="shared" si="29"/>
        <v>13</v>
      </c>
      <c r="Z361" s="16">
        <f t="shared" ref="Z361:AE361" si="30">RANK(Z333,$C333:$AE333)</f>
        <v>4</v>
      </c>
      <c r="AA361" s="16">
        <f t="shared" si="30"/>
        <v>1</v>
      </c>
      <c r="AB361" s="16">
        <f t="shared" si="30"/>
        <v>5</v>
      </c>
      <c r="AC361" s="16">
        <f t="shared" si="30"/>
        <v>14</v>
      </c>
      <c r="AD361" s="16">
        <f t="shared" si="30"/>
        <v>6</v>
      </c>
      <c r="AE361" s="16">
        <f t="shared" si="30"/>
        <v>25</v>
      </c>
    </row>
    <row r="362" spans="1:31" x14ac:dyDescent="0.25">
      <c r="A362" s="53" t="s">
        <v>20</v>
      </c>
      <c r="B362" s="16"/>
      <c r="C362" s="16">
        <f t="shared" ref="C362:AE365" si="31">RANK(C334,$C334:$AE334)</f>
        <v>10</v>
      </c>
      <c r="D362" s="16">
        <f t="shared" si="31"/>
        <v>6</v>
      </c>
      <c r="E362" s="16">
        <f t="shared" si="31"/>
        <v>27</v>
      </c>
      <c r="F362" s="16">
        <f t="shared" si="31"/>
        <v>26</v>
      </c>
      <c r="G362" s="16">
        <f t="shared" si="31"/>
        <v>14</v>
      </c>
      <c r="H362" s="16">
        <f t="shared" si="31"/>
        <v>19</v>
      </c>
      <c r="I362" s="16">
        <f t="shared" si="31"/>
        <v>16</v>
      </c>
      <c r="J362" s="16">
        <f t="shared" si="31"/>
        <v>18</v>
      </c>
      <c r="K362" s="16">
        <f t="shared" si="31"/>
        <v>25</v>
      </c>
      <c r="L362" s="16">
        <f t="shared" si="31"/>
        <v>20</v>
      </c>
      <c r="M362" s="16">
        <f t="shared" si="31"/>
        <v>12</v>
      </c>
      <c r="N362" s="16">
        <f t="shared" si="31"/>
        <v>13</v>
      </c>
      <c r="O362" s="16">
        <f t="shared" si="31"/>
        <v>29</v>
      </c>
      <c r="P362" s="16">
        <f t="shared" si="31"/>
        <v>17</v>
      </c>
      <c r="Q362" s="16">
        <f t="shared" si="31"/>
        <v>24</v>
      </c>
      <c r="R362" s="16">
        <f t="shared" si="31"/>
        <v>8</v>
      </c>
      <c r="S362" s="16">
        <f t="shared" si="31"/>
        <v>3</v>
      </c>
      <c r="T362" s="16">
        <f t="shared" si="31"/>
        <v>22</v>
      </c>
      <c r="U362" s="16">
        <f t="shared" si="31"/>
        <v>2</v>
      </c>
      <c r="V362" s="16">
        <f t="shared" si="31"/>
        <v>28</v>
      </c>
      <c r="W362" s="16">
        <f t="shared" si="31"/>
        <v>15</v>
      </c>
      <c r="X362" s="16">
        <f t="shared" si="31"/>
        <v>9</v>
      </c>
      <c r="Y362" s="16">
        <f t="shared" si="31"/>
        <v>11</v>
      </c>
      <c r="Z362" s="16">
        <f t="shared" si="31"/>
        <v>4</v>
      </c>
      <c r="AA362" s="16">
        <f t="shared" si="31"/>
        <v>1</v>
      </c>
      <c r="AB362" s="16">
        <f t="shared" si="31"/>
        <v>7</v>
      </c>
      <c r="AC362" s="16">
        <f t="shared" si="31"/>
        <v>23</v>
      </c>
      <c r="AD362" s="16">
        <f t="shared" si="31"/>
        <v>5</v>
      </c>
      <c r="AE362" s="16">
        <f t="shared" si="31"/>
        <v>21</v>
      </c>
    </row>
    <row r="363" spans="1:31" x14ac:dyDescent="0.25">
      <c r="A363" s="53" t="s">
        <v>4245</v>
      </c>
      <c r="B363" s="16"/>
      <c r="C363" s="16">
        <f t="shared" si="31"/>
        <v>5</v>
      </c>
      <c r="D363" s="16">
        <f t="shared" si="31"/>
        <v>4</v>
      </c>
      <c r="E363" s="16">
        <f t="shared" si="31"/>
        <v>22</v>
      </c>
      <c r="F363" s="16">
        <f t="shared" si="31"/>
        <v>19</v>
      </c>
      <c r="G363" s="16">
        <f t="shared" si="31"/>
        <v>10</v>
      </c>
      <c r="H363" s="16">
        <f t="shared" si="31"/>
        <v>26</v>
      </c>
      <c r="I363" s="16">
        <f t="shared" si="31"/>
        <v>26</v>
      </c>
      <c r="J363" s="16">
        <f t="shared" si="31"/>
        <v>16</v>
      </c>
      <c r="K363" s="16">
        <f t="shared" si="31"/>
        <v>23</v>
      </c>
      <c r="L363" s="16">
        <f t="shared" si="31"/>
        <v>20</v>
      </c>
      <c r="M363" s="16">
        <f t="shared" si="31"/>
        <v>6</v>
      </c>
      <c r="N363" s="16">
        <f t="shared" si="31"/>
        <v>24</v>
      </c>
      <c r="O363" s="16">
        <f t="shared" si="31"/>
        <v>25</v>
      </c>
      <c r="P363" s="16">
        <f t="shared" si="31"/>
        <v>21</v>
      </c>
      <c r="Q363" s="16">
        <f t="shared" si="31"/>
        <v>12</v>
      </c>
      <c r="R363" s="16">
        <f t="shared" si="31"/>
        <v>13</v>
      </c>
      <c r="S363" s="16">
        <f t="shared" si="31"/>
        <v>3</v>
      </c>
      <c r="T363" s="16">
        <f t="shared" si="31"/>
        <v>15</v>
      </c>
      <c r="U363" s="16">
        <f t="shared" si="31"/>
        <v>2</v>
      </c>
      <c r="V363" s="16">
        <f t="shared" si="31"/>
        <v>26</v>
      </c>
      <c r="W363" s="16">
        <f t="shared" si="31"/>
        <v>26</v>
      </c>
      <c r="X363" s="16">
        <f t="shared" si="31"/>
        <v>11</v>
      </c>
      <c r="Y363" s="16">
        <f t="shared" si="31"/>
        <v>14</v>
      </c>
      <c r="Z363" s="16">
        <f t="shared" si="31"/>
        <v>8</v>
      </c>
      <c r="AA363" s="16">
        <f t="shared" si="31"/>
        <v>1</v>
      </c>
      <c r="AB363" s="16">
        <f t="shared" si="31"/>
        <v>9</v>
      </c>
      <c r="AC363" s="16">
        <f t="shared" si="31"/>
        <v>17</v>
      </c>
      <c r="AD363" s="16">
        <f t="shared" si="31"/>
        <v>7</v>
      </c>
      <c r="AE363" s="16">
        <f t="shared" si="31"/>
        <v>18</v>
      </c>
    </row>
    <row r="364" spans="1:31" x14ac:dyDescent="0.25">
      <c r="A364" s="53" t="s">
        <v>4246</v>
      </c>
      <c r="B364" s="16"/>
      <c r="C364" s="16">
        <f t="shared" si="31"/>
        <v>9</v>
      </c>
      <c r="D364" s="16">
        <f t="shared" si="31"/>
        <v>2</v>
      </c>
      <c r="E364" s="16">
        <f t="shared" si="31"/>
        <v>20</v>
      </c>
      <c r="F364" s="16">
        <f t="shared" si="31"/>
        <v>21</v>
      </c>
      <c r="G364" s="16">
        <f t="shared" si="31"/>
        <v>18</v>
      </c>
      <c r="H364" s="16">
        <f t="shared" si="31"/>
        <v>19</v>
      </c>
      <c r="I364" s="16">
        <f t="shared" si="31"/>
        <v>7</v>
      </c>
      <c r="J364" s="16">
        <f t="shared" si="31"/>
        <v>6</v>
      </c>
      <c r="K364" s="16">
        <f t="shared" si="31"/>
        <v>15</v>
      </c>
      <c r="L364" s="16">
        <f t="shared" si="31"/>
        <v>17</v>
      </c>
      <c r="M364" s="16">
        <f t="shared" si="31"/>
        <v>27</v>
      </c>
      <c r="N364" s="16">
        <f t="shared" si="31"/>
        <v>23</v>
      </c>
      <c r="O364" s="16">
        <f t="shared" si="31"/>
        <v>24</v>
      </c>
      <c r="P364" s="16">
        <f t="shared" si="31"/>
        <v>26</v>
      </c>
      <c r="Q364" s="16">
        <f t="shared" si="31"/>
        <v>22</v>
      </c>
      <c r="R364" s="16">
        <f t="shared" si="31"/>
        <v>5</v>
      </c>
      <c r="S364" s="16">
        <f t="shared" si="31"/>
        <v>4</v>
      </c>
      <c r="T364" s="16">
        <f t="shared" si="31"/>
        <v>8</v>
      </c>
      <c r="U364" s="16">
        <f t="shared" si="31"/>
        <v>25</v>
      </c>
      <c r="V364" s="16">
        <f t="shared" si="31"/>
        <v>28</v>
      </c>
      <c r="W364" s="16">
        <f t="shared" si="31"/>
        <v>13</v>
      </c>
      <c r="X364" s="16">
        <f t="shared" si="31"/>
        <v>3</v>
      </c>
      <c r="Y364" s="16">
        <f t="shared" si="31"/>
        <v>12</v>
      </c>
      <c r="Z364" s="16">
        <f t="shared" si="31"/>
        <v>1</v>
      </c>
      <c r="AA364" s="16">
        <f t="shared" si="31"/>
        <v>10</v>
      </c>
      <c r="AB364" s="16">
        <f t="shared" si="31"/>
        <v>28</v>
      </c>
      <c r="AC364" s="16">
        <f t="shared" si="31"/>
        <v>16</v>
      </c>
      <c r="AD364" s="16">
        <f t="shared" si="31"/>
        <v>11</v>
      </c>
      <c r="AE364" s="16">
        <f t="shared" si="31"/>
        <v>14</v>
      </c>
    </row>
    <row r="365" spans="1:31" x14ac:dyDescent="0.25">
      <c r="A365" s="53" t="s">
        <v>1722</v>
      </c>
      <c r="B365" s="16"/>
      <c r="C365" s="16">
        <f t="shared" si="31"/>
        <v>13</v>
      </c>
      <c r="D365" s="16">
        <f t="shared" si="31"/>
        <v>7</v>
      </c>
      <c r="E365" s="16">
        <f t="shared" si="31"/>
        <v>28</v>
      </c>
      <c r="F365" s="16">
        <f t="shared" si="31"/>
        <v>25</v>
      </c>
      <c r="G365" s="16">
        <f t="shared" si="31"/>
        <v>18</v>
      </c>
      <c r="H365" s="16">
        <f t="shared" si="31"/>
        <v>15</v>
      </c>
      <c r="I365" s="16">
        <f t="shared" si="31"/>
        <v>22</v>
      </c>
      <c r="J365" s="16">
        <f t="shared" si="31"/>
        <v>19</v>
      </c>
      <c r="K365" s="16">
        <f t="shared" si="31"/>
        <v>27</v>
      </c>
      <c r="L365" s="16">
        <f t="shared" si="31"/>
        <v>20</v>
      </c>
      <c r="M365" s="16">
        <f t="shared" si="31"/>
        <v>9</v>
      </c>
      <c r="N365" s="16">
        <f t="shared" si="31"/>
        <v>17</v>
      </c>
      <c r="O365" s="16">
        <f t="shared" si="31"/>
        <v>29</v>
      </c>
      <c r="P365" s="16">
        <f t="shared" si="31"/>
        <v>16</v>
      </c>
      <c r="Q365" s="16">
        <f t="shared" si="31"/>
        <v>24</v>
      </c>
      <c r="R365" s="16">
        <f t="shared" si="31"/>
        <v>6</v>
      </c>
      <c r="S365" s="16">
        <f t="shared" si="31"/>
        <v>3</v>
      </c>
      <c r="T365" s="16">
        <f t="shared" si="31"/>
        <v>11</v>
      </c>
      <c r="U365" s="16">
        <f t="shared" si="31"/>
        <v>1</v>
      </c>
      <c r="V365" s="16">
        <f t="shared" si="31"/>
        <v>26</v>
      </c>
      <c r="W365" s="16">
        <f t="shared" si="31"/>
        <v>12</v>
      </c>
      <c r="X365" s="16">
        <f t="shared" si="31"/>
        <v>5</v>
      </c>
      <c r="Y365" s="16">
        <f t="shared" si="31"/>
        <v>14</v>
      </c>
      <c r="Z365" s="16">
        <f t="shared" si="31"/>
        <v>4</v>
      </c>
      <c r="AA365" s="16">
        <f t="shared" si="31"/>
        <v>2</v>
      </c>
      <c r="AB365" s="16">
        <f t="shared" si="31"/>
        <v>8</v>
      </c>
      <c r="AC365" s="16">
        <f t="shared" si="31"/>
        <v>23</v>
      </c>
      <c r="AD365" s="16">
        <f t="shared" si="31"/>
        <v>10</v>
      </c>
      <c r="AE365" s="16">
        <f t="shared" si="31"/>
        <v>21</v>
      </c>
    </row>
    <row r="366" spans="1:31" x14ac:dyDescent="0.25">
      <c r="A366" s="53" t="s">
        <v>4241</v>
      </c>
      <c r="B366" s="16"/>
      <c r="C366" s="16">
        <f>RANK(C338,$C338:$AE338,1)</f>
        <v>28</v>
      </c>
      <c r="D366" s="16">
        <f t="shared" ref="D366:AE367" si="32">RANK(D338,$C338:$AE338,1)</f>
        <v>22</v>
      </c>
      <c r="E366" s="16">
        <f t="shared" si="32"/>
        <v>24</v>
      </c>
      <c r="F366" s="16">
        <f t="shared" si="32"/>
        <v>8</v>
      </c>
      <c r="G366" s="16">
        <f t="shared" si="32"/>
        <v>14</v>
      </c>
      <c r="H366" s="16">
        <f t="shared" si="32"/>
        <v>25</v>
      </c>
      <c r="I366" s="16">
        <f t="shared" si="32"/>
        <v>5</v>
      </c>
      <c r="J366" s="16">
        <f t="shared" si="32"/>
        <v>23</v>
      </c>
      <c r="K366" s="16">
        <f t="shared" si="32"/>
        <v>3</v>
      </c>
      <c r="L366" s="16">
        <f t="shared" si="32"/>
        <v>15</v>
      </c>
      <c r="M366" s="16">
        <f t="shared" si="32"/>
        <v>19</v>
      </c>
      <c r="N366" s="16">
        <f t="shared" si="32"/>
        <v>10</v>
      </c>
      <c r="O366" s="16">
        <f t="shared" si="32"/>
        <v>1</v>
      </c>
      <c r="P366" s="16">
        <f t="shared" si="32"/>
        <v>17</v>
      </c>
      <c r="Q366" s="16">
        <f t="shared" si="32"/>
        <v>16</v>
      </c>
      <c r="R366" s="16">
        <f t="shared" si="32"/>
        <v>11</v>
      </c>
      <c r="S366" s="16">
        <f t="shared" si="32"/>
        <v>9</v>
      </c>
      <c r="T366" s="16">
        <f t="shared" si="32"/>
        <v>27</v>
      </c>
      <c r="U366" s="16">
        <f t="shared" si="32"/>
        <v>20</v>
      </c>
      <c r="V366" s="16">
        <f t="shared" si="32"/>
        <v>4</v>
      </c>
      <c r="W366" s="16">
        <f t="shared" si="32"/>
        <v>21</v>
      </c>
      <c r="X366" s="16">
        <f t="shared" si="32"/>
        <v>26</v>
      </c>
      <c r="Y366" s="16">
        <f t="shared" si="32"/>
        <v>29</v>
      </c>
      <c r="Z366" s="16">
        <f t="shared" si="32"/>
        <v>7</v>
      </c>
      <c r="AA366" s="16">
        <f t="shared" si="32"/>
        <v>12</v>
      </c>
      <c r="AB366" s="16">
        <f t="shared" si="32"/>
        <v>6</v>
      </c>
      <c r="AC366" s="16">
        <f t="shared" si="32"/>
        <v>18</v>
      </c>
      <c r="AD366" s="16">
        <f t="shared" si="32"/>
        <v>2</v>
      </c>
      <c r="AE366" s="16">
        <f t="shared" si="32"/>
        <v>13</v>
      </c>
    </row>
    <row r="367" spans="1:31" x14ac:dyDescent="0.25">
      <c r="A367" s="53" t="s">
        <v>4242</v>
      </c>
      <c r="B367" s="16"/>
      <c r="C367" s="16">
        <f>RANK(C339,$C339:$AE339,1)</f>
        <v>23</v>
      </c>
      <c r="D367" s="16">
        <f t="shared" si="32"/>
        <v>21</v>
      </c>
      <c r="E367" s="16">
        <f t="shared" si="32"/>
        <v>17</v>
      </c>
      <c r="F367" s="16">
        <f t="shared" si="32"/>
        <v>14</v>
      </c>
      <c r="G367" s="16">
        <f t="shared" si="32"/>
        <v>25</v>
      </c>
      <c r="H367" s="16">
        <f t="shared" si="32"/>
        <v>28</v>
      </c>
      <c r="I367" s="16">
        <f t="shared" si="32"/>
        <v>6</v>
      </c>
      <c r="J367" s="16">
        <f t="shared" si="32"/>
        <v>11</v>
      </c>
      <c r="K367" s="16">
        <f t="shared" si="32"/>
        <v>3</v>
      </c>
      <c r="L367" s="16">
        <f t="shared" si="32"/>
        <v>16</v>
      </c>
      <c r="M367" s="16">
        <f t="shared" si="32"/>
        <v>7</v>
      </c>
      <c r="N367" s="16">
        <f t="shared" si="32"/>
        <v>5</v>
      </c>
      <c r="O367" s="16">
        <f t="shared" si="32"/>
        <v>1</v>
      </c>
      <c r="P367" s="16">
        <f t="shared" si="32"/>
        <v>15</v>
      </c>
      <c r="Q367" s="16">
        <f t="shared" si="32"/>
        <v>12</v>
      </c>
      <c r="R367" s="16">
        <f t="shared" si="32"/>
        <v>19</v>
      </c>
      <c r="S367" s="16">
        <f t="shared" si="32"/>
        <v>9</v>
      </c>
      <c r="T367" s="16">
        <f t="shared" si="32"/>
        <v>24</v>
      </c>
      <c r="U367" s="16">
        <f t="shared" si="32"/>
        <v>20</v>
      </c>
      <c r="V367" s="16">
        <f t="shared" si="32"/>
        <v>4</v>
      </c>
      <c r="W367" s="16">
        <f t="shared" si="32"/>
        <v>26</v>
      </c>
      <c r="X367" s="16">
        <f t="shared" si="32"/>
        <v>27</v>
      </c>
      <c r="Y367" s="16">
        <f t="shared" si="32"/>
        <v>29</v>
      </c>
      <c r="Z367" s="16">
        <f t="shared" si="32"/>
        <v>18</v>
      </c>
      <c r="AA367" s="16">
        <f t="shared" si="32"/>
        <v>8</v>
      </c>
      <c r="AB367" s="16">
        <f t="shared" si="32"/>
        <v>10</v>
      </c>
      <c r="AC367" s="16">
        <f t="shared" si="32"/>
        <v>22</v>
      </c>
      <c r="AD367" s="16">
        <f t="shared" si="32"/>
        <v>2</v>
      </c>
      <c r="AE367" s="16">
        <f t="shared" si="32"/>
        <v>13</v>
      </c>
    </row>
    <row r="368" spans="1:31" x14ac:dyDescent="0.25">
      <c r="A368" s="53" t="s">
        <v>4560</v>
      </c>
      <c r="B368" s="16"/>
      <c r="C368" s="16">
        <f>RANK(C340,$C340:$AE340,1)</f>
        <v>23</v>
      </c>
      <c r="D368" s="16">
        <f t="shared" ref="D368:AE368" si="33">RANK(D340,$C340:$AE340,1)</f>
        <v>10</v>
      </c>
      <c r="E368" s="16">
        <f t="shared" si="33"/>
        <v>18</v>
      </c>
      <c r="F368" s="16">
        <f t="shared" si="33"/>
        <v>26</v>
      </c>
      <c r="G368" s="16">
        <f t="shared" si="33"/>
        <v>12</v>
      </c>
      <c r="H368" s="16">
        <f t="shared" si="33"/>
        <v>19</v>
      </c>
      <c r="I368" s="16">
        <f t="shared" si="33"/>
        <v>3</v>
      </c>
      <c r="J368" s="16">
        <f t="shared" si="33"/>
        <v>8</v>
      </c>
      <c r="K368" s="16">
        <f t="shared" si="33"/>
        <v>22</v>
      </c>
      <c r="L368" s="16">
        <f t="shared" si="33"/>
        <v>28</v>
      </c>
      <c r="M368" s="16">
        <f t="shared" si="33"/>
        <v>5</v>
      </c>
      <c r="N368" s="16">
        <f t="shared" si="33"/>
        <v>24</v>
      </c>
      <c r="O368" s="16">
        <f t="shared" si="33"/>
        <v>4</v>
      </c>
      <c r="P368" s="16">
        <f t="shared" si="33"/>
        <v>11</v>
      </c>
      <c r="Q368" s="16">
        <f t="shared" si="33"/>
        <v>20</v>
      </c>
      <c r="R368" s="16">
        <f t="shared" si="33"/>
        <v>9</v>
      </c>
      <c r="S368" s="16">
        <f t="shared" si="33"/>
        <v>1</v>
      </c>
      <c r="T368" s="16">
        <f t="shared" si="33"/>
        <v>27</v>
      </c>
      <c r="U368" s="16">
        <f t="shared" si="33"/>
        <v>16</v>
      </c>
      <c r="V368" s="16">
        <f t="shared" si="33"/>
        <v>13</v>
      </c>
      <c r="W368" s="16">
        <f t="shared" si="33"/>
        <v>21</v>
      </c>
      <c r="X368" s="16">
        <f t="shared" si="33"/>
        <v>29</v>
      </c>
      <c r="Y368" s="16">
        <f t="shared" si="33"/>
        <v>7</v>
      </c>
      <c r="Z368" s="16">
        <f t="shared" si="33"/>
        <v>25</v>
      </c>
      <c r="AA368" s="16">
        <f t="shared" si="33"/>
        <v>17</v>
      </c>
      <c r="AB368" s="16">
        <f t="shared" si="33"/>
        <v>14</v>
      </c>
      <c r="AC368" s="16">
        <f t="shared" si="33"/>
        <v>6</v>
      </c>
      <c r="AD368" s="16">
        <f t="shared" si="33"/>
        <v>15</v>
      </c>
      <c r="AE368" s="16">
        <f t="shared" si="33"/>
        <v>2</v>
      </c>
    </row>
    <row r="369" spans="1:31" x14ac:dyDescent="0.25">
      <c r="A369" s="53" t="s">
        <v>4196</v>
      </c>
      <c r="B369" s="16"/>
      <c r="C369" s="16">
        <f>RANK(C341,$C341:$AE341,1)</f>
        <v>15</v>
      </c>
      <c r="D369" s="16">
        <f t="shared" ref="D369:AE369" si="34">RANK(D341,$C341:$AE341,1)</f>
        <v>3</v>
      </c>
      <c r="E369" s="16">
        <f t="shared" si="34"/>
        <v>28</v>
      </c>
      <c r="F369" s="16">
        <f t="shared" si="34"/>
        <v>23</v>
      </c>
      <c r="G369" s="16">
        <f t="shared" si="34"/>
        <v>22</v>
      </c>
      <c r="H369" s="16">
        <f t="shared" si="34"/>
        <v>26</v>
      </c>
      <c r="I369" s="16">
        <f t="shared" si="34"/>
        <v>25</v>
      </c>
      <c r="J369" s="16">
        <f t="shared" si="34"/>
        <v>4</v>
      </c>
      <c r="K369" s="16">
        <f t="shared" si="34"/>
        <v>16</v>
      </c>
      <c r="L369" s="16">
        <f t="shared" si="34"/>
        <v>2</v>
      </c>
      <c r="M369" s="16">
        <f t="shared" si="34"/>
        <v>24</v>
      </c>
      <c r="N369" s="16">
        <f t="shared" si="34"/>
        <v>12</v>
      </c>
      <c r="O369" s="16">
        <f t="shared" si="34"/>
        <v>6</v>
      </c>
      <c r="P369" s="16">
        <f t="shared" si="34"/>
        <v>14</v>
      </c>
      <c r="Q369" s="16">
        <f t="shared" si="34"/>
        <v>20</v>
      </c>
      <c r="R369" s="16">
        <f t="shared" si="34"/>
        <v>10</v>
      </c>
      <c r="S369" s="16">
        <f t="shared" si="34"/>
        <v>5</v>
      </c>
      <c r="T369" s="16">
        <f t="shared" si="34"/>
        <v>7</v>
      </c>
      <c r="U369" s="16">
        <f t="shared" si="34"/>
        <v>8</v>
      </c>
      <c r="V369" s="16">
        <f t="shared" si="34"/>
        <v>27</v>
      </c>
      <c r="W369" s="16">
        <f t="shared" si="34"/>
        <v>1</v>
      </c>
      <c r="X369" s="16">
        <f t="shared" si="34"/>
        <v>13</v>
      </c>
      <c r="Y369" s="16">
        <f t="shared" si="34"/>
        <v>29</v>
      </c>
      <c r="Z369" s="16">
        <f t="shared" si="34"/>
        <v>18</v>
      </c>
      <c r="AA369" s="16">
        <f t="shared" si="34"/>
        <v>11</v>
      </c>
      <c r="AB369" s="16">
        <f t="shared" si="34"/>
        <v>21</v>
      </c>
      <c r="AC369" s="16">
        <f t="shared" si="34"/>
        <v>19</v>
      </c>
      <c r="AD369" s="16">
        <f t="shared" si="34"/>
        <v>9</v>
      </c>
      <c r="AE369" s="16">
        <f t="shared" si="34"/>
        <v>17</v>
      </c>
    </row>
    <row r="370" spans="1:31" x14ac:dyDescent="0.25">
      <c r="A370" s="53" t="s">
        <v>4195</v>
      </c>
      <c r="B370" s="16"/>
      <c r="C370" s="16">
        <f>RANK(C342,$C342:$AE342,1)</f>
        <v>1</v>
      </c>
      <c r="D370" s="16">
        <f t="shared" ref="D370:AE370" si="35">RANK(D342,$C342:$AE342,1)</f>
        <v>1</v>
      </c>
      <c r="E370" s="16">
        <f t="shared" si="35"/>
        <v>18</v>
      </c>
      <c r="F370" s="16">
        <f t="shared" si="35"/>
        <v>21</v>
      </c>
      <c r="G370" s="16">
        <f t="shared" si="35"/>
        <v>12</v>
      </c>
      <c r="H370" s="16">
        <f t="shared" si="35"/>
        <v>1</v>
      </c>
      <c r="I370" s="16">
        <f t="shared" si="35"/>
        <v>1</v>
      </c>
      <c r="J370" s="16">
        <f t="shared" si="35"/>
        <v>23</v>
      </c>
      <c r="K370" s="16">
        <f t="shared" si="35"/>
        <v>1</v>
      </c>
      <c r="L370" s="16">
        <f t="shared" si="35"/>
        <v>14</v>
      </c>
      <c r="M370" s="16">
        <f t="shared" si="35"/>
        <v>1</v>
      </c>
      <c r="N370" s="16">
        <f t="shared" si="35"/>
        <v>22</v>
      </c>
      <c r="O370" s="16">
        <f t="shared" si="35"/>
        <v>25</v>
      </c>
      <c r="P370" s="16">
        <f t="shared" si="35"/>
        <v>17</v>
      </c>
      <c r="Q370" s="16">
        <f t="shared" si="35"/>
        <v>1</v>
      </c>
      <c r="R370" s="16">
        <f t="shared" si="35"/>
        <v>19</v>
      </c>
      <c r="S370" s="16">
        <f t="shared" si="35"/>
        <v>28</v>
      </c>
      <c r="T370" s="16">
        <f t="shared" si="35"/>
        <v>26</v>
      </c>
      <c r="U370" s="16">
        <f t="shared" si="35"/>
        <v>24</v>
      </c>
      <c r="V370" s="16">
        <f t="shared" si="35"/>
        <v>11</v>
      </c>
      <c r="W370" s="16">
        <f t="shared" si="35"/>
        <v>29</v>
      </c>
      <c r="X370" s="16">
        <f t="shared" si="35"/>
        <v>1</v>
      </c>
      <c r="Y370" s="16">
        <f t="shared" si="35"/>
        <v>1</v>
      </c>
      <c r="Z370" s="16">
        <f t="shared" si="35"/>
        <v>13</v>
      </c>
      <c r="AA370" s="16">
        <f t="shared" si="35"/>
        <v>16</v>
      </c>
      <c r="AB370" s="16">
        <f t="shared" si="35"/>
        <v>20</v>
      </c>
      <c r="AC370" s="16">
        <f t="shared" si="35"/>
        <v>1</v>
      </c>
      <c r="AD370" s="16">
        <f t="shared" si="35"/>
        <v>15</v>
      </c>
      <c r="AE370" s="16">
        <f t="shared" si="35"/>
        <v>27</v>
      </c>
    </row>
    <row r="371" spans="1:31" x14ac:dyDescent="0.25">
      <c r="A371" s="53" t="s">
        <v>1720</v>
      </c>
      <c r="B371" s="16"/>
      <c r="C371" s="16">
        <f t="shared" ref="C371:C376" si="36">RANK(C343,$C343:$AE343,1)</f>
        <v>28</v>
      </c>
      <c r="D371" s="16">
        <f t="shared" ref="D371:AE376" si="37">RANK(D343,$C343:$AE343,1)</f>
        <v>14</v>
      </c>
      <c r="E371" s="16">
        <f t="shared" si="37"/>
        <v>9</v>
      </c>
      <c r="F371" s="16">
        <f t="shared" si="37"/>
        <v>2</v>
      </c>
      <c r="G371" s="16">
        <f t="shared" si="37"/>
        <v>20</v>
      </c>
      <c r="H371" s="16">
        <f t="shared" si="37"/>
        <v>16</v>
      </c>
      <c r="I371" s="16">
        <f t="shared" si="37"/>
        <v>11</v>
      </c>
      <c r="J371" s="16">
        <f t="shared" si="37"/>
        <v>15</v>
      </c>
      <c r="K371" s="16">
        <f t="shared" si="37"/>
        <v>21</v>
      </c>
      <c r="L371" s="16">
        <f t="shared" si="37"/>
        <v>12</v>
      </c>
      <c r="M371" s="16">
        <f t="shared" si="37"/>
        <v>29</v>
      </c>
      <c r="N371" s="16">
        <f t="shared" si="37"/>
        <v>4</v>
      </c>
      <c r="O371" s="16">
        <f t="shared" si="37"/>
        <v>27</v>
      </c>
      <c r="P371" s="16">
        <f t="shared" si="37"/>
        <v>6</v>
      </c>
      <c r="Q371" s="16">
        <f t="shared" si="37"/>
        <v>25</v>
      </c>
      <c r="R371" s="16">
        <f t="shared" si="37"/>
        <v>10</v>
      </c>
      <c r="S371" s="16">
        <f t="shared" si="37"/>
        <v>22</v>
      </c>
      <c r="T371" s="16">
        <f t="shared" si="37"/>
        <v>17</v>
      </c>
      <c r="U371" s="16">
        <f t="shared" si="37"/>
        <v>18</v>
      </c>
      <c r="V371" s="16">
        <f t="shared" si="37"/>
        <v>7</v>
      </c>
      <c r="W371" s="16">
        <f t="shared" si="37"/>
        <v>5</v>
      </c>
      <c r="X371" s="16">
        <f t="shared" si="37"/>
        <v>13</v>
      </c>
      <c r="Y371" s="16">
        <f t="shared" si="37"/>
        <v>23</v>
      </c>
      <c r="Z371" s="16">
        <f t="shared" si="37"/>
        <v>19</v>
      </c>
      <c r="AA371" s="16">
        <f t="shared" si="37"/>
        <v>8</v>
      </c>
      <c r="AB371" s="16">
        <f t="shared" si="37"/>
        <v>24</v>
      </c>
      <c r="AC371" s="16">
        <f t="shared" si="37"/>
        <v>26</v>
      </c>
      <c r="AD371" s="16">
        <f t="shared" si="37"/>
        <v>3</v>
      </c>
      <c r="AE371" s="16">
        <f t="shared" si="37"/>
        <v>1</v>
      </c>
    </row>
    <row r="372" spans="1:31" x14ac:dyDescent="0.25">
      <c r="A372" s="53" t="s">
        <v>1719</v>
      </c>
      <c r="B372" s="16"/>
      <c r="C372" s="16">
        <f t="shared" si="36"/>
        <v>23</v>
      </c>
      <c r="D372" s="16">
        <f t="shared" ref="D372:R372" si="38">RANK(D344,$C344:$AE344,1)</f>
        <v>6</v>
      </c>
      <c r="E372" s="16">
        <f t="shared" si="38"/>
        <v>13</v>
      </c>
      <c r="F372" s="16">
        <f t="shared" si="38"/>
        <v>8</v>
      </c>
      <c r="G372" s="16">
        <f t="shared" si="38"/>
        <v>20</v>
      </c>
      <c r="H372" s="16">
        <f t="shared" si="38"/>
        <v>14</v>
      </c>
      <c r="I372" s="16">
        <f t="shared" si="38"/>
        <v>3</v>
      </c>
      <c r="J372" s="16">
        <f t="shared" si="38"/>
        <v>29</v>
      </c>
      <c r="K372" s="16">
        <f t="shared" si="38"/>
        <v>12</v>
      </c>
      <c r="L372" s="16">
        <f t="shared" si="38"/>
        <v>9</v>
      </c>
      <c r="M372" s="16">
        <f t="shared" si="38"/>
        <v>27</v>
      </c>
      <c r="N372" s="16">
        <f t="shared" si="38"/>
        <v>19</v>
      </c>
      <c r="O372" s="16">
        <f t="shared" si="38"/>
        <v>21</v>
      </c>
      <c r="P372" s="16">
        <f t="shared" si="38"/>
        <v>4</v>
      </c>
      <c r="Q372" s="16">
        <f t="shared" si="38"/>
        <v>24</v>
      </c>
      <c r="R372" s="16">
        <f t="shared" si="38"/>
        <v>5</v>
      </c>
      <c r="S372" s="16">
        <f t="shared" si="37"/>
        <v>18</v>
      </c>
      <c r="T372" s="16">
        <f t="shared" si="37"/>
        <v>28</v>
      </c>
      <c r="U372" s="16">
        <f t="shared" si="37"/>
        <v>11</v>
      </c>
      <c r="V372" s="16">
        <f t="shared" si="37"/>
        <v>10</v>
      </c>
      <c r="W372" s="16">
        <f t="shared" si="37"/>
        <v>17</v>
      </c>
      <c r="X372" s="16">
        <f t="shared" si="37"/>
        <v>26</v>
      </c>
      <c r="Y372" s="16">
        <f t="shared" si="37"/>
        <v>25</v>
      </c>
      <c r="Z372" s="16">
        <f t="shared" si="37"/>
        <v>16</v>
      </c>
      <c r="AA372" s="16">
        <f t="shared" si="37"/>
        <v>7</v>
      </c>
      <c r="AB372" s="16">
        <f t="shared" si="37"/>
        <v>22</v>
      </c>
      <c r="AC372" s="16">
        <f t="shared" si="37"/>
        <v>15</v>
      </c>
      <c r="AD372" s="16">
        <f t="shared" si="37"/>
        <v>2</v>
      </c>
      <c r="AE372" s="16">
        <f t="shared" si="37"/>
        <v>1</v>
      </c>
    </row>
    <row r="373" spans="1:31" x14ac:dyDescent="0.25">
      <c r="A373" s="53" t="s">
        <v>4001</v>
      </c>
      <c r="B373" s="16"/>
      <c r="C373" s="16">
        <f t="shared" si="36"/>
        <v>15</v>
      </c>
      <c r="D373" s="16">
        <f t="shared" si="37"/>
        <v>19</v>
      </c>
      <c r="E373" s="16">
        <f t="shared" si="37"/>
        <v>7</v>
      </c>
      <c r="F373" s="16">
        <f t="shared" si="37"/>
        <v>2</v>
      </c>
      <c r="G373" s="16">
        <f t="shared" si="37"/>
        <v>27</v>
      </c>
      <c r="H373" s="16">
        <f t="shared" si="37"/>
        <v>14</v>
      </c>
      <c r="I373" s="16">
        <f t="shared" si="37"/>
        <v>12</v>
      </c>
      <c r="J373" s="16">
        <f t="shared" si="37"/>
        <v>20</v>
      </c>
      <c r="K373" s="16">
        <f t="shared" si="37"/>
        <v>24</v>
      </c>
      <c r="L373" s="16">
        <f t="shared" si="37"/>
        <v>8</v>
      </c>
      <c r="M373" s="16">
        <f t="shared" si="37"/>
        <v>26</v>
      </c>
      <c r="N373" s="16">
        <f t="shared" si="37"/>
        <v>4</v>
      </c>
      <c r="O373" s="16">
        <f t="shared" si="37"/>
        <v>29</v>
      </c>
      <c r="P373" s="16">
        <f t="shared" si="37"/>
        <v>6</v>
      </c>
      <c r="Q373" s="16">
        <f t="shared" si="37"/>
        <v>22</v>
      </c>
      <c r="R373" s="16">
        <f t="shared" si="37"/>
        <v>9</v>
      </c>
      <c r="S373" s="16">
        <f t="shared" si="37"/>
        <v>21</v>
      </c>
      <c r="T373" s="16">
        <f t="shared" si="37"/>
        <v>10</v>
      </c>
      <c r="U373" s="16">
        <f t="shared" si="37"/>
        <v>16</v>
      </c>
      <c r="V373" s="16">
        <f t="shared" si="37"/>
        <v>13</v>
      </c>
      <c r="W373" s="16">
        <f t="shared" si="37"/>
        <v>3</v>
      </c>
      <c r="X373" s="16">
        <f t="shared" si="37"/>
        <v>17</v>
      </c>
      <c r="Y373" s="16">
        <f t="shared" si="37"/>
        <v>25</v>
      </c>
      <c r="Z373" s="16">
        <f t="shared" si="37"/>
        <v>18</v>
      </c>
      <c r="AA373" s="16">
        <f t="shared" si="37"/>
        <v>11</v>
      </c>
      <c r="AB373" s="16">
        <f t="shared" si="37"/>
        <v>23</v>
      </c>
      <c r="AC373" s="16">
        <f t="shared" si="37"/>
        <v>28</v>
      </c>
      <c r="AD373" s="16">
        <f t="shared" si="37"/>
        <v>5</v>
      </c>
      <c r="AE373" s="16">
        <f t="shared" si="37"/>
        <v>1</v>
      </c>
    </row>
    <row r="374" spans="1:31" x14ac:dyDescent="0.25">
      <c r="A374" s="53" t="s">
        <v>4507</v>
      </c>
      <c r="B374" s="16"/>
      <c r="C374" s="16">
        <f t="shared" si="36"/>
        <v>15</v>
      </c>
      <c r="D374" s="16">
        <f t="shared" si="37"/>
        <v>27</v>
      </c>
      <c r="E374" s="16">
        <f t="shared" si="37"/>
        <v>20</v>
      </c>
      <c r="F374" s="16">
        <f t="shared" si="37"/>
        <v>5</v>
      </c>
      <c r="G374" s="16">
        <f t="shared" si="37"/>
        <v>14</v>
      </c>
      <c r="H374" s="16">
        <f t="shared" si="37"/>
        <v>9</v>
      </c>
      <c r="I374" s="16">
        <f t="shared" si="37"/>
        <v>28</v>
      </c>
      <c r="J374" s="16">
        <f t="shared" si="37"/>
        <v>3</v>
      </c>
      <c r="K374" s="16">
        <f t="shared" si="37"/>
        <v>26</v>
      </c>
      <c r="L374" s="16">
        <f t="shared" si="37"/>
        <v>13</v>
      </c>
      <c r="M374" s="16">
        <f t="shared" si="37"/>
        <v>2</v>
      </c>
      <c r="N374" s="16">
        <f t="shared" si="37"/>
        <v>21</v>
      </c>
      <c r="O374" s="16">
        <f t="shared" si="37"/>
        <v>23</v>
      </c>
      <c r="P374" s="16">
        <f t="shared" si="37"/>
        <v>18</v>
      </c>
      <c r="Q374" s="16">
        <f t="shared" si="37"/>
        <v>7</v>
      </c>
      <c r="R374" s="16">
        <f t="shared" si="37"/>
        <v>19</v>
      </c>
      <c r="S374" s="16">
        <f t="shared" si="37"/>
        <v>24</v>
      </c>
      <c r="T374" s="16">
        <f t="shared" si="37"/>
        <v>4</v>
      </c>
      <c r="U374" s="16">
        <f t="shared" si="37"/>
        <v>10</v>
      </c>
      <c r="V374" s="16">
        <f t="shared" si="37"/>
        <v>8</v>
      </c>
      <c r="W374" s="16">
        <f t="shared" si="37"/>
        <v>1</v>
      </c>
      <c r="X374" s="16">
        <f t="shared" si="37"/>
        <v>12</v>
      </c>
      <c r="Y374" s="16">
        <f t="shared" si="37"/>
        <v>17</v>
      </c>
      <c r="Z374" s="16">
        <f t="shared" si="37"/>
        <v>6</v>
      </c>
      <c r="AA374" s="16">
        <f t="shared" si="37"/>
        <v>22</v>
      </c>
      <c r="AB374" s="16">
        <f t="shared" si="37"/>
        <v>16</v>
      </c>
      <c r="AC374" s="16">
        <f t="shared" si="37"/>
        <v>11</v>
      </c>
      <c r="AD374" s="16">
        <f t="shared" si="37"/>
        <v>29</v>
      </c>
      <c r="AE374" s="16">
        <f t="shared" si="37"/>
        <v>25</v>
      </c>
    </row>
    <row r="375" spans="1:31" x14ac:dyDescent="0.25">
      <c r="A375" s="53" t="s">
        <v>4539</v>
      </c>
      <c r="B375" s="16"/>
      <c r="C375" s="16">
        <f t="shared" si="36"/>
        <v>26</v>
      </c>
      <c r="D375" s="16">
        <f t="shared" si="37"/>
        <v>8</v>
      </c>
      <c r="E375" s="16">
        <f t="shared" si="37"/>
        <v>29</v>
      </c>
      <c r="F375" s="16">
        <f t="shared" si="37"/>
        <v>21</v>
      </c>
      <c r="G375" s="16">
        <f t="shared" si="37"/>
        <v>15</v>
      </c>
      <c r="H375" s="16">
        <f t="shared" si="37"/>
        <v>16</v>
      </c>
      <c r="I375" s="16">
        <f t="shared" si="37"/>
        <v>5</v>
      </c>
      <c r="J375" s="16">
        <f t="shared" si="37"/>
        <v>28</v>
      </c>
      <c r="K375" s="16">
        <f t="shared" si="37"/>
        <v>14</v>
      </c>
      <c r="L375" s="16">
        <f t="shared" si="37"/>
        <v>18</v>
      </c>
      <c r="M375" s="16">
        <f t="shared" si="37"/>
        <v>19</v>
      </c>
      <c r="N375" s="16">
        <f t="shared" si="37"/>
        <v>24</v>
      </c>
      <c r="O375" s="16">
        <f t="shared" si="37"/>
        <v>12</v>
      </c>
      <c r="P375" s="16">
        <f t="shared" si="37"/>
        <v>4</v>
      </c>
      <c r="Q375" s="16">
        <f t="shared" si="37"/>
        <v>17</v>
      </c>
      <c r="R375" s="16">
        <f t="shared" si="37"/>
        <v>6</v>
      </c>
      <c r="S375" s="16">
        <f t="shared" si="37"/>
        <v>11</v>
      </c>
      <c r="T375" s="16">
        <f t="shared" si="37"/>
        <v>20</v>
      </c>
      <c r="U375" s="16">
        <f t="shared" si="37"/>
        <v>3</v>
      </c>
      <c r="V375" s="16">
        <f t="shared" si="37"/>
        <v>13</v>
      </c>
      <c r="W375" s="16">
        <f t="shared" si="37"/>
        <v>27</v>
      </c>
      <c r="X375" s="16">
        <f t="shared" si="37"/>
        <v>7</v>
      </c>
      <c r="Y375" s="16">
        <f t="shared" si="37"/>
        <v>23</v>
      </c>
      <c r="Z375" s="16">
        <f t="shared" si="37"/>
        <v>22</v>
      </c>
      <c r="AA375" s="16">
        <f t="shared" si="37"/>
        <v>9</v>
      </c>
      <c r="AB375" s="16">
        <f t="shared" si="37"/>
        <v>10</v>
      </c>
      <c r="AC375" s="16">
        <f t="shared" si="37"/>
        <v>2</v>
      </c>
      <c r="AD375" s="16">
        <f t="shared" si="37"/>
        <v>1</v>
      </c>
      <c r="AE375" s="16">
        <f t="shared" si="37"/>
        <v>25</v>
      </c>
    </row>
    <row r="376" spans="1:31" x14ac:dyDescent="0.25">
      <c r="A376" s="53" t="s">
        <v>4544</v>
      </c>
      <c r="B376" s="16"/>
      <c r="C376" s="16">
        <f t="shared" si="36"/>
        <v>19</v>
      </c>
      <c r="D376" s="16">
        <f t="shared" si="37"/>
        <v>11</v>
      </c>
      <c r="E376" s="16">
        <f t="shared" si="37"/>
        <v>29</v>
      </c>
      <c r="F376" s="16">
        <f t="shared" si="37"/>
        <v>26</v>
      </c>
      <c r="G376" s="16">
        <f t="shared" si="37"/>
        <v>15</v>
      </c>
      <c r="H376" s="16">
        <f t="shared" si="37"/>
        <v>23</v>
      </c>
      <c r="I376" s="16">
        <f t="shared" si="37"/>
        <v>18</v>
      </c>
      <c r="J376" s="16">
        <f t="shared" si="37"/>
        <v>2</v>
      </c>
      <c r="K376" s="16">
        <f t="shared" si="37"/>
        <v>6</v>
      </c>
      <c r="L376" s="16">
        <f t="shared" si="37"/>
        <v>14</v>
      </c>
      <c r="M376" s="16">
        <f t="shared" si="37"/>
        <v>21</v>
      </c>
      <c r="N376" s="16">
        <f t="shared" si="37"/>
        <v>25</v>
      </c>
      <c r="O376" s="16">
        <f t="shared" si="37"/>
        <v>3</v>
      </c>
      <c r="P376" s="16">
        <f t="shared" si="37"/>
        <v>5</v>
      </c>
      <c r="Q376" s="16">
        <f t="shared" si="37"/>
        <v>10</v>
      </c>
      <c r="R376" s="16">
        <f t="shared" si="37"/>
        <v>13</v>
      </c>
      <c r="S376" s="16">
        <f t="shared" si="37"/>
        <v>12</v>
      </c>
      <c r="T376" s="16">
        <f t="shared" si="37"/>
        <v>20</v>
      </c>
      <c r="U376" s="16">
        <f t="shared" si="37"/>
        <v>9</v>
      </c>
      <c r="V376" s="16">
        <f t="shared" si="37"/>
        <v>22</v>
      </c>
      <c r="W376" s="16">
        <f t="shared" si="37"/>
        <v>24</v>
      </c>
      <c r="X376" s="16">
        <f t="shared" si="37"/>
        <v>16</v>
      </c>
      <c r="Y376" s="16">
        <f t="shared" si="37"/>
        <v>27</v>
      </c>
      <c r="Z376" s="16">
        <f t="shared" si="37"/>
        <v>17</v>
      </c>
      <c r="AA376" s="16">
        <f t="shared" si="37"/>
        <v>4</v>
      </c>
      <c r="AB376" s="16">
        <f t="shared" si="37"/>
        <v>7</v>
      </c>
      <c r="AC376" s="16">
        <f t="shared" si="37"/>
        <v>8</v>
      </c>
      <c r="AD376" s="16">
        <f t="shared" si="37"/>
        <v>1</v>
      </c>
      <c r="AE376" s="16">
        <f t="shared" si="37"/>
        <v>28</v>
      </c>
    </row>
  </sheetData>
  <conditionalFormatting sqref="J38">
    <cfRule type="cellIs" dxfId="47" priority="3" operator="equal">
      <formula>FALSE</formula>
    </cfRule>
    <cfRule type="cellIs" dxfId="46" priority="4" operator="equal">
      <formula>TRUE</formula>
    </cfRule>
  </conditionalFormatting>
  <conditionalFormatting sqref="J61">
    <cfRule type="cellIs" dxfId="45" priority="1" operator="equal">
      <formula>FALSE</formula>
    </cfRule>
    <cfRule type="cellIs" dxfId="44" priority="2" operator="equal">
      <formula>TRUE</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O3873"/>
  <sheetViews>
    <sheetView zoomScale="70" zoomScaleNormal="70" workbookViewId="0"/>
  </sheetViews>
  <sheetFormatPr defaultRowHeight="12.75" x14ac:dyDescent="0.2"/>
  <cols>
    <col min="1" max="1" width="9.140625" style="5"/>
    <col min="2" max="2" width="10.85546875" style="5" customWidth="1"/>
    <col min="3" max="3" width="12.85546875" style="5" customWidth="1"/>
    <col min="4" max="4" width="21.85546875" style="5" customWidth="1"/>
    <col min="5" max="5" width="25.5703125" style="5" customWidth="1"/>
    <col min="6" max="6" width="50.28515625" style="5" customWidth="1"/>
    <col min="7" max="7" width="9.140625" style="5"/>
    <col min="8" max="8" width="9.5703125" style="5" bestFit="1" customWidth="1"/>
    <col min="9" max="9" width="17.5703125" style="5" customWidth="1"/>
    <col min="10" max="10" width="18.140625" style="5" customWidth="1"/>
    <col min="11" max="11" width="20.5703125" style="5" customWidth="1"/>
    <col min="12" max="12" width="15.28515625" style="5" customWidth="1"/>
    <col min="13" max="13" width="20" style="5" customWidth="1"/>
    <col min="14" max="14" width="21.5703125" style="5" customWidth="1"/>
    <col min="15" max="15" width="10.85546875" style="5" customWidth="1"/>
    <col min="16" max="16" width="25.28515625" style="5" customWidth="1"/>
    <col min="17" max="17" width="25.85546875" style="5" customWidth="1"/>
    <col min="18" max="18" width="19.140625" style="5" customWidth="1"/>
    <col min="19" max="19" width="18.7109375" style="5" customWidth="1"/>
    <col min="20" max="20" width="22.85546875" style="5" customWidth="1"/>
    <col min="21" max="21" width="21.85546875" style="5" customWidth="1"/>
    <col min="22" max="22" width="20.85546875" style="5" customWidth="1"/>
    <col min="23" max="23" width="20.140625" style="5" customWidth="1"/>
    <col min="24" max="24" width="15.5703125" style="5" customWidth="1"/>
    <col min="25" max="25" width="12.85546875" style="5" customWidth="1"/>
    <col min="26" max="26" width="13.42578125" style="5" customWidth="1"/>
    <col min="27" max="27" width="12.7109375" style="5" customWidth="1"/>
    <col min="28" max="28" width="14.7109375" style="5" customWidth="1"/>
    <col min="29" max="29" width="23.7109375" style="5" customWidth="1"/>
    <col min="30" max="30" width="24.7109375" style="5" customWidth="1"/>
    <col min="31" max="31" width="15.140625" style="5" customWidth="1"/>
    <col min="32" max="32" width="21" style="5" customWidth="1"/>
    <col min="33" max="33" width="16.5703125" style="5" customWidth="1"/>
    <col min="34" max="34" width="18.42578125" style="5" customWidth="1"/>
    <col min="35" max="35" width="20" style="5" customWidth="1"/>
    <col min="36" max="36" width="25.28515625" style="5" customWidth="1"/>
    <col min="37" max="37" width="14.7109375" style="5" customWidth="1"/>
    <col min="38" max="38" width="11.5703125" style="5" customWidth="1"/>
    <col min="39" max="39" width="16.5703125" style="5" customWidth="1"/>
    <col min="40" max="40" width="14" style="5" bestFit="1" customWidth="1"/>
    <col min="41" max="41" width="57.42578125" style="5" customWidth="1"/>
    <col min="42" max="42" width="9.140625" style="5"/>
    <col min="43" max="43" width="32.140625" style="5" customWidth="1"/>
    <col min="44" max="16384" width="9.140625" style="5"/>
  </cols>
  <sheetData>
    <row r="1" spans="1:41" x14ac:dyDescent="0.2">
      <c r="A1" s="5" t="s">
        <v>42</v>
      </c>
      <c r="B1" s="5" t="s">
        <v>43</v>
      </c>
      <c r="C1" s="5" t="s">
        <v>44</v>
      </c>
      <c r="D1" s="5" t="s">
        <v>45</v>
      </c>
      <c r="E1" s="5" t="s">
        <v>46</v>
      </c>
      <c r="F1" s="5" t="s">
        <v>47</v>
      </c>
      <c r="G1" s="5" t="s">
        <v>48</v>
      </c>
      <c r="H1" s="5" t="s">
        <v>49</v>
      </c>
      <c r="I1" s="5" t="s">
        <v>50</v>
      </c>
      <c r="J1" s="5" t="s">
        <v>51</v>
      </c>
      <c r="K1" s="5" t="s">
        <v>52</v>
      </c>
      <c r="L1" s="5" t="s">
        <v>53</v>
      </c>
      <c r="M1" s="5" t="s">
        <v>54</v>
      </c>
      <c r="N1" s="5" t="s">
        <v>55</v>
      </c>
      <c r="O1" s="5" t="s">
        <v>56</v>
      </c>
      <c r="P1" s="5" t="s">
        <v>57</v>
      </c>
      <c r="Q1" s="5" t="s">
        <v>58</v>
      </c>
      <c r="R1" s="5" t="s">
        <v>59</v>
      </c>
      <c r="S1" s="5" t="s">
        <v>60</v>
      </c>
      <c r="T1" s="5" t="s">
        <v>61</v>
      </c>
      <c r="U1" s="5" t="s">
        <v>62</v>
      </c>
      <c r="V1" s="5" t="s">
        <v>63</v>
      </c>
      <c r="W1" s="5" t="s">
        <v>64</v>
      </c>
      <c r="X1" s="5" t="s">
        <v>65</v>
      </c>
      <c r="Y1" s="5" t="s">
        <v>66</v>
      </c>
      <c r="Z1" s="5" t="s">
        <v>67</v>
      </c>
      <c r="AA1" s="5" t="s">
        <v>68</v>
      </c>
      <c r="AB1" s="5" t="s">
        <v>69</v>
      </c>
      <c r="AC1" s="5" t="s">
        <v>70</v>
      </c>
      <c r="AD1" s="5" t="s">
        <v>71</v>
      </c>
      <c r="AE1" s="5" t="s">
        <v>72</v>
      </c>
      <c r="AF1" s="5" t="s">
        <v>73</v>
      </c>
      <c r="AG1" s="5" t="s">
        <v>74</v>
      </c>
      <c r="AH1" s="5" t="s">
        <v>75</v>
      </c>
      <c r="AI1" s="5" t="s">
        <v>76</v>
      </c>
      <c r="AJ1" s="5" t="s">
        <v>77</v>
      </c>
      <c r="AK1" s="5" t="s">
        <v>78</v>
      </c>
      <c r="AL1" s="5" t="s">
        <v>79</v>
      </c>
      <c r="AM1" s="5" t="s">
        <v>80</v>
      </c>
      <c r="AN1" s="5" t="s">
        <v>81</v>
      </c>
      <c r="AO1" s="5" t="s">
        <v>82</v>
      </c>
    </row>
    <row r="2" spans="1:41" ht="15" x14ac:dyDescent="0.25">
      <c r="A2">
        <v>2009</v>
      </c>
      <c r="B2" s="5" t="s">
        <v>83</v>
      </c>
      <c r="C2" s="5" t="s">
        <v>84</v>
      </c>
      <c r="D2" s="5" t="s">
        <v>85</v>
      </c>
      <c r="E2" s="5" t="s">
        <v>86</v>
      </c>
      <c r="F2" s="5" t="s">
        <v>86</v>
      </c>
      <c r="G2" s="5" t="s">
        <v>87</v>
      </c>
      <c r="H2" s="5" t="s">
        <v>88</v>
      </c>
      <c r="I2">
        <v>30267</v>
      </c>
      <c r="J2">
        <v>80686</v>
      </c>
      <c r="K2">
        <v>4398</v>
      </c>
      <c r="L2">
        <v>7981</v>
      </c>
      <c r="M2">
        <v>35970</v>
      </c>
      <c r="N2">
        <v>25300</v>
      </c>
      <c r="O2">
        <v>41761</v>
      </c>
      <c r="P2">
        <v>17218</v>
      </c>
      <c r="Q2">
        <v>17126</v>
      </c>
      <c r="R2">
        <v>24254.06446132551</v>
      </c>
      <c r="S2">
        <v>33248</v>
      </c>
      <c r="T2">
        <v>23870</v>
      </c>
      <c r="U2">
        <v>8943</v>
      </c>
      <c r="V2">
        <v>35829</v>
      </c>
      <c r="W2">
        <v>12256</v>
      </c>
      <c r="X2">
        <v>53331</v>
      </c>
      <c r="Y2">
        <v>190286</v>
      </c>
      <c r="Z2">
        <v>14761</v>
      </c>
      <c r="AA2">
        <v>315379</v>
      </c>
      <c r="AB2">
        <v>6832</v>
      </c>
      <c r="AC2">
        <v>24185</v>
      </c>
      <c r="AD2">
        <v>33692</v>
      </c>
      <c r="AE2">
        <v>30453</v>
      </c>
      <c r="AF2">
        <v>107484</v>
      </c>
      <c r="AG2">
        <v>522147</v>
      </c>
      <c r="AH2">
        <v>83715</v>
      </c>
      <c r="AI2">
        <v>22897</v>
      </c>
      <c r="AJ2">
        <v>162900</v>
      </c>
      <c r="AK2">
        <v>12617</v>
      </c>
      <c r="AL2">
        <v>1979786</v>
      </c>
      <c r="AM2">
        <v>1615199</v>
      </c>
      <c r="AN2">
        <v>364587</v>
      </c>
      <c r="AO2" s="5" t="s">
        <v>89</v>
      </c>
    </row>
    <row r="3" spans="1:41" ht="15" x14ac:dyDescent="0.25">
      <c r="A3">
        <v>2010</v>
      </c>
      <c r="B3" s="5" t="s">
        <v>83</v>
      </c>
      <c r="C3" s="5" t="s">
        <v>90</v>
      </c>
      <c r="D3" s="5" t="s">
        <v>91</v>
      </c>
      <c r="E3" s="5" t="s">
        <v>92</v>
      </c>
      <c r="F3" s="5" t="s">
        <v>93</v>
      </c>
      <c r="G3" s="5" t="s">
        <v>94</v>
      </c>
      <c r="H3" s="5" t="s">
        <v>95</v>
      </c>
      <c r="I3">
        <v>12885.567260742188</v>
      </c>
      <c r="J3">
        <v>23567.51953125</v>
      </c>
      <c r="K3">
        <v>1756.3221588134766</v>
      </c>
      <c r="L3">
        <v>5644.1782836914062</v>
      </c>
      <c r="M3">
        <v>13627.574951171875</v>
      </c>
      <c r="N3">
        <v>5430.804443359375</v>
      </c>
      <c r="O3">
        <v>6791.7642211914062</v>
      </c>
      <c r="P3">
        <v>14851.078216552734</v>
      </c>
      <c r="Q3">
        <v>3017.3549194335937</v>
      </c>
      <c r="R3">
        <v>3852.8357925415039</v>
      </c>
      <c r="S3">
        <v>14667.517272949219</v>
      </c>
      <c r="T3">
        <v>15806.72265625</v>
      </c>
      <c r="U3">
        <v>1655.7111511230469</v>
      </c>
      <c r="V3">
        <v>4443.4459991455078</v>
      </c>
      <c r="W3">
        <v>6386.6260566711426</v>
      </c>
      <c r="X3">
        <v>12418.077453613281</v>
      </c>
      <c r="Y3">
        <v>45775.16357421875</v>
      </c>
      <c r="Z3">
        <v>6979.669921875</v>
      </c>
      <c r="AA3">
        <v>89696.175537109375</v>
      </c>
      <c r="AB3">
        <v>1218.6725540161133</v>
      </c>
      <c r="AC3">
        <v>7857.2877807617187</v>
      </c>
      <c r="AD3">
        <v>20326.414367675781</v>
      </c>
      <c r="AE3">
        <v>8808.7650299072266</v>
      </c>
      <c r="AF3">
        <v>39555.55810546875</v>
      </c>
      <c r="AG3">
        <v>125627.53955078125</v>
      </c>
      <c r="AH3">
        <v>34033.414794921875</v>
      </c>
      <c r="AI3">
        <v>3911.3531684875488</v>
      </c>
      <c r="AJ3">
        <v>40211.740234375</v>
      </c>
      <c r="AK3">
        <v>6069.46728515625</v>
      </c>
      <c r="AL3">
        <v>576874.3125</v>
      </c>
      <c r="AM3">
        <v>439860.375</v>
      </c>
      <c r="AN3">
        <v>137013.921875</v>
      </c>
      <c r="AO3" s="5" t="s">
        <v>96</v>
      </c>
    </row>
    <row r="4" spans="1:41" ht="15" x14ac:dyDescent="0.25">
      <c r="A4">
        <v>2010</v>
      </c>
      <c r="B4" s="5" t="s">
        <v>83</v>
      </c>
      <c r="C4" s="5" t="s">
        <v>90</v>
      </c>
      <c r="D4" s="5" t="s">
        <v>91</v>
      </c>
      <c r="E4" s="5" t="s">
        <v>92</v>
      </c>
      <c r="F4" s="5" t="s">
        <v>93</v>
      </c>
      <c r="G4" s="5" t="s">
        <v>97</v>
      </c>
      <c r="H4" s="5" t="s">
        <v>95</v>
      </c>
      <c r="I4">
        <v>11863.4052734375</v>
      </c>
      <c r="J4">
        <v>21698</v>
      </c>
      <c r="K4">
        <v>1617</v>
      </c>
      <c r="L4">
        <v>5196.4476013183594</v>
      </c>
      <c r="M4">
        <v>12546.552734375</v>
      </c>
      <c r="N4">
        <v>5000</v>
      </c>
      <c r="O4">
        <v>6253</v>
      </c>
      <c r="P4">
        <v>13673</v>
      </c>
      <c r="Q4">
        <v>2778</v>
      </c>
      <c r="R4">
        <v>3547.2054061889648</v>
      </c>
      <c r="S4">
        <v>13504</v>
      </c>
      <c r="T4">
        <v>14552.83740234375</v>
      </c>
      <c r="U4">
        <v>1524.370002746582</v>
      </c>
      <c r="V4">
        <v>4090.9649658203125</v>
      </c>
      <c r="W4">
        <v>5880</v>
      </c>
      <c r="X4">
        <v>11433</v>
      </c>
      <c r="Y4">
        <v>42144</v>
      </c>
      <c r="Z4">
        <v>6426</v>
      </c>
      <c r="AA4">
        <v>82580.9267578125</v>
      </c>
      <c r="AB4">
        <v>1122</v>
      </c>
      <c r="AC4">
        <v>7234</v>
      </c>
      <c r="AD4">
        <v>18714</v>
      </c>
      <c r="AE4">
        <v>8110</v>
      </c>
      <c r="AF4">
        <v>36417.769287109375</v>
      </c>
      <c r="AG4">
        <v>115662</v>
      </c>
      <c r="AH4">
        <v>31333.67626953125</v>
      </c>
      <c r="AI4">
        <v>3601.0808639526367</v>
      </c>
      <c r="AJ4">
        <v>37021.900390625</v>
      </c>
      <c r="AK4">
        <v>5588</v>
      </c>
      <c r="AL4">
        <v>531113.1875</v>
      </c>
      <c r="AM4">
        <v>404968</v>
      </c>
      <c r="AN4">
        <v>126145.1484375</v>
      </c>
      <c r="AO4" s="5" t="s">
        <v>98</v>
      </c>
    </row>
    <row r="5" spans="1:41" ht="15" x14ac:dyDescent="0.25">
      <c r="A5">
        <v>2010</v>
      </c>
      <c r="B5" s="5" t="s">
        <v>83</v>
      </c>
      <c r="C5" s="5" t="s">
        <v>90</v>
      </c>
      <c r="D5" s="5" t="s">
        <v>91</v>
      </c>
      <c r="E5" s="5" t="s">
        <v>99</v>
      </c>
      <c r="F5" s="5" t="s">
        <v>99</v>
      </c>
      <c r="G5" s="5" t="s">
        <v>94</v>
      </c>
      <c r="H5" s="5" t="s">
        <v>95</v>
      </c>
      <c r="I5">
        <v>0</v>
      </c>
      <c r="J5">
        <v>202.02592468261719</v>
      </c>
      <c r="K5">
        <v>0</v>
      </c>
      <c r="L5">
        <v>10.57787036895752</v>
      </c>
      <c r="M5">
        <v>113.77798461914062</v>
      </c>
      <c r="N5">
        <v>3.2584826946258545</v>
      </c>
      <c r="O5">
        <v>17.378574371337891</v>
      </c>
      <c r="P5">
        <v>0</v>
      </c>
      <c r="Q5">
        <v>0</v>
      </c>
      <c r="R5">
        <v>0</v>
      </c>
      <c r="S5">
        <v>172.6995849609375</v>
      </c>
      <c r="T5">
        <v>208.9105224609375</v>
      </c>
      <c r="U5">
        <v>0</v>
      </c>
      <c r="V5">
        <v>1079.86572265625</v>
      </c>
      <c r="W5">
        <v>0</v>
      </c>
      <c r="X5">
        <v>106.44377136230469</v>
      </c>
      <c r="Y5">
        <v>2746.90087890625</v>
      </c>
      <c r="Z5">
        <v>20.637056350708008</v>
      </c>
      <c r="AA5">
        <v>7.4114842414855957</v>
      </c>
      <c r="AB5">
        <v>0</v>
      </c>
      <c r="AC5">
        <v>3.2584826946258545</v>
      </c>
      <c r="AD5">
        <v>18.46473503112793</v>
      </c>
      <c r="AE5">
        <v>125.99466705322266</v>
      </c>
      <c r="AF5">
        <v>0</v>
      </c>
      <c r="AG5">
        <v>23180.845703125</v>
      </c>
      <c r="AH5">
        <v>2736.22998046875</v>
      </c>
      <c r="AI5">
        <v>158.8450927734375</v>
      </c>
      <c r="AJ5">
        <v>515.45867919921875</v>
      </c>
      <c r="AK5">
        <v>73.858940124511719</v>
      </c>
      <c r="AL5">
        <v>31502.845703125</v>
      </c>
      <c r="AM5">
        <v>27896.236328125</v>
      </c>
      <c r="AN5">
        <v>3606.609375</v>
      </c>
      <c r="AO5" s="5" t="s">
        <v>100</v>
      </c>
    </row>
    <row r="6" spans="1:41" ht="15" x14ac:dyDescent="0.25">
      <c r="A6">
        <v>2010</v>
      </c>
      <c r="B6" s="5" t="s">
        <v>83</v>
      </c>
      <c r="C6" s="5" t="s">
        <v>90</v>
      </c>
      <c r="D6" s="5" t="s">
        <v>91</v>
      </c>
      <c r="E6" s="5" t="s">
        <v>99</v>
      </c>
      <c r="F6" s="5" t="s">
        <v>99</v>
      </c>
      <c r="G6" s="5" t="s">
        <v>97</v>
      </c>
      <c r="H6" s="5" t="s">
        <v>95</v>
      </c>
      <c r="I6">
        <v>0</v>
      </c>
      <c r="J6">
        <v>186</v>
      </c>
      <c r="K6">
        <v>0</v>
      </c>
      <c r="L6">
        <v>9.73876953125</v>
      </c>
      <c r="M6">
        <v>104.75241851806641</v>
      </c>
      <c r="N6">
        <v>3</v>
      </c>
      <c r="O6">
        <v>16</v>
      </c>
      <c r="P6">
        <v>0</v>
      </c>
      <c r="Q6">
        <v>0</v>
      </c>
      <c r="R6">
        <v>0</v>
      </c>
      <c r="S6">
        <v>159</v>
      </c>
      <c r="T6">
        <v>192.33847045898437</v>
      </c>
      <c r="U6">
        <v>0</v>
      </c>
      <c r="V6">
        <v>994.20416259765625</v>
      </c>
      <c r="W6">
        <v>0</v>
      </c>
      <c r="X6">
        <v>98</v>
      </c>
      <c r="Y6">
        <v>2529</v>
      </c>
      <c r="Z6">
        <v>19</v>
      </c>
      <c r="AA6">
        <v>6.8235602378845215</v>
      </c>
      <c r="AB6">
        <v>0</v>
      </c>
      <c r="AC6">
        <v>3</v>
      </c>
      <c r="AD6">
        <v>17</v>
      </c>
      <c r="AE6">
        <v>116</v>
      </c>
      <c r="AF6">
        <v>0</v>
      </c>
      <c r="AG6">
        <v>21342</v>
      </c>
      <c r="AH6">
        <v>2519.175537109375</v>
      </c>
      <c r="AI6">
        <v>146.24453735351562</v>
      </c>
      <c r="AJ6">
        <v>474.5693359375</v>
      </c>
      <c r="AK6">
        <v>68</v>
      </c>
      <c r="AL6">
        <v>29003.84765625</v>
      </c>
      <c r="AM6">
        <v>25683.3359375</v>
      </c>
      <c r="AN6">
        <v>3320.510986328125</v>
      </c>
      <c r="AO6" s="5" t="s">
        <v>101</v>
      </c>
    </row>
    <row r="7" spans="1:41" ht="15" x14ac:dyDescent="0.25">
      <c r="A7">
        <v>2010</v>
      </c>
      <c r="B7" s="5" t="s">
        <v>83</v>
      </c>
      <c r="C7" s="5" t="s">
        <v>90</v>
      </c>
      <c r="D7" s="5" t="s">
        <v>91</v>
      </c>
      <c r="E7" s="5" t="s">
        <v>102</v>
      </c>
      <c r="F7" s="5" t="s">
        <v>102</v>
      </c>
      <c r="G7" s="5" t="s">
        <v>94</v>
      </c>
      <c r="H7" s="5" t="s">
        <v>95</v>
      </c>
      <c r="I7">
        <v>1663.744384765625</v>
      </c>
      <c r="J7">
        <v>2283.110107421875</v>
      </c>
      <c r="K7">
        <v>178.13038635253906</v>
      </c>
      <c r="L7">
        <v>2278.777587890625</v>
      </c>
      <c r="M7">
        <v>4346.3505859375</v>
      </c>
      <c r="N7">
        <v>4350.07421875</v>
      </c>
      <c r="O7">
        <v>4280.56005859375</v>
      </c>
      <c r="P7">
        <v>4154.5654296875</v>
      </c>
      <c r="Q7">
        <v>745.10638427734375</v>
      </c>
      <c r="R7">
        <v>2144.824951171875</v>
      </c>
      <c r="S7">
        <v>2733.866943359375</v>
      </c>
      <c r="T7">
        <v>5538.60546875</v>
      </c>
      <c r="U7">
        <v>485.513916015625</v>
      </c>
      <c r="V7">
        <v>1236.517822265625</v>
      </c>
      <c r="W7">
        <v>353.00228881835937</v>
      </c>
      <c r="X7">
        <v>6982.92822265625</v>
      </c>
      <c r="Y7">
        <v>13381.501953125</v>
      </c>
      <c r="Z7">
        <v>5047.3896484375</v>
      </c>
      <c r="AA7">
        <v>25762.923828125</v>
      </c>
      <c r="AB7">
        <v>1007.9573364257812</v>
      </c>
      <c r="AC7">
        <v>4489.10302734375</v>
      </c>
      <c r="AD7">
        <v>6720.07763671875</v>
      </c>
      <c r="AE7">
        <v>2060.447265625</v>
      </c>
      <c r="AF7">
        <v>13738.6435546875</v>
      </c>
      <c r="AG7">
        <v>46180.3046875</v>
      </c>
      <c r="AH7">
        <v>5548.24560546875</v>
      </c>
      <c r="AI7">
        <v>736.08404541015625</v>
      </c>
      <c r="AJ7">
        <v>1491.538818359375</v>
      </c>
      <c r="AK7">
        <v>3146.608154296875</v>
      </c>
      <c r="AL7">
        <v>173066.5</v>
      </c>
      <c r="AM7">
        <v>131494.078125</v>
      </c>
      <c r="AN7">
        <v>41572.41796875</v>
      </c>
      <c r="AO7" s="5" t="s">
        <v>103</v>
      </c>
    </row>
    <row r="8" spans="1:41" ht="15" x14ac:dyDescent="0.25">
      <c r="A8">
        <v>2010</v>
      </c>
      <c r="B8" s="5" t="s">
        <v>83</v>
      </c>
      <c r="C8" s="5" t="s">
        <v>90</v>
      </c>
      <c r="D8" s="5" t="s">
        <v>91</v>
      </c>
      <c r="E8" s="5" t="s">
        <v>102</v>
      </c>
      <c r="F8" s="5" t="s">
        <v>102</v>
      </c>
      <c r="G8" s="5" t="s">
        <v>97</v>
      </c>
      <c r="H8" s="5" t="s">
        <v>95</v>
      </c>
      <c r="I8">
        <v>1531.7659912109375</v>
      </c>
      <c r="J8">
        <v>2102</v>
      </c>
      <c r="K8">
        <v>164</v>
      </c>
      <c r="L8">
        <v>2098.010986328125</v>
      </c>
      <c r="M8">
        <v>4001.571533203125</v>
      </c>
      <c r="N8">
        <v>4005</v>
      </c>
      <c r="O8">
        <v>3941</v>
      </c>
      <c r="P8">
        <v>3825</v>
      </c>
      <c r="Q8">
        <v>686</v>
      </c>
      <c r="R8">
        <v>1974.6844482421875</v>
      </c>
      <c r="S8">
        <v>2517</v>
      </c>
      <c r="T8">
        <v>5099.24951171875</v>
      </c>
      <c r="U8">
        <v>447</v>
      </c>
      <c r="V8">
        <v>1138.4296875</v>
      </c>
      <c r="W8">
        <v>325</v>
      </c>
      <c r="X8">
        <v>6429</v>
      </c>
      <c r="Y8">
        <v>12320</v>
      </c>
      <c r="Z8">
        <v>4647</v>
      </c>
      <c r="AA8">
        <v>23719.251953125</v>
      </c>
      <c r="AB8">
        <v>928</v>
      </c>
      <c r="AC8">
        <v>4133</v>
      </c>
      <c r="AD8">
        <v>6187</v>
      </c>
      <c r="AE8">
        <v>1897</v>
      </c>
      <c r="AF8">
        <v>12648.810546875</v>
      </c>
      <c r="AG8">
        <v>42517</v>
      </c>
      <c r="AH8">
        <v>5108.125</v>
      </c>
      <c r="AI8">
        <v>677.693359375</v>
      </c>
      <c r="AJ8">
        <v>1373.2208251953125</v>
      </c>
      <c r="AK8">
        <v>2897</v>
      </c>
      <c r="AL8">
        <v>159337.8125</v>
      </c>
      <c r="AM8">
        <v>121063.171875</v>
      </c>
      <c r="AN8">
        <v>38274.640625</v>
      </c>
      <c r="AO8" s="5" t="s">
        <v>104</v>
      </c>
    </row>
    <row r="9" spans="1:41" ht="15" x14ac:dyDescent="0.25">
      <c r="A9">
        <v>2010</v>
      </c>
      <c r="B9" s="5" t="s">
        <v>83</v>
      </c>
      <c r="C9" s="5" t="s">
        <v>90</v>
      </c>
      <c r="D9" s="5" t="s">
        <v>91</v>
      </c>
      <c r="E9" s="5" t="s">
        <v>26</v>
      </c>
      <c r="F9" s="5" t="s">
        <v>26</v>
      </c>
      <c r="G9" s="5" t="s">
        <v>94</v>
      </c>
      <c r="H9" s="5" t="s">
        <v>95</v>
      </c>
      <c r="I9">
        <v>2270.35205078125</v>
      </c>
      <c r="J9">
        <v>8390.5927734375</v>
      </c>
      <c r="K9">
        <v>485.513916015625</v>
      </c>
      <c r="L9">
        <v>385.71310424804687</v>
      </c>
      <c r="M9">
        <v>1458.0618896484375</v>
      </c>
      <c r="N9">
        <v>68.428138732910156</v>
      </c>
      <c r="O9">
        <v>124.90850067138672</v>
      </c>
      <c r="P9">
        <v>914.5474853515625</v>
      </c>
      <c r="Q9">
        <v>259.59246826171875</v>
      </c>
      <c r="R9">
        <v>292.77975463867187</v>
      </c>
      <c r="S9">
        <v>6500.6728515625</v>
      </c>
      <c r="T9">
        <v>153.93070983886719</v>
      </c>
      <c r="U9">
        <v>0</v>
      </c>
      <c r="V9">
        <v>1070.691650390625</v>
      </c>
      <c r="W9">
        <v>360.60540771484375</v>
      </c>
      <c r="X9">
        <v>464.87686157226562</v>
      </c>
      <c r="Y9">
        <v>5527.47265625</v>
      </c>
      <c r="Z9">
        <v>941.70147705078125</v>
      </c>
      <c r="AA9">
        <v>27650.181640625</v>
      </c>
      <c r="AB9">
        <v>43.446437835693359</v>
      </c>
      <c r="AC9">
        <v>724.46929931640625</v>
      </c>
      <c r="AD9">
        <v>3234.587158203125</v>
      </c>
      <c r="AE9">
        <v>820.05145263671875</v>
      </c>
      <c r="AF9">
        <v>13627.8876953125</v>
      </c>
      <c r="AG9">
        <v>18209.48828125</v>
      </c>
      <c r="AH9">
        <v>5747.97607421875</v>
      </c>
      <c r="AI9">
        <v>1359.03857421875</v>
      </c>
      <c r="AJ9">
        <v>6757.599609375</v>
      </c>
      <c r="AK9">
        <v>169.44110107421875</v>
      </c>
      <c r="AL9">
        <v>108014.6015625</v>
      </c>
      <c r="AM9">
        <v>87911.5546875</v>
      </c>
      <c r="AN9">
        <v>20103.060546875</v>
      </c>
      <c r="AO9" s="5" t="s">
        <v>105</v>
      </c>
    </row>
    <row r="10" spans="1:41" ht="15" x14ac:dyDescent="0.25">
      <c r="A10">
        <v>2010</v>
      </c>
      <c r="B10" s="5" t="s">
        <v>83</v>
      </c>
      <c r="C10" s="5" t="s">
        <v>90</v>
      </c>
      <c r="D10" s="5" t="s">
        <v>91</v>
      </c>
      <c r="E10" s="5" t="s">
        <v>26</v>
      </c>
      <c r="F10" s="5" t="s">
        <v>26</v>
      </c>
      <c r="G10" s="5" t="s">
        <v>97</v>
      </c>
      <c r="H10" s="5" t="s">
        <v>95</v>
      </c>
      <c r="I10">
        <v>2090.25390625</v>
      </c>
      <c r="J10">
        <v>7725</v>
      </c>
      <c r="K10">
        <v>447</v>
      </c>
      <c r="L10">
        <v>355.11599731445312</v>
      </c>
      <c r="M10">
        <v>1342.3995361328125</v>
      </c>
      <c r="N10">
        <v>63</v>
      </c>
      <c r="O10">
        <v>115</v>
      </c>
      <c r="P10">
        <v>842</v>
      </c>
      <c r="Q10">
        <v>239</v>
      </c>
      <c r="R10">
        <v>269.5546875</v>
      </c>
      <c r="S10">
        <v>5985</v>
      </c>
      <c r="T10">
        <v>141.71998596191406</v>
      </c>
      <c r="U10">
        <v>0</v>
      </c>
      <c r="V10">
        <v>985.7578125</v>
      </c>
      <c r="W10">
        <v>332</v>
      </c>
      <c r="X10">
        <v>428</v>
      </c>
      <c r="Y10">
        <v>5089</v>
      </c>
      <c r="Z10">
        <v>867</v>
      </c>
      <c r="AA10">
        <v>25456.80078125</v>
      </c>
      <c r="AB10">
        <v>40</v>
      </c>
      <c r="AC10">
        <v>667</v>
      </c>
      <c r="AD10">
        <v>2978</v>
      </c>
      <c r="AE10">
        <v>755</v>
      </c>
      <c r="AF10">
        <v>12546.8408203125</v>
      </c>
      <c r="AG10">
        <v>16765</v>
      </c>
      <c r="AH10">
        <v>5292.01171875</v>
      </c>
      <c r="AI10">
        <v>1251.2313232421875</v>
      </c>
      <c r="AJ10">
        <v>6221.54541015625</v>
      </c>
      <c r="AK10">
        <v>156</v>
      </c>
      <c r="AL10">
        <v>99446.234375</v>
      </c>
      <c r="AM10">
        <v>80937.875</v>
      </c>
      <c r="AN10">
        <v>18508.361328125</v>
      </c>
      <c r="AO10" s="5" t="s">
        <v>106</v>
      </c>
    </row>
    <row r="11" spans="1:41" ht="15" x14ac:dyDescent="0.25">
      <c r="A11">
        <v>2010</v>
      </c>
      <c r="B11" s="5" t="s">
        <v>83</v>
      </c>
      <c r="C11" s="5" t="s">
        <v>90</v>
      </c>
      <c r="D11" s="5" t="s">
        <v>91</v>
      </c>
      <c r="E11" s="5" t="s">
        <v>107</v>
      </c>
      <c r="F11" s="5" t="s">
        <v>108</v>
      </c>
      <c r="G11" s="5" t="s">
        <v>94</v>
      </c>
      <c r="H11" s="5" t="s">
        <v>95</v>
      </c>
      <c r="I11">
        <v>12648.7841796875</v>
      </c>
      <c r="J11">
        <v>23567.51953125</v>
      </c>
      <c r="K11">
        <v>1609.6904296875</v>
      </c>
      <c r="L11">
        <v>5562.81396484375</v>
      </c>
      <c r="M11">
        <v>11804.271484375</v>
      </c>
      <c r="N11">
        <v>5073.45751953125</v>
      </c>
      <c r="O11">
        <v>6513.70703125</v>
      </c>
      <c r="P11">
        <v>14356.875</v>
      </c>
      <c r="Q11">
        <v>2681.731201171875</v>
      </c>
      <c r="R11">
        <v>3735.17578125</v>
      </c>
      <c r="S11">
        <v>14407.9248046875</v>
      </c>
      <c r="T11">
        <v>15025.9326171875</v>
      </c>
      <c r="U11">
        <v>1549.95166015625</v>
      </c>
      <c r="V11">
        <v>4232.263671875</v>
      </c>
      <c r="W11">
        <v>6326.88720703125</v>
      </c>
      <c r="X11">
        <v>11884.7724609375</v>
      </c>
      <c r="Y11">
        <v>39586.21875</v>
      </c>
      <c r="Z11">
        <v>6979.669921875</v>
      </c>
      <c r="AA11">
        <v>87391.5234375</v>
      </c>
      <c r="AB11">
        <v>1126.348876953125</v>
      </c>
      <c r="AC11">
        <v>7547.73193359375</v>
      </c>
      <c r="AD11">
        <v>19536.775390625</v>
      </c>
      <c r="AE11">
        <v>8854.3837890625</v>
      </c>
      <c r="AF11">
        <v>37087.30859375</v>
      </c>
      <c r="AG11">
        <v>123839.71875</v>
      </c>
      <c r="AH11">
        <v>31353.98046875</v>
      </c>
      <c r="AI11">
        <v>3869.587890625</v>
      </c>
      <c r="AJ11">
        <v>20842.884765625</v>
      </c>
      <c r="AK11">
        <v>6069.46728515625</v>
      </c>
      <c r="AL11">
        <v>535067.3125</v>
      </c>
      <c r="AM11">
        <v>405538.03125</v>
      </c>
      <c r="AN11">
        <v>129529.3515625</v>
      </c>
      <c r="AO11" s="5" t="s">
        <v>109</v>
      </c>
    </row>
    <row r="12" spans="1:41" ht="15" x14ac:dyDescent="0.25">
      <c r="A12">
        <v>2010</v>
      </c>
      <c r="B12" s="5" t="s">
        <v>83</v>
      </c>
      <c r="C12" s="5" t="s">
        <v>90</v>
      </c>
      <c r="D12" s="5" t="s">
        <v>91</v>
      </c>
      <c r="E12" s="5" t="s">
        <v>107</v>
      </c>
      <c r="F12" s="5" t="s">
        <v>108</v>
      </c>
      <c r="G12" s="5" t="s">
        <v>97</v>
      </c>
      <c r="H12" s="5" t="s">
        <v>95</v>
      </c>
      <c r="I12">
        <v>11645.4052734375</v>
      </c>
      <c r="J12">
        <v>21698</v>
      </c>
      <c r="K12">
        <v>1482</v>
      </c>
      <c r="L12">
        <v>5121.53759765625</v>
      </c>
      <c r="M12">
        <v>10867.884765625</v>
      </c>
      <c r="N12">
        <v>4671</v>
      </c>
      <c r="O12">
        <v>5997</v>
      </c>
      <c r="P12">
        <v>13218</v>
      </c>
      <c r="Q12">
        <v>2469</v>
      </c>
      <c r="R12">
        <v>3438.87890625</v>
      </c>
      <c r="S12">
        <v>13265</v>
      </c>
      <c r="T12">
        <v>13833.984375</v>
      </c>
      <c r="U12">
        <v>1427</v>
      </c>
      <c r="V12">
        <v>3896.534912109375</v>
      </c>
      <c r="W12">
        <v>5825</v>
      </c>
      <c r="X12">
        <v>10942</v>
      </c>
      <c r="Y12">
        <v>36446</v>
      </c>
      <c r="Z12">
        <v>6426</v>
      </c>
      <c r="AA12">
        <v>80459.09375</v>
      </c>
      <c r="AB12">
        <v>1037</v>
      </c>
      <c r="AC12">
        <v>6949</v>
      </c>
      <c r="AD12">
        <v>17987</v>
      </c>
      <c r="AE12">
        <v>8152</v>
      </c>
      <c r="AF12">
        <v>34145.31640625</v>
      </c>
      <c r="AG12">
        <v>114016</v>
      </c>
      <c r="AH12">
        <v>28866.791015625</v>
      </c>
      <c r="AI12">
        <v>3562.628662109375</v>
      </c>
      <c r="AJ12">
        <v>19189.5</v>
      </c>
      <c r="AK12">
        <v>5588</v>
      </c>
      <c r="AL12">
        <v>492622.53125</v>
      </c>
      <c r="AM12">
        <v>373368.25</v>
      </c>
      <c r="AN12">
        <v>119254.28125</v>
      </c>
      <c r="AO12" s="5" t="s">
        <v>110</v>
      </c>
    </row>
    <row r="13" spans="1:41" ht="15" x14ac:dyDescent="0.25">
      <c r="A13">
        <v>2010</v>
      </c>
      <c r="B13" s="5" t="s">
        <v>83</v>
      </c>
      <c r="C13" s="5" t="s">
        <v>90</v>
      </c>
      <c r="D13" s="5" t="s">
        <v>91</v>
      </c>
      <c r="E13" s="5" t="s">
        <v>111</v>
      </c>
      <c r="F13" s="5" t="s">
        <v>112</v>
      </c>
      <c r="G13" s="5" t="s">
        <v>94</v>
      </c>
      <c r="H13" s="5" t="s">
        <v>95</v>
      </c>
      <c r="I13">
        <v>236.7830810546875</v>
      </c>
      <c r="J13">
        <v>0</v>
      </c>
      <c r="K13">
        <v>146.63172912597656</v>
      </c>
      <c r="L13">
        <v>81.36431884765625</v>
      </c>
      <c r="M13">
        <v>1823.303466796875</v>
      </c>
      <c r="N13">
        <v>357.346923828125</v>
      </c>
      <c r="O13">
        <v>278.05718994140625</v>
      </c>
      <c r="P13">
        <v>494.20321655273437</v>
      </c>
      <c r="Q13">
        <v>335.62371826171875</v>
      </c>
      <c r="R13">
        <v>117.66001129150391</v>
      </c>
      <c r="S13">
        <v>259.59246826171875</v>
      </c>
      <c r="T13">
        <v>780.7900390625</v>
      </c>
      <c r="U13">
        <v>105.75949096679687</v>
      </c>
      <c r="V13">
        <v>211.18232727050781</v>
      </c>
      <c r="W13">
        <v>59.738849639892578</v>
      </c>
      <c r="X13">
        <v>533.30499267578125</v>
      </c>
      <c r="Y13">
        <v>6188.94482421875</v>
      </c>
      <c r="Z13">
        <v>0</v>
      </c>
      <c r="AA13">
        <v>2304.652099609375</v>
      </c>
      <c r="AB13">
        <v>92.323677062988281</v>
      </c>
      <c r="AC13">
        <v>309.55584716796875</v>
      </c>
      <c r="AD13">
        <v>789.63897705078125</v>
      </c>
      <c r="AE13">
        <v>-45.618759155273438</v>
      </c>
      <c r="AF13">
        <v>2468.24951171875</v>
      </c>
      <c r="AG13">
        <v>1787.82080078125</v>
      </c>
      <c r="AH13">
        <v>2679.434326171875</v>
      </c>
      <c r="AI13">
        <v>41.765277862548828</v>
      </c>
      <c r="AJ13">
        <v>19368.85546875</v>
      </c>
      <c r="AK13">
        <v>0</v>
      </c>
      <c r="AL13">
        <v>41806.9609375</v>
      </c>
      <c r="AM13">
        <v>34322.3828125</v>
      </c>
      <c r="AN13">
        <v>7484.58056640625</v>
      </c>
      <c r="AO13" s="5" t="s">
        <v>113</v>
      </c>
    </row>
    <row r="14" spans="1:41" ht="15" x14ac:dyDescent="0.25">
      <c r="A14">
        <v>2010</v>
      </c>
      <c r="B14" s="5" t="s">
        <v>83</v>
      </c>
      <c r="C14" s="5" t="s">
        <v>90</v>
      </c>
      <c r="D14" s="5" t="s">
        <v>91</v>
      </c>
      <c r="E14" s="5" t="s">
        <v>111</v>
      </c>
      <c r="F14" s="5" t="s">
        <v>112</v>
      </c>
      <c r="G14" s="5" t="s">
        <v>97</v>
      </c>
      <c r="H14" s="5" t="s">
        <v>95</v>
      </c>
      <c r="I14">
        <v>218</v>
      </c>
      <c r="J14">
        <v>0</v>
      </c>
      <c r="K14">
        <v>135</v>
      </c>
      <c r="L14">
        <v>74.910003662109375</v>
      </c>
      <c r="M14">
        <v>1678.66796875</v>
      </c>
      <c r="N14">
        <v>329</v>
      </c>
      <c r="O14">
        <v>256</v>
      </c>
      <c r="P14">
        <v>455</v>
      </c>
      <c r="Q14">
        <v>309</v>
      </c>
      <c r="R14">
        <v>108.32649993896484</v>
      </c>
      <c r="S14">
        <v>239</v>
      </c>
      <c r="T14">
        <v>718.85302734375</v>
      </c>
      <c r="U14">
        <v>97.370002746582031</v>
      </c>
      <c r="V14">
        <v>194.4300537109375</v>
      </c>
      <c r="W14">
        <v>55</v>
      </c>
      <c r="X14">
        <v>491</v>
      </c>
      <c r="Y14">
        <v>5698</v>
      </c>
      <c r="Z14">
        <v>0</v>
      </c>
      <c r="AA14">
        <v>2121.8330078125</v>
      </c>
      <c r="AB14">
        <v>85</v>
      </c>
      <c r="AC14">
        <v>285</v>
      </c>
      <c r="AD14">
        <v>727</v>
      </c>
      <c r="AE14">
        <v>-42</v>
      </c>
      <c r="AF14">
        <v>2272.452880859375</v>
      </c>
      <c r="AG14">
        <v>1646</v>
      </c>
      <c r="AH14">
        <v>2466.88525390625</v>
      </c>
      <c r="AI14">
        <v>38.452201843261719</v>
      </c>
      <c r="AJ14">
        <v>17832.400390625</v>
      </c>
      <c r="AK14">
        <v>0</v>
      </c>
      <c r="AL14">
        <v>38490.58203125</v>
      </c>
      <c r="AM14">
        <v>31599.72265625</v>
      </c>
      <c r="AN14">
        <v>6890.8583984375</v>
      </c>
      <c r="AO14" s="5" t="s">
        <v>114</v>
      </c>
    </row>
    <row r="15" spans="1:41" ht="15" x14ac:dyDescent="0.25">
      <c r="A15">
        <v>2010</v>
      </c>
      <c r="B15" s="5" t="s">
        <v>83</v>
      </c>
      <c r="C15" s="5" t="s">
        <v>90</v>
      </c>
      <c r="D15" s="5" t="s">
        <v>91</v>
      </c>
      <c r="E15" s="5" t="s">
        <v>115</v>
      </c>
      <c r="F15" s="5" t="s">
        <v>116</v>
      </c>
      <c r="G15" s="5" t="s">
        <v>94</v>
      </c>
      <c r="H15" s="5" t="s">
        <v>95</v>
      </c>
      <c r="I15">
        <v>1076.2757568359375</v>
      </c>
      <c r="J15">
        <v>2745.814697265625</v>
      </c>
      <c r="K15">
        <v>582.1822509765625</v>
      </c>
      <c r="L15">
        <v>2098.00341796875</v>
      </c>
      <c r="M15">
        <v>1392.5194091796875</v>
      </c>
      <c r="N15">
        <v>90.151351928710938</v>
      </c>
      <c r="O15">
        <v>943.87384033203125</v>
      </c>
      <c r="P15">
        <v>3606.05419921875</v>
      </c>
      <c r="Q15">
        <v>1632.4998779296875</v>
      </c>
      <c r="R15">
        <v>1271.178466796875</v>
      </c>
      <c r="S15">
        <v>1636.844482421875</v>
      </c>
      <c r="T15">
        <v>3836.053955078125</v>
      </c>
      <c r="U15">
        <v>830.9130859375</v>
      </c>
      <c r="V15">
        <v>477.35467529296875</v>
      </c>
      <c r="W15">
        <v>49.963401794433594</v>
      </c>
      <c r="X15">
        <v>446.41213989257812</v>
      </c>
      <c r="Y15">
        <v>3210.691650390625</v>
      </c>
      <c r="Z15">
        <v>299.7803955078125</v>
      </c>
      <c r="AA15">
        <v>3129.855224609375</v>
      </c>
      <c r="AB15">
        <v>59.738849639892578</v>
      </c>
      <c r="AC15">
        <v>86.892875671386719</v>
      </c>
      <c r="AD15">
        <v>658.2135009765625</v>
      </c>
      <c r="AE15">
        <v>2591.579833984375</v>
      </c>
      <c r="AF15">
        <v>1331.954833984375</v>
      </c>
      <c r="AG15">
        <v>1869.282958984375</v>
      </c>
      <c r="AH15">
        <v>1393.31689453125</v>
      </c>
      <c r="AI15">
        <v>1287.945068359375</v>
      </c>
      <c r="AJ15">
        <v>10835.244140625</v>
      </c>
      <c r="AK15">
        <v>1556.4686279296875</v>
      </c>
      <c r="AL15">
        <v>51027.0625</v>
      </c>
      <c r="AM15">
        <v>37183.53125</v>
      </c>
      <c r="AN15">
        <v>13843.533203125</v>
      </c>
      <c r="AO15" s="5" t="s">
        <v>117</v>
      </c>
    </row>
    <row r="16" spans="1:41" ht="15" x14ac:dyDescent="0.25">
      <c r="A16">
        <v>2010</v>
      </c>
      <c r="B16" s="5" t="s">
        <v>83</v>
      </c>
      <c r="C16" s="5" t="s">
        <v>90</v>
      </c>
      <c r="D16" s="5" t="s">
        <v>91</v>
      </c>
      <c r="E16" s="5" t="s">
        <v>115</v>
      </c>
      <c r="F16" s="5" t="s">
        <v>116</v>
      </c>
      <c r="G16" s="5" t="s">
        <v>97</v>
      </c>
      <c r="H16" s="5" t="s">
        <v>95</v>
      </c>
      <c r="I16">
        <v>990.89898681640625</v>
      </c>
      <c r="J16">
        <v>2528</v>
      </c>
      <c r="K16">
        <v>536</v>
      </c>
      <c r="L16">
        <v>1931.5770263671875</v>
      </c>
      <c r="M16">
        <v>1282.0562744140625</v>
      </c>
      <c r="N16">
        <v>83</v>
      </c>
      <c r="O16">
        <v>869</v>
      </c>
      <c r="P16">
        <v>3320</v>
      </c>
      <c r="Q16">
        <v>1503</v>
      </c>
      <c r="R16">
        <v>1170.3408203125</v>
      </c>
      <c r="S16">
        <v>1507</v>
      </c>
      <c r="T16">
        <v>3531.7548828125</v>
      </c>
      <c r="U16">
        <v>765</v>
      </c>
      <c r="V16">
        <v>439.48800659179687</v>
      </c>
      <c r="W16">
        <v>46</v>
      </c>
      <c r="X16">
        <v>411</v>
      </c>
      <c r="Y16">
        <v>2956</v>
      </c>
      <c r="Z16">
        <v>276</v>
      </c>
      <c r="AA16">
        <v>2881.575927734375</v>
      </c>
      <c r="AB16">
        <v>55</v>
      </c>
      <c r="AC16">
        <v>80</v>
      </c>
      <c r="AD16">
        <v>606</v>
      </c>
      <c r="AE16">
        <v>2386</v>
      </c>
      <c r="AF16">
        <v>1226.2960205078125</v>
      </c>
      <c r="AG16">
        <v>1721</v>
      </c>
      <c r="AH16">
        <v>1282.79052734375</v>
      </c>
      <c r="AI16">
        <v>1185.7774658203125</v>
      </c>
      <c r="AJ16">
        <v>9975.7265625</v>
      </c>
      <c r="AK16">
        <v>1433</v>
      </c>
      <c r="AL16">
        <v>46979.28515625</v>
      </c>
      <c r="AM16">
        <v>34233.90625</v>
      </c>
      <c r="AN16">
        <v>12745.37890625</v>
      </c>
      <c r="AO16" s="5" t="s">
        <v>118</v>
      </c>
    </row>
    <row r="17" spans="1:41" ht="15" x14ac:dyDescent="0.25">
      <c r="A17">
        <v>2010</v>
      </c>
      <c r="B17" s="5" t="s">
        <v>83</v>
      </c>
      <c r="C17" s="5" t="s">
        <v>90</v>
      </c>
      <c r="D17" s="5" t="s">
        <v>91</v>
      </c>
      <c r="E17" s="5" t="s">
        <v>119</v>
      </c>
      <c r="F17" s="5" t="s">
        <v>119</v>
      </c>
      <c r="G17" s="5" t="s">
        <v>94</v>
      </c>
      <c r="H17" s="5" t="s">
        <v>95</v>
      </c>
      <c r="I17">
        <v>7638.4111328125</v>
      </c>
      <c r="J17">
        <v>9945.9755859375</v>
      </c>
      <c r="K17">
        <v>363.8638916015625</v>
      </c>
      <c r="L17">
        <v>789.74212646484375</v>
      </c>
      <c r="M17">
        <v>4493.56103515625</v>
      </c>
      <c r="N17">
        <v>561.545166015625</v>
      </c>
      <c r="O17">
        <v>1146.9859619140625</v>
      </c>
      <c r="P17">
        <v>5681.70751953125</v>
      </c>
      <c r="Q17">
        <v>44.532596588134766</v>
      </c>
      <c r="R17">
        <v>26.392623901367188</v>
      </c>
      <c r="S17">
        <v>3363.84033203125</v>
      </c>
      <c r="T17">
        <v>5288.4326171875</v>
      </c>
      <c r="U17">
        <v>233.52459716796875</v>
      </c>
      <c r="V17">
        <v>367.83407592773437</v>
      </c>
      <c r="W17">
        <v>5563.31591796875</v>
      </c>
      <c r="X17">
        <v>3884.111328125</v>
      </c>
      <c r="Y17">
        <v>14719.65234375</v>
      </c>
      <c r="Z17">
        <v>670.1612548828125</v>
      </c>
      <c r="AA17">
        <v>30841.15234375</v>
      </c>
      <c r="AB17">
        <v>15.206253051757813</v>
      </c>
      <c r="AC17">
        <v>2244.00830078125</v>
      </c>
      <c r="AD17">
        <v>8905.43359375</v>
      </c>
      <c r="AE17">
        <v>3256.310302734375</v>
      </c>
      <c r="AF17">
        <v>8388.822265625</v>
      </c>
      <c r="AG17">
        <v>34399.80078125</v>
      </c>
      <c r="AH17">
        <v>15928.2119140625</v>
      </c>
      <c r="AI17">
        <v>327.67495727539062</v>
      </c>
      <c r="AJ17">
        <v>1243.0435791015625</v>
      </c>
      <c r="AK17">
        <v>1123.09033203125</v>
      </c>
      <c r="AL17">
        <v>171456.359375</v>
      </c>
      <c r="AM17">
        <v>121052.625</v>
      </c>
      <c r="AN17">
        <v>50403.7265625</v>
      </c>
      <c r="AO17" s="5" t="s">
        <v>120</v>
      </c>
    </row>
    <row r="18" spans="1:41" ht="15" x14ac:dyDescent="0.25">
      <c r="A18">
        <v>2010</v>
      </c>
      <c r="B18" s="5" t="s">
        <v>83</v>
      </c>
      <c r="C18" s="5" t="s">
        <v>90</v>
      </c>
      <c r="D18" s="5" t="s">
        <v>91</v>
      </c>
      <c r="E18" s="5" t="s">
        <v>119</v>
      </c>
      <c r="F18" s="5" t="s">
        <v>119</v>
      </c>
      <c r="G18" s="5" t="s">
        <v>97</v>
      </c>
      <c r="H18" s="5" t="s">
        <v>95</v>
      </c>
      <c r="I18">
        <v>7032.48583984375</v>
      </c>
      <c r="J18">
        <v>9157</v>
      </c>
      <c r="K18">
        <v>335</v>
      </c>
      <c r="L18">
        <v>727.094970703125</v>
      </c>
      <c r="M18">
        <v>4137.1044921875</v>
      </c>
      <c r="N18">
        <v>517</v>
      </c>
      <c r="O18">
        <v>1056</v>
      </c>
      <c r="P18">
        <v>5231</v>
      </c>
      <c r="Q18">
        <v>41</v>
      </c>
      <c r="R18">
        <v>24.298999786376953</v>
      </c>
      <c r="S18">
        <v>3097</v>
      </c>
      <c r="T18">
        <v>4868.921875</v>
      </c>
      <c r="U18">
        <v>215</v>
      </c>
      <c r="V18">
        <v>338.65524291992187</v>
      </c>
      <c r="W18">
        <v>5122</v>
      </c>
      <c r="X18">
        <v>3576</v>
      </c>
      <c r="Y18">
        <v>13552</v>
      </c>
      <c r="Z18">
        <v>617</v>
      </c>
      <c r="AA18">
        <v>28394.64453125</v>
      </c>
      <c r="AB18">
        <v>14</v>
      </c>
      <c r="AC18">
        <v>2066</v>
      </c>
      <c r="AD18">
        <v>8199</v>
      </c>
      <c r="AE18">
        <v>2998</v>
      </c>
      <c r="AF18">
        <v>7723.3701171875</v>
      </c>
      <c r="AG18">
        <v>31671</v>
      </c>
      <c r="AH18">
        <v>14664.689453125</v>
      </c>
      <c r="AI18">
        <v>301.68179321289062</v>
      </c>
      <c r="AJ18">
        <v>1144.437744140625</v>
      </c>
      <c r="AK18">
        <v>1034</v>
      </c>
      <c r="AL18">
        <v>157855.375</v>
      </c>
      <c r="AM18">
        <v>111449.984375</v>
      </c>
      <c r="AN18">
        <v>46405.40234375</v>
      </c>
      <c r="AO18" s="5" t="s">
        <v>121</v>
      </c>
    </row>
    <row r="19" spans="1:41" ht="15" x14ac:dyDescent="0.25">
      <c r="A19">
        <v>2010</v>
      </c>
      <c r="B19" s="5" t="s">
        <v>83</v>
      </c>
      <c r="C19" s="5" t="s">
        <v>90</v>
      </c>
      <c r="D19" s="5" t="s">
        <v>91</v>
      </c>
      <c r="E19" s="5" t="s">
        <v>122</v>
      </c>
      <c r="F19" s="5" t="s">
        <v>122</v>
      </c>
      <c r="G19" s="5" t="s">
        <v>94</v>
      </c>
      <c r="H19" s="5" t="s">
        <v>95</v>
      </c>
      <c r="I19">
        <v>12648.7841796875</v>
      </c>
      <c r="J19">
        <v>23567.51953125</v>
      </c>
      <c r="K19">
        <v>1609.6904296875</v>
      </c>
      <c r="L19">
        <v>5562.81396484375</v>
      </c>
      <c r="M19">
        <v>11804.271484375</v>
      </c>
      <c r="N19">
        <v>5073.45751953125</v>
      </c>
      <c r="O19">
        <v>6513.70703125</v>
      </c>
      <c r="P19">
        <v>14356.875</v>
      </c>
      <c r="Q19">
        <v>2681.731201171875</v>
      </c>
      <c r="R19">
        <v>3735.17578125</v>
      </c>
      <c r="S19">
        <v>14407.9248046875</v>
      </c>
      <c r="T19">
        <v>15025.9326171875</v>
      </c>
      <c r="U19">
        <v>1549.95166015625</v>
      </c>
      <c r="V19">
        <v>4232.263671875</v>
      </c>
      <c r="W19">
        <v>6326.88720703125</v>
      </c>
      <c r="X19">
        <v>11884.7724609375</v>
      </c>
      <c r="Y19">
        <v>39586.21875</v>
      </c>
      <c r="Z19">
        <v>6979.669921875</v>
      </c>
      <c r="AA19">
        <v>87391.5234375</v>
      </c>
      <c r="AB19">
        <v>1126.348876953125</v>
      </c>
      <c r="AC19">
        <v>7547.73193359375</v>
      </c>
      <c r="AD19">
        <v>19536.775390625</v>
      </c>
      <c r="AE19">
        <v>8854.3837890625</v>
      </c>
      <c r="AF19">
        <v>37087.30859375</v>
      </c>
      <c r="AG19">
        <v>123839.71875</v>
      </c>
      <c r="AH19">
        <v>31353.98046875</v>
      </c>
      <c r="AI19">
        <v>3869.587890625</v>
      </c>
      <c r="AJ19">
        <v>20842.884765625</v>
      </c>
      <c r="AK19">
        <v>6069.46728515625</v>
      </c>
      <c r="AL19">
        <v>535067.3125</v>
      </c>
      <c r="AM19">
        <v>405538.03125</v>
      </c>
      <c r="AN19">
        <v>129529.3515625</v>
      </c>
      <c r="AO19" s="5" t="s">
        <v>123</v>
      </c>
    </row>
    <row r="20" spans="1:41" ht="15" x14ac:dyDescent="0.25">
      <c r="A20">
        <v>2010</v>
      </c>
      <c r="B20" s="5" t="s">
        <v>83</v>
      </c>
      <c r="C20" s="5" t="s">
        <v>90</v>
      </c>
      <c r="D20" s="5" t="s">
        <v>91</v>
      </c>
      <c r="E20" s="5" t="s">
        <v>122</v>
      </c>
      <c r="F20" s="5" t="s">
        <v>122</v>
      </c>
      <c r="G20" s="5" t="s">
        <v>97</v>
      </c>
      <c r="H20" s="5" t="s">
        <v>95</v>
      </c>
      <c r="I20">
        <v>11645.4052734375</v>
      </c>
      <c r="J20">
        <v>21698</v>
      </c>
      <c r="K20">
        <v>1482</v>
      </c>
      <c r="L20">
        <v>5121.53759765625</v>
      </c>
      <c r="M20">
        <v>10867.884765625</v>
      </c>
      <c r="N20">
        <v>4671</v>
      </c>
      <c r="O20">
        <v>5997</v>
      </c>
      <c r="P20">
        <v>13218</v>
      </c>
      <c r="Q20">
        <v>2469</v>
      </c>
      <c r="R20">
        <v>3438.87890625</v>
      </c>
      <c r="S20">
        <v>13265</v>
      </c>
      <c r="T20">
        <v>13833.984375</v>
      </c>
      <c r="U20">
        <v>1427</v>
      </c>
      <c r="V20">
        <v>3896.534912109375</v>
      </c>
      <c r="W20">
        <v>5825</v>
      </c>
      <c r="X20">
        <v>10942</v>
      </c>
      <c r="Y20">
        <v>36446</v>
      </c>
      <c r="Z20">
        <v>6426</v>
      </c>
      <c r="AA20">
        <v>80459.09375</v>
      </c>
      <c r="AB20">
        <v>1037</v>
      </c>
      <c r="AC20">
        <v>6949</v>
      </c>
      <c r="AD20">
        <v>17987</v>
      </c>
      <c r="AE20">
        <v>8152</v>
      </c>
      <c r="AF20">
        <v>34145.31640625</v>
      </c>
      <c r="AG20">
        <v>114016</v>
      </c>
      <c r="AH20">
        <v>28866.791015625</v>
      </c>
      <c r="AI20">
        <v>3562.628662109375</v>
      </c>
      <c r="AJ20">
        <v>19189.5</v>
      </c>
      <c r="AK20">
        <v>5588</v>
      </c>
      <c r="AL20">
        <v>492622.53125</v>
      </c>
      <c r="AM20">
        <v>373368.25</v>
      </c>
      <c r="AN20">
        <v>119254.28125</v>
      </c>
      <c r="AO20" s="5" t="s">
        <v>124</v>
      </c>
    </row>
    <row r="21" spans="1:41" ht="15" x14ac:dyDescent="0.25">
      <c r="A21">
        <v>2010</v>
      </c>
      <c r="B21" s="5" t="s">
        <v>83</v>
      </c>
      <c r="C21" s="5" t="s">
        <v>90</v>
      </c>
      <c r="D21" s="5" t="s">
        <v>91</v>
      </c>
      <c r="E21" s="5" t="s">
        <v>125</v>
      </c>
      <c r="F21" s="5" t="s">
        <v>125</v>
      </c>
      <c r="G21" s="5" t="s">
        <v>94</v>
      </c>
      <c r="H21" s="5" t="s">
        <v>95</v>
      </c>
      <c r="I21">
        <v>2840.2392578125</v>
      </c>
      <c r="J21">
        <v>8119.052734375</v>
      </c>
      <c r="K21">
        <v>0</v>
      </c>
      <c r="L21">
        <v>474.65231323242187</v>
      </c>
      <c r="M21">
        <v>470.30767822265625</v>
      </c>
      <c r="N21">
        <v>1834.5257568359375</v>
      </c>
      <c r="O21">
        <v>1630.3275146484375</v>
      </c>
      <c r="P21">
        <v>6255.20068359375</v>
      </c>
      <c r="Q21">
        <v>1179.5706787109375</v>
      </c>
      <c r="R21">
        <v>508.49417114257812</v>
      </c>
      <c r="S21">
        <v>0</v>
      </c>
      <c r="T21">
        <v>0</v>
      </c>
      <c r="U21">
        <v>332.365234375</v>
      </c>
      <c r="V21">
        <v>1003.163818359375</v>
      </c>
      <c r="W21">
        <v>1581.4503173828125</v>
      </c>
      <c r="X21">
        <v>735.3309326171875</v>
      </c>
      <c r="Y21">
        <v>13831.1728515625</v>
      </c>
      <c r="Z21">
        <v>1012.3019409179687</v>
      </c>
      <c r="AA21">
        <v>5292.8623046875</v>
      </c>
      <c r="AB21">
        <v>558.28668212890625</v>
      </c>
      <c r="AC21">
        <v>621.2840576171875</v>
      </c>
      <c r="AD21">
        <v>15296.404296875</v>
      </c>
      <c r="AE21">
        <v>1148.072021484375</v>
      </c>
      <c r="AF21">
        <v>14215.673828125</v>
      </c>
      <c r="AG21">
        <v>74706.1484375</v>
      </c>
      <c r="AH21">
        <v>19712.19921875</v>
      </c>
      <c r="AI21">
        <v>0</v>
      </c>
      <c r="AJ21">
        <v>22148.220703125</v>
      </c>
      <c r="AK21">
        <v>3059.71533203125</v>
      </c>
      <c r="AL21">
        <v>198567.015625</v>
      </c>
      <c r="AM21">
        <v>155523</v>
      </c>
      <c r="AN21">
        <v>43044.01953125</v>
      </c>
      <c r="AO21" s="5" t="s">
        <v>126</v>
      </c>
    </row>
    <row r="22" spans="1:41" ht="15" x14ac:dyDescent="0.25">
      <c r="A22">
        <v>2010</v>
      </c>
      <c r="B22" s="5" t="s">
        <v>83</v>
      </c>
      <c r="C22" s="5" t="s">
        <v>90</v>
      </c>
      <c r="D22" s="5" t="s">
        <v>91</v>
      </c>
      <c r="E22" s="5" t="s">
        <v>125</v>
      </c>
      <c r="F22" s="5" t="s">
        <v>125</v>
      </c>
      <c r="G22" s="5" t="s">
        <v>97</v>
      </c>
      <c r="H22" s="5" t="s">
        <v>95</v>
      </c>
      <c r="I22">
        <v>2614.93408203125</v>
      </c>
      <c r="J22">
        <v>7475</v>
      </c>
      <c r="K22">
        <v>0</v>
      </c>
      <c r="L22">
        <v>437</v>
      </c>
      <c r="M22">
        <v>433</v>
      </c>
      <c r="N22">
        <v>1689</v>
      </c>
      <c r="O22">
        <v>1501</v>
      </c>
      <c r="P22">
        <v>5759</v>
      </c>
      <c r="Q22">
        <v>1086</v>
      </c>
      <c r="R22">
        <v>468.15731811523437</v>
      </c>
      <c r="S22">
        <v>0</v>
      </c>
      <c r="T22">
        <v>0</v>
      </c>
      <c r="U22">
        <v>306</v>
      </c>
      <c r="V22">
        <v>923.58673095703125</v>
      </c>
      <c r="W22">
        <v>1456</v>
      </c>
      <c r="X22">
        <v>677</v>
      </c>
      <c r="Y22">
        <v>12734</v>
      </c>
      <c r="Z22">
        <v>932</v>
      </c>
      <c r="AA22">
        <v>4873</v>
      </c>
      <c r="AB22">
        <v>514</v>
      </c>
      <c r="AC22">
        <v>572</v>
      </c>
      <c r="AD22">
        <v>14083</v>
      </c>
      <c r="AE22">
        <v>1057</v>
      </c>
      <c r="AF22">
        <v>13088</v>
      </c>
      <c r="AG22">
        <v>68780</v>
      </c>
      <c r="AH22">
        <v>18148.5078125</v>
      </c>
      <c r="AI22">
        <v>0</v>
      </c>
      <c r="AJ22">
        <v>20391.2890625</v>
      </c>
      <c r="AK22">
        <v>2817</v>
      </c>
      <c r="AL22">
        <v>182815.46875</v>
      </c>
      <c r="AM22">
        <v>143185.96875</v>
      </c>
      <c r="AN22">
        <v>39629.5078125</v>
      </c>
      <c r="AO22" s="5" t="s">
        <v>127</v>
      </c>
    </row>
    <row r="23" spans="1:41" ht="15" x14ac:dyDescent="0.25">
      <c r="A23">
        <v>2010</v>
      </c>
      <c r="B23" s="5" t="s">
        <v>83</v>
      </c>
      <c r="C23" s="5" t="s">
        <v>84</v>
      </c>
      <c r="D23" s="5" t="s">
        <v>85</v>
      </c>
      <c r="E23" s="5" t="s">
        <v>128</v>
      </c>
      <c r="F23" s="5" t="s">
        <v>129</v>
      </c>
      <c r="G23" s="5" t="s">
        <v>87</v>
      </c>
      <c r="H23" s="5" t="s">
        <v>88</v>
      </c>
      <c r="I23">
        <v>30441</v>
      </c>
      <c r="J23">
        <v>81129.5</v>
      </c>
      <c r="K23">
        <v>4410</v>
      </c>
      <c r="L23">
        <v>7978.5</v>
      </c>
      <c r="M23">
        <v>36208.5</v>
      </c>
      <c r="N23">
        <v>25366</v>
      </c>
      <c r="O23">
        <v>41982.5</v>
      </c>
      <c r="P23">
        <v>17335</v>
      </c>
      <c r="Q23">
        <v>17162</v>
      </c>
      <c r="R23">
        <v>24379.032230662757</v>
      </c>
      <c r="S23">
        <v>33520.5</v>
      </c>
      <c r="T23">
        <v>23971.5</v>
      </c>
      <c r="U23">
        <v>8975.5</v>
      </c>
      <c r="V23">
        <v>36024</v>
      </c>
      <c r="W23">
        <v>12256.5</v>
      </c>
      <c r="X23">
        <v>53518.5</v>
      </c>
      <c r="Y23">
        <v>191232.5</v>
      </c>
      <c r="Z23">
        <v>14764.5</v>
      </c>
      <c r="AA23">
        <v>316434</v>
      </c>
      <c r="AB23">
        <v>6809</v>
      </c>
      <c r="AC23">
        <v>24310</v>
      </c>
      <c r="AD23">
        <v>33871</v>
      </c>
      <c r="AE23">
        <v>30638.5</v>
      </c>
      <c r="AF23">
        <v>107848</v>
      </c>
      <c r="AG23">
        <v>524621.5</v>
      </c>
      <c r="AH23">
        <v>83995.5</v>
      </c>
      <c r="AI23">
        <v>23036.5</v>
      </c>
      <c r="AJ23">
        <v>163479</v>
      </c>
      <c r="AK23">
        <v>12699.5</v>
      </c>
      <c r="AL23">
        <v>1988398</v>
      </c>
      <c r="AM23">
        <v>1622118.5</v>
      </c>
      <c r="AN23">
        <v>366279.5</v>
      </c>
      <c r="AO23" s="5" t="s">
        <v>130</v>
      </c>
    </row>
    <row r="24" spans="1:41" ht="15" x14ac:dyDescent="0.25">
      <c r="A24">
        <v>2010</v>
      </c>
      <c r="B24" s="5" t="s">
        <v>83</v>
      </c>
      <c r="C24" s="5" t="s">
        <v>84</v>
      </c>
      <c r="D24" s="5" t="s">
        <v>85</v>
      </c>
      <c r="E24" s="5" t="s">
        <v>131</v>
      </c>
      <c r="F24" s="5" t="s">
        <v>132</v>
      </c>
      <c r="G24" s="5" t="s">
        <v>87</v>
      </c>
      <c r="H24" s="5" t="s">
        <v>133</v>
      </c>
      <c r="I24">
        <v>751.14400000000001</v>
      </c>
      <c r="J24">
        <v>1347.5085369999999</v>
      </c>
      <c r="K24">
        <v>53.17</v>
      </c>
      <c r="L24">
        <v>116.763232</v>
      </c>
      <c r="M24">
        <v>504.07</v>
      </c>
      <c r="N24">
        <v>300</v>
      </c>
      <c r="O24">
        <v>450</v>
      </c>
      <c r="P24">
        <v>573.70310299999994</v>
      </c>
      <c r="Q24">
        <v>289.21058326399998</v>
      </c>
      <c r="R24">
        <v>562.86019432160003</v>
      </c>
      <c r="S24">
        <v>545</v>
      </c>
      <c r="T24">
        <v>392</v>
      </c>
      <c r="U24">
        <v>155.46299999999999</v>
      </c>
      <c r="V24">
        <v>613.5</v>
      </c>
      <c r="W24">
        <v>261</v>
      </c>
      <c r="X24">
        <v>986</v>
      </c>
      <c r="Y24">
        <v>3424.5</v>
      </c>
      <c r="Z24">
        <v>413.96320435000001</v>
      </c>
      <c r="AA24">
        <v>4563.891138</v>
      </c>
      <c r="AB24">
        <v>89.587999999999994</v>
      </c>
      <c r="AC24">
        <v>355</v>
      </c>
      <c r="AD24">
        <v>717.14878392200001</v>
      </c>
      <c r="AE24">
        <v>357.51068129999999</v>
      </c>
      <c r="AF24">
        <v>1665</v>
      </c>
      <c r="AG24">
        <v>8681.4211830000004</v>
      </c>
      <c r="AH24">
        <v>1226.3399922968999</v>
      </c>
      <c r="AI24">
        <v>361.34673282</v>
      </c>
      <c r="AJ24">
        <v>2635</v>
      </c>
      <c r="AK24">
        <v>309</v>
      </c>
      <c r="AL24">
        <v>32701.103515625</v>
      </c>
      <c r="AM24">
        <v>26806.439453125</v>
      </c>
      <c r="AN24">
        <v>5894.6630859375</v>
      </c>
      <c r="AO24" s="5" t="s">
        <v>134</v>
      </c>
    </row>
    <row r="25" spans="1:41" ht="15" x14ac:dyDescent="0.25">
      <c r="A25">
        <v>2010</v>
      </c>
      <c r="B25" s="5" t="s">
        <v>83</v>
      </c>
      <c r="C25" s="5" t="s">
        <v>84</v>
      </c>
      <c r="D25" s="5" t="s">
        <v>85</v>
      </c>
      <c r="E25" s="5" t="s">
        <v>131</v>
      </c>
      <c r="F25" s="5" t="s">
        <v>135</v>
      </c>
      <c r="G25" s="5" t="s">
        <v>87</v>
      </c>
      <c r="H25" s="5" t="s">
        <v>136</v>
      </c>
      <c r="I25">
        <v>0.69713034116642547</v>
      </c>
      <c r="J25">
        <v>0.54098266696895658</v>
      </c>
      <c r="K25">
        <v>0.67440385591070517</v>
      </c>
      <c r="L25">
        <v>0.65364535470083174</v>
      </c>
      <c r="M25">
        <v>0.59816459222564267</v>
      </c>
      <c r="N25">
        <v>0.6041452094426446</v>
      </c>
      <c r="O25">
        <v>0.54388420342719568</v>
      </c>
      <c r="P25">
        <v>0.47556269005925478</v>
      </c>
      <c r="Q25">
        <v>0.51155763682321731</v>
      </c>
      <c r="R25">
        <v>0.72958538655124705</v>
      </c>
      <c r="S25">
        <v>0.69904058283310244</v>
      </c>
      <c r="T25">
        <v>0.62151192288178592</v>
      </c>
      <c r="U25">
        <v>0.52928475419681409</v>
      </c>
      <c r="V25">
        <v>0.59863958641703463</v>
      </c>
      <c r="W25">
        <v>0.58420628525382756</v>
      </c>
      <c r="X25">
        <v>0.75038051750380519</v>
      </c>
      <c r="Y25">
        <v>0.63601180758845943</v>
      </c>
      <c r="Z25">
        <v>0.77994013397626361</v>
      </c>
      <c r="AA25">
        <v>0.64093237881901299</v>
      </c>
      <c r="AB25">
        <v>0.61704722090439268</v>
      </c>
      <c r="AC25">
        <v>0.63819077409844316</v>
      </c>
      <c r="AD25">
        <v>0.6415351425003909</v>
      </c>
      <c r="AE25">
        <v>0.65113311863156198</v>
      </c>
      <c r="AF25">
        <v>0.59638686272571362</v>
      </c>
      <c r="AG25">
        <v>0.55829408137723568</v>
      </c>
      <c r="AH25">
        <v>0.53211331696820674</v>
      </c>
      <c r="AI25">
        <v>0.61506074520459386</v>
      </c>
      <c r="AJ25">
        <v>0.53201111913334076</v>
      </c>
      <c r="AK25">
        <v>0.66554665288188164</v>
      </c>
      <c r="AL25">
        <v>0.61780446767807007</v>
      </c>
      <c r="AM25">
        <v>0.61020207405090332</v>
      </c>
      <c r="AN25">
        <v>0.62857460975646973</v>
      </c>
      <c r="AO25" s="5" t="s">
        <v>137</v>
      </c>
    </row>
    <row r="26" spans="1:41" ht="15" x14ac:dyDescent="0.25">
      <c r="A26">
        <v>2010</v>
      </c>
      <c r="B26" s="5" t="s">
        <v>83</v>
      </c>
      <c r="C26" s="5" t="s">
        <v>84</v>
      </c>
      <c r="D26" s="5" t="s">
        <v>85</v>
      </c>
      <c r="E26" s="5" t="s">
        <v>131</v>
      </c>
      <c r="F26" s="5" t="s">
        <v>36</v>
      </c>
      <c r="G26" s="5" t="s">
        <v>87</v>
      </c>
      <c r="H26" s="5" t="s">
        <v>136</v>
      </c>
      <c r="I26">
        <v>3.1491964257186297E-2</v>
      </c>
      <c r="J26">
        <v>5.0162071069683997E-2</v>
      </c>
      <c r="K26">
        <v>9.7235283054353999E-2</v>
      </c>
      <c r="L26">
        <v>7.6515799083053906E-2</v>
      </c>
      <c r="M26">
        <v>5.5546463784791798E-2</v>
      </c>
      <c r="N26">
        <v>6.7246666666666594E-2</v>
      </c>
      <c r="O26">
        <v>7.5380000000000003E-2</v>
      </c>
      <c r="P26">
        <v>7.8189214546445507E-2</v>
      </c>
      <c r="Q26">
        <v>5.0603258006090099E-2</v>
      </c>
      <c r="R26">
        <v>3.8540386601233698E-2</v>
      </c>
      <c r="S26">
        <v>5.3211009174311902E-2</v>
      </c>
      <c r="T26">
        <v>6.0010204081632698E-2</v>
      </c>
      <c r="U26">
        <v>5.1231482732225601E-2</v>
      </c>
      <c r="V26">
        <v>5.6234718826405898E-2</v>
      </c>
      <c r="W26">
        <v>7.6628352490421506E-2</v>
      </c>
      <c r="X26">
        <v>3.6112576064908697E-2</v>
      </c>
      <c r="Y26">
        <v>4.2692363848737001E-2</v>
      </c>
      <c r="Z26">
        <v>7.1059891316159196E-2</v>
      </c>
      <c r="AA26">
        <v>5.8997478874571699E-2</v>
      </c>
      <c r="AB26">
        <v>7.2811090771085399E-2</v>
      </c>
      <c r="AC26">
        <v>0.123943661971831</v>
      </c>
      <c r="AD26">
        <v>6.7521554416059296E-2</v>
      </c>
      <c r="AE26">
        <v>8.3053969722050897E-2</v>
      </c>
      <c r="AF26">
        <v>3.97563747747747E-2</v>
      </c>
      <c r="AG26">
        <v>4.2677122064505302E-2</v>
      </c>
      <c r="AH26">
        <v>5.0247999481355297E-2</v>
      </c>
      <c r="AI26">
        <v>6.4111905246513903E-2</v>
      </c>
      <c r="AJ26">
        <v>4.9715370018975302E-2</v>
      </c>
      <c r="AK26">
        <v>4.7336569579288099E-2</v>
      </c>
      <c r="AL26">
        <v>6.0974661260843277E-2</v>
      </c>
      <c r="AM26">
        <v>5.9535987675189972E-2</v>
      </c>
      <c r="AN26">
        <v>6.3012756407260895E-2</v>
      </c>
      <c r="AO26" s="5" t="s">
        <v>138</v>
      </c>
    </row>
    <row r="27" spans="1:41" ht="15" x14ac:dyDescent="0.25">
      <c r="A27">
        <v>2010</v>
      </c>
      <c r="B27" s="5" t="s">
        <v>83</v>
      </c>
      <c r="C27" s="5" t="s">
        <v>84</v>
      </c>
      <c r="D27" s="5" t="s">
        <v>85</v>
      </c>
      <c r="E27" s="5" t="s">
        <v>131</v>
      </c>
      <c r="F27" s="5" t="s">
        <v>139</v>
      </c>
      <c r="G27" s="5" t="s">
        <v>87</v>
      </c>
      <c r="H27" s="5" t="s">
        <v>133</v>
      </c>
      <c r="I27">
        <v>727.48900000000003</v>
      </c>
      <c r="J27">
        <v>1279.914718</v>
      </c>
      <c r="K27">
        <v>48</v>
      </c>
      <c r="L27">
        <v>107.82899999999999</v>
      </c>
      <c r="M27">
        <v>476.070694</v>
      </c>
      <c r="N27">
        <v>279.82600000000002</v>
      </c>
      <c r="O27">
        <v>416.07900000000001</v>
      </c>
      <c r="P27">
        <v>528.84570799357141</v>
      </c>
      <c r="Q27">
        <v>274.57558550099998</v>
      </c>
      <c r="R27">
        <v>541.16734483000005</v>
      </c>
      <c r="S27">
        <v>516</v>
      </c>
      <c r="T27">
        <v>368.476</v>
      </c>
      <c r="U27">
        <v>147.4984</v>
      </c>
      <c r="V27">
        <v>579</v>
      </c>
      <c r="W27">
        <v>241</v>
      </c>
      <c r="X27">
        <v>950.39300000000003</v>
      </c>
      <c r="Y27">
        <v>3278.3</v>
      </c>
      <c r="Z27">
        <v>384.54702404</v>
      </c>
      <c r="AA27">
        <v>4294.6330669999998</v>
      </c>
      <c r="AB27">
        <v>83.064999999999998</v>
      </c>
      <c r="AC27">
        <v>311</v>
      </c>
      <c r="AD27">
        <v>668.72578328399993</v>
      </c>
      <c r="AE27">
        <v>327.81799999999998</v>
      </c>
      <c r="AF27">
        <v>1598.805636</v>
      </c>
      <c r="AG27">
        <v>8310.9231114797276</v>
      </c>
      <c r="AH27">
        <v>1164.7188610000001</v>
      </c>
      <c r="AI27">
        <v>338.18010532430679</v>
      </c>
      <c r="AJ27">
        <v>2504</v>
      </c>
      <c r="AK27">
        <v>294.37299999999999</v>
      </c>
      <c r="AL27">
        <v>31041.25390625</v>
      </c>
      <c r="AM27">
        <v>25476.171875</v>
      </c>
      <c r="AN27">
        <v>5565.08154296875</v>
      </c>
      <c r="AO27" s="5" t="s">
        <v>140</v>
      </c>
    </row>
    <row r="28" spans="1:41" ht="15" x14ac:dyDescent="0.25">
      <c r="A28">
        <v>2010</v>
      </c>
      <c r="B28" s="5" t="s">
        <v>83</v>
      </c>
      <c r="C28" s="5" t="s">
        <v>84</v>
      </c>
      <c r="D28" s="5" t="s">
        <v>85</v>
      </c>
      <c r="E28" s="5" t="s">
        <v>141</v>
      </c>
      <c r="F28" s="5" t="s">
        <v>142</v>
      </c>
      <c r="G28" s="5" t="s">
        <v>87</v>
      </c>
      <c r="H28" s="5" t="s">
        <v>143</v>
      </c>
      <c r="I28">
        <v>118</v>
      </c>
      <c r="J28">
        <v>240.02199999999999</v>
      </c>
      <c r="K28">
        <v>9</v>
      </c>
      <c r="L28">
        <v>20.391999999999999</v>
      </c>
      <c r="M28">
        <v>96.197999999999993</v>
      </c>
      <c r="N28">
        <v>48.706000000000003</v>
      </c>
      <c r="O28">
        <v>94.45</v>
      </c>
      <c r="P28">
        <v>136.76272</v>
      </c>
      <c r="Q28">
        <v>62.728000000000002</v>
      </c>
      <c r="R28">
        <v>83.701999999999998</v>
      </c>
      <c r="S28">
        <v>89</v>
      </c>
      <c r="T28">
        <v>71</v>
      </c>
      <c r="U28">
        <v>33.53</v>
      </c>
      <c r="V28">
        <v>145.55600000000001</v>
      </c>
      <c r="W28">
        <v>51</v>
      </c>
      <c r="X28">
        <v>147</v>
      </c>
      <c r="Y28">
        <v>615.20000000000005</v>
      </c>
      <c r="Z28">
        <v>55.212000000000003</v>
      </c>
      <c r="AA28">
        <v>649.54399999999998</v>
      </c>
      <c r="AB28">
        <v>16.574000000000002</v>
      </c>
      <c r="AC28">
        <v>53</v>
      </c>
      <c r="AD28">
        <v>78.825999999999993</v>
      </c>
      <c r="AE28">
        <v>57.578000000000003</v>
      </c>
      <c r="AF28">
        <v>277.7</v>
      </c>
      <c r="AG28">
        <v>1590.3235672207429</v>
      </c>
      <c r="AH28">
        <v>262.084</v>
      </c>
      <c r="AI28">
        <v>67.13</v>
      </c>
      <c r="AJ28">
        <v>563</v>
      </c>
      <c r="AK28">
        <v>35</v>
      </c>
      <c r="AL28">
        <v>5768.2177734375</v>
      </c>
      <c r="AM28">
        <v>4750.9560546875</v>
      </c>
      <c r="AN28">
        <v>1017.261962890625</v>
      </c>
      <c r="AO28" s="5" t="s">
        <v>144</v>
      </c>
    </row>
    <row r="29" spans="1:41" ht="15" x14ac:dyDescent="0.25">
      <c r="A29">
        <v>2010</v>
      </c>
      <c r="B29" s="5" t="s">
        <v>83</v>
      </c>
      <c r="C29" s="5" t="s">
        <v>84</v>
      </c>
      <c r="D29" s="5" t="s">
        <v>85</v>
      </c>
      <c r="E29" s="5" t="s">
        <v>141</v>
      </c>
      <c r="F29" s="5" t="s">
        <v>141</v>
      </c>
      <c r="G29" s="5" t="s">
        <v>87</v>
      </c>
      <c r="H29" s="5" t="s">
        <v>143</v>
      </c>
      <c r="I29">
        <v>123</v>
      </c>
      <c r="J29">
        <v>285.09199999999998</v>
      </c>
      <c r="K29">
        <v>9</v>
      </c>
      <c r="L29">
        <v>20.391999999999999</v>
      </c>
      <c r="M29">
        <v>96.197999999999993</v>
      </c>
      <c r="N29">
        <v>56.686000000000007</v>
      </c>
      <c r="O29">
        <v>94.45</v>
      </c>
      <c r="P29">
        <v>137.71312</v>
      </c>
      <c r="Q29">
        <v>62.728000000000002</v>
      </c>
      <c r="R29">
        <v>88.068439999999995</v>
      </c>
      <c r="S29">
        <v>89</v>
      </c>
      <c r="T29">
        <v>72</v>
      </c>
      <c r="U29">
        <v>33.53</v>
      </c>
      <c r="V29">
        <v>146.197</v>
      </c>
      <c r="W29">
        <v>51</v>
      </c>
      <c r="X29">
        <v>150</v>
      </c>
      <c r="Y29">
        <v>615.85</v>
      </c>
      <c r="Z29">
        <v>60.589360000000013</v>
      </c>
      <c r="AA29">
        <v>812.86599999999999</v>
      </c>
      <c r="AB29">
        <v>16.574000000000002</v>
      </c>
      <c r="AC29">
        <v>63.5</v>
      </c>
      <c r="AD29">
        <v>130.25200000000001</v>
      </c>
      <c r="AE29">
        <v>62.677999999999997</v>
      </c>
      <c r="AF29">
        <v>318.7</v>
      </c>
      <c r="AG29">
        <v>1775.1035672207429</v>
      </c>
      <c r="AH29">
        <v>263.08897999999999</v>
      </c>
      <c r="AI29">
        <v>67.386499999999998</v>
      </c>
      <c r="AJ29">
        <v>565.4</v>
      </c>
      <c r="AK29">
        <v>53</v>
      </c>
      <c r="AL29">
        <v>6320.04296875</v>
      </c>
      <c r="AM29">
        <v>5228.09326171875</v>
      </c>
      <c r="AN29">
        <v>1091.949462890625</v>
      </c>
      <c r="AO29" s="5" t="s">
        <v>145</v>
      </c>
    </row>
    <row r="30" spans="1:41" ht="15" x14ac:dyDescent="0.25">
      <c r="A30">
        <v>2010</v>
      </c>
      <c r="B30" s="5" t="s">
        <v>83</v>
      </c>
      <c r="C30" s="5" t="s">
        <v>84</v>
      </c>
      <c r="D30" s="5" t="s">
        <v>85</v>
      </c>
      <c r="E30" s="5" t="s">
        <v>86</v>
      </c>
      <c r="F30" s="5" t="s">
        <v>86</v>
      </c>
      <c r="G30" s="5" t="s">
        <v>87</v>
      </c>
      <c r="H30" s="5" t="s">
        <v>88</v>
      </c>
      <c r="I30">
        <v>30615</v>
      </c>
      <c r="J30">
        <v>81573</v>
      </c>
      <c r="K30">
        <v>4422</v>
      </c>
      <c r="L30">
        <v>7976</v>
      </c>
      <c r="M30">
        <v>36447</v>
      </c>
      <c r="N30">
        <v>25432</v>
      </c>
      <c r="O30">
        <v>42204</v>
      </c>
      <c r="P30">
        <v>17452</v>
      </c>
      <c r="Q30">
        <v>17198</v>
      </c>
      <c r="R30">
        <v>24504</v>
      </c>
      <c r="S30">
        <v>33793</v>
      </c>
      <c r="T30">
        <v>24073</v>
      </c>
      <c r="U30">
        <v>9008</v>
      </c>
      <c r="V30">
        <v>36219</v>
      </c>
      <c r="W30">
        <v>12257</v>
      </c>
      <c r="X30">
        <v>53706</v>
      </c>
      <c r="Y30">
        <v>192179</v>
      </c>
      <c r="Z30">
        <v>14768</v>
      </c>
      <c r="AA30">
        <v>317489</v>
      </c>
      <c r="AB30">
        <v>6786</v>
      </c>
      <c r="AC30">
        <v>24435</v>
      </c>
      <c r="AD30">
        <v>34050</v>
      </c>
      <c r="AE30">
        <v>30824</v>
      </c>
      <c r="AF30">
        <v>108212</v>
      </c>
      <c r="AG30">
        <v>527096</v>
      </c>
      <c r="AH30">
        <v>84276</v>
      </c>
      <c r="AI30">
        <v>23176</v>
      </c>
      <c r="AJ30">
        <v>164058</v>
      </c>
      <c r="AK30">
        <v>12782</v>
      </c>
      <c r="AL30">
        <v>1997010</v>
      </c>
      <c r="AM30">
        <v>1629038</v>
      </c>
      <c r="AN30">
        <v>367972</v>
      </c>
      <c r="AO30" s="5" t="s">
        <v>146</v>
      </c>
    </row>
    <row r="31" spans="1:41" ht="15" x14ac:dyDescent="0.25">
      <c r="A31">
        <v>2010</v>
      </c>
      <c r="B31" s="5" t="s">
        <v>83</v>
      </c>
      <c r="C31" s="5" t="s">
        <v>84</v>
      </c>
      <c r="D31" s="5" t="s">
        <v>85</v>
      </c>
      <c r="E31" s="5" t="s">
        <v>147</v>
      </c>
      <c r="F31" s="5" t="s">
        <v>2</v>
      </c>
      <c r="G31" s="5" t="s">
        <v>87</v>
      </c>
      <c r="H31" s="5" t="s">
        <v>148</v>
      </c>
      <c r="I31">
        <v>3455</v>
      </c>
      <c r="J31">
        <v>3891.5</v>
      </c>
      <c r="K31">
        <v>584.19999999999993</v>
      </c>
      <c r="L31">
        <v>1741</v>
      </c>
      <c r="M31">
        <v>2438.3126566467058</v>
      </c>
      <c r="N31">
        <v>3279.712</v>
      </c>
      <c r="O31">
        <v>1618.9</v>
      </c>
      <c r="P31">
        <v>2537.6999999999998</v>
      </c>
      <c r="Q31">
        <v>58.964490000000012</v>
      </c>
      <c r="R31">
        <v>1921</v>
      </c>
      <c r="S31">
        <v>3811</v>
      </c>
      <c r="T31">
        <v>2880</v>
      </c>
      <c r="U31">
        <v>32.400000000000013</v>
      </c>
      <c r="V31">
        <v>2563.1999999999998</v>
      </c>
      <c r="W31">
        <v>1631</v>
      </c>
      <c r="X31">
        <v>5004</v>
      </c>
      <c r="Y31">
        <v>5822.9</v>
      </c>
      <c r="Z31">
        <v>4348.1921700000003</v>
      </c>
      <c r="AA31">
        <v>22615.42430515297</v>
      </c>
      <c r="AB31">
        <v>844.52879999999993</v>
      </c>
      <c r="AC31">
        <v>4206</v>
      </c>
      <c r="AD31">
        <v>8289.259544999999</v>
      </c>
      <c r="AE31">
        <v>3059</v>
      </c>
      <c r="AF31">
        <v>5870.63</v>
      </c>
      <c r="AG31">
        <v>8505</v>
      </c>
      <c r="AH31">
        <v>3241</v>
      </c>
      <c r="AI31">
        <v>1732.4090799999999</v>
      </c>
      <c r="AJ31">
        <v>1772</v>
      </c>
      <c r="AK31">
        <v>1976</v>
      </c>
      <c r="AL31">
        <v>109730.234375</v>
      </c>
      <c r="AM31">
        <v>75679.625</v>
      </c>
      <c r="AN31">
        <v>34050.609375</v>
      </c>
      <c r="AO31" s="5" t="s">
        <v>149</v>
      </c>
    </row>
    <row r="32" spans="1:41" ht="15" x14ac:dyDescent="0.25">
      <c r="A32">
        <v>2010</v>
      </c>
      <c r="B32" s="5" t="s">
        <v>83</v>
      </c>
      <c r="C32" s="5" t="s">
        <v>84</v>
      </c>
      <c r="D32" s="5" t="s">
        <v>85</v>
      </c>
      <c r="E32" s="5" t="s">
        <v>147</v>
      </c>
      <c r="F32" s="5" t="s">
        <v>147</v>
      </c>
      <c r="G32" s="5" t="s">
        <v>87</v>
      </c>
      <c r="H32" s="5" t="s">
        <v>148</v>
      </c>
      <c r="I32">
        <v>4106</v>
      </c>
      <c r="J32">
        <v>5600</v>
      </c>
      <c r="K32">
        <v>616.6</v>
      </c>
      <c r="L32">
        <v>1837.105</v>
      </c>
      <c r="M32">
        <v>3022.4918404226719</v>
      </c>
      <c r="N32">
        <v>3661.715999999999</v>
      </c>
      <c r="O32">
        <v>2576.6999999999998</v>
      </c>
      <c r="P32">
        <v>2933.400000000001</v>
      </c>
      <c r="Q32">
        <v>652.94891000000007</v>
      </c>
      <c r="R32">
        <v>2359.1</v>
      </c>
      <c r="S32">
        <v>4518</v>
      </c>
      <c r="T32">
        <v>3334</v>
      </c>
      <c r="U32">
        <v>248.37</v>
      </c>
      <c r="V32">
        <v>3347.72</v>
      </c>
      <c r="W32">
        <v>1714</v>
      </c>
      <c r="X32">
        <v>5829</v>
      </c>
      <c r="Y32">
        <v>10707.5</v>
      </c>
      <c r="Z32">
        <v>4386.9238299999997</v>
      </c>
      <c r="AA32">
        <v>30035.482639012778</v>
      </c>
      <c r="AB32">
        <v>905.2417999999999</v>
      </c>
      <c r="AC32">
        <v>4490.9000000000005</v>
      </c>
      <c r="AD32">
        <v>8603.1899599999997</v>
      </c>
      <c r="AE32">
        <v>3846.14</v>
      </c>
      <c r="AF32">
        <v>9571.09</v>
      </c>
      <c r="AG32">
        <v>17631.06914099996</v>
      </c>
      <c r="AH32">
        <v>5043</v>
      </c>
      <c r="AI32">
        <v>2072.49575</v>
      </c>
      <c r="AJ32">
        <v>4609.8999999999996</v>
      </c>
      <c r="AK32">
        <v>2130</v>
      </c>
      <c r="AL32">
        <v>150390.09375</v>
      </c>
      <c r="AM32">
        <v>110025.3671875</v>
      </c>
      <c r="AN32">
        <v>40364.72265625</v>
      </c>
      <c r="AO32" s="5" t="s">
        <v>150</v>
      </c>
    </row>
    <row r="33" spans="1:41" ht="15" x14ac:dyDescent="0.25">
      <c r="A33">
        <v>2010</v>
      </c>
      <c r="B33" s="5" t="s">
        <v>83</v>
      </c>
      <c r="C33" s="5" t="s">
        <v>84</v>
      </c>
      <c r="D33" s="5" t="s">
        <v>85</v>
      </c>
      <c r="E33" s="5" t="s">
        <v>147</v>
      </c>
      <c r="F33" s="5" t="s">
        <v>3</v>
      </c>
      <c r="G33" s="5" t="s">
        <v>87</v>
      </c>
      <c r="H33" s="5" t="s">
        <v>148</v>
      </c>
      <c r="I33">
        <v>651</v>
      </c>
      <c r="J33">
        <v>1708.5</v>
      </c>
      <c r="K33">
        <v>32.4</v>
      </c>
      <c r="L33">
        <v>96.10499999999999</v>
      </c>
      <c r="M33">
        <v>584.17918377596629</v>
      </c>
      <c r="N33">
        <v>382.00400000000002</v>
      </c>
      <c r="O33">
        <v>957.80000000000007</v>
      </c>
      <c r="P33">
        <v>395.7</v>
      </c>
      <c r="Q33">
        <v>593.98442</v>
      </c>
      <c r="R33">
        <v>438.1</v>
      </c>
      <c r="S33">
        <v>707</v>
      </c>
      <c r="T33">
        <v>454</v>
      </c>
      <c r="U33">
        <v>215.97</v>
      </c>
      <c r="V33">
        <v>784.52</v>
      </c>
      <c r="W33">
        <v>83</v>
      </c>
      <c r="X33">
        <v>825</v>
      </c>
      <c r="Y33">
        <v>4884.6000000000004</v>
      </c>
      <c r="Z33">
        <v>38.731660000000012</v>
      </c>
      <c r="AA33">
        <v>7420.058333859808</v>
      </c>
      <c r="AB33">
        <v>60.712999999999987</v>
      </c>
      <c r="AC33">
        <v>284.89999999999998</v>
      </c>
      <c r="AD33">
        <v>313.93041499999998</v>
      </c>
      <c r="AE33">
        <v>787.1400000000001</v>
      </c>
      <c r="AF33">
        <v>3700.46</v>
      </c>
      <c r="AG33">
        <v>9126.0691409999599</v>
      </c>
      <c r="AH33">
        <v>1802</v>
      </c>
      <c r="AI33">
        <v>340.08667000000008</v>
      </c>
      <c r="AJ33">
        <v>2837.9</v>
      </c>
      <c r="AK33">
        <v>154</v>
      </c>
      <c r="AL33">
        <v>40659.8515625</v>
      </c>
      <c r="AM33">
        <v>34345.7421875</v>
      </c>
      <c r="AN33">
        <v>6314.109375</v>
      </c>
      <c r="AO33" s="5" t="s">
        <v>151</v>
      </c>
    </row>
    <row r="34" spans="1:41" ht="15" x14ac:dyDescent="0.25">
      <c r="A34">
        <v>2010</v>
      </c>
      <c r="B34" s="5" t="s">
        <v>83</v>
      </c>
      <c r="C34" s="5" t="s">
        <v>152</v>
      </c>
      <c r="D34" s="5" t="s">
        <v>153</v>
      </c>
      <c r="E34" s="5" t="s">
        <v>154</v>
      </c>
      <c r="F34" s="5" t="s">
        <v>154</v>
      </c>
      <c r="G34" s="5" t="s">
        <v>94</v>
      </c>
      <c r="H34" s="5" t="s">
        <v>95</v>
      </c>
      <c r="I34">
        <v>913.1260986328125</v>
      </c>
      <c r="J34">
        <v>1551.579833984375</v>
      </c>
      <c r="K34">
        <v>0</v>
      </c>
      <c r="L34">
        <v>140.77000427246094</v>
      </c>
      <c r="M34">
        <v>862.86962890625</v>
      </c>
      <c r="N34">
        <v>157.67642211914062</v>
      </c>
      <c r="O34">
        <v>958.103271484375</v>
      </c>
      <c r="P34">
        <v>0</v>
      </c>
      <c r="Q34">
        <v>306.59304809570312</v>
      </c>
      <c r="R34">
        <v>249.39472961425781</v>
      </c>
      <c r="S34">
        <v>410.61569213867187</v>
      </c>
      <c r="T34">
        <v>1213.123046875</v>
      </c>
      <c r="U34">
        <v>81.028160095214844</v>
      </c>
      <c r="V34">
        <v>1561.00927734375</v>
      </c>
      <c r="W34">
        <v>447.8448486328125</v>
      </c>
      <c r="X34">
        <v>4068.927734375</v>
      </c>
      <c r="Y34">
        <v>2319.157470703125</v>
      </c>
      <c r="Z34">
        <v>692.0242919921875</v>
      </c>
      <c r="AA34">
        <v>5623.896484375</v>
      </c>
      <c r="AB34">
        <v>386.5262451171875</v>
      </c>
      <c r="AC34">
        <v>0</v>
      </c>
      <c r="AD34">
        <v>1258.12646484375</v>
      </c>
      <c r="AE34">
        <v>4341.57666015625</v>
      </c>
      <c r="AF34">
        <v>2313.50732421875</v>
      </c>
      <c r="AG34">
        <v>11869.6572265625</v>
      </c>
      <c r="AH34">
        <v>1565.864501953125</v>
      </c>
      <c r="AI34">
        <v>163.60997009277344</v>
      </c>
      <c r="AJ34">
        <v>629.6107177734375</v>
      </c>
      <c r="AK34">
        <v>1042.4163818359375</v>
      </c>
      <c r="AL34">
        <v>45128.6328125</v>
      </c>
      <c r="AM34">
        <v>32750.607421875</v>
      </c>
      <c r="AN34">
        <v>12378.02734375</v>
      </c>
      <c r="AO34" s="5" t="s">
        <v>155</v>
      </c>
    </row>
    <row r="35" spans="1:41" ht="15" x14ac:dyDescent="0.25">
      <c r="A35">
        <v>2010</v>
      </c>
      <c r="B35" s="5" t="s">
        <v>83</v>
      </c>
      <c r="C35" s="5" t="s">
        <v>152</v>
      </c>
      <c r="D35" s="5" t="s">
        <v>153</v>
      </c>
      <c r="E35" s="5" t="s">
        <v>154</v>
      </c>
      <c r="F35" s="5" t="s">
        <v>154</v>
      </c>
      <c r="G35" s="5" t="s">
        <v>97</v>
      </c>
      <c r="H35" s="5" t="s">
        <v>95</v>
      </c>
      <c r="I35">
        <v>833.92401123046875</v>
      </c>
      <c r="J35">
        <v>1417</v>
      </c>
      <c r="K35">
        <v>0</v>
      </c>
      <c r="L35">
        <v>128.55999755859375</v>
      </c>
      <c r="M35">
        <v>788.02667236328125</v>
      </c>
      <c r="N35">
        <v>144</v>
      </c>
      <c r="O35">
        <v>875</v>
      </c>
      <c r="P35">
        <v>0</v>
      </c>
      <c r="Q35">
        <v>280</v>
      </c>
      <c r="R35">
        <v>227.76290893554687</v>
      </c>
      <c r="S35">
        <v>375</v>
      </c>
      <c r="T35">
        <v>1107.9000244140625</v>
      </c>
      <c r="U35">
        <v>74</v>
      </c>
      <c r="V35">
        <v>1425.611572265625</v>
      </c>
      <c r="W35">
        <v>409</v>
      </c>
      <c r="X35">
        <v>3716</v>
      </c>
      <c r="Y35">
        <v>2118</v>
      </c>
      <c r="Z35">
        <v>632</v>
      </c>
      <c r="AA35">
        <v>5136.09521484375</v>
      </c>
      <c r="AB35">
        <v>353</v>
      </c>
      <c r="AC35">
        <v>0</v>
      </c>
      <c r="AD35">
        <v>1149</v>
      </c>
      <c r="AE35">
        <v>3965</v>
      </c>
      <c r="AF35">
        <v>2112.840087890625</v>
      </c>
      <c r="AG35">
        <v>10840.115234375</v>
      </c>
      <c r="AH35">
        <v>1430.045654296875</v>
      </c>
      <c r="AI35">
        <v>149.41888427734375</v>
      </c>
      <c r="AJ35">
        <v>575</v>
      </c>
      <c r="AK35">
        <v>952</v>
      </c>
      <c r="AL35">
        <v>41214.30078125</v>
      </c>
      <c r="AM35">
        <v>29909.908203125</v>
      </c>
      <c r="AN35">
        <v>11304.3916015625</v>
      </c>
      <c r="AO35" s="5" t="s">
        <v>156</v>
      </c>
    </row>
    <row r="36" spans="1:41" ht="15" x14ac:dyDescent="0.25">
      <c r="A36">
        <v>2010</v>
      </c>
      <c r="B36" s="5" t="s">
        <v>83</v>
      </c>
      <c r="C36" s="5" t="s">
        <v>152</v>
      </c>
      <c r="D36" s="5" t="s">
        <v>153</v>
      </c>
      <c r="E36" s="5" t="s">
        <v>32</v>
      </c>
      <c r="F36" s="5" t="s">
        <v>32</v>
      </c>
      <c r="G36" s="5" t="s">
        <v>94</v>
      </c>
      <c r="H36" s="5" t="s">
        <v>95</v>
      </c>
      <c r="I36">
        <v>2839.70751953125</v>
      </c>
      <c r="J36">
        <v>3926.580810546875</v>
      </c>
      <c r="K36">
        <v>777.432373046875</v>
      </c>
      <c r="L36">
        <v>1245.4576416015625</v>
      </c>
      <c r="M36">
        <v>4792.73681640625</v>
      </c>
      <c r="N36">
        <v>2323.537353515625</v>
      </c>
      <c r="O36">
        <v>2384.85595703125</v>
      </c>
      <c r="P36">
        <v>2614.80078125</v>
      </c>
      <c r="Q36">
        <v>2050.888427734375</v>
      </c>
      <c r="R36">
        <v>3275.018310546875</v>
      </c>
      <c r="S36">
        <v>5698.2509765625</v>
      </c>
      <c r="T36">
        <v>8505.6572265625</v>
      </c>
      <c r="U36">
        <v>1398.2833251953125</v>
      </c>
      <c r="V36">
        <v>2613.432861328125</v>
      </c>
      <c r="W36">
        <v>435.80010986328125</v>
      </c>
      <c r="X36">
        <v>7327.57373046875</v>
      </c>
      <c r="Y36">
        <v>10851.2041015625</v>
      </c>
      <c r="Z36">
        <v>1654.5074462890625</v>
      </c>
      <c r="AA36">
        <v>28399.810546875</v>
      </c>
      <c r="AB36">
        <v>935.1087646484375</v>
      </c>
      <c r="AC36">
        <v>2619.1806640625</v>
      </c>
      <c r="AD36">
        <v>2631.225341796875</v>
      </c>
      <c r="AE36">
        <v>3887.161865234375</v>
      </c>
      <c r="AF36">
        <v>13595.2587890625</v>
      </c>
      <c r="AG36">
        <v>41396.97265625</v>
      </c>
      <c r="AH36">
        <v>6589.02978515625</v>
      </c>
      <c r="AI36">
        <v>1607.7998046875</v>
      </c>
      <c r="AJ36">
        <v>3987.3232421875</v>
      </c>
      <c r="AK36">
        <v>1208.8525390625</v>
      </c>
      <c r="AL36">
        <v>171573.46875</v>
      </c>
      <c r="AM36">
        <v>128679.1171875</v>
      </c>
      <c r="AN36">
        <v>42894.328125</v>
      </c>
      <c r="AO36" s="5" t="s">
        <v>157</v>
      </c>
    </row>
    <row r="37" spans="1:41" ht="15" x14ac:dyDescent="0.25">
      <c r="A37">
        <v>2010</v>
      </c>
      <c r="B37" s="5" t="s">
        <v>83</v>
      </c>
      <c r="C37" s="5" t="s">
        <v>152</v>
      </c>
      <c r="D37" s="5" t="s">
        <v>153</v>
      </c>
      <c r="E37" s="5" t="s">
        <v>32</v>
      </c>
      <c r="F37" s="5" t="s">
        <v>32</v>
      </c>
      <c r="G37" s="5" t="s">
        <v>97</v>
      </c>
      <c r="H37" s="5" t="s">
        <v>95</v>
      </c>
      <c r="I37">
        <v>2593.39892578125</v>
      </c>
      <c r="J37">
        <v>3586</v>
      </c>
      <c r="K37">
        <v>710</v>
      </c>
      <c r="L37">
        <v>1137.4300537109375</v>
      </c>
      <c r="M37">
        <v>4377.02783203125</v>
      </c>
      <c r="N37">
        <v>2122</v>
      </c>
      <c r="O37">
        <v>2178</v>
      </c>
      <c r="P37">
        <v>2388</v>
      </c>
      <c r="Q37">
        <v>1873</v>
      </c>
      <c r="R37">
        <v>2990.9521484375</v>
      </c>
      <c r="S37">
        <v>5204</v>
      </c>
      <c r="T37">
        <v>7767.89990234375</v>
      </c>
      <c r="U37">
        <v>1277</v>
      </c>
      <c r="V37">
        <v>2386.750732421875</v>
      </c>
      <c r="W37">
        <v>398</v>
      </c>
      <c r="X37">
        <v>6692</v>
      </c>
      <c r="Y37">
        <v>9910</v>
      </c>
      <c r="Z37">
        <v>1511</v>
      </c>
      <c r="AA37">
        <v>25936.48828125</v>
      </c>
      <c r="AB37">
        <v>854</v>
      </c>
      <c r="AC37">
        <v>2392</v>
      </c>
      <c r="AD37">
        <v>2403</v>
      </c>
      <c r="AE37">
        <v>3550</v>
      </c>
      <c r="AF37">
        <v>12416.04296875</v>
      </c>
      <c r="AG37">
        <v>37806.3125</v>
      </c>
      <c r="AH37">
        <v>6017.51513671875</v>
      </c>
      <c r="AI37">
        <v>1468.3436279296875</v>
      </c>
      <c r="AJ37">
        <v>3641.4736328125</v>
      </c>
      <c r="AK37">
        <v>1104</v>
      </c>
      <c r="AL37">
        <v>156691.625</v>
      </c>
      <c r="AM37">
        <v>117517.8515625</v>
      </c>
      <c r="AN37">
        <v>39173.78515625</v>
      </c>
      <c r="AO37" s="5" t="s">
        <v>158</v>
      </c>
    </row>
    <row r="38" spans="1:41" ht="15" x14ac:dyDescent="0.25">
      <c r="A38">
        <v>2010</v>
      </c>
      <c r="B38" s="5" t="s">
        <v>83</v>
      </c>
      <c r="C38" s="5" t="s">
        <v>152</v>
      </c>
      <c r="D38" s="5" t="s">
        <v>153</v>
      </c>
      <c r="E38" s="5" t="s">
        <v>159</v>
      </c>
      <c r="F38" s="5" t="s">
        <v>159</v>
      </c>
      <c r="G38" s="5" t="s">
        <v>94</v>
      </c>
      <c r="H38" s="5" t="s">
        <v>95</v>
      </c>
      <c r="I38">
        <v>3801.7493896484375</v>
      </c>
      <c r="J38">
        <v>4997.466552734375</v>
      </c>
      <c r="K38">
        <v>1283.3109130859375</v>
      </c>
      <c r="L38">
        <v>698.78025817871094</v>
      </c>
      <c r="M38">
        <v>2320.4718017578125</v>
      </c>
      <c r="N38">
        <v>1206.6626281738281</v>
      </c>
      <c r="O38">
        <v>3394.423095703125</v>
      </c>
      <c r="P38">
        <v>1899.7818603515625</v>
      </c>
      <c r="Q38">
        <v>787.28713989257812</v>
      </c>
      <c r="R38">
        <v>1572.1682891845703</v>
      </c>
      <c r="S38">
        <v>3255.3610534667969</v>
      </c>
      <c r="T38">
        <v>6696.64892578125</v>
      </c>
      <c r="U38">
        <v>434.70513153076172</v>
      </c>
      <c r="V38">
        <v>3096.255615234375</v>
      </c>
      <c r="W38">
        <v>1514.3507080078125</v>
      </c>
      <c r="X38">
        <v>5788.0386962890625</v>
      </c>
      <c r="Y38">
        <v>17344.406494140625</v>
      </c>
      <c r="Z38">
        <v>1977.525146484375</v>
      </c>
      <c r="AA38">
        <v>19272.6494140625</v>
      </c>
      <c r="AB38">
        <v>557.34237670898437</v>
      </c>
      <c r="AC38">
        <v>2806.42138671875</v>
      </c>
      <c r="AD38">
        <v>4049.21826171875</v>
      </c>
      <c r="AE38">
        <v>5438.7418212890625</v>
      </c>
      <c r="AF38">
        <v>6652.193359375</v>
      </c>
      <c r="AG38">
        <v>27550.4765625</v>
      </c>
      <c r="AH38">
        <v>4553.741943359375</v>
      </c>
      <c r="AI38">
        <v>2260.7322845458984</v>
      </c>
      <c r="AJ38">
        <v>7148.3929443359375</v>
      </c>
      <c r="AK38">
        <v>4453.2640380859375</v>
      </c>
      <c r="AL38">
        <v>146812.5625</v>
      </c>
      <c r="AM38">
        <v>106685.6640625</v>
      </c>
      <c r="AN38">
        <v>40126.90625</v>
      </c>
      <c r="AO38" s="5" t="s">
        <v>160</v>
      </c>
    </row>
    <row r="39" spans="1:41" ht="15" x14ac:dyDescent="0.25">
      <c r="A39">
        <v>2010</v>
      </c>
      <c r="B39" s="5" t="s">
        <v>83</v>
      </c>
      <c r="C39" s="5" t="s">
        <v>152</v>
      </c>
      <c r="D39" s="5" t="s">
        <v>153</v>
      </c>
      <c r="E39" s="5" t="s">
        <v>159</v>
      </c>
      <c r="F39" s="5" t="s">
        <v>159</v>
      </c>
      <c r="G39" s="5" t="s">
        <v>97</v>
      </c>
      <c r="H39" s="5" t="s">
        <v>95</v>
      </c>
      <c r="I39">
        <v>3471.9960327148437</v>
      </c>
      <c r="J39">
        <v>4564</v>
      </c>
      <c r="K39">
        <v>1172</v>
      </c>
      <c r="L39">
        <v>638.16998291015625</v>
      </c>
      <c r="M39">
        <v>2119.2003784179687</v>
      </c>
      <c r="N39">
        <v>1102</v>
      </c>
      <c r="O39">
        <v>3100</v>
      </c>
      <c r="P39">
        <v>1735</v>
      </c>
      <c r="Q39">
        <v>719</v>
      </c>
      <c r="R39">
        <v>1435.8027038574219</v>
      </c>
      <c r="S39">
        <v>2973</v>
      </c>
      <c r="T39">
        <v>6115.7999267578125</v>
      </c>
      <c r="U39">
        <v>397</v>
      </c>
      <c r="V39">
        <v>2827.69482421875</v>
      </c>
      <c r="W39">
        <v>1383</v>
      </c>
      <c r="X39">
        <v>5286</v>
      </c>
      <c r="Y39">
        <v>15840</v>
      </c>
      <c r="Z39">
        <v>1806</v>
      </c>
      <c r="AA39">
        <v>17600.99267578125</v>
      </c>
      <c r="AB39">
        <v>509</v>
      </c>
      <c r="AC39">
        <v>2563</v>
      </c>
      <c r="AD39">
        <v>3698</v>
      </c>
      <c r="AE39">
        <v>4967</v>
      </c>
      <c r="AF39">
        <v>6075.2001953125</v>
      </c>
      <c r="AG39">
        <v>25160.8232421875</v>
      </c>
      <c r="AH39">
        <v>4158.7626953125</v>
      </c>
      <c r="AI39">
        <v>2064.6425170898437</v>
      </c>
      <c r="AJ39">
        <v>6528.36083984375</v>
      </c>
      <c r="AK39">
        <v>4067</v>
      </c>
      <c r="AL39">
        <v>134078.4375</v>
      </c>
      <c r="AM39">
        <v>97432.0390625</v>
      </c>
      <c r="AN39">
        <v>36646.40625</v>
      </c>
      <c r="AO39" s="5" t="s">
        <v>161</v>
      </c>
    </row>
    <row r="40" spans="1:41" ht="15" x14ac:dyDescent="0.25">
      <c r="A40">
        <v>2010</v>
      </c>
      <c r="B40" s="5" t="s">
        <v>83</v>
      </c>
      <c r="C40" s="5" t="s">
        <v>152</v>
      </c>
      <c r="D40" s="5" t="s">
        <v>153</v>
      </c>
      <c r="E40" s="5" t="s">
        <v>162</v>
      </c>
      <c r="F40" s="5" t="s">
        <v>162</v>
      </c>
      <c r="G40" s="5" t="s">
        <v>94</v>
      </c>
      <c r="H40" s="5" t="s">
        <v>95</v>
      </c>
      <c r="I40">
        <v>6312.36328125</v>
      </c>
      <c r="J40">
        <v>9227.355712890625</v>
      </c>
      <c r="K40">
        <v>1377.478759765625</v>
      </c>
      <c r="L40">
        <v>1643.6234741210937</v>
      </c>
      <c r="M40">
        <v>6708.9521484375</v>
      </c>
      <c r="N40">
        <v>3840.0780029296875</v>
      </c>
      <c r="O40">
        <v>3729.4854736328125</v>
      </c>
      <c r="P40">
        <v>4153.2408447265625</v>
      </c>
      <c r="Q40">
        <v>3138.19873046875</v>
      </c>
      <c r="R40">
        <v>5088.9149169921875</v>
      </c>
      <c r="S40">
        <v>5698.2509765625</v>
      </c>
      <c r="T40">
        <v>8995.6585998535156</v>
      </c>
      <c r="U40">
        <v>1745.3904418945312</v>
      </c>
      <c r="V40">
        <v>4261.263916015625</v>
      </c>
      <c r="W40">
        <v>1581.1441040039062</v>
      </c>
      <c r="X40">
        <v>7875.0613403320312</v>
      </c>
      <c r="Y40">
        <v>21549.111328125</v>
      </c>
      <c r="Z40">
        <v>1762.9099884033203</v>
      </c>
      <c r="AA40">
        <v>35027.99267578125</v>
      </c>
      <c r="AB40">
        <v>1236.2269287109375</v>
      </c>
      <c r="AC40">
        <v>4531.00732421875</v>
      </c>
      <c r="AD40">
        <v>4748.9072265625</v>
      </c>
      <c r="AE40">
        <v>5524.1497802734375</v>
      </c>
      <c r="AF40">
        <v>17439.187744140625</v>
      </c>
      <c r="AG40">
        <v>43686.565673828125</v>
      </c>
      <c r="AH40">
        <v>10053.45556640625</v>
      </c>
      <c r="AI40">
        <v>2622.3631591796875</v>
      </c>
      <c r="AJ40">
        <v>19773.525390625</v>
      </c>
      <c r="AK40">
        <v>2566.6217041015625</v>
      </c>
      <c r="AL40">
        <v>245898.484375</v>
      </c>
      <c r="AM40">
        <v>188704.890625</v>
      </c>
      <c r="AN40">
        <v>57193.60546875</v>
      </c>
      <c r="AO40" s="5" t="s">
        <v>163</v>
      </c>
    </row>
    <row r="41" spans="1:41" ht="15" x14ac:dyDescent="0.25">
      <c r="A41">
        <v>2010</v>
      </c>
      <c r="B41" s="5" t="s">
        <v>83</v>
      </c>
      <c r="C41" s="5" t="s">
        <v>152</v>
      </c>
      <c r="D41" s="5" t="s">
        <v>153</v>
      </c>
      <c r="E41" s="5" t="s">
        <v>162</v>
      </c>
      <c r="F41" s="5" t="s">
        <v>162</v>
      </c>
      <c r="G41" s="5" t="s">
        <v>97</v>
      </c>
      <c r="H41" s="5" t="s">
        <v>95</v>
      </c>
      <c r="I41">
        <v>5764.845947265625</v>
      </c>
      <c r="J41">
        <v>8427</v>
      </c>
      <c r="K41">
        <v>1258</v>
      </c>
      <c r="L41">
        <v>1501.06005859375</v>
      </c>
      <c r="M41">
        <v>6127.035888671875</v>
      </c>
      <c r="N41">
        <v>3507</v>
      </c>
      <c r="O41">
        <v>3406</v>
      </c>
      <c r="P41">
        <v>3793</v>
      </c>
      <c r="Q41">
        <v>2866</v>
      </c>
      <c r="R41">
        <v>4647.516357421875</v>
      </c>
      <c r="S41">
        <v>5204</v>
      </c>
      <c r="T41">
        <v>8215.39990234375</v>
      </c>
      <c r="U41">
        <v>1594</v>
      </c>
      <c r="V41">
        <v>3891.6534423828125</v>
      </c>
      <c r="W41">
        <v>1444</v>
      </c>
      <c r="X41">
        <v>7192</v>
      </c>
      <c r="Y41">
        <v>19680</v>
      </c>
      <c r="Z41">
        <v>1610</v>
      </c>
      <c r="AA41">
        <v>31989.759765625</v>
      </c>
      <c r="AB41">
        <v>1129</v>
      </c>
      <c r="AC41">
        <v>4138</v>
      </c>
      <c r="AD41">
        <v>4337</v>
      </c>
      <c r="AE41">
        <v>5045</v>
      </c>
      <c r="AF41">
        <v>15926.56005859375</v>
      </c>
      <c r="AG41">
        <v>39897.3125</v>
      </c>
      <c r="AH41">
        <v>9181.446044921875</v>
      </c>
      <c r="AI41">
        <v>2394.906494140625</v>
      </c>
      <c r="AJ41">
        <v>18058.423828125</v>
      </c>
      <c r="AK41">
        <v>2344</v>
      </c>
      <c r="AL41">
        <v>224569.921875</v>
      </c>
      <c r="AM41">
        <v>172337.140625</v>
      </c>
      <c r="AN41">
        <v>52232.7890625</v>
      </c>
      <c r="AO41" s="5" t="s">
        <v>164</v>
      </c>
    </row>
    <row r="42" spans="1:41" ht="15" x14ac:dyDescent="0.25">
      <c r="A42">
        <v>2010</v>
      </c>
      <c r="B42" s="5" t="s">
        <v>83</v>
      </c>
      <c r="C42" s="5" t="s">
        <v>152</v>
      </c>
      <c r="D42" s="5" t="s">
        <v>153</v>
      </c>
      <c r="E42" s="5" t="s">
        <v>165</v>
      </c>
      <c r="F42" s="5" t="s">
        <v>165</v>
      </c>
      <c r="G42" s="5" t="s">
        <v>94</v>
      </c>
      <c r="H42" s="5" t="s">
        <v>95</v>
      </c>
      <c r="I42">
        <v>420.470458984375</v>
      </c>
      <c r="J42">
        <v>1734.440673828125</v>
      </c>
      <c r="K42">
        <v>0</v>
      </c>
      <c r="L42">
        <v>2.9038741588592529</v>
      </c>
      <c r="M42">
        <v>0</v>
      </c>
      <c r="N42">
        <v>97.452789306640625</v>
      </c>
      <c r="O42">
        <v>250.74931335449219</v>
      </c>
      <c r="P42">
        <v>0</v>
      </c>
      <c r="Q42">
        <v>319.73275756835937</v>
      </c>
      <c r="R42">
        <v>0</v>
      </c>
      <c r="S42">
        <v>0</v>
      </c>
      <c r="T42">
        <v>355.31942749023437</v>
      </c>
      <c r="U42">
        <v>0</v>
      </c>
      <c r="V42">
        <v>0</v>
      </c>
      <c r="W42">
        <v>0</v>
      </c>
      <c r="X42">
        <v>1573.479248046875</v>
      </c>
      <c r="Y42">
        <v>0</v>
      </c>
      <c r="Z42">
        <v>0</v>
      </c>
      <c r="AA42">
        <v>7.5935403798244039E-12</v>
      </c>
      <c r="AB42">
        <v>75.55328369140625</v>
      </c>
      <c r="AC42">
        <v>0</v>
      </c>
      <c r="AD42">
        <v>319.73275756835937</v>
      </c>
      <c r="AE42">
        <v>95.262840270996094</v>
      </c>
      <c r="AF42">
        <v>14.290520668029785</v>
      </c>
      <c r="AG42">
        <v>4431.9482421875</v>
      </c>
      <c r="AH42">
        <v>1001.3933715820312</v>
      </c>
      <c r="AI42">
        <v>0</v>
      </c>
      <c r="AJ42">
        <v>0</v>
      </c>
      <c r="AK42">
        <v>0</v>
      </c>
      <c r="AL42">
        <v>10692.7294921875</v>
      </c>
      <c r="AM42">
        <v>7116.501953125</v>
      </c>
      <c r="AN42">
        <v>3576.22705078125</v>
      </c>
      <c r="AO42" s="5" t="s">
        <v>166</v>
      </c>
    </row>
    <row r="43" spans="1:41" ht="15" x14ac:dyDescent="0.25">
      <c r="A43">
        <v>2010</v>
      </c>
      <c r="B43" s="5" t="s">
        <v>83</v>
      </c>
      <c r="C43" s="5" t="s">
        <v>152</v>
      </c>
      <c r="D43" s="5" t="s">
        <v>153</v>
      </c>
      <c r="E43" s="5" t="s">
        <v>165</v>
      </c>
      <c r="F43" s="5" t="s">
        <v>165</v>
      </c>
      <c r="G43" s="5" t="s">
        <v>97</v>
      </c>
      <c r="H43" s="5" t="s">
        <v>95</v>
      </c>
      <c r="I43">
        <v>384</v>
      </c>
      <c r="J43">
        <v>1584</v>
      </c>
      <c r="K43">
        <v>0</v>
      </c>
      <c r="L43">
        <v>2.6519999504089355</v>
      </c>
      <c r="M43">
        <v>0</v>
      </c>
      <c r="N43">
        <v>89</v>
      </c>
      <c r="O43">
        <v>229</v>
      </c>
      <c r="P43">
        <v>0</v>
      </c>
      <c r="Q43">
        <v>292</v>
      </c>
      <c r="R43">
        <v>0</v>
      </c>
      <c r="S43">
        <v>0</v>
      </c>
      <c r="T43">
        <v>324.5</v>
      </c>
      <c r="U43">
        <v>0</v>
      </c>
      <c r="V43">
        <v>0</v>
      </c>
      <c r="W43">
        <v>0</v>
      </c>
      <c r="X43">
        <v>1437</v>
      </c>
      <c r="Y43">
        <v>0</v>
      </c>
      <c r="Z43">
        <v>0</v>
      </c>
      <c r="AA43">
        <v>6.9348971010185778E-12</v>
      </c>
      <c r="AB43">
        <v>69</v>
      </c>
      <c r="AC43">
        <v>0</v>
      </c>
      <c r="AD43">
        <v>292</v>
      </c>
      <c r="AE43">
        <v>87</v>
      </c>
      <c r="AF43">
        <v>13.050999641418457</v>
      </c>
      <c r="AG43">
        <v>4047.533203125</v>
      </c>
      <c r="AH43">
        <v>914.53521728515625</v>
      </c>
      <c r="AI43">
        <v>0</v>
      </c>
      <c r="AJ43">
        <v>0</v>
      </c>
      <c r="AK43">
        <v>0</v>
      </c>
      <c r="AL43">
        <v>9765.271484375</v>
      </c>
      <c r="AM43">
        <v>6499.236328125</v>
      </c>
      <c r="AN43">
        <v>3266.03515625</v>
      </c>
      <c r="AO43" s="5" t="s">
        <v>167</v>
      </c>
    </row>
    <row r="44" spans="1:41" ht="15" x14ac:dyDescent="0.25">
      <c r="A44">
        <v>2010</v>
      </c>
      <c r="B44" s="5" t="s">
        <v>83</v>
      </c>
      <c r="C44" s="5" t="s">
        <v>152</v>
      </c>
      <c r="D44" s="5" t="s">
        <v>153</v>
      </c>
      <c r="E44" s="5" t="s">
        <v>168</v>
      </c>
      <c r="F44" s="5" t="s">
        <v>168</v>
      </c>
      <c r="G44" s="5" t="s">
        <v>94</v>
      </c>
      <c r="H44" s="5" t="s">
        <v>95</v>
      </c>
      <c r="I44">
        <v>185.92349243164062</v>
      </c>
      <c r="J44">
        <v>997.52239990234375</v>
      </c>
      <c r="K44">
        <v>0</v>
      </c>
      <c r="L44">
        <v>69.042564392089844</v>
      </c>
      <c r="M44">
        <v>0</v>
      </c>
      <c r="N44">
        <v>122.63721466064453</v>
      </c>
      <c r="O44">
        <v>134.68194580078125</v>
      </c>
      <c r="P44">
        <v>314.25787353515625</v>
      </c>
      <c r="Q44">
        <v>139.06184387207031</v>
      </c>
      <c r="R44">
        <v>175.12538146972656</v>
      </c>
      <c r="S44">
        <v>0</v>
      </c>
      <c r="T44">
        <v>153.07752990722656</v>
      </c>
      <c r="U44">
        <v>65.698509216308594</v>
      </c>
      <c r="V44">
        <v>187.24075317382812</v>
      </c>
      <c r="W44">
        <v>94.167861938476563</v>
      </c>
      <c r="X44">
        <v>282.50360107421875</v>
      </c>
      <c r="Y44">
        <v>2312.587646484375</v>
      </c>
      <c r="Z44">
        <v>185.05079650878906</v>
      </c>
      <c r="AA44">
        <v>1302.5654296875</v>
      </c>
      <c r="AB44">
        <v>25.184429168701172</v>
      </c>
      <c r="AC44">
        <v>183.95582580566406</v>
      </c>
      <c r="AD44">
        <v>343.82220458984375</v>
      </c>
      <c r="AE44">
        <v>310.97293090820312</v>
      </c>
      <c r="AF44">
        <v>492.212158203125</v>
      </c>
      <c r="AG44">
        <v>5678.75390625</v>
      </c>
      <c r="AH44">
        <v>592.381591796875</v>
      </c>
      <c r="AI44">
        <v>160.58064270019531</v>
      </c>
      <c r="AJ44">
        <v>2501.541259765625</v>
      </c>
      <c r="AK44">
        <v>116.06736755371094</v>
      </c>
      <c r="AL44">
        <v>17126.6171875</v>
      </c>
      <c r="AM44">
        <v>15224.150390625</v>
      </c>
      <c r="AN44">
        <v>1902.4671630859375</v>
      </c>
      <c r="AO44" s="5" t="s">
        <v>169</v>
      </c>
    </row>
    <row r="45" spans="1:41" ht="15" x14ac:dyDescent="0.25">
      <c r="A45">
        <v>2010</v>
      </c>
      <c r="B45" s="5" t="s">
        <v>83</v>
      </c>
      <c r="C45" s="5" t="s">
        <v>152</v>
      </c>
      <c r="D45" s="5" t="s">
        <v>153</v>
      </c>
      <c r="E45" s="5" t="s">
        <v>168</v>
      </c>
      <c r="F45" s="5" t="s">
        <v>168</v>
      </c>
      <c r="G45" s="5" t="s">
        <v>97</v>
      </c>
      <c r="H45" s="5" t="s">
        <v>95</v>
      </c>
      <c r="I45">
        <v>169.7969970703125</v>
      </c>
      <c r="J45">
        <v>911</v>
      </c>
      <c r="K45">
        <v>0</v>
      </c>
      <c r="L45">
        <v>63.054000854492187</v>
      </c>
      <c r="M45">
        <v>0</v>
      </c>
      <c r="N45">
        <v>112</v>
      </c>
      <c r="O45">
        <v>123</v>
      </c>
      <c r="P45">
        <v>287</v>
      </c>
      <c r="Q45">
        <v>127</v>
      </c>
      <c r="R45">
        <v>159.93548583984375</v>
      </c>
      <c r="S45">
        <v>0</v>
      </c>
      <c r="T45">
        <v>139.80000305175781</v>
      </c>
      <c r="U45">
        <v>60</v>
      </c>
      <c r="V45">
        <v>171</v>
      </c>
      <c r="W45">
        <v>86</v>
      </c>
      <c r="X45">
        <v>258</v>
      </c>
      <c r="Y45">
        <v>2112</v>
      </c>
      <c r="Z45">
        <v>169</v>
      </c>
      <c r="AA45">
        <v>1189.58447265625</v>
      </c>
      <c r="AB45">
        <v>23</v>
      </c>
      <c r="AC45">
        <v>168</v>
      </c>
      <c r="AD45">
        <v>314</v>
      </c>
      <c r="AE45">
        <v>284</v>
      </c>
      <c r="AF45">
        <v>449.51901245117187</v>
      </c>
      <c r="AG45">
        <v>5186.1943359375</v>
      </c>
      <c r="AH45">
        <v>541</v>
      </c>
      <c r="AI45">
        <v>146.65231323242187</v>
      </c>
      <c r="AJ45">
        <v>2284.564453125</v>
      </c>
      <c r="AK45">
        <v>106</v>
      </c>
      <c r="AL45">
        <v>15641.1015625</v>
      </c>
      <c r="AM45">
        <v>13903.6484375</v>
      </c>
      <c r="AN45">
        <v>1737.452392578125</v>
      </c>
      <c r="AO45" s="5" t="s">
        <v>170</v>
      </c>
    </row>
    <row r="46" spans="1:41" ht="15" x14ac:dyDescent="0.25">
      <c r="A46">
        <v>2010</v>
      </c>
      <c r="B46" s="5" t="s">
        <v>83</v>
      </c>
      <c r="C46" s="5" t="s">
        <v>152</v>
      </c>
      <c r="D46" s="5" t="s">
        <v>153</v>
      </c>
      <c r="E46" s="5" t="s">
        <v>171</v>
      </c>
      <c r="F46" s="5" t="s">
        <v>171</v>
      </c>
      <c r="G46" s="5" t="s">
        <v>94</v>
      </c>
      <c r="H46" s="5" t="s">
        <v>95</v>
      </c>
      <c r="I46">
        <v>2888.623291015625</v>
      </c>
      <c r="J46">
        <v>3445.88671875</v>
      </c>
      <c r="K46">
        <v>1283.3109130859375</v>
      </c>
      <c r="L46">
        <v>558.01025390625</v>
      </c>
      <c r="M46">
        <v>1457.6021728515625</v>
      </c>
      <c r="N46">
        <v>1048.9862060546875</v>
      </c>
      <c r="O46">
        <v>2436.31982421875</v>
      </c>
      <c r="P46">
        <v>1899.7818603515625</v>
      </c>
      <c r="Q46">
        <v>480.694091796875</v>
      </c>
      <c r="R46">
        <v>1322.7735595703125</v>
      </c>
      <c r="S46">
        <v>2844.745361328125</v>
      </c>
      <c r="T46">
        <v>5483.52587890625</v>
      </c>
      <c r="U46">
        <v>353.67697143554687</v>
      </c>
      <c r="V46">
        <v>1535.246337890625</v>
      </c>
      <c r="W46">
        <v>1066.505859375</v>
      </c>
      <c r="X46">
        <v>1719.1109619140625</v>
      </c>
      <c r="Y46">
        <v>15025.2490234375</v>
      </c>
      <c r="Z46">
        <v>1285.5008544921875</v>
      </c>
      <c r="AA46">
        <v>13648.7529296875</v>
      </c>
      <c r="AB46">
        <v>170.81613159179687</v>
      </c>
      <c r="AC46">
        <v>2806.42138671875</v>
      </c>
      <c r="AD46">
        <v>2791.091796875</v>
      </c>
      <c r="AE46">
        <v>1097.1651611328125</v>
      </c>
      <c r="AF46">
        <v>4338.68603515625</v>
      </c>
      <c r="AG46">
        <v>15680.8193359375</v>
      </c>
      <c r="AH46">
        <v>2987.87744140625</v>
      </c>
      <c r="AI46">
        <v>2097.122314453125</v>
      </c>
      <c r="AJ46">
        <v>6518.7822265625</v>
      </c>
      <c r="AK46">
        <v>3410.84765625</v>
      </c>
      <c r="AL46">
        <v>101683.9375</v>
      </c>
      <c r="AM46">
        <v>73935.0546875</v>
      </c>
      <c r="AN46">
        <v>27748.876953125</v>
      </c>
      <c r="AO46" s="5" t="s">
        <v>172</v>
      </c>
    </row>
    <row r="47" spans="1:41" ht="15" x14ac:dyDescent="0.25">
      <c r="A47">
        <v>2010</v>
      </c>
      <c r="B47" s="5" t="s">
        <v>83</v>
      </c>
      <c r="C47" s="5" t="s">
        <v>152</v>
      </c>
      <c r="D47" s="5" t="s">
        <v>153</v>
      </c>
      <c r="E47" s="5" t="s">
        <v>171</v>
      </c>
      <c r="F47" s="5" t="s">
        <v>171</v>
      </c>
      <c r="G47" s="5" t="s">
        <v>97</v>
      </c>
      <c r="H47" s="5" t="s">
        <v>95</v>
      </c>
      <c r="I47">
        <v>2638.072021484375</v>
      </c>
      <c r="J47">
        <v>3147</v>
      </c>
      <c r="K47">
        <v>1172</v>
      </c>
      <c r="L47">
        <v>509.6099853515625</v>
      </c>
      <c r="M47">
        <v>1331.1737060546875</v>
      </c>
      <c r="N47">
        <v>958</v>
      </c>
      <c r="O47">
        <v>2225</v>
      </c>
      <c r="P47">
        <v>1735</v>
      </c>
      <c r="Q47">
        <v>439</v>
      </c>
      <c r="R47">
        <v>1208.039794921875</v>
      </c>
      <c r="S47">
        <v>2598</v>
      </c>
      <c r="T47">
        <v>5007.89990234375</v>
      </c>
      <c r="U47">
        <v>323</v>
      </c>
      <c r="V47">
        <v>1402.083251953125</v>
      </c>
      <c r="W47">
        <v>974</v>
      </c>
      <c r="X47">
        <v>1570</v>
      </c>
      <c r="Y47">
        <v>13722</v>
      </c>
      <c r="Z47">
        <v>1174</v>
      </c>
      <c r="AA47">
        <v>12464.8974609375</v>
      </c>
      <c r="AB47">
        <v>156</v>
      </c>
      <c r="AC47">
        <v>2563</v>
      </c>
      <c r="AD47">
        <v>2549</v>
      </c>
      <c r="AE47">
        <v>1002</v>
      </c>
      <c r="AF47">
        <v>3962.360107421875</v>
      </c>
      <c r="AG47">
        <v>14320.7080078125</v>
      </c>
      <c r="AH47">
        <v>2728.717041015625</v>
      </c>
      <c r="AI47">
        <v>1915.2236328125</v>
      </c>
      <c r="AJ47">
        <v>5953.36083984375</v>
      </c>
      <c r="AK47">
        <v>3115</v>
      </c>
      <c r="AL47">
        <v>92864.1484375</v>
      </c>
      <c r="AM47">
        <v>67522.1328125</v>
      </c>
      <c r="AN47">
        <v>25342.015625</v>
      </c>
      <c r="AO47" s="5" t="s">
        <v>173</v>
      </c>
    </row>
    <row r="48" spans="1:41" ht="15" x14ac:dyDescent="0.25">
      <c r="A48">
        <v>2010</v>
      </c>
      <c r="B48" s="5" t="s">
        <v>83</v>
      </c>
      <c r="C48" s="5" t="s">
        <v>152</v>
      </c>
      <c r="D48" s="5" t="s">
        <v>153</v>
      </c>
      <c r="E48" s="5" t="s">
        <v>174</v>
      </c>
      <c r="F48" s="5" t="s">
        <v>174</v>
      </c>
      <c r="G48" s="5" t="s">
        <v>94</v>
      </c>
      <c r="H48" s="5" t="s">
        <v>95</v>
      </c>
      <c r="I48">
        <v>545.39947509765625</v>
      </c>
      <c r="J48">
        <v>4956.95263671875</v>
      </c>
      <c r="K48">
        <v>99.642738342285156</v>
      </c>
      <c r="L48">
        <v>455.82611083984375</v>
      </c>
      <c r="M48">
        <v>1482.77587890625</v>
      </c>
      <c r="N48">
        <v>1126.7294921875</v>
      </c>
      <c r="O48">
        <v>1532.9652099609375</v>
      </c>
      <c r="P48">
        <v>420.470458984375</v>
      </c>
      <c r="Q48">
        <v>453.3197021484375</v>
      </c>
      <c r="R48">
        <v>681.46697998046875</v>
      </c>
      <c r="S48">
        <v>758.81781005859375</v>
      </c>
      <c r="T48">
        <v>926.677490234375</v>
      </c>
      <c r="U48">
        <v>111.68746948242187</v>
      </c>
      <c r="V48">
        <v>590.41876220703125</v>
      </c>
      <c r="W48">
        <v>237.60960388183594</v>
      </c>
      <c r="X48">
        <v>1497.926025390625</v>
      </c>
      <c r="Y48">
        <v>3567.42919921875</v>
      </c>
      <c r="Z48">
        <v>1570.1943359375</v>
      </c>
      <c r="AA48">
        <v>7283.3642578125</v>
      </c>
      <c r="AB48">
        <v>97.452789306640625</v>
      </c>
      <c r="AC48">
        <v>0</v>
      </c>
      <c r="AD48">
        <v>2990.377197265625</v>
      </c>
      <c r="AE48">
        <v>1128.91943359375</v>
      </c>
      <c r="AF48">
        <v>3623.44482421875</v>
      </c>
      <c r="AG48">
        <v>17334.0078125</v>
      </c>
      <c r="AH48">
        <v>2336.55712890625</v>
      </c>
      <c r="AI48">
        <v>490.95547485351562</v>
      </c>
      <c r="AJ48">
        <v>4721.8681640625</v>
      </c>
      <c r="AK48">
        <v>957.00830078125</v>
      </c>
      <c r="AL48">
        <v>61980.265625</v>
      </c>
      <c r="AM48">
        <v>48571.5</v>
      </c>
      <c r="AN48">
        <v>13408.763671875</v>
      </c>
      <c r="AO48" s="5" t="s">
        <v>175</v>
      </c>
    </row>
    <row r="49" spans="1:41" ht="15" x14ac:dyDescent="0.25">
      <c r="A49">
        <v>2010</v>
      </c>
      <c r="B49" s="5" t="s">
        <v>83</v>
      </c>
      <c r="C49" s="5" t="s">
        <v>152</v>
      </c>
      <c r="D49" s="5" t="s">
        <v>153</v>
      </c>
      <c r="E49" s="5" t="s">
        <v>174</v>
      </c>
      <c r="F49" s="5" t="s">
        <v>174</v>
      </c>
      <c r="G49" s="5" t="s">
        <v>97</v>
      </c>
      <c r="H49" s="5" t="s">
        <v>95</v>
      </c>
      <c r="I49">
        <v>498.09298706054687</v>
      </c>
      <c r="J49">
        <v>4527</v>
      </c>
      <c r="K49">
        <v>91</v>
      </c>
      <c r="L49">
        <v>416.28900146484375</v>
      </c>
      <c r="M49">
        <v>1354.1639404296875</v>
      </c>
      <c r="N49">
        <v>1029</v>
      </c>
      <c r="O49">
        <v>1400</v>
      </c>
      <c r="P49">
        <v>384</v>
      </c>
      <c r="Q49">
        <v>414</v>
      </c>
      <c r="R49">
        <v>622.3583984375</v>
      </c>
      <c r="S49">
        <v>693</v>
      </c>
      <c r="T49">
        <v>846.29998779296875</v>
      </c>
      <c r="U49">
        <v>102</v>
      </c>
      <c r="V49">
        <v>539.20745849609375</v>
      </c>
      <c r="W49">
        <v>217</v>
      </c>
      <c r="X49">
        <v>1368</v>
      </c>
      <c r="Y49">
        <v>3258</v>
      </c>
      <c r="Z49">
        <v>1434</v>
      </c>
      <c r="AA49">
        <v>6651.625</v>
      </c>
      <c r="AB49">
        <v>89</v>
      </c>
      <c r="AC49">
        <v>0</v>
      </c>
      <c r="AD49">
        <v>2731</v>
      </c>
      <c r="AE49">
        <v>1031</v>
      </c>
      <c r="AF49">
        <v>3309.156982421875</v>
      </c>
      <c r="AG49">
        <v>15830.5029296875</v>
      </c>
      <c r="AH49">
        <v>2133.890625</v>
      </c>
      <c r="AI49">
        <v>448.371337890625</v>
      </c>
      <c r="AJ49">
        <v>4312.30615234375</v>
      </c>
      <c r="AK49">
        <v>874</v>
      </c>
      <c r="AL49">
        <v>56604.26171875</v>
      </c>
      <c r="AM49">
        <v>44358.53515625</v>
      </c>
      <c r="AN49">
        <v>12245.7255859375</v>
      </c>
      <c r="AO49" s="5" t="s">
        <v>176</v>
      </c>
    </row>
    <row r="50" spans="1:41" ht="15" x14ac:dyDescent="0.25">
      <c r="A50">
        <v>2010</v>
      </c>
      <c r="B50" s="5" t="s">
        <v>83</v>
      </c>
      <c r="C50" s="5" t="s">
        <v>152</v>
      </c>
      <c r="D50" s="5" t="s">
        <v>153</v>
      </c>
      <c r="E50" s="5" t="s">
        <v>177</v>
      </c>
      <c r="F50" s="5" t="s">
        <v>177</v>
      </c>
      <c r="G50" s="5" t="s">
        <v>94</v>
      </c>
      <c r="H50" s="5" t="s">
        <v>95</v>
      </c>
      <c r="I50">
        <v>3472.65576171875</v>
      </c>
      <c r="J50">
        <v>5300.77490234375</v>
      </c>
      <c r="K50">
        <v>600.04638671875</v>
      </c>
      <c r="L50">
        <v>398.16583251953125</v>
      </c>
      <c r="M50">
        <v>1916.21533203125</v>
      </c>
      <c r="N50">
        <v>1516.5406494140625</v>
      </c>
      <c r="O50">
        <v>1344.6295166015625</v>
      </c>
      <c r="P50">
        <v>1538.4400634765625</v>
      </c>
      <c r="Q50">
        <v>1087.310302734375</v>
      </c>
      <c r="R50">
        <v>1813.8966064453125</v>
      </c>
      <c r="S50">
        <v>0</v>
      </c>
      <c r="T50">
        <v>490.00137329101562</v>
      </c>
      <c r="U50">
        <v>347.10711669921875</v>
      </c>
      <c r="V50">
        <v>1647.8310546875</v>
      </c>
      <c r="W50">
        <v>1145.343994140625</v>
      </c>
      <c r="X50">
        <v>547.48760986328125</v>
      </c>
      <c r="Y50">
        <v>10697.9072265625</v>
      </c>
      <c r="Z50">
        <v>108.40254211425781</v>
      </c>
      <c r="AA50">
        <v>6628.18212890625</v>
      </c>
      <c r="AB50">
        <v>301.1181640625</v>
      </c>
      <c r="AC50">
        <v>1911.82666015625</v>
      </c>
      <c r="AD50">
        <v>2117.681884765625</v>
      </c>
      <c r="AE50">
        <v>1636.9879150390625</v>
      </c>
      <c r="AF50">
        <v>3843.928955078125</v>
      </c>
      <c r="AG50">
        <v>2289.593017578125</v>
      </c>
      <c r="AH50">
        <v>3464.42578125</v>
      </c>
      <c r="AI50">
        <v>1014.5633544921875</v>
      </c>
      <c r="AJ50">
        <v>15786.2021484375</v>
      </c>
      <c r="AK50">
        <v>1357.7691650390625</v>
      </c>
      <c r="AL50">
        <v>74325.0390625</v>
      </c>
      <c r="AM50">
        <v>60025.7578125</v>
      </c>
      <c r="AN50">
        <v>14299.283203125</v>
      </c>
      <c r="AO50" s="5" t="s">
        <v>178</v>
      </c>
    </row>
    <row r="51" spans="1:41" ht="15" x14ac:dyDescent="0.25">
      <c r="A51">
        <v>2010</v>
      </c>
      <c r="B51" s="5" t="s">
        <v>83</v>
      </c>
      <c r="C51" s="5" t="s">
        <v>152</v>
      </c>
      <c r="D51" s="5" t="s">
        <v>153</v>
      </c>
      <c r="E51" s="5" t="s">
        <v>177</v>
      </c>
      <c r="F51" s="5" t="s">
        <v>177</v>
      </c>
      <c r="G51" s="5" t="s">
        <v>97</v>
      </c>
      <c r="H51" s="5" t="s">
        <v>95</v>
      </c>
      <c r="I51">
        <v>3171.447021484375</v>
      </c>
      <c r="J51">
        <v>4841</v>
      </c>
      <c r="K51">
        <v>548</v>
      </c>
      <c r="L51">
        <v>363.6300048828125</v>
      </c>
      <c r="M51">
        <v>1750.008056640625</v>
      </c>
      <c r="N51">
        <v>1385</v>
      </c>
      <c r="O51">
        <v>1228</v>
      </c>
      <c r="P51">
        <v>1405</v>
      </c>
      <c r="Q51">
        <v>993</v>
      </c>
      <c r="R51">
        <v>1656.564208984375</v>
      </c>
      <c r="S51">
        <v>0</v>
      </c>
      <c r="T51">
        <v>447.5</v>
      </c>
      <c r="U51">
        <v>317</v>
      </c>
      <c r="V51">
        <v>1504.9027099609375</v>
      </c>
      <c r="W51">
        <v>1046</v>
      </c>
      <c r="X51">
        <v>500</v>
      </c>
      <c r="Y51">
        <v>9770</v>
      </c>
      <c r="Z51">
        <v>99</v>
      </c>
      <c r="AA51">
        <v>6053.271484375</v>
      </c>
      <c r="AB51">
        <v>275</v>
      </c>
      <c r="AC51">
        <v>1746</v>
      </c>
      <c r="AD51">
        <v>1934</v>
      </c>
      <c r="AE51">
        <v>1495</v>
      </c>
      <c r="AF51">
        <v>3510.51708984375</v>
      </c>
      <c r="AG51">
        <v>2091</v>
      </c>
      <c r="AH51">
        <v>3163.930908203125</v>
      </c>
      <c r="AI51">
        <v>926.5628662109375</v>
      </c>
      <c r="AJ51">
        <v>14416.9501953125</v>
      </c>
      <c r="AK51">
        <v>1240</v>
      </c>
      <c r="AL51">
        <v>67878.28125</v>
      </c>
      <c r="AM51">
        <v>54819.27734375</v>
      </c>
      <c r="AN51">
        <v>13059.0009765625</v>
      </c>
      <c r="AO51" s="5" t="s">
        <v>179</v>
      </c>
    </row>
    <row r="52" spans="1:41" ht="15" x14ac:dyDescent="0.25">
      <c r="A52">
        <v>2010</v>
      </c>
      <c r="B52" s="5" t="s">
        <v>83</v>
      </c>
      <c r="C52" s="5" t="s">
        <v>152</v>
      </c>
      <c r="D52" s="5" t="s">
        <v>153</v>
      </c>
      <c r="E52" s="5" t="s">
        <v>180</v>
      </c>
      <c r="F52" s="5" t="s">
        <v>180</v>
      </c>
      <c r="G52" s="5" t="s">
        <v>94</v>
      </c>
      <c r="H52" s="5" t="s">
        <v>95</v>
      </c>
      <c r="I52">
        <v>11265.90625</v>
      </c>
      <c r="J52">
        <v>21913.73828125</v>
      </c>
      <c r="K52">
        <v>2760.432373046875</v>
      </c>
      <c r="L52">
        <v>2870.17626953125</v>
      </c>
      <c r="M52">
        <v>10512.2001953125</v>
      </c>
      <c r="N52">
        <v>6393.56005859375</v>
      </c>
      <c r="O52">
        <v>9042.3046875</v>
      </c>
      <c r="P52">
        <v>6787.7509765625</v>
      </c>
      <c r="Q52">
        <v>4837.60009765625</v>
      </c>
      <c r="R52">
        <v>7517.67529296875</v>
      </c>
      <c r="S52">
        <v>9712.4296875</v>
      </c>
      <c r="T52">
        <v>17127.3828125</v>
      </c>
      <c r="U52">
        <v>2357.4814453125</v>
      </c>
      <c r="V52">
        <v>8135.1787109375</v>
      </c>
      <c r="W52">
        <v>3427.272216796875</v>
      </c>
      <c r="X52">
        <v>17017.009765625</v>
      </c>
      <c r="Y52">
        <v>44773.53515625</v>
      </c>
      <c r="Z52">
        <v>5495.68017578125</v>
      </c>
      <c r="AA52">
        <v>62886.57421875</v>
      </c>
      <c r="AB52">
        <v>1991.759765625</v>
      </c>
      <c r="AC52">
        <v>7521.38427734375</v>
      </c>
      <c r="AD52">
        <v>12452.0576171875</v>
      </c>
      <c r="AE52">
        <v>12498.046875</v>
      </c>
      <c r="AF52">
        <v>28221.328125</v>
      </c>
      <c r="AG52">
        <v>98681.75</v>
      </c>
      <c r="AH52">
        <v>18537.529296875</v>
      </c>
      <c r="AI52">
        <v>5534.6318359375</v>
      </c>
      <c r="AJ52">
        <v>34145.328125</v>
      </c>
      <c r="AK52">
        <v>8092.96142578125</v>
      </c>
      <c r="AL52">
        <v>482510.71875</v>
      </c>
      <c r="AM52">
        <v>366302.6875</v>
      </c>
      <c r="AN52">
        <v>116207.96875</v>
      </c>
      <c r="AO52" s="5" t="s">
        <v>181</v>
      </c>
    </row>
    <row r="53" spans="1:41" ht="15" x14ac:dyDescent="0.25">
      <c r="A53">
        <v>2010</v>
      </c>
      <c r="B53" s="5" t="s">
        <v>83</v>
      </c>
      <c r="C53" s="5" t="s">
        <v>152</v>
      </c>
      <c r="D53" s="5" t="s">
        <v>153</v>
      </c>
      <c r="E53" s="5" t="s">
        <v>180</v>
      </c>
      <c r="F53" s="5" t="s">
        <v>180</v>
      </c>
      <c r="G53" s="5" t="s">
        <v>97</v>
      </c>
      <c r="H53" s="5" t="s">
        <v>95</v>
      </c>
      <c r="I53">
        <v>10288.732421875</v>
      </c>
      <c r="J53">
        <v>20013</v>
      </c>
      <c r="K53">
        <v>2521</v>
      </c>
      <c r="L53">
        <v>2621.22509765625</v>
      </c>
      <c r="M53">
        <v>9600.400390625</v>
      </c>
      <c r="N53">
        <v>5839</v>
      </c>
      <c r="O53">
        <v>8258</v>
      </c>
      <c r="P53">
        <v>6199</v>
      </c>
      <c r="Q53">
        <v>4418</v>
      </c>
      <c r="R53">
        <v>6865.61279296875</v>
      </c>
      <c r="S53">
        <v>8870</v>
      </c>
      <c r="T53">
        <v>15641.7998046875</v>
      </c>
      <c r="U53">
        <v>2153</v>
      </c>
      <c r="V53">
        <v>7429.5556640625</v>
      </c>
      <c r="W53">
        <v>3130</v>
      </c>
      <c r="X53">
        <v>15541</v>
      </c>
      <c r="Y53">
        <v>40890</v>
      </c>
      <c r="Z53">
        <v>5019</v>
      </c>
      <c r="AA53">
        <v>57431.96484375</v>
      </c>
      <c r="AB53">
        <v>1819</v>
      </c>
      <c r="AC53">
        <v>6869</v>
      </c>
      <c r="AD53">
        <v>11372</v>
      </c>
      <c r="AE53">
        <v>11414</v>
      </c>
      <c r="AF53">
        <v>25773.486328125</v>
      </c>
      <c r="AG53">
        <v>90122.3671875</v>
      </c>
      <c r="AH53">
        <v>16929.634765625</v>
      </c>
      <c r="AI53">
        <v>5054.57275390625</v>
      </c>
      <c r="AJ53">
        <v>31183.654296875</v>
      </c>
      <c r="AK53">
        <v>7391</v>
      </c>
      <c r="AL53">
        <v>440659</v>
      </c>
      <c r="AM53">
        <v>334530.59375</v>
      </c>
      <c r="AN53">
        <v>106128.40625</v>
      </c>
      <c r="AO53" s="5" t="s">
        <v>182</v>
      </c>
    </row>
    <row r="54" spans="1:41" ht="15" x14ac:dyDescent="0.25">
      <c r="A54">
        <v>2010</v>
      </c>
      <c r="B54" s="5" t="s">
        <v>83</v>
      </c>
      <c r="C54" s="5" t="s">
        <v>152</v>
      </c>
      <c r="D54" s="5" t="s">
        <v>153</v>
      </c>
      <c r="E54" s="5" t="s">
        <v>183</v>
      </c>
      <c r="F54" s="5" t="s">
        <v>184</v>
      </c>
      <c r="G54" s="5" t="s">
        <v>94</v>
      </c>
      <c r="H54" s="5" t="s">
        <v>95</v>
      </c>
      <c r="I54">
        <v>11079.982604980469</v>
      </c>
      <c r="J54">
        <v>20916.215576171875</v>
      </c>
      <c r="K54">
        <v>2760.4324111938477</v>
      </c>
      <c r="L54">
        <v>2801.1337172985077</v>
      </c>
      <c r="M54">
        <v>10512.199829101562</v>
      </c>
      <c r="N54">
        <v>6270.9229125976562</v>
      </c>
      <c r="O54">
        <v>8907.6230926513672</v>
      </c>
      <c r="P54">
        <v>6473.4931640625</v>
      </c>
      <c r="Q54">
        <v>4698.538330078125</v>
      </c>
      <c r="R54">
        <v>7342.5501861572266</v>
      </c>
      <c r="S54">
        <v>9712.4298400878906</v>
      </c>
      <c r="T54">
        <v>16974.304443359375</v>
      </c>
      <c r="U54">
        <v>2291.7830429077148</v>
      </c>
      <c r="V54">
        <v>7947.9382934570312</v>
      </c>
      <c r="W54">
        <v>3333.1044158935547</v>
      </c>
      <c r="X54">
        <v>16734.505310058594</v>
      </c>
      <c r="Y54">
        <v>42460.947021484375</v>
      </c>
      <c r="Z54">
        <v>5310.6294708251953</v>
      </c>
      <c r="AA54">
        <v>61584.006347656257</v>
      </c>
      <c r="AB54">
        <v>1966.5753784179687</v>
      </c>
      <c r="AC54">
        <v>7337.4287109375</v>
      </c>
      <c r="AD54">
        <v>12108.235443115234</v>
      </c>
      <c r="AE54">
        <v>12187.073875427246</v>
      </c>
      <c r="AF54">
        <v>27729.116448402405</v>
      </c>
      <c r="AG54">
        <v>93002.998291015625</v>
      </c>
      <c r="AH54">
        <v>17945.148010253906</v>
      </c>
      <c r="AI54">
        <v>5374.0509185791016</v>
      </c>
      <c r="AJ54">
        <v>31643.786499023438</v>
      </c>
      <c r="AK54">
        <v>7976.89404296875</v>
      </c>
      <c r="AL54">
        <v>465384.0625</v>
      </c>
      <c r="AM54">
        <v>351078.53125</v>
      </c>
      <c r="AN54">
        <v>114305.5078125</v>
      </c>
      <c r="AO54" s="5" t="s">
        <v>185</v>
      </c>
    </row>
    <row r="55" spans="1:41" ht="15" x14ac:dyDescent="0.25">
      <c r="A55">
        <v>2010</v>
      </c>
      <c r="B55" s="5" t="s">
        <v>83</v>
      </c>
      <c r="C55" s="5" t="s">
        <v>152</v>
      </c>
      <c r="D55" s="5" t="s">
        <v>153</v>
      </c>
      <c r="E55" s="5" t="s">
        <v>183</v>
      </c>
      <c r="F55" s="5" t="s">
        <v>184</v>
      </c>
      <c r="G55" s="5" t="s">
        <v>97</v>
      </c>
      <c r="H55" s="5" t="s">
        <v>95</v>
      </c>
      <c r="I55">
        <v>10118.934967041016</v>
      </c>
      <c r="J55">
        <v>19102</v>
      </c>
      <c r="K55">
        <v>2521</v>
      </c>
      <c r="L55">
        <v>2558.1710429191589</v>
      </c>
      <c r="M55">
        <v>9600.4002075195312</v>
      </c>
      <c r="N55">
        <v>5727</v>
      </c>
      <c r="O55">
        <v>8135</v>
      </c>
      <c r="P55">
        <v>5912</v>
      </c>
      <c r="Q55">
        <v>4291</v>
      </c>
      <c r="R55">
        <v>6705.6774597167969</v>
      </c>
      <c r="S55">
        <v>8870</v>
      </c>
      <c r="T55">
        <v>15501.999816894531</v>
      </c>
      <c r="U55">
        <v>2093</v>
      </c>
      <c r="V55">
        <v>7258.5557250976562</v>
      </c>
      <c r="W55">
        <v>3044</v>
      </c>
      <c r="X55">
        <v>15283</v>
      </c>
      <c r="Y55">
        <v>38778</v>
      </c>
      <c r="Z55">
        <v>4850</v>
      </c>
      <c r="AA55">
        <v>56242.377441406257</v>
      </c>
      <c r="AB55">
        <v>1796</v>
      </c>
      <c r="AC55">
        <v>6701</v>
      </c>
      <c r="AD55">
        <v>11058</v>
      </c>
      <c r="AE55">
        <v>11130</v>
      </c>
      <c r="AF55">
        <v>25323.968235969543</v>
      </c>
      <c r="AG55">
        <v>84936.171875</v>
      </c>
      <c r="AH55">
        <v>16388.634582519531</v>
      </c>
      <c r="AI55">
        <v>4907.9203491210937</v>
      </c>
      <c r="AJ55">
        <v>28899.0908203125</v>
      </c>
      <c r="AK55">
        <v>7285</v>
      </c>
      <c r="AL55">
        <v>425017.875</v>
      </c>
      <c r="AM55">
        <v>320626.96875</v>
      </c>
      <c r="AN55">
        <v>104390.953125</v>
      </c>
      <c r="AO55" s="5" t="s">
        <v>186</v>
      </c>
    </row>
    <row r="56" spans="1:41" ht="15" x14ac:dyDescent="0.25">
      <c r="A56">
        <v>2010</v>
      </c>
      <c r="B56" s="5" t="s">
        <v>83</v>
      </c>
      <c r="C56" s="5" t="s">
        <v>187</v>
      </c>
      <c r="D56" s="5" t="s">
        <v>9</v>
      </c>
      <c r="E56" s="5" t="s">
        <v>4465</v>
      </c>
      <c r="F56" s="5" t="s">
        <v>188</v>
      </c>
      <c r="G56" s="5" t="s">
        <v>87</v>
      </c>
      <c r="H56" s="5" t="s">
        <v>88</v>
      </c>
      <c r="I56">
        <v>258</v>
      </c>
      <c r="J56">
        <v>249</v>
      </c>
      <c r="K56">
        <v>60</v>
      </c>
      <c r="L56">
        <v>116</v>
      </c>
      <c r="M56">
        <v>132</v>
      </c>
      <c r="N56">
        <v>204</v>
      </c>
      <c r="O56">
        <v>40</v>
      </c>
      <c r="P56">
        <v>309</v>
      </c>
      <c r="Q56">
        <v>8</v>
      </c>
      <c r="R56">
        <v>51</v>
      </c>
      <c r="S56">
        <v>363</v>
      </c>
      <c r="T56">
        <v>274</v>
      </c>
      <c r="U56">
        <v>28</v>
      </c>
      <c r="V56">
        <v>208</v>
      </c>
      <c r="W56">
        <v>144</v>
      </c>
      <c r="X56">
        <v>310</v>
      </c>
      <c r="Y56">
        <v>408</v>
      </c>
      <c r="Z56">
        <v>404</v>
      </c>
      <c r="AA56">
        <v>1186</v>
      </c>
      <c r="AB56">
        <v>86</v>
      </c>
      <c r="AC56">
        <v>331</v>
      </c>
      <c r="AD56">
        <v>469</v>
      </c>
      <c r="AE56">
        <v>159</v>
      </c>
      <c r="AF56">
        <v>448</v>
      </c>
      <c r="AG56">
        <v>583</v>
      </c>
      <c r="AH56">
        <v>76</v>
      </c>
      <c r="AI56">
        <v>77</v>
      </c>
      <c r="AJ56">
        <v>106</v>
      </c>
      <c r="AK56">
        <v>104</v>
      </c>
      <c r="AL56">
        <v>7191</v>
      </c>
      <c r="AM56">
        <v>5056</v>
      </c>
      <c r="AN56">
        <v>2135</v>
      </c>
      <c r="AO56" s="5" t="s">
        <v>4519</v>
      </c>
    </row>
    <row r="57" spans="1:41" ht="15" x14ac:dyDescent="0.25">
      <c r="A57">
        <v>2010</v>
      </c>
      <c r="B57" s="5" t="s">
        <v>83</v>
      </c>
      <c r="C57" s="5" t="s">
        <v>187</v>
      </c>
      <c r="D57" s="5" t="s">
        <v>9</v>
      </c>
      <c r="E57" s="5" t="s">
        <v>4465</v>
      </c>
      <c r="F57" s="5" t="s">
        <v>190</v>
      </c>
      <c r="G57" s="5" t="s">
        <v>87</v>
      </c>
      <c r="H57" s="5" t="s">
        <v>88</v>
      </c>
      <c r="I57">
        <v>144</v>
      </c>
      <c r="J57">
        <v>427</v>
      </c>
      <c r="K57">
        <v>64</v>
      </c>
      <c r="L57">
        <v>131</v>
      </c>
      <c r="M57">
        <v>129</v>
      </c>
      <c r="N57">
        <v>293</v>
      </c>
      <c r="O57">
        <v>125</v>
      </c>
      <c r="P57">
        <v>215</v>
      </c>
      <c r="Q57">
        <v>24</v>
      </c>
      <c r="R57">
        <v>99</v>
      </c>
      <c r="S57">
        <v>167</v>
      </c>
      <c r="T57">
        <v>376</v>
      </c>
      <c r="U57">
        <v>9</v>
      </c>
      <c r="V57">
        <v>138</v>
      </c>
      <c r="W57">
        <v>86</v>
      </c>
      <c r="X57">
        <v>255</v>
      </c>
      <c r="Y57">
        <v>403</v>
      </c>
      <c r="Z57">
        <v>192</v>
      </c>
      <c r="AA57">
        <v>1848</v>
      </c>
      <c r="AB57">
        <v>50</v>
      </c>
      <c r="AC57">
        <v>899</v>
      </c>
      <c r="AD57">
        <v>401</v>
      </c>
      <c r="AE57">
        <v>288</v>
      </c>
      <c r="AF57">
        <v>311</v>
      </c>
      <c r="AG57">
        <v>861</v>
      </c>
      <c r="AH57">
        <v>206</v>
      </c>
      <c r="AI57">
        <v>97</v>
      </c>
      <c r="AJ57">
        <v>225</v>
      </c>
      <c r="AK57">
        <v>110</v>
      </c>
      <c r="AL57">
        <v>8573</v>
      </c>
      <c r="AM57">
        <v>6507</v>
      </c>
      <c r="AN57">
        <v>2066</v>
      </c>
      <c r="AO57" s="5" t="s">
        <v>4520</v>
      </c>
    </row>
    <row r="58" spans="1:41" ht="15" x14ac:dyDescent="0.25">
      <c r="A58">
        <v>2010</v>
      </c>
      <c r="B58" s="5" t="s">
        <v>83</v>
      </c>
      <c r="C58" s="5" t="s">
        <v>187</v>
      </c>
      <c r="D58" s="5" t="s">
        <v>9</v>
      </c>
      <c r="E58" s="5" t="s">
        <v>1</v>
      </c>
      <c r="F58" s="5" t="s">
        <v>188</v>
      </c>
      <c r="G58" s="5" t="s">
        <v>87</v>
      </c>
      <c r="H58" s="5" t="s">
        <v>1</v>
      </c>
      <c r="I58">
        <v>64.7</v>
      </c>
      <c r="J58">
        <v>11.17</v>
      </c>
      <c r="K58">
        <v>147.80000000000001</v>
      </c>
      <c r="L58">
        <v>68.64</v>
      </c>
      <c r="M58">
        <v>12.599334000000001</v>
      </c>
      <c r="N58">
        <v>73.61</v>
      </c>
      <c r="O58">
        <v>4.47</v>
      </c>
      <c r="P58">
        <v>105.593598615917</v>
      </c>
      <c r="Q58">
        <v>2.7589999999999999</v>
      </c>
      <c r="R58">
        <v>16.883321754056151</v>
      </c>
      <c r="S58">
        <v>75.180000000000007</v>
      </c>
      <c r="T58">
        <v>103.56</v>
      </c>
      <c r="U58">
        <v>54.38</v>
      </c>
      <c r="V58">
        <v>61.88</v>
      </c>
      <c r="W58">
        <v>14.68</v>
      </c>
      <c r="X58">
        <v>27.03</v>
      </c>
      <c r="Y58">
        <v>20.72</v>
      </c>
      <c r="Z58">
        <v>168.90299999999999</v>
      </c>
      <c r="AA58">
        <v>41.792537912423079</v>
      </c>
      <c r="AB58">
        <v>29.39</v>
      </c>
      <c r="AC58">
        <v>89.1</v>
      </c>
      <c r="AD58">
        <v>77.373000000000005</v>
      </c>
      <c r="AE58">
        <v>23.088612552629009</v>
      </c>
      <c r="AF58">
        <v>38.04</v>
      </c>
      <c r="AG58">
        <v>9.6269783329298679</v>
      </c>
      <c r="AH58">
        <v>9.8352310200000019</v>
      </c>
      <c r="AI58">
        <v>43.28</v>
      </c>
      <c r="AJ58">
        <v>2.94</v>
      </c>
      <c r="AK58">
        <v>54.18</v>
      </c>
      <c r="AL58">
        <v>1453.20458984375</v>
      </c>
      <c r="AM58">
        <v>853.8270263671875</v>
      </c>
      <c r="AN58">
        <v>599.3775634765625</v>
      </c>
      <c r="AO58" s="5" t="s">
        <v>189</v>
      </c>
    </row>
    <row r="59" spans="1:41" ht="15" x14ac:dyDescent="0.25">
      <c r="A59">
        <v>2010</v>
      </c>
      <c r="B59" s="5" t="s">
        <v>83</v>
      </c>
      <c r="C59" s="5" t="s">
        <v>187</v>
      </c>
      <c r="D59" s="5" t="s">
        <v>9</v>
      </c>
      <c r="E59" s="5" t="s">
        <v>1</v>
      </c>
      <c r="F59" s="5" t="s">
        <v>190</v>
      </c>
      <c r="G59" s="5" t="s">
        <v>87</v>
      </c>
      <c r="H59" s="5" t="s">
        <v>1</v>
      </c>
      <c r="I59">
        <v>267.67</v>
      </c>
      <c r="J59">
        <v>61.3</v>
      </c>
      <c r="K59">
        <v>154.5</v>
      </c>
      <c r="L59">
        <v>64.36</v>
      </c>
      <c r="M59">
        <v>65.694961127911924</v>
      </c>
      <c r="N59">
        <v>238.66</v>
      </c>
      <c r="O59">
        <v>158.82</v>
      </c>
      <c r="P59">
        <v>80.471222606689722</v>
      </c>
      <c r="Q59">
        <v>27.231999999999999</v>
      </c>
      <c r="R59">
        <v>123.0164289509175</v>
      </c>
      <c r="S59">
        <v>64.930000000000007</v>
      </c>
      <c r="T59">
        <v>180.23</v>
      </c>
      <c r="U59">
        <v>24.916</v>
      </c>
      <c r="V59">
        <v>86.42</v>
      </c>
      <c r="W59">
        <v>49.61</v>
      </c>
      <c r="X59">
        <v>105.27</v>
      </c>
      <c r="Y59">
        <v>40.44</v>
      </c>
      <c r="Z59">
        <v>163.73500000000001</v>
      </c>
      <c r="AA59">
        <v>184.29269117372891</v>
      </c>
      <c r="AB59">
        <v>36.49</v>
      </c>
      <c r="AC59">
        <v>204.16</v>
      </c>
      <c r="AD59">
        <v>132.137</v>
      </c>
      <c r="AE59">
        <v>439.94327491106122</v>
      </c>
      <c r="AF59">
        <v>72.84</v>
      </c>
      <c r="AG59">
        <v>57.152229895486457</v>
      </c>
      <c r="AH59">
        <v>65.144870109999971</v>
      </c>
      <c r="AI59">
        <v>83.54</v>
      </c>
      <c r="AJ59">
        <v>37.69</v>
      </c>
      <c r="AK59">
        <v>225.12</v>
      </c>
      <c r="AL59">
        <v>3495.785888671875</v>
      </c>
      <c r="AM59">
        <v>2174.299072265625</v>
      </c>
      <c r="AN59">
        <v>1321.48681640625</v>
      </c>
      <c r="AO59" s="5" t="s">
        <v>191</v>
      </c>
    </row>
    <row r="60" spans="1:41" ht="15" x14ac:dyDescent="0.25">
      <c r="A60">
        <v>2010</v>
      </c>
      <c r="B60" s="5" t="s">
        <v>83</v>
      </c>
      <c r="C60" s="5" t="s">
        <v>187</v>
      </c>
      <c r="D60" s="5" t="s">
        <v>9</v>
      </c>
      <c r="E60" s="5" t="s">
        <v>192</v>
      </c>
      <c r="F60" s="5" t="s">
        <v>188</v>
      </c>
      <c r="G60" s="5" t="s">
        <v>87</v>
      </c>
      <c r="H60" s="5" t="s">
        <v>192</v>
      </c>
      <c r="I60">
        <v>0.35</v>
      </c>
      <c r="J60">
        <v>0.09</v>
      </c>
      <c r="K60">
        <v>0.49</v>
      </c>
      <c r="L60">
        <v>0.28000000000000003</v>
      </c>
      <c r="M60">
        <v>0.11734799999999999</v>
      </c>
      <c r="N60">
        <v>0.51</v>
      </c>
      <c r="O60">
        <v>0.02</v>
      </c>
      <c r="P60">
        <v>0.38627450980392158</v>
      </c>
      <c r="Q60">
        <v>1.72E-2</v>
      </c>
      <c r="R60">
        <v>9.8941517838898194E-2</v>
      </c>
      <c r="S60">
        <v>0.52</v>
      </c>
      <c r="T60">
        <v>0.41</v>
      </c>
      <c r="U60">
        <v>0.182</v>
      </c>
      <c r="V60">
        <v>0.28000000000000003</v>
      </c>
      <c r="W60">
        <v>7.0000000000000007E-2</v>
      </c>
      <c r="X60">
        <v>0.18</v>
      </c>
      <c r="Y60">
        <v>0.08</v>
      </c>
      <c r="Z60">
        <v>0.73919999999999997</v>
      </c>
      <c r="AA60">
        <v>0.2117376040043859</v>
      </c>
      <c r="AB60">
        <v>0.17</v>
      </c>
      <c r="AC60">
        <v>0.54</v>
      </c>
      <c r="AD60">
        <v>0.34849999999999998</v>
      </c>
      <c r="AE60">
        <v>0.1545742354515488</v>
      </c>
      <c r="AF60">
        <v>0.2</v>
      </c>
      <c r="AG60">
        <v>4.6974863758789703E-2</v>
      </c>
      <c r="AH60">
        <v>7.6165159999999996E-2</v>
      </c>
      <c r="AI60">
        <v>0.1988</v>
      </c>
      <c r="AJ60">
        <v>0.03</v>
      </c>
      <c r="AK60">
        <v>0.18</v>
      </c>
      <c r="AL60">
        <v>6.9777154922485352</v>
      </c>
      <c r="AM60">
        <v>4.1969027519226074</v>
      </c>
      <c r="AN60">
        <v>2.7808132171630859</v>
      </c>
      <c r="AO60" s="5" t="s">
        <v>193</v>
      </c>
    </row>
    <row r="61" spans="1:41" ht="15" x14ac:dyDescent="0.25">
      <c r="A61">
        <v>2010</v>
      </c>
      <c r="B61" s="5" t="s">
        <v>83</v>
      </c>
      <c r="C61" s="5" t="s">
        <v>187</v>
      </c>
      <c r="D61" s="5" t="s">
        <v>9</v>
      </c>
      <c r="E61" s="5" t="s">
        <v>192</v>
      </c>
      <c r="F61" s="5" t="s">
        <v>190</v>
      </c>
      <c r="G61" s="5" t="s">
        <v>87</v>
      </c>
      <c r="H61" s="5" t="s">
        <v>192</v>
      </c>
      <c r="I61">
        <v>1.83</v>
      </c>
      <c r="J61">
        <v>1.25</v>
      </c>
      <c r="K61">
        <v>1.75</v>
      </c>
      <c r="L61">
        <v>2.06</v>
      </c>
      <c r="M61">
        <v>1.9973210710192359</v>
      </c>
      <c r="N61">
        <v>2.95</v>
      </c>
      <c r="O61">
        <v>3.13</v>
      </c>
      <c r="P61">
        <v>1.084256055363322</v>
      </c>
      <c r="Q61">
        <v>0.82579999999999998</v>
      </c>
      <c r="R61">
        <v>2.2640892557930439</v>
      </c>
      <c r="S61">
        <v>1.31</v>
      </c>
      <c r="T61">
        <v>2.42</v>
      </c>
      <c r="U61">
        <v>0.57499999999999996</v>
      </c>
      <c r="V61">
        <v>1.48</v>
      </c>
      <c r="W61">
        <v>1.39</v>
      </c>
      <c r="X61">
        <v>2.19</v>
      </c>
      <c r="Y61">
        <v>0.49</v>
      </c>
      <c r="Z61">
        <v>2.5198999999999998</v>
      </c>
      <c r="AA61">
        <v>2.2671423560528772</v>
      </c>
      <c r="AB61">
        <v>0.56999999999999995</v>
      </c>
      <c r="AC61">
        <v>2.09</v>
      </c>
      <c r="AD61">
        <v>2.5327999999999999</v>
      </c>
      <c r="AE61">
        <v>4.0380560723261221</v>
      </c>
      <c r="AF61">
        <v>1.39</v>
      </c>
      <c r="AG61">
        <v>0.9712630641930079</v>
      </c>
      <c r="AH61">
        <v>1.08475159</v>
      </c>
      <c r="AI61">
        <v>1.7097</v>
      </c>
      <c r="AJ61">
        <v>0.56000000000000005</v>
      </c>
      <c r="AK61">
        <v>1.84</v>
      </c>
      <c r="AL61">
        <v>50.570079803466797</v>
      </c>
      <c r="AM61">
        <v>28.645505905151367</v>
      </c>
      <c r="AN61">
        <v>21.924571990966797</v>
      </c>
      <c r="AO61" s="5" t="s">
        <v>194</v>
      </c>
    </row>
    <row r="62" spans="1:41" ht="15" x14ac:dyDescent="0.25">
      <c r="A62">
        <v>2011</v>
      </c>
      <c r="B62" s="5" t="s">
        <v>83</v>
      </c>
      <c r="C62" s="5" t="s">
        <v>90</v>
      </c>
      <c r="D62" s="5" t="s">
        <v>91</v>
      </c>
      <c r="E62" s="5" t="s">
        <v>92</v>
      </c>
      <c r="F62" s="5" t="s">
        <v>93</v>
      </c>
      <c r="G62" s="5" t="s">
        <v>94</v>
      </c>
      <c r="H62" s="5" t="s">
        <v>95</v>
      </c>
      <c r="I62">
        <v>16288.103179931641</v>
      </c>
      <c r="J62">
        <v>24265.751953125</v>
      </c>
      <c r="K62">
        <v>1576.0167083740234</v>
      </c>
      <c r="L62">
        <v>6055.0090942382813</v>
      </c>
      <c r="M62">
        <v>12368.371002197266</v>
      </c>
      <c r="N62">
        <v>5570.6520385742187</v>
      </c>
      <c r="O62">
        <v>6409.8417510986328</v>
      </c>
      <c r="P62">
        <v>17831.96435546875</v>
      </c>
      <c r="Q62">
        <v>4214.4517822265625</v>
      </c>
      <c r="R62">
        <v>6539.6615524291992</v>
      </c>
      <c r="S62">
        <v>13261.59130859375</v>
      </c>
      <c r="T62">
        <v>16592.227661132813</v>
      </c>
      <c r="U62">
        <v>2064.0201435089111</v>
      </c>
      <c r="V62">
        <v>6647.0090637207031</v>
      </c>
      <c r="W62">
        <v>5211.6821937561035</v>
      </c>
      <c r="X62">
        <v>11492.870849609375</v>
      </c>
      <c r="Y62">
        <v>0</v>
      </c>
      <c r="Z62">
        <v>10283.610443115234</v>
      </c>
      <c r="AA62">
        <v>86833.81884765625</v>
      </c>
      <c r="AB62">
        <v>1643.5491485595703</v>
      </c>
      <c r="AC62">
        <v>9526.0547180175781</v>
      </c>
      <c r="AD62">
        <v>13403.089080810547</v>
      </c>
      <c r="AE62">
        <v>15256.708129882813</v>
      </c>
      <c r="AF62">
        <v>39447.6826171875</v>
      </c>
      <c r="AG62">
        <v>162865.931640625</v>
      </c>
      <c r="AH62">
        <v>54780.7109375</v>
      </c>
      <c r="AI62">
        <v>5735.943603515625</v>
      </c>
      <c r="AJ62">
        <v>29714.6826171875</v>
      </c>
      <c r="AK62">
        <v>4305.88134765625</v>
      </c>
      <c r="AL62">
        <v>590186.875</v>
      </c>
      <c r="AM62">
        <v>443405.125</v>
      </c>
      <c r="AN62">
        <v>146781.75</v>
      </c>
      <c r="AO62" s="5" t="s">
        <v>195</v>
      </c>
    </row>
    <row r="63" spans="1:41" ht="15" x14ac:dyDescent="0.25">
      <c r="A63">
        <v>2011</v>
      </c>
      <c r="B63" s="5" t="s">
        <v>83</v>
      </c>
      <c r="C63" s="5" t="s">
        <v>90</v>
      </c>
      <c r="D63" s="5" t="s">
        <v>91</v>
      </c>
      <c r="E63" s="5" t="s">
        <v>92</v>
      </c>
      <c r="F63" s="5" t="s">
        <v>93</v>
      </c>
      <c r="G63" s="5" t="s">
        <v>97</v>
      </c>
      <c r="H63" s="5" t="s">
        <v>95</v>
      </c>
      <c r="I63">
        <v>14964.587890625</v>
      </c>
      <c r="J63">
        <v>22294</v>
      </c>
      <c r="K63">
        <v>1447.9549407958984</v>
      </c>
      <c r="L63">
        <v>5563</v>
      </c>
      <c r="M63">
        <v>11363.359375</v>
      </c>
      <c r="N63">
        <v>5118</v>
      </c>
      <c r="O63">
        <v>5889</v>
      </c>
      <c r="P63">
        <v>16383</v>
      </c>
      <c r="Q63">
        <v>3872</v>
      </c>
      <c r="R63">
        <v>6008.2711639404297</v>
      </c>
      <c r="S63">
        <v>12184</v>
      </c>
      <c r="T63">
        <v>15244</v>
      </c>
      <c r="U63">
        <v>1896.3050003051758</v>
      </c>
      <c r="V63">
        <v>6106.8960876464844</v>
      </c>
      <c r="W63">
        <v>4788.19873046875</v>
      </c>
      <c r="X63">
        <v>10559</v>
      </c>
      <c r="Y63">
        <v>0</v>
      </c>
      <c r="Z63">
        <v>9448</v>
      </c>
      <c r="AA63">
        <v>79778</v>
      </c>
      <c r="AB63">
        <v>1510</v>
      </c>
      <c r="AC63">
        <v>8752</v>
      </c>
      <c r="AD63">
        <v>12314</v>
      </c>
      <c r="AE63">
        <v>14017</v>
      </c>
      <c r="AF63">
        <v>36242.298828125</v>
      </c>
      <c r="AG63">
        <v>149632</v>
      </c>
      <c r="AH63">
        <v>50329.41796875</v>
      </c>
      <c r="AI63">
        <v>5269.8604736328125</v>
      </c>
      <c r="AJ63">
        <v>27300.16943359375</v>
      </c>
      <c r="AK63">
        <v>3956</v>
      </c>
      <c r="AL63">
        <v>542230.3125</v>
      </c>
      <c r="AM63">
        <v>407375.53125</v>
      </c>
      <c r="AN63">
        <v>134854.796875</v>
      </c>
      <c r="AO63" s="5" t="s">
        <v>196</v>
      </c>
    </row>
    <row r="64" spans="1:41" ht="15" x14ac:dyDescent="0.25">
      <c r="A64">
        <v>2011</v>
      </c>
      <c r="B64" s="5" t="s">
        <v>83</v>
      </c>
      <c r="C64" s="5" t="s">
        <v>90</v>
      </c>
      <c r="D64" s="5" t="s">
        <v>91</v>
      </c>
      <c r="E64" s="5" t="s">
        <v>99</v>
      </c>
      <c r="F64" s="5" t="s">
        <v>99</v>
      </c>
      <c r="G64" s="5" t="s">
        <v>94</v>
      </c>
      <c r="H64" s="5" t="s">
        <v>95</v>
      </c>
      <c r="I64">
        <v>0</v>
      </c>
      <c r="J64">
        <v>1552.1199951171875</v>
      </c>
      <c r="K64">
        <v>22.857305526733398</v>
      </c>
      <c r="L64">
        <v>20.680419921875</v>
      </c>
      <c r="M64">
        <v>420.07571411132812</v>
      </c>
      <c r="N64">
        <v>0</v>
      </c>
      <c r="O64">
        <v>236.19216918945312</v>
      </c>
      <c r="P64">
        <v>0</v>
      </c>
      <c r="Q64">
        <v>4.3537726402282715</v>
      </c>
      <c r="R64">
        <v>147.21206665039062</v>
      </c>
      <c r="S64">
        <v>173.06245422363281</v>
      </c>
      <c r="T64">
        <v>917.55755615234375</v>
      </c>
      <c r="U64">
        <v>0</v>
      </c>
      <c r="V64">
        <v>1679.1314697265625</v>
      </c>
      <c r="W64">
        <v>0</v>
      </c>
      <c r="X64">
        <v>26.122634887695313</v>
      </c>
      <c r="Y64">
        <v>0</v>
      </c>
      <c r="Z64">
        <v>0</v>
      </c>
      <c r="AA64">
        <v>2337.975830078125</v>
      </c>
      <c r="AB64">
        <v>0</v>
      </c>
      <c r="AC64">
        <v>40.272396087646484</v>
      </c>
      <c r="AD64">
        <v>93.606109619140625</v>
      </c>
      <c r="AE64">
        <v>165.443359375</v>
      </c>
      <c r="AF64">
        <v>1055.864990234375</v>
      </c>
      <c r="AG64">
        <v>18565.57421875</v>
      </c>
      <c r="AH64">
        <v>3811.44189453125</v>
      </c>
      <c r="AI64">
        <v>82.939888000488281</v>
      </c>
      <c r="AJ64">
        <v>1976.203369140625</v>
      </c>
      <c r="AK64">
        <v>27.211078643798828</v>
      </c>
      <c r="AL64">
        <v>33355.8984375</v>
      </c>
      <c r="AM64">
        <v>27544.83203125</v>
      </c>
      <c r="AN64">
        <v>5811.06689453125</v>
      </c>
      <c r="AO64" s="5" t="s">
        <v>197</v>
      </c>
    </row>
    <row r="65" spans="1:41" ht="15" x14ac:dyDescent="0.25">
      <c r="A65">
        <v>2011</v>
      </c>
      <c r="B65" s="5" t="s">
        <v>83</v>
      </c>
      <c r="C65" s="5" t="s">
        <v>90</v>
      </c>
      <c r="D65" s="5" t="s">
        <v>91</v>
      </c>
      <c r="E65" s="5" t="s">
        <v>99</v>
      </c>
      <c r="F65" s="5" t="s">
        <v>99</v>
      </c>
      <c r="G65" s="5" t="s">
        <v>97</v>
      </c>
      <c r="H65" s="5" t="s">
        <v>95</v>
      </c>
      <c r="I65">
        <v>0</v>
      </c>
      <c r="J65">
        <v>1426</v>
      </c>
      <c r="K65">
        <v>21</v>
      </c>
      <c r="L65">
        <v>19</v>
      </c>
      <c r="M65">
        <v>385.94180297851562</v>
      </c>
      <c r="N65">
        <v>0</v>
      </c>
      <c r="O65">
        <v>217</v>
      </c>
      <c r="P65">
        <v>0</v>
      </c>
      <c r="Q65">
        <v>4</v>
      </c>
      <c r="R65">
        <v>135.2501220703125</v>
      </c>
      <c r="S65">
        <v>159</v>
      </c>
      <c r="T65">
        <v>843</v>
      </c>
      <c r="U65">
        <v>0</v>
      </c>
      <c r="V65">
        <v>1542.6910400390625</v>
      </c>
      <c r="W65">
        <v>0</v>
      </c>
      <c r="X65">
        <v>24</v>
      </c>
      <c r="Y65">
        <v>0</v>
      </c>
      <c r="Z65">
        <v>0</v>
      </c>
      <c r="AA65">
        <v>2148</v>
      </c>
      <c r="AB65">
        <v>0</v>
      </c>
      <c r="AC65">
        <v>37</v>
      </c>
      <c r="AD65">
        <v>86</v>
      </c>
      <c r="AE65">
        <v>152</v>
      </c>
      <c r="AF65">
        <v>970.0689697265625</v>
      </c>
      <c r="AG65">
        <v>17057</v>
      </c>
      <c r="AH65">
        <v>3501.7373046875</v>
      </c>
      <c r="AI65">
        <v>76.200477600097656</v>
      </c>
      <c r="AJ65">
        <v>1815.6239013671875</v>
      </c>
      <c r="AK65">
        <v>25</v>
      </c>
      <c r="AL65">
        <v>30645.51171875</v>
      </c>
      <c r="AM65">
        <v>25306.6328125</v>
      </c>
      <c r="AN65">
        <v>5338.8798828125</v>
      </c>
      <c r="AO65" s="5" t="s">
        <v>198</v>
      </c>
    </row>
    <row r="66" spans="1:41" ht="15" x14ac:dyDescent="0.25">
      <c r="A66">
        <v>2011</v>
      </c>
      <c r="B66" s="5" t="s">
        <v>83</v>
      </c>
      <c r="C66" s="5" t="s">
        <v>90</v>
      </c>
      <c r="D66" s="5" t="s">
        <v>91</v>
      </c>
      <c r="E66" s="5" t="s">
        <v>102</v>
      </c>
      <c r="F66" s="5" t="s">
        <v>102</v>
      </c>
      <c r="G66" s="5" t="s">
        <v>94</v>
      </c>
      <c r="H66" s="5" t="s">
        <v>95</v>
      </c>
      <c r="I66">
        <v>1740.3292236328125</v>
      </c>
      <c r="J66">
        <v>7678.96630859375</v>
      </c>
      <c r="K66">
        <v>802.45147705078125</v>
      </c>
      <c r="L66">
        <v>623.67791748046875</v>
      </c>
      <c r="M66">
        <v>5000.43798828125</v>
      </c>
      <c r="N66">
        <v>4137.17236328125</v>
      </c>
      <c r="O66">
        <v>2297.70361328125</v>
      </c>
      <c r="P66">
        <v>3637.5771484375</v>
      </c>
      <c r="Q66">
        <v>1516.2012939453125</v>
      </c>
      <c r="R66">
        <v>1619.1214599609375</v>
      </c>
      <c r="S66">
        <v>3371.996826171875</v>
      </c>
      <c r="T66">
        <v>5124.39013671875</v>
      </c>
      <c r="U66">
        <v>1291.9820556640625</v>
      </c>
      <c r="V66">
        <v>1993.942138671875</v>
      </c>
      <c r="W66">
        <v>859.06683349609375</v>
      </c>
      <c r="X66">
        <v>8075.15966796875</v>
      </c>
      <c r="Y66">
        <v>0</v>
      </c>
      <c r="Z66">
        <v>5800.3134765625</v>
      </c>
      <c r="AA66">
        <v>23072.818359375</v>
      </c>
      <c r="AB66">
        <v>1471.5751953125</v>
      </c>
      <c r="AC66">
        <v>4049.008544921875</v>
      </c>
      <c r="AD66">
        <v>6544.80859375</v>
      </c>
      <c r="AE66">
        <v>5492.2841796875</v>
      </c>
      <c r="AF66">
        <v>10798.38671875</v>
      </c>
      <c r="AG66">
        <v>61062.75</v>
      </c>
      <c r="AH66">
        <v>6007.03515625</v>
      </c>
      <c r="AI66">
        <v>428.07040405273437</v>
      </c>
      <c r="AJ66">
        <v>617.4683837890625</v>
      </c>
      <c r="AK66">
        <v>2701.515869140625</v>
      </c>
      <c r="AL66">
        <v>177816.21875</v>
      </c>
      <c r="AM66">
        <v>135132</v>
      </c>
      <c r="AN66">
        <v>42684.2109375</v>
      </c>
      <c r="AO66" s="5" t="s">
        <v>199</v>
      </c>
    </row>
    <row r="67" spans="1:41" ht="15" x14ac:dyDescent="0.25">
      <c r="A67">
        <v>2011</v>
      </c>
      <c r="B67" s="5" t="s">
        <v>83</v>
      </c>
      <c r="C67" s="5" t="s">
        <v>90</v>
      </c>
      <c r="D67" s="5" t="s">
        <v>91</v>
      </c>
      <c r="E67" s="5" t="s">
        <v>102</v>
      </c>
      <c r="F67" s="5" t="s">
        <v>102</v>
      </c>
      <c r="G67" s="5" t="s">
        <v>97</v>
      </c>
      <c r="H67" s="5" t="s">
        <v>95</v>
      </c>
      <c r="I67">
        <v>1598.916015625</v>
      </c>
      <c r="J67">
        <v>7055</v>
      </c>
      <c r="K67">
        <v>737.24700927734375</v>
      </c>
      <c r="L67">
        <v>573</v>
      </c>
      <c r="M67">
        <v>4594.11962890625</v>
      </c>
      <c r="N67">
        <v>3801</v>
      </c>
      <c r="O67">
        <v>2111</v>
      </c>
      <c r="P67">
        <v>3342</v>
      </c>
      <c r="Q67">
        <v>1393</v>
      </c>
      <c r="R67">
        <v>1487.5572509765625</v>
      </c>
      <c r="S67">
        <v>3098</v>
      </c>
      <c r="T67">
        <v>4708</v>
      </c>
      <c r="U67">
        <v>1187</v>
      </c>
      <c r="V67">
        <v>1831.9212646484375</v>
      </c>
      <c r="W67">
        <v>789.26202392578125</v>
      </c>
      <c r="X67">
        <v>7419</v>
      </c>
      <c r="Y67">
        <v>0</v>
      </c>
      <c r="Z67">
        <v>5329</v>
      </c>
      <c r="AA67">
        <v>21198</v>
      </c>
      <c r="AB67">
        <v>1352</v>
      </c>
      <c r="AC67">
        <v>3720</v>
      </c>
      <c r="AD67">
        <v>6013</v>
      </c>
      <c r="AE67">
        <v>5046</v>
      </c>
      <c r="AF67">
        <v>9920.947265625</v>
      </c>
      <c r="AG67">
        <v>56101</v>
      </c>
      <c r="AH67">
        <v>5518.92431640625</v>
      </c>
      <c r="AI67">
        <v>393.286865234375</v>
      </c>
      <c r="AJ67">
        <v>567.2950439453125</v>
      </c>
      <c r="AK67">
        <v>2482</v>
      </c>
      <c r="AL67">
        <v>163367.46875</v>
      </c>
      <c r="AM67">
        <v>124151.640625</v>
      </c>
      <c r="AN67">
        <v>39215.83984375</v>
      </c>
      <c r="AO67" s="5" t="s">
        <v>200</v>
      </c>
    </row>
    <row r="68" spans="1:41" ht="15" x14ac:dyDescent="0.25">
      <c r="A68">
        <v>2011</v>
      </c>
      <c r="B68" s="5" t="s">
        <v>83</v>
      </c>
      <c r="C68" s="5" t="s">
        <v>90</v>
      </c>
      <c r="D68" s="5" t="s">
        <v>91</v>
      </c>
      <c r="E68" s="5" t="s">
        <v>26</v>
      </c>
      <c r="F68" s="5" t="s">
        <v>26</v>
      </c>
      <c r="G68" s="5" t="s">
        <v>94</v>
      </c>
      <c r="H68" s="5" t="s">
        <v>95</v>
      </c>
      <c r="I68">
        <v>1768.7691650390625</v>
      </c>
      <c r="J68">
        <v>6286.84765625</v>
      </c>
      <c r="K68">
        <v>349.3902587890625</v>
      </c>
      <c r="L68">
        <v>247.07659912109375</v>
      </c>
      <c r="M68">
        <v>2139.93115234375</v>
      </c>
      <c r="N68">
        <v>84.898567199707031</v>
      </c>
      <c r="O68">
        <v>0</v>
      </c>
      <c r="P68">
        <v>3553.766845703125</v>
      </c>
      <c r="Q68">
        <v>411.4315185546875</v>
      </c>
      <c r="R68">
        <v>501.38406372070313</v>
      </c>
      <c r="S68">
        <v>2853.89794921875</v>
      </c>
      <c r="T68">
        <v>325.44448852539062</v>
      </c>
      <c r="U68">
        <v>0</v>
      </c>
      <c r="V68">
        <v>899.15643310546875</v>
      </c>
      <c r="W68">
        <v>135.22406005859375</v>
      </c>
      <c r="X68">
        <v>646.53521728515625</v>
      </c>
      <c r="Y68">
        <v>0</v>
      </c>
      <c r="Z68">
        <v>1264.77099609375</v>
      </c>
      <c r="AA68">
        <v>21321.513671875</v>
      </c>
      <c r="AB68">
        <v>32.653293609619141</v>
      </c>
      <c r="AC68">
        <v>1558.650634765625</v>
      </c>
      <c r="AD68">
        <v>3629.9580078125</v>
      </c>
      <c r="AE68">
        <v>1094.9737548828125</v>
      </c>
      <c r="AF68">
        <v>9405.6181640625</v>
      </c>
      <c r="AG68">
        <v>28026.322265625</v>
      </c>
      <c r="AH68">
        <v>5591.9921875</v>
      </c>
      <c r="AI68">
        <v>1526.2303466796875</v>
      </c>
      <c r="AJ68">
        <v>5256.32470703125</v>
      </c>
      <c r="AK68">
        <v>301.49874877929687</v>
      </c>
      <c r="AL68">
        <v>99214.2578125</v>
      </c>
      <c r="AM68">
        <v>81681.5078125</v>
      </c>
      <c r="AN68">
        <v>17532.75390625</v>
      </c>
      <c r="AO68" s="5" t="s">
        <v>201</v>
      </c>
    </row>
    <row r="69" spans="1:41" ht="15" x14ac:dyDescent="0.25">
      <c r="A69">
        <v>2011</v>
      </c>
      <c r="B69" s="5" t="s">
        <v>83</v>
      </c>
      <c r="C69" s="5" t="s">
        <v>90</v>
      </c>
      <c r="D69" s="5" t="s">
        <v>91</v>
      </c>
      <c r="E69" s="5" t="s">
        <v>26</v>
      </c>
      <c r="F69" s="5" t="s">
        <v>26</v>
      </c>
      <c r="G69" s="5" t="s">
        <v>97</v>
      </c>
      <c r="H69" s="5" t="s">
        <v>95</v>
      </c>
      <c r="I69">
        <v>1625.0450439453125</v>
      </c>
      <c r="J69">
        <v>5776</v>
      </c>
      <c r="K69">
        <v>321</v>
      </c>
      <c r="L69">
        <v>227</v>
      </c>
      <c r="M69">
        <v>1966.0477294921875</v>
      </c>
      <c r="N69">
        <v>78</v>
      </c>
      <c r="O69">
        <v>0</v>
      </c>
      <c r="P69">
        <v>3265</v>
      </c>
      <c r="Q69">
        <v>378</v>
      </c>
      <c r="R69">
        <v>460.643310546875</v>
      </c>
      <c r="S69">
        <v>2622</v>
      </c>
      <c r="T69">
        <v>299</v>
      </c>
      <c r="U69">
        <v>0</v>
      </c>
      <c r="V69">
        <v>826.09405517578125</v>
      </c>
      <c r="W69">
        <v>124.23621368408203</v>
      </c>
      <c r="X69">
        <v>594</v>
      </c>
      <c r="Y69">
        <v>0</v>
      </c>
      <c r="Z69">
        <v>1162</v>
      </c>
      <c r="AA69">
        <v>19589</v>
      </c>
      <c r="AB69">
        <v>30</v>
      </c>
      <c r="AC69">
        <v>1432</v>
      </c>
      <c r="AD69">
        <v>3335</v>
      </c>
      <c r="AE69">
        <v>1006</v>
      </c>
      <c r="AF69">
        <v>8641.349609375</v>
      </c>
      <c r="AG69">
        <v>25749</v>
      </c>
      <c r="AH69">
        <v>5137.60595703125</v>
      </c>
      <c r="AI69">
        <v>1402.214111328125</v>
      </c>
      <c r="AJ69">
        <v>4829.2138671875</v>
      </c>
      <c r="AK69">
        <v>277</v>
      </c>
      <c r="AL69">
        <v>91152.4453125</v>
      </c>
      <c r="AM69">
        <v>75044.34375</v>
      </c>
      <c r="AN69">
        <v>16108.1044921875</v>
      </c>
      <c r="AO69" s="5" t="s">
        <v>202</v>
      </c>
    </row>
    <row r="70" spans="1:41" ht="15" x14ac:dyDescent="0.25">
      <c r="A70">
        <v>2011</v>
      </c>
      <c r="B70" s="5" t="s">
        <v>83</v>
      </c>
      <c r="C70" s="5" t="s">
        <v>90</v>
      </c>
      <c r="D70" s="5" t="s">
        <v>91</v>
      </c>
      <c r="E70" s="5" t="s">
        <v>107</v>
      </c>
      <c r="F70" s="5" t="s">
        <v>108</v>
      </c>
      <c r="G70" s="5" t="s">
        <v>94</v>
      </c>
      <c r="H70" s="5" t="s">
        <v>95</v>
      </c>
      <c r="I70">
        <v>16004.01953125</v>
      </c>
      <c r="J70">
        <v>24265.751953125</v>
      </c>
      <c r="K70">
        <v>1409.802734375</v>
      </c>
      <c r="L70">
        <v>5578.27099609375</v>
      </c>
      <c r="M70">
        <v>11906.87109375</v>
      </c>
      <c r="N70">
        <v>5013.369140625</v>
      </c>
      <c r="O70">
        <v>6236.779296875</v>
      </c>
      <c r="P70">
        <v>13960.3720703125</v>
      </c>
      <c r="Q70">
        <v>3674.583984375</v>
      </c>
      <c r="R70">
        <v>6446.01220703125</v>
      </c>
      <c r="S70">
        <v>11623.484375</v>
      </c>
      <c r="T70">
        <v>15845.5556640625</v>
      </c>
      <c r="U70">
        <v>2044.09619140625</v>
      </c>
      <c r="V70">
        <v>6340.4150390625</v>
      </c>
      <c r="W70">
        <v>5169.23291015625</v>
      </c>
      <c r="X70">
        <v>10695.0419921875</v>
      </c>
      <c r="Y70">
        <v>0</v>
      </c>
      <c r="Z70">
        <v>9917.8935546875</v>
      </c>
      <c r="AA70">
        <v>83624</v>
      </c>
      <c r="AB70">
        <v>1617.426513671875</v>
      </c>
      <c r="AC70">
        <v>9145.099609375</v>
      </c>
      <c r="AD70">
        <v>13085.263671875</v>
      </c>
      <c r="AE70">
        <v>15089.087890625</v>
      </c>
      <c r="AF70">
        <v>29886.1328125</v>
      </c>
      <c r="AG70">
        <v>144318.859375</v>
      </c>
      <c r="AH70">
        <v>47812.23828125</v>
      </c>
      <c r="AI70">
        <v>4282.31494140625</v>
      </c>
      <c r="AJ70">
        <v>28596.89453125</v>
      </c>
      <c r="AK70">
        <v>4305.88134765625</v>
      </c>
      <c r="AL70">
        <v>537894.75</v>
      </c>
      <c r="AM70">
        <v>403904.84375</v>
      </c>
      <c r="AN70">
        <v>133989.890625</v>
      </c>
      <c r="AO70" s="5" t="s">
        <v>203</v>
      </c>
    </row>
    <row r="71" spans="1:41" ht="15" x14ac:dyDescent="0.25">
      <c r="A71">
        <v>2011</v>
      </c>
      <c r="B71" s="5" t="s">
        <v>83</v>
      </c>
      <c r="C71" s="5" t="s">
        <v>90</v>
      </c>
      <c r="D71" s="5" t="s">
        <v>91</v>
      </c>
      <c r="E71" s="5" t="s">
        <v>107</v>
      </c>
      <c r="F71" s="5" t="s">
        <v>108</v>
      </c>
      <c r="G71" s="5" t="s">
        <v>97</v>
      </c>
      <c r="H71" s="5" t="s">
        <v>95</v>
      </c>
      <c r="I71">
        <v>14703.587890625</v>
      </c>
      <c r="J71">
        <v>22294</v>
      </c>
      <c r="K71">
        <v>1295.2469482421875</v>
      </c>
      <c r="L71">
        <v>5125</v>
      </c>
      <c r="M71">
        <v>10939.359375</v>
      </c>
      <c r="N71">
        <v>4606</v>
      </c>
      <c r="O71">
        <v>5730</v>
      </c>
      <c r="P71">
        <v>12826</v>
      </c>
      <c r="Q71">
        <v>3376</v>
      </c>
      <c r="R71">
        <v>5922.2314453125</v>
      </c>
      <c r="S71">
        <v>10679</v>
      </c>
      <c r="T71">
        <v>14558</v>
      </c>
      <c r="U71">
        <v>1878</v>
      </c>
      <c r="V71">
        <v>5825.21484375</v>
      </c>
      <c r="W71">
        <v>4749.19873046875</v>
      </c>
      <c r="X71">
        <v>9826</v>
      </c>
      <c r="Y71">
        <v>0</v>
      </c>
      <c r="Z71">
        <v>9112</v>
      </c>
      <c r="AA71">
        <v>76829</v>
      </c>
      <c r="AB71">
        <v>1486</v>
      </c>
      <c r="AC71">
        <v>8402</v>
      </c>
      <c r="AD71">
        <v>12022</v>
      </c>
      <c r="AE71">
        <v>13863</v>
      </c>
      <c r="AF71">
        <v>27457.6875</v>
      </c>
      <c r="AG71">
        <v>132592</v>
      </c>
      <c r="AH71">
        <v>43927.1796875</v>
      </c>
      <c r="AI71">
        <v>3934.3486328125</v>
      </c>
      <c r="AJ71">
        <v>26273.208984375</v>
      </c>
      <c r="AK71">
        <v>3956</v>
      </c>
      <c r="AL71">
        <v>494187.28125</v>
      </c>
      <c r="AM71">
        <v>371084.9375</v>
      </c>
      <c r="AN71">
        <v>123102.3359375</v>
      </c>
      <c r="AO71" s="5" t="s">
        <v>204</v>
      </c>
    </row>
    <row r="72" spans="1:41" ht="15" x14ac:dyDescent="0.25">
      <c r="A72">
        <v>2011</v>
      </c>
      <c r="B72" s="5" t="s">
        <v>83</v>
      </c>
      <c r="C72" s="5" t="s">
        <v>90</v>
      </c>
      <c r="D72" s="5" t="s">
        <v>91</v>
      </c>
      <c r="E72" s="5" t="s">
        <v>111</v>
      </c>
      <c r="F72" s="5" t="s">
        <v>112</v>
      </c>
      <c r="G72" s="5" t="s">
        <v>94</v>
      </c>
      <c r="H72" s="5" t="s">
        <v>95</v>
      </c>
      <c r="I72">
        <v>284.08364868164062</v>
      </c>
      <c r="J72">
        <v>0</v>
      </c>
      <c r="K72">
        <v>166.21397399902344</v>
      </c>
      <c r="L72">
        <v>476.73809814453125</v>
      </c>
      <c r="M72">
        <v>461.49990844726562</v>
      </c>
      <c r="N72">
        <v>557.28289794921875</v>
      </c>
      <c r="O72">
        <v>173.06245422363281</v>
      </c>
      <c r="P72">
        <v>3871.59228515625</v>
      </c>
      <c r="Q72">
        <v>539.8677978515625</v>
      </c>
      <c r="R72">
        <v>93.649345397949219</v>
      </c>
      <c r="S72">
        <v>1638.10693359375</v>
      </c>
      <c r="T72">
        <v>746.6719970703125</v>
      </c>
      <c r="U72">
        <v>19.923952102661133</v>
      </c>
      <c r="V72">
        <v>306.59402465820312</v>
      </c>
      <c r="W72">
        <v>42.449283599853516</v>
      </c>
      <c r="X72">
        <v>797.828857421875</v>
      </c>
      <c r="Y72">
        <v>0</v>
      </c>
      <c r="Z72">
        <v>365.71688842773437</v>
      </c>
      <c r="AA72">
        <v>3209.81884765625</v>
      </c>
      <c r="AB72">
        <v>26.122634887695313</v>
      </c>
      <c r="AC72">
        <v>380.95510864257812</v>
      </c>
      <c r="AD72">
        <v>317.82540893554687</v>
      </c>
      <c r="AE72">
        <v>167.6202392578125</v>
      </c>
      <c r="AF72">
        <v>9561.5498046875</v>
      </c>
      <c r="AG72">
        <v>18547.072265625</v>
      </c>
      <c r="AH72">
        <v>6968.47265625</v>
      </c>
      <c r="AI72">
        <v>1453.628662109375</v>
      </c>
      <c r="AJ72">
        <v>1117.7880859375</v>
      </c>
      <c r="AK72">
        <v>0</v>
      </c>
      <c r="AL72">
        <v>52292.140625</v>
      </c>
      <c r="AM72">
        <v>39500.25390625</v>
      </c>
      <c r="AN72">
        <v>12791.8828125</v>
      </c>
      <c r="AO72" s="5" t="s">
        <v>205</v>
      </c>
    </row>
    <row r="73" spans="1:41" ht="15" x14ac:dyDescent="0.25">
      <c r="A73">
        <v>2011</v>
      </c>
      <c r="B73" s="5" t="s">
        <v>83</v>
      </c>
      <c r="C73" s="5" t="s">
        <v>90</v>
      </c>
      <c r="D73" s="5" t="s">
        <v>91</v>
      </c>
      <c r="E73" s="5" t="s">
        <v>111</v>
      </c>
      <c r="F73" s="5" t="s">
        <v>112</v>
      </c>
      <c r="G73" s="5" t="s">
        <v>97</v>
      </c>
      <c r="H73" s="5" t="s">
        <v>95</v>
      </c>
      <c r="I73">
        <v>261</v>
      </c>
      <c r="J73">
        <v>0</v>
      </c>
      <c r="K73">
        <v>152.70799255371094</v>
      </c>
      <c r="L73">
        <v>438</v>
      </c>
      <c r="M73">
        <v>424</v>
      </c>
      <c r="N73">
        <v>512</v>
      </c>
      <c r="O73">
        <v>159</v>
      </c>
      <c r="P73">
        <v>3557</v>
      </c>
      <c r="Q73">
        <v>496</v>
      </c>
      <c r="R73">
        <v>86.039718627929688</v>
      </c>
      <c r="S73">
        <v>1505</v>
      </c>
      <c r="T73">
        <v>686</v>
      </c>
      <c r="U73">
        <v>18.305000305175781</v>
      </c>
      <c r="V73">
        <v>281.68124389648438</v>
      </c>
      <c r="W73">
        <v>39</v>
      </c>
      <c r="X73">
        <v>733</v>
      </c>
      <c r="Y73">
        <v>0</v>
      </c>
      <c r="Z73">
        <v>336</v>
      </c>
      <c r="AA73">
        <v>2949</v>
      </c>
      <c r="AB73">
        <v>24</v>
      </c>
      <c r="AC73">
        <v>350</v>
      </c>
      <c r="AD73">
        <v>292</v>
      </c>
      <c r="AE73">
        <v>154</v>
      </c>
      <c r="AF73">
        <v>8784.611328125</v>
      </c>
      <c r="AG73">
        <v>17040</v>
      </c>
      <c r="AH73">
        <v>6402.23828125</v>
      </c>
      <c r="AI73">
        <v>1335.5118408203125</v>
      </c>
      <c r="AJ73">
        <v>1026.96044921875</v>
      </c>
      <c r="AK73">
        <v>0</v>
      </c>
      <c r="AL73">
        <v>48043.0546875</v>
      </c>
      <c r="AM73">
        <v>36290.59765625</v>
      </c>
      <c r="AN73">
        <v>11752.4580078125</v>
      </c>
      <c r="AO73" s="5" t="s">
        <v>206</v>
      </c>
    </row>
    <row r="74" spans="1:41" ht="15" x14ac:dyDescent="0.25">
      <c r="A74">
        <v>2011</v>
      </c>
      <c r="B74" s="5" t="s">
        <v>83</v>
      </c>
      <c r="C74" s="5" t="s">
        <v>90</v>
      </c>
      <c r="D74" s="5" t="s">
        <v>91</v>
      </c>
      <c r="E74" s="5" t="s">
        <v>115</v>
      </c>
      <c r="F74" s="5" t="s">
        <v>116</v>
      </c>
      <c r="G74" s="5" t="s">
        <v>94</v>
      </c>
      <c r="H74" s="5" t="s">
        <v>95</v>
      </c>
      <c r="I74">
        <v>2021.0506591796875</v>
      </c>
      <c r="J74">
        <v>2221.512451171875</v>
      </c>
      <c r="K74">
        <v>235.10372924804687</v>
      </c>
      <c r="L74">
        <v>3615.80810546875</v>
      </c>
      <c r="M74">
        <v>1532.13623046875</v>
      </c>
      <c r="N74">
        <v>91.429222106933594</v>
      </c>
      <c r="O74">
        <v>950.21087646484375</v>
      </c>
      <c r="P74">
        <v>988.306396484375</v>
      </c>
      <c r="Q74">
        <v>1657.698974609375</v>
      </c>
      <c r="R74">
        <v>3796.158935546875</v>
      </c>
      <c r="S74">
        <v>1666.406494140625</v>
      </c>
      <c r="T74">
        <v>4514.8623046875</v>
      </c>
      <c r="U74">
        <v>496.330078125</v>
      </c>
      <c r="V74">
        <v>351.38345336914062</v>
      </c>
      <c r="W74">
        <v>355.3948974609375</v>
      </c>
      <c r="X74">
        <v>220.95396423339844</v>
      </c>
      <c r="Y74">
        <v>0</v>
      </c>
      <c r="Z74">
        <v>1014.4290161132812</v>
      </c>
      <c r="AA74">
        <v>14746.2275390625</v>
      </c>
      <c r="AB74">
        <v>70.748802185058594</v>
      </c>
      <c r="AC74">
        <v>2314.030029296875</v>
      </c>
      <c r="AD74">
        <v>385.30886840820312</v>
      </c>
      <c r="AE74">
        <v>1029.667236328125</v>
      </c>
      <c r="AF74">
        <v>5726.5693359375</v>
      </c>
      <c r="AG74">
        <v>2815.802490234375</v>
      </c>
      <c r="AH74">
        <v>739.07220458984375</v>
      </c>
      <c r="AI74">
        <v>1760.369140625</v>
      </c>
      <c r="AJ74">
        <v>19078.703125</v>
      </c>
      <c r="AK74">
        <v>1065.5858154296875</v>
      </c>
      <c r="AL74">
        <v>75461.2578125</v>
      </c>
      <c r="AM74">
        <v>61965.109375</v>
      </c>
      <c r="AN74">
        <v>13496.1533203125</v>
      </c>
      <c r="AO74" s="5" t="s">
        <v>207</v>
      </c>
    </row>
    <row r="75" spans="1:41" ht="15" x14ac:dyDescent="0.25">
      <c r="A75">
        <v>2011</v>
      </c>
      <c r="B75" s="5" t="s">
        <v>83</v>
      </c>
      <c r="C75" s="5" t="s">
        <v>90</v>
      </c>
      <c r="D75" s="5" t="s">
        <v>91</v>
      </c>
      <c r="E75" s="5" t="s">
        <v>115</v>
      </c>
      <c r="F75" s="5" t="s">
        <v>116</v>
      </c>
      <c r="G75" s="5" t="s">
        <v>97</v>
      </c>
      <c r="H75" s="5" t="s">
        <v>95</v>
      </c>
      <c r="I75">
        <v>1856.8270263671875</v>
      </c>
      <c r="J75">
        <v>2041</v>
      </c>
      <c r="K75">
        <v>216</v>
      </c>
      <c r="L75">
        <v>3322</v>
      </c>
      <c r="M75">
        <v>1407.64013671875</v>
      </c>
      <c r="N75">
        <v>84</v>
      </c>
      <c r="O75">
        <v>873</v>
      </c>
      <c r="P75">
        <v>908</v>
      </c>
      <c r="Q75">
        <v>1523</v>
      </c>
      <c r="R75">
        <v>3487.696044921875</v>
      </c>
      <c r="S75">
        <v>1531</v>
      </c>
      <c r="T75">
        <v>4148</v>
      </c>
      <c r="U75">
        <v>456</v>
      </c>
      <c r="V75">
        <v>322.83123779296875</v>
      </c>
      <c r="W75">
        <v>326.5167236328125</v>
      </c>
      <c r="X75">
        <v>203</v>
      </c>
      <c r="Y75">
        <v>0</v>
      </c>
      <c r="Z75">
        <v>932</v>
      </c>
      <c r="AA75">
        <v>13548</v>
      </c>
      <c r="AB75">
        <v>65</v>
      </c>
      <c r="AC75">
        <v>2126</v>
      </c>
      <c r="AD75">
        <v>354</v>
      </c>
      <c r="AE75">
        <v>946</v>
      </c>
      <c r="AF75">
        <v>5261.248046875</v>
      </c>
      <c r="AG75">
        <v>2587</v>
      </c>
      <c r="AH75">
        <v>679.01776123046875</v>
      </c>
      <c r="AI75">
        <v>1617.32763671875</v>
      </c>
      <c r="AJ75">
        <v>17528.43359375</v>
      </c>
      <c r="AK75">
        <v>979</v>
      </c>
      <c r="AL75">
        <v>69329.546875</v>
      </c>
      <c r="AM75">
        <v>56930.03515625</v>
      </c>
      <c r="AN75">
        <v>12399.501953125</v>
      </c>
      <c r="AO75" s="5" t="s">
        <v>208</v>
      </c>
    </row>
    <row r="76" spans="1:41" ht="15" x14ac:dyDescent="0.25">
      <c r="A76">
        <v>2011</v>
      </c>
      <c r="B76" s="5" t="s">
        <v>83</v>
      </c>
      <c r="C76" s="5" t="s">
        <v>90</v>
      </c>
      <c r="D76" s="5" t="s">
        <v>91</v>
      </c>
      <c r="E76" s="5" t="s">
        <v>119</v>
      </c>
      <c r="F76" s="5" t="s">
        <v>119</v>
      </c>
      <c r="G76" s="5" t="s">
        <v>94</v>
      </c>
      <c r="H76" s="5" t="s">
        <v>95</v>
      </c>
      <c r="I76">
        <v>10473.8701171875</v>
      </c>
      <c r="J76">
        <v>6526.30517578125</v>
      </c>
      <c r="K76">
        <v>0</v>
      </c>
      <c r="L76">
        <v>1071.028076171875</v>
      </c>
      <c r="M76">
        <v>2814.2900390625</v>
      </c>
      <c r="N76">
        <v>699.86895751953125</v>
      </c>
      <c r="O76">
        <v>2752.6728515625</v>
      </c>
      <c r="P76">
        <v>5780.7216796875</v>
      </c>
      <c r="Q76">
        <v>84.898567199707031</v>
      </c>
      <c r="R76">
        <v>382.13592529296875</v>
      </c>
      <c r="S76">
        <v>3558.12060546875</v>
      </c>
      <c r="T76">
        <v>4963.30078125</v>
      </c>
      <c r="U76">
        <v>255.78414916992187</v>
      </c>
      <c r="V76">
        <v>1416.801513671875</v>
      </c>
      <c r="W76">
        <v>3819.546875</v>
      </c>
      <c r="X76">
        <v>1726.2708740234375</v>
      </c>
      <c r="Y76">
        <v>0</v>
      </c>
      <c r="Z76">
        <v>1838.3804931640625</v>
      </c>
      <c r="AA76">
        <v>22145.46484375</v>
      </c>
      <c r="AB76">
        <v>42.449283599853516</v>
      </c>
      <c r="AC76">
        <v>1183.1376953125</v>
      </c>
      <c r="AD76">
        <v>2431.58203125</v>
      </c>
      <c r="AE76">
        <v>7306.71875</v>
      </c>
      <c r="AF76">
        <v>2899.691162109375</v>
      </c>
      <c r="AG76">
        <v>33848.40625</v>
      </c>
      <c r="AH76">
        <v>31662.697265625</v>
      </c>
      <c r="AI76">
        <v>484.70513916015625</v>
      </c>
      <c r="AJ76">
        <v>1668.1932373046875</v>
      </c>
      <c r="AK76">
        <v>210.06953430175781</v>
      </c>
      <c r="AL76">
        <v>152047.109375</v>
      </c>
      <c r="AM76">
        <v>97581.40625</v>
      </c>
      <c r="AN76">
        <v>54465.70703125</v>
      </c>
      <c r="AO76" s="5" t="s">
        <v>209</v>
      </c>
    </row>
    <row r="77" spans="1:41" ht="15" x14ac:dyDescent="0.25">
      <c r="A77">
        <v>2011</v>
      </c>
      <c r="B77" s="5" t="s">
        <v>83</v>
      </c>
      <c r="C77" s="5" t="s">
        <v>90</v>
      </c>
      <c r="D77" s="5" t="s">
        <v>91</v>
      </c>
      <c r="E77" s="5" t="s">
        <v>119</v>
      </c>
      <c r="F77" s="5" t="s">
        <v>119</v>
      </c>
      <c r="G77" s="5" t="s">
        <v>97</v>
      </c>
      <c r="H77" s="5" t="s">
        <v>95</v>
      </c>
      <c r="I77">
        <v>9622.7998046875</v>
      </c>
      <c r="J77">
        <v>5996</v>
      </c>
      <c r="K77">
        <v>0</v>
      </c>
      <c r="L77">
        <v>984</v>
      </c>
      <c r="M77">
        <v>2585.610595703125</v>
      </c>
      <c r="N77">
        <v>643</v>
      </c>
      <c r="O77">
        <v>2529</v>
      </c>
      <c r="P77">
        <v>5311</v>
      </c>
      <c r="Q77">
        <v>78</v>
      </c>
      <c r="R77">
        <v>351.08486938476562</v>
      </c>
      <c r="S77">
        <v>3269</v>
      </c>
      <c r="T77">
        <v>4560</v>
      </c>
      <c r="U77">
        <v>235</v>
      </c>
      <c r="V77">
        <v>1301.6771240234375</v>
      </c>
      <c r="W77">
        <v>3509.18359375</v>
      </c>
      <c r="X77">
        <v>1586</v>
      </c>
      <c r="Y77">
        <v>0</v>
      </c>
      <c r="Z77">
        <v>1689</v>
      </c>
      <c r="AA77">
        <v>20346</v>
      </c>
      <c r="AB77">
        <v>39</v>
      </c>
      <c r="AC77">
        <v>1087</v>
      </c>
      <c r="AD77">
        <v>2234</v>
      </c>
      <c r="AE77">
        <v>6713</v>
      </c>
      <c r="AF77">
        <v>2664.072265625</v>
      </c>
      <c r="AG77">
        <v>31098</v>
      </c>
      <c r="AH77">
        <v>29089.89453125</v>
      </c>
      <c r="AI77">
        <v>445.31967163085937</v>
      </c>
      <c r="AJ77">
        <v>1532.6416015625</v>
      </c>
      <c r="AK77">
        <v>193</v>
      </c>
      <c r="AL77">
        <v>139692.28125</v>
      </c>
      <c r="AM77">
        <v>89652.2734375</v>
      </c>
      <c r="AN77">
        <v>50040.0078125</v>
      </c>
      <c r="AO77" s="5" t="s">
        <v>210</v>
      </c>
    </row>
    <row r="78" spans="1:41" ht="15" x14ac:dyDescent="0.25">
      <c r="A78">
        <v>2011</v>
      </c>
      <c r="B78" s="5" t="s">
        <v>83</v>
      </c>
      <c r="C78" s="5" t="s">
        <v>90</v>
      </c>
      <c r="D78" s="5" t="s">
        <v>91</v>
      </c>
      <c r="E78" s="5" t="s">
        <v>122</v>
      </c>
      <c r="F78" s="5" t="s">
        <v>122</v>
      </c>
      <c r="G78" s="5" t="s">
        <v>94</v>
      </c>
      <c r="H78" s="5" t="s">
        <v>95</v>
      </c>
      <c r="I78">
        <v>16004.01953125</v>
      </c>
      <c r="J78">
        <v>24265.751953125</v>
      </c>
      <c r="K78">
        <v>1409.802734375</v>
      </c>
      <c r="L78">
        <v>5578.27099609375</v>
      </c>
      <c r="M78">
        <v>11906.87109375</v>
      </c>
      <c r="N78">
        <v>5013.369140625</v>
      </c>
      <c r="O78">
        <v>6236.779296875</v>
      </c>
      <c r="P78">
        <v>13960.3720703125</v>
      </c>
      <c r="Q78">
        <v>3674.583984375</v>
      </c>
      <c r="R78">
        <v>6446.01220703125</v>
      </c>
      <c r="S78">
        <v>11623.484375</v>
      </c>
      <c r="T78">
        <v>15845.5556640625</v>
      </c>
      <c r="U78">
        <v>2044.09619140625</v>
      </c>
      <c r="V78">
        <v>6340.4150390625</v>
      </c>
      <c r="W78">
        <v>5169.23291015625</v>
      </c>
      <c r="X78">
        <v>10695.0419921875</v>
      </c>
      <c r="Y78">
        <v>0</v>
      </c>
      <c r="Z78">
        <v>9917.8935546875</v>
      </c>
      <c r="AA78">
        <v>83624</v>
      </c>
      <c r="AB78">
        <v>1617.426513671875</v>
      </c>
      <c r="AC78">
        <v>9145.099609375</v>
      </c>
      <c r="AD78">
        <v>13085.263671875</v>
      </c>
      <c r="AE78">
        <v>15089.087890625</v>
      </c>
      <c r="AF78">
        <v>29886.1328125</v>
      </c>
      <c r="AG78">
        <v>144318.859375</v>
      </c>
      <c r="AH78">
        <v>47812.23828125</v>
      </c>
      <c r="AI78">
        <v>4282.31494140625</v>
      </c>
      <c r="AJ78">
        <v>28596.89453125</v>
      </c>
      <c r="AK78">
        <v>4305.88134765625</v>
      </c>
      <c r="AL78">
        <v>537894.75</v>
      </c>
      <c r="AM78">
        <v>403904.84375</v>
      </c>
      <c r="AN78">
        <v>133989.890625</v>
      </c>
      <c r="AO78" s="5" t="s">
        <v>211</v>
      </c>
    </row>
    <row r="79" spans="1:41" ht="15" x14ac:dyDescent="0.25">
      <c r="A79">
        <v>2011</v>
      </c>
      <c r="B79" s="5" t="s">
        <v>83</v>
      </c>
      <c r="C79" s="5" t="s">
        <v>90</v>
      </c>
      <c r="D79" s="5" t="s">
        <v>91</v>
      </c>
      <c r="E79" s="5" t="s">
        <v>122</v>
      </c>
      <c r="F79" s="5" t="s">
        <v>122</v>
      </c>
      <c r="G79" s="5" t="s">
        <v>97</v>
      </c>
      <c r="H79" s="5" t="s">
        <v>95</v>
      </c>
      <c r="I79">
        <v>14703.587890625</v>
      </c>
      <c r="J79">
        <v>22294</v>
      </c>
      <c r="K79">
        <v>1295.2469482421875</v>
      </c>
      <c r="L79">
        <v>5125</v>
      </c>
      <c r="M79">
        <v>10939.359375</v>
      </c>
      <c r="N79">
        <v>4606</v>
      </c>
      <c r="O79">
        <v>5730</v>
      </c>
      <c r="P79">
        <v>12826</v>
      </c>
      <c r="Q79">
        <v>3376</v>
      </c>
      <c r="R79">
        <v>5922.2314453125</v>
      </c>
      <c r="S79">
        <v>10679</v>
      </c>
      <c r="T79">
        <v>14558</v>
      </c>
      <c r="U79">
        <v>1878</v>
      </c>
      <c r="V79">
        <v>5825.21484375</v>
      </c>
      <c r="W79">
        <v>4749.19873046875</v>
      </c>
      <c r="X79">
        <v>9826</v>
      </c>
      <c r="Y79">
        <v>0</v>
      </c>
      <c r="Z79">
        <v>9112</v>
      </c>
      <c r="AA79">
        <v>76829</v>
      </c>
      <c r="AB79">
        <v>1486</v>
      </c>
      <c r="AC79">
        <v>8402</v>
      </c>
      <c r="AD79">
        <v>12022</v>
      </c>
      <c r="AE79">
        <v>13863</v>
      </c>
      <c r="AF79">
        <v>27457.6875</v>
      </c>
      <c r="AG79">
        <v>132592</v>
      </c>
      <c r="AH79">
        <v>43927.1796875</v>
      </c>
      <c r="AI79">
        <v>3934.3486328125</v>
      </c>
      <c r="AJ79">
        <v>26273.208984375</v>
      </c>
      <c r="AK79">
        <v>3956</v>
      </c>
      <c r="AL79">
        <v>494187.28125</v>
      </c>
      <c r="AM79">
        <v>371084.9375</v>
      </c>
      <c r="AN79">
        <v>123102.3359375</v>
      </c>
      <c r="AO79" s="5" t="s">
        <v>212</v>
      </c>
    </row>
    <row r="80" spans="1:41" ht="15" x14ac:dyDescent="0.25">
      <c r="A80">
        <v>2011</v>
      </c>
      <c r="B80" s="5" t="s">
        <v>83</v>
      </c>
      <c r="C80" s="5" t="s">
        <v>90</v>
      </c>
      <c r="D80" s="5" t="s">
        <v>91</v>
      </c>
      <c r="E80" s="5" t="s">
        <v>125</v>
      </c>
      <c r="F80" s="5" t="s">
        <v>125</v>
      </c>
      <c r="G80" s="5" t="s">
        <v>94</v>
      </c>
      <c r="H80" s="5" t="s">
        <v>95</v>
      </c>
      <c r="I80">
        <v>7218.55517578125</v>
      </c>
      <c r="J80">
        <v>9109.1806640625</v>
      </c>
      <c r="K80">
        <v>62.041259765625</v>
      </c>
      <c r="L80">
        <v>3096.620849609375</v>
      </c>
      <c r="M80">
        <v>413.6083984375</v>
      </c>
      <c r="N80">
        <v>1755.6588134765625</v>
      </c>
      <c r="O80">
        <v>2167.09033203125</v>
      </c>
      <c r="P80">
        <v>5231.0576171875</v>
      </c>
      <c r="Q80">
        <v>661.7734375</v>
      </c>
      <c r="R80">
        <v>1080.5576171875</v>
      </c>
      <c r="S80">
        <v>0</v>
      </c>
      <c r="T80">
        <v>1818.78857421875</v>
      </c>
      <c r="U80">
        <v>497.41851806640625</v>
      </c>
      <c r="V80">
        <v>643.24700927734375</v>
      </c>
      <c r="W80">
        <v>2421.7861328125</v>
      </c>
      <c r="X80">
        <v>4293.908203125</v>
      </c>
      <c r="Y80">
        <v>0</v>
      </c>
      <c r="Z80">
        <v>1414.97607421875</v>
      </c>
      <c r="AA80">
        <v>28169.546875</v>
      </c>
      <c r="AB80">
        <v>510.47982788085937</v>
      </c>
      <c r="AC80">
        <v>84.898567199707031</v>
      </c>
      <c r="AD80">
        <v>6706.98681640625</v>
      </c>
      <c r="AE80">
        <v>2586.140869140625</v>
      </c>
      <c r="AF80">
        <v>13049.6943359375</v>
      </c>
      <c r="AG80">
        <v>51744.5859375</v>
      </c>
      <c r="AH80">
        <v>27785.478515625</v>
      </c>
      <c r="AI80">
        <v>0</v>
      </c>
      <c r="AJ80">
        <v>4120.66650390625</v>
      </c>
      <c r="AK80">
        <v>2365.18701171875</v>
      </c>
      <c r="AL80">
        <v>179009.9375</v>
      </c>
      <c r="AM80">
        <v>130464.578125</v>
      </c>
      <c r="AN80">
        <v>48545.35546875</v>
      </c>
      <c r="AO80" s="5" t="s">
        <v>213</v>
      </c>
    </row>
    <row r="81" spans="1:41" ht="15" x14ac:dyDescent="0.25">
      <c r="A81">
        <v>2011</v>
      </c>
      <c r="B81" s="5" t="s">
        <v>83</v>
      </c>
      <c r="C81" s="5" t="s">
        <v>90</v>
      </c>
      <c r="D81" s="5" t="s">
        <v>91</v>
      </c>
      <c r="E81" s="5" t="s">
        <v>125</v>
      </c>
      <c r="F81" s="5" t="s">
        <v>125</v>
      </c>
      <c r="G81" s="5" t="s">
        <v>97</v>
      </c>
      <c r="H81" s="5" t="s">
        <v>95</v>
      </c>
      <c r="I81">
        <v>6632</v>
      </c>
      <c r="J81">
        <v>8369</v>
      </c>
      <c r="K81">
        <v>57</v>
      </c>
      <c r="L81">
        <v>2845</v>
      </c>
      <c r="M81">
        <v>380</v>
      </c>
      <c r="N81">
        <v>1613</v>
      </c>
      <c r="O81">
        <v>1991</v>
      </c>
      <c r="P81">
        <v>4806</v>
      </c>
      <c r="Q81">
        <v>608</v>
      </c>
      <c r="R81">
        <v>992.75518798828125</v>
      </c>
      <c r="S81">
        <v>0</v>
      </c>
      <c r="T81">
        <v>1671</v>
      </c>
      <c r="U81">
        <v>457</v>
      </c>
      <c r="V81">
        <v>590.97894287109375</v>
      </c>
      <c r="W81">
        <v>2225</v>
      </c>
      <c r="X81">
        <v>3945</v>
      </c>
      <c r="Y81">
        <v>0</v>
      </c>
      <c r="Z81">
        <v>1300</v>
      </c>
      <c r="AA81">
        <v>25880.5859375</v>
      </c>
      <c r="AB81">
        <v>469</v>
      </c>
      <c r="AC81">
        <v>78</v>
      </c>
      <c r="AD81">
        <v>6162</v>
      </c>
      <c r="AE81">
        <v>2376</v>
      </c>
      <c r="AF81">
        <v>11989.3212890625</v>
      </c>
      <c r="AG81">
        <v>47540</v>
      </c>
      <c r="AH81">
        <v>25527.7265625</v>
      </c>
      <c r="AI81">
        <v>0</v>
      </c>
      <c r="AJ81">
        <v>3785.83544921875</v>
      </c>
      <c r="AK81">
        <v>2173</v>
      </c>
      <c r="AL81">
        <v>164464.203125</v>
      </c>
      <c r="AM81">
        <v>119863.4765625</v>
      </c>
      <c r="AN81">
        <v>44600.7265625</v>
      </c>
      <c r="AO81" s="5" t="s">
        <v>214</v>
      </c>
    </row>
    <row r="82" spans="1:41" ht="15" x14ac:dyDescent="0.25">
      <c r="A82">
        <v>2011</v>
      </c>
      <c r="B82" s="5" t="s">
        <v>83</v>
      </c>
      <c r="C82" s="5" t="s">
        <v>84</v>
      </c>
      <c r="D82" s="5" t="s">
        <v>85</v>
      </c>
      <c r="E82" s="5" t="s">
        <v>128</v>
      </c>
      <c r="F82" s="5" t="s">
        <v>129</v>
      </c>
      <c r="G82" s="5" t="s">
        <v>87</v>
      </c>
      <c r="H82" s="5" t="s">
        <v>88</v>
      </c>
      <c r="I82">
        <v>30720.5</v>
      </c>
      <c r="J82">
        <v>81970.5</v>
      </c>
      <c r="K82">
        <v>4446.5</v>
      </c>
      <c r="L82">
        <v>8110.5</v>
      </c>
      <c r="M82">
        <v>36653</v>
      </c>
      <c r="N82">
        <v>25473</v>
      </c>
      <c r="O82">
        <v>42343.5</v>
      </c>
      <c r="P82">
        <v>17628</v>
      </c>
      <c r="Q82">
        <v>17232</v>
      </c>
      <c r="R82">
        <v>24548.5</v>
      </c>
      <c r="S82">
        <v>34020</v>
      </c>
      <c r="T82">
        <v>24171.5</v>
      </c>
      <c r="U82">
        <v>9028</v>
      </c>
      <c r="V82">
        <v>36449</v>
      </c>
      <c r="W82">
        <v>12287.5</v>
      </c>
      <c r="X82">
        <v>54061</v>
      </c>
      <c r="Y82">
        <v>96089.5</v>
      </c>
      <c r="Z82">
        <v>14784.5</v>
      </c>
      <c r="AA82">
        <v>318335</v>
      </c>
      <c r="AB82">
        <v>6786.5</v>
      </c>
      <c r="AC82">
        <v>24454.5</v>
      </c>
      <c r="AD82">
        <v>34240.5</v>
      </c>
      <c r="AE82">
        <v>30913</v>
      </c>
      <c r="AF82">
        <v>108595</v>
      </c>
      <c r="AG82">
        <v>529140.5</v>
      </c>
      <c r="AH82">
        <v>83945</v>
      </c>
      <c r="AI82">
        <v>23343</v>
      </c>
      <c r="AJ82">
        <v>164154</v>
      </c>
      <c r="AK82">
        <v>12829</v>
      </c>
      <c r="AL82">
        <v>1906753</v>
      </c>
      <c r="AM82">
        <v>1537626</v>
      </c>
      <c r="AN82">
        <v>369127</v>
      </c>
      <c r="AO82" s="5" t="s">
        <v>215</v>
      </c>
    </row>
    <row r="83" spans="1:41" ht="15" x14ac:dyDescent="0.25">
      <c r="A83">
        <v>2011</v>
      </c>
      <c r="B83" s="5" t="s">
        <v>83</v>
      </c>
      <c r="C83" s="5" t="s">
        <v>84</v>
      </c>
      <c r="D83" s="5" t="s">
        <v>85</v>
      </c>
      <c r="E83" s="5" t="s">
        <v>131</v>
      </c>
      <c r="F83" s="5" t="s">
        <v>132</v>
      </c>
      <c r="G83" s="5" t="s">
        <v>87</v>
      </c>
      <c r="H83" s="5" t="s">
        <v>133</v>
      </c>
      <c r="I83">
        <v>734.50599999999997</v>
      </c>
      <c r="J83">
        <v>1320.316</v>
      </c>
      <c r="K83">
        <v>60.536999999999999</v>
      </c>
      <c r="L83">
        <v>117.66</v>
      </c>
      <c r="M83">
        <v>515.25799999999992</v>
      </c>
      <c r="N83">
        <v>302</v>
      </c>
      <c r="O83">
        <v>444.20071200000001</v>
      </c>
      <c r="P83">
        <v>576.17773799999998</v>
      </c>
      <c r="Q83">
        <v>284.47246245500003</v>
      </c>
      <c r="R83">
        <v>565.56894776000001</v>
      </c>
      <c r="S83">
        <v>572</v>
      </c>
      <c r="T83">
        <v>383.55599999999998</v>
      </c>
      <c r="U83">
        <v>151.20500000000001</v>
      </c>
      <c r="V83">
        <v>614.75229999999999</v>
      </c>
      <c r="W83">
        <v>241.3262795</v>
      </c>
      <c r="X83">
        <v>993</v>
      </c>
      <c r="Y83">
        <v>0</v>
      </c>
      <c r="Z83">
        <v>412.20047877000002</v>
      </c>
      <c r="AA83">
        <v>4651.5197289999996</v>
      </c>
      <c r="AB83">
        <v>87.914000000000001</v>
      </c>
      <c r="AC83">
        <v>324</v>
      </c>
      <c r="AD83">
        <v>720.58453680599996</v>
      </c>
      <c r="AE83">
        <v>358.18799999999999</v>
      </c>
      <c r="AF83">
        <v>1678.4775728116319</v>
      </c>
      <c r="AG83">
        <v>8679</v>
      </c>
      <c r="AH83">
        <v>1237.4190996421</v>
      </c>
      <c r="AI83">
        <v>355.92470315000003</v>
      </c>
      <c r="AJ83">
        <v>2579.9015869999998</v>
      </c>
      <c r="AK83">
        <v>309</v>
      </c>
      <c r="AL83">
        <v>29270.66796875</v>
      </c>
      <c r="AM83">
        <v>23349.947265625</v>
      </c>
      <c r="AN83">
        <v>5920.72021484375</v>
      </c>
      <c r="AO83" s="5" t="s">
        <v>216</v>
      </c>
    </row>
    <row r="84" spans="1:41" ht="15" x14ac:dyDescent="0.25">
      <c r="A84">
        <v>2011</v>
      </c>
      <c r="B84" s="5" t="s">
        <v>83</v>
      </c>
      <c r="C84" s="5" t="s">
        <v>84</v>
      </c>
      <c r="D84" s="5" t="s">
        <v>85</v>
      </c>
      <c r="E84" s="5" t="s">
        <v>131</v>
      </c>
      <c r="F84" s="5" t="s">
        <v>135</v>
      </c>
      <c r="G84" s="5" t="s">
        <v>87</v>
      </c>
      <c r="H84" s="5" t="s">
        <v>136</v>
      </c>
      <c r="I84">
        <v>0.6877386185385026</v>
      </c>
      <c r="J84">
        <v>0.55011480564787374</v>
      </c>
      <c r="K84">
        <v>0.65237576119665486</v>
      </c>
      <c r="L84">
        <v>0.63959556425309849</v>
      </c>
      <c r="M84">
        <v>0.59492865631644265</v>
      </c>
      <c r="N84">
        <v>0.6112134927442886</v>
      </c>
      <c r="O84">
        <v>0.53755797557104257</v>
      </c>
      <c r="P84">
        <v>0.44121655917986269</v>
      </c>
      <c r="Q84">
        <v>0.47515546930829911</v>
      </c>
      <c r="R84">
        <v>0.71736294743784879</v>
      </c>
      <c r="S84">
        <v>0.70974786579313076</v>
      </c>
      <c r="T84">
        <v>0.62329966414009585</v>
      </c>
      <c r="U84">
        <v>0.52704869462163206</v>
      </c>
      <c r="V84">
        <v>0.61828424479135136</v>
      </c>
      <c r="W84">
        <v>0.57393045923706243</v>
      </c>
      <c r="X84">
        <v>0.74088996329125256</v>
      </c>
      <c r="Y84"/>
      <c r="Z84">
        <v>0.77881009377293442</v>
      </c>
      <c r="AA84">
        <v>0.66286761115160353</v>
      </c>
      <c r="AB84">
        <v>0.63566282929176887</v>
      </c>
      <c r="AC84">
        <v>0.58699999999999997</v>
      </c>
      <c r="AD84">
        <v>0.62702769131176794</v>
      </c>
      <c r="AE84">
        <v>0.58412915851272018</v>
      </c>
      <c r="AF84">
        <v>0.63623000683947195</v>
      </c>
      <c r="AG84">
        <v>0.57535042082319066</v>
      </c>
      <c r="AH84">
        <v>0.5674247684453676</v>
      </c>
      <c r="AI84">
        <v>0.57043456868211406</v>
      </c>
      <c r="AJ84">
        <v>0.51626637027043942</v>
      </c>
      <c r="AK84">
        <v>0.64134495641344957</v>
      </c>
      <c r="AL84">
        <v>0.58906930685043335</v>
      </c>
      <c r="AM84">
        <v>0.56519913673400879</v>
      </c>
      <c r="AN84">
        <v>0.62288540601730347</v>
      </c>
      <c r="AO84" s="5" t="s">
        <v>217</v>
      </c>
    </row>
    <row r="85" spans="1:41" ht="15" x14ac:dyDescent="0.25">
      <c r="A85">
        <v>2011</v>
      </c>
      <c r="B85" s="5" t="s">
        <v>83</v>
      </c>
      <c r="C85" s="5" t="s">
        <v>84</v>
      </c>
      <c r="D85" s="5" t="s">
        <v>85</v>
      </c>
      <c r="E85" s="5" t="s">
        <v>131</v>
      </c>
      <c r="F85" s="5" t="s">
        <v>36</v>
      </c>
      <c r="G85" s="5" t="s">
        <v>87</v>
      </c>
      <c r="H85" s="5" t="s">
        <v>136</v>
      </c>
      <c r="I85">
        <v>2.3984827897934099E-2</v>
      </c>
      <c r="J85">
        <v>6.2127458881055801E-2</v>
      </c>
      <c r="K85">
        <v>7.6433604377488196E-2</v>
      </c>
      <c r="L85">
        <v>7.1196668366479601E-2</v>
      </c>
      <c r="M85">
        <v>5.7813349816984799E-2</v>
      </c>
      <c r="N85">
        <v>6.5993377483443694E-2</v>
      </c>
      <c r="O85">
        <v>7.5437146080036002E-2</v>
      </c>
      <c r="P85">
        <v>5.7483539898833903E-2</v>
      </c>
      <c r="Q85">
        <v>3.77496991178847E-2</v>
      </c>
      <c r="R85">
        <v>4.42036923332094E-2</v>
      </c>
      <c r="S85">
        <v>5.5944055944055902E-2</v>
      </c>
      <c r="T85">
        <v>5.1210253522301803E-2</v>
      </c>
      <c r="U85">
        <v>3.6070235772626601E-2</v>
      </c>
      <c r="V85">
        <v>5.6674045790475303E-2</v>
      </c>
      <c r="W85">
        <v>7.6159266773927994E-2</v>
      </c>
      <c r="X85">
        <v>3.6443101711983901E-2</v>
      </c>
      <c r="Y85"/>
      <c r="Z85">
        <v>7.61115695780296E-2</v>
      </c>
      <c r="AA85">
        <v>7.47348594122237E-2</v>
      </c>
      <c r="AB85">
        <v>7.4129262688536507E-2</v>
      </c>
      <c r="AC85">
        <v>7.6999999999999999E-2</v>
      </c>
      <c r="AD85">
        <v>6.7838423199137701E-2</v>
      </c>
      <c r="AE85">
        <v>8.5983179224317904E-2</v>
      </c>
      <c r="AF85">
        <v>5.3340989963584599E-2</v>
      </c>
      <c r="AG85">
        <v>4.4999999999999998E-2</v>
      </c>
      <c r="AH85">
        <v>4.8511219569394401E-2</v>
      </c>
      <c r="AI85">
        <v>6.0851990672177503E-2</v>
      </c>
      <c r="AJ85">
        <v>4.8460065709475399E-2</v>
      </c>
      <c r="AK85">
        <v>5.0271844660194097E-2</v>
      </c>
      <c r="AL85">
        <v>5.6798540055751801E-2</v>
      </c>
      <c r="AM85">
        <v>5.3889069706201553E-2</v>
      </c>
      <c r="AN85">
        <v>6.0920298099517822E-2</v>
      </c>
      <c r="AO85" s="5" t="s">
        <v>218</v>
      </c>
    </row>
    <row r="86" spans="1:41" ht="15" x14ac:dyDescent="0.25">
      <c r="A86">
        <v>2011</v>
      </c>
      <c r="B86" s="5" t="s">
        <v>83</v>
      </c>
      <c r="C86" s="5" t="s">
        <v>84</v>
      </c>
      <c r="D86" s="5" t="s">
        <v>85</v>
      </c>
      <c r="E86" s="5" t="s">
        <v>131</v>
      </c>
      <c r="F86" s="5" t="s">
        <v>139</v>
      </c>
      <c r="G86" s="5" t="s">
        <v>87</v>
      </c>
      <c r="H86" s="5" t="s">
        <v>133</v>
      </c>
      <c r="I86">
        <v>716.88900000000001</v>
      </c>
      <c r="J86">
        <v>1238.2881219999999</v>
      </c>
      <c r="K86">
        <v>55.909938891800003</v>
      </c>
      <c r="L86">
        <v>109.283</v>
      </c>
      <c r="M86">
        <v>485.46920899999998</v>
      </c>
      <c r="N86">
        <v>282.07</v>
      </c>
      <c r="O86">
        <v>410.69147800000002</v>
      </c>
      <c r="P86">
        <v>543.05700200885713</v>
      </c>
      <c r="Q86">
        <v>273.73371258999998</v>
      </c>
      <c r="R86">
        <v>540.568712</v>
      </c>
      <c r="S86">
        <v>540</v>
      </c>
      <c r="T86">
        <v>363.91399999999999</v>
      </c>
      <c r="U86">
        <v>145.751</v>
      </c>
      <c r="V86">
        <v>579.91179999999997</v>
      </c>
      <c r="W86">
        <v>222.947047</v>
      </c>
      <c r="X86">
        <v>956.81200000000001</v>
      </c>
      <c r="Y86">
        <v>0</v>
      </c>
      <c r="Z86">
        <v>380.82725334999998</v>
      </c>
      <c r="AA86">
        <v>4303.889056</v>
      </c>
      <c r="AB86">
        <v>81.397000000000006</v>
      </c>
      <c r="AC86">
        <v>299</v>
      </c>
      <c r="AD86">
        <v>671.70121804739995</v>
      </c>
      <c r="AE86">
        <v>327.38985700000001</v>
      </c>
      <c r="AF86">
        <v>1588.9459174461849</v>
      </c>
      <c r="AG86">
        <v>8289</v>
      </c>
      <c r="AH86">
        <v>1177.39039</v>
      </c>
      <c r="AI86">
        <v>334.26597643391858</v>
      </c>
      <c r="AJ86">
        <v>2454.87938657</v>
      </c>
      <c r="AK86">
        <v>293.46600000000001</v>
      </c>
      <c r="AL86">
        <v>27667.44921875</v>
      </c>
      <c r="AM86">
        <v>22073.484375</v>
      </c>
      <c r="AN86">
        <v>5593.96435546875</v>
      </c>
      <c r="AO86" s="5" t="s">
        <v>219</v>
      </c>
    </row>
    <row r="87" spans="1:41" ht="15" x14ac:dyDescent="0.25">
      <c r="A87">
        <v>2011</v>
      </c>
      <c r="B87" s="5" t="s">
        <v>83</v>
      </c>
      <c r="C87" s="5" t="s">
        <v>84</v>
      </c>
      <c r="D87" s="5" t="s">
        <v>85</v>
      </c>
      <c r="E87" s="5" t="s">
        <v>141</v>
      </c>
      <c r="F87" s="5" t="s">
        <v>142</v>
      </c>
      <c r="G87" s="5" t="s">
        <v>87</v>
      </c>
      <c r="H87" s="5" t="s">
        <v>143</v>
      </c>
      <c r="I87">
        <v>115.37</v>
      </c>
      <c r="J87">
        <v>233</v>
      </c>
      <c r="K87">
        <v>10.593</v>
      </c>
      <c r="L87">
        <v>21</v>
      </c>
      <c r="M87">
        <v>91.86</v>
      </c>
      <c r="N87">
        <v>46.798000000000002</v>
      </c>
      <c r="O87">
        <v>94.33</v>
      </c>
      <c r="P87">
        <v>147.66800000000001</v>
      </c>
      <c r="Q87">
        <v>64.585999999999999</v>
      </c>
      <c r="R87">
        <v>85</v>
      </c>
      <c r="S87">
        <v>92</v>
      </c>
      <c r="T87">
        <v>68.010000000000005</v>
      </c>
      <c r="U87">
        <v>32.75</v>
      </c>
      <c r="V87">
        <v>145.60599999999999</v>
      </c>
      <c r="W87">
        <v>48</v>
      </c>
      <c r="X87">
        <v>150</v>
      </c>
      <c r="Y87">
        <v>0</v>
      </c>
      <c r="Z87">
        <v>56.415999999999997</v>
      </c>
      <c r="AA87">
        <v>710.36400000000003</v>
      </c>
      <c r="AB87">
        <v>15.788</v>
      </c>
      <c r="AC87">
        <v>56</v>
      </c>
      <c r="AD87">
        <v>85.432000000000002</v>
      </c>
      <c r="AE87">
        <v>46</v>
      </c>
      <c r="AF87">
        <v>264</v>
      </c>
      <c r="AG87">
        <v>1710</v>
      </c>
      <c r="AH87">
        <v>248.68799999999999</v>
      </c>
      <c r="AI87">
        <v>71.658000000000001</v>
      </c>
      <c r="AJ87">
        <v>568.04</v>
      </c>
      <c r="AK87">
        <v>37</v>
      </c>
      <c r="AL87">
        <v>5315.95703125</v>
      </c>
      <c r="AM87">
        <v>4302.59814453125</v>
      </c>
      <c r="AN87">
        <v>1013.3590698242187</v>
      </c>
      <c r="AO87" s="5" t="s">
        <v>220</v>
      </c>
    </row>
    <row r="88" spans="1:41" ht="15" x14ac:dyDescent="0.25">
      <c r="A88">
        <v>2011</v>
      </c>
      <c r="B88" s="5" t="s">
        <v>83</v>
      </c>
      <c r="C88" s="5" t="s">
        <v>84</v>
      </c>
      <c r="D88" s="5" t="s">
        <v>85</v>
      </c>
      <c r="E88" s="5" t="s">
        <v>141</v>
      </c>
      <c r="F88" s="5" t="s">
        <v>141</v>
      </c>
      <c r="G88" s="5" t="s">
        <v>87</v>
      </c>
      <c r="H88" s="5" t="s">
        <v>143</v>
      </c>
      <c r="I88">
        <v>121.91800000000001</v>
      </c>
      <c r="J88">
        <v>274.08499999999998</v>
      </c>
      <c r="K88">
        <v>10.593</v>
      </c>
      <c r="L88">
        <v>21</v>
      </c>
      <c r="M88">
        <v>98.867999999999995</v>
      </c>
      <c r="N88">
        <v>56.404000000000003</v>
      </c>
      <c r="O88">
        <v>94.33</v>
      </c>
      <c r="P88">
        <v>149.0985</v>
      </c>
      <c r="Q88">
        <v>64.585999999999999</v>
      </c>
      <c r="R88">
        <v>90</v>
      </c>
      <c r="S88">
        <v>92</v>
      </c>
      <c r="T88">
        <v>70.247</v>
      </c>
      <c r="U88">
        <v>32.75</v>
      </c>
      <c r="V88">
        <v>146.07594</v>
      </c>
      <c r="W88">
        <v>48</v>
      </c>
      <c r="X88">
        <v>153</v>
      </c>
      <c r="Y88">
        <v>0</v>
      </c>
      <c r="Z88">
        <v>60.418899999999987</v>
      </c>
      <c r="AA88">
        <v>801.05799999999999</v>
      </c>
      <c r="AB88">
        <v>15.788</v>
      </c>
      <c r="AC88">
        <v>63</v>
      </c>
      <c r="AD88">
        <v>134.946</v>
      </c>
      <c r="AE88">
        <v>70</v>
      </c>
      <c r="AF88">
        <v>301.16000000000003</v>
      </c>
      <c r="AG88">
        <v>1722</v>
      </c>
      <c r="AH88">
        <v>248.94558000000001</v>
      </c>
      <c r="AI88">
        <v>71.665779999999998</v>
      </c>
      <c r="AJ88">
        <v>570.45999999999992</v>
      </c>
      <c r="AK88">
        <v>55</v>
      </c>
      <c r="AL88">
        <v>5637.39794921875</v>
      </c>
      <c r="AM88">
        <v>4544.01416015625</v>
      </c>
      <c r="AN88">
        <v>1093.3834228515625</v>
      </c>
      <c r="AO88" s="5" t="s">
        <v>221</v>
      </c>
    </row>
    <row r="89" spans="1:41" ht="15" x14ac:dyDescent="0.25">
      <c r="A89">
        <v>2011</v>
      </c>
      <c r="B89" s="5" t="s">
        <v>83</v>
      </c>
      <c r="C89" s="5" t="s">
        <v>84</v>
      </c>
      <c r="D89" s="5" t="s">
        <v>85</v>
      </c>
      <c r="E89" s="5" t="s">
        <v>86</v>
      </c>
      <c r="F89" s="5" t="s">
        <v>86</v>
      </c>
      <c r="G89" s="5" t="s">
        <v>87</v>
      </c>
      <c r="H89" s="5" t="s">
        <v>88</v>
      </c>
      <c r="I89">
        <v>30826</v>
      </c>
      <c r="J89">
        <v>82368</v>
      </c>
      <c r="K89">
        <v>4471</v>
      </c>
      <c r="L89">
        <v>8245</v>
      </c>
      <c r="M89">
        <v>36859</v>
      </c>
      <c r="N89">
        <v>25514</v>
      </c>
      <c r="O89">
        <v>42483</v>
      </c>
      <c r="P89">
        <v>17804</v>
      </c>
      <c r="Q89">
        <v>17266</v>
      </c>
      <c r="R89">
        <v>24593</v>
      </c>
      <c r="S89">
        <v>34247</v>
      </c>
      <c r="T89">
        <v>24270</v>
      </c>
      <c r="U89">
        <v>9048</v>
      </c>
      <c r="V89">
        <v>36679</v>
      </c>
      <c r="W89">
        <v>12318</v>
      </c>
      <c r="X89">
        <v>54416</v>
      </c>
      <c r="Y89">
        <v>0</v>
      </c>
      <c r="Z89">
        <v>14801</v>
      </c>
      <c r="AA89">
        <v>319181</v>
      </c>
      <c r="AB89">
        <v>6787</v>
      </c>
      <c r="AC89">
        <v>24474</v>
      </c>
      <c r="AD89">
        <v>34431</v>
      </c>
      <c r="AE89">
        <v>31002</v>
      </c>
      <c r="AF89">
        <v>108978</v>
      </c>
      <c r="AG89">
        <v>531185</v>
      </c>
      <c r="AH89">
        <v>83614</v>
      </c>
      <c r="AI89">
        <v>23510</v>
      </c>
      <c r="AJ89">
        <v>164250</v>
      </c>
      <c r="AK89">
        <v>12876</v>
      </c>
      <c r="AL89">
        <v>1816496</v>
      </c>
      <c r="AM89">
        <v>1446214</v>
      </c>
      <c r="AN89">
        <v>370282</v>
      </c>
      <c r="AO89" s="5" t="s">
        <v>222</v>
      </c>
    </row>
    <row r="90" spans="1:41" ht="15" x14ac:dyDescent="0.25">
      <c r="A90">
        <v>2011</v>
      </c>
      <c r="B90" s="5" t="s">
        <v>83</v>
      </c>
      <c r="C90" s="5" t="s">
        <v>84</v>
      </c>
      <c r="D90" s="5" t="s">
        <v>85</v>
      </c>
      <c r="E90" s="5" t="s">
        <v>147</v>
      </c>
      <c r="F90" s="5" t="s">
        <v>2</v>
      </c>
      <c r="G90" s="5" t="s">
        <v>87</v>
      </c>
      <c r="H90" s="5" t="s">
        <v>148</v>
      </c>
      <c r="I90">
        <v>3454</v>
      </c>
      <c r="J90">
        <v>3891.2</v>
      </c>
      <c r="K90">
        <v>586.39</v>
      </c>
      <c r="L90">
        <v>1647</v>
      </c>
      <c r="M90">
        <v>2419.5509999999999</v>
      </c>
      <c r="N90">
        <v>3272.5140000000001</v>
      </c>
      <c r="O90">
        <v>1627.76</v>
      </c>
      <c r="P90">
        <v>2540.4</v>
      </c>
      <c r="Q90">
        <v>54.405610000000003</v>
      </c>
      <c r="R90">
        <v>1918.8620000000001</v>
      </c>
      <c r="S90">
        <v>3836</v>
      </c>
      <c r="T90">
        <v>2877</v>
      </c>
      <c r="U90">
        <v>39</v>
      </c>
      <c r="V90">
        <v>2549</v>
      </c>
      <c r="W90">
        <v>1645</v>
      </c>
      <c r="X90">
        <v>4970</v>
      </c>
      <c r="Y90">
        <v>0</v>
      </c>
      <c r="Z90">
        <v>4350.2582499999999</v>
      </c>
      <c r="AA90">
        <v>22322</v>
      </c>
      <c r="AB90">
        <v>968</v>
      </c>
      <c r="AC90">
        <v>4707</v>
      </c>
      <c r="AD90">
        <v>8306.3626899999999</v>
      </c>
      <c r="AE90">
        <v>3051</v>
      </c>
      <c r="AF90">
        <v>5492.5910000000003</v>
      </c>
      <c r="AG90">
        <v>8461</v>
      </c>
      <c r="AH90">
        <v>3161.4259499999989</v>
      </c>
      <c r="AI90">
        <v>1735.3688599999989</v>
      </c>
      <c r="AJ90">
        <v>1758.932072381798</v>
      </c>
      <c r="AK90">
        <v>1972</v>
      </c>
      <c r="AL90">
        <v>103614.0234375</v>
      </c>
      <c r="AM90">
        <v>69509.1640625</v>
      </c>
      <c r="AN90">
        <v>34104.859375</v>
      </c>
      <c r="AO90" s="5" t="s">
        <v>223</v>
      </c>
    </row>
    <row r="91" spans="1:41" ht="15" x14ac:dyDescent="0.25">
      <c r="A91">
        <v>2011</v>
      </c>
      <c r="B91" s="5" t="s">
        <v>83</v>
      </c>
      <c r="C91" s="5" t="s">
        <v>84</v>
      </c>
      <c r="D91" s="5" t="s">
        <v>85</v>
      </c>
      <c r="E91" s="5" t="s">
        <v>147</v>
      </c>
      <c r="F91" s="5" t="s">
        <v>147</v>
      </c>
      <c r="G91" s="5" t="s">
        <v>87</v>
      </c>
      <c r="H91" s="5" t="s">
        <v>148</v>
      </c>
      <c r="I91">
        <v>4120</v>
      </c>
      <c r="J91">
        <v>5621.2999999999993</v>
      </c>
      <c r="K91">
        <v>623.19000000000005</v>
      </c>
      <c r="L91">
        <v>1727.5</v>
      </c>
      <c r="M91">
        <v>3032.817943620249</v>
      </c>
      <c r="N91">
        <v>3653.630236</v>
      </c>
      <c r="O91">
        <v>2580.46</v>
      </c>
      <c r="P91">
        <v>2960.5</v>
      </c>
      <c r="Q91">
        <v>654.31115999999997</v>
      </c>
      <c r="R91">
        <v>2363.8130000000001</v>
      </c>
      <c r="S91">
        <v>4583</v>
      </c>
      <c r="T91">
        <v>3349</v>
      </c>
      <c r="U91">
        <v>254.721</v>
      </c>
      <c r="V91">
        <v>3356</v>
      </c>
      <c r="W91">
        <v>1730</v>
      </c>
      <c r="X91">
        <v>5826</v>
      </c>
      <c r="Y91">
        <v>0</v>
      </c>
      <c r="Z91">
        <v>4392.2644599999994</v>
      </c>
      <c r="AA91">
        <v>29920</v>
      </c>
      <c r="AB91">
        <v>1039</v>
      </c>
      <c r="AC91">
        <v>5001</v>
      </c>
      <c r="AD91">
        <v>8630.2946400000001</v>
      </c>
      <c r="AE91">
        <v>3849</v>
      </c>
      <c r="AF91">
        <v>7981.8660000000009</v>
      </c>
      <c r="AG91">
        <v>17719.783825999999</v>
      </c>
      <c r="AH91">
        <v>5053.3153799999982</v>
      </c>
      <c r="AI91">
        <v>2084.1126699999991</v>
      </c>
      <c r="AJ91">
        <v>4604.4217264244708</v>
      </c>
      <c r="AK91">
        <v>2151</v>
      </c>
      <c r="AL91">
        <v>138862.3125</v>
      </c>
      <c r="AM91">
        <v>98180.109375</v>
      </c>
      <c r="AN91">
        <v>40682.19140625</v>
      </c>
      <c r="AO91" s="5" t="s">
        <v>224</v>
      </c>
    </row>
    <row r="92" spans="1:41" ht="15" x14ac:dyDescent="0.25">
      <c r="A92">
        <v>2011</v>
      </c>
      <c r="B92" s="5" t="s">
        <v>83</v>
      </c>
      <c r="C92" s="5" t="s">
        <v>84</v>
      </c>
      <c r="D92" s="5" t="s">
        <v>85</v>
      </c>
      <c r="E92" s="5" t="s">
        <v>147</v>
      </c>
      <c r="F92" s="5" t="s">
        <v>3</v>
      </c>
      <c r="G92" s="5" t="s">
        <v>87</v>
      </c>
      <c r="H92" s="5" t="s">
        <v>148</v>
      </c>
      <c r="I92">
        <v>666</v>
      </c>
      <c r="J92">
        <v>1730.1</v>
      </c>
      <c r="K92">
        <v>36.799999999999997</v>
      </c>
      <c r="L92">
        <v>80.5</v>
      </c>
      <c r="M92">
        <v>613.26694362024864</v>
      </c>
      <c r="N92">
        <v>381.11623600000001</v>
      </c>
      <c r="O92">
        <v>952.69999999999993</v>
      </c>
      <c r="P92">
        <v>420.1</v>
      </c>
      <c r="Q92">
        <v>599.90554999999995</v>
      </c>
      <c r="R92">
        <v>444.95100000000002</v>
      </c>
      <c r="S92">
        <v>747</v>
      </c>
      <c r="T92">
        <v>472</v>
      </c>
      <c r="U92">
        <v>215.721</v>
      </c>
      <c r="V92">
        <v>807</v>
      </c>
      <c r="W92">
        <v>85</v>
      </c>
      <c r="X92">
        <v>856</v>
      </c>
      <c r="Y92">
        <v>0</v>
      </c>
      <c r="Z92">
        <v>42.006210000000003</v>
      </c>
      <c r="AA92">
        <v>7598</v>
      </c>
      <c r="AB92">
        <v>71</v>
      </c>
      <c r="AC92">
        <v>294</v>
      </c>
      <c r="AD92">
        <v>323.93194999999997</v>
      </c>
      <c r="AE92">
        <v>798</v>
      </c>
      <c r="AF92">
        <v>2489.275000000001</v>
      </c>
      <c r="AG92">
        <v>9258.783825999999</v>
      </c>
      <c r="AH92">
        <v>1891.8894299999999</v>
      </c>
      <c r="AI92">
        <v>348.74381000000011</v>
      </c>
      <c r="AJ92">
        <v>2845.4896540426721</v>
      </c>
      <c r="AK92">
        <v>179</v>
      </c>
      <c r="AL92">
        <v>35248.28125</v>
      </c>
      <c r="AM92">
        <v>28670.94921875</v>
      </c>
      <c r="AN92">
        <v>6577.33251953125</v>
      </c>
      <c r="AO92" s="5" t="s">
        <v>225</v>
      </c>
    </row>
    <row r="93" spans="1:41" ht="15" x14ac:dyDescent="0.25">
      <c r="A93">
        <v>2011</v>
      </c>
      <c r="B93" s="5" t="s">
        <v>83</v>
      </c>
      <c r="C93" s="5" t="s">
        <v>152</v>
      </c>
      <c r="D93" s="5" t="s">
        <v>153</v>
      </c>
      <c r="E93" s="5" t="s">
        <v>154</v>
      </c>
      <c r="F93" s="5" t="s">
        <v>154</v>
      </c>
      <c r="G93" s="5" t="s">
        <v>94</v>
      </c>
      <c r="H93" s="5" t="s">
        <v>95</v>
      </c>
      <c r="I93">
        <v>1499.7384033203125</v>
      </c>
      <c r="J93">
        <v>1177.615234375</v>
      </c>
      <c r="K93">
        <v>342.46484375</v>
      </c>
      <c r="L93">
        <v>663.0091552734375</v>
      </c>
      <c r="M93">
        <v>840.2386474609375</v>
      </c>
      <c r="N93">
        <v>152.67359924316406</v>
      </c>
      <c r="O93">
        <v>660.87384033203125</v>
      </c>
      <c r="P93">
        <v>0</v>
      </c>
      <c r="Q93">
        <v>270.11483764648437</v>
      </c>
      <c r="R93">
        <v>201.77439880371094</v>
      </c>
      <c r="S93">
        <v>75.802978515625</v>
      </c>
      <c r="T93">
        <v>712.54803466796875</v>
      </c>
      <c r="U93">
        <v>82.2088623046875</v>
      </c>
      <c r="V93">
        <v>1841.1224365234375</v>
      </c>
      <c r="W93">
        <v>616.03265380859375</v>
      </c>
      <c r="X93">
        <v>3386.578125</v>
      </c>
      <c r="Y93">
        <v>0</v>
      </c>
      <c r="Z93">
        <v>747.35333251953125</v>
      </c>
      <c r="AA93">
        <v>7903.4384765625</v>
      </c>
      <c r="AB93">
        <v>354.458984375</v>
      </c>
      <c r="AC93">
        <v>134.52359008789062</v>
      </c>
      <c r="AD93">
        <v>766.57098388671875</v>
      </c>
      <c r="AE93">
        <v>778.3150634765625</v>
      </c>
      <c r="AF93">
        <v>1327.58837890625</v>
      </c>
      <c r="AG93">
        <v>11012.78515625</v>
      </c>
      <c r="AH93">
        <v>1686.4246826171875</v>
      </c>
      <c r="AI93">
        <v>127.98795318603516</v>
      </c>
      <c r="AJ93">
        <v>640.58856201171875</v>
      </c>
      <c r="AK93">
        <v>747.35333251953125</v>
      </c>
      <c r="AL93">
        <v>38750.18359375</v>
      </c>
      <c r="AM93">
        <v>28432.849609375</v>
      </c>
      <c r="AN93">
        <v>10317.3349609375</v>
      </c>
      <c r="AO93" s="5" t="s">
        <v>226</v>
      </c>
    </row>
    <row r="94" spans="1:41" ht="15" x14ac:dyDescent="0.25">
      <c r="A94">
        <v>2011</v>
      </c>
      <c r="B94" s="5" t="s">
        <v>83</v>
      </c>
      <c r="C94" s="5" t="s">
        <v>152</v>
      </c>
      <c r="D94" s="5" t="s">
        <v>153</v>
      </c>
      <c r="E94" s="5" t="s">
        <v>154</v>
      </c>
      <c r="F94" s="5" t="s">
        <v>154</v>
      </c>
      <c r="G94" s="5" t="s">
        <v>97</v>
      </c>
      <c r="H94" s="5" t="s">
        <v>95</v>
      </c>
      <c r="I94">
        <v>1404.7130126953125</v>
      </c>
      <c r="J94">
        <v>1103</v>
      </c>
      <c r="K94">
        <v>320.76580810546875</v>
      </c>
      <c r="L94">
        <v>621</v>
      </c>
      <c r="M94">
        <v>787</v>
      </c>
      <c r="N94">
        <v>143</v>
      </c>
      <c r="O94">
        <v>619</v>
      </c>
      <c r="P94">
        <v>0</v>
      </c>
      <c r="Q94">
        <v>253</v>
      </c>
      <c r="R94">
        <v>188.98970031738281</v>
      </c>
      <c r="S94">
        <v>71</v>
      </c>
      <c r="T94">
        <v>667.4000244140625</v>
      </c>
      <c r="U94">
        <v>77</v>
      </c>
      <c r="V94">
        <v>1724.4664306640625</v>
      </c>
      <c r="W94">
        <v>577</v>
      </c>
      <c r="X94">
        <v>3172</v>
      </c>
      <c r="Y94">
        <v>0</v>
      </c>
      <c r="Z94">
        <v>700</v>
      </c>
      <c r="AA94">
        <v>7402.666015625</v>
      </c>
      <c r="AB94">
        <v>332</v>
      </c>
      <c r="AC94">
        <v>126</v>
      </c>
      <c r="AD94">
        <v>718</v>
      </c>
      <c r="AE94">
        <v>729</v>
      </c>
      <c r="AF94">
        <v>1243.4705810546875</v>
      </c>
      <c r="AG94">
        <v>10315</v>
      </c>
      <c r="AH94">
        <v>1579.570556640625</v>
      </c>
      <c r="AI94">
        <v>119.87846374511719</v>
      </c>
      <c r="AJ94">
        <v>600</v>
      </c>
      <c r="AK94">
        <v>700</v>
      </c>
      <c r="AL94">
        <v>36294.91796875</v>
      </c>
      <c r="AM94">
        <v>26631.3046875</v>
      </c>
      <c r="AN94">
        <v>9663.615234375</v>
      </c>
      <c r="AO94" s="5" t="s">
        <v>227</v>
      </c>
    </row>
    <row r="95" spans="1:41" ht="15" x14ac:dyDescent="0.25">
      <c r="A95">
        <v>2011</v>
      </c>
      <c r="B95" s="5" t="s">
        <v>83</v>
      </c>
      <c r="C95" s="5" t="s">
        <v>152</v>
      </c>
      <c r="D95" s="5" t="s">
        <v>153</v>
      </c>
      <c r="E95" s="5" t="s">
        <v>32</v>
      </c>
      <c r="F95" s="5" t="s">
        <v>32</v>
      </c>
      <c r="G95" s="5" t="s">
        <v>94</v>
      </c>
      <c r="H95" s="5" t="s">
        <v>95</v>
      </c>
      <c r="I95">
        <v>3282.70458984375</v>
      </c>
      <c r="J95">
        <v>4754.23486328125</v>
      </c>
      <c r="K95">
        <v>1825.6175537109375</v>
      </c>
      <c r="L95">
        <v>1504.3154296875</v>
      </c>
      <c r="M95">
        <v>4471.30810546875</v>
      </c>
      <c r="N95">
        <v>2337.08056640625</v>
      </c>
      <c r="O95">
        <v>2444.9130859375</v>
      </c>
      <c r="P95">
        <v>3233.904541015625</v>
      </c>
      <c r="Q95">
        <v>2137.430419921875</v>
      </c>
      <c r="R95">
        <v>3057.437744140625</v>
      </c>
      <c r="S95">
        <v>7094.51806640625</v>
      </c>
      <c r="T95">
        <v>8823.0400390625</v>
      </c>
      <c r="U95">
        <v>1150.924072265625</v>
      </c>
      <c r="V95">
        <v>2690.18994140625</v>
      </c>
      <c r="W95">
        <v>448.4119873046875</v>
      </c>
      <c r="X95">
        <v>6342.60791015625</v>
      </c>
      <c r="Y95">
        <v>0</v>
      </c>
      <c r="Z95">
        <v>1724.2508544921875</v>
      </c>
      <c r="AA95">
        <v>23098.072265625</v>
      </c>
      <c r="AB95">
        <v>877.6063232421875</v>
      </c>
      <c r="AC95">
        <v>1988.5902099609375</v>
      </c>
      <c r="AD95">
        <v>2481.212890625</v>
      </c>
      <c r="AE95">
        <v>4241.763671875</v>
      </c>
      <c r="AF95">
        <v>16420.86328125</v>
      </c>
      <c r="AG95">
        <v>45266.12109375</v>
      </c>
      <c r="AH95">
        <v>5682.78515625</v>
      </c>
      <c r="AI95">
        <v>1803.0904541015625</v>
      </c>
      <c r="AJ95">
        <v>5097.25439453125</v>
      </c>
      <c r="AK95">
        <v>1414.633056640625</v>
      </c>
      <c r="AL95">
        <v>165694.890625</v>
      </c>
      <c r="AM95">
        <v>121985.1484375</v>
      </c>
      <c r="AN95">
        <v>43709.7421875</v>
      </c>
      <c r="AO95" s="5" t="s">
        <v>228</v>
      </c>
    </row>
    <row r="96" spans="1:41" ht="15" x14ac:dyDescent="0.25">
      <c r="A96">
        <v>2011</v>
      </c>
      <c r="B96" s="5" t="s">
        <v>83</v>
      </c>
      <c r="C96" s="5" t="s">
        <v>152</v>
      </c>
      <c r="D96" s="5" t="s">
        <v>153</v>
      </c>
      <c r="E96" s="5" t="s">
        <v>32</v>
      </c>
      <c r="F96" s="5" t="s">
        <v>32</v>
      </c>
      <c r="G96" s="5" t="s">
        <v>97</v>
      </c>
      <c r="H96" s="5" t="s">
        <v>95</v>
      </c>
      <c r="I96">
        <v>3074.7080078125</v>
      </c>
      <c r="J96">
        <v>4453</v>
      </c>
      <c r="K96">
        <v>1709.9439697265625</v>
      </c>
      <c r="L96">
        <v>1409</v>
      </c>
      <c r="M96">
        <v>4188</v>
      </c>
      <c r="N96">
        <v>2189</v>
      </c>
      <c r="O96">
        <v>2290</v>
      </c>
      <c r="P96">
        <v>3029</v>
      </c>
      <c r="Q96">
        <v>2002</v>
      </c>
      <c r="R96">
        <v>2863.71435546875</v>
      </c>
      <c r="S96">
        <v>6645</v>
      </c>
      <c r="T96">
        <v>8264</v>
      </c>
      <c r="U96">
        <v>1078</v>
      </c>
      <c r="V96">
        <v>2519.73583984375</v>
      </c>
      <c r="W96">
        <v>420</v>
      </c>
      <c r="X96">
        <v>5940.73193359375</v>
      </c>
      <c r="Y96">
        <v>0</v>
      </c>
      <c r="Z96">
        <v>1615</v>
      </c>
      <c r="AA96">
        <v>21634.546875</v>
      </c>
      <c r="AB96">
        <v>822</v>
      </c>
      <c r="AC96">
        <v>1862.5904541015625</v>
      </c>
      <c r="AD96">
        <v>2324</v>
      </c>
      <c r="AE96">
        <v>3973</v>
      </c>
      <c r="AF96">
        <v>15380.416015625</v>
      </c>
      <c r="AG96">
        <v>42398</v>
      </c>
      <c r="AH96">
        <v>5322.71630859375</v>
      </c>
      <c r="AI96">
        <v>1688.84423828125</v>
      </c>
      <c r="AJ96">
        <v>4774.28564453125</v>
      </c>
      <c r="AK96">
        <v>1325</v>
      </c>
      <c r="AL96">
        <v>155196.21875</v>
      </c>
      <c r="AM96">
        <v>114256</v>
      </c>
      <c r="AN96">
        <v>40940.234375</v>
      </c>
      <c r="AO96" s="5" t="s">
        <v>229</v>
      </c>
    </row>
    <row r="97" spans="1:41" ht="15" x14ac:dyDescent="0.25">
      <c r="A97">
        <v>2011</v>
      </c>
      <c r="B97" s="5" t="s">
        <v>83</v>
      </c>
      <c r="C97" s="5" t="s">
        <v>152</v>
      </c>
      <c r="D97" s="5" t="s">
        <v>153</v>
      </c>
      <c r="E97" s="5" t="s">
        <v>159</v>
      </c>
      <c r="F97" s="5" t="s">
        <v>159</v>
      </c>
      <c r="G97" s="5" t="s">
        <v>94</v>
      </c>
      <c r="H97" s="5" t="s">
        <v>95</v>
      </c>
      <c r="I97">
        <v>4593.3380126953125</v>
      </c>
      <c r="J97">
        <v>4587.681640625</v>
      </c>
      <c r="K97">
        <v>688.15963745117187</v>
      </c>
      <c r="L97">
        <v>1224.591796875</v>
      </c>
      <c r="M97">
        <v>2273.021728515625</v>
      </c>
      <c r="N97">
        <v>1240.6064605712891</v>
      </c>
      <c r="O97">
        <v>2623.2101440429687</v>
      </c>
      <c r="P97">
        <v>1411.4300537109375</v>
      </c>
      <c r="Q97">
        <v>873.33572387695312</v>
      </c>
      <c r="R97">
        <v>1426.1910247802734</v>
      </c>
      <c r="S97">
        <v>2555.9482421875</v>
      </c>
      <c r="T97">
        <v>6957.2189331054687</v>
      </c>
      <c r="U97">
        <v>274.38542175292969</v>
      </c>
      <c r="V97">
        <v>3480.4061279296875</v>
      </c>
      <c r="W97">
        <v>1195.7653198242187</v>
      </c>
      <c r="X97">
        <v>5157.805419921875</v>
      </c>
      <c r="Y97">
        <v>0</v>
      </c>
      <c r="Z97">
        <v>2022.1245727539062</v>
      </c>
      <c r="AA97">
        <v>21471.5009765625</v>
      </c>
      <c r="AB97">
        <v>531.6884765625</v>
      </c>
      <c r="AC97">
        <v>1330.2888488769531</v>
      </c>
      <c r="AD97">
        <v>4129.6608276367187</v>
      </c>
      <c r="AE97">
        <v>4997.6583251953125</v>
      </c>
      <c r="AF97">
        <v>5924.31201171875</v>
      </c>
      <c r="AG97">
        <v>27197.2548828125</v>
      </c>
      <c r="AH97">
        <v>4945.9017333984375</v>
      </c>
      <c r="AI97">
        <v>2210.3085098266602</v>
      </c>
      <c r="AJ97">
        <v>6345.8473510742187</v>
      </c>
      <c r="AK97">
        <v>4225.7490844726562</v>
      </c>
      <c r="AL97">
        <v>125895.3828125</v>
      </c>
      <c r="AM97">
        <v>88400.953125</v>
      </c>
      <c r="AN97">
        <v>37494.4375</v>
      </c>
      <c r="AO97" s="5" t="s">
        <v>230</v>
      </c>
    </row>
    <row r="98" spans="1:41" ht="15" x14ac:dyDescent="0.25">
      <c r="A98">
        <v>2011</v>
      </c>
      <c r="B98" s="5" t="s">
        <v>83</v>
      </c>
      <c r="C98" s="5" t="s">
        <v>152</v>
      </c>
      <c r="D98" s="5" t="s">
        <v>153</v>
      </c>
      <c r="E98" s="5" t="s">
        <v>159</v>
      </c>
      <c r="F98" s="5" t="s">
        <v>159</v>
      </c>
      <c r="G98" s="5" t="s">
        <v>97</v>
      </c>
      <c r="H98" s="5" t="s">
        <v>95</v>
      </c>
      <c r="I98">
        <v>4302.2979736328125</v>
      </c>
      <c r="J98">
        <v>4297</v>
      </c>
      <c r="K98">
        <v>644.55691528320312</v>
      </c>
      <c r="L98">
        <v>1147</v>
      </c>
      <c r="M98">
        <v>2129</v>
      </c>
      <c r="N98">
        <v>1162</v>
      </c>
      <c r="O98">
        <v>2457</v>
      </c>
      <c r="P98">
        <v>1322</v>
      </c>
      <c r="Q98">
        <v>818</v>
      </c>
      <c r="R98">
        <v>1335.8256378173828</v>
      </c>
      <c r="S98">
        <v>2394</v>
      </c>
      <c r="T98">
        <v>6516.4000244140625</v>
      </c>
      <c r="U98">
        <v>257</v>
      </c>
      <c r="V98">
        <v>3259.8829345703125</v>
      </c>
      <c r="W98">
        <v>1120</v>
      </c>
      <c r="X98">
        <v>4831</v>
      </c>
      <c r="Y98">
        <v>0</v>
      </c>
      <c r="Z98">
        <v>1894</v>
      </c>
      <c r="AA98">
        <v>20111.0380859375</v>
      </c>
      <c r="AB98">
        <v>498</v>
      </c>
      <c r="AC98">
        <v>1246</v>
      </c>
      <c r="AD98">
        <v>3868</v>
      </c>
      <c r="AE98">
        <v>4681</v>
      </c>
      <c r="AF98">
        <v>5548.9398193359375</v>
      </c>
      <c r="AG98">
        <v>25474</v>
      </c>
      <c r="AH98">
        <v>4632.522705078125</v>
      </c>
      <c r="AI98">
        <v>2070.2602996826172</v>
      </c>
      <c r="AJ98">
        <v>5943.76611328125</v>
      </c>
      <c r="AK98">
        <v>3958</v>
      </c>
      <c r="AL98">
        <v>117918.484375</v>
      </c>
      <c r="AM98">
        <v>82799.75</v>
      </c>
      <c r="AN98">
        <v>35118.7421875</v>
      </c>
      <c r="AO98" s="5" t="s">
        <v>231</v>
      </c>
    </row>
    <row r="99" spans="1:41" ht="15" x14ac:dyDescent="0.25">
      <c r="A99">
        <v>2011</v>
      </c>
      <c r="B99" s="5" t="s">
        <v>83</v>
      </c>
      <c r="C99" s="5" t="s">
        <v>152</v>
      </c>
      <c r="D99" s="5" t="s">
        <v>153</v>
      </c>
      <c r="E99" s="5" t="s">
        <v>162</v>
      </c>
      <c r="F99" s="5" t="s">
        <v>162</v>
      </c>
      <c r="G99" s="5" t="s">
        <v>94</v>
      </c>
      <c r="H99" s="5" t="s">
        <v>95</v>
      </c>
      <c r="I99">
        <v>6673.65673828125</v>
      </c>
      <c r="J99">
        <v>9993.181640625</v>
      </c>
      <c r="K99">
        <v>2119.1223449707031</v>
      </c>
      <c r="L99">
        <v>1921.765625</v>
      </c>
      <c r="M99">
        <v>6426.1708984375</v>
      </c>
      <c r="N99">
        <v>3663.098876953125</v>
      </c>
      <c r="O99">
        <v>3776.2696533203125</v>
      </c>
      <c r="P99">
        <v>4597.29052734375</v>
      </c>
      <c r="Q99">
        <v>3291.5574951171875</v>
      </c>
      <c r="R99">
        <v>4903.1070556640625</v>
      </c>
      <c r="S99">
        <v>7094.51806640625</v>
      </c>
      <c r="T99">
        <v>9283.1961364746094</v>
      </c>
      <c r="U99">
        <v>1519.2624816894531</v>
      </c>
      <c r="V99">
        <v>4253.0950927734375</v>
      </c>
      <c r="W99">
        <v>1618.5537109375</v>
      </c>
      <c r="X99">
        <v>7001.3464965820312</v>
      </c>
      <c r="Y99">
        <v>0</v>
      </c>
      <c r="Z99">
        <v>1864.1126861572266</v>
      </c>
      <c r="AA99">
        <v>30323.39453125</v>
      </c>
      <c r="AB99">
        <v>1098.609375</v>
      </c>
      <c r="AC99">
        <v>5002.2684326171875</v>
      </c>
      <c r="AD99">
        <v>4981.6435546875</v>
      </c>
      <c r="AE99">
        <v>6632.2265625</v>
      </c>
      <c r="AF99">
        <v>21153.82861328125</v>
      </c>
      <c r="AG99">
        <v>49427.8115234375</v>
      </c>
      <c r="AH99">
        <v>9340.0205078125</v>
      </c>
      <c r="AI99">
        <v>2917.1568603515625</v>
      </c>
      <c r="AJ99">
        <v>20912.83251953125</v>
      </c>
      <c r="AK99">
        <v>2805.77783203125</v>
      </c>
      <c r="AL99">
        <v>234594.875</v>
      </c>
      <c r="AM99">
        <v>176132.46875</v>
      </c>
      <c r="AN99">
        <v>58462.3828125</v>
      </c>
      <c r="AO99" s="5" t="s">
        <v>232</v>
      </c>
    </row>
    <row r="100" spans="1:41" ht="15" x14ac:dyDescent="0.25">
      <c r="A100">
        <v>2011</v>
      </c>
      <c r="B100" s="5" t="s">
        <v>83</v>
      </c>
      <c r="C100" s="5" t="s">
        <v>152</v>
      </c>
      <c r="D100" s="5" t="s">
        <v>153</v>
      </c>
      <c r="E100" s="5" t="s">
        <v>162</v>
      </c>
      <c r="F100" s="5" t="s">
        <v>162</v>
      </c>
      <c r="G100" s="5" t="s">
        <v>97</v>
      </c>
      <c r="H100" s="5" t="s">
        <v>95</v>
      </c>
      <c r="I100">
        <v>6250.804931640625</v>
      </c>
      <c r="J100">
        <v>9360</v>
      </c>
      <c r="K100">
        <v>1984.8518981933594</v>
      </c>
      <c r="L100">
        <v>1800</v>
      </c>
      <c r="M100">
        <v>6019</v>
      </c>
      <c r="N100">
        <v>3431</v>
      </c>
      <c r="O100">
        <v>3537</v>
      </c>
      <c r="P100">
        <v>4306</v>
      </c>
      <c r="Q100">
        <v>3083</v>
      </c>
      <c r="R100">
        <v>4592.4395751953125</v>
      </c>
      <c r="S100">
        <v>6645</v>
      </c>
      <c r="T100">
        <v>8695</v>
      </c>
      <c r="U100">
        <v>1423</v>
      </c>
      <c r="V100">
        <v>3983.6131591796875</v>
      </c>
      <c r="W100">
        <v>1516</v>
      </c>
      <c r="X100">
        <v>6557.73193359375</v>
      </c>
      <c r="Y100">
        <v>0</v>
      </c>
      <c r="Z100">
        <v>1746</v>
      </c>
      <c r="AA100">
        <v>28402.06298828125</v>
      </c>
      <c r="AB100">
        <v>1029</v>
      </c>
      <c r="AC100">
        <v>4685.3179931640625</v>
      </c>
      <c r="AD100">
        <v>4666</v>
      </c>
      <c r="AE100">
        <v>6212</v>
      </c>
      <c r="AF100">
        <v>19813.494140625</v>
      </c>
      <c r="AG100">
        <v>46296</v>
      </c>
      <c r="AH100">
        <v>8748.224365234375</v>
      </c>
      <c r="AI100">
        <v>2732.3218994140625</v>
      </c>
      <c r="AJ100">
        <v>19587.76708984375</v>
      </c>
      <c r="AK100">
        <v>2628</v>
      </c>
      <c r="AL100">
        <v>219730.640625</v>
      </c>
      <c r="AM100">
        <v>164972.5</v>
      </c>
      <c r="AN100">
        <v>54758.125</v>
      </c>
      <c r="AO100" s="5" t="s">
        <v>233</v>
      </c>
    </row>
    <row r="101" spans="1:41" ht="15" x14ac:dyDescent="0.25">
      <c r="A101">
        <v>2011</v>
      </c>
      <c r="B101" s="5" t="s">
        <v>83</v>
      </c>
      <c r="C101" s="5" t="s">
        <v>152</v>
      </c>
      <c r="D101" s="5" t="s">
        <v>153</v>
      </c>
      <c r="E101" s="5" t="s">
        <v>165</v>
      </c>
      <c r="F101" s="5" t="s">
        <v>165</v>
      </c>
      <c r="G101" s="5" t="s">
        <v>94</v>
      </c>
      <c r="H101" s="5" t="s">
        <v>95</v>
      </c>
      <c r="I101">
        <v>690.76263427734375</v>
      </c>
      <c r="J101">
        <v>353.391357421875</v>
      </c>
      <c r="K101">
        <v>0</v>
      </c>
      <c r="L101">
        <v>5.3382377624511719</v>
      </c>
      <c r="M101">
        <v>0</v>
      </c>
      <c r="N101">
        <v>168.68832397460937</v>
      </c>
      <c r="O101">
        <v>233.8148193359375</v>
      </c>
      <c r="P101">
        <v>0</v>
      </c>
      <c r="Q101">
        <v>237.01776123046875</v>
      </c>
      <c r="R101">
        <v>0</v>
      </c>
      <c r="S101">
        <v>0</v>
      </c>
      <c r="T101">
        <v>186.83833312988281</v>
      </c>
      <c r="U101">
        <v>0</v>
      </c>
      <c r="V101">
        <v>0</v>
      </c>
      <c r="W101">
        <v>0</v>
      </c>
      <c r="X101">
        <v>2041.3421630859375</v>
      </c>
      <c r="Y101">
        <v>0</v>
      </c>
      <c r="Z101">
        <v>0</v>
      </c>
      <c r="AA101">
        <v>3.422844993550278E-11</v>
      </c>
      <c r="AB101">
        <v>75.802978515625</v>
      </c>
      <c r="AC101">
        <v>0</v>
      </c>
      <c r="AD101">
        <v>237.01776123046875</v>
      </c>
      <c r="AE101">
        <v>161.21478271484375</v>
      </c>
      <c r="AF101">
        <v>-2.3428840464911893E-11</v>
      </c>
      <c r="AG101">
        <v>460.15609741210937</v>
      </c>
      <c r="AH101">
        <v>1575.216552734375</v>
      </c>
      <c r="AI101">
        <v>0</v>
      </c>
      <c r="AJ101">
        <v>0</v>
      </c>
      <c r="AK101">
        <v>0</v>
      </c>
      <c r="AL101">
        <v>6426.6025390625</v>
      </c>
      <c r="AM101">
        <v>2076.5693359375</v>
      </c>
      <c r="AN101">
        <v>4350.03271484375</v>
      </c>
      <c r="AO101" s="5" t="s">
        <v>234</v>
      </c>
    </row>
    <row r="102" spans="1:41" ht="15" x14ac:dyDescent="0.25">
      <c r="A102">
        <v>2011</v>
      </c>
      <c r="B102" s="5" t="s">
        <v>83</v>
      </c>
      <c r="C102" s="5" t="s">
        <v>152</v>
      </c>
      <c r="D102" s="5" t="s">
        <v>153</v>
      </c>
      <c r="E102" s="5" t="s">
        <v>165</v>
      </c>
      <c r="F102" s="5" t="s">
        <v>165</v>
      </c>
      <c r="G102" s="5" t="s">
        <v>97</v>
      </c>
      <c r="H102" s="5" t="s">
        <v>95</v>
      </c>
      <c r="I102">
        <v>646.9949951171875</v>
      </c>
      <c r="J102">
        <v>331</v>
      </c>
      <c r="K102">
        <v>0</v>
      </c>
      <c r="L102">
        <v>5</v>
      </c>
      <c r="M102">
        <v>0</v>
      </c>
      <c r="N102">
        <v>158</v>
      </c>
      <c r="O102">
        <v>219</v>
      </c>
      <c r="P102">
        <v>0</v>
      </c>
      <c r="Q102">
        <v>222</v>
      </c>
      <c r="R102">
        <v>0</v>
      </c>
      <c r="S102">
        <v>0</v>
      </c>
      <c r="T102">
        <v>175</v>
      </c>
      <c r="U102">
        <v>0</v>
      </c>
      <c r="V102">
        <v>0</v>
      </c>
      <c r="W102">
        <v>0</v>
      </c>
      <c r="X102">
        <v>1912</v>
      </c>
      <c r="Y102">
        <v>0</v>
      </c>
      <c r="Z102">
        <v>0</v>
      </c>
      <c r="AA102">
        <v>3.205968823749572E-11</v>
      </c>
      <c r="AB102">
        <v>71</v>
      </c>
      <c r="AC102">
        <v>0</v>
      </c>
      <c r="AD102">
        <v>222</v>
      </c>
      <c r="AE102">
        <v>151</v>
      </c>
      <c r="AF102">
        <v>-2.1944357789238644E-11</v>
      </c>
      <c r="AG102">
        <v>431</v>
      </c>
      <c r="AH102">
        <v>1475.40869140625</v>
      </c>
      <c r="AI102">
        <v>0</v>
      </c>
      <c r="AJ102">
        <v>0</v>
      </c>
      <c r="AK102">
        <v>0</v>
      </c>
      <c r="AL102">
        <v>6019.40380859375</v>
      </c>
      <c r="AM102">
        <v>1944.9949951171875</v>
      </c>
      <c r="AN102">
        <v>4074.40869140625</v>
      </c>
      <c r="AO102" s="5" t="s">
        <v>235</v>
      </c>
    </row>
    <row r="103" spans="1:41" ht="15" x14ac:dyDescent="0.25">
      <c r="A103">
        <v>2011</v>
      </c>
      <c r="B103" s="5" t="s">
        <v>83</v>
      </c>
      <c r="C103" s="5" t="s">
        <v>152</v>
      </c>
      <c r="D103" s="5" t="s">
        <v>153</v>
      </c>
      <c r="E103" s="5" t="s">
        <v>168</v>
      </c>
      <c r="F103" s="5" t="s">
        <v>168</v>
      </c>
      <c r="G103" s="5" t="s">
        <v>94</v>
      </c>
      <c r="H103" s="5" t="s">
        <v>95</v>
      </c>
      <c r="I103">
        <v>214.35054016113281</v>
      </c>
      <c r="J103">
        <v>920.31219482421875</v>
      </c>
      <c r="K103">
        <v>52.696273803710938</v>
      </c>
      <c r="L103">
        <v>70.464744567871094</v>
      </c>
      <c r="M103">
        <v>0</v>
      </c>
      <c r="N103">
        <v>145.2000732421875</v>
      </c>
      <c r="O103">
        <v>128.11770629882812</v>
      </c>
      <c r="P103">
        <v>306.41485595703125</v>
      </c>
      <c r="Q103">
        <v>154.80889892578125</v>
      </c>
      <c r="R103">
        <v>218.81158447265625</v>
      </c>
      <c r="S103">
        <v>0</v>
      </c>
      <c r="T103">
        <v>154.80889892578125</v>
      </c>
      <c r="U103">
        <v>-2.1352951526641846</v>
      </c>
      <c r="V103">
        <v>204.00758361816406</v>
      </c>
      <c r="W103">
        <v>133.45594787597656</v>
      </c>
      <c r="X103">
        <v>222.07069396972656</v>
      </c>
      <c r="Y103">
        <v>0</v>
      </c>
      <c r="Z103">
        <v>169.75596618652344</v>
      </c>
      <c r="AA103">
        <v>2276.7314453125</v>
      </c>
      <c r="AB103">
        <v>23.488246917724609</v>
      </c>
      <c r="AC103">
        <v>0</v>
      </c>
      <c r="AD103">
        <v>308.55014038085937</v>
      </c>
      <c r="AE103">
        <v>323.49722290039062</v>
      </c>
      <c r="AF103">
        <v>732.155029296875</v>
      </c>
      <c r="AG103">
        <v>7250.39501953125</v>
      </c>
      <c r="AH103">
        <v>521.01202392578125</v>
      </c>
      <c r="AI103">
        <v>130.39402770996094</v>
      </c>
      <c r="AJ103">
        <v>2247.31787109375</v>
      </c>
      <c r="AK103">
        <v>93.952987670898438</v>
      </c>
      <c r="AL103">
        <v>17000.6328125</v>
      </c>
      <c r="AM103">
        <v>15232.087890625</v>
      </c>
      <c r="AN103">
        <v>1768.5469970703125</v>
      </c>
      <c r="AO103" s="5" t="s">
        <v>236</v>
      </c>
    </row>
    <row r="104" spans="1:41" ht="15" x14ac:dyDescent="0.25">
      <c r="A104">
        <v>2011</v>
      </c>
      <c r="B104" s="5" t="s">
        <v>83</v>
      </c>
      <c r="C104" s="5" t="s">
        <v>152</v>
      </c>
      <c r="D104" s="5" t="s">
        <v>153</v>
      </c>
      <c r="E104" s="5" t="s">
        <v>168</v>
      </c>
      <c r="F104" s="5" t="s">
        <v>168</v>
      </c>
      <c r="G104" s="5" t="s">
        <v>97</v>
      </c>
      <c r="H104" s="5" t="s">
        <v>95</v>
      </c>
      <c r="I104">
        <v>200.76899719238281</v>
      </c>
      <c r="J104">
        <v>862</v>
      </c>
      <c r="K104">
        <v>49.357368469238281</v>
      </c>
      <c r="L104">
        <v>66</v>
      </c>
      <c r="M104">
        <v>0</v>
      </c>
      <c r="N104">
        <v>136</v>
      </c>
      <c r="O104">
        <v>120</v>
      </c>
      <c r="P104">
        <v>287</v>
      </c>
      <c r="Q104">
        <v>145</v>
      </c>
      <c r="R104">
        <v>204.9473876953125</v>
      </c>
      <c r="S104">
        <v>0</v>
      </c>
      <c r="T104">
        <v>145</v>
      </c>
      <c r="U104">
        <v>-2</v>
      </c>
      <c r="V104">
        <v>191.08139038085937</v>
      </c>
      <c r="W104">
        <v>125</v>
      </c>
      <c r="X104">
        <v>208</v>
      </c>
      <c r="Y104">
        <v>0</v>
      </c>
      <c r="Z104">
        <v>159</v>
      </c>
      <c r="AA104">
        <v>2132.474609375</v>
      </c>
      <c r="AB104">
        <v>22</v>
      </c>
      <c r="AC104">
        <v>0</v>
      </c>
      <c r="AD104">
        <v>289</v>
      </c>
      <c r="AE104">
        <v>303</v>
      </c>
      <c r="AF104">
        <v>685.76470947265625</v>
      </c>
      <c r="AG104">
        <v>6791</v>
      </c>
      <c r="AH104">
        <v>488</v>
      </c>
      <c r="AI104">
        <v>122.13208770751953</v>
      </c>
      <c r="AJ104">
        <v>2104.9248046875</v>
      </c>
      <c r="AK104">
        <v>88</v>
      </c>
      <c r="AL104">
        <v>15923.451171875</v>
      </c>
      <c r="AM104">
        <v>14266.9619140625</v>
      </c>
      <c r="AN104">
        <v>1656.489501953125</v>
      </c>
      <c r="AO104" s="5" t="s">
        <v>237</v>
      </c>
    </row>
    <row r="105" spans="1:41" ht="15" x14ac:dyDescent="0.25">
      <c r="A105">
        <v>2011</v>
      </c>
      <c r="B105" s="5" t="s">
        <v>83</v>
      </c>
      <c r="C105" s="5" t="s">
        <v>152</v>
      </c>
      <c r="D105" s="5" t="s">
        <v>153</v>
      </c>
      <c r="E105" s="5" t="s">
        <v>171</v>
      </c>
      <c r="F105" s="5" t="s">
        <v>171</v>
      </c>
      <c r="G105" s="5" t="s">
        <v>94</v>
      </c>
      <c r="H105" s="5" t="s">
        <v>95</v>
      </c>
      <c r="I105">
        <v>3093.599609375</v>
      </c>
      <c r="J105">
        <v>3410.06640625</v>
      </c>
      <c r="K105">
        <v>345.69479370117187</v>
      </c>
      <c r="L105">
        <v>561.5826416015625</v>
      </c>
      <c r="M105">
        <v>1432.7830810546875</v>
      </c>
      <c r="N105">
        <v>1087.932861328125</v>
      </c>
      <c r="O105">
        <v>1962.3363037109375</v>
      </c>
      <c r="P105">
        <v>1411.4300537109375</v>
      </c>
      <c r="Q105">
        <v>603.22088623046875</v>
      </c>
      <c r="R105">
        <v>1224.4166259765625</v>
      </c>
      <c r="S105">
        <v>2480.145263671875</v>
      </c>
      <c r="T105">
        <v>6244.6708984375</v>
      </c>
      <c r="U105">
        <v>192.17655944824219</v>
      </c>
      <c r="V105">
        <v>1639.28369140625</v>
      </c>
      <c r="W105">
        <v>579.732666015625</v>
      </c>
      <c r="X105">
        <v>1771.227294921875</v>
      </c>
      <c r="Y105">
        <v>0</v>
      </c>
      <c r="Z105">
        <v>1274.771240234375</v>
      </c>
      <c r="AA105">
        <v>13568.0625</v>
      </c>
      <c r="AB105">
        <v>177.2294921875</v>
      </c>
      <c r="AC105">
        <v>1195.7652587890625</v>
      </c>
      <c r="AD105">
        <v>3363.08984375</v>
      </c>
      <c r="AE105">
        <v>4219.34326171875</v>
      </c>
      <c r="AF105">
        <v>4596.7236328125</v>
      </c>
      <c r="AG105">
        <v>16184.4697265625</v>
      </c>
      <c r="AH105">
        <v>3259.47705078125</v>
      </c>
      <c r="AI105">
        <v>2082.320556640625</v>
      </c>
      <c r="AJ105">
        <v>5705.2587890625</v>
      </c>
      <c r="AK105">
        <v>3478.395751953125</v>
      </c>
      <c r="AL105">
        <v>87145.2109375</v>
      </c>
      <c r="AM105">
        <v>59968.1015625</v>
      </c>
      <c r="AN105">
        <v>27177.103515625</v>
      </c>
      <c r="AO105" s="5" t="s">
        <v>238</v>
      </c>
    </row>
    <row r="106" spans="1:41" ht="15" x14ac:dyDescent="0.25">
      <c r="A106">
        <v>2011</v>
      </c>
      <c r="B106" s="5" t="s">
        <v>83</v>
      </c>
      <c r="C106" s="5" t="s">
        <v>152</v>
      </c>
      <c r="D106" s="5" t="s">
        <v>153</v>
      </c>
      <c r="E106" s="5" t="s">
        <v>171</v>
      </c>
      <c r="F106" s="5" t="s">
        <v>171</v>
      </c>
      <c r="G106" s="5" t="s">
        <v>97</v>
      </c>
      <c r="H106" s="5" t="s">
        <v>95</v>
      </c>
      <c r="I106">
        <v>2897.5849609375</v>
      </c>
      <c r="J106">
        <v>3194</v>
      </c>
      <c r="K106">
        <v>323.79110717773438</v>
      </c>
      <c r="L106">
        <v>526</v>
      </c>
      <c r="M106">
        <v>1342</v>
      </c>
      <c r="N106">
        <v>1019</v>
      </c>
      <c r="O106">
        <v>1838</v>
      </c>
      <c r="P106">
        <v>1322</v>
      </c>
      <c r="Q106">
        <v>565</v>
      </c>
      <c r="R106">
        <v>1146.8359375</v>
      </c>
      <c r="S106">
        <v>2323</v>
      </c>
      <c r="T106">
        <v>5849</v>
      </c>
      <c r="U106">
        <v>180</v>
      </c>
      <c r="V106">
        <v>1535.41650390625</v>
      </c>
      <c r="W106">
        <v>543</v>
      </c>
      <c r="X106">
        <v>1659</v>
      </c>
      <c r="Y106">
        <v>0</v>
      </c>
      <c r="Z106">
        <v>1194</v>
      </c>
      <c r="AA106">
        <v>12708.3720703125</v>
      </c>
      <c r="AB106">
        <v>166</v>
      </c>
      <c r="AC106">
        <v>1120</v>
      </c>
      <c r="AD106">
        <v>3150</v>
      </c>
      <c r="AE106">
        <v>3952</v>
      </c>
      <c r="AF106">
        <v>4305.46923828125</v>
      </c>
      <c r="AG106">
        <v>15159</v>
      </c>
      <c r="AH106">
        <v>3052.9521484375</v>
      </c>
      <c r="AI106">
        <v>1950.3818359375</v>
      </c>
      <c r="AJ106">
        <v>5343.76611328125</v>
      </c>
      <c r="AK106">
        <v>3258</v>
      </c>
      <c r="AL106">
        <v>81623.5703125</v>
      </c>
      <c r="AM106">
        <v>56168.4453125</v>
      </c>
      <c r="AN106">
        <v>25455.125</v>
      </c>
      <c r="AO106" s="5" t="s">
        <v>239</v>
      </c>
    </row>
    <row r="107" spans="1:41" ht="15" x14ac:dyDescent="0.25">
      <c r="A107">
        <v>2011</v>
      </c>
      <c r="B107" s="5" t="s">
        <v>83</v>
      </c>
      <c r="C107" s="5" t="s">
        <v>152</v>
      </c>
      <c r="D107" s="5" t="s">
        <v>153</v>
      </c>
      <c r="E107" s="5" t="s">
        <v>174</v>
      </c>
      <c r="F107" s="5" t="s">
        <v>174</v>
      </c>
      <c r="G107" s="5" t="s">
        <v>94</v>
      </c>
      <c r="H107" s="5" t="s">
        <v>95</v>
      </c>
      <c r="I107">
        <v>701.4156494140625</v>
      </c>
      <c r="J107">
        <v>4436.07568359375</v>
      </c>
      <c r="K107">
        <v>209.26332092285156</v>
      </c>
      <c r="L107">
        <v>248.76188659667969</v>
      </c>
      <c r="M107">
        <v>1809.6627197265625</v>
      </c>
      <c r="N107">
        <v>1000.3858032226562</v>
      </c>
      <c r="O107">
        <v>1542.750732421875</v>
      </c>
      <c r="P107">
        <v>502.86199951171875</v>
      </c>
      <c r="Q107">
        <v>495.38848876953125</v>
      </c>
      <c r="R107">
        <v>746.15435791015625</v>
      </c>
      <c r="S107">
        <v>1142.3829345703125</v>
      </c>
      <c r="T107">
        <v>1209.644775390625</v>
      </c>
      <c r="U107">
        <v>75.802978515625</v>
      </c>
      <c r="V107">
        <v>606.57171630859375</v>
      </c>
      <c r="W107">
        <v>243.42364501953125</v>
      </c>
      <c r="X107">
        <v>1371.9271240234375</v>
      </c>
      <c r="Y107">
        <v>0</v>
      </c>
      <c r="Z107">
        <v>1432.7830810546875</v>
      </c>
      <c r="AA107">
        <v>7069.9033203125</v>
      </c>
      <c r="AB107">
        <v>349.12075805664062</v>
      </c>
      <c r="AC107">
        <v>1298.259521484375</v>
      </c>
      <c r="AD107">
        <v>2427.83056640625</v>
      </c>
      <c r="AE107">
        <v>1385.8065185546875</v>
      </c>
      <c r="AF107">
        <v>3698.052490234375</v>
      </c>
      <c r="AG107">
        <v>14037.4306640625</v>
      </c>
      <c r="AH107">
        <v>2592.307861328125</v>
      </c>
      <c r="AI107">
        <v>526.68695068359375</v>
      </c>
      <c r="AJ107">
        <v>4239.90478515625</v>
      </c>
      <c r="AK107">
        <v>923.51513671875</v>
      </c>
      <c r="AL107">
        <v>56324.078125</v>
      </c>
      <c r="AM107">
        <v>41975.5625</v>
      </c>
      <c r="AN107">
        <v>14348.515625</v>
      </c>
      <c r="AO107" s="5" t="s">
        <v>240</v>
      </c>
    </row>
    <row r="108" spans="1:41" ht="15" x14ac:dyDescent="0.25">
      <c r="A108">
        <v>2011</v>
      </c>
      <c r="B108" s="5" t="s">
        <v>83</v>
      </c>
      <c r="C108" s="5" t="s">
        <v>152</v>
      </c>
      <c r="D108" s="5" t="s">
        <v>153</v>
      </c>
      <c r="E108" s="5" t="s">
        <v>174</v>
      </c>
      <c r="F108" s="5" t="s">
        <v>174</v>
      </c>
      <c r="G108" s="5" t="s">
        <v>97</v>
      </c>
      <c r="H108" s="5" t="s">
        <v>95</v>
      </c>
      <c r="I108">
        <v>656.9730224609375</v>
      </c>
      <c r="J108">
        <v>4155</v>
      </c>
      <c r="K108">
        <v>196.00411987304687</v>
      </c>
      <c r="L108">
        <v>233</v>
      </c>
      <c r="M108">
        <v>1695</v>
      </c>
      <c r="N108">
        <v>937</v>
      </c>
      <c r="O108">
        <v>1445</v>
      </c>
      <c r="P108">
        <v>471</v>
      </c>
      <c r="Q108">
        <v>464</v>
      </c>
      <c r="R108">
        <v>698.87701416015625</v>
      </c>
      <c r="S108">
        <v>1070</v>
      </c>
      <c r="T108">
        <v>1133</v>
      </c>
      <c r="U108">
        <v>71</v>
      </c>
      <c r="V108">
        <v>568.13848876953125</v>
      </c>
      <c r="W108">
        <v>228</v>
      </c>
      <c r="X108">
        <v>1285</v>
      </c>
      <c r="Y108">
        <v>0</v>
      </c>
      <c r="Z108">
        <v>1342</v>
      </c>
      <c r="AA108">
        <v>6621.94482421875</v>
      </c>
      <c r="AB108">
        <v>327</v>
      </c>
      <c r="AC108">
        <v>1216</v>
      </c>
      <c r="AD108">
        <v>2274</v>
      </c>
      <c r="AE108">
        <v>1298</v>
      </c>
      <c r="AF108">
        <v>3463.739013671875</v>
      </c>
      <c r="AG108">
        <v>13148</v>
      </c>
      <c r="AH108">
        <v>2428.0556640625</v>
      </c>
      <c r="AI108">
        <v>493.31533813476562</v>
      </c>
      <c r="AJ108">
        <v>3971.258544921875</v>
      </c>
      <c r="AK108">
        <v>865</v>
      </c>
      <c r="AL108">
        <v>52755.3046875</v>
      </c>
      <c r="AM108">
        <v>39315.9296875</v>
      </c>
      <c r="AN108">
        <v>13439.375</v>
      </c>
      <c r="AO108" s="5" t="s">
        <v>241</v>
      </c>
    </row>
    <row r="109" spans="1:41" ht="15" x14ac:dyDescent="0.25">
      <c r="A109">
        <v>2011</v>
      </c>
      <c r="B109" s="5" t="s">
        <v>83</v>
      </c>
      <c r="C109" s="5" t="s">
        <v>152</v>
      </c>
      <c r="D109" s="5" t="s">
        <v>153</v>
      </c>
      <c r="E109" s="5" t="s">
        <v>177</v>
      </c>
      <c r="F109" s="5" t="s">
        <v>177</v>
      </c>
      <c r="G109" s="5" t="s">
        <v>94</v>
      </c>
      <c r="H109" s="5" t="s">
        <v>95</v>
      </c>
      <c r="I109">
        <v>3390.9521484375</v>
      </c>
      <c r="J109">
        <v>5238.94677734375</v>
      </c>
      <c r="K109">
        <v>293.50479125976562</v>
      </c>
      <c r="L109">
        <v>417.4501953125</v>
      </c>
      <c r="M109">
        <v>1954.86279296875</v>
      </c>
      <c r="N109">
        <v>1326.018310546875</v>
      </c>
      <c r="O109">
        <v>1331.3565673828125</v>
      </c>
      <c r="P109">
        <v>1363.385986328125</v>
      </c>
      <c r="Q109">
        <v>1154.1270751953125</v>
      </c>
      <c r="R109">
        <v>1845.6693115234375</v>
      </c>
      <c r="S109">
        <v>0</v>
      </c>
      <c r="T109">
        <v>460.15609741210937</v>
      </c>
      <c r="U109">
        <v>368.33840942382812</v>
      </c>
      <c r="V109">
        <v>1562.9051513671875</v>
      </c>
      <c r="W109">
        <v>1170.1417236328125</v>
      </c>
      <c r="X109">
        <v>658.73858642578125</v>
      </c>
      <c r="Y109">
        <v>0</v>
      </c>
      <c r="Z109">
        <v>139.86183166503906</v>
      </c>
      <c r="AA109">
        <v>7225.322265625</v>
      </c>
      <c r="AB109">
        <v>221.0030517578125</v>
      </c>
      <c r="AC109">
        <v>3013.67822265625</v>
      </c>
      <c r="AD109">
        <v>2500.4306640625</v>
      </c>
      <c r="AE109">
        <v>2390.462890625</v>
      </c>
      <c r="AF109">
        <v>4732.96533203125</v>
      </c>
      <c r="AG109">
        <v>4161.6904296875</v>
      </c>
      <c r="AH109">
        <v>3657.2353515625</v>
      </c>
      <c r="AI109">
        <v>1114.06640625</v>
      </c>
      <c r="AJ109">
        <v>15815.578125</v>
      </c>
      <c r="AK109">
        <v>1391.144775390625</v>
      </c>
      <c r="AL109">
        <v>68899.9921875</v>
      </c>
      <c r="AM109">
        <v>54147.3515625</v>
      </c>
      <c r="AN109">
        <v>14752.640625</v>
      </c>
      <c r="AO109" s="5" t="s">
        <v>242</v>
      </c>
    </row>
    <row r="110" spans="1:41" ht="15" x14ac:dyDescent="0.25">
      <c r="A110">
        <v>2011</v>
      </c>
      <c r="B110" s="5" t="s">
        <v>83</v>
      </c>
      <c r="C110" s="5" t="s">
        <v>152</v>
      </c>
      <c r="D110" s="5" t="s">
        <v>153</v>
      </c>
      <c r="E110" s="5" t="s">
        <v>177</v>
      </c>
      <c r="F110" s="5" t="s">
        <v>177</v>
      </c>
      <c r="G110" s="5" t="s">
        <v>97</v>
      </c>
      <c r="H110" s="5" t="s">
        <v>95</v>
      </c>
      <c r="I110">
        <v>3176.096923828125</v>
      </c>
      <c r="J110">
        <v>4907</v>
      </c>
      <c r="K110">
        <v>274.90792846679688</v>
      </c>
      <c r="L110">
        <v>391</v>
      </c>
      <c r="M110">
        <v>1831</v>
      </c>
      <c r="N110">
        <v>1242</v>
      </c>
      <c r="O110">
        <v>1247</v>
      </c>
      <c r="P110">
        <v>1277</v>
      </c>
      <c r="Q110">
        <v>1081</v>
      </c>
      <c r="R110">
        <v>1728.7252197265625</v>
      </c>
      <c r="S110">
        <v>0</v>
      </c>
      <c r="T110">
        <v>431</v>
      </c>
      <c r="U110">
        <v>345</v>
      </c>
      <c r="V110">
        <v>1463.8773193359375</v>
      </c>
      <c r="W110">
        <v>1096</v>
      </c>
      <c r="X110">
        <v>617</v>
      </c>
      <c r="Y110">
        <v>0</v>
      </c>
      <c r="Z110">
        <v>131</v>
      </c>
      <c r="AA110">
        <v>6767.51611328125</v>
      </c>
      <c r="AB110">
        <v>207</v>
      </c>
      <c r="AC110">
        <v>2822.7275390625</v>
      </c>
      <c r="AD110">
        <v>2342</v>
      </c>
      <c r="AE110">
        <v>2239</v>
      </c>
      <c r="AF110">
        <v>4433.078125</v>
      </c>
      <c r="AG110">
        <v>3898</v>
      </c>
      <c r="AH110">
        <v>3425.508056640625</v>
      </c>
      <c r="AI110">
        <v>1043.4776611328125</v>
      </c>
      <c r="AJ110">
        <v>14813.4814453125</v>
      </c>
      <c r="AK110">
        <v>1303</v>
      </c>
      <c r="AL110">
        <v>64534.39453125</v>
      </c>
      <c r="AM110">
        <v>50716.5</v>
      </c>
      <c r="AN110">
        <v>13817.8935546875</v>
      </c>
      <c r="AO110" s="5" t="s">
        <v>243</v>
      </c>
    </row>
    <row r="111" spans="1:41" ht="15" x14ac:dyDescent="0.25">
      <c r="A111">
        <v>2011</v>
      </c>
      <c r="B111" s="5" t="s">
        <v>83</v>
      </c>
      <c r="C111" s="5" t="s">
        <v>152</v>
      </c>
      <c r="D111" s="5" t="s">
        <v>153</v>
      </c>
      <c r="E111" s="5" t="s">
        <v>180</v>
      </c>
      <c r="F111" s="5" t="s">
        <v>180</v>
      </c>
      <c r="G111" s="5" t="s">
        <v>94</v>
      </c>
      <c r="H111" s="5" t="s">
        <v>95</v>
      </c>
      <c r="I111">
        <v>12873.5234375</v>
      </c>
      <c r="J111">
        <v>20290.642578125</v>
      </c>
      <c r="K111">
        <v>3069.241455078125</v>
      </c>
      <c r="L111">
        <v>3470.92236328125</v>
      </c>
      <c r="M111">
        <v>10508.85546875</v>
      </c>
      <c r="N111">
        <v>6217.9794921875</v>
      </c>
      <c r="O111">
        <v>8304.1630859375</v>
      </c>
      <c r="P111">
        <v>6817.99755859375</v>
      </c>
      <c r="Q111">
        <v>5052.1083984375</v>
      </c>
      <c r="R111">
        <v>7294.26416015625</v>
      </c>
      <c r="S111">
        <v>10792.849609375</v>
      </c>
      <c r="T111">
        <v>17791.70703125</v>
      </c>
      <c r="U111">
        <v>1867.315673828125</v>
      </c>
      <c r="V111">
        <v>8544.080078125</v>
      </c>
      <c r="W111">
        <v>3191.19873046875</v>
      </c>
      <c r="X111">
        <v>15794.4931640625</v>
      </c>
      <c r="Y111">
        <v>0</v>
      </c>
      <c r="Z111">
        <v>5488.7763671875</v>
      </c>
      <c r="AA111">
        <v>61141.52734375</v>
      </c>
      <c r="AB111">
        <v>2078.7099609375</v>
      </c>
      <c r="AC111">
        <v>7630.8173828125</v>
      </c>
      <c r="AD111">
        <v>12084.703125</v>
      </c>
      <c r="AE111">
        <v>13500.4033203125</v>
      </c>
      <c r="AF111">
        <v>31508.349609375</v>
      </c>
      <c r="AG111">
        <v>98373.046875</v>
      </c>
      <c r="AH111">
        <v>18974.458984375</v>
      </c>
      <c r="AI111">
        <v>5784.54638671875</v>
      </c>
      <c r="AJ111">
        <v>33745.90234375</v>
      </c>
      <c r="AK111">
        <v>8048.9951171875</v>
      </c>
      <c r="AL111">
        <v>440241.59375</v>
      </c>
      <c r="AM111">
        <v>323817.65625</v>
      </c>
      <c r="AN111">
        <v>116423.921875</v>
      </c>
      <c r="AO111" s="5" t="s">
        <v>244</v>
      </c>
    </row>
    <row r="112" spans="1:41" ht="15" x14ac:dyDescent="0.25">
      <c r="A112">
        <v>2011</v>
      </c>
      <c r="B112" s="5" t="s">
        <v>83</v>
      </c>
      <c r="C112" s="5" t="s">
        <v>152</v>
      </c>
      <c r="D112" s="5" t="s">
        <v>153</v>
      </c>
      <c r="E112" s="5" t="s">
        <v>180</v>
      </c>
      <c r="F112" s="5" t="s">
        <v>180</v>
      </c>
      <c r="G112" s="5" t="s">
        <v>97</v>
      </c>
      <c r="H112" s="5" t="s">
        <v>95</v>
      </c>
      <c r="I112">
        <v>12057.83984375</v>
      </c>
      <c r="J112">
        <v>19005</v>
      </c>
      <c r="K112">
        <v>2874.770263671875</v>
      </c>
      <c r="L112">
        <v>3251</v>
      </c>
      <c r="M112">
        <v>9843</v>
      </c>
      <c r="N112">
        <v>5824</v>
      </c>
      <c r="O112">
        <v>7778</v>
      </c>
      <c r="P112">
        <v>6386</v>
      </c>
      <c r="Q112">
        <v>4732</v>
      </c>
      <c r="R112">
        <v>6832.08984375</v>
      </c>
      <c r="S112">
        <v>10109</v>
      </c>
      <c r="T112">
        <v>16664.400390625</v>
      </c>
      <c r="U112">
        <v>1749</v>
      </c>
      <c r="V112">
        <v>8002.7158203125</v>
      </c>
      <c r="W112">
        <v>2989</v>
      </c>
      <c r="X112">
        <v>14793.732421875</v>
      </c>
      <c r="Y112">
        <v>0</v>
      </c>
      <c r="Z112">
        <v>5141</v>
      </c>
      <c r="AA112">
        <v>57267.51953125</v>
      </c>
      <c r="AB112">
        <v>1947</v>
      </c>
      <c r="AC112">
        <v>7147.318359375</v>
      </c>
      <c r="AD112">
        <v>11319</v>
      </c>
      <c r="AE112">
        <v>12645</v>
      </c>
      <c r="AF112">
        <v>29511.9375</v>
      </c>
      <c r="AG112">
        <v>92140</v>
      </c>
      <c r="AH112">
        <v>17772.2109375</v>
      </c>
      <c r="AI112">
        <v>5418.02978515625</v>
      </c>
      <c r="AJ112">
        <v>31607.71484375</v>
      </c>
      <c r="AK112">
        <v>7539</v>
      </c>
      <c r="AL112">
        <v>412347.28125</v>
      </c>
      <c r="AM112">
        <v>303300.15625</v>
      </c>
      <c r="AN112">
        <v>109047.1484375</v>
      </c>
      <c r="AO112" s="5" t="s">
        <v>245</v>
      </c>
    </row>
    <row r="113" spans="1:41" ht="15" x14ac:dyDescent="0.25">
      <c r="A113">
        <v>2011</v>
      </c>
      <c r="B113" s="5" t="s">
        <v>83</v>
      </c>
      <c r="C113" s="5" t="s">
        <v>152</v>
      </c>
      <c r="D113" s="5" t="s">
        <v>153</v>
      </c>
      <c r="E113" s="5" t="s">
        <v>183</v>
      </c>
      <c r="F113" s="5" t="s">
        <v>184</v>
      </c>
      <c r="G113" s="5" t="s">
        <v>94</v>
      </c>
      <c r="H113" s="5" t="s">
        <v>95</v>
      </c>
      <c r="I113">
        <v>12659.173034667969</v>
      </c>
      <c r="J113">
        <v>19370.330322265625</v>
      </c>
      <c r="K113">
        <v>3016.5453033447266</v>
      </c>
      <c r="L113">
        <v>3400.4575462341309</v>
      </c>
      <c r="M113">
        <v>10508.855346679687</v>
      </c>
      <c r="N113">
        <v>6072.7794647216797</v>
      </c>
      <c r="O113">
        <v>8176.0453491210937</v>
      </c>
      <c r="P113">
        <v>6511.5825805664062</v>
      </c>
      <c r="Q113">
        <v>4897.2994689941406</v>
      </c>
      <c r="R113">
        <v>7075.4524383544922</v>
      </c>
      <c r="S113">
        <v>10792.849243164063</v>
      </c>
      <c r="T113">
        <v>17636.898178100586</v>
      </c>
      <c r="U113">
        <v>1869.4508819580078</v>
      </c>
      <c r="V113">
        <v>8340.0729370117187</v>
      </c>
      <c r="W113">
        <v>3057.74267578125</v>
      </c>
      <c r="X113">
        <v>15572.421203613281</v>
      </c>
      <c r="Y113">
        <v>0</v>
      </c>
      <c r="Z113">
        <v>5319.0203399658203</v>
      </c>
      <c r="AA113">
        <v>58864.798828125029</v>
      </c>
      <c r="AB113">
        <v>2055.2215881347656</v>
      </c>
      <c r="AC113">
        <v>7630.8168029785156</v>
      </c>
      <c r="AD113">
        <v>11776.152709960938</v>
      </c>
      <c r="AE113">
        <v>13176.906188964844</v>
      </c>
      <c r="AF113">
        <v>30776.193115234353</v>
      </c>
      <c r="AG113">
        <v>91122.653167724609</v>
      </c>
      <c r="AH113">
        <v>18453.446655273438</v>
      </c>
      <c r="AI113">
        <v>5654.1523208618164</v>
      </c>
      <c r="AJ113">
        <v>31498.584655761719</v>
      </c>
      <c r="AK113">
        <v>7955.0420532226562</v>
      </c>
      <c r="AL113">
        <v>423240.9375</v>
      </c>
      <c r="AM113">
        <v>308585.5625</v>
      </c>
      <c r="AN113">
        <v>114655.359375</v>
      </c>
      <c r="AO113" s="5" t="s">
        <v>246</v>
      </c>
    </row>
    <row r="114" spans="1:41" ht="15" x14ac:dyDescent="0.25">
      <c r="A114">
        <v>2011</v>
      </c>
      <c r="B114" s="5" t="s">
        <v>83</v>
      </c>
      <c r="C114" s="5" t="s">
        <v>152</v>
      </c>
      <c r="D114" s="5" t="s">
        <v>153</v>
      </c>
      <c r="E114" s="5" t="s">
        <v>183</v>
      </c>
      <c r="F114" s="5" t="s">
        <v>184</v>
      </c>
      <c r="G114" s="5" t="s">
        <v>97</v>
      </c>
      <c r="H114" s="5" t="s">
        <v>95</v>
      </c>
      <c r="I114">
        <v>11857.070922851563</v>
      </c>
      <c r="J114">
        <v>18143</v>
      </c>
      <c r="K114">
        <v>2825.4129333496094</v>
      </c>
      <c r="L114">
        <v>3185</v>
      </c>
      <c r="M114">
        <v>9843</v>
      </c>
      <c r="N114">
        <v>5688</v>
      </c>
      <c r="O114">
        <v>7658</v>
      </c>
      <c r="P114">
        <v>6099</v>
      </c>
      <c r="Q114">
        <v>4587</v>
      </c>
      <c r="R114">
        <v>6627.1422271728516</v>
      </c>
      <c r="S114">
        <v>10109</v>
      </c>
      <c r="T114">
        <v>16519.400024414063</v>
      </c>
      <c r="U114">
        <v>1751</v>
      </c>
      <c r="V114">
        <v>7811.6345825195312</v>
      </c>
      <c r="W114">
        <v>2864</v>
      </c>
      <c r="X114">
        <v>14585.73193359375</v>
      </c>
      <c r="Y114">
        <v>0</v>
      </c>
      <c r="Z114">
        <v>4982</v>
      </c>
      <c r="AA114">
        <v>55135.045898437529</v>
      </c>
      <c r="AB114">
        <v>1925</v>
      </c>
      <c r="AC114">
        <v>7147.3179931640625</v>
      </c>
      <c r="AD114">
        <v>11030</v>
      </c>
      <c r="AE114">
        <v>12342</v>
      </c>
      <c r="AF114">
        <v>28826.172973632791</v>
      </c>
      <c r="AG114">
        <v>85349</v>
      </c>
      <c r="AH114">
        <v>17284.21142578125</v>
      </c>
      <c r="AI114">
        <v>5295.8975372314453</v>
      </c>
      <c r="AJ114">
        <v>29502.791748046875</v>
      </c>
      <c r="AK114">
        <v>7451</v>
      </c>
      <c r="AL114">
        <v>396423.84375</v>
      </c>
      <c r="AM114">
        <v>289033.15625</v>
      </c>
      <c r="AN114">
        <v>107390.65625</v>
      </c>
      <c r="AO114" s="5" t="s">
        <v>247</v>
      </c>
    </row>
    <row r="115" spans="1:41" ht="15" x14ac:dyDescent="0.25">
      <c r="A115">
        <v>2011</v>
      </c>
      <c r="B115" s="5" t="s">
        <v>83</v>
      </c>
      <c r="C115" s="5" t="s">
        <v>187</v>
      </c>
      <c r="D115" s="5" t="s">
        <v>9</v>
      </c>
      <c r="E115" s="5" t="s">
        <v>4465</v>
      </c>
      <c r="F115" s="5" t="s">
        <v>188</v>
      </c>
      <c r="G115" s="5" t="s">
        <v>87</v>
      </c>
      <c r="H115" s="5" t="s">
        <v>88</v>
      </c>
      <c r="I115">
        <v>239</v>
      </c>
      <c r="J115">
        <v>368</v>
      </c>
      <c r="K115">
        <v>55</v>
      </c>
      <c r="L115">
        <v>152</v>
      </c>
      <c r="M115">
        <v>125</v>
      </c>
      <c r="N115">
        <v>169</v>
      </c>
      <c r="O115">
        <v>45</v>
      </c>
      <c r="P115">
        <v>259</v>
      </c>
      <c r="Q115">
        <v>8</v>
      </c>
      <c r="R115">
        <v>61</v>
      </c>
      <c r="S115">
        <v>376</v>
      </c>
      <c r="T115">
        <v>247</v>
      </c>
      <c r="U115">
        <v>28</v>
      </c>
      <c r="V115">
        <v>214</v>
      </c>
      <c r="W115">
        <v>93</v>
      </c>
      <c r="X115">
        <v>326</v>
      </c>
      <c r="Y115">
        <v>0</v>
      </c>
      <c r="Z115">
        <v>468</v>
      </c>
      <c r="AA115">
        <v>1311</v>
      </c>
      <c r="AB115">
        <v>99</v>
      </c>
      <c r="AC115">
        <v>300</v>
      </c>
      <c r="AD115">
        <v>880</v>
      </c>
      <c r="AE115">
        <v>131</v>
      </c>
      <c r="AF115">
        <v>399</v>
      </c>
      <c r="AG115">
        <v>853</v>
      </c>
      <c r="AH115">
        <v>104</v>
      </c>
      <c r="AI115">
        <v>84</v>
      </c>
      <c r="AJ115">
        <v>56</v>
      </c>
      <c r="AK115">
        <v>112</v>
      </c>
      <c r="AL115">
        <v>7562</v>
      </c>
      <c r="AM115">
        <v>5016</v>
      </c>
      <c r="AN115">
        <v>2546</v>
      </c>
      <c r="AO115" s="5" t="s">
        <v>4521</v>
      </c>
    </row>
    <row r="116" spans="1:41" ht="15" x14ac:dyDescent="0.25">
      <c r="A116">
        <v>2011</v>
      </c>
      <c r="B116" s="5" t="s">
        <v>83</v>
      </c>
      <c r="C116" s="5" t="s">
        <v>187</v>
      </c>
      <c r="D116" s="5" t="s">
        <v>9</v>
      </c>
      <c r="E116" s="5" t="s">
        <v>4465</v>
      </c>
      <c r="F116" s="5" t="s">
        <v>190</v>
      </c>
      <c r="G116" s="5" t="s">
        <v>87</v>
      </c>
      <c r="H116" s="5" t="s">
        <v>88</v>
      </c>
      <c r="I116">
        <v>181</v>
      </c>
      <c r="J116">
        <v>490</v>
      </c>
      <c r="K116">
        <v>51</v>
      </c>
      <c r="L116">
        <v>154</v>
      </c>
      <c r="M116">
        <v>207</v>
      </c>
      <c r="N116">
        <v>328</v>
      </c>
      <c r="O116">
        <v>92</v>
      </c>
      <c r="P116">
        <v>259</v>
      </c>
      <c r="Q116">
        <v>31</v>
      </c>
      <c r="R116">
        <v>118</v>
      </c>
      <c r="S116">
        <v>225</v>
      </c>
      <c r="T116">
        <v>318</v>
      </c>
      <c r="U116">
        <v>2</v>
      </c>
      <c r="V116">
        <v>162</v>
      </c>
      <c r="W116">
        <v>88</v>
      </c>
      <c r="X116">
        <v>262</v>
      </c>
      <c r="Y116">
        <v>0</v>
      </c>
      <c r="Z116">
        <v>203</v>
      </c>
      <c r="AA116">
        <v>2197</v>
      </c>
      <c r="AB116">
        <v>49</v>
      </c>
      <c r="AC116">
        <v>863</v>
      </c>
      <c r="AD116">
        <v>605</v>
      </c>
      <c r="AE116">
        <v>308</v>
      </c>
      <c r="AF116">
        <v>383</v>
      </c>
      <c r="AG116">
        <v>1205</v>
      </c>
      <c r="AH116">
        <v>229</v>
      </c>
      <c r="AI116">
        <v>79</v>
      </c>
      <c r="AJ116">
        <v>204</v>
      </c>
      <c r="AK116">
        <v>115</v>
      </c>
      <c r="AL116">
        <v>9408</v>
      </c>
      <c r="AM116">
        <v>7088</v>
      </c>
      <c r="AN116">
        <v>2320</v>
      </c>
      <c r="AO116" s="5" t="s">
        <v>4522</v>
      </c>
    </row>
    <row r="117" spans="1:41" ht="15" x14ac:dyDescent="0.25">
      <c r="A117">
        <v>2011</v>
      </c>
      <c r="B117" s="5" t="s">
        <v>83</v>
      </c>
      <c r="C117" s="5" t="s">
        <v>187</v>
      </c>
      <c r="D117" s="5" t="s">
        <v>9</v>
      </c>
      <c r="E117" s="5" t="s">
        <v>1</v>
      </c>
      <c r="F117" s="5" t="s">
        <v>188</v>
      </c>
      <c r="G117" s="5" t="s">
        <v>87</v>
      </c>
      <c r="H117" s="5" t="s">
        <v>1</v>
      </c>
      <c r="I117">
        <v>62.25</v>
      </c>
      <c r="J117">
        <v>16.920000000000002</v>
      </c>
      <c r="K117">
        <v>150.9</v>
      </c>
      <c r="L117">
        <v>84.81</v>
      </c>
      <c r="M117">
        <v>17.946400000000001</v>
      </c>
      <c r="N117">
        <v>76.599999999999994</v>
      </c>
      <c r="O117">
        <v>16.89</v>
      </c>
      <c r="P117">
        <v>80.440605854322726</v>
      </c>
      <c r="Q117">
        <v>6.59</v>
      </c>
      <c r="R117">
        <v>14.74084633242374</v>
      </c>
      <c r="S117">
        <v>65</v>
      </c>
      <c r="T117">
        <v>84</v>
      </c>
      <c r="U117">
        <v>8.9499999999999993</v>
      </c>
      <c r="V117">
        <v>48.17</v>
      </c>
      <c r="W117">
        <v>11.35</v>
      </c>
      <c r="X117">
        <v>30.73</v>
      </c>
      <c r="Y117">
        <v>0</v>
      </c>
      <c r="Z117">
        <v>114.59</v>
      </c>
      <c r="AA117">
        <v>56.29</v>
      </c>
      <c r="AB117">
        <v>38.840000000000003</v>
      </c>
      <c r="AC117">
        <v>63.59</v>
      </c>
      <c r="AD117">
        <v>71.27</v>
      </c>
      <c r="AE117">
        <v>20.972000000000001</v>
      </c>
      <c r="AF117">
        <v>25.7</v>
      </c>
      <c r="AG117">
        <v>20.39</v>
      </c>
      <c r="AH117">
        <v>16.72994890999999</v>
      </c>
      <c r="AI117">
        <v>28.35</v>
      </c>
      <c r="AJ117">
        <v>0.76</v>
      </c>
      <c r="AK117">
        <v>46.92</v>
      </c>
      <c r="AL117">
        <v>1280.68994140625</v>
      </c>
      <c r="AM117">
        <v>701.76348876953125</v>
      </c>
      <c r="AN117">
        <v>578.92633056640625</v>
      </c>
      <c r="AO117" s="5" t="s">
        <v>248</v>
      </c>
    </row>
    <row r="118" spans="1:41" ht="15" x14ac:dyDescent="0.25">
      <c r="A118">
        <v>2011</v>
      </c>
      <c r="B118" s="5" t="s">
        <v>83</v>
      </c>
      <c r="C118" s="5" t="s">
        <v>187</v>
      </c>
      <c r="D118" s="5" t="s">
        <v>9</v>
      </c>
      <c r="E118" s="5" t="s">
        <v>1</v>
      </c>
      <c r="F118" s="5" t="s">
        <v>190</v>
      </c>
      <c r="G118" s="5" t="s">
        <v>87</v>
      </c>
      <c r="H118" s="5" t="s">
        <v>1</v>
      </c>
      <c r="I118">
        <v>163.28</v>
      </c>
      <c r="J118">
        <v>94.62</v>
      </c>
      <c r="K118">
        <v>137.69999999999999</v>
      </c>
      <c r="L118">
        <v>106.64</v>
      </c>
      <c r="M118">
        <v>120.2289</v>
      </c>
      <c r="N118">
        <v>257.39</v>
      </c>
      <c r="O118">
        <v>57.822999999999993</v>
      </c>
      <c r="P118">
        <v>182.23871114136611</v>
      </c>
      <c r="Q118">
        <v>38.18</v>
      </c>
      <c r="R118">
        <v>162.6660285912109</v>
      </c>
      <c r="S118">
        <v>272.10000000000002</v>
      </c>
      <c r="T118">
        <v>338.92</v>
      </c>
      <c r="U118">
        <v>105.71</v>
      </c>
      <c r="V118">
        <v>129.87</v>
      </c>
      <c r="W118">
        <v>49.96</v>
      </c>
      <c r="X118">
        <v>104.08</v>
      </c>
      <c r="Y118">
        <v>0</v>
      </c>
      <c r="Z118">
        <v>132.49</v>
      </c>
      <c r="AA118">
        <v>217.64</v>
      </c>
      <c r="AB118">
        <v>64.81</v>
      </c>
      <c r="AC118">
        <v>228.84</v>
      </c>
      <c r="AD118">
        <v>137.79</v>
      </c>
      <c r="AE118">
        <v>419.04500000000002</v>
      </c>
      <c r="AF118">
        <v>102.28</v>
      </c>
      <c r="AG118">
        <v>102.76</v>
      </c>
      <c r="AH118">
        <v>65.822372939999994</v>
      </c>
      <c r="AI118">
        <v>85.92</v>
      </c>
      <c r="AJ118">
        <v>33.978355586570054</v>
      </c>
      <c r="AK118">
        <v>250.36</v>
      </c>
      <c r="AL118">
        <v>4163.14208984375</v>
      </c>
      <c r="AM118">
        <v>2477.6279296875</v>
      </c>
      <c r="AN118">
        <v>1685.514404296875</v>
      </c>
      <c r="AO118" s="5" t="s">
        <v>249</v>
      </c>
    </row>
    <row r="119" spans="1:41" ht="15" x14ac:dyDescent="0.25">
      <c r="A119">
        <v>2011</v>
      </c>
      <c r="B119" s="5" t="s">
        <v>83</v>
      </c>
      <c r="C119" s="5" t="s">
        <v>187</v>
      </c>
      <c r="D119" s="5" t="s">
        <v>9</v>
      </c>
      <c r="E119" s="5" t="s">
        <v>192</v>
      </c>
      <c r="F119" s="5" t="s">
        <v>188</v>
      </c>
      <c r="G119" s="5" t="s">
        <v>87</v>
      </c>
      <c r="H119" s="5" t="s">
        <v>192</v>
      </c>
      <c r="I119">
        <v>0.27</v>
      </c>
      <c r="J119">
        <v>0.1170934256055363</v>
      </c>
      <c r="K119">
        <v>0.79</v>
      </c>
      <c r="L119">
        <v>0.42</v>
      </c>
      <c r="M119">
        <v>0.1077</v>
      </c>
      <c r="N119">
        <v>0.33</v>
      </c>
      <c r="O119">
        <v>0.10299999999999999</v>
      </c>
      <c r="P119">
        <v>0.3107556160653504</v>
      </c>
      <c r="Q119">
        <v>0.03</v>
      </c>
      <c r="R119">
        <v>0.11880421944365251</v>
      </c>
      <c r="S119">
        <v>0.27200000000000002</v>
      </c>
      <c r="T119">
        <v>0.53</v>
      </c>
      <c r="U119">
        <v>0.04</v>
      </c>
      <c r="V119">
        <v>0.27</v>
      </c>
      <c r="W119">
        <v>0.05</v>
      </c>
      <c r="X119">
        <v>0.23200000000000001</v>
      </c>
      <c r="Y119">
        <v>0</v>
      </c>
      <c r="Z119">
        <v>0.48</v>
      </c>
      <c r="AA119">
        <v>0.27</v>
      </c>
      <c r="AB119">
        <v>0.17</v>
      </c>
      <c r="AC119">
        <v>0.48</v>
      </c>
      <c r="AD119">
        <v>0.42</v>
      </c>
      <c r="AE119">
        <v>9.5000000000000001E-2</v>
      </c>
      <c r="AF119">
        <v>0.18</v>
      </c>
      <c r="AG119">
        <v>0.1</v>
      </c>
      <c r="AH119">
        <v>0.12565403999999999</v>
      </c>
      <c r="AI119">
        <v>0.1237</v>
      </c>
      <c r="AJ119">
        <v>5.0000000000000001E-3</v>
      </c>
      <c r="AK119">
        <v>0.17</v>
      </c>
      <c r="AL119">
        <v>6.6107072830200195</v>
      </c>
      <c r="AM119">
        <v>3.516653299331665</v>
      </c>
      <c r="AN119">
        <v>3.0940539836883545</v>
      </c>
      <c r="AO119" s="5" t="s">
        <v>250</v>
      </c>
    </row>
    <row r="120" spans="1:41" ht="15" x14ac:dyDescent="0.25">
      <c r="A120">
        <v>2011</v>
      </c>
      <c r="B120" s="5" t="s">
        <v>83</v>
      </c>
      <c r="C120" s="5" t="s">
        <v>187</v>
      </c>
      <c r="D120" s="5" t="s">
        <v>9</v>
      </c>
      <c r="E120" s="5" t="s">
        <v>192</v>
      </c>
      <c r="F120" s="5" t="s">
        <v>190</v>
      </c>
      <c r="G120" s="5" t="s">
        <v>87</v>
      </c>
      <c r="H120" s="5" t="s">
        <v>192</v>
      </c>
      <c r="I120">
        <v>1.43</v>
      </c>
      <c r="J120">
        <v>1.3614388489208631</v>
      </c>
      <c r="K120">
        <v>1.28</v>
      </c>
      <c r="L120">
        <v>4.3</v>
      </c>
      <c r="M120">
        <v>2.8441000000000001</v>
      </c>
      <c r="N120">
        <v>3.15</v>
      </c>
      <c r="O120">
        <v>1.514</v>
      </c>
      <c r="P120">
        <v>1.822441570229181</v>
      </c>
      <c r="Q120">
        <v>1.1499999999999999</v>
      </c>
      <c r="R120">
        <v>2.2738565552071028</v>
      </c>
      <c r="S120">
        <v>2.6280000000000001</v>
      </c>
      <c r="T120">
        <v>2.31</v>
      </c>
      <c r="U120">
        <v>0.54</v>
      </c>
      <c r="V120">
        <v>1.37</v>
      </c>
      <c r="W120">
        <v>0.76</v>
      </c>
      <c r="X120">
        <v>2.0920000000000001</v>
      </c>
      <c r="Y120">
        <v>0</v>
      </c>
      <c r="Z120">
        <v>1.77</v>
      </c>
      <c r="AA120">
        <v>2.35</v>
      </c>
      <c r="AB120">
        <v>1.46</v>
      </c>
      <c r="AC120">
        <v>2.99</v>
      </c>
      <c r="AD120">
        <v>2.79</v>
      </c>
      <c r="AE120">
        <v>4.8310000000000004</v>
      </c>
      <c r="AF120">
        <v>1.64</v>
      </c>
      <c r="AG120">
        <v>1.1399999999999999</v>
      </c>
      <c r="AH120">
        <v>1.1297456999999991</v>
      </c>
      <c r="AI120">
        <v>1.4381999999999999</v>
      </c>
      <c r="AJ120">
        <v>0.53100000000000036</v>
      </c>
      <c r="AK120">
        <v>2.4500000000000002</v>
      </c>
      <c r="AL120">
        <v>55.345783233642578</v>
      </c>
      <c r="AM120">
        <v>32.649734497070313</v>
      </c>
      <c r="AN120">
        <v>22.696046829223633</v>
      </c>
      <c r="AO120" s="5" t="s">
        <v>251</v>
      </c>
    </row>
    <row r="121" spans="1:41" ht="15" x14ac:dyDescent="0.25">
      <c r="A121">
        <v>2011</v>
      </c>
      <c r="B121" s="5" t="s">
        <v>83</v>
      </c>
      <c r="C121" s="5" t="s">
        <v>252</v>
      </c>
      <c r="D121" s="5" t="s">
        <v>253</v>
      </c>
      <c r="E121" s="5" t="s">
        <v>14</v>
      </c>
      <c r="F121" s="5" t="s">
        <v>254</v>
      </c>
      <c r="G121" s="5" t="s">
        <v>87</v>
      </c>
      <c r="H121" s="5" t="s">
        <v>136</v>
      </c>
      <c r="I121"/>
      <c r="J121"/>
      <c r="K121"/>
      <c r="L121"/>
      <c r="M121"/>
      <c r="N121">
        <v>9.5157814830203302E-2</v>
      </c>
      <c r="O121"/>
      <c r="P121">
        <v>0</v>
      </c>
      <c r="Q121"/>
      <c r="R121">
        <v>0</v>
      </c>
      <c r="S121"/>
      <c r="T121"/>
      <c r="U121"/>
      <c r="V121"/>
      <c r="W121"/>
      <c r="X121"/>
      <c r="Y121"/>
      <c r="Z121">
        <v>0</v>
      </c>
      <c r="AA121"/>
      <c r="AB121"/>
      <c r="AC121"/>
      <c r="AD121"/>
      <c r="AE121"/>
      <c r="AF121"/>
      <c r="AG121"/>
      <c r="AH121"/>
      <c r="AI121"/>
      <c r="AJ121"/>
      <c r="AK121"/>
      <c r="AL121">
        <v>3.2813041470944881E-3</v>
      </c>
      <c r="AM121">
        <v>5.5975187569856644E-3</v>
      </c>
      <c r="AN121">
        <v>0</v>
      </c>
      <c r="AO121" s="5" t="s">
        <v>255</v>
      </c>
    </row>
    <row r="122" spans="1:41" ht="15" x14ac:dyDescent="0.25">
      <c r="A122">
        <v>2011</v>
      </c>
      <c r="B122" s="5" t="s">
        <v>83</v>
      </c>
      <c r="C122" s="5" t="s">
        <v>252</v>
      </c>
      <c r="D122" s="5" t="s">
        <v>253</v>
      </c>
      <c r="E122" s="5" t="s">
        <v>14</v>
      </c>
      <c r="F122" s="5" t="s">
        <v>256</v>
      </c>
      <c r="G122" s="5" t="s">
        <v>87</v>
      </c>
      <c r="H122" s="5" t="s">
        <v>136</v>
      </c>
      <c r="I122"/>
      <c r="J122"/>
      <c r="K122"/>
      <c r="L122"/>
      <c r="M122"/>
      <c r="N122">
        <v>0.1045258548302033</v>
      </c>
      <c r="O122"/>
      <c r="P122">
        <v>0</v>
      </c>
      <c r="Q122"/>
      <c r="R122">
        <v>0</v>
      </c>
      <c r="S122"/>
      <c r="T122"/>
      <c r="U122"/>
      <c r="V122"/>
      <c r="W122"/>
      <c r="X122"/>
      <c r="Y122"/>
      <c r="Z122">
        <v>0</v>
      </c>
      <c r="AA122"/>
      <c r="AB122"/>
      <c r="AC122"/>
      <c r="AD122"/>
      <c r="AE122"/>
      <c r="AF122"/>
      <c r="AG122"/>
      <c r="AH122"/>
      <c r="AI122"/>
      <c r="AJ122"/>
      <c r="AK122"/>
      <c r="AL122">
        <v>3.6043399013578892E-3</v>
      </c>
      <c r="AM122">
        <v>6.1485799960792065E-3</v>
      </c>
      <c r="AN122">
        <v>0</v>
      </c>
      <c r="AO122" s="5" t="s">
        <v>257</v>
      </c>
    </row>
    <row r="123" spans="1:41" ht="15" x14ac:dyDescent="0.25">
      <c r="A123">
        <v>2012</v>
      </c>
      <c r="B123" s="5" t="s">
        <v>83</v>
      </c>
      <c r="C123" s="5" t="s">
        <v>90</v>
      </c>
      <c r="D123" s="5" t="s">
        <v>91</v>
      </c>
      <c r="E123" s="5" t="s">
        <v>92</v>
      </c>
      <c r="F123" s="5" t="s">
        <v>93</v>
      </c>
      <c r="G123" s="5" t="s">
        <v>94</v>
      </c>
      <c r="H123" s="5" t="s">
        <v>95</v>
      </c>
      <c r="I123">
        <v>19725.560195922852</v>
      </c>
      <c r="J123">
        <v>17868.73828125</v>
      </c>
      <c r="K123">
        <v>1428.607666015625</v>
      </c>
      <c r="L123">
        <v>2850.5482177734375</v>
      </c>
      <c r="M123">
        <v>6365.8876953125</v>
      </c>
      <c r="N123">
        <v>5644.4025573730469</v>
      </c>
      <c r="O123">
        <v>7110.0567626953125</v>
      </c>
      <c r="P123">
        <v>16731.51806640625</v>
      </c>
      <c r="Q123">
        <v>3925.6256942749023</v>
      </c>
      <c r="R123">
        <v>6625.77880859375</v>
      </c>
      <c r="S123">
        <v>13352.320678710938</v>
      </c>
      <c r="T123">
        <v>14700.320495605469</v>
      </c>
      <c r="U123">
        <v>1280.8824687004089</v>
      </c>
      <c r="V123">
        <v>4361.6245727539062</v>
      </c>
      <c r="W123">
        <v>3750.9664916992187</v>
      </c>
      <c r="X123">
        <v>10370.447052001953</v>
      </c>
      <c r="Y123">
        <v>58313.0693359375</v>
      </c>
      <c r="Z123">
        <v>9504.6016292572021</v>
      </c>
      <c r="AA123">
        <v>97684.7509765625</v>
      </c>
      <c r="AB123">
        <v>781.22976875305176</v>
      </c>
      <c r="AC123">
        <v>7224.9642486572266</v>
      </c>
      <c r="AD123">
        <v>18275.582931518555</v>
      </c>
      <c r="AE123">
        <v>21924.8349609375</v>
      </c>
      <c r="AF123">
        <v>32525.30859375</v>
      </c>
      <c r="AG123">
        <v>146387.5283203125</v>
      </c>
      <c r="AH123">
        <v>41612.21240234375</v>
      </c>
      <c r="AI123">
        <v>5239.944278717041</v>
      </c>
      <c r="AJ123">
        <v>26855.388366699219</v>
      </c>
      <c r="AK123">
        <v>5219.7402801513672</v>
      </c>
      <c r="AL123">
        <v>607642.4375</v>
      </c>
      <c r="AM123">
        <v>479435.125</v>
      </c>
      <c r="AN123">
        <v>128207.3203125</v>
      </c>
      <c r="AO123" s="5" t="s">
        <v>258</v>
      </c>
    </row>
    <row r="124" spans="1:41" ht="15" x14ac:dyDescent="0.25">
      <c r="A124">
        <v>2012</v>
      </c>
      <c r="B124" s="5" t="s">
        <v>83</v>
      </c>
      <c r="C124" s="5" t="s">
        <v>90</v>
      </c>
      <c r="D124" s="5" t="s">
        <v>91</v>
      </c>
      <c r="E124" s="5" t="s">
        <v>92</v>
      </c>
      <c r="F124" s="5" t="s">
        <v>93</v>
      </c>
      <c r="G124" s="5" t="s">
        <v>97</v>
      </c>
      <c r="H124" s="5" t="s">
        <v>95</v>
      </c>
      <c r="I124">
        <v>18230.045608520508</v>
      </c>
      <c r="J124">
        <v>16514</v>
      </c>
      <c r="K124">
        <v>1320.2962646484375</v>
      </c>
      <c r="L124">
        <v>2634.4307556152344</v>
      </c>
      <c r="M124">
        <v>5883.2509765625</v>
      </c>
      <c r="N124">
        <v>5216.4660034179687</v>
      </c>
      <c r="O124">
        <v>6571</v>
      </c>
      <c r="P124">
        <v>15463</v>
      </c>
      <c r="Q124">
        <v>3628</v>
      </c>
      <c r="R124">
        <v>6123.438232421875</v>
      </c>
      <c r="S124">
        <v>12340</v>
      </c>
      <c r="T124">
        <v>13585.7998046875</v>
      </c>
      <c r="U124">
        <v>1183.77099609375</v>
      </c>
      <c r="V124">
        <v>4030.9431457519531</v>
      </c>
      <c r="W124">
        <v>3466.582763671875</v>
      </c>
      <c r="X124">
        <v>9584.2001953125</v>
      </c>
      <c r="Y124">
        <v>53892</v>
      </c>
      <c r="Z124">
        <v>8784</v>
      </c>
      <c r="AA124">
        <v>90278.67724609375</v>
      </c>
      <c r="AB124">
        <v>722</v>
      </c>
      <c r="AC124">
        <v>6677.1957702636719</v>
      </c>
      <c r="AD124">
        <v>16890</v>
      </c>
      <c r="AE124">
        <v>20262.578918457031</v>
      </c>
      <c r="AF124">
        <v>30059.365966796875</v>
      </c>
      <c r="AG124">
        <v>135289</v>
      </c>
      <c r="AH124">
        <v>38457.3359375</v>
      </c>
      <c r="AI124">
        <v>4842.6720771789551</v>
      </c>
      <c r="AJ124">
        <v>24819.318359375</v>
      </c>
      <c r="AK124">
        <v>4824</v>
      </c>
      <c r="AL124">
        <v>561573.375</v>
      </c>
      <c r="AM124">
        <v>443086.21875</v>
      </c>
      <c r="AN124">
        <v>118487.1328125</v>
      </c>
      <c r="AO124" s="5" t="s">
        <v>259</v>
      </c>
    </row>
    <row r="125" spans="1:41" ht="15" x14ac:dyDescent="0.25">
      <c r="A125">
        <v>2012</v>
      </c>
      <c r="B125" s="5" t="s">
        <v>83</v>
      </c>
      <c r="C125" s="5" t="s">
        <v>90</v>
      </c>
      <c r="D125" s="5" t="s">
        <v>91</v>
      </c>
      <c r="E125" s="5" t="s">
        <v>99</v>
      </c>
      <c r="F125" s="5" t="s">
        <v>99</v>
      </c>
      <c r="G125" s="5" t="s">
        <v>94</v>
      </c>
      <c r="H125" s="5" t="s">
        <v>95</v>
      </c>
      <c r="I125">
        <v>0</v>
      </c>
      <c r="J125">
        <v>852.6441650390625</v>
      </c>
      <c r="K125">
        <v>0</v>
      </c>
      <c r="L125">
        <v>0</v>
      </c>
      <c r="M125">
        <v>184.50680541992187</v>
      </c>
      <c r="N125">
        <v>35.707180023193359</v>
      </c>
      <c r="O125">
        <v>15.148500442504883</v>
      </c>
      <c r="P125">
        <v>0</v>
      </c>
      <c r="Q125">
        <v>0</v>
      </c>
      <c r="R125">
        <v>0</v>
      </c>
      <c r="S125">
        <v>126.59818267822266</v>
      </c>
      <c r="T125">
        <v>201.25865173339844</v>
      </c>
      <c r="U125">
        <v>0</v>
      </c>
      <c r="V125">
        <v>281.74557495117187</v>
      </c>
      <c r="W125">
        <v>73.693634033203125</v>
      </c>
      <c r="X125">
        <v>99.114471435546875</v>
      </c>
      <c r="Y125">
        <v>3972.153076171875</v>
      </c>
      <c r="Z125">
        <v>0</v>
      </c>
      <c r="AA125">
        <v>2542.38720703125</v>
      </c>
      <c r="AB125">
        <v>0</v>
      </c>
      <c r="AC125">
        <v>3.2461071014404297</v>
      </c>
      <c r="AD125">
        <v>119.02392578125</v>
      </c>
      <c r="AE125">
        <v>0</v>
      </c>
      <c r="AF125">
        <v>1945.80322265625</v>
      </c>
      <c r="AG125">
        <v>12784.251953125</v>
      </c>
      <c r="AH125">
        <v>4024.879638671875</v>
      </c>
      <c r="AI125">
        <v>299.97866821289062</v>
      </c>
      <c r="AJ125">
        <v>695.8275146484375</v>
      </c>
      <c r="AK125">
        <v>77.906570434570313</v>
      </c>
      <c r="AL125">
        <v>28335.873046875</v>
      </c>
      <c r="AM125">
        <v>23113.765625</v>
      </c>
      <c r="AN125">
        <v>5222.10888671875</v>
      </c>
      <c r="AO125" s="5" t="s">
        <v>260</v>
      </c>
    </row>
    <row r="126" spans="1:41" ht="15" x14ac:dyDescent="0.25">
      <c r="A126">
        <v>2012</v>
      </c>
      <c r="B126" s="5" t="s">
        <v>83</v>
      </c>
      <c r="C126" s="5" t="s">
        <v>90</v>
      </c>
      <c r="D126" s="5" t="s">
        <v>91</v>
      </c>
      <c r="E126" s="5" t="s">
        <v>99</v>
      </c>
      <c r="F126" s="5" t="s">
        <v>99</v>
      </c>
      <c r="G126" s="5" t="s">
        <v>97</v>
      </c>
      <c r="H126" s="5" t="s">
        <v>95</v>
      </c>
      <c r="I126">
        <v>0</v>
      </c>
      <c r="J126">
        <v>788</v>
      </c>
      <c r="K126">
        <v>0</v>
      </c>
      <c r="L126">
        <v>0</v>
      </c>
      <c r="M126">
        <v>170.51821899414062</v>
      </c>
      <c r="N126">
        <v>33</v>
      </c>
      <c r="O126">
        <v>14</v>
      </c>
      <c r="P126">
        <v>0</v>
      </c>
      <c r="Q126">
        <v>0</v>
      </c>
      <c r="R126">
        <v>0</v>
      </c>
      <c r="S126">
        <v>117</v>
      </c>
      <c r="T126">
        <v>186</v>
      </c>
      <c r="U126">
        <v>0</v>
      </c>
      <c r="V126">
        <v>260.38473510742187</v>
      </c>
      <c r="W126">
        <v>68.106468200683594</v>
      </c>
      <c r="X126">
        <v>91.599998474121094</v>
      </c>
      <c r="Y126">
        <v>3671</v>
      </c>
      <c r="Z126">
        <v>0</v>
      </c>
      <c r="AA126">
        <v>2349.63330078125</v>
      </c>
      <c r="AB126">
        <v>0</v>
      </c>
      <c r="AC126">
        <v>3</v>
      </c>
      <c r="AD126">
        <v>110</v>
      </c>
      <c r="AE126">
        <v>0</v>
      </c>
      <c r="AF126">
        <v>1798.280029296875</v>
      </c>
      <c r="AG126">
        <v>11815</v>
      </c>
      <c r="AH126">
        <v>3719.72900390625</v>
      </c>
      <c r="AI126">
        <v>277.23544311523437</v>
      </c>
      <c r="AJ126">
        <v>643.07257080078125</v>
      </c>
      <c r="AK126">
        <v>72</v>
      </c>
      <c r="AL126">
        <v>26187.560546875</v>
      </c>
      <c r="AM126">
        <v>21361.369140625</v>
      </c>
      <c r="AN126">
        <v>4826.18896484375</v>
      </c>
      <c r="AO126" s="5" t="s">
        <v>261</v>
      </c>
    </row>
    <row r="127" spans="1:41" ht="15" x14ac:dyDescent="0.25">
      <c r="A127">
        <v>2012</v>
      </c>
      <c r="B127" s="5" t="s">
        <v>83</v>
      </c>
      <c r="C127" s="5" t="s">
        <v>90</v>
      </c>
      <c r="D127" s="5" t="s">
        <v>91</v>
      </c>
      <c r="E127" s="5" t="s">
        <v>102</v>
      </c>
      <c r="F127" s="5" t="s">
        <v>102</v>
      </c>
      <c r="G127" s="5" t="s">
        <v>94</v>
      </c>
      <c r="H127" s="5" t="s">
        <v>95</v>
      </c>
      <c r="I127">
        <v>2215.8212890625</v>
      </c>
      <c r="J127">
        <v>5387.4560546875</v>
      </c>
      <c r="K127">
        <v>665.59869384765625</v>
      </c>
      <c r="L127">
        <v>1286.711181640625</v>
      </c>
      <c r="M127">
        <v>4346.79736328125</v>
      </c>
      <c r="N127">
        <v>4296.763671875</v>
      </c>
      <c r="O127">
        <v>3656.19873046875</v>
      </c>
      <c r="P127">
        <v>3118.427001953125</v>
      </c>
      <c r="Q127">
        <v>1271.3919677734375</v>
      </c>
      <c r="R127">
        <v>2356.489990234375</v>
      </c>
      <c r="S127">
        <v>1919.5313720703125</v>
      </c>
      <c r="T127">
        <v>5496.74169921875</v>
      </c>
      <c r="U127">
        <v>902.75213623046875</v>
      </c>
      <c r="V127">
        <v>1450.5330810546875</v>
      </c>
      <c r="W127">
        <v>1177.429443359375</v>
      </c>
      <c r="X127">
        <v>8412.828125</v>
      </c>
      <c r="Y127">
        <v>12924.9169921875</v>
      </c>
      <c r="Z127">
        <v>4864.83251953125</v>
      </c>
      <c r="AA127">
        <v>34019.1875</v>
      </c>
      <c r="AB127">
        <v>689.25677490234375</v>
      </c>
      <c r="AC127">
        <v>3378.285400390625</v>
      </c>
      <c r="AD127">
        <v>7916.17333984375</v>
      </c>
      <c r="AE127">
        <v>3355.5419921875</v>
      </c>
      <c r="AF127">
        <v>11503.619140625</v>
      </c>
      <c r="AG127">
        <v>58927.6640625</v>
      </c>
      <c r="AH127">
        <v>8931.98046875</v>
      </c>
      <c r="AI127">
        <v>598.49102783203125</v>
      </c>
      <c r="AJ127">
        <v>14626.884765625</v>
      </c>
      <c r="AK127">
        <v>3110.852783203125</v>
      </c>
      <c r="AL127">
        <v>212809.171875</v>
      </c>
      <c r="AM127">
        <v>165887.28125</v>
      </c>
      <c r="AN127">
        <v>46921.87890625</v>
      </c>
      <c r="AO127" s="5" t="s">
        <v>262</v>
      </c>
    </row>
    <row r="128" spans="1:41" ht="15" x14ac:dyDescent="0.25">
      <c r="A128">
        <v>2012</v>
      </c>
      <c r="B128" s="5" t="s">
        <v>83</v>
      </c>
      <c r="C128" s="5" t="s">
        <v>90</v>
      </c>
      <c r="D128" s="5" t="s">
        <v>91</v>
      </c>
      <c r="E128" s="5" t="s">
        <v>102</v>
      </c>
      <c r="F128" s="5" t="s">
        <v>102</v>
      </c>
      <c r="G128" s="5" t="s">
        <v>97</v>
      </c>
      <c r="H128" s="5" t="s">
        <v>95</v>
      </c>
      <c r="I128">
        <v>2047.826416015625</v>
      </c>
      <c r="J128">
        <v>4979</v>
      </c>
      <c r="K128">
        <v>615.1356201171875</v>
      </c>
      <c r="L128">
        <v>1189.15771484375</v>
      </c>
      <c r="M128">
        <v>4017.239990234375</v>
      </c>
      <c r="N128">
        <v>3971</v>
      </c>
      <c r="O128">
        <v>3379</v>
      </c>
      <c r="P128">
        <v>2882</v>
      </c>
      <c r="Q128">
        <v>1175</v>
      </c>
      <c r="R128">
        <v>2177.830078125</v>
      </c>
      <c r="S128">
        <v>1774</v>
      </c>
      <c r="T128">
        <v>5080</v>
      </c>
      <c r="U128">
        <v>834.30902099609375</v>
      </c>
      <c r="V128">
        <v>1340.559326171875</v>
      </c>
      <c r="W128">
        <v>1088.161376953125</v>
      </c>
      <c r="X128">
        <v>7775</v>
      </c>
      <c r="Y128">
        <v>11945</v>
      </c>
      <c r="Z128">
        <v>4496</v>
      </c>
      <c r="AA128">
        <v>31439.986328125</v>
      </c>
      <c r="AB128">
        <v>637</v>
      </c>
      <c r="AC128">
        <v>3122.156982421875</v>
      </c>
      <c r="AD128">
        <v>7316</v>
      </c>
      <c r="AE128">
        <v>3101.137939453125</v>
      </c>
      <c r="AF128">
        <v>10631.4599609375</v>
      </c>
      <c r="AG128">
        <v>54460</v>
      </c>
      <c r="AH128">
        <v>8254.79296875</v>
      </c>
      <c r="AI128">
        <v>553.11578369140625</v>
      </c>
      <c r="AJ128">
        <v>13517.931640625</v>
      </c>
      <c r="AK128">
        <v>2875</v>
      </c>
      <c r="AL128">
        <v>196674.8125</v>
      </c>
      <c r="AM128">
        <v>153310.359375</v>
      </c>
      <c r="AN128">
        <v>43364.4453125</v>
      </c>
      <c r="AO128" s="5" t="s">
        <v>263</v>
      </c>
    </row>
    <row r="129" spans="1:41" ht="15" x14ac:dyDescent="0.25">
      <c r="A129">
        <v>2012</v>
      </c>
      <c r="B129" s="5" t="s">
        <v>83</v>
      </c>
      <c r="C129" s="5" t="s">
        <v>90</v>
      </c>
      <c r="D129" s="5" t="s">
        <v>91</v>
      </c>
      <c r="E129" s="5" t="s">
        <v>26</v>
      </c>
      <c r="F129" s="5" t="s">
        <v>26</v>
      </c>
      <c r="G129" s="5" t="s">
        <v>94</v>
      </c>
      <c r="H129" s="5" t="s">
        <v>95</v>
      </c>
      <c r="I129">
        <v>2878.395751953125</v>
      </c>
      <c r="J129">
        <v>3805.51953125</v>
      </c>
      <c r="K129">
        <v>420.64788818359375</v>
      </c>
      <c r="L129">
        <v>314.27557373046875</v>
      </c>
      <c r="M129">
        <v>2169.926025390625</v>
      </c>
      <c r="N129">
        <v>70.332321166992188</v>
      </c>
      <c r="O129">
        <v>0</v>
      </c>
      <c r="P129">
        <v>3975.399169921875</v>
      </c>
      <c r="Q129">
        <v>239.12989807128906</v>
      </c>
      <c r="R129">
        <v>201.42414855957031</v>
      </c>
      <c r="S129">
        <v>4547.79638671875</v>
      </c>
      <c r="T129">
        <v>509.20602416992188</v>
      </c>
      <c r="U129">
        <v>0</v>
      </c>
      <c r="V129">
        <v>1089.0360107421875</v>
      </c>
      <c r="W129">
        <v>368.90179443359375</v>
      </c>
      <c r="X129">
        <v>375.79098510742187</v>
      </c>
      <c r="Y129">
        <v>6425.1279296875</v>
      </c>
      <c r="Z129">
        <v>1633.8739013671875</v>
      </c>
      <c r="AA129">
        <v>17583.029296875</v>
      </c>
      <c r="AB129">
        <v>0</v>
      </c>
      <c r="AC129">
        <v>2327.458740234375</v>
      </c>
      <c r="AD129">
        <v>3796.86328125</v>
      </c>
      <c r="AE129">
        <v>1699.878173828125</v>
      </c>
      <c r="AF129">
        <v>7350.6015625</v>
      </c>
      <c r="AG129">
        <v>23923.810546875</v>
      </c>
      <c r="AH129">
        <v>7691.6845703125</v>
      </c>
      <c r="AI129">
        <v>1702.7882080078125</v>
      </c>
      <c r="AJ129">
        <v>7212.43017578125</v>
      </c>
      <c r="AK129">
        <v>206.6688232421875</v>
      </c>
      <c r="AL129">
        <v>102520</v>
      </c>
      <c r="AM129">
        <v>80729.71875</v>
      </c>
      <c r="AN129">
        <v>21790.2734375</v>
      </c>
      <c r="AO129" s="5" t="s">
        <v>264</v>
      </c>
    </row>
    <row r="130" spans="1:41" ht="15" x14ac:dyDescent="0.25">
      <c r="A130">
        <v>2012</v>
      </c>
      <c r="B130" s="5" t="s">
        <v>83</v>
      </c>
      <c r="C130" s="5" t="s">
        <v>90</v>
      </c>
      <c r="D130" s="5" t="s">
        <v>91</v>
      </c>
      <c r="E130" s="5" t="s">
        <v>26</v>
      </c>
      <c r="F130" s="5" t="s">
        <v>26</v>
      </c>
      <c r="G130" s="5" t="s">
        <v>97</v>
      </c>
      <c r="H130" s="5" t="s">
        <v>95</v>
      </c>
      <c r="I130">
        <v>2660.1669921875</v>
      </c>
      <c r="J130">
        <v>3517</v>
      </c>
      <c r="K130">
        <v>388.75601196289062</v>
      </c>
      <c r="L130">
        <v>290.44842529296875</v>
      </c>
      <c r="M130">
        <v>2005.4107666015625</v>
      </c>
      <c r="N130">
        <v>65</v>
      </c>
      <c r="O130">
        <v>0</v>
      </c>
      <c r="P130">
        <v>3674</v>
      </c>
      <c r="Q130">
        <v>221</v>
      </c>
      <c r="R130">
        <v>186.1529541015625</v>
      </c>
      <c r="S130">
        <v>4203</v>
      </c>
      <c r="T130">
        <v>470.60000610351562</v>
      </c>
      <c r="U130">
        <v>0</v>
      </c>
      <c r="V130">
        <v>1006.4696044921875</v>
      </c>
      <c r="W130">
        <v>340.93310546875</v>
      </c>
      <c r="X130">
        <v>347.29998779296875</v>
      </c>
      <c r="Y130">
        <v>5938</v>
      </c>
      <c r="Z130">
        <v>1510</v>
      </c>
      <c r="AA130">
        <v>16249.953125</v>
      </c>
      <c r="AB130">
        <v>0</v>
      </c>
      <c r="AC130">
        <v>2151</v>
      </c>
      <c r="AD130">
        <v>3509</v>
      </c>
      <c r="AE130">
        <v>1571</v>
      </c>
      <c r="AF130">
        <v>6793.3076171875</v>
      </c>
      <c r="AG130">
        <v>22110</v>
      </c>
      <c r="AH130">
        <v>7108.53125</v>
      </c>
      <c r="AI130">
        <v>1573.689453125</v>
      </c>
      <c r="AJ130">
        <v>6665.61181640625</v>
      </c>
      <c r="AK130">
        <v>191</v>
      </c>
      <c r="AL130">
        <v>94747.328125</v>
      </c>
      <c r="AM130">
        <v>74609.109375</v>
      </c>
      <c r="AN130">
        <v>20138.220703125</v>
      </c>
      <c r="AO130" s="5" t="s">
        <v>265</v>
      </c>
    </row>
    <row r="131" spans="1:41" ht="15" x14ac:dyDescent="0.25">
      <c r="A131">
        <v>2012</v>
      </c>
      <c r="B131" s="5" t="s">
        <v>83</v>
      </c>
      <c r="C131" s="5" t="s">
        <v>90</v>
      </c>
      <c r="D131" s="5" t="s">
        <v>91</v>
      </c>
      <c r="E131" s="5" t="s">
        <v>107</v>
      </c>
      <c r="F131" s="5" t="s">
        <v>108</v>
      </c>
      <c r="G131" s="5" t="s">
        <v>94</v>
      </c>
      <c r="H131" s="5" t="s">
        <v>95</v>
      </c>
      <c r="I131">
        <v>19536.94921875</v>
      </c>
      <c r="J131">
        <v>17868.73828125</v>
      </c>
      <c r="K131">
        <v>1313.789306640625</v>
      </c>
      <c r="L131">
        <v>2688.35107421875</v>
      </c>
      <c r="M131">
        <v>13636.0859375</v>
      </c>
      <c r="N131">
        <v>5200.263671875</v>
      </c>
      <c r="O131">
        <v>6963.98193359375</v>
      </c>
      <c r="P131">
        <v>16148.30078125</v>
      </c>
      <c r="Q131">
        <v>3817.422119140625</v>
      </c>
      <c r="R131">
        <v>5337.984375</v>
      </c>
      <c r="S131">
        <v>12075.5185546875</v>
      </c>
      <c r="T131">
        <v>13712.421875</v>
      </c>
      <c r="U131">
        <v>1275.4722900390625</v>
      </c>
      <c r="V131">
        <v>3999.33251953125</v>
      </c>
      <c r="W131">
        <v>3354.94140625</v>
      </c>
      <c r="X131">
        <v>9950.6171875</v>
      </c>
      <c r="Y131">
        <v>51950.69921875</v>
      </c>
      <c r="Z131">
        <v>9488.37109375</v>
      </c>
      <c r="AA131">
        <v>90625.375</v>
      </c>
      <c r="AB131">
        <v>758.50701904296875</v>
      </c>
      <c r="AC131">
        <v>6993.19677734375</v>
      </c>
      <c r="AD131">
        <v>18059.17578125</v>
      </c>
      <c r="AE131">
        <v>21125.53515625</v>
      </c>
      <c r="AF131">
        <v>29997.76953125</v>
      </c>
      <c r="AG131">
        <v>134828.140625</v>
      </c>
      <c r="AH131">
        <v>36166.60546875</v>
      </c>
      <c r="AI131">
        <v>5187.25927734375</v>
      </c>
      <c r="AJ131">
        <v>25981.103515625</v>
      </c>
      <c r="AK131">
        <v>4971.9541015625</v>
      </c>
      <c r="AL131">
        <v>573013.875</v>
      </c>
      <c r="AM131">
        <v>446863.03125</v>
      </c>
      <c r="AN131">
        <v>126150.8515625</v>
      </c>
      <c r="AO131" s="5" t="s">
        <v>266</v>
      </c>
    </row>
    <row r="132" spans="1:41" ht="15" x14ac:dyDescent="0.25">
      <c r="A132">
        <v>2012</v>
      </c>
      <c r="B132" s="5" t="s">
        <v>83</v>
      </c>
      <c r="C132" s="5" t="s">
        <v>90</v>
      </c>
      <c r="D132" s="5" t="s">
        <v>91</v>
      </c>
      <c r="E132" s="5" t="s">
        <v>107</v>
      </c>
      <c r="F132" s="5" t="s">
        <v>108</v>
      </c>
      <c r="G132" s="5" t="s">
        <v>97</v>
      </c>
      <c r="H132" s="5" t="s">
        <v>95</v>
      </c>
      <c r="I132">
        <v>18055.734375</v>
      </c>
      <c r="J132">
        <v>16514</v>
      </c>
      <c r="K132">
        <v>1214.1829833984375</v>
      </c>
      <c r="L132">
        <v>2484.53076171875</v>
      </c>
      <c r="M132">
        <v>12602.2509765625</v>
      </c>
      <c r="N132">
        <v>4806</v>
      </c>
      <c r="O132">
        <v>6436</v>
      </c>
      <c r="P132">
        <v>14924</v>
      </c>
      <c r="Q132">
        <v>3528</v>
      </c>
      <c r="R132">
        <v>4933.279296875</v>
      </c>
      <c r="S132">
        <v>11160</v>
      </c>
      <c r="T132">
        <v>12672.7998046875</v>
      </c>
      <c r="U132">
        <v>1178.77099609375</v>
      </c>
      <c r="V132">
        <v>3696.11865234375</v>
      </c>
      <c r="W132">
        <v>3100.582763671875</v>
      </c>
      <c r="X132">
        <v>9196.2001953125</v>
      </c>
      <c r="Y132">
        <v>48012</v>
      </c>
      <c r="Z132">
        <v>8769</v>
      </c>
      <c r="AA132">
        <v>83754.515625</v>
      </c>
      <c r="AB132">
        <v>701</v>
      </c>
      <c r="AC132">
        <v>6463</v>
      </c>
      <c r="AD132">
        <v>16690</v>
      </c>
      <c r="AE132">
        <v>19523.87890625</v>
      </c>
      <c r="AF132">
        <v>27723.455078125</v>
      </c>
      <c r="AG132">
        <v>124606</v>
      </c>
      <c r="AH132">
        <v>33424.59375</v>
      </c>
      <c r="AI132">
        <v>4793.9814453125</v>
      </c>
      <c r="AJ132">
        <v>24011.318359375</v>
      </c>
      <c r="AK132">
        <v>4595</v>
      </c>
      <c r="AL132">
        <v>529570.25</v>
      </c>
      <c r="AM132">
        <v>412983.59375</v>
      </c>
      <c r="AN132">
        <v>116586.59375</v>
      </c>
      <c r="AO132" s="5" t="s">
        <v>267</v>
      </c>
    </row>
    <row r="133" spans="1:41" ht="15" x14ac:dyDescent="0.25">
      <c r="A133">
        <v>2012</v>
      </c>
      <c r="B133" s="5" t="s">
        <v>83</v>
      </c>
      <c r="C133" s="5" t="s">
        <v>90</v>
      </c>
      <c r="D133" s="5" t="s">
        <v>91</v>
      </c>
      <c r="E133" s="5" t="s">
        <v>111</v>
      </c>
      <c r="F133" s="5" t="s">
        <v>112</v>
      </c>
      <c r="G133" s="5" t="s">
        <v>94</v>
      </c>
      <c r="H133" s="5" t="s">
        <v>95</v>
      </c>
      <c r="I133">
        <v>188.61097717285156</v>
      </c>
      <c r="J133">
        <v>0</v>
      </c>
      <c r="K133">
        <v>114.818359375</v>
      </c>
      <c r="L133">
        <v>162.1971435546875</v>
      </c>
      <c r="M133">
        <v>-7270.1982421875</v>
      </c>
      <c r="N133">
        <v>444.13888549804687</v>
      </c>
      <c r="O133">
        <v>146.0748291015625</v>
      </c>
      <c r="P133">
        <v>583.21728515625</v>
      </c>
      <c r="Q133">
        <v>108.20357513427734</v>
      </c>
      <c r="R133">
        <v>1287.79443359375</v>
      </c>
      <c r="S133">
        <v>1276.8021240234375</v>
      </c>
      <c r="T133">
        <v>987.89862060546875</v>
      </c>
      <c r="U133">
        <v>5.4101786613464355</v>
      </c>
      <c r="V133">
        <v>362.29205322265625</v>
      </c>
      <c r="W133">
        <v>396.02508544921875</v>
      </c>
      <c r="X133">
        <v>419.82986450195312</v>
      </c>
      <c r="Y133">
        <v>6362.3701171875</v>
      </c>
      <c r="Z133">
        <v>16.230535507202148</v>
      </c>
      <c r="AA133">
        <v>7059.3759765625</v>
      </c>
      <c r="AB133">
        <v>22.722749710083008</v>
      </c>
      <c r="AC133">
        <v>231.76747131347656</v>
      </c>
      <c r="AD133">
        <v>216.40715026855469</v>
      </c>
      <c r="AE133">
        <v>799.2998046875</v>
      </c>
      <c r="AF133">
        <v>2527.5390625</v>
      </c>
      <c r="AG133">
        <v>11559.3876953125</v>
      </c>
      <c r="AH133">
        <v>5445.60693359375</v>
      </c>
      <c r="AI133">
        <v>52.685001373291016</v>
      </c>
      <c r="AJ133">
        <v>874.28485107421875</v>
      </c>
      <c r="AK133">
        <v>247.78617858886719</v>
      </c>
      <c r="AL133">
        <v>34628.57421875</v>
      </c>
      <c r="AM133">
        <v>32572.1171875</v>
      </c>
      <c r="AN133">
        <v>2056.458251953125</v>
      </c>
      <c r="AO133" s="5" t="s">
        <v>268</v>
      </c>
    </row>
    <row r="134" spans="1:41" ht="15" x14ac:dyDescent="0.25">
      <c r="A134">
        <v>2012</v>
      </c>
      <c r="B134" s="5" t="s">
        <v>83</v>
      </c>
      <c r="C134" s="5" t="s">
        <v>90</v>
      </c>
      <c r="D134" s="5" t="s">
        <v>91</v>
      </c>
      <c r="E134" s="5" t="s">
        <v>111</v>
      </c>
      <c r="F134" s="5" t="s">
        <v>112</v>
      </c>
      <c r="G134" s="5" t="s">
        <v>97</v>
      </c>
      <c r="H134" s="5" t="s">
        <v>95</v>
      </c>
      <c r="I134">
        <v>174.31123352050781</v>
      </c>
      <c r="J134">
        <v>0</v>
      </c>
      <c r="K134">
        <v>106.11328125</v>
      </c>
      <c r="L134">
        <v>149.89999389648437</v>
      </c>
      <c r="M134">
        <v>-6719</v>
      </c>
      <c r="N134">
        <v>410.46600341796875</v>
      </c>
      <c r="O134">
        <v>135</v>
      </c>
      <c r="P134">
        <v>539</v>
      </c>
      <c r="Q134">
        <v>100</v>
      </c>
      <c r="R134">
        <v>1190.158935546875</v>
      </c>
      <c r="S134">
        <v>1180</v>
      </c>
      <c r="T134">
        <v>913</v>
      </c>
      <c r="U134">
        <v>5</v>
      </c>
      <c r="V134">
        <v>334.82449340820312</v>
      </c>
      <c r="W134">
        <v>366</v>
      </c>
      <c r="X134">
        <v>388</v>
      </c>
      <c r="Y134">
        <v>5880</v>
      </c>
      <c r="Z134">
        <v>15</v>
      </c>
      <c r="AA134">
        <v>6524.16162109375</v>
      </c>
      <c r="AB134">
        <v>21</v>
      </c>
      <c r="AC134">
        <v>214.19577026367187</v>
      </c>
      <c r="AD134">
        <v>200</v>
      </c>
      <c r="AE134">
        <v>738.70001220703125</v>
      </c>
      <c r="AF134">
        <v>2335.910888671875</v>
      </c>
      <c r="AG134">
        <v>10683</v>
      </c>
      <c r="AH134">
        <v>5032.7421875</v>
      </c>
      <c r="AI134">
        <v>48.690631866455078</v>
      </c>
      <c r="AJ134">
        <v>808</v>
      </c>
      <c r="AK134">
        <v>229</v>
      </c>
      <c r="AL134">
        <v>32003.17578125</v>
      </c>
      <c r="AM134">
        <v>30102.62890625</v>
      </c>
      <c r="AN134">
        <v>1900.546142578125</v>
      </c>
      <c r="AO134" s="5" t="s">
        <v>269</v>
      </c>
    </row>
    <row r="135" spans="1:41" ht="15" x14ac:dyDescent="0.25">
      <c r="A135">
        <v>2012</v>
      </c>
      <c r="B135" s="5" t="s">
        <v>83</v>
      </c>
      <c r="C135" s="5" t="s">
        <v>90</v>
      </c>
      <c r="D135" s="5" t="s">
        <v>91</v>
      </c>
      <c r="E135" s="5" t="s">
        <v>115</v>
      </c>
      <c r="F135" s="5" t="s">
        <v>116</v>
      </c>
      <c r="G135" s="5" t="s">
        <v>94</v>
      </c>
      <c r="H135" s="5" t="s">
        <v>95</v>
      </c>
      <c r="I135">
        <v>863.15850830078125</v>
      </c>
      <c r="J135">
        <v>1984.4534912109375</v>
      </c>
      <c r="K135">
        <v>162.16166687011719</v>
      </c>
      <c r="L135">
        <v>613.79779052734375</v>
      </c>
      <c r="M135">
        <v>2133.838134765625</v>
      </c>
      <c r="N135">
        <v>190.43829345703125</v>
      </c>
      <c r="O135">
        <v>2034.2271728515625</v>
      </c>
      <c r="P135">
        <v>669.78009033203125</v>
      </c>
      <c r="Q135">
        <v>731.4561767578125</v>
      </c>
      <c r="R135">
        <v>2011.9417724609375</v>
      </c>
      <c r="S135">
        <v>2923.66064453125</v>
      </c>
      <c r="T135">
        <v>5384.85888671875</v>
      </c>
      <c r="U135">
        <v>-25.653984069824219</v>
      </c>
      <c r="V135">
        <v>627.80816650390625</v>
      </c>
      <c r="W135">
        <v>818.87518310546875</v>
      </c>
      <c r="X135">
        <v>472.74139404296875</v>
      </c>
      <c r="Y135">
        <v>12547.2861328125</v>
      </c>
      <c r="Z135">
        <v>320.28256225585938</v>
      </c>
      <c r="AA135">
        <v>16836.146484375</v>
      </c>
      <c r="AB135">
        <v>28.132928848266602</v>
      </c>
      <c r="AC135">
        <v>1102.3743896484375</v>
      </c>
      <c r="AD135">
        <v>583.21728515625</v>
      </c>
      <c r="AE135">
        <v>8600.0634765625</v>
      </c>
      <c r="AF135">
        <v>7460.9599609375</v>
      </c>
      <c r="AG135">
        <v>2022.32470703125</v>
      </c>
      <c r="AH135">
        <v>2699.470703125</v>
      </c>
      <c r="AI135">
        <v>2228.370849609375</v>
      </c>
      <c r="AJ135">
        <v>706.4083251953125</v>
      </c>
      <c r="AK135">
        <v>1170.7626953125</v>
      </c>
      <c r="AL135">
        <v>77903.34375</v>
      </c>
      <c r="AM135">
        <v>57263.03125</v>
      </c>
      <c r="AN135">
        <v>20640.31640625</v>
      </c>
      <c r="AO135" s="5" t="s">
        <v>270</v>
      </c>
    </row>
    <row r="136" spans="1:41" ht="15" x14ac:dyDescent="0.25">
      <c r="A136">
        <v>2012</v>
      </c>
      <c r="B136" s="5" t="s">
        <v>83</v>
      </c>
      <c r="C136" s="5" t="s">
        <v>90</v>
      </c>
      <c r="D136" s="5" t="s">
        <v>91</v>
      </c>
      <c r="E136" s="5" t="s">
        <v>115</v>
      </c>
      <c r="F136" s="5" t="s">
        <v>116</v>
      </c>
      <c r="G136" s="5" t="s">
        <v>97</v>
      </c>
      <c r="H136" s="5" t="s">
        <v>95</v>
      </c>
      <c r="I136">
        <v>797.71722412109375</v>
      </c>
      <c r="J136">
        <v>1834</v>
      </c>
      <c r="K136">
        <v>149.86720275878906</v>
      </c>
      <c r="L136">
        <v>567.26202392578125</v>
      </c>
      <c r="M136">
        <v>1972.0589599609375</v>
      </c>
      <c r="N136">
        <v>176</v>
      </c>
      <c r="O136">
        <v>1880</v>
      </c>
      <c r="P136">
        <v>619</v>
      </c>
      <c r="Q136">
        <v>676</v>
      </c>
      <c r="R136">
        <v>1859.4041748046875</v>
      </c>
      <c r="S136">
        <v>2702</v>
      </c>
      <c r="T136">
        <v>4976.60009765625</v>
      </c>
      <c r="U136">
        <v>-23.708999633789063</v>
      </c>
      <c r="V136">
        <v>580.210205078125</v>
      </c>
      <c r="W136">
        <v>756.791259765625</v>
      </c>
      <c r="X136">
        <v>436.89999389648437</v>
      </c>
      <c r="Y136">
        <v>11596</v>
      </c>
      <c r="Z136">
        <v>296</v>
      </c>
      <c r="AA136">
        <v>15559.6962890625</v>
      </c>
      <c r="AB136">
        <v>26</v>
      </c>
      <c r="AC136">
        <v>1018.7966918945312</v>
      </c>
      <c r="AD136">
        <v>539</v>
      </c>
      <c r="AE136">
        <v>7948.0400390625</v>
      </c>
      <c r="AF136">
        <v>6895.29931640625</v>
      </c>
      <c r="AG136">
        <v>1869</v>
      </c>
      <c r="AH136">
        <v>2494.807373046875</v>
      </c>
      <c r="AI136">
        <v>2059.424560546875</v>
      </c>
      <c r="AJ136">
        <v>652.8511962890625</v>
      </c>
      <c r="AK136">
        <v>1082</v>
      </c>
      <c r="AL136">
        <v>71997.015625</v>
      </c>
      <c r="AM136">
        <v>52921.5703125</v>
      </c>
      <c r="AN136">
        <v>19075.44921875</v>
      </c>
      <c r="AO136" s="5" t="s">
        <v>271</v>
      </c>
    </row>
    <row r="137" spans="1:41" ht="15" x14ac:dyDescent="0.25">
      <c r="A137">
        <v>2012</v>
      </c>
      <c r="B137" s="5" t="s">
        <v>83</v>
      </c>
      <c r="C137" s="5" t="s">
        <v>90</v>
      </c>
      <c r="D137" s="5" t="s">
        <v>91</v>
      </c>
      <c r="E137" s="5" t="s">
        <v>119</v>
      </c>
      <c r="F137" s="5" t="s">
        <v>119</v>
      </c>
      <c r="G137" s="5" t="s">
        <v>94</v>
      </c>
      <c r="H137" s="5" t="s">
        <v>95</v>
      </c>
      <c r="I137">
        <v>13579.5732421875</v>
      </c>
      <c r="J137">
        <v>5838.66455078125</v>
      </c>
      <c r="K137">
        <v>65.381088256835938</v>
      </c>
      <c r="L137">
        <v>473.56674194335937</v>
      </c>
      <c r="M137">
        <v>4801.0166015625</v>
      </c>
      <c r="N137">
        <v>607.02203369140625</v>
      </c>
      <c r="O137">
        <v>1258.4075927734375</v>
      </c>
      <c r="P137">
        <v>8384.6943359375</v>
      </c>
      <c r="Q137">
        <v>1575.4439697265625</v>
      </c>
      <c r="R137">
        <v>768.12841796875</v>
      </c>
      <c r="S137">
        <v>2557.932373046875</v>
      </c>
      <c r="T137">
        <v>2120.357177734375</v>
      </c>
      <c r="U137">
        <v>398.37417602539062</v>
      </c>
      <c r="V137">
        <v>550.20953369140625</v>
      </c>
      <c r="W137">
        <v>916.0411376953125</v>
      </c>
      <c r="X137">
        <v>590.142333984375</v>
      </c>
      <c r="Y137">
        <v>16081.21484375</v>
      </c>
      <c r="Z137">
        <v>2669.382080078125</v>
      </c>
      <c r="AA137">
        <v>19644.626953125</v>
      </c>
      <c r="AB137">
        <v>41.117359161376953</v>
      </c>
      <c r="AC137">
        <v>181.83210754394531</v>
      </c>
      <c r="AD137">
        <v>5643.8984375</v>
      </c>
      <c r="AE137">
        <v>7470.05029296875</v>
      </c>
      <c r="AF137">
        <v>1736.784912109375</v>
      </c>
      <c r="AG137">
        <v>37170.08984375</v>
      </c>
      <c r="AH137">
        <v>12818.587890625</v>
      </c>
      <c r="AI137">
        <v>357.6302490234375</v>
      </c>
      <c r="AJ137">
        <v>2739.5546875</v>
      </c>
      <c r="AK137">
        <v>405.76339721679687</v>
      </c>
      <c r="AL137">
        <v>151445.484375</v>
      </c>
      <c r="AM137">
        <v>119869.2109375</v>
      </c>
      <c r="AN137">
        <v>31576.275390625</v>
      </c>
      <c r="AO137" s="5" t="s">
        <v>272</v>
      </c>
    </row>
    <row r="138" spans="1:41" ht="15" x14ac:dyDescent="0.25">
      <c r="A138">
        <v>2012</v>
      </c>
      <c r="B138" s="5" t="s">
        <v>83</v>
      </c>
      <c r="C138" s="5" t="s">
        <v>90</v>
      </c>
      <c r="D138" s="5" t="s">
        <v>91</v>
      </c>
      <c r="E138" s="5" t="s">
        <v>119</v>
      </c>
      <c r="F138" s="5" t="s">
        <v>119</v>
      </c>
      <c r="G138" s="5" t="s">
        <v>97</v>
      </c>
      <c r="H138" s="5" t="s">
        <v>95</v>
      </c>
      <c r="I138">
        <v>12550.0234375</v>
      </c>
      <c r="J138">
        <v>5396</v>
      </c>
      <c r="K138">
        <v>60.424148559570312</v>
      </c>
      <c r="L138">
        <v>437.66275024414062</v>
      </c>
      <c r="M138">
        <v>4437.0224609375</v>
      </c>
      <c r="N138">
        <v>561</v>
      </c>
      <c r="O138">
        <v>1163</v>
      </c>
      <c r="P138">
        <v>7749</v>
      </c>
      <c r="Q138">
        <v>1456</v>
      </c>
      <c r="R138">
        <v>709.89190673828125</v>
      </c>
      <c r="S138">
        <v>2364</v>
      </c>
      <c r="T138">
        <v>1959.5999755859375</v>
      </c>
      <c r="U138">
        <v>368.17098999023437</v>
      </c>
      <c r="V138">
        <v>508.49478149414063</v>
      </c>
      <c r="W138">
        <v>846.5904541015625</v>
      </c>
      <c r="X138">
        <v>545.4000244140625</v>
      </c>
      <c r="Y138">
        <v>14862</v>
      </c>
      <c r="Z138">
        <v>2467</v>
      </c>
      <c r="AA138">
        <v>18155.248046875</v>
      </c>
      <c r="AB138">
        <v>38</v>
      </c>
      <c r="AC138">
        <v>168.04631042480469</v>
      </c>
      <c r="AD138">
        <v>5216</v>
      </c>
      <c r="AE138">
        <v>6903.7001953125</v>
      </c>
      <c r="AF138">
        <v>1605.108642578125</v>
      </c>
      <c r="AG138">
        <v>34352</v>
      </c>
      <c r="AH138">
        <v>11846.732421875</v>
      </c>
      <c r="AI138">
        <v>330.51611328125</v>
      </c>
      <c r="AJ138">
        <v>2531.852294921875</v>
      </c>
      <c r="AK138">
        <v>375</v>
      </c>
      <c r="AL138">
        <v>139963.5</v>
      </c>
      <c r="AM138">
        <v>110781.203125</v>
      </c>
      <c r="AN138">
        <v>29182.287109375</v>
      </c>
      <c r="AO138" s="5" t="s">
        <v>273</v>
      </c>
    </row>
    <row r="139" spans="1:41" ht="15" x14ac:dyDescent="0.25">
      <c r="A139">
        <v>2012</v>
      </c>
      <c r="B139" s="5" t="s">
        <v>83</v>
      </c>
      <c r="C139" s="5" t="s">
        <v>90</v>
      </c>
      <c r="D139" s="5" t="s">
        <v>91</v>
      </c>
      <c r="E139" s="5" t="s">
        <v>122</v>
      </c>
      <c r="F139" s="5" t="s">
        <v>122</v>
      </c>
      <c r="G139" s="5" t="s">
        <v>94</v>
      </c>
      <c r="H139" s="5" t="s">
        <v>95</v>
      </c>
      <c r="I139">
        <v>19536.94921875</v>
      </c>
      <c r="J139">
        <v>17868.73828125</v>
      </c>
      <c r="K139">
        <v>1313.789306640625</v>
      </c>
      <c r="L139">
        <v>2688.35107421875</v>
      </c>
      <c r="M139">
        <v>13636.0859375</v>
      </c>
      <c r="N139">
        <v>5200.263671875</v>
      </c>
      <c r="O139">
        <v>6963.98193359375</v>
      </c>
      <c r="P139">
        <v>16148.30078125</v>
      </c>
      <c r="Q139">
        <v>3817.422119140625</v>
      </c>
      <c r="R139">
        <v>5337.984375</v>
      </c>
      <c r="S139">
        <v>12075.5185546875</v>
      </c>
      <c r="T139">
        <v>13712.421875</v>
      </c>
      <c r="U139">
        <v>1275.4722900390625</v>
      </c>
      <c r="V139">
        <v>3999.33251953125</v>
      </c>
      <c r="W139">
        <v>3354.94140625</v>
      </c>
      <c r="X139">
        <v>9950.6171875</v>
      </c>
      <c r="Y139">
        <v>51950.69921875</v>
      </c>
      <c r="Z139">
        <v>9488.37109375</v>
      </c>
      <c r="AA139">
        <v>90625.375</v>
      </c>
      <c r="AB139">
        <v>758.50701904296875</v>
      </c>
      <c r="AC139">
        <v>6993.19677734375</v>
      </c>
      <c r="AD139">
        <v>18059.17578125</v>
      </c>
      <c r="AE139">
        <v>21125.666015625</v>
      </c>
      <c r="AF139">
        <v>29997.76953125</v>
      </c>
      <c r="AG139">
        <v>134828.140625</v>
      </c>
      <c r="AH139">
        <v>36166.60546875</v>
      </c>
      <c r="AI139">
        <v>5187.25927734375</v>
      </c>
      <c r="AJ139">
        <v>25981.103515625</v>
      </c>
      <c r="AK139">
        <v>4971.9541015625</v>
      </c>
      <c r="AL139">
        <v>573014</v>
      </c>
      <c r="AM139">
        <v>446863.15625</v>
      </c>
      <c r="AN139">
        <v>126150.8515625</v>
      </c>
      <c r="AO139" s="5" t="s">
        <v>274</v>
      </c>
    </row>
    <row r="140" spans="1:41" ht="15" x14ac:dyDescent="0.25">
      <c r="A140">
        <v>2012</v>
      </c>
      <c r="B140" s="5" t="s">
        <v>83</v>
      </c>
      <c r="C140" s="5" t="s">
        <v>90</v>
      </c>
      <c r="D140" s="5" t="s">
        <v>91</v>
      </c>
      <c r="E140" s="5" t="s">
        <v>122</v>
      </c>
      <c r="F140" s="5" t="s">
        <v>122</v>
      </c>
      <c r="G140" s="5" t="s">
        <v>97</v>
      </c>
      <c r="H140" s="5" t="s">
        <v>95</v>
      </c>
      <c r="I140">
        <v>18055.734375</v>
      </c>
      <c r="J140">
        <v>16514</v>
      </c>
      <c r="K140">
        <v>1214.1829833984375</v>
      </c>
      <c r="L140">
        <v>2484.53076171875</v>
      </c>
      <c r="M140">
        <v>12602.2509765625</v>
      </c>
      <c r="N140">
        <v>4806</v>
      </c>
      <c r="O140">
        <v>6436</v>
      </c>
      <c r="P140">
        <v>14924</v>
      </c>
      <c r="Q140">
        <v>3528</v>
      </c>
      <c r="R140">
        <v>4933.279296875</v>
      </c>
      <c r="S140">
        <v>11160</v>
      </c>
      <c r="T140">
        <v>12672.7998046875</v>
      </c>
      <c r="U140">
        <v>1178.77099609375</v>
      </c>
      <c r="V140">
        <v>3696.11865234375</v>
      </c>
      <c r="W140">
        <v>3100.582763671875</v>
      </c>
      <c r="X140">
        <v>9196.2001953125</v>
      </c>
      <c r="Y140">
        <v>48012</v>
      </c>
      <c r="Z140">
        <v>8769</v>
      </c>
      <c r="AA140">
        <v>83754.515625</v>
      </c>
      <c r="AB140">
        <v>701</v>
      </c>
      <c r="AC140">
        <v>6463</v>
      </c>
      <c r="AD140">
        <v>16690</v>
      </c>
      <c r="AE140">
        <v>19524</v>
      </c>
      <c r="AF140">
        <v>27723.455078125</v>
      </c>
      <c r="AG140">
        <v>124606</v>
      </c>
      <c r="AH140">
        <v>33424.59375</v>
      </c>
      <c r="AI140">
        <v>4793.9814453125</v>
      </c>
      <c r="AJ140">
        <v>24011.318359375</v>
      </c>
      <c r="AK140">
        <v>4595</v>
      </c>
      <c r="AL140">
        <v>529570.375</v>
      </c>
      <c r="AM140">
        <v>412983.71875</v>
      </c>
      <c r="AN140">
        <v>116586.59375</v>
      </c>
      <c r="AO140" s="5" t="s">
        <v>275</v>
      </c>
    </row>
    <row r="141" spans="1:41" ht="15" x14ac:dyDescent="0.25">
      <c r="A141">
        <v>2012</v>
      </c>
      <c r="B141" s="5" t="s">
        <v>83</v>
      </c>
      <c r="C141" s="5" t="s">
        <v>90</v>
      </c>
      <c r="D141" s="5" t="s">
        <v>91</v>
      </c>
      <c r="E141" s="5" t="s">
        <v>125</v>
      </c>
      <c r="F141" s="5" t="s">
        <v>125</v>
      </c>
      <c r="G141" s="5" t="s">
        <v>94</v>
      </c>
      <c r="H141" s="5" t="s">
        <v>95</v>
      </c>
      <c r="I141">
        <v>10805.8447265625</v>
      </c>
      <c r="J141">
        <v>10202.5146484375</v>
      </c>
      <c r="K141">
        <v>59.676433563232422</v>
      </c>
      <c r="L141">
        <v>734.7022705078125</v>
      </c>
      <c r="M141">
        <v>61.676036834716797</v>
      </c>
      <c r="N141">
        <v>1186.9931640625</v>
      </c>
      <c r="O141">
        <v>5325.77978515625</v>
      </c>
      <c r="P141">
        <v>2528.717529296875</v>
      </c>
      <c r="Q141">
        <v>1547.31103515625</v>
      </c>
      <c r="R141">
        <v>1147.287109375</v>
      </c>
      <c r="S141">
        <v>0</v>
      </c>
      <c r="T141">
        <v>1179.4189453125</v>
      </c>
      <c r="U141">
        <v>281.32928466796875</v>
      </c>
      <c r="V141">
        <v>540.66729736328125</v>
      </c>
      <c r="W141">
        <v>136.33650207519531</v>
      </c>
      <c r="X141">
        <v>796.11212158203125</v>
      </c>
      <c r="Y141">
        <v>14668.076171875</v>
      </c>
      <c r="Z141">
        <v>2985.336669921875</v>
      </c>
      <c r="AA141">
        <v>31049.28125</v>
      </c>
      <c r="AB141">
        <v>241.29396057128906</v>
      </c>
      <c r="AC141">
        <v>1244.341064453125</v>
      </c>
      <c r="AD141">
        <v>6535.49560546875</v>
      </c>
      <c r="AE141">
        <v>5493.49560546875</v>
      </c>
      <c r="AF141">
        <v>15510.857421875</v>
      </c>
      <c r="AG141">
        <v>49414.40625</v>
      </c>
      <c r="AH141">
        <v>22517.970703125</v>
      </c>
      <c r="AI141">
        <v>0</v>
      </c>
      <c r="AJ141">
        <v>6751.7041015625</v>
      </c>
      <c r="AK141">
        <v>1394.7440185546875</v>
      </c>
      <c r="AL141">
        <v>194341.359375</v>
      </c>
      <c r="AM141">
        <v>156092.859375</v>
      </c>
      <c r="AN141">
        <v>38248.5</v>
      </c>
      <c r="AO141" s="5" t="s">
        <v>276</v>
      </c>
    </row>
    <row r="142" spans="1:41" ht="15" x14ac:dyDescent="0.25">
      <c r="A142">
        <v>2012</v>
      </c>
      <c r="B142" s="5" t="s">
        <v>83</v>
      </c>
      <c r="C142" s="5" t="s">
        <v>90</v>
      </c>
      <c r="D142" s="5" t="s">
        <v>91</v>
      </c>
      <c r="E142" s="5" t="s">
        <v>125</v>
      </c>
      <c r="F142" s="5" t="s">
        <v>125</v>
      </c>
      <c r="G142" s="5" t="s">
        <v>97</v>
      </c>
      <c r="H142" s="5" t="s">
        <v>95</v>
      </c>
      <c r="I142">
        <v>9986.587890625</v>
      </c>
      <c r="J142">
        <v>9429</v>
      </c>
      <c r="K142">
        <v>55.152000427246094</v>
      </c>
      <c r="L142">
        <v>679</v>
      </c>
      <c r="M142">
        <v>57</v>
      </c>
      <c r="N142">
        <v>1097</v>
      </c>
      <c r="O142">
        <v>4922</v>
      </c>
      <c r="P142">
        <v>2337</v>
      </c>
      <c r="Q142">
        <v>1430</v>
      </c>
      <c r="R142">
        <v>1060.3043212890625</v>
      </c>
      <c r="S142">
        <v>0</v>
      </c>
      <c r="T142">
        <v>1090</v>
      </c>
      <c r="U142">
        <v>260</v>
      </c>
      <c r="V142">
        <v>499.67599487304687</v>
      </c>
      <c r="W142">
        <v>126</v>
      </c>
      <c r="X142">
        <v>735.7540283203125</v>
      </c>
      <c r="Y142">
        <v>13556</v>
      </c>
      <c r="Z142">
        <v>2759</v>
      </c>
      <c r="AA142">
        <v>28695.24609375</v>
      </c>
      <c r="AB142">
        <v>223</v>
      </c>
      <c r="AC142">
        <v>1150</v>
      </c>
      <c r="AD142">
        <v>6040</v>
      </c>
      <c r="AE142">
        <v>5077</v>
      </c>
      <c r="AF142">
        <v>14334.884765625</v>
      </c>
      <c r="AG142">
        <v>45668</v>
      </c>
      <c r="AH142">
        <v>20810.74609375</v>
      </c>
      <c r="AI142">
        <v>0</v>
      </c>
      <c r="AJ142">
        <v>6239.81640625</v>
      </c>
      <c r="AK142">
        <v>1289</v>
      </c>
      <c r="AL142">
        <v>179607.15625</v>
      </c>
      <c r="AM142">
        <v>144258.5</v>
      </c>
      <c r="AN142">
        <v>35348.65234375</v>
      </c>
      <c r="AO142" s="5" t="s">
        <v>277</v>
      </c>
    </row>
    <row r="143" spans="1:41" ht="15" x14ac:dyDescent="0.25">
      <c r="A143">
        <v>2012</v>
      </c>
      <c r="B143" s="5" t="s">
        <v>83</v>
      </c>
      <c r="C143" s="5" t="s">
        <v>278</v>
      </c>
      <c r="D143" s="5" t="s">
        <v>85</v>
      </c>
      <c r="E143" s="5" t="s">
        <v>128</v>
      </c>
      <c r="F143" s="5" t="s">
        <v>129</v>
      </c>
      <c r="G143" s="5" t="s">
        <v>87</v>
      </c>
      <c r="H143" s="5" t="s">
        <v>88</v>
      </c>
      <c r="I143">
        <v>31021</v>
      </c>
      <c r="J143">
        <v>82656</v>
      </c>
      <c r="K143">
        <v>0</v>
      </c>
      <c r="L143">
        <v>8275</v>
      </c>
      <c r="M143">
        <v>37058</v>
      </c>
      <c r="N143">
        <v>25554</v>
      </c>
      <c r="O143">
        <v>115315.174</v>
      </c>
      <c r="P143">
        <v>17412.916666666672</v>
      </c>
      <c r="Q143">
        <v>17272.230276833339</v>
      </c>
      <c r="R143">
        <v>23871.43494493455</v>
      </c>
      <c r="S143">
        <v>36049</v>
      </c>
      <c r="T143">
        <v>24342</v>
      </c>
      <c r="U143">
        <v>9066.5</v>
      </c>
      <c r="V143">
        <v>36881</v>
      </c>
      <c r="W143">
        <v>12262</v>
      </c>
      <c r="X143">
        <v>53728</v>
      </c>
      <c r="Y143">
        <v>192146</v>
      </c>
      <c r="Z143">
        <v>14819.58333333333</v>
      </c>
      <c r="AA143">
        <v>320887.00000000012</v>
      </c>
      <c r="AB143">
        <v>6805</v>
      </c>
      <c r="AC143">
        <v>23526</v>
      </c>
      <c r="AD143">
        <v>34544.916666666657</v>
      </c>
      <c r="AE143">
        <v>30487</v>
      </c>
      <c r="AF143">
        <v>109114</v>
      </c>
      <c r="AG143">
        <v>533093.50757575734</v>
      </c>
      <c r="AH143">
        <v>83909</v>
      </c>
      <c r="AI143">
        <v>23556</v>
      </c>
      <c r="AJ143">
        <v>164446.5</v>
      </c>
      <c r="AK143">
        <v>12992</v>
      </c>
      <c r="AL143">
        <v>2081090.625</v>
      </c>
      <c r="AM143">
        <v>1640529.75</v>
      </c>
      <c r="AN143">
        <v>440561.09375</v>
      </c>
      <c r="AO143" s="5" t="s">
        <v>279</v>
      </c>
    </row>
    <row r="144" spans="1:41" ht="15" x14ac:dyDescent="0.25">
      <c r="A144">
        <v>2012</v>
      </c>
      <c r="B144" s="5" t="s">
        <v>83</v>
      </c>
      <c r="C144" s="5" t="s">
        <v>84</v>
      </c>
      <c r="D144" s="5" t="s">
        <v>85</v>
      </c>
      <c r="E144" s="5" t="s">
        <v>131</v>
      </c>
      <c r="F144" s="5" t="s">
        <v>132</v>
      </c>
      <c r="G144" s="5" t="s">
        <v>87</v>
      </c>
      <c r="H144" s="5" t="s">
        <v>133</v>
      </c>
      <c r="I144">
        <v>708.34400000000005</v>
      </c>
      <c r="J144">
        <v>1338.0514541049999</v>
      </c>
      <c r="K144">
        <v>63.6</v>
      </c>
      <c r="L144">
        <v>109.339</v>
      </c>
      <c r="M144">
        <v>520</v>
      </c>
      <c r="N144">
        <v>306</v>
      </c>
      <c r="O144">
        <v>445.90045099999998</v>
      </c>
      <c r="P144">
        <v>502.17196100000001</v>
      </c>
      <c r="Q144">
        <v>285.74138364999999</v>
      </c>
      <c r="R144">
        <v>557.10682368000005</v>
      </c>
      <c r="S144">
        <v>541</v>
      </c>
      <c r="T144">
        <v>384</v>
      </c>
      <c r="U144">
        <v>153.04300000000001</v>
      </c>
      <c r="V144">
        <v>626.21600000000001</v>
      </c>
      <c r="W144">
        <v>227.26192900000001</v>
      </c>
      <c r="X144">
        <v>1014.676</v>
      </c>
      <c r="Y144">
        <v>3065.2180450000001</v>
      </c>
      <c r="Z144">
        <v>413.25331159000001</v>
      </c>
      <c r="AA144">
        <v>4638.457891</v>
      </c>
      <c r="AB144">
        <v>86.707999999999998</v>
      </c>
      <c r="AC144">
        <v>318</v>
      </c>
      <c r="AD144">
        <v>748.7669177360001</v>
      </c>
      <c r="AE144">
        <v>363.58300000000003</v>
      </c>
      <c r="AF144">
        <v>1662.5</v>
      </c>
      <c r="AG144">
        <v>8774</v>
      </c>
      <c r="AH144">
        <v>1243.9593769891001</v>
      </c>
      <c r="AI144">
        <v>370.07145406000001</v>
      </c>
      <c r="AJ144">
        <v>2580</v>
      </c>
      <c r="AK144">
        <v>298</v>
      </c>
      <c r="AL144">
        <v>32344.96875</v>
      </c>
      <c r="AM144">
        <v>26401.02734375</v>
      </c>
      <c r="AN144">
        <v>5943.94384765625</v>
      </c>
      <c r="AO144" s="5" t="s">
        <v>280</v>
      </c>
    </row>
    <row r="145" spans="1:41" ht="15" x14ac:dyDescent="0.25">
      <c r="A145">
        <v>2012</v>
      </c>
      <c r="B145" s="5" t="s">
        <v>83</v>
      </c>
      <c r="C145" s="5" t="s">
        <v>84</v>
      </c>
      <c r="D145" s="5" t="s">
        <v>85</v>
      </c>
      <c r="E145" s="5" t="s">
        <v>131</v>
      </c>
      <c r="F145" s="5" t="s">
        <v>135</v>
      </c>
      <c r="G145" s="5" t="s">
        <v>87</v>
      </c>
      <c r="H145" s="5" t="s">
        <v>136</v>
      </c>
      <c r="I145">
        <v>0.68600842525541206</v>
      </c>
      <c r="J145">
        <v>0.52715242902556325</v>
      </c>
      <c r="K145">
        <v>0.64760270917872975</v>
      </c>
      <c r="L145">
        <v>0.6161937699726604</v>
      </c>
      <c r="M145">
        <v>0.60802977213102083</v>
      </c>
      <c r="N145">
        <v>0.61425594093892999</v>
      </c>
      <c r="O145">
        <v>0.49133086841734103</v>
      </c>
      <c r="P145">
        <v>0.40070609079963382</v>
      </c>
      <c r="Q145">
        <v>0.47531372092356328</v>
      </c>
      <c r="R145">
        <v>0.68513809562855787</v>
      </c>
      <c r="S145">
        <v>0.61757990867579904</v>
      </c>
      <c r="T145">
        <v>0.60048789641583789</v>
      </c>
      <c r="U145">
        <v>0.5294140030441401</v>
      </c>
      <c r="V145">
        <v>0.59380529919474401</v>
      </c>
      <c r="W145">
        <v>0.56398136043279734</v>
      </c>
      <c r="X145">
        <v>0.67343368376340662</v>
      </c>
      <c r="Y145">
        <v>0.5549301609238475</v>
      </c>
      <c r="Z145">
        <v>0.79310406945946743</v>
      </c>
      <c r="AA145">
        <v>0.61928157544954099</v>
      </c>
      <c r="AB145">
        <v>0.59649111220813156</v>
      </c>
      <c r="AC145">
        <v>0.53384367445608383</v>
      </c>
      <c r="AD145">
        <v>0.63554468325728863</v>
      </c>
      <c r="AE145">
        <v>0.64418607288218366</v>
      </c>
      <c r="AF145">
        <v>0.63685605712359417</v>
      </c>
      <c r="AG145">
        <v>0.5160339572787308</v>
      </c>
      <c r="AH145">
        <v>0.56546970245559758</v>
      </c>
      <c r="AI145">
        <v>0.61008458282820499</v>
      </c>
      <c r="AJ145">
        <v>0.47789279064272577</v>
      </c>
      <c r="AK145">
        <v>0.66702480078789506</v>
      </c>
      <c r="AL145">
        <v>0.59245437383651733</v>
      </c>
      <c r="AM145">
        <v>0.5825951099395752</v>
      </c>
      <c r="AN145">
        <v>0.60642176866531372</v>
      </c>
      <c r="AO145" s="5" t="s">
        <v>281</v>
      </c>
    </row>
    <row r="146" spans="1:41" ht="15" x14ac:dyDescent="0.25">
      <c r="A146">
        <v>2012</v>
      </c>
      <c r="B146" s="5" t="s">
        <v>83</v>
      </c>
      <c r="C146" s="5" t="s">
        <v>84</v>
      </c>
      <c r="D146" s="5" t="s">
        <v>85</v>
      </c>
      <c r="E146" s="5" t="s">
        <v>131</v>
      </c>
      <c r="F146" s="5" t="s">
        <v>36</v>
      </c>
      <c r="G146" s="5" t="s">
        <v>87</v>
      </c>
      <c r="H146" s="5" t="s">
        <v>136</v>
      </c>
      <c r="I146">
        <v>4.4486372398156997E-2</v>
      </c>
      <c r="J146">
        <v>6.4323824729274004E-2</v>
      </c>
      <c r="K146">
        <v>6.0062893081761E-2</v>
      </c>
      <c r="L146">
        <v>6.4734449738885494E-2</v>
      </c>
      <c r="M146">
        <v>5.8596552403846099E-2</v>
      </c>
      <c r="N146">
        <v>7.2924836601307205E-2</v>
      </c>
      <c r="O146">
        <v>7.3322661878177695E-2</v>
      </c>
      <c r="P146">
        <v>5.8535815843369803E-2</v>
      </c>
      <c r="Q146">
        <v>6.0969426470403397E-2</v>
      </c>
      <c r="R146">
        <v>4.0918806735029699E-2</v>
      </c>
      <c r="S146">
        <v>4.4362292051756E-2</v>
      </c>
      <c r="T146">
        <v>5.1976562499999997E-2</v>
      </c>
      <c r="U146">
        <v>3.79958577909097E-2</v>
      </c>
      <c r="V146">
        <v>5.3569375423176697E-2</v>
      </c>
      <c r="W146">
        <v>3.37591475781234E-2</v>
      </c>
      <c r="X146">
        <v>3.5229965033173202E-2</v>
      </c>
      <c r="Y146">
        <v>2.8885507882360099E-2</v>
      </c>
      <c r="Z146">
        <v>6.93444668156252E-2</v>
      </c>
      <c r="AA146">
        <v>5.9622801047004202E-2</v>
      </c>
      <c r="AB146">
        <v>7.2911380726115305E-2</v>
      </c>
      <c r="AC146">
        <v>8.8050314465408799E-2</v>
      </c>
      <c r="AD146">
        <v>6.6074605764625705E-2</v>
      </c>
      <c r="AE146">
        <v>8.4880206170255504E-2</v>
      </c>
      <c r="AF146">
        <v>5.2690526315789403E-2</v>
      </c>
      <c r="AG146">
        <v>4.1381467973558302E-2</v>
      </c>
      <c r="AH146">
        <v>4.8621241262310197E-2</v>
      </c>
      <c r="AI146">
        <v>6.2627246089070304E-2</v>
      </c>
      <c r="AJ146">
        <v>4.8015098554263599E-2</v>
      </c>
      <c r="AK146">
        <v>4.8268456375839E-2</v>
      </c>
      <c r="AL146">
        <v>5.6108355522155762E-2</v>
      </c>
      <c r="AM146">
        <v>5.7137008756399155E-2</v>
      </c>
      <c r="AN146">
        <v>5.4651081562042236E-2</v>
      </c>
      <c r="AO146" s="5" t="s">
        <v>282</v>
      </c>
    </row>
    <row r="147" spans="1:41" ht="15" x14ac:dyDescent="0.25">
      <c r="A147">
        <v>2012</v>
      </c>
      <c r="B147" s="5" t="s">
        <v>83</v>
      </c>
      <c r="C147" s="5" t="s">
        <v>84</v>
      </c>
      <c r="D147" s="5" t="s">
        <v>85</v>
      </c>
      <c r="E147" s="5" t="s">
        <v>131</v>
      </c>
      <c r="F147" s="5" t="s">
        <v>139</v>
      </c>
      <c r="G147" s="5" t="s">
        <v>87</v>
      </c>
      <c r="H147" s="5" t="s">
        <v>133</v>
      </c>
      <c r="I147">
        <v>676.83234502999994</v>
      </c>
      <c r="J147">
        <v>1251.9828668923999</v>
      </c>
      <c r="K147">
        <v>59.78</v>
      </c>
      <c r="L147">
        <v>102.261</v>
      </c>
      <c r="M147">
        <v>489.52979275000001</v>
      </c>
      <c r="N147">
        <v>283.685</v>
      </c>
      <c r="O147">
        <v>413.20584300000002</v>
      </c>
      <c r="P147">
        <v>472.77691556920013</v>
      </c>
      <c r="Q147">
        <v>268.31989536999998</v>
      </c>
      <c r="R147">
        <v>534.31067723107185</v>
      </c>
      <c r="S147">
        <v>517</v>
      </c>
      <c r="T147">
        <v>364.041</v>
      </c>
      <c r="U147">
        <v>147.22799993610579</v>
      </c>
      <c r="V147">
        <v>592.66999999999996</v>
      </c>
      <c r="W147">
        <v>219.58976000000001</v>
      </c>
      <c r="X147">
        <v>978.92899999999997</v>
      </c>
      <c r="Y147">
        <v>2976.6776650000002</v>
      </c>
      <c r="Z147">
        <v>384.59648103799998</v>
      </c>
      <c r="AA147">
        <v>4361.9000390000001</v>
      </c>
      <c r="AB147">
        <v>80.385999999999996</v>
      </c>
      <c r="AC147">
        <v>290</v>
      </c>
      <c r="AD147">
        <v>699.29243883699996</v>
      </c>
      <c r="AE147">
        <v>332.72199999999998</v>
      </c>
      <c r="AF147">
        <v>1574.902</v>
      </c>
      <c r="AG147">
        <v>8410.9189999999999</v>
      </c>
      <c r="AH147">
        <v>1183.4765279999999</v>
      </c>
      <c r="AI147">
        <v>346.89489803604431</v>
      </c>
      <c r="AJ147">
        <v>2456.1210457299999</v>
      </c>
      <c r="AK147">
        <v>283.61599999999999</v>
      </c>
      <c r="AL147">
        <v>30753.646484375</v>
      </c>
      <c r="AM147">
        <v>25117.90625</v>
      </c>
      <c r="AN147">
        <v>5635.74169921875</v>
      </c>
      <c r="AO147" s="5" t="s">
        <v>283</v>
      </c>
    </row>
    <row r="148" spans="1:41" ht="15" x14ac:dyDescent="0.25">
      <c r="A148">
        <v>2012</v>
      </c>
      <c r="B148" s="5" t="s">
        <v>83</v>
      </c>
      <c r="C148" s="5" t="s">
        <v>84</v>
      </c>
      <c r="D148" s="5" t="s">
        <v>85</v>
      </c>
      <c r="E148" s="5" t="s">
        <v>141</v>
      </c>
      <c r="F148" s="5" t="s">
        <v>142</v>
      </c>
      <c r="G148" s="5" t="s">
        <v>87</v>
      </c>
      <c r="H148" s="5" t="s">
        <v>143</v>
      </c>
      <c r="I148">
        <v>112.33</v>
      </c>
      <c r="J148">
        <v>235.8</v>
      </c>
      <c r="K148">
        <v>11.211</v>
      </c>
      <c r="L148">
        <v>20.256</v>
      </c>
      <c r="M148">
        <v>93.947999999999993</v>
      </c>
      <c r="N148">
        <v>51.765999999999998</v>
      </c>
      <c r="O148">
        <v>103.6</v>
      </c>
      <c r="P148">
        <v>141.678</v>
      </c>
      <c r="Q148">
        <v>66.212000000000003</v>
      </c>
      <c r="R148">
        <v>88.204260000000005</v>
      </c>
      <c r="S148">
        <v>100</v>
      </c>
      <c r="T148">
        <v>70</v>
      </c>
      <c r="U148">
        <v>33</v>
      </c>
      <c r="V148">
        <v>151.87</v>
      </c>
      <c r="W148">
        <v>46</v>
      </c>
      <c r="X148">
        <v>168</v>
      </c>
      <c r="Y148">
        <v>631.59799999999996</v>
      </c>
      <c r="Z148">
        <v>52.14</v>
      </c>
      <c r="AA148">
        <v>757.02</v>
      </c>
      <c r="AB148">
        <v>16.594000000000001</v>
      </c>
      <c r="AC148">
        <v>53</v>
      </c>
      <c r="AD148">
        <v>85.632000000000005</v>
      </c>
      <c r="AE148">
        <v>38.869999999999997</v>
      </c>
      <c r="AF148">
        <v>263</v>
      </c>
      <c r="AG148">
        <v>1926.954</v>
      </c>
      <c r="AH148">
        <v>247.22112000000001</v>
      </c>
      <c r="AI148">
        <v>69.912000000000006</v>
      </c>
      <c r="AJ148">
        <v>614.31799999999998</v>
      </c>
      <c r="AK148">
        <v>33</v>
      </c>
      <c r="AL148">
        <v>6283.13427734375</v>
      </c>
      <c r="AM148">
        <v>5238.01611328125</v>
      </c>
      <c r="AN148">
        <v>1045.1181640625</v>
      </c>
      <c r="AO148" s="5" t="s">
        <v>284</v>
      </c>
    </row>
    <row r="149" spans="1:41" ht="15" x14ac:dyDescent="0.25">
      <c r="A149">
        <v>2012</v>
      </c>
      <c r="B149" s="5" t="s">
        <v>83</v>
      </c>
      <c r="C149" s="5" t="s">
        <v>84</v>
      </c>
      <c r="D149" s="5" t="s">
        <v>85</v>
      </c>
      <c r="E149" s="5" t="s">
        <v>141</v>
      </c>
      <c r="F149" s="5" t="s">
        <v>141</v>
      </c>
      <c r="G149" s="5" t="s">
        <v>87</v>
      </c>
      <c r="H149" s="5" t="s">
        <v>143</v>
      </c>
      <c r="I149">
        <v>118.39</v>
      </c>
      <c r="J149">
        <v>289.67743899999999</v>
      </c>
      <c r="K149">
        <v>11.211</v>
      </c>
      <c r="L149">
        <v>20.256</v>
      </c>
      <c r="M149">
        <v>97.628</v>
      </c>
      <c r="N149">
        <v>56.868000000000002</v>
      </c>
      <c r="O149">
        <v>103.6</v>
      </c>
      <c r="P149">
        <v>143.06138000000001</v>
      </c>
      <c r="Q149">
        <v>66.212000000000003</v>
      </c>
      <c r="R149">
        <v>92.823140000000009</v>
      </c>
      <c r="S149">
        <v>100</v>
      </c>
      <c r="T149">
        <v>73</v>
      </c>
      <c r="U149">
        <v>33</v>
      </c>
      <c r="V149">
        <v>153.261</v>
      </c>
      <c r="W149">
        <v>46</v>
      </c>
      <c r="X149">
        <v>172</v>
      </c>
      <c r="Y149">
        <v>631.82380000000001</v>
      </c>
      <c r="Z149">
        <v>59.481520000000003</v>
      </c>
      <c r="AA149">
        <v>855.03</v>
      </c>
      <c r="AB149">
        <v>16.594000000000001</v>
      </c>
      <c r="AC149">
        <v>68</v>
      </c>
      <c r="AD149">
        <v>136.90600000000001</v>
      </c>
      <c r="AE149">
        <v>64.429999999999993</v>
      </c>
      <c r="AF149">
        <v>298</v>
      </c>
      <c r="AG149">
        <v>1940.954</v>
      </c>
      <c r="AH149">
        <v>251.12662</v>
      </c>
      <c r="AI149">
        <v>69.912000000000006</v>
      </c>
      <c r="AJ149">
        <v>616.29</v>
      </c>
      <c r="AK149">
        <v>51</v>
      </c>
      <c r="AL149">
        <v>6636.53564453125</v>
      </c>
      <c r="AM149">
        <v>5507.55810546875</v>
      </c>
      <c r="AN149">
        <v>1128.9776611328125</v>
      </c>
      <c r="AO149" s="5" t="s">
        <v>285</v>
      </c>
    </row>
    <row r="150" spans="1:41" ht="15" x14ac:dyDescent="0.25">
      <c r="A150">
        <v>2012</v>
      </c>
      <c r="B150" s="5" t="s">
        <v>83</v>
      </c>
      <c r="C150" s="5" t="s">
        <v>84</v>
      </c>
      <c r="D150" s="5" t="s">
        <v>85</v>
      </c>
      <c r="E150" s="5" t="s">
        <v>86</v>
      </c>
      <c r="F150" s="5" t="s">
        <v>86</v>
      </c>
      <c r="G150" s="5" t="s">
        <v>87</v>
      </c>
      <c r="H150" s="5" t="s">
        <v>88</v>
      </c>
      <c r="I150">
        <v>31018</v>
      </c>
      <c r="J150">
        <v>82908</v>
      </c>
      <c r="K150">
        <v>4530</v>
      </c>
      <c r="L150">
        <v>8291</v>
      </c>
      <c r="M150">
        <v>37222</v>
      </c>
      <c r="N150">
        <v>25567</v>
      </c>
      <c r="O150">
        <v>42595</v>
      </c>
      <c r="P150">
        <v>18146</v>
      </c>
      <c r="Q150">
        <v>17243</v>
      </c>
      <c r="R150">
        <v>24636</v>
      </c>
      <c r="S150">
        <v>34746</v>
      </c>
      <c r="T150">
        <v>24359</v>
      </c>
      <c r="U150">
        <v>9089</v>
      </c>
      <c r="V150">
        <v>37089</v>
      </c>
      <c r="W150">
        <v>12278</v>
      </c>
      <c r="X150">
        <v>54933</v>
      </c>
      <c r="Y150">
        <v>190679</v>
      </c>
      <c r="Z150">
        <v>14824</v>
      </c>
      <c r="AA150">
        <v>320887</v>
      </c>
      <c r="AB150">
        <v>6751</v>
      </c>
      <c r="AC150">
        <v>24315</v>
      </c>
      <c r="AD150">
        <v>34559</v>
      </c>
      <c r="AE150">
        <v>31217</v>
      </c>
      <c r="AF150">
        <v>109171</v>
      </c>
      <c r="AG150">
        <v>534713</v>
      </c>
      <c r="AH150">
        <v>84291</v>
      </c>
      <c r="AI150">
        <v>23759</v>
      </c>
      <c r="AJ150">
        <v>164453</v>
      </c>
      <c r="AK150">
        <v>13025</v>
      </c>
      <c r="AL150">
        <v>2017294</v>
      </c>
      <c r="AM150">
        <v>1644246</v>
      </c>
      <c r="AN150">
        <v>373048</v>
      </c>
      <c r="AO150" s="5" t="s">
        <v>286</v>
      </c>
    </row>
    <row r="151" spans="1:41" ht="15" x14ac:dyDescent="0.25">
      <c r="A151">
        <v>2012</v>
      </c>
      <c r="B151" s="5" t="s">
        <v>83</v>
      </c>
      <c r="C151" s="5" t="s">
        <v>84</v>
      </c>
      <c r="D151" s="5" t="s">
        <v>85</v>
      </c>
      <c r="E151" s="5" t="s">
        <v>147</v>
      </c>
      <c r="F151" s="5" t="s">
        <v>2</v>
      </c>
      <c r="G151" s="5" t="s">
        <v>87</v>
      </c>
      <c r="H151" s="5" t="s">
        <v>148</v>
      </c>
      <c r="I151">
        <v>3462</v>
      </c>
      <c r="J151">
        <v>3899</v>
      </c>
      <c r="K151">
        <v>590.59999999999991</v>
      </c>
      <c r="L151">
        <v>1641</v>
      </c>
      <c r="M151">
        <v>2411.9427599999999</v>
      </c>
      <c r="N151">
        <v>3261</v>
      </c>
      <c r="O151">
        <v>1630.76</v>
      </c>
      <c r="P151">
        <v>2535.1999999999998</v>
      </c>
      <c r="Q151">
        <v>53.858029999999999</v>
      </c>
      <c r="R151">
        <v>1918.76</v>
      </c>
      <c r="S151">
        <v>3859</v>
      </c>
      <c r="T151">
        <v>2874</v>
      </c>
      <c r="U151">
        <v>38</v>
      </c>
      <c r="V151">
        <v>2548.9</v>
      </c>
      <c r="W151">
        <v>1646</v>
      </c>
      <c r="X151">
        <v>4899</v>
      </c>
      <c r="Y151">
        <v>5802.473</v>
      </c>
      <c r="Z151">
        <v>4413.9865399999999</v>
      </c>
      <c r="AA151">
        <v>23183.922682775279</v>
      </c>
      <c r="AB151">
        <v>965</v>
      </c>
      <c r="AC151">
        <v>4122</v>
      </c>
      <c r="AD151">
        <v>8331.4862600000015</v>
      </c>
      <c r="AE151">
        <v>3054.72</v>
      </c>
      <c r="AF151">
        <v>5496.1420000000007</v>
      </c>
      <c r="AG151">
        <v>8444.8719469999178</v>
      </c>
      <c r="AH151">
        <v>3240</v>
      </c>
      <c r="AI151">
        <v>1735.1369699999991</v>
      </c>
      <c r="AJ151">
        <v>1752</v>
      </c>
      <c r="AK151">
        <v>1992</v>
      </c>
      <c r="AL151">
        <v>109802.765625</v>
      </c>
      <c r="AM151">
        <v>75627.8359375</v>
      </c>
      <c r="AN151">
        <v>34174.92578125</v>
      </c>
      <c r="AO151" s="5" t="s">
        <v>287</v>
      </c>
    </row>
    <row r="152" spans="1:41" ht="15" x14ac:dyDescent="0.25">
      <c r="A152">
        <v>2012</v>
      </c>
      <c r="B152" s="5" t="s">
        <v>83</v>
      </c>
      <c r="C152" s="5" t="s">
        <v>84</v>
      </c>
      <c r="D152" s="5" t="s">
        <v>85</v>
      </c>
      <c r="E152" s="5" t="s">
        <v>147</v>
      </c>
      <c r="F152" s="5" t="s">
        <v>147</v>
      </c>
      <c r="G152" s="5" t="s">
        <v>87</v>
      </c>
      <c r="H152" s="5" t="s">
        <v>148</v>
      </c>
      <c r="I152">
        <v>4152</v>
      </c>
      <c r="J152">
        <v>5677</v>
      </c>
      <c r="K152">
        <v>629.5</v>
      </c>
      <c r="L152">
        <v>1723</v>
      </c>
      <c r="M152">
        <v>3054.9488799999999</v>
      </c>
      <c r="N152">
        <v>3645.8049999999998</v>
      </c>
      <c r="O152">
        <v>2583.46</v>
      </c>
      <c r="P152">
        <v>2978.5</v>
      </c>
      <c r="Q152">
        <v>656.43291999999997</v>
      </c>
      <c r="R152">
        <v>2369.7049999999999</v>
      </c>
      <c r="S152">
        <v>4660</v>
      </c>
      <c r="T152">
        <v>3369</v>
      </c>
      <c r="U152">
        <v>254</v>
      </c>
      <c r="V152">
        <v>3367.2</v>
      </c>
      <c r="W152">
        <v>1732</v>
      </c>
      <c r="X152">
        <v>5778</v>
      </c>
      <c r="Y152">
        <v>10889.343000000001</v>
      </c>
      <c r="Z152">
        <v>4461.3800999999994</v>
      </c>
      <c r="AA152">
        <v>30841.2225764385</v>
      </c>
      <c r="AB152">
        <v>1040</v>
      </c>
      <c r="AC152">
        <v>4417.7</v>
      </c>
      <c r="AD152">
        <v>8664.5160800000012</v>
      </c>
      <c r="AE152">
        <v>3857.900000000001</v>
      </c>
      <c r="AF152">
        <v>8007.09</v>
      </c>
      <c r="AG152">
        <v>17757.131076999882</v>
      </c>
      <c r="AH152">
        <v>5226</v>
      </c>
      <c r="AI152">
        <v>2087.4919699999991</v>
      </c>
      <c r="AJ152">
        <v>4625.0382088342712</v>
      </c>
      <c r="AK152">
        <v>2193</v>
      </c>
      <c r="AL152">
        <v>150698.34375</v>
      </c>
      <c r="AM152">
        <v>109680.453125</v>
      </c>
      <c r="AN152">
        <v>41017.91796875</v>
      </c>
      <c r="AO152" s="5" t="s">
        <v>288</v>
      </c>
    </row>
    <row r="153" spans="1:41" ht="15" x14ac:dyDescent="0.25">
      <c r="A153">
        <v>2012</v>
      </c>
      <c r="B153" s="5" t="s">
        <v>83</v>
      </c>
      <c r="C153" s="5" t="s">
        <v>84</v>
      </c>
      <c r="D153" s="5" t="s">
        <v>85</v>
      </c>
      <c r="E153" s="5" t="s">
        <v>147</v>
      </c>
      <c r="F153" s="5" t="s">
        <v>3</v>
      </c>
      <c r="G153" s="5" t="s">
        <v>87</v>
      </c>
      <c r="H153" s="5" t="s">
        <v>148</v>
      </c>
      <c r="I153">
        <v>690</v>
      </c>
      <c r="J153">
        <v>1778</v>
      </c>
      <c r="K153">
        <v>38.900000000000013</v>
      </c>
      <c r="L153">
        <v>82</v>
      </c>
      <c r="M153">
        <v>643.00612000000001</v>
      </c>
      <c r="N153">
        <v>384.80500000000001</v>
      </c>
      <c r="O153">
        <v>952.69999999999993</v>
      </c>
      <c r="P153">
        <v>443.3</v>
      </c>
      <c r="Q153">
        <v>602.57488999999998</v>
      </c>
      <c r="R153">
        <v>450.94499999999999</v>
      </c>
      <c r="S153">
        <v>801</v>
      </c>
      <c r="T153">
        <v>495</v>
      </c>
      <c r="U153">
        <v>216</v>
      </c>
      <c r="V153">
        <v>818.3</v>
      </c>
      <c r="W153">
        <v>86</v>
      </c>
      <c r="X153">
        <v>879</v>
      </c>
      <c r="Y153">
        <v>5086.8700000000008</v>
      </c>
      <c r="Z153">
        <v>47.393559999999987</v>
      </c>
      <c r="AA153">
        <v>7657.299893663223</v>
      </c>
      <c r="AB153">
        <v>75</v>
      </c>
      <c r="AC153">
        <v>295.7</v>
      </c>
      <c r="AD153">
        <v>333.02981999999997</v>
      </c>
      <c r="AE153">
        <v>803.18000000000006</v>
      </c>
      <c r="AF153">
        <v>2510.9479999999999</v>
      </c>
      <c r="AG153">
        <v>9312.2591299999604</v>
      </c>
      <c r="AH153">
        <v>1986</v>
      </c>
      <c r="AI153">
        <v>352.35500000000008</v>
      </c>
      <c r="AJ153">
        <v>2873.0382088342708</v>
      </c>
      <c r="AK153">
        <v>201</v>
      </c>
      <c r="AL153">
        <v>40895.6015625</v>
      </c>
      <c r="AM153">
        <v>34052.61328125</v>
      </c>
      <c r="AN153">
        <v>6842.99072265625</v>
      </c>
      <c r="AO153" s="5" t="s">
        <v>289</v>
      </c>
    </row>
    <row r="154" spans="1:41" ht="15" x14ac:dyDescent="0.25">
      <c r="A154">
        <v>2012</v>
      </c>
      <c r="B154" s="5" t="s">
        <v>83</v>
      </c>
      <c r="C154" s="5" t="s">
        <v>152</v>
      </c>
      <c r="D154" s="5" t="s">
        <v>153</v>
      </c>
      <c r="E154" s="5" t="s">
        <v>154</v>
      </c>
      <c r="F154" s="5" t="s">
        <v>154</v>
      </c>
      <c r="G154" s="5" t="s">
        <v>94</v>
      </c>
      <c r="H154" s="5" t="s">
        <v>95</v>
      </c>
      <c r="I154">
        <v>668.30841064453125</v>
      </c>
      <c r="J154">
        <v>1579.7357177734375</v>
      </c>
      <c r="K154">
        <v>736.16314697265625</v>
      </c>
      <c r="L154">
        <v>483.99530029296875</v>
      </c>
      <c r="M154">
        <v>857.897216796875</v>
      </c>
      <c r="N154">
        <v>164.82533264160156</v>
      </c>
      <c r="O154">
        <v>249.26795959472656</v>
      </c>
      <c r="P154">
        <v>0</v>
      </c>
      <c r="Q154">
        <v>122.55674743652344</v>
      </c>
      <c r="R154">
        <v>387.22970581054687</v>
      </c>
      <c r="S154">
        <v>56.085292816162109</v>
      </c>
      <c r="T154">
        <v>1488.33740234375</v>
      </c>
      <c r="U154">
        <v>83.089317321777344</v>
      </c>
      <c r="V154">
        <v>1841.5555419921875</v>
      </c>
      <c r="W154">
        <v>976.79620361328125</v>
      </c>
      <c r="X154">
        <v>3445.091064453125</v>
      </c>
      <c r="Y154">
        <v>1507.0325927734375</v>
      </c>
      <c r="Z154">
        <v>903.59637451171875</v>
      </c>
      <c r="AA154">
        <v>9807.3369140625</v>
      </c>
      <c r="AB154">
        <v>364.55438232421875</v>
      </c>
      <c r="AC154">
        <v>273.24298095703125</v>
      </c>
      <c r="AD154">
        <v>762.34454345703125</v>
      </c>
      <c r="AE154">
        <v>1363.0283203125</v>
      </c>
      <c r="AF154">
        <v>1027.24072265625</v>
      </c>
      <c r="AG154">
        <v>11326.11328125</v>
      </c>
      <c r="AH154">
        <v>1692.487060546875</v>
      </c>
      <c r="AI154">
        <v>281.14727783203125</v>
      </c>
      <c r="AJ154">
        <v>649.13531494140625</v>
      </c>
      <c r="AK154">
        <v>428.9486083984375</v>
      </c>
      <c r="AL154">
        <v>43527.14453125</v>
      </c>
      <c r="AM154">
        <v>32188.01953125</v>
      </c>
      <c r="AN154">
        <v>11339.1201171875</v>
      </c>
      <c r="AO154" s="5" t="s">
        <v>290</v>
      </c>
    </row>
    <row r="155" spans="1:41" ht="15" x14ac:dyDescent="0.25">
      <c r="A155">
        <v>2012</v>
      </c>
      <c r="B155" s="5" t="s">
        <v>83</v>
      </c>
      <c r="C155" s="5" t="s">
        <v>152</v>
      </c>
      <c r="D155" s="5" t="s">
        <v>153</v>
      </c>
      <c r="E155" s="5" t="s">
        <v>154</v>
      </c>
      <c r="F155" s="5" t="s">
        <v>154</v>
      </c>
      <c r="G155" s="5" t="s">
        <v>97</v>
      </c>
      <c r="H155" s="5" t="s">
        <v>95</v>
      </c>
      <c r="I155">
        <v>643.460205078125</v>
      </c>
      <c r="J155">
        <v>1521</v>
      </c>
      <c r="K155">
        <v>708.79205322265625</v>
      </c>
      <c r="L155">
        <v>466</v>
      </c>
      <c r="M155">
        <v>826</v>
      </c>
      <c r="N155">
        <v>158.69700622558594</v>
      </c>
      <c r="O155">
        <v>240</v>
      </c>
      <c r="P155">
        <v>0</v>
      </c>
      <c r="Q155">
        <v>118</v>
      </c>
      <c r="R155">
        <v>372.83221435546875</v>
      </c>
      <c r="S155">
        <v>54</v>
      </c>
      <c r="T155">
        <v>1433</v>
      </c>
      <c r="U155">
        <v>80</v>
      </c>
      <c r="V155">
        <v>1773.085205078125</v>
      </c>
      <c r="W155">
        <v>940.47821044921875</v>
      </c>
      <c r="X155">
        <v>3317</v>
      </c>
      <c r="Y155">
        <v>1451</v>
      </c>
      <c r="Z155">
        <v>870</v>
      </c>
      <c r="AA155">
        <v>9442.693359375</v>
      </c>
      <c r="AB155">
        <v>351</v>
      </c>
      <c r="AC155">
        <v>263.0836181640625</v>
      </c>
      <c r="AD155">
        <v>734</v>
      </c>
      <c r="AE155">
        <v>1312.3499755859375</v>
      </c>
      <c r="AF155">
        <v>989.047119140625</v>
      </c>
      <c r="AG155">
        <v>10905</v>
      </c>
      <c r="AH155">
        <v>1629.5592041015625</v>
      </c>
      <c r="AI155">
        <v>270.69403076171875</v>
      </c>
      <c r="AJ155">
        <v>625</v>
      </c>
      <c r="AK155">
        <v>413</v>
      </c>
      <c r="AL155">
        <v>41908.7734375</v>
      </c>
      <c r="AM155">
        <v>30991.248046875</v>
      </c>
      <c r="AN155">
        <v>10917.5234375</v>
      </c>
      <c r="AO155" s="5" t="s">
        <v>291</v>
      </c>
    </row>
    <row r="156" spans="1:41" ht="15" x14ac:dyDescent="0.25">
      <c r="A156">
        <v>2012</v>
      </c>
      <c r="B156" s="5" t="s">
        <v>83</v>
      </c>
      <c r="C156" s="5" t="s">
        <v>152</v>
      </c>
      <c r="D156" s="5" t="s">
        <v>153</v>
      </c>
      <c r="E156" s="5" t="s">
        <v>32</v>
      </c>
      <c r="F156" s="5" t="s">
        <v>32</v>
      </c>
      <c r="G156" s="5" t="s">
        <v>94</v>
      </c>
      <c r="H156" s="5" t="s">
        <v>95</v>
      </c>
      <c r="I156">
        <v>3490.467529296875</v>
      </c>
      <c r="J156">
        <v>4968.7412109375</v>
      </c>
      <c r="K156">
        <v>1985.2288818359375</v>
      </c>
      <c r="L156">
        <v>1648.284423828125</v>
      </c>
      <c r="M156">
        <v>4297.63330078125</v>
      </c>
      <c r="N156">
        <v>2010.6234130859375</v>
      </c>
      <c r="O156">
        <v>3216.59521484375</v>
      </c>
      <c r="P156">
        <v>3222.8271484375</v>
      </c>
      <c r="Q156">
        <v>2328.578125</v>
      </c>
      <c r="R156">
        <v>2703.969482421875</v>
      </c>
      <c r="S156">
        <v>6812.28564453125</v>
      </c>
      <c r="T156">
        <v>4958.35546875</v>
      </c>
      <c r="U156">
        <v>1220.3743896484375</v>
      </c>
      <c r="V156">
        <v>2784.53076171875</v>
      </c>
      <c r="W156">
        <v>493.73764038085937</v>
      </c>
      <c r="X156">
        <v>6557.82470703125</v>
      </c>
      <c r="Y156">
        <v>14752.5087890625</v>
      </c>
      <c r="Z156">
        <v>2163.438232421875</v>
      </c>
      <c r="AA156">
        <v>26082.265625</v>
      </c>
      <c r="AB156">
        <v>886.978515625</v>
      </c>
      <c r="AC156">
        <v>2214.43603515625</v>
      </c>
      <c r="AD156">
        <v>2852.041015625</v>
      </c>
      <c r="AE156">
        <v>4573.30908203125</v>
      </c>
      <c r="AF156">
        <v>15493.8857421875</v>
      </c>
      <c r="AG156">
        <v>46301.5234375</v>
      </c>
      <c r="AH156">
        <v>6060.31201171875</v>
      </c>
      <c r="AI156">
        <v>1722.0972900390625</v>
      </c>
      <c r="AJ156">
        <v>13591.4697265625</v>
      </c>
      <c r="AK156">
        <v>1792.652099609375</v>
      </c>
      <c r="AL156">
        <v>191186.96875</v>
      </c>
      <c r="AM156">
        <v>149551.234375</v>
      </c>
      <c r="AN156">
        <v>41635.7421875</v>
      </c>
      <c r="AO156" s="5" t="s">
        <v>292</v>
      </c>
    </row>
    <row r="157" spans="1:41" ht="15" x14ac:dyDescent="0.25">
      <c r="A157">
        <v>2012</v>
      </c>
      <c r="B157" s="5" t="s">
        <v>83</v>
      </c>
      <c r="C157" s="5" t="s">
        <v>152</v>
      </c>
      <c r="D157" s="5" t="s">
        <v>153</v>
      </c>
      <c r="E157" s="5" t="s">
        <v>32</v>
      </c>
      <c r="F157" s="5" t="s">
        <v>32</v>
      </c>
      <c r="G157" s="5" t="s">
        <v>97</v>
      </c>
      <c r="H157" s="5" t="s">
        <v>95</v>
      </c>
      <c r="I157">
        <v>3360.689453125</v>
      </c>
      <c r="J157">
        <v>4784</v>
      </c>
      <c r="K157">
        <v>1911.4166259765625</v>
      </c>
      <c r="L157">
        <v>1587</v>
      </c>
      <c r="M157">
        <v>4137.84423828125</v>
      </c>
      <c r="N157">
        <v>1935.866943359375</v>
      </c>
      <c r="O157">
        <v>3097</v>
      </c>
      <c r="P157">
        <v>3103</v>
      </c>
      <c r="Q157">
        <v>2242</v>
      </c>
      <c r="R157">
        <v>2603.433837890625</v>
      </c>
      <c r="S157">
        <v>6559</v>
      </c>
      <c r="T157">
        <v>4774</v>
      </c>
      <c r="U157">
        <v>1175</v>
      </c>
      <c r="V157">
        <v>2681</v>
      </c>
      <c r="W157">
        <v>475.380126953125</v>
      </c>
      <c r="X157">
        <v>6314</v>
      </c>
      <c r="Y157">
        <v>14204</v>
      </c>
      <c r="Z157">
        <v>2083</v>
      </c>
      <c r="AA157">
        <v>25112.5078125</v>
      </c>
      <c r="AB157">
        <v>854</v>
      </c>
      <c r="AC157">
        <v>2132.101806640625</v>
      </c>
      <c r="AD157">
        <v>2746</v>
      </c>
      <c r="AE157">
        <v>4403.27001953125</v>
      </c>
      <c r="AF157">
        <v>14917.8115234375</v>
      </c>
      <c r="AG157">
        <v>44580</v>
      </c>
      <c r="AH157">
        <v>5834.9853515625</v>
      </c>
      <c r="AI157">
        <v>1658.0684814453125</v>
      </c>
      <c r="AJ157">
        <v>13086.12890625</v>
      </c>
      <c r="AK157">
        <v>1726</v>
      </c>
      <c r="AL157">
        <v>184078.484375</v>
      </c>
      <c r="AM157">
        <v>143990.8125</v>
      </c>
      <c r="AN157">
        <v>40087.69921875</v>
      </c>
      <c r="AO157" s="5" t="s">
        <v>293</v>
      </c>
    </row>
    <row r="158" spans="1:41" ht="15" x14ac:dyDescent="0.25">
      <c r="A158">
        <v>2012</v>
      </c>
      <c r="B158" s="5" t="s">
        <v>83</v>
      </c>
      <c r="C158" s="5" t="s">
        <v>152</v>
      </c>
      <c r="D158" s="5" t="s">
        <v>153</v>
      </c>
      <c r="E158" s="5" t="s">
        <v>159</v>
      </c>
      <c r="F158" s="5" t="s">
        <v>159</v>
      </c>
      <c r="G158" s="5" t="s">
        <v>94</v>
      </c>
      <c r="H158" s="5" t="s">
        <v>95</v>
      </c>
      <c r="I158">
        <v>3036.6616821289062</v>
      </c>
      <c r="J158">
        <v>4940.6988525390625</v>
      </c>
      <c r="K158">
        <v>829.62095642089844</v>
      </c>
      <c r="L158">
        <v>1150.787109375</v>
      </c>
      <c r="M158">
        <v>2051.267578125</v>
      </c>
      <c r="N158">
        <v>1496.1842193603516</v>
      </c>
      <c r="O158">
        <v>3471.0562896728516</v>
      </c>
      <c r="P158">
        <v>1176.7525634765625</v>
      </c>
      <c r="Q158">
        <v>799.73472595214844</v>
      </c>
      <c r="R158">
        <v>1587.2131042480469</v>
      </c>
      <c r="S158">
        <v>2493.7183494567871</v>
      </c>
      <c r="T158">
        <v>7242.27294921875</v>
      </c>
      <c r="U158">
        <v>317.81664276123047</v>
      </c>
      <c r="V158">
        <v>3248.462890625</v>
      </c>
      <c r="W158">
        <v>1575.6146240234375</v>
      </c>
      <c r="X158">
        <v>4623.9207763671875</v>
      </c>
      <c r="Y158">
        <v>10111.970092773437</v>
      </c>
      <c r="Z158">
        <v>2023.2249145507812</v>
      </c>
      <c r="AA158">
        <v>24946.8505859375</v>
      </c>
      <c r="AB158">
        <v>552.54397583007812</v>
      </c>
      <c r="AC158">
        <v>1546.7415161132812</v>
      </c>
      <c r="AD158">
        <v>4277.0227661132812</v>
      </c>
      <c r="AE158">
        <v>5287.544677734375</v>
      </c>
      <c r="AF158">
        <v>5514.35791015625</v>
      </c>
      <c r="AG158">
        <v>32069.361328125</v>
      </c>
      <c r="AH158">
        <v>4535.9794921875</v>
      </c>
      <c r="AI158">
        <v>1169.9798583984375</v>
      </c>
      <c r="AJ158">
        <v>6735.1377563476562</v>
      </c>
      <c r="AK158">
        <v>4056.8360595703125</v>
      </c>
      <c r="AL158">
        <v>142869.34375</v>
      </c>
      <c r="AM158">
        <v>105989.5</v>
      </c>
      <c r="AN158">
        <v>36879.8359375</v>
      </c>
      <c r="AO158" s="5" t="s">
        <v>294</v>
      </c>
    </row>
    <row r="159" spans="1:41" ht="15" x14ac:dyDescent="0.25">
      <c r="A159">
        <v>2012</v>
      </c>
      <c r="B159" s="5" t="s">
        <v>83</v>
      </c>
      <c r="C159" s="5" t="s">
        <v>152</v>
      </c>
      <c r="D159" s="5" t="s">
        <v>153</v>
      </c>
      <c r="E159" s="5" t="s">
        <v>159</v>
      </c>
      <c r="F159" s="5" t="s">
        <v>159</v>
      </c>
      <c r="G159" s="5" t="s">
        <v>97</v>
      </c>
      <c r="H159" s="5" t="s">
        <v>95</v>
      </c>
      <c r="I159">
        <v>2923.75634765625</v>
      </c>
      <c r="J159">
        <v>4757</v>
      </c>
      <c r="K159">
        <v>798.77503204345703</v>
      </c>
      <c r="L159">
        <v>1108</v>
      </c>
      <c r="M159">
        <v>1975</v>
      </c>
      <c r="N159">
        <v>1440.5550384521484</v>
      </c>
      <c r="O159">
        <v>3342</v>
      </c>
      <c r="P159">
        <v>1133</v>
      </c>
      <c r="Q159">
        <v>770</v>
      </c>
      <c r="R159">
        <v>1528.1994018554687</v>
      </c>
      <c r="S159">
        <v>2401</v>
      </c>
      <c r="T159">
        <v>6973</v>
      </c>
      <c r="U159">
        <v>306</v>
      </c>
      <c r="V159">
        <v>3127.6827392578125</v>
      </c>
      <c r="W159">
        <v>1517.0321044921875</v>
      </c>
      <c r="X159">
        <v>4452</v>
      </c>
      <c r="Y159">
        <v>9736</v>
      </c>
      <c r="Z159">
        <v>1948</v>
      </c>
      <c r="AA159">
        <v>24019.30859375</v>
      </c>
      <c r="AB159">
        <v>532</v>
      </c>
      <c r="AC159">
        <v>1489.2325439453125</v>
      </c>
      <c r="AD159">
        <v>4118</v>
      </c>
      <c r="AE159">
        <v>5090.9500732421875</v>
      </c>
      <c r="AF159">
        <v>5309.329833984375</v>
      </c>
      <c r="AG159">
        <v>30877</v>
      </c>
      <c r="AH159">
        <v>4367.3284912109375</v>
      </c>
      <c r="AI159">
        <v>1126.4791870117187</v>
      </c>
      <c r="AJ159">
        <v>6484.720703125</v>
      </c>
      <c r="AK159">
        <v>3906</v>
      </c>
      <c r="AL159">
        <v>137557.359375</v>
      </c>
      <c r="AM159">
        <v>102048.734375</v>
      </c>
      <c r="AN159">
        <v>35508.61328125</v>
      </c>
      <c r="AO159" s="5" t="s">
        <v>295</v>
      </c>
    </row>
    <row r="160" spans="1:41" ht="15" x14ac:dyDescent="0.25">
      <c r="A160">
        <v>2012</v>
      </c>
      <c r="B160" s="5" t="s">
        <v>83</v>
      </c>
      <c r="C160" s="5" t="s">
        <v>152</v>
      </c>
      <c r="D160" s="5" t="s">
        <v>153</v>
      </c>
      <c r="E160" s="5" t="s">
        <v>162</v>
      </c>
      <c r="F160" s="5" t="s">
        <v>162</v>
      </c>
      <c r="G160" s="5" t="s">
        <v>94</v>
      </c>
      <c r="H160" s="5" t="s">
        <v>95</v>
      </c>
      <c r="I160">
        <v>8491.430419921875</v>
      </c>
      <c r="J160">
        <v>10218.94775390625</v>
      </c>
      <c r="K160">
        <v>2479.0628356933594</v>
      </c>
      <c r="L160">
        <v>2065.8082580566406</v>
      </c>
      <c r="M160">
        <v>6145.07958984375</v>
      </c>
      <c r="N160">
        <v>3368.484619140625</v>
      </c>
      <c r="O160">
        <v>4391.2705078125</v>
      </c>
      <c r="P160">
        <v>5554.521240234375</v>
      </c>
      <c r="Q160">
        <v>3436.781982421875</v>
      </c>
      <c r="R160">
        <v>4637.453369140625</v>
      </c>
      <c r="S160">
        <v>6812.28564453125</v>
      </c>
      <c r="T160">
        <v>5344.7208251953125</v>
      </c>
      <c r="U160">
        <v>1617.1258850097656</v>
      </c>
      <c r="V160">
        <v>4644.7584228515625</v>
      </c>
      <c r="W160">
        <v>1884.4463806152344</v>
      </c>
      <c r="X160">
        <v>7063.6309509277344</v>
      </c>
      <c r="Y160">
        <v>26888.7431640625</v>
      </c>
      <c r="Z160">
        <v>2395.0497131347656</v>
      </c>
      <c r="AA160">
        <v>35106.341796875</v>
      </c>
      <c r="AB160">
        <v>1180.906982421875</v>
      </c>
      <c r="AC160">
        <v>5888.468017578125</v>
      </c>
      <c r="AD160">
        <v>5225.27978515625</v>
      </c>
      <c r="AE160">
        <v>7848.004638671875</v>
      </c>
      <c r="AF160">
        <v>20522.20556640625</v>
      </c>
      <c r="AG160">
        <v>53073.30322265625</v>
      </c>
      <c r="AH160">
        <v>9949.727294921875</v>
      </c>
      <c r="AI160">
        <v>2927.4501953125</v>
      </c>
      <c r="AJ160">
        <v>19132.46728515625</v>
      </c>
      <c r="AK160">
        <v>3326.688720703125</v>
      </c>
      <c r="AL160">
        <v>271620.4375</v>
      </c>
      <c r="AM160">
        <v>214889.890625</v>
      </c>
      <c r="AN160">
        <v>56730.55078125</v>
      </c>
      <c r="AO160" s="5" t="s">
        <v>296</v>
      </c>
    </row>
    <row r="161" spans="1:41" ht="15" x14ac:dyDescent="0.25">
      <c r="A161">
        <v>2012</v>
      </c>
      <c r="B161" s="5" t="s">
        <v>83</v>
      </c>
      <c r="C161" s="5" t="s">
        <v>152</v>
      </c>
      <c r="D161" s="5" t="s">
        <v>153</v>
      </c>
      <c r="E161" s="5" t="s">
        <v>162</v>
      </c>
      <c r="F161" s="5" t="s">
        <v>162</v>
      </c>
      <c r="G161" s="5" t="s">
        <v>97</v>
      </c>
      <c r="H161" s="5" t="s">
        <v>95</v>
      </c>
      <c r="I161">
        <v>8175.712890625</v>
      </c>
      <c r="J161">
        <v>9839</v>
      </c>
      <c r="K161">
        <v>2386.8894653320312</v>
      </c>
      <c r="L161">
        <v>1989</v>
      </c>
      <c r="M161">
        <v>5916.6011962890625</v>
      </c>
      <c r="N161">
        <v>3243.241943359375</v>
      </c>
      <c r="O161">
        <v>4228</v>
      </c>
      <c r="P161">
        <v>5348</v>
      </c>
      <c r="Q161">
        <v>3309</v>
      </c>
      <c r="R161">
        <v>4465.0294189453125</v>
      </c>
      <c r="S161">
        <v>6559</v>
      </c>
      <c r="T161">
        <v>5146</v>
      </c>
      <c r="U161">
        <v>1557</v>
      </c>
      <c r="V161">
        <v>4472.0631103515625</v>
      </c>
      <c r="W161">
        <v>1814.38134765625</v>
      </c>
      <c r="X161">
        <v>6801</v>
      </c>
      <c r="Y161">
        <v>25889</v>
      </c>
      <c r="Z161">
        <v>2306</v>
      </c>
      <c r="AA161">
        <v>33801.0625</v>
      </c>
      <c r="AB161">
        <v>1137</v>
      </c>
      <c r="AC161">
        <v>5669.530517578125</v>
      </c>
      <c r="AD161">
        <v>5031</v>
      </c>
      <c r="AE161">
        <v>7556.2099609375</v>
      </c>
      <c r="AF161">
        <v>19759.1748046875</v>
      </c>
      <c r="AG161">
        <v>51100</v>
      </c>
      <c r="AH161">
        <v>9579.789306640625</v>
      </c>
      <c r="AI161">
        <v>2818.60546875</v>
      </c>
      <c r="AJ161">
        <v>18421.1083984375</v>
      </c>
      <c r="AK161">
        <v>3203</v>
      </c>
      <c r="AL161">
        <v>261521.40625</v>
      </c>
      <c r="AM161">
        <v>206900.140625</v>
      </c>
      <c r="AN161">
        <v>54621.265625</v>
      </c>
      <c r="AO161" s="5" t="s">
        <v>297</v>
      </c>
    </row>
    <row r="162" spans="1:41" ht="15" x14ac:dyDescent="0.25">
      <c r="A162">
        <v>2012</v>
      </c>
      <c r="B162" s="5" t="s">
        <v>83</v>
      </c>
      <c r="C162" s="5" t="s">
        <v>152</v>
      </c>
      <c r="D162" s="5" t="s">
        <v>153</v>
      </c>
      <c r="E162" s="5" t="s">
        <v>165</v>
      </c>
      <c r="F162" s="5" t="s">
        <v>165</v>
      </c>
      <c r="G162" s="5" t="s">
        <v>94</v>
      </c>
      <c r="H162" s="5" t="s">
        <v>95</v>
      </c>
      <c r="I162">
        <v>134.46337890625</v>
      </c>
      <c r="J162">
        <v>0</v>
      </c>
      <c r="K162">
        <v>0</v>
      </c>
      <c r="L162">
        <v>5.193082332611084</v>
      </c>
      <c r="M162">
        <v>0</v>
      </c>
      <c r="N162">
        <v>95.001213073730469</v>
      </c>
      <c r="O162">
        <v>195.25990295410156</v>
      </c>
      <c r="P162">
        <v>0</v>
      </c>
      <c r="Q162">
        <v>305.35324096679687</v>
      </c>
      <c r="R162">
        <v>0</v>
      </c>
      <c r="S162">
        <v>0</v>
      </c>
      <c r="T162">
        <v>196.29852294921875</v>
      </c>
      <c r="U162">
        <v>0</v>
      </c>
      <c r="V162">
        <v>0</v>
      </c>
      <c r="W162">
        <v>0</v>
      </c>
      <c r="X162">
        <v>2033.611083984375</v>
      </c>
      <c r="Y162">
        <v>1513.2642822265625</v>
      </c>
      <c r="Z162">
        <v>0</v>
      </c>
      <c r="AA162">
        <v>0</v>
      </c>
      <c r="AB162">
        <v>35.312961578369141</v>
      </c>
      <c r="AC162">
        <v>0</v>
      </c>
      <c r="AD162">
        <v>305.35324096679687</v>
      </c>
      <c r="AE162">
        <v>0</v>
      </c>
      <c r="AF162">
        <v>-4.3325057029724121</v>
      </c>
      <c r="AG162">
        <v>2619.390869140625</v>
      </c>
      <c r="AH162">
        <v>1419.423095703125</v>
      </c>
      <c r="AI162">
        <v>0</v>
      </c>
      <c r="AJ162">
        <v>0</v>
      </c>
      <c r="AK162">
        <v>0</v>
      </c>
      <c r="AL162">
        <v>8853.591796875</v>
      </c>
      <c r="AM162">
        <v>4668.33349609375</v>
      </c>
      <c r="AN162">
        <v>4185.2587890625</v>
      </c>
      <c r="AO162" s="5" t="s">
        <v>298</v>
      </c>
    </row>
    <row r="163" spans="1:41" ht="15" x14ac:dyDescent="0.25">
      <c r="A163">
        <v>2012</v>
      </c>
      <c r="B163" s="5" t="s">
        <v>83</v>
      </c>
      <c r="C163" s="5" t="s">
        <v>152</v>
      </c>
      <c r="D163" s="5" t="s">
        <v>153</v>
      </c>
      <c r="E163" s="5" t="s">
        <v>165</v>
      </c>
      <c r="F163" s="5" t="s">
        <v>165</v>
      </c>
      <c r="G163" s="5" t="s">
        <v>97</v>
      </c>
      <c r="H163" s="5" t="s">
        <v>95</v>
      </c>
      <c r="I163">
        <v>129.46392822265625</v>
      </c>
      <c r="J163">
        <v>0</v>
      </c>
      <c r="K163">
        <v>0</v>
      </c>
      <c r="L163">
        <v>5</v>
      </c>
      <c r="M163">
        <v>0</v>
      </c>
      <c r="N163">
        <v>91.469001770019531</v>
      </c>
      <c r="O163">
        <v>188</v>
      </c>
      <c r="P163">
        <v>0</v>
      </c>
      <c r="Q163">
        <v>294</v>
      </c>
      <c r="R163">
        <v>0</v>
      </c>
      <c r="S163">
        <v>0</v>
      </c>
      <c r="T163">
        <v>189</v>
      </c>
      <c r="U163">
        <v>0</v>
      </c>
      <c r="V163">
        <v>0</v>
      </c>
      <c r="W163">
        <v>0</v>
      </c>
      <c r="X163">
        <v>1958</v>
      </c>
      <c r="Y163">
        <v>1457</v>
      </c>
      <c r="Z163">
        <v>0</v>
      </c>
      <c r="AA163">
        <v>0</v>
      </c>
      <c r="AB163">
        <v>34</v>
      </c>
      <c r="AC163">
        <v>0</v>
      </c>
      <c r="AD163">
        <v>294</v>
      </c>
      <c r="AE163">
        <v>0</v>
      </c>
      <c r="AF163">
        <v>-4.1714200973510742</v>
      </c>
      <c r="AG163">
        <v>2522</v>
      </c>
      <c r="AH163">
        <v>1366.64794921875</v>
      </c>
      <c r="AI163">
        <v>0</v>
      </c>
      <c r="AJ163">
        <v>0</v>
      </c>
      <c r="AK163">
        <v>0</v>
      </c>
      <c r="AL163">
        <v>8524.4091796875</v>
      </c>
      <c r="AM163">
        <v>4494.76171875</v>
      </c>
      <c r="AN163">
        <v>4029.64794921875</v>
      </c>
      <c r="AO163" s="5" t="s">
        <v>299</v>
      </c>
    </row>
    <row r="164" spans="1:41" ht="15" x14ac:dyDescent="0.25">
      <c r="A164">
        <v>2012</v>
      </c>
      <c r="B164" s="5" t="s">
        <v>83</v>
      </c>
      <c r="C164" s="5" t="s">
        <v>152</v>
      </c>
      <c r="D164" s="5" t="s">
        <v>153</v>
      </c>
      <c r="E164" s="5" t="s">
        <v>168</v>
      </c>
      <c r="F164" s="5" t="s">
        <v>168</v>
      </c>
      <c r="G164" s="5" t="s">
        <v>94</v>
      </c>
      <c r="H164" s="5" t="s">
        <v>95</v>
      </c>
      <c r="I164">
        <v>169.78514099121094</v>
      </c>
      <c r="J164">
        <v>928.52313232421875</v>
      </c>
      <c r="K164">
        <v>55.928241729736328</v>
      </c>
      <c r="L164">
        <v>63.355606079101563</v>
      </c>
      <c r="M164">
        <v>359.361328125</v>
      </c>
      <c r="N164">
        <v>250.16532897949219</v>
      </c>
      <c r="O164">
        <v>171.37171936035156</v>
      </c>
      <c r="P164">
        <v>271.07891845703125</v>
      </c>
      <c r="Q164">
        <v>159.94694519042969</v>
      </c>
      <c r="R164">
        <v>231.39218139648437</v>
      </c>
      <c r="S164">
        <v>0</v>
      </c>
      <c r="T164">
        <v>165.14002990722656</v>
      </c>
      <c r="U164">
        <v>54.008060455322266</v>
      </c>
      <c r="V164">
        <v>206.98240661621094</v>
      </c>
      <c r="W164">
        <v>111.7884521484375</v>
      </c>
      <c r="X164">
        <v>235.76594543457031</v>
      </c>
      <c r="Y164">
        <v>2878.00634765625</v>
      </c>
      <c r="Z164">
        <v>166.17863464355469</v>
      </c>
      <c r="AA164">
        <v>2509.767822265625</v>
      </c>
      <c r="AB164">
        <v>21.810947418212891</v>
      </c>
      <c r="AC164">
        <v>0</v>
      </c>
      <c r="AD164">
        <v>306.39187622070313</v>
      </c>
      <c r="AE164">
        <v>402.941650390625</v>
      </c>
      <c r="AF164">
        <v>703.33111572265625</v>
      </c>
      <c r="AG164">
        <v>6803.9765625</v>
      </c>
      <c r="AH164">
        <v>653.289794921875</v>
      </c>
      <c r="AI164">
        <v>142.22807312011719</v>
      </c>
      <c r="AJ164">
        <v>2499.615966796875</v>
      </c>
      <c r="AK164">
        <v>99.707183837890625</v>
      </c>
      <c r="AL164">
        <v>20621.8359375</v>
      </c>
      <c r="AM164">
        <v>18299.0546875</v>
      </c>
      <c r="AN164">
        <v>2322.783447265625</v>
      </c>
      <c r="AO164" s="5" t="s">
        <v>300</v>
      </c>
    </row>
    <row r="165" spans="1:41" ht="15" x14ac:dyDescent="0.25">
      <c r="A165">
        <v>2012</v>
      </c>
      <c r="B165" s="5" t="s">
        <v>83</v>
      </c>
      <c r="C165" s="5" t="s">
        <v>152</v>
      </c>
      <c r="D165" s="5" t="s">
        <v>153</v>
      </c>
      <c r="E165" s="5" t="s">
        <v>168</v>
      </c>
      <c r="F165" s="5" t="s">
        <v>168</v>
      </c>
      <c r="G165" s="5" t="s">
        <v>97</v>
      </c>
      <c r="H165" s="5" t="s">
        <v>95</v>
      </c>
      <c r="I165">
        <v>163.472412109375</v>
      </c>
      <c r="J165">
        <v>894</v>
      </c>
      <c r="K165">
        <v>53.848789215087891</v>
      </c>
      <c r="L165">
        <v>61</v>
      </c>
      <c r="M165">
        <v>346</v>
      </c>
      <c r="N165">
        <v>240.86399841308594</v>
      </c>
      <c r="O165">
        <v>165</v>
      </c>
      <c r="P165">
        <v>261</v>
      </c>
      <c r="Q165">
        <v>154</v>
      </c>
      <c r="R165">
        <v>222.78884887695312</v>
      </c>
      <c r="S165">
        <v>0</v>
      </c>
      <c r="T165">
        <v>159</v>
      </c>
      <c r="U165">
        <v>52</v>
      </c>
      <c r="V165">
        <v>199.28665161132812</v>
      </c>
      <c r="W165">
        <v>107.632080078125</v>
      </c>
      <c r="X165">
        <v>227</v>
      </c>
      <c r="Y165">
        <v>2771</v>
      </c>
      <c r="Z165">
        <v>160</v>
      </c>
      <c r="AA165">
        <v>2416.452880859375</v>
      </c>
      <c r="AB165">
        <v>21</v>
      </c>
      <c r="AC165">
        <v>0</v>
      </c>
      <c r="AD165">
        <v>295</v>
      </c>
      <c r="AE165">
        <v>387.95999145507812</v>
      </c>
      <c r="AF165">
        <v>677.1807861328125</v>
      </c>
      <c r="AG165">
        <v>6551</v>
      </c>
      <c r="AH165">
        <v>629</v>
      </c>
      <c r="AI165">
        <v>136.93992614746094</v>
      </c>
      <c r="AJ165">
        <v>2406.678466796875</v>
      </c>
      <c r="AK165">
        <v>96</v>
      </c>
      <c r="AL165">
        <v>19855.103515625</v>
      </c>
      <c r="AM165">
        <v>17618.68359375</v>
      </c>
      <c r="AN165">
        <v>2236.420654296875</v>
      </c>
      <c r="AO165" s="5" t="s">
        <v>301</v>
      </c>
    </row>
    <row r="166" spans="1:41" ht="15" x14ac:dyDescent="0.25">
      <c r="A166">
        <v>2012</v>
      </c>
      <c r="B166" s="5" t="s">
        <v>83</v>
      </c>
      <c r="C166" s="5" t="s">
        <v>152</v>
      </c>
      <c r="D166" s="5" t="s">
        <v>153</v>
      </c>
      <c r="E166" s="5" t="s">
        <v>171</v>
      </c>
      <c r="F166" s="5" t="s">
        <v>171</v>
      </c>
      <c r="G166" s="5" t="s">
        <v>94</v>
      </c>
      <c r="H166" s="5" t="s">
        <v>95</v>
      </c>
      <c r="I166">
        <v>2368.353271484375</v>
      </c>
      <c r="J166">
        <v>3360.963134765625</v>
      </c>
      <c r="K166">
        <v>93.457809448242187</v>
      </c>
      <c r="L166">
        <v>666.79180908203125</v>
      </c>
      <c r="M166">
        <v>1193.370361328125</v>
      </c>
      <c r="N166">
        <v>1331.35888671875</v>
      </c>
      <c r="O166">
        <v>3221.788330078125</v>
      </c>
      <c r="P166">
        <v>1176.7525634765625</v>
      </c>
      <c r="Q166">
        <v>677.177978515625</v>
      </c>
      <c r="R166">
        <v>1199.9833984375</v>
      </c>
      <c r="S166">
        <v>2437.633056640625</v>
      </c>
      <c r="T166">
        <v>5753.935546875</v>
      </c>
      <c r="U166">
        <v>234.72732543945312</v>
      </c>
      <c r="V166">
        <v>1406.9073486328125</v>
      </c>
      <c r="W166">
        <v>598.81842041015625</v>
      </c>
      <c r="X166">
        <v>1178.8297119140625</v>
      </c>
      <c r="Y166">
        <v>8604.9375</v>
      </c>
      <c r="Z166">
        <v>1119.6285400390625</v>
      </c>
      <c r="AA166">
        <v>15139.513671875</v>
      </c>
      <c r="AB166">
        <v>187.98959350585937</v>
      </c>
      <c r="AC166">
        <v>1273.49853515625</v>
      </c>
      <c r="AD166">
        <v>3514.67822265625</v>
      </c>
      <c r="AE166">
        <v>3924.516357421875</v>
      </c>
      <c r="AF166">
        <v>4487.1171875</v>
      </c>
      <c r="AG166">
        <v>20743.248046875</v>
      </c>
      <c r="AH166">
        <v>2843.492431640625</v>
      </c>
      <c r="AI166">
        <v>888.83258056640625</v>
      </c>
      <c r="AJ166">
        <v>6086.00244140625</v>
      </c>
      <c r="AK166">
        <v>3627.887451171875</v>
      </c>
      <c r="AL166">
        <v>99342.1953125</v>
      </c>
      <c r="AM166">
        <v>73801.4765625</v>
      </c>
      <c r="AN166">
        <v>25540.7109375</v>
      </c>
      <c r="AO166" s="5" t="s">
        <v>302</v>
      </c>
    </row>
    <row r="167" spans="1:41" ht="15" x14ac:dyDescent="0.25">
      <c r="A167">
        <v>2012</v>
      </c>
      <c r="B167" s="5" t="s">
        <v>83</v>
      </c>
      <c r="C167" s="5" t="s">
        <v>152</v>
      </c>
      <c r="D167" s="5" t="s">
        <v>153</v>
      </c>
      <c r="E167" s="5" t="s">
        <v>171</v>
      </c>
      <c r="F167" s="5" t="s">
        <v>171</v>
      </c>
      <c r="G167" s="5" t="s">
        <v>97</v>
      </c>
      <c r="H167" s="5" t="s">
        <v>95</v>
      </c>
      <c r="I167">
        <v>2280.296142578125</v>
      </c>
      <c r="J167">
        <v>3236</v>
      </c>
      <c r="K167">
        <v>89.982978820800781</v>
      </c>
      <c r="L167">
        <v>642</v>
      </c>
      <c r="M167">
        <v>1149</v>
      </c>
      <c r="N167">
        <v>1281.8580322265625</v>
      </c>
      <c r="O167">
        <v>3102</v>
      </c>
      <c r="P167">
        <v>1133</v>
      </c>
      <c r="Q167">
        <v>652</v>
      </c>
      <c r="R167">
        <v>1155.3671875</v>
      </c>
      <c r="S167">
        <v>2347</v>
      </c>
      <c r="T167">
        <v>5540</v>
      </c>
      <c r="U167">
        <v>226</v>
      </c>
      <c r="V167">
        <v>1354.5975341796875</v>
      </c>
      <c r="W167">
        <v>576.55389404296875</v>
      </c>
      <c r="X167">
        <v>1135</v>
      </c>
      <c r="Y167">
        <v>8285</v>
      </c>
      <c r="Z167">
        <v>1078</v>
      </c>
      <c r="AA167">
        <v>14576.615234375</v>
      </c>
      <c r="AB167">
        <v>181</v>
      </c>
      <c r="AC167">
        <v>1226.14892578125</v>
      </c>
      <c r="AD167">
        <v>3384</v>
      </c>
      <c r="AE167">
        <v>3778.60009765625</v>
      </c>
      <c r="AF167">
        <v>4320.28271484375</v>
      </c>
      <c r="AG167">
        <v>19972</v>
      </c>
      <c r="AH167">
        <v>2737.769287109375</v>
      </c>
      <c r="AI167">
        <v>855.78515625</v>
      </c>
      <c r="AJ167">
        <v>5859.720703125</v>
      </c>
      <c r="AK167">
        <v>3493</v>
      </c>
      <c r="AL167">
        <v>95648.578125</v>
      </c>
      <c r="AM167">
        <v>71057.484375</v>
      </c>
      <c r="AN167">
        <v>24591.08984375</v>
      </c>
      <c r="AO167" s="5" t="s">
        <v>303</v>
      </c>
    </row>
    <row r="168" spans="1:41" ht="15" x14ac:dyDescent="0.25">
      <c r="A168">
        <v>2012</v>
      </c>
      <c r="B168" s="5" t="s">
        <v>83</v>
      </c>
      <c r="C168" s="5" t="s">
        <v>152</v>
      </c>
      <c r="D168" s="5" t="s">
        <v>153</v>
      </c>
      <c r="E168" s="5" t="s">
        <v>174</v>
      </c>
      <c r="F168" s="5" t="s">
        <v>174</v>
      </c>
      <c r="G168" s="5" t="s">
        <v>94</v>
      </c>
      <c r="H168" s="5" t="s">
        <v>95</v>
      </c>
      <c r="I168">
        <v>1215.6007080078125</v>
      </c>
      <c r="J168">
        <v>4711.16455078125</v>
      </c>
      <c r="K168">
        <v>215.76835632324219</v>
      </c>
      <c r="L168">
        <v>304.31463623046875</v>
      </c>
      <c r="M168">
        <v>1552.731689453125</v>
      </c>
      <c r="N168">
        <v>1058.634765625</v>
      </c>
      <c r="O168">
        <v>1758.3778076171875</v>
      </c>
      <c r="P168">
        <v>435.18032836914063</v>
      </c>
      <c r="Q168">
        <v>649.13531494140625</v>
      </c>
      <c r="R168">
        <v>743.1427001953125</v>
      </c>
      <c r="S168">
        <v>850.626953125</v>
      </c>
      <c r="T168">
        <v>1180.906982421875</v>
      </c>
      <c r="U168">
        <v>136.05876159667969</v>
      </c>
      <c r="V168">
        <v>788.56005859375</v>
      </c>
      <c r="W168">
        <v>240.26380920410156</v>
      </c>
      <c r="X168">
        <v>1458.217529296875</v>
      </c>
      <c r="Y168">
        <v>21398.615234375</v>
      </c>
      <c r="Z168">
        <v>1662.8250732421875</v>
      </c>
      <c r="AA168">
        <v>6554.408203125</v>
      </c>
      <c r="AB168">
        <v>358.32269287109375</v>
      </c>
      <c r="AC168">
        <v>1571.509765625</v>
      </c>
      <c r="AD168">
        <v>2594.464111328125</v>
      </c>
      <c r="AE168">
        <v>1803.91064453125</v>
      </c>
      <c r="AF168">
        <v>4403.5546875</v>
      </c>
      <c r="AG168">
        <v>8854.2060546875</v>
      </c>
      <c r="AH168">
        <v>2677.53076171875</v>
      </c>
      <c r="AI168">
        <v>618.330322265625</v>
      </c>
      <c r="AJ168">
        <v>3949.24951171875</v>
      </c>
      <c r="AK168">
        <v>820.50701904296875</v>
      </c>
      <c r="AL168">
        <v>74566.1171875</v>
      </c>
      <c r="AM168">
        <v>60240.0703125</v>
      </c>
      <c r="AN168">
        <v>14326.0478515625</v>
      </c>
      <c r="AO168" s="5" t="s">
        <v>304</v>
      </c>
    </row>
    <row r="169" spans="1:41" ht="15" x14ac:dyDescent="0.25">
      <c r="A169">
        <v>2012</v>
      </c>
      <c r="B169" s="5" t="s">
        <v>83</v>
      </c>
      <c r="C169" s="5" t="s">
        <v>152</v>
      </c>
      <c r="D169" s="5" t="s">
        <v>153</v>
      </c>
      <c r="E169" s="5" t="s">
        <v>174</v>
      </c>
      <c r="F169" s="5" t="s">
        <v>174</v>
      </c>
      <c r="G169" s="5" t="s">
        <v>97</v>
      </c>
      <c r="H169" s="5" t="s">
        <v>95</v>
      </c>
      <c r="I169">
        <v>1170.40380859375</v>
      </c>
      <c r="J169">
        <v>4536</v>
      </c>
      <c r="K169">
        <v>207.74592590332031</v>
      </c>
      <c r="L169">
        <v>293</v>
      </c>
      <c r="M169">
        <v>1495</v>
      </c>
      <c r="N169">
        <v>1019.2739868164062</v>
      </c>
      <c r="O169">
        <v>1693</v>
      </c>
      <c r="P169">
        <v>419</v>
      </c>
      <c r="Q169">
        <v>625</v>
      </c>
      <c r="R169">
        <v>715.51214599609375</v>
      </c>
      <c r="S169">
        <v>819</v>
      </c>
      <c r="T169">
        <v>1137</v>
      </c>
      <c r="U169">
        <v>131</v>
      </c>
      <c r="V169">
        <v>759.2408447265625</v>
      </c>
      <c r="W169">
        <v>231.33062744140625</v>
      </c>
      <c r="X169">
        <v>1404</v>
      </c>
      <c r="Y169">
        <v>20603</v>
      </c>
      <c r="Z169">
        <v>1601</v>
      </c>
      <c r="AA169">
        <v>6310.71044921875</v>
      </c>
      <c r="AB169">
        <v>345</v>
      </c>
      <c r="AC169">
        <v>1513.0799560546875</v>
      </c>
      <c r="AD169">
        <v>2498</v>
      </c>
      <c r="AE169">
        <v>1736.8399658203125</v>
      </c>
      <c r="AF169">
        <v>4239.8271484375</v>
      </c>
      <c r="AG169">
        <v>8525</v>
      </c>
      <c r="AH169">
        <v>2577.978271484375</v>
      </c>
      <c r="AI169">
        <v>595.34033203125</v>
      </c>
      <c r="AJ169">
        <v>3802.41357421875</v>
      </c>
      <c r="AK169">
        <v>790</v>
      </c>
      <c r="AL169">
        <v>71793.703125</v>
      </c>
      <c r="AM169">
        <v>58000.30078125</v>
      </c>
      <c r="AN169">
        <v>13793.39453125</v>
      </c>
      <c r="AO169" s="5" t="s">
        <v>305</v>
      </c>
    </row>
    <row r="170" spans="1:41" ht="15" x14ac:dyDescent="0.25">
      <c r="A170">
        <v>2012</v>
      </c>
      <c r="B170" s="5" t="s">
        <v>83</v>
      </c>
      <c r="C170" s="5" t="s">
        <v>152</v>
      </c>
      <c r="D170" s="5" t="s">
        <v>153</v>
      </c>
      <c r="E170" s="5" t="s">
        <v>177</v>
      </c>
      <c r="F170" s="5" t="s">
        <v>177</v>
      </c>
      <c r="G170" s="5" t="s">
        <v>94</v>
      </c>
      <c r="H170" s="5" t="s">
        <v>95</v>
      </c>
      <c r="I170">
        <v>5000.962890625</v>
      </c>
      <c r="J170">
        <v>5250.20654296875</v>
      </c>
      <c r="K170">
        <v>493.83395385742187</v>
      </c>
      <c r="L170">
        <v>417.52383422851562</v>
      </c>
      <c r="M170">
        <v>1847.4462890625</v>
      </c>
      <c r="N170">
        <v>1357.8612060546875</v>
      </c>
      <c r="O170">
        <v>1174.67529296875</v>
      </c>
      <c r="P170">
        <v>2331.694091796875</v>
      </c>
      <c r="Q170">
        <v>1108.203857421875</v>
      </c>
      <c r="R170">
        <v>1933.48388671875</v>
      </c>
      <c r="S170">
        <v>0</v>
      </c>
      <c r="T170">
        <v>386.3653564453125</v>
      </c>
      <c r="U170">
        <v>396.75149536132812</v>
      </c>
      <c r="V170">
        <v>1860.2276611328125</v>
      </c>
      <c r="W170">
        <v>1390.708740234375</v>
      </c>
      <c r="X170">
        <v>505.80624389648437</v>
      </c>
      <c r="Y170">
        <v>12136.234375</v>
      </c>
      <c r="Z170">
        <v>231.61148071289062</v>
      </c>
      <c r="AA170">
        <v>9024.076171875</v>
      </c>
      <c r="AB170">
        <v>293.928466796875</v>
      </c>
      <c r="AC170">
        <v>3674.031982421875</v>
      </c>
      <c r="AD170">
        <v>2373.23876953125</v>
      </c>
      <c r="AE170">
        <v>3274.695556640625</v>
      </c>
      <c r="AF170">
        <v>5028.31982421875</v>
      </c>
      <c r="AG170">
        <v>6771.77978515625</v>
      </c>
      <c r="AH170">
        <v>3889.415283203125</v>
      </c>
      <c r="AI170">
        <v>1205.3529052734375</v>
      </c>
      <c r="AJ170">
        <v>5540.99755859375</v>
      </c>
      <c r="AK170">
        <v>1534.03662109375</v>
      </c>
      <c r="AL170">
        <v>80433.46875</v>
      </c>
      <c r="AM170">
        <v>65338.6640625</v>
      </c>
      <c r="AN170">
        <v>15094.806640625</v>
      </c>
      <c r="AO170" s="5" t="s">
        <v>306</v>
      </c>
    </row>
    <row r="171" spans="1:41" ht="15" x14ac:dyDescent="0.25">
      <c r="A171">
        <v>2012</v>
      </c>
      <c r="B171" s="5" t="s">
        <v>83</v>
      </c>
      <c r="C171" s="5" t="s">
        <v>152</v>
      </c>
      <c r="D171" s="5" t="s">
        <v>153</v>
      </c>
      <c r="E171" s="5" t="s">
        <v>177</v>
      </c>
      <c r="F171" s="5" t="s">
        <v>177</v>
      </c>
      <c r="G171" s="5" t="s">
        <v>97</v>
      </c>
      <c r="H171" s="5" t="s">
        <v>95</v>
      </c>
      <c r="I171">
        <v>4815.0234375</v>
      </c>
      <c r="J171">
        <v>5055</v>
      </c>
      <c r="K171">
        <v>475.47283935546875</v>
      </c>
      <c r="L171">
        <v>402</v>
      </c>
      <c r="M171">
        <v>1778.7569580078125</v>
      </c>
      <c r="N171">
        <v>1307.375</v>
      </c>
      <c r="O171">
        <v>1131</v>
      </c>
      <c r="P171">
        <v>2245</v>
      </c>
      <c r="Q171">
        <v>1067</v>
      </c>
      <c r="R171">
        <v>1861.5955810546875</v>
      </c>
      <c r="S171">
        <v>0</v>
      </c>
      <c r="T171">
        <v>372</v>
      </c>
      <c r="U171">
        <v>382</v>
      </c>
      <c r="V171">
        <v>1791.0631103515625</v>
      </c>
      <c r="W171">
        <v>1339.001220703125</v>
      </c>
      <c r="X171">
        <v>487</v>
      </c>
      <c r="Y171">
        <v>11685</v>
      </c>
      <c r="Z171">
        <v>223</v>
      </c>
      <c r="AA171">
        <v>8688.5546875</v>
      </c>
      <c r="AB171">
        <v>283</v>
      </c>
      <c r="AC171">
        <v>3537.4287109375</v>
      </c>
      <c r="AD171">
        <v>2285</v>
      </c>
      <c r="AE171">
        <v>3152.93994140625</v>
      </c>
      <c r="AF171">
        <v>4841.36328125</v>
      </c>
      <c r="AG171">
        <v>6520</v>
      </c>
      <c r="AH171">
        <v>3744.803955078125</v>
      </c>
      <c r="AI171">
        <v>1160.5369873046875</v>
      </c>
      <c r="AJ171">
        <v>5334.9794921875</v>
      </c>
      <c r="AK171">
        <v>1477</v>
      </c>
      <c r="AL171">
        <v>77442.8984375</v>
      </c>
      <c r="AM171">
        <v>62909.32421875</v>
      </c>
      <c r="AN171">
        <v>14533.572265625</v>
      </c>
      <c r="AO171" s="5" t="s">
        <v>307</v>
      </c>
    </row>
    <row r="172" spans="1:41" ht="15" x14ac:dyDescent="0.25">
      <c r="A172">
        <v>2012</v>
      </c>
      <c r="B172" s="5" t="s">
        <v>83</v>
      </c>
      <c r="C172" s="5" t="s">
        <v>152</v>
      </c>
      <c r="D172" s="5" t="s">
        <v>153</v>
      </c>
      <c r="E172" s="5" t="s">
        <v>180</v>
      </c>
      <c r="F172" s="5" t="s">
        <v>180</v>
      </c>
      <c r="G172" s="5" t="s">
        <v>94</v>
      </c>
      <c r="H172" s="5" t="s">
        <v>95</v>
      </c>
      <c r="I172">
        <v>13047.94140625</v>
      </c>
      <c r="J172">
        <v>20799.333984375</v>
      </c>
      <c r="K172">
        <v>3580.38037109375</v>
      </c>
      <c r="L172">
        <v>3589.458740234375</v>
      </c>
      <c r="M172">
        <v>10108.439453125</v>
      </c>
      <c r="N172">
        <v>6268.47021484375</v>
      </c>
      <c r="O172">
        <v>9987.3359375</v>
      </c>
      <c r="P172">
        <v>7437.53271484375</v>
      </c>
      <c r="Q172">
        <v>5350.9521484375</v>
      </c>
      <c r="R172">
        <v>7199.201171875</v>
      </c>
      <c r="S172">
        <v>10156.630859375</v>
      </c>
      <c r="T172">
        <v>14129.3388671875</v>
      </c>
      <c r="U172">
        <v>2125.00927734375</v>
      </c>
      <c r="V172">
        <v>8888.763671875</v>
      </c>
      <c r="W172">
        <v>3812.11328125</v>
      </c>
      <c r="X172">
        <v>15415.146484375</v>
      </c>
      <c r="Y172">
        <v>62790.6015625</v>
      </c>
      <c r="Z172">
        <v>6247.2783203125</v>
      </c>
      <c r="AA172">
        <v>69117.375</v>
      </c>
      <c r="AB172">
        <v>2148.8974609375</v>
      </c>
      <c r="AC172">
        <v>9006.71875</v>
      </c>
      <c r="AD172">
        <v>12708.51171875</v>
      </c>
      <c r="AE172">
        <v>15342.4013671875</v>
      </c>
      <c r="AF172">
        <v>31139.1171875</v>
      </c>
      <c r="AG172">
        <v>103420.2421875</v>
      </c>
      <c r="AH172">
        <v>19235.951171875</v>
      </c>
      <c r="AI172">
        <v>4857.98876953125</v>
      </c>
      <c r="AJ172">
        <v>32316.470703125</v>
      </c>
      <c r="AK172">
        <v>8303.7392578125</v>
      </c>
      <c r="AL172">
        <v>518531.34375</v>
      </c>
      <c r="AM172">
        <v>404086.875</v>
      </c>
      <c r="AN172">
        <v>114444.484375</v>
      </c>
      <c r="AO172" s="5" t="s">
        <v>308</v>
      </c>
    </row>
    <row r="173" spans="1:41" ht="15" x14ac:dyDescent="0.25">
      <c r="A173">
        <v>2012</v>
      </c>
      <c r="B173" s="5" t="s">
        <v>83</v>
      </c>
      <c r="C173" s="5" t="s">
        <v>152</v>
      </c>
      <c r="D173" s="5" t="s">
        <v>153</v>
      </c>
      <c r="E173" s="5" t="s">
        <v>180</v>
      </c>
      <c r="F173" s="5" t="s">
        <v>180</v>
      </c>
      <c r="G173" s="5" t="s">
        <v>97</v>
      </c>
      <c r="H173" s="5" t="s">
        <v>95</v>
      </c>
      <c r="I173">
        <v>12562.8095703125</v>
      </c>
      <c r="J173">
        <v>20026</v>
      </c>
      <c r="K173">
        <v>3447.25927734375</v>
      </c>
      <c r="L173">
        <v>3456</v>
      </c>
      <c r="M173">
        <v>9732.6005859375</v>
      </c>
      <c r="N173">
        <v>6035.40380859375</v>
      </c>
      <c r="O173">
        <v>9616</v>
      </c>
      <c r="P173">
        <v>7161</v>
      </c>
      <c r="Q173">
        <v>5152</v>
      </c>
      <c r="R173">
        <v>6931.52978515625</v>
      </c>
      <c r="S173">
        <v>9779</v>
      </c>
      <c r="T173">
        <v>13604</v>
      </c>
      <c r="U173">
        <v>2046</v>
      </c>
      <c r="V173">
        <v>8558.2734375</v>
      </c>
      <c r="W173">
        <v>3670.376220703125</v>
      </c>
      <c r="X173">
        <v>14842</v>
      </c>
      <c r="Y173">
        <v>60456</v>
      </c>
      <c r="Z173">
        <v>6015</v>
      </c>
      <c r="AA173">
        <v>66547.5390625</v>
      </c>
      <c r="AB173">
        <v>2069</v>
      </c>
      <c r="AC173">
        <v>8671.8427734375</v>
      </c>
      <c r="AD173">
        <v>12236</v>
      </c>
      <c r="AE173">
        <v>14771.9599609375</v>
      </c>
      <c r="AF173">
        <v>29981.341796875</v>
      </c>
      <c r="AG173">
        <v>99575</v>
      </c>
      <c r="AH173">
        <v>18520.744140625</v>
      </c>
      <c r="AI173">
        <v>4677.365234375</v>
      </c>
      <c r="AJ173">
        <v>31114.921875</v>
      </c>
      <c r="AK173">
        <v>7995</v>
      </c>
      <c r="AL173">
        <v>499252</v>
      </c>
      <c r="AM173">
        <v>389062.625</v>
      </c>
      <c r="AN173">
        <v>110189.34375</v>
      </c>
      <c r="AO173" s="5" t="s">
        <v>309</v>
      </c>
    </row>
    <row r="174" spans="1:41" ht="15" x14ac:dyDescent="0.25">
      <c r="A174">
        <v>2012</v>
      </c>
      <c r="B174" s="5" t="s">
        <v>83</v>
      </c>
      <c r="C174" s="5" t="s">
        <v>152</v>
      </c>
      <c r="D174" s="5" t="s">
        <v>153</v>
      </c>
      <c r="E174" s="5" t="s">
        <v>183</v>
      </c>
      <c r="F174" s="5" t="s">
        <v>184</v>
      </c>
      <c r="G174" s="5" t="s">
        <v>94</v>
      </c>
      <c r="H174" s="5" t="s">
        <v>95</v>
      </c>
      <c r="I174">
        <v>12878.156188964844</v>
      </c>
      <c r="J174">
        <v>19870.811157226563</v>
      </c>
      <c r="K174">
        <v>3524.4521484375</v>
      </c>
      <c r="L174">
        <v>3526.1030859947205</v>
      </c>
      <c r="M174">
        <v>9749.078857421875</v>
      </c>
      <c r="N174">
        <v>6018.304817199707</v>
      </c>
      <c r="O174">
        <v>9815.9645080566406</v>
      </c>
      <c r="P174">
        <v>7166.4541320800781</v>
      </c>
      <c r="Q174">
        <v>5191.0052642822266</v>
      </c>
      <c r="R174">
        <v>6967.8091735839844</v>
      </c>
      <c r="S174">
        <v>10156.630947113037</v>
      </c>
      <c r="T174">
        <v>13964.199279785156</v>
      </c>
      <c r="U174">
        <v>2071.0012893676758</v>
      </c>
      <c r="V174">
        <v>8681.7813720703125</v>
      </c>
      <c r="W174">
        <v>3700.3248138427734</v>
      </c>
      <c r="X174">
        <v>15179.380340576172</v>
      </c>
      <c r="Y174">
        <v>59912.5927734375</v>
      </c>
      <c r="Z174">
        <v>6081.0997009277344</v>
      </c>
      <c r="AA174">
        <v>66607.6005859375</v>
      </c>
      <c r="AB174">
        <v>2127.086612701416</v>
      </c>
      <c r="AC174">
        <v>9006.7192993164062</v>
      </c>
      <c r="AD174">
        <v>12402.119903564453</v>
      </c>
      <c r="AE174">
        <v>14939.4599609375</v>
      </c>
      <c r="AF174">
        <v>30435.785658359528</v>
      </c>
      <c r="AG174">
        <v>96616.261474609375</v>
      </c>
      <c r="AH174">
        <v>18582.66064453125</v>
      </c>
      <c r="AI174">
        <v>4715.7603759765625</v>
      </c>
      <c r="AJ174">
        <v>29816.854553222656</v>
      </c>
      <c r="AK174">
        <v>8204.0317993164062</v>
      </c>
      <c r="AL174">
        <v>497909.46875</v>
      </c>
      <c r="AM174">
        <v>385787.75</v>
      </c>
      <c r="AN174">
        <v>112121.6875</v>
      </c>
      <c r="AO174" s="5" t="s">
        <v>310</v>
      </c>
    </row>
    <row r="175" spans="1:41" ht="15" x14ac:dyDescent="0.25">
      <c r="A175">
        <v>2012</v>
      </c>
      <c r="B175" s="5" t="s">
        <v>83</v>
      </c>
      <c r="C175" s="5" t="s">
        <v>152</v>
      </c>
      <c r="D175" s="5" t="s">
        <v>153</v>
      </c>
      <c r="E175" s="5" t="s">
        <v>183</v>
      </c>
      <c r="F175" s="5" t="s">
        <v>184</v>
      </c>
      <c r="G175" s="5" t="s">
        <v>97</v>
      </c>
      <c r="H175" s="5" t="s">
        <v>95</v>
      </c>
      <c r="I175">
        <v>12399.336975097656</v>
      </c>
      <c r="J175">
        <v>19132</v>
      </c>
      <c r="K175">
        <v>3393.4104232788086</v>
      </c>
      <c r="L175">
        <v>3395</v>
      </c>
      <c r="M175">
        <v>9386.6011962890625</v>
      </c>
      <c r="N175">
        <v>5794.5399703979492</v>
      </c>
      <c r="O175">
        <v>9451</v>
      </c>
      <c r="P175">
        <v>6900</v>
      </c>
      <c r="Q175">
        <v>4998</v>
      </c>
      <c r="R175">
        <v>6708.740966796875</v>
      </c>
      <c r="S175">
        <v>9779</v>
      </c>
      <c r="T175">
        <v>13445</v>
      </c>
      <c r="U175">
        <v>1994</v>
      </c>
      <c r="V175">
        <v>8358.9866943359375</v>
      </c>
      <c r="W175">
        <v>3562.7440795898437</v>
      </c>
      <c r="X175">
        <v>14615</v>
      </c>
      <c r="Y175">
        <v>57685</v>
      </c>
      <c r="Z175">
        <v>5855</v>
      </c>
      <c r="AA175">
        <v>64131.08154296875</v>
      </c>
      <c r="AB175">
        <v>2048</v>
      </c>
      <c r="AC175">
        <v>8671.843017578125</v>
      </c>
      <c r="AD175">
        <v>11941</v>
      </c>
      <c r="AE175">
        <v>14384</v>
      </c>
      <c r="AF175">
        <v>29304.160367012024</v>
      </c>
      <c r="AG175">
        <v>93024</v>
      </c>
      <c r="AH175">
        <v>17891.744018554688</v>
      </c>
      <c r="AI175">
        <v>4540.4249877929687</v>
      </c>
      <c r="AJ175">
        <v>28708.24267578125</v>
      </c>
      <c r="AK175">
        <v>7899</v>
      </c>
      <c r="AL175">
        <v>479396.875</v>
      </c>
      <c r="AM175">
        <v>371443.9375</v>
      </c>
      <c r="AN175">
        <v>107952.9140625</v>
      </c>
      <c r="AO175" s="5" t="s">
        <v>311</v>
      </c>
    </row>
    <row r="176" spans="1:41" ht="15" x14ac:dyDescent="0.25">
      <c r="A176">
        <v>2012</v>
      </c>
      <c r="B176" s="5" t="s">
        <v>83</v>
      </c>
      <c r="C176" s="5" t="s">
        <v>4292</v>
      </c>
      <c r="D176" s="5" t="s">
        <v>4295</v>
      </c>
      <c r="E176" s="5" t="s">
        <v>4246</v>
      </c>
      <c r="F176" s="5" t="s">
        <v>21</v>
      </c>
      <c r="G176" s="5" t="s">
        <v>94</v>
      </c>
      <c r="H176" s="5" t="s">
        <v>319</v>
      </c>
      <c r="I176">
        <v>7962.5927734375</v>
      </c>
      <c r="J176"/>
      <c r="K176">
        <v>1313.789306640625</v>
      </c>
      <c r="L176">
        <v>617.8424072265625</v>
      </c>
      <c r="M176">
        <v>4422.27978515625</v>
      </c>
      <c r="N176">
        <v>1560.2955322265625</v>
      </c>
      <c r="O176">
        <v>5168.884765625</v>
      </c>
      <c r="P176">
        <v>16148.30078125</v>
      </c>
      <c r="Q176">
        <v>3817.422119140625</v>
      </c>
      <c r="R176">
        <v>4030.10791015625</v>
      </c>
      <c r="S176">
        <v>5.4101786613464355</v>
      </c>
      <c r="T176"/>
      <c r="U176"/>
      <c r="V176">
        <v>0</v>
      </c>
      <c r="W176">
        <v>1790.7691650390625</v>
      </c>
      <c r="X176">
        <v>10734.8759765625</v>
      </c>
      <c r="Y176">
        <v>19723.34765625</v>
      </c>
      <c r="Z176">
        <v>4287.025390625</v>
      </c>
      <c r="AA176">
        <v>598.810791015625</v>
      </c>
      <c r="AB176">
        <v>1488.881103515625</v>
      </c>
      <c r="AC176">
        <v>5450.107421875</v>
      </c>
      <c r="AD176">
        <v>18059.17578125</v>
      </c>
      <c r="AE176">
        <v>12529.9736328125</v>
      </c>
      <c r="AF176">
        <v>9970.958984375</v>
      </c>
      <c r="AG176">
        <v>0</v>
      </c>
      <c r="AH176">
        <v>-270.50894165039062</v>
      </c>
      <c r="AI176">
        <v>5236.701171875</v>
      </c>
      <c r="AJ176"/>
      <c r="AK176">
        <v>3830.406494140625</v>
      </c>
      <c r="AL176">
        <v>138477.453125</v>
      </c>
      <c r="AM176">
        <v>86696.796875</v>
      </c>
      <c r="AN176">
        <v>51780.6640625</v>
      </c>
      <c r="AO176" s="5" t="s">
        <v>4302</v>
      </c>
    </row>
    <row r="177" spans="1:41" ht="15" x14ac:dyDescent="0.25">
      <c r="A177">
        <v>2012</v>
      </c>
      <c r="B177" s="5" t="s">
        <v>83</v>
      </c>
      <c r="C177" s="5" t="s">
        <v>4292</v>
      </c>
      <c r="D177" s="5" t="s">
        <v>4295</v>
      </c>
      <c r="E177" s="5" t="s">
        <v>4246</v>
      </c>
      <c r="F177" s="5" t="s">
        <v>21</v>
      </c>
      <c r="G177" s="5" t="s">
        <v>97</v>
      </c>
      <c r="H177" s="5" t="s">
        <v>319</v>
      </c>
      <c r="I177">
        <v>7358.89990234375</v>
      </c>
      <c r="J177"/>
      <c r="K177">
        <v>1214.1829833984375</v>
      </c>
      <c r="L177">
        <v>571</v>
      </c>
      <c r="M177">
        <v>4087</v>
      </c>
      <c r="N177">
        <v>1442</v>
      </c>
      <c r="O177">
        <v>4777</v>
      </c>
      <c r="P177">
        <v>14924</v>
      </c>
      <c r="Q177">
        <v>3528</v>
      </c>
      <c r="R177">
        <v>3724.560791015625</v>
      </c>
      <c r="S177">
        <v>5</v>
      </c>
      <c r="T177"/>
      <c r="U177"/>
      <c r="V177">
        <v>0</v>
      </c>
      <c r="W177">
        <v>1655</v>
      </c>
      <c r="X177">
        <v>9921</v>
      </c>
      <c r="Y177">
        <v>18228</v>
      </c>
      <c r="Z177">
        <v>3962</v>
      </c>
      <c r="AA177">
        <v>553.41131591796875</v>
      </c>
      <c r="AB177">
        <v>1376</v>
      </c>
      <c r="AC177">
        <v>5036.9013671875</v>
      </c>
      <c r="AD177">
        <v>16690</v>
      </c>
      <c r="AE177">
        <v>11580</v>
      </c>
      <c r="AF177">
        <v>9215</v>
      </c>
      <c r="AG177">
        <v>0</v>
      </c>
      <c r="AH177">
        <v>-250</v>
      </c>
      <c r="AI177">
        <v>4839.6748046875</v>
      </c>
      <c r="AJ177"/>
      <c r="AK177">
        <v>3540</v>
      </c>
      <c r="AL177">
        <v>127978.625</v>
      </c>
      <c r="AM177">
        <v>80123.7734375</v>
      </c>
      <c r="AN177">
        <v>47854.859375</v>
      </c>
      <c r="AO177" s="5" t="s">
        <v>4303</v>
      </c>
    </row>
    <row r="178" spans="1:41" ht="15" x14ac:dyDescent="0.25">
      <c r="A178">
        <v>2012</v>
      </c>
      <c r="B178" s="5" t="s">
        <v>83</v>
      </c>
      <c r="C178" s="5" t="s">
        <v>4292</v>
      </c>
      <c r="D178" s="5" t="s">
        <v>4295</v>
      </c>
      <c r="E178" s="5" t="s">
        <v>4246</v>
      </c>
      <c r="F178" s="5" t="s">
        <v>4297</v>
      </c>
      <c r="G178" s="5" t="s">
        <v>94</v>
      </c>
      <c r="H178" s="5" t="s">
        <v>319</v>
      </c>
      <c r="I178">
        <v>0</v>
      </c>
      <c r="J178"/>
      <c r="K178"/>
      <c r="L178"/>
      <c r="M178"/>
      <c r="N178"/>
      <c r="O178">
        <v>0</v>
      </c>
      <c r="P178">
        <v>0</v>
      </c>
      <c r="Q178">
        <v>0</v>
      </c>
      <c r="R178">
        <v>0</v>
      </c>
      <c r="S178"/>
      <c r="T178"/>
      <c r="U178"/>
      <c r="V178">
        <v>0</v>
      </c>
      <c r="W178"/>
      <c r="X178"/>
      <c r="Y178">
        <v>0</v>
      </c>
      <c r="Z178">
        <v>0</v>
      </c>
      <c r="AA178">
        <v>0</v>
      </c>
      <c r="AB178"/>
      <c r="AC178"/>
      <c r="AD178">
        <v>0</v>
      </c>
      <c r="AE178"/>
      <c r="AF178">
        <v>0</v>
      </c>
      <c r="AG178">
        <v>0</v>
      </c>
      <c r="AH178"/>
      <c r="AI178"/>
      <c r="AJ178"/>
      <c r="AK178"/>
      <c r="AL178">
        <v>0</v>
      </c>
      <c r="AM178">
        <v>0</v>
      </c>
      <c r="AN178">
        <v>0</v>
      </c>
      <c r="AO178" s="5" t="s">
        <v>4304</v>
      </c>
    </row>
    <row r="179" spans="1:41" ht="15" x14ac:dyDescent="0.25">
      <c r="A179">
        <v>2012</v>
      </c>
      <c r="B179" s="5" t="s">
        <v>83</v>
      </c>
      <c r="C179" s="5" t="s">
        <v>4292</v>
      </c>
      <c r="D179" s="5" t="s">
        <v>4295</v>
      </c>
      <c r="E179" s="5" t="s">
        <v>4246</v>
      </c>
      <c r="F179" s="5" t="s">
        <v>4297</v>
      </c>
      <c r="G179" s="5" t="s">
        <v>97</v>
      </c>
      <c r="H179" s="5" t="s">
        <v>319</v>
      </c>
      <c r="I179">
        <v>0</v>
      </c>
      <c r="J179"/>
      <c r="K179"/>
      <c r="L179"/>
      <c r="M179"/>
      <c r="N179"/>
      <c r="O179">
        <v>0</v>
      </c>
      <c r="P179">
        <v>0</v>
      </c>
      <c r="Q179">
        <v>0</v>
      </c>
      <c r="R179">
        <v>0</v>
      </c>
      <c r="S179"/>
      <c r="T179"/>
      <c r="U179"/>
      <c r="V179">
        <v>0</v>
      </c>
      <c r="W179"/>
      <c r="X179"/>
      <c r="Y179">
        <v>0</v>
      </c>
      <c r="Z179">
        <v>0</v>
      </c>
      <c r="AA179">
        <v>0</v>
      </c>
      <c r="AB179"/>
      <c r="AC179"/>
      <c r="AD179">
        <v>0</v>
      </c>
      <c r="AE179"/>
      <c r="AF179">
        <v>0</v>
      </c>
      <c r="AG179">
        <v>0</v>
      </c>
      <c r="AH179"/>
      <c r="AI179"/>
      <c r="AJ179"/>
      <c r="AK179"/>
      <c r="AL179">
        <v>0</v>
      </c>
      <c r="AM179">
        <v>0</v>
      </c>
      <c r="AN179">
        <v>0</v>
      </c>
      <c r="AO179" s="5" t="s">
        <v>4305</v>
      </c>
    </row>
    <row r="180" spans="1:41" ht="15" x14ac:dyDescent="0.25">
      <c r="A180">
        <v>2012</v>
      </c>
      <c r="B180" s="5" t="s">
        <v>83</v>
      </c>
      <c r="C180" s="5" t="s">
        <v>4292</v>
      </c>
      <c r="D180" s="5" t="s">
        <v>4295</v>
      </c>
      <c r="E180" s="5" t="s">
        <v>4246</v>
      </c>
      <c r="F180" s="5" t="s">
        <v>184</v>
      </c>
      <c r="G180" s="5" t="s">
        <v>94</v>
      </c>
      <c r="H180" s="5" t="s">
        <v>319</v>
      </c>
      <c r="I180">
        <v>5539.82470703125</v>
      </c>
      <c r="J180"/>
      <c r="K180"/>
      <c r="L180"/>
      <c r="M180">
        <v>2247.74169921875</v>
      </c>
      <c r="N180"/>
      <c r="O180">
        <v>6316.86572265625</v>
      </c>
      <c r="P180">
        <v>2594.464111328125</v>
      </c>
      <c r="Q180">
        <v>1587.0059814453125</v>
      </c>
      <c r="R180">
        <v>2550.88818359375</v>
      </c>
      <c r="S180">
        <v>20.772329330444336</v>
      </c>
      <c r="T180"/>
      <c r="U180">
        <v>451.52191162109375</v>
      </c>
      <c r="V180">
        <v>0</v>
      </c>
      <c r="W180">
        <v>1361.626220703125</v>
      </c>
      <c r="X180"/>
      <c r="Y180">
        <v>22409.189453125</v>
      </c>
      <c r="Z180">
        <v>2995.3701171875</v>
      </c>
      <c r="AA180">
        <v>0</v>
      </c>
      <c r="AB180">
        <v>910.86669921875</v>
      </c>
      <c r="AC180">
        <v>1715.8406982421875</v>
      </c>
      <c r="AD180">
        <v>3891.696044921875</v>
      </c>
      <c r="AE180"/>
      <c r="AF180">
        <v>8708.7998046875</v>
      </c>
      <c r="AG180">
        <v>0</v>
      </c>
      <c r="AH180"/>
      <c r="AI180">
        <v>2292.558837890625</v>
      </c>
      <c r="AJ180"/>
      <c r="AK180">
        <v>7132.1796875</v>
      </c>
      <c r="AL180">
        <v>72727.2109375</v>
      </c>
      <c r="AM180">
        <v>48552.90625</v>
      </c>
      <c r="AN180">
        <v>24174.30859375</v>
      </c>
      <c r="AO180" s="5" t="s">
        <v>4306</v>
      </c>
    </row>
    <row r="181" spans="1:41" ht="15" x14ac:dyDescent="0.25">
      <c r="A181">
        <v>2012</v>
      </c>
      <c r="B181" s="5" t="s">
        <v>83</v>
      </c>
      <c r="C181" s="5" t="s">
        <v>4292</v>
      </c>
      <c r="D181" s="5" t="s">
        <v>4295</v>
      </c>
      <c r="E181" s="5" t="s">
        <v>4246</v>
      </c>
      <c r="F181" s="5" t="s">
        <v>184</v>
      </c>
      <c r="G181" s="5" t="s">
        <v>97</v>
      </c>
      <c r="H181" s="5" t="s">
        <v>319</v>
      </c>
      <c r="I181">
        <v>5333.85009765625</v>
      </c>
      <c r="J181"/>
      <c r="K181"/>
      <c r="L181"/>
      <c r="M181">
        <v>2164.1689453125</v>
      </c>
      <c r="N181"/>
      <c r="O181">
        <v>6082</v>
      </c>
      <c r="P181">
        <v>2498</v>
      </c>
      <c r="Q181">
        <v>1528</v>
      </c>
      <c r="R181">
        <v>2456.04443359375</v>
      </c>
      <c r="S181">
        <v>20</v>
      </c>
      <c r="T181"/>
      <c r="U181">
        <v>434.7340087890625</v>
      </c>
      <c r="V181">
        <v>0</v>
      </c>
      <c r="W181">
        <v>1311</v>
      </c>
      <c r="X181"/>
      <c r="Y181">
        <v>21576</v>
      </c>
      <c r="Z181">
        <v>2884</v>
      </c>
      <c r="AA181">
        <v>0</v>
      </c>
      <c r="AB181">
        <v>877</v>
      </c>
      <c r="AC181">
        <v>1652.0445556640625</v>
      </c>
      <c r="AD181">
        <v>3747</v>
      </c>
      <c r="AE181"/>
      <c r="AF181">
        <v>8385</v>
      </c>
      <c r="AG181">
        <v>0</v>
      </c>
      <c r="AH181"/>
      <c r="AI181">
        <v>2207.31982421875</v>
      </c>
      <c r="AJ181"/>
      <c r="AK181">
        <v>6867</v>
      </c>
      <c r="AL181">
        <v>70023.15625</v>
      </c>
      <c r="AM181">
        <v>46747.671875</v>
      </c>
      <c r="AN181">
        <v>23275.48828125</v>
      </c>
      <c r="AO181" s="5" t="s">
        <v>4307</v>
      </c>
    </row>
    <row r="182" spans="1:41" ht="15" x14ac:dyDescent="0.25">
      <c r="A182">
        <v>2012</v>
      </c>
      <c r="B182" s="5" t="s">
        <v>83</v>
      </c>
      <c r="C182" s="5" t="s">
        <v>4292</v>
      </c>
      <c r="D182" s="5" t="s">
        <v>4295</v>
      </c>
      <c r="E182" s="5" t="s">
        <v>4246</v>
      </c>
      <c r="F182" s="5" t="s">
        <v>4298</v>
      </c>
      <c r="G182" s="5" t="s">
        <v>94</v>
      </c>
      <c r="H182" s="5" t="s">
        <v>319</v>
      </c>
      <c r="I182">
        <v>0</v>
      </c>
      <c r="J182"/>
      <c r="K182"/>
      <c r="L182"/>
      <c r="M182"/>
      <c r="N182"/>
      <c r="O182">
        <v>-643.57763671875</v>
      </c>
      <c r="P182">
        <v>0</v>
      </c>
      <c r="Q182">
        <v>0</v>
      </c>
      <c r="R182">
        <v>0</v>
      </c>
      <c r="S182">
        <v>472.85366821289062</v>
      </c>
      <c r="T182"/>
      <c r="U182">
        <v>15.52036190032959</v>
      </c>
      <c r="V182">
        <v>0</v>
      </c>
      <c r="W182"/>
      <c r="X182"/>
      <c r="Y182">
        <v>0</v>
      </c>
      <c r="Z182">
        <v>1756.9049072265625</v>
      </c>
      <c r="AA182">
        <v>0</v>
      </c>
      <c r="AB182"/>
      <c r="AC182"/>
      <c r="AD182">
        <v>0</v>
      </c>
      <c r="AE182"/>
      <c r="AF182">
        <v>0</v>
      </c>
      <c r="AG182">
        <v>0</v>
      </c>
      <c r="AH182"/>
      <c r="AI182"/>
      <c r="AJ182"/>
      <c r="AK182"/>
      <c r="AL182">
        <v>1601.7012939453125</v>
      </c>
      <c r="AM182">
        <v>1772.42529296875</v>
      </c>
      <c r="AN182">
        <v>-170.72396850585937</v>
      </c>
      <c r="AO182" s="5" t="s">
        <v>4308</v>
      </c>
    </row>
    <row r="183" spans="1:41" ht="15" x14ac:dyDescent="0.25">
      <c r="A183">
        <v>2012</v>
      </c>
      <c r="B183" s="5" t="s">
        <v>83</v>
      </c>
      <c r="C183" s="5" t="s">
        <v>4292</v>
      </c>
      <c r="D183" s="5" t="s">
        <v>4295</v>
      </c>
      <c r="E183" s="5" t="s">
        <v>4246</v>
      </c>
      <c r="F183" s="5" t="s">
        <v>4298</v>
      </c>
      <c r="G183" s="5" t="s">
        <v>97</v>
      </c>
      <c r="H183" s="5" t="s">
        <v>319</v>
      </c>
      <c r="I183">
        <v>0</v>
      </c>
      <c r="J183"/>
      <c r="K183"/>
      <c r="L183"/>
      <c r="M183"/>
      <c r="N183"/>
      <c r="O183">
        <v>-622</v>
      </c>
      <c r="P183">
        <v>0</v>
      </c>
      <c r="Q183">
        <v>0</v>
      </c>
      <c r="R183">
        <v>0</v>
      </c>
      <c r="S183">
        <v>457</v>
      </c>
      <c r="T183"/>
      <c r="U183">
        <v>15</v>
      </c>
      <c r="V183">
        <v>0</v>
      </c>
      <c r="W183"/>
      <c r="X183"/>
      <c r="Y183">
        <v>0</v>
      </c>
      <c r="Z183">
        <v>1698</v>
      </c>
      <c r="AA183">
        <v>0</v>
      </c>
      <c r="AB183"/>
      <c r="AC183"/>
      <c r="AD183">
        <v>0</v>
      </c>
      <c r="AE183"/>
      <c r="AF183">
        <v>0</v>
      </c>
      <c r="AG183">
        <v>0</v>
      </c>
      <c r="AH183"/>
      <c r="AI183"/>
      <c r="AJ183"/>
      <c r="AK183"/>
      <c r="AL183">
        <v>1548</v>
      </c>
      <c r="AM183">
        <v>1713</v>
      </c>
      <c r="AN183">
        <v>-165</v>
      </c>
      <c r="AO183" s="5" t="s">
        <v>4309</v>
      </c>
    </row>
    <row r="184" spans="1:41" ht="15" x14ac:dyDescent="0.25">
      <c r="A184">
        <v>2012</v>
      </c>
      <c r="B184" s="5" t="s">
        <v>83</v>
      </c>
      <c r="C184" s="5" t="s">
        <v>4292</v>
      </c>
      <c r="D184" s="5" t="s">
        <v>4295</v>
      </c>
      <c r="E184" s="5" t="s">
        <v>4246</v>
      </c>
      <c r="F184" s="5" t="s">
        <v>350</v>
      </c>
      <c r="G184" s="5" t="s">
        <v>94</v>
      </c>
      <c r="H184" s="5" t="s">
        <v>319</v>
      </c>
      <c r="I184">
        <v>0</v>
      </c>
      <c r="J184"/>
      <c r="K184"/>
      <c r="L184"/>
      <c r="M184"/>
      <c r="N184"/>
      <c r="O184">
        <v>0</v>
      </c>
      <c r="P184">
        <v>0</v>
      </c>
      <c r="Q184">
        <v>0</v>
      </c>
      <c r="R184">
        <v>0</v>
      </c>
      <c r="S184"/>
      <c r="T184">
        <v>426.80581665039063</v>
      </c>
      <c r="U184"/>
      <c r="V184">
        <v>175.89743041992187</v>
      </c>
      <c r="W184"/>
      <c r="X184"/>
      <c r="Y184">
        <v>169.68928527832031</v>
      </c>
      <c r="Z184">
        <v>-123.12820434570312</v>
      </c>
      <c r="AA184">
        <v>0</v>
      </c>
      <c r="AB184"/>
      <c r="AC184">
        <v>59.428726196289063</v>
      </c>
      <c r="AD184">
        <v>0</v>
      </c>
      <c r="AE184"/>
      <c r="AF184">
        <v>0</v>
      </c>
      <c r="AG184">
        <v>0</v>
      </c>
      <c r="AH184"/>
      <c r="AI184">
        <v>0</v>
      </c>
      <c r="AJ184"/>
      <c r="AK184"/>
      <c r="AL184">
        <v>708.6929931640625</v>
      </c>
      <c r="AM184">
        <v>281.88726806640625</v>
      </c>
      <c r="AN184">
        <v>426.80581665039063</v>
      </c>
      <c r="AO184" s="5" t="s">
        <v>4310</v>
      </c>
    </row>
    <row r="185" spans="1:41" ht="15" x14ac:dyDescent="0.25">
      <c r="A185">
        <v>2012</v>
      </c>
      <c r="B185" s="5" t="s">
        <v>83</v>
      </c>
      <c r="C185" s="5" t="s">
        <v>4292</v>
      </c>
      <c r="D185" s="5" t="s">
        <v>4295</v>
      </c>
      <c r="E185" s="5" t="s">
        <v>4246</v>
      </c>
      <c r="F185" s="5" t="s">
        <v>350</v>
      </c>
      <c r="G185" s="5" t="s">
        <v>97</v>
      </c>
      <c r="H185" s="5" t="s">
        <v>319</v>
      </c>
      <c r="I185">
        <v>0</v>
      </c>
      <c r="J185"/>
      <c r="K185"/>
      <c r="L185"/>
      <c r="M185"/>
      <c r="N185"/>
      <c r="O185">
        <v>0</v>
      </c>
      <c r="P185">
        <v>0</v>
      </c>
      <c r="Q185">
        <v>0</v>
      </c>
      <c r="R185">
        <v>0</v>
      </c>
      <c r="S185"/>
      <c r="T185">
        <v>412.49600219726562</v>
      </c>
      <c r="U185"/>
      <c r="V185">
        <v>170</v>
      </c>
      <c r="W185"/>
      <c r="X185"/>
      <c r="Y185">
        <v>164</v>
      </c>
      <c r="Z185">
        <v>-119</v>
      </c>
      <c r="AA185">
        <v>0</v>
      </c>
      <c r="AB185"/>
      <c r="AC185">
        <v>57.43621826171875</v>
      </c>
      <c r="AD185">
        <v>0</v>
      </c>
      <c r="AE185"/>
      <c r="AF185">
        <v>0</v>
      </c>
      <c r="AG185">
        <v>0</v>
      </c>
      <c r="AH185"/>
      <c r="AI185">
        <v>0</v>
      </c>
      <c r="AJ185"/>
      <c r="AK185"/>
      <c r="AL185">
        <v>684.93218994140625</v>
      </c>
      <c r="AM185">
        <v>272.43621826171875</v>
      </c>
      <c r="AN185">
        <v>412.49600219726562</v>
      </c>
      <c r="AO185" s="5" t="s">
        <v>4311</v>
      </c>
    </row>
    <row r="186" spans="1:41" ht="15" x14ac:dyDescent="0.25">
      <c r="A186">
        <v>2012</v>
      </c>
      <c r="B186" s="5" t="s">
        <v>83</v>
      </c>
      <c r="C186" s="5" t="s">
        <v>187</v>
      </c>
      <c r="D186" s="5" t="s">
        <v>9</v>
      </c>
      <c r="E186" s="5" t="s">
        <v>4465</v>
      </c>
      <c r="F186" s="5" t="s">
        <v>188</v>
      </c>
      <c r="G186" s="5" t="s">
        <v>87</v>
      </c>
      <c r="H186" s="5" t="s">
        <v>88</v>
      </c>
      <c r="I186">
        <v>239</v>
      </c>
      <c r="J186">
        <v>272</v>
      </c>
      <c r="K186">
        <v>37</v>
      </c>
      <c r="L186">
        <v>113</v>
      </c>
      <c r="M186">
        <v>140</v>
      </c>
      <c r="N186">
        <v>210</v>
      </c>
      <c r="O186">
        <v>32</v>
      </c>
      <c r="P186">
        <v>199</v>
      </c>
      <c r="Q186">
        <v>18</v>
      </c>
      <c r="R186">
        <v>56</v>
      </c>
      <c r="S186">
        <v>403</v>
      </c>
      <c r="T186">
        <v>243</v>
      </c>
      <c r="U186">
        <v>17</v>
      </c>
      <c r="V186">
        <v>136</v>
      </c>
      <c r="W186">
        <v>126</v>
      </c>
      <c r="X186">
        <v>362</v>
      </c>
      <c r="Y186">
        <v>269</v>
      </c>
      <c r="Z186">
        <v>469</v>
      </c>
      <c r="AA186">
        <v>729</v>
      </c>
      <c r="AB186">
        <v>103</v>
      </c>
      <c r="AC186">
        <v>341</v>
      </c>
      <c r="AD186">
        <v>755</v>
      </c>
      <c r="AE186">
        <v>167</v>
      </c>
      <c r="AF186">
        <v>358</v>
      </c>
      <c r="AG186">
        <v>1086</v>
      </c>
      <c r="AH186">
        <v>283</v>
      </c>
      <c r="AI186">
        <v>91</v>
      </c>
      <c r="AJ186">
        <v>85</v>
      </c>
      <c r="AK186">
        <v>124</v>
      </c>
      <c r="AL186">
        <v>7463</v>
      </c>
      <c r="AM186">
        <v>4764</v>
      </c>
      <c r="AN186">
        <v>2699</v>
      </c>
      <c r="AO186" s="5" t="s">
        <v>4523</v>
      </c>
    </row>
    <row r="187" spans="1:41" ht="15" x14ac:dyDescent="0.25">
      <c r="A187">
        <v>2012</v>
      </c>
      <c r="B187" s="5" t="s">
        <v>83</v>
      </c>
      <c r="C187" s="5" t="s">
        <v>187</v>
      </c>
      <c r="D187" s="5" t="s">
        <v>9</v>
      </c>
      <c r="E187" s="5" t="s">
        <v>4465</v>
      </c>
      <c r="F187" s="5" t="s">
        <v>190</v>
      </c>
      <c r="G187" s="5" t="s">
        <v>87</v>
      </c>
      <c r="H187" s="5" t="s">
        <v>88</v>
      </c>
      <c r="I187">
        <v>150</v>
      </c>
      <c r="J187">
        <v>484</v>
      </c>
      <c r="K187">
        <v>56</v>
      </c>
      <c r="L187">
        <v>124</v>
      </c>
      <c r="M187">
        <v>147</v>
      </c>
      <c r="N187">
        <v>294</v>
      </c>
      <c r="O187">
        <v>143</v>
      </c>
      <c r="P187">
        <v>261</v>
      </c>
      <c r="Q187">
        <v>29</v>
      </c>
      <c r="R187">
        <v>117</v>
      </c>
      <c r="S187">
        <v>142</v>
      </c>
      <c r="T187">
        <v>287</v>
      </c>
      <c r="U187">
        <v>4</v>
      </c>
      <c r="V187">
        <v>146</v>
      </c>
      <c r="W187">
        <v>74</v>
      </c>
      <c r="X187">
        <v>319</v>
      </c>
      <c r="Y187">
        <v>1043</v>
      </c>
      <c r="Z187">
        <v>212</v>
      </c>
      <c r="AA187">
        <v>2335</v>
      </c>
      <c r="AB187">
        <v>145</v>
      </c>
      <c r="AC187">
        <v>1173</v>
      </c>
      <c r="AD187">
        <v>591</v>
      </c>
      <c r="AE187">
        <v>394</v>
      </c>
      <c r="AF187">
        <v>434</v>
      </c>
      <c r="AG187">
        <v>1155</v>
      </c>
      <c r="AH187">
        <v>433</v>
      </c>
      <c r="AI187">
        <v>117</v>
      </c>
      <c r="AJ187">
        <v>253</v>
      </c>
      <c r="AK187">
        <v>118</v>
      </c>
      <c r="AL187">
        <v>11180</v>
      </c>
      <c r="AM187">
        <v>8608</v>
      </c>
      <c r="AN187">
        <v>2572</v>
      </c>
      <c r="AO187" s="5" t="s">
        <v>4524</v>
      </c>
    </row>
    <row r="188" spans="1:41" ht="15" x14ac:dyDescent="0.25">
      <c r="A188">
        <v>2012</v>
      </c>
      <c r="B188" s="5" t="s">
        <v>83</v>
      </c>
      <c r="C188" s="5" t="s">
        <v>187</v>
      </c>
      <c r="D188" s="5" t="s">
        <v>9</v>
      </c>
      <c r="E188" s="5" t="s">
        <v>1</v>
      </c>
      <c r="F188" s="5" t="s">
        <v>188</v>
      </c>
      <c r="G188" s="5" t="s">
        <v>87</v>
      </c>
      <c r="H188" s="5" t="s">
        <v>1</v>
      </c>
      <c r="I188">
        <v>54.3</v>
      </c>
      <c r="J188">
        <v>13.46</v>
      </c>
      <c r="K188">
        <v>78.2</v>
      </c>
      <c r="L188">
        <v>33.86</v>
      </c>
      <c r="M188">
        <v>20.0139</v>
      </c>
      <c r="N188">
        <v>116.29</v>
      </c>
      <c r="O188">
        <v>10.19</v>
      </c>
      <c r="P188">
        <v>73.35549374130737</v>
      </c>
      <c r="Q188">
        <v>10.234999999999999</v>
      </c>
      <c r="R188">
        <v>12.27</v>
      </c>
      <c r="S188">
        <v>70.819999999999993</v>
      </c>
      <c r="T188">
        <v>72.5</v>
      </c>
      <c r="U188">
        <v>9.17</v>
      </c>
      <c r="V188">
        <v>51.72</v>
      </c>
      <c r="W188">
        <v>13.52</v>
      </c>
      <c r="X188">
        <v>46.51</v>
      </c>
      <c r="Y188">
        <v>9.9</v>
      </c>
      <c r="Z188">
        <v>99.864999999999995</v>
      </c>
      <c r="AA188">
        <v>30.359361788288449</v>
      </c>
      <c r="AB188">
        <v>43.2</v>
      </c>
      <c r="AC188">
        <v>71.7</v>
      </c>
      <c r="AD188">
        <v>58.014000000000003</v>
      </c>
      <c r="AE188">
        <v>15.331</v>
      </c>
      <c r="AF188">
        <v>28.450171999999998</v>
      </c>
      <c r="AG188">
        <v>18.42565236073245</v>
      </c>
      <c r="AH188">
        <v>8.7799999999999994</v>
      </c>
      <c r="AI188">
        <v>46.32</v>
      </c>
      <c r="AJ188">
        <v>1.3723344795324479</v>
      </c>
      <c r="AK188">
        <v>44.26</v>
      </c>
      <c r="AL188">
        <f>AVERAGE(I188:AK188)</f>
        <v>40.082479805857261</v>
      </c>
      <c r="AM188">
        <v>650.06402587890625</v>
      </c>
      <c r="AN188">
        <v>512.32794189453125</v>
      </c>
      <c r="AO188" s="5" t="s">
        <v>312</v>
      </c>
    </row>
    <row r="189" spans="1:41" ht="15" x14ac:dyDescent="0.25">
      <c r="A189">
        <v>2012</v>
      </c>
      <c r="B189" s="5" t="s">
        <v>83</v>
      </c>
      <c r="C189" s="5" t="s">
        <v>187</v>
      </c>
      <c r="D189" s="5" t="s">
        <v>9</v>
      </c>
      <c r="E189" s="5" t="s">
        <v>1</v>
      </c>
      <c r="F189" s="5" t="s">
        <v>190</v>
      </c>
      <c r="G189" s="5" t="s">
        <v>87</v>
      </c>
      <c r="H189" s="5" t="s">
        <v>1</v>
      </c>
      <c r="I189">
        <v>107.3</v>
      </c>
      <c r="J189">
        <v>130.01</v>
      </c>
      <c r="K189">
        <v>174.9</v>
      </c>
      <c r="L189">
        <v>233.47</v>
      </c>
      <c r="M189">
        <v>68.002099999999999</v>
      </c>
      <c r="N189">
        <v>278.99</v>
      </c>
      <c r="O189">
        <v>121.71</v>
      </c>
      <c r="P189">
        <v>119.3409179415855</v>
      </c>
      <c r="Q189">
        <v>53.396999999999998</v>
      </c>
      <c r="R189">
        <v>162.35</v>
      </c>
      <c r="S189">
        <v>45.64</v>
      </c>
      <c r="T189">
        <v>167.2</v>
      </c>
      <c r="U189">
        <v>54.29</v>
      </c>
      <c r="V189">
        <v>106.78</v>
      </c>
      <c r="W189">
        <v>37.33</v>
      </c>
      <c r="X189">
        <v>99.51</v>
      </c>
      <c r="Y189">
        <v>220.6</v>
      </c>
      <c r="Z189">
        <v>220.904</v>
      </c>
      <c r="AA189">
        <v>300.9310775434642</v>
      </c>
      <c r="AB189">
        <v>55.59</v>
      </c>
      <c r="AC189">
        <v>252.83</v>
      </c>
      <c r="AD189">
        <v>180.08</v>
      </c>
      <c r="AE189">
        <v>419.65000000000032</v>
      </c>
      <c r="AF189">
        <v>220.79104600000011</v>
      </c>
      <c r="AG189">
        <v>77.359889970710185</v>
      </c>
      <c r="AH189">
        <v>60.24</v>
      </c>
      <c r="AI189">
        <v>195.58</v>
      </c>
      <c r="AJ189">
        <v>44.506761764741647</v>
      </c>
      <c r="AK189">
        <v>92.09</v>
      </c>
      <c r="AL189" s="37">
        <f t="shared" ref="AL189:AL191" si="0">AVERAGE(I189:AK189)</f>
        <v>148.32319976622421</v>
      </c>
      <c r="AM189">
        <v>3003.500732421875</v>
      </c>
      <c r="AN189">
        <v>1297.8720703125</v>
      </c>
      <c r="AO189" s="5" t="s">
        <v>313</v>
      </c>
    </row>
    <row r="190" spans="1:41" ht="15" x14ac:dyDescent="0.25">
      <c r="A190">
        <v>2012</v>
      </c>
      <c r="B190" s="5" t="s">
        <v>83</v>
      </c>
      <c r="C190" s="5" t="s">
        <v>187</v>
      </c>
      <c r="D190" s="5" t="s">
        <v>9</v>
      </c>
      <c r="E190" s="5" t="s">
        <v>192</v>
      </c>
      <c r="F190" s="5" t="s">
        <v>188</v>
      </c>
      <c r="G190" s="5" t="s">
        <v>87</v>
      </c>
      <c r="H190" s="5" t="s">
        <v>192</v>
      </c>
      <c r="I190">
        <v>0.25339</v>
      </c>
      <c r="J190">
        <v>0.09</v>
      </c>
      <c r="K190">
        <v>0.51</v>
      </c>
      <c r="L190">
        <v>0.22</v>
      </c>
      <c r="M190">
        <v>0.135716</v>
      </c>
      <c r="N190">
        <v>0.55000000000000004</v>
      </c>
      <c r="O190">
        <v>0.06</v>
      </c>
      <c r="P190">
        <v>0.25902642559109901</v>
      </c>
      <c r="Q190">
        <v>4.1700000000000001E-2</v>
      </c>
      <c r="R190">
        <v>0.151</v>
      </c>
      <c r="S190">
        <v>0.41</v>
      </c>
      <c r="T190">
        <v>0.32</v>
      </c>
      <c r="U190">
        <v>0.04</v>
      </c>
      <c r="V190">
        <v>0.32</v>
      </c>
      <c r="W190">
        <v>7.0000000000000007E-2</v>
      </c>
      <c r="X190">
        <v>0.23799999999999999</v>
      </c>
      <c r="Y190">
        <v>0.04</v>
      </c>
      <c r="Z190">
        <v>0.46429999999999999</v>
      </c>
      <c r="AA190">
        <v>0.13646491888732989</v>
      </c>
      <c r="AB190">
        <v>0.25</v>
      </c>
      <c r="AC190">
        <v>0.51</v>
      </c>
      <c r="AD190">
        <v>0.30459999999999998</v>
      </c>
      <c r="AE190">
        <v>8.4000000000000005E-2</v>
      </c>
      <c r="AF190">
        <v>0.20760100000000001</v>
      </c>
      <c r="AG190">
        <v>9.1027471671773497E-2</v>
      </c>
      <c r="AH190">
        <v>0.1</v>
      </c>
      <c r="AI190">
        <v>0.1583</v>
      </c>
      <c r="AJ190">
        <v>1.054057666371E-2</v>
      </c>
      <c r="AK190">
        <v>0.19</v>
      </c>
      <c r="AL190" s="37">
        <f t="shared" si="0"/>
        <v>0.21433332389013487</v>
      </c>
      <c r="AM190">
        <v>3.469050407409668</v>
      </c>
      <c r="AN190">
        <v>2.7466158866882324</v>
      </c>
      <c r="AO190" s="5" t="s">
        <v>314</v>
      </c>
    </row>
    <row r="191" spans="1:41" ht="15" x14ac:dyDescent="0.25">
      <c r="A191">
        <v>2012</v>
      </c>
      <c r="B191" s="5" t="s">
        <v>83</v>
      </c>
      <c r="C191" s="5" t="s">
        <v>187</v>
      </c>
      <c r="D191" s="5" t="s">
        <v>9</v>
      </c>
      <c r="E191" s="5" t="s">
        <v>192</v>
      </c>
      <c r="F191" s="5" t="s">
        <v>190</v>
      </c>
      <c r="G191" s="5" t="s">
        <v>87</v>
      </c>
      <c r="H191" s="5" t="s">
        <v>192</v>
      </c>
      <c r="I191">
        <v>1.0077100000000001</v>
      </c>
      <c r="J191">
        <v>1.67</v>
      </c>
      <c r="K191">
        <v>1.3</v>
      </c>
      <c r="L191">
        <v>3.5</v>
      </c>
      <c r="M191">
        <v>2.2041279999999999</v>
      </c>
      <c r="N191">
        <v>2.86</v>
      </c>
      <c r="O191">
        <v>2.23</v>
      </c>
      <c r="P191">
        <v>1.253184979137691</v>
      </c>
      <c r="Q191">
        <v>1.2533000000000001</v>
      </c>
      <c r="R191">
        <v>2.0880000000000001</v>
      </c>
      <c r="S191">
        <v>0.71</v>
      </c>
      <c r="T191">
        <v>1.72</v>
      </c>
      <c r="U191">
        <v>1.05</v>
      </c>
      <c r="V191">
        <v>1.06</v>
      </c>
      <c r="W191">
        <v>0.88</v>
      </c>
      <c r="X191">
        <v>2.31</v>
      </c>
      <c r="Y191">
        <v>2.17</v>
      </c>
      <c r="Z191">
        <v>1.9049</v>
      </c>
      <c r="AA191">
        <v>2.4957357642654179</v>
      </c>
      <c r="AB191">
        <v>1</v>
      </c>
      <c r="AC191">
        <v>3.48</v>
      </c>
      <c r="AD191">
        <v>2.7355</v>
      </c>
      <c r="AE191">
        <v>6.2869999999999866</v>
      </c>
      <c r="AF191">
        <v>2.408554999999998</v>
      </c>
      <c r="AG191">
        <v>1.028233470744857</v>
      </c>
      <c r="AH191">
        <v>0.95</v>
      </c>
      <c r="AI191">
        <v>2.3803999999999998</v>
      </c>
      <c r="AJ191">
        <v>0.70467552034604708</v>
      </c>
      <c r="AK191">
        <v>1.68</v>
      </c>
      <c r="AL191" s="37">
        <f t="shared" si="0"/>
        <v>1.9421145770515171</v>
      </c>
      <c r="AM191">
        <v>36.221290588378906</v>
      </c>
      <c r="AN191">
        <v>20.100028991699219</v>
      </c>
      <c r="AO191" s="5" t="s">
        <v>315</v>
      </c>
    </row>
    <row r="192" spans="1:41" ht="15" x14ac:dyDescent="0.25">
      <c r="A192">
        <v>2012</v>
      </c>
      <c r="B192" s="5" t="s">
        <v>83</v>
      </c>
      <c r="C192" s="5" t="s">
        <v>252</v>
      </c>
      <c r="D192" s="5" t="s">
        <v>253</v>
      </c>
      <c r="E192" s="5" t="s">
        <v>14</v>
      </c>
      <c r="F192" s="5" t="s">
        <v>254</v>
      </c>
      <c r="G192" s="5" t="s">
        <v>87</v>
      </c>
      <c r="H192" s="5" t="s">
        <v>136</v>
      </c>
      <c r="I192">
        <v>1.9680929557157299E-2</v>
      </c>
      <c r="J192"/>
      <c r="K192">
        <v>1.6023240497858599E-2</v>
      </c>
      <c r="L192">
        <v>2.3801893768165199E-2</v>
      </c>
      <c r="M192">
        <v>6.5422568042343907E-2</v>
      </c>
      <c r="N192">
        <v>7.0444817423256798E-2</v>
      </c>
      <c r="O192">
        <v>7.0999999999999994E-2</v>
      </c>
      <c r="P192">
        <v>3.9483266982494401E-2</v>
      </c>
      <c r="Q192">
        <v>5.54836749157359E-2</v>
      </c>
      <c r="R192">
        <v>6.5147358377728906E-2</v>
      </c>
      <c r="S192">
        <v>5.6099999999999997E-2</v>
      </c>
      <c r="T192">
        <v>8.3000000000000001E-3</v>
      </c>
      <c r="U192">
        <v>9.8546120322011002E-2</v>
      </c>
      <c r="V192">
        <v>7.77689398541212E-2</v>
      </c>
      <c r="W192">
        <v>2.7799999999999998E-2</v>
      </c>
      <c r="X192">
        <v>5.50284892134658E-2</v>
      </c>
      <c r="Y192">
        <v>6.1199999999999997E-2</v>
      </c>
      <c r="Z192">
        <v>6.4299999999999996E-2</v>
      </c>
      <c r="AA192">
        <v>5.0981445416776197E-2</v>
      </c>
      <c r="AB192">
        <v>5.8299999999999998E-2</v>
      </c>
      <c r="AC192">
        <v>3.6452061962425099E-2</v>
      </c>
      <c r="AD192">
        <v>3.7164380841497799E-2</v>
      </c>
      <c r="AE192">
        <v>4.0562081161164797E-2</v>
      </c>
      <c r="AF192">
        <v>5.09553333635481E-2</v>
      </c>
      <c r="AG192">
        <v>7.3400000000000007E-2</v>
      </c>
      <c r="AH192">
        <v>6.2655872257050299E-2</v>
      </c>
      <c r="AI192">
        <v>6.1473504923419402E-2</v>
      </c>
      <c r="AJ192">
        <v>6.3672403330201105E-2</v>
      </c>
      <c r="AK192">
        <v>3.04E-2</v>
      </c>
      <c r="AL192">
        <v>4.9708567559719086E-2</v>
      </c>
      <c r="AM192">
        <v>5.2463557571172714E-2</v>
      </c>
      <c r="AN192">
        <v>4.5805666595697403E-2</v>
      </c>
      <c r="AO192" s="5" t="s">
        <v>340</v>
      </c>
    </row>
    <row r="193" spans="1:41" ht="15" x14ac:dyDescent="0.25">
      <c r="A193">
        <v>2012</v>
      </c>
      <c r="B193" s="5" t="s">
        <v>83</v>
      </c>
      <c r="C193" s="5" t="s">
        <v>252</v>
      </c>
      <c r="D193" s="5" t="s">
        <v>253</v>
      </c>
      <c r="E193" s="5" t="s">
        <v>14</v>
      </c>
      <c r="F193" s="5" t="s">
        <v>256</v>
      </c>
      <c r="G193" s="5" t="s">
        <v>87</v>
      </c>
      <c r="H193" s="5" t="s">
        <v>136</v>
      </c>
      <c r="I193">
        <v>2.7947649557157301E-2</v>
      </c>
      <c r="J193"/>
      <c r="K193">
        <v>2.4289960497858601E-2</v>
      </c>
      <c r="L193">
        <v>3.16866937681652E-2</v>
      </c>
      <c r="M193">
        <v>7.3689288042343898E-2</v>
      </c>
      <c r="N193">
        <v>7.8711537423256803E-2</v>
      </c>
      <c r="O193">
        <v>7.9200000000000007E-2</v>
      </c>
      <c r="P193">
        <v>4.7746693523242699E-2</v>
      </c>
      <c r="Q193">
        <v>6.3750394915735906E-2</v>
      </c>
      <c r="R193">
        <v>7.2982878377728905E-2</v>
      </c>
      <c r="S193">
        <v>6.4299999999999996E-2</v>
      </c>
      <c r="T193">
        <v>1.66E-2</v>
      </c>
      <c r="U193">
        <v>0.10681284032201099</v>
      </c>
      <c r="V193">
        <v>8.6035659854121205E-2</v>
      </c>
      <c r="W193">
        <v>3.61E-2</v>
      </c>
      <c r="X193">
        <v>6.2864009213465799E-2</v>
      </c>
      <c r="Y193">
        <v>6.9500000000000006E-2</v>
      </c>
      <c r="Z193">
        <v>7.2599999999999998E-2</v>
      </c>
      <c r="AA193">
        <v>5.9248165416776202E-2</v>
      </c>
      <c r="AB193">
        <v>6.6600000000000006E-2</v>
      </c>
      <c r="AC193">
        <v>4.4718781962425097E-2</v>
      </c>
      <c r="AD193">
        <v>4.5431100841497797E-2</v>
      </c>
      <c r="AE193">
        <v>4.8828801161164802E-2</v>
      </c>
      <c r="AF193">
        <v>5.9222053363548098E-2</v>
      </c>
      <c r="AG193">
        <v>8.1699999999999995E-2</v>
      </c>
      <c r="AH193">
        <v>7.0491392257050298E-2</v>
      </c>
      <c r="AI193">
        <v>6.97402249234194E-2</v>
      </c>
      <c r="AJ193">
        <v>7.1939123330201096E-2</v>
      </c>
      <c r="AK193">
        <v>3.8300000000000001E-2</v>
      </c>
      <c r="AL193">
        <v>5.7621978223323822E-2</v>
      </c>
      <c r="AM193">
        <v>6.0201842337846756E-2</v>
      </c>
      <c r="AN193">
        <v>5.396716296672821E-2</v>
      </c>
      <c r="AO193" s="5" t="s">
        <v>341</v>
      </c>
    </row>
    <row r="194" spans="1:41" ht="15" x14ac:dyDescent="0.25">
      <c r="A194">
        <v>2012</v>
      </c>
      <c r="B194" s="5" t="s">
        <v>83</v>
      </c>
      <c r="C194" s="5" t="s">
        <v>316</v>
      </c>
      <c r="D194" s="5" t="s">
        <v>253</v>
      </c>
      <c r="E194" s="5" t="s">
        <v>325</v>
      </c>
      <c r="F194" s="5" t="s">
        <v>184</v>
      </c>
      <c r="G194" s="5" t="s">
        <v>94</v>
      </c>
      <c r="H194" s="5" t="s">
        <v>319</v>
      </c>
      <c r="I194">
        <v>12324.6376953125</v>
      </c>
      <c r="J194">
        <v>19695.33984375</v>
      </c>
      <c r="K194">
        <v>4823.13623046875</v>
      </c>
      <c r="L194">
        <v>3512.775146484375</v>
      </c>
      <c r="M194">
        <v>9375.5224609375</v>
      </c>
      <c r="N194">
        <v>5994.99853515625</v>
      </c>
      <c r="O194">
        <v>9778.8623046875</v>
      </c>
      <c r="P194">
        <v>7139.3662109375</v>
      </c>
      <c r="Q194">
        <v>4867.185546875</v>
      </c>
      <c r="R194">
        <v>6941.47265625</v>
      </c>
      <c r="S194">
        <v>10079.95703125</v>
      </c>
      <c r="T194">
        <v>13182.9951171875</v>
      </c>
      <c r="U194">
        <v>2059.03466796875</v>
      </c>
      <c r="V194">
        <v>8644.841796875</v>
      </c>
      <c r="W194">
        <v>2939.556396484375</v>
      </c>
      <c r="X194">
        <v>15122.005859375</v>
      </c>
      <c r="Y194">
        <v>56203.3671875</v>
      </c>
      <c r="Z194">
        <v>6058.1142578125</v>
      </c>
      <c r="AA194">
        <v>66355.8359375</v>
      </c>
      <c r="AB194">
        <v>2078.69384765625</v>
      </c>
      <c r="AC194">
        <v>10171.287109375</v>
      </c>
      <c r="AD194">
        <v>12051.04296875</v>
      </c>
      <c r="AE194">
        <v>14829.8447265625</v>
      </c>
      <c r="AF194">
        <v>30320.744140625</v>
      </c>
      <c r="AG194">
        <v>97660.3203125</v>
      </c>
      <c r="AH194">
        <v>17051.052734375</v>
      </c>
      <c r="AI194">
        <v>4697.49609375</v>
      </c>
      <c r="AJ194">
        <v>29549.978515625</v>
      </c>
      <c r="AK194">
        <v>8173.0224609375</v>
      </c>
      <c r="AL194">
        <v>491682.4375</v>
      </c>
      <c r="AM194">
        <v>382329.125</v>
      </c>
      <c r="AN194">
        <v>109353.3359375</v>
      </c>
      <c r="AO194" s="5" t="s">
        <v>326</v>
      </c>
    </row>
    <row r="195" spans="1:41" ht="15" x14ac:dyDescent="0.25">
      <c r="A195">
        <v>2012</v>
      </c>
      <c r="B195" s="5" t="s">
        <v>83</v>
      </c>
      <c r="C195" s="5" t="s">
        <v>316</v>
      </c>
      <c r="D195" s="5" t="s">
        <v>253</v>
      </c>
      <c r="E195" s="5" t="s">
        <v>325</v>
      </c>
      <c r="F195" s="5" t="s">
        <v>184</v>
      </c>
      <c r="G195" s="5" t="s">
        <v>97</v>
      </c>
      <c r="H195" s="5" t="s">
        <v>319</v>
      </c>
      <c r="I195">
        <v>11911.4208984375</v>
      </c>
      <c r="J195">
        <v>19035</v>
      </c>
      <c r="K195">
        <v>4661.427734375</v>
      </c>
      <c r="L195">
        <v>3395</v>
      </c>
      <c r="M195">
        <v>9061.1826171875</v>
      </c>
      <c r="N195">
        <v>5794</v>
      </c>
      <c r="O195">
        <v>9451</v>
      </c>
      <c r="P195">
        <v>6900</v>
      </c>
      <c r="Q195">
        <v>4704</v>
      </c>
      <c r="R195">
        <v>6708.7412109375</v>
      </c>
      <c r="S195">
        <v>9742</v>
      </c>
      <c r="T195">
        <v>12741</v>
      </c>
      <c r="U195">
        <v>1990</v>
      </c>
      <c r="V195">
        <v>8355</v>
      </c>
      <c r="W195">
        <v>2841</v>
      </c>
      <c r="X195">
        <v>14615</v>
      </c>
      <c r="Y195">
        <v>54319</v>
      </c>
      <c r="Z195">
        <v>5855</v>
      </c>
      <c r="AA195">
        <v>64131.08203125</v>
      </c>
      <c r="AB195">
        <v>2009</v>
      </c>
      <c r="AC195">
        <v>9830.267578125</v>
      </c>
      <c r="AD195">
        <v>11647</v>
      </c>
      <c r="AE195">
        <v>14332.634765625</v>
      </c>
      <c r="AF195">
        <v>29304.16015625</v>
      </c>
      <c r="AG195">
        <v>94386</v>
      </c>
      <c r="AH195">
        <v>16479.37109375</v>
      </c>
      <c r="AI195">
        <v>4540</v>
      </c>
      <c r="AJ195">
        <v>28559.236328125</v>
      </c>
      <c r="AK195">
        <v>7899</v>
      </c>
      <c r="AL195">
        <v>475197.53125</v>
      </c>
      <c r="AM195">
        <v>369510.5625</v>
      </c>
      <c r="AN195">
        <v>105686.984375</v>
      </c>
      <c r="AO195" s="5" t="s">
        <v>327</v>
      </c>
    </row>
    <row r="196" spans="1:41" ht="15" x14ac:dyDescent="0.25">
      <c r="A196">
        <v>2012</v>
      </c>
      <c r="B196" s="5" t="s">
        <v>83</v>
      </c>
      <c r="C196" s="5" t="s">
        <v>316</v>
      </c>
      <c r="D196" s="5" t="s">
        <v>253</v>
      </c>
      <c r="E196" s="5" t="s">
        <v>325</v>
      </c>
      <c r="F196" s="5" t="s">
        <v>328</v>
      </c>
      <c r="G196" s="5" t="s">
        <v>94</v>
      </c>
      <c r="H196" s="5" t="s">
        <v>319</v>
      </c>
      <c r="I196">
        <v>10214.232421875</v>
      </c>
      <c r="J196">
        <v>26100.07421875</v>
      </c>
      <c r="K196">
        <v>55.716846466064453</v>
      </c>
      <c r="L196">
        <v>2456.35595703125</v>
      </c>
      <c r="M196">
        <v>8939.7578125</v>
      </c>
      <c r="N196">
        <v>10145.654296875</v>
      </c>
      <c r="O196">
        <v>7938.8798828125</v>
      </c>
      <c r="P196">
        <v>4993.41748046875</v>
      </c>
      <c r="Q196">
        <v>4942.2314453125</v>
      </c>
      <c r="R196">
        <v>8349.025390625</v>
      </c>
      <c r="S196">
        <v>10075.818359375</v>
      </c>
      <c r="T196">
        <v>5580.0458984375</v>
      </c>
      <c r="U196">
        <v>2560.859619140625</v>
      </c>
      <c r="V196">
        <v>11063.9482421875</v>
      </c>
      <c r="W196">
        <v>3964.4560546875</v>
      </c>
      <c r="X196">
        <v>16680.25</v>
      </c>
      <c r="Y196">
        <v>59841.65625</v>
      </c>
      <c r="Z196">
        <v>6622.99658203125</v>
      </c>
      <c r="AA196">
        <v>83734.765625</v>
      </c>
      <c r="AB196">
        <v>2095.248779296875</v>
      </c>
      <c r="AC196">
        <v>5626.33447265625</v>
      </c>
      <c r="AD196">
        <v>11072.4423828125</v>
      </c>
      <c r="AE196">
        <v>7845.025390625</v>
      </c>
      <c r="AF196">
        <v>29783.26171875</v>
      </c>
      <c r="AG196">
        <v>154817.671875</v>
      </c>
      <c r="AH196">
        <v>22499.681640625</v>
      </c>
      <c r="AI196">
        <v>6117.091796875</v>
      </c>
      <c r="AJ196">
        <v>52375.58203125</v>
      </c>
      <c r="AK196">
        <v>4210.15673828125</v>
      </c>
      <c r="AL196">
        <v>580702.6875</v>
      </c>
      <c r="AM196">
        <v>481473.09375</v>
      </c>
      <c r="AN196">
        <v>99229.546875</v>
      </c>
      <c r="AO196" s="5" t="s">
        <v>329</v>
      </c>
    </row>
    <row r="197" spans="1:41" ht="15" x14ac:dyDescent="0.25">
      <c r="A197">
        <v>2012</v>
      </c>
      <c r="B197" s="5" t="s">
        <v>83</v>
      </c>
      <c r="C197" s="5" t="s">
        <v>316</v>
      </c>
      <c r="D197" s="5" t="s">
        <v>253</v>
      </c>
      <c r="E197" s="5" t="s">
        <v>325</v>
      </c>
      <c r="F197" s="5" t="s">
        <v>328</v>
      </c>
      <c r="G197" s="5" t="s">
        <v>97</v>
      </c>
      <c r="H197" s="5" t="s">
        <v>319</v>
      </c>
      <c r="I197">
        <v>9871.7734375</v>
      </c>
      <c r="J197">
        <v>25225</v>
      </c>
      <c r="K197">
        <v>53.848789215087891</v>
      </c>
      <c r="L197">
        <v>2374</v>
      </c>
      <c r="M197">
        <v>8640.0283203125</v>
      </c>
      <c r="N197">
        <v>9805.494140625</v>
      </c>
      <c r="O197">
        <v>7672.70751953125</v>
      </c>
      <c r="P197">
        <v>4826</v>
      </c>
      <c r="Q197">
        <v>4776.52978515625</v>
      </c>
      <c r="R197">
        <v>8069.10205078125</v>
      </c>
      <c r="S197">
        <v>9738</v>
      </c>
      <c r="T197">
        <v>5392.9599609375</v>
      </c>
      <c r="U197">
        <v>2475</v>
      </c>
      <c r="V197">
        <v>10693</v>
      </c>
      <c r="W197">
        <v>3831.537109375</v>
      </c>
      <c r="X197">
        <v>16121</v>
      </c>
      <c r="Y197">
        <v>57835.3046875</v>
      </c>
      <c r="Z197">
        <v>6400.94287109375</v>
      </c>
      <c r="AA197">
        <v>80927.3359375</v>
      </c>
      <c r="AB197">
        <v>2025</v>
      </c>
      <c r="AC197">
        <v>5437.69677734375</v>
      </c>
      <c r="AD197">
        <v>10701.208984375</v>
      </c>
      <c r="AE197">
        <v>7582</v>
      </c>
      <c r="AF197">
        <v>28784.69921875</v>
      </c>
      <c r="AG197">
        <v>149627</v>
      </c>
      <c r="AH197">
        <v>21745.3203125</v>
      </c>
      <c r="AI197">
        <v>5912</v>
      </c>
      <c r="AJ197">
        <v>50619.55078125</v>
      </c>
      <c r="AK197">
        <v>4069</v>
      </c>
      <c r="AL197">
        <v>561233</v>
      </c>
      <c r="AM197">
        <v>465330.4375</v>
      </c>
      <c r="AN197">
        <v>95902.609375</v>
      </c>
      <c r="AO197" s="5" t="s">
        <v>330</v>
      </c>
    </row>
    <row r="198" spans="1:41" ht="15" x14ac:dyDescent="0.25">
      <c r="A198">
        <v>2012</v>
      </c>
      <c r="B198" s="5" t="s">
        <v>83</v>
      </c>
      <c r="C198" s="5" t="s">
        <v>316</v>
      </c>
      <c r="D198" s="5" t="s">
        <v>253</v>
      </c>
      <c r="E198" s="5" t="s">
        <v>331</v>
      </c>
      <c r="F198" s="5" t="s">
        <v>331</v>
      </c>
      <c r="G198" s="5" t="s">
        <v>94</v>
      </c>
      <c r="H198" s="5" t="s">
        <v>319</v>
      </c>
      <c r="I198">
        <v>12307.2119140625</v>
      </c>
      <c r="J198">
        <v>35414.359375</v>
      </c>
      <c r="K198">
        <v>1865.5123291015625</v>
      </c>
      <c r="L198">
        <v>4386.05419921875</v>
      </c>
      <c r="M198">
        <v>21046.28125</v>
      </c>
      <c r="N198">
        <v>15064.4833984375</v>
      </c>
      <c r="O198">
        <v>15682.884765625</v>
      </c>
      <c r="P198">
        <v>18808.8671875</v>
      </c>
      <c r="Q198">
        <v>7495.76513671875</v>
      </c>
      <c r="R198">
        <v>14747.990234375</v>
      </c>
      <c r="S198">
        <v>20142.326171875</v>
      </c>
      <c r="T198">
        <v>10144.3994140625</v>
      </c>
      <c r="U198">
        <v>5062.8701171875</v>
      </c>
      <c r="V198">
        <v>17770.814453125</v>
      </c>
      <c r="W198">
        <v>5248.41015625</v>
      </c>
      <c r="X198">
        <v>23810.3046875</v>
      </c>
      <c r="Y198">
        <v>97441.2265625</v>
      </c>
      <c r="Z198">
        <v>17982.984375</v>
      </c>
      <c r="AA198">
        <v>156848.53125</v>
      </c>
      <c r="AB198">
        <v>2952.107666015625</v>
      </c>
      <c r="AC198">
        <v>18337.619140625</v>
      </c>
      <c r="AD198">
        <v>26250.763671875</v>
      </c>
      <c r="AE198">
        <v>12957.1455078125</v>
      </c>
      <c r="AF198">
        <v>54034.171875</v>
      </c>
      <c r="AG198">
        <v>331786</v>
      </c>
      <c r="AH198">
        <v>48413.47265625</v>
      </c>
      <c r="AI198">
        <v>9477.6650390625</v>
      </c>
      <c r="AJ198">
        <v>76002.765625</v>
      </c>
      <c r="AK198">
        <v>7860.5458984375</v>
      </c>
      <c r="AL198">
        <v>1089343.5</v>
      </c>
      <c r="AM198">
        <v>896448.875</v>
      </c>
      <c r="AN198">
        <v>192894.6875</v>
      </c>
      <c r="AO198" s="5" t="s">
        <v>332</v>
      </c>
    </row>
    <row r="199" spans="1:41" ht="15" x14ac:dyDescent="0.25">
      <c r="A199">
        <v>2012</v>
      </c>
      <c r="B199" s="5" t="s">
        <v>83</v>
      </c>
      <c r="C199" s="5" t="s">
        <v>316</v>
      </c>
      <c r="D199" s="5" t="s">
        <v>253</v>
      </c>
      <c r="E199" s="5" t="s">
        <v>331</v>
      </c>
      <c r="F199" s="5" t="s">
        <v>331</v>
      </c>
      <c r="G199" s="5" t="s">
        <v>97</v>
      </c>
      <c r="H199" s="5" t="s">
        <v>319</v>
      </c>
      <c r="I199">
        <v>11894.580078125</v>
      </c>
      <c r="J199">
        <v>34227</v>
      </c>
      <c r="K199">
        <v>1802.966064453125</v>
      </c>
      <c r="L199">
        <v>4239</v>
      </c>
      <c r="M199">
        <v>20340.6484375</v>
      </c>
      <c r="N199">
        <v>14559.40625</v>
      </c>
      <c r="O199">
        <v>15157.07421875</v>
      </c>
      <c r="P199">
        <v>18178.25</v>
      </c>
      <c r="Q199">
        <v>7244.44970703125</v>
      </c>
      <c r="R199">
        <v>14253.5244140625</v>
      </c>
      <c r="S199">
        <v>19467</v>
      </c>
      <c r="T199">
        <v>9804.28125</v>
      </c>
      <c r="U199">
        <v>4893.1240234375</v>
      </c>
      <c r="V199">
        <v>17175</v>
      </c>
      <c r="W199">
        <v>5072.443359375</v>
      </c>
      <c r="X199">
        <v>23012</v>
      </c>
      <c r="Y199">
        <v>94174.25</v>
      </c>
      <c r="Z199">
        <v>17380.056640625</v>
      </c>
      <c r="AA199">
        <v>151589.765625</v>
      </c>
      <c r="AB199">
        <v>2853.13037109375</v>
      </c>
      <c r="AC199">
        <v>17722.80078125</v>
      </c>
      <c r="AD199">
        <v>25370.63671875</v>
      </c>
      <c r="AE199">
        <v>12522.72265625</v>
      </c>
      <c r="AF199">
        <v>52222.53125</v>
      </c>
      <c r="AG199">
        <v>320662</v>
      </c>
      <c r="AH199">
        <v>46790.28125</v>
      </c>
      <c r="AI199">
        <v>9159.9013671875</v>
      </c>
      <c r="AJ199">
        <v>73454.5703125</v>
      </c>
      <c r="AK199">
        <v>7597</v>
      </c>
      <c r="AL199">
        <v>1052820.25</v>
      </c>
      <c r="AM199">
        <v>866393.0625</v>
      </c>
      <c r="AN199">
        <v>186427.375</v>
      </c>
      <c r="AO199" s="5" t="s">
        <v>333</v>
      </c>
    </row>
    <row r="200" spans="1:41" ht="15" x14ac:dyDescent="0.25">
      <c r="A200">
        <v>2012</v>
      </c>
      <c r="B200" s="5" t="s">
        <v>83</v>
      </c>
      <c r="C200" s="5" t="s">
        <v>316</v>
      </c>
      <c r="D200" s="5" t="s">
        <v>253</v>
      </c>
      <c r="E200" s="5" t="s">
        <v>334</v>
      </c>
      <c r="F200" s="5" t="s">
        <v>334</v>
      </c>
      <c r="G200" s="5" t="s">
        <v>94</v>
      </c>
      <c r="H200" s="5" t="s">
        <v>319</v>
      </c>
      <c r="I200">
        <v>3938.62890625</v>
      </c>
      <c r="J200">
        <v>21798.865234375</v>
      </c>
      <c r="K200">
        <v>795.62396240234375</v>
      </c>
      <c r="L200">
        <v>2053.48681640625</v>
      </c>
      <c r="M200">
        <v>15435.6611328125</v>
      </c>
      <c r="N200">
        <v>9275.8525390625</v>
      </c>
      <c r="O200">
        <v>11284.728515625</v>
      </c>
      <c r="P200">
        <v>12184.380859375</v>
      </c>
      <c r="Q200">
        <v>4330.23486328125</v>
      </c>
      <c r="R200">
        <v>8146.89599609375</v>
      </c>
      <c r="S200">
        <v>13194.376953125</v>
      </c>
      <c r="T200">
        <v>3509.1044921875</v>
      </c>
      <c r="U200">
        <v>3181.322265625</v>
      </c>
      <c r="V200">
        <v>13041.0029296875</v>
      </c>
      <c r="W200">
        <v>2948.12646484375</v>
      </c>
      <c r="X200">
        <v>15141.6337890625</v>
      </c>
      <c r="Y200">
        <v>62511.71484375</v>
      </c>
      <c r="Z200">
        <v>10660.76953125</v>
      </c>
      <c r="AA200">
        <v>93197.921875</v>
      </c>
      <c r="AB200">
        <v>2235.015625</v>
      </c>
      <c r="AC200">
        <v>8603.287109375</v>
      </c>
      <c r="AD200">
        <v>15254.01171875</v>
      </c>
      <c r="AE200">
        <v>8098.341796875</v>
      </c>
      <c r="AF200">
        <v>32105.279296875</v>
      </c>
      <c r="AG200">
        <v>208744.21875</v>
      </c>
      <c r="AH200">
        <v>31444.52734375</v>
      </c>
      <c r="AI200">
        <v>6420.19775390625</v>
      </c>
      <c r="AJ200">
        <v>42925.74609375</v>
      </c>
      <c r="AK200">
        <v>4932.59521484375</v>
      </c>
      <c r="AL200">
        <v>667393.5</v>
      </c>
      <c r="AM200">
        <v>544797.9375</v>
      </c>
      <c r="AN200">
        <v>122595.6015625</v>
      </c>
      <c r="AO200" s="5" t="s">
        <v>335</v>
      </c>
    </row>
    <row r="201" spans="1:41" ht="15" x14ac:dyDescent="0.25">
      <c r="A201">
        <v>2012</v>
      </c>
      <c r="B201" s="5" t="s">
        <v>83</v>
      </c>
      <c r="C201" s="5" t="s">
        <v>316</v>
      </c>
      <c r="D201" s="5" t="s">
        <v>253</v>
      </c>
      <c r="E201" s="5" t="s">
        <v>334</v>
      </c>
      <c r="F201" s="5" t="s">
        <v>334</v>
      </c>
      <c r="G201" s="5" t="s">
        <v>97</v>
      </c>
      <c r="H201" s="5" t="s">
        <v>319</v>
      </c>
      <c r="I201">
        <v>3806.575927734375</v>
      </c>
      <c r="J201">
        <v>21068</v>
      </c>
      <c r="K201">
        <v>768.94854736328125</v>
      </c>
      <c r="L201">
        <v>1984.63818359375</v>
      </c>
      <c r="M201">
        <v>14918.1396484375</v>
      </c>
      <c r="N201">
        <v>8964.8544921875</v>
      </c>
      <c r="O201">
        <v>10906.3779296875</v>
      </c>
      <c r="P201">
        <v>11775.8671875</v>
      </c>
      <c r="Q201">
        <v>4185.05224609375</v>
      </c>
      <c r="R201">
        <v>7873.74951171875</v>
      </c>
      <c r="S201">
        <v>12752</v>
      </c>
      <c r="T201">
        <v>3391.452392578125</v>
      </c>
      <c r="U201">
        <v>3074.659912109375</v>
      </c>
      <c r="V201">
        <v>12603.7685546875</v>
      </c>
      <c r="W201">
        <v>2849.28271484375</v>
      </c>
      <c r="X201">
        <v>14633.9697265625</v>
      </c>
      <c r="Y201">
        <v>60415.84375</v>
      </c>
      <c r="Z201">
        <v>10303.3388671875</v>
      </c>
      <c r="AA201">
        <v>90073.2109375</v>
      </c>
      <c r="AB201">
        <v>2160.080810546875</v>
      </c>
      <c r="AC201">
        <v>8314.8388671875</v>
      </c>
      <c r="AD201">
        <v>14742.580078125</v>
      </c>
      <c r="AE201">
        <v>7826.8232421875</v>
      </c>
      <c r="AF201">
        <v>31028.86328125</v>
      </c>
      <c r="AG201">
        <v>201745.515625</v>
      </c>
      <c r="AH201">
        <v>30390.265625</v>
      </c>
      <c r="AI201">
        <v>6204.943359375</v>
      </c>
      <c r="AJ201">
        <v>41486.546875</v>
      </c>
      <c r="AK201">
        <v>4767.216796875</v>
      </c>
      <c r="AL201">
        <v>645017.4375</v>
      </c>
      <c r="AM201">
        <v>526532.1875</v>
      </c>
      <c r="AN201">
        <v>118485.2578125</v>
      </c>
      <c r="AO201" s="5" t="s">
        <v>336</v>
      </c>
    </row>
    <row r="202" spans="1:41" ht="15" x14ac:dyDescent="0.25">
      <c r="A202">
        <v>2012</v>
      </c>
      <c r="B202" s="5" t="s">
        <v>83</v>
      </c>
      <c r="C202" s="5" t="s">
        <v>316</v>
      </c>
      <c r="D202" s="5" t="s">
        <v>253</v>
      </c>
      <c r="E202" s="5" t="s">
        <v>337</v>
      </c>
      <c r="F202" s="5" t="s">
        <v>337</v>
      </c>
      <c r="G202" s="5" t="s">
        <v>94</v>
      </c>
      <c r="H202" s="5" t="s">
        <v>319</v>
      </c>
      <c r="I202">
        <v>5171.02001953125</v>
      </c>
      <c r="J202">
        <v>29117.232421875</v>
      </c>
      <c r="K202">
        <v>1036.92431640625</v>
      </c>
      <c r="L202">
        <v>2821.06689453125</v>
      </c>
      <c r="M202">
        <v>17937.328125</v>
      </c>
      <c r="N202">
        <v>12118.8173828125</v>
      </c>
      <c r="O202">
        <v>12453.1376953125</v>
      </c>
      <c r="P202">
        <v>14351.419921875</v>
      </c>
      <c r="Q202">
        <v>5857.849609375</v>
      </c>
      <c r="R202">
        <v>11741.5478515625</v>
      </c>
      <c r="S202">
        <v>13509.95703125</v>
      </c>
      <c r="T202">
        <v>4045.302734375</v>
      </c>
      <c r="U202">
        <v>4373.7607421875</v>
      </c>
      <c r="V202">
        <v>13804.3857421875</v>
      </c>
      <c r="W202">
        <v>3350.78759765625</v>
      </c>
      <c r="X202">
        <v>18881.50390625</v>
      </c>
      <c r="Y202">
        <v>77220.640625</v>
      </c>
      <c r="Z202">
        <v>13813.2275390625</v>
      </c>
      <c r="AA202">
        <v>118777.6796875</v>
      </c>
      <c r="AB202">
        <v>2420.276611328125</v>
      </c>
      <c r="AC202">
        <v>11688.6796875</v>
      </c>
      <c r="AD202">
        <v>18345.7265625</v>
      </c>
      <c r="AE202">
        <v>8997.22265625</v>
      </c>
      <c r="AF202">
        <v>41687.55859375</v>
      </c>
      <c r="AG202">
        <v>280283.71875</v>
      </c>
      <c r="AH202">
        <v>39800.44140625</v>
      </c>
      <c r="AI202">
        <v>7633.205078125</v>
      </c>
      <c r="AJ202">
        <v>56062.0859375</v>
      </c>
      <c r="AK202">
        <v>5686.64990234375</v>
      </c>
      <c r="AL202">
        <v>852989.0625</v>
      </c>
      <c r="AM202">
        <v>707887.9375</v>
      </c>
      <c r="AN202">
        <v>145101.234375</v>
      </c>
      <c r="AO202" s="5" t="s">
        <v>338</v>
      </c>
    </row>
    <row r="203" spans="1:41" ht="15" x14ac:dyDescent="0.25">
      <c r="A203">
        <v>2012</v>
      </c>
      <c r="B203" s="5" t="s">
        <v>83</v>
      </c>
      <c r="C203" s="5" t="s">
        <v>316</v>
      </c>
      <c r="D203" s="5" t="s">
        <v>253</v>
      </c>
      <c r="E203" s="5" t="s">
        <v>337</v>
      </c>
      <c r="F203" s="5" t="s">
        <v>337</v>
      </c>
      <c r="G203" s="5" t="s">
        <v>97</v>
      </c>
      <c r="H203" s="5" t="s">
        <v>319</v>
      </c>
      <c r="I203">
        <v>4997.64794921875</v>
      </c>
      <c r="J203">
        <v>28141</v>
      </c>
      <c r="K203">
        <v>1002.15869140625</v>
      </c>
      <c r="L203">
        <v>2726.483154296875</v>
      </c>
      <c r="M203">
        <v>17335.931640625</v>
      </c>
      <c r="N203">
        <v>11712.501953125</v>
      </c>
      <c r="O203">
        <v>12035.61328125</v>
      </c>
      <c r="P203">
        <v>13870.25</v>
      </c>
      <c r="Q203">
        <v>5661.44970703125</v>
      </c>
      <c r="R203">
        <v>11347.880859375</v>
      </c>
      <c r="S203">
        <v>13057</v>
      </c>
      <c r="T203">
        <v>3909.673095703125</v>
      </c>
      <c r="U203">
        <v>4227.11865234375</v>
      </c>
      <c r="V203">
        <v>13341.556640625</v>
      </c>
      <c r="W203">
        <v>3238.443603515625</v>
      </c>
      <c r="X203">
        <v>18248.451171875</v>
      </c>
      <c r="Y203">
        <v>74631.609375</v>
      </c>
      <c r="Z203">
        <v>13350.1025390625</v>
      </c>
      <c r="AA203">
        <v>114795.34375</v>
      </c>
      <c r="AB203">
        <v>2339.13037109375</v>
      </c>
      <c r="AC203">
        <v>11296.78515625</v>
      </c>
      <c r="AD203">
        <v>17730.63671875</v>
      </c>
      <c r="AE203">
        <v>8695.56640625</v>
      </c>
      <c r="AF203">
        <v>40289.87109375</v>
      </c>
      <c r="AG203">
        <v>270886.46875</v>
      </c>
      <c r="AH203">
        <v>38466.0234375</v>
      </c>
      <c r="AI203">
        <v>7377.28125</v>
      </c>
      <c r="AJ203">
        <v>54182.453125</v>
      </c>
      <c r="AK203">
        <v>5495.98974609375</v>
      </c>
      <c r="AL203">
        <v>824390.4375</v>
      </c>
      <c r="AM203">
        <v>684154.0625</v>
      </c>
      <c r="AN203">
        <v>140236.328125</v>
      </c>
      <c r="AO203" s="5" t="s">
        <v>339</v>
      </c>
    </row>
    <row r="204" spans="1:41" ht="15" x14ac:dyDescent="0.25">
      <c r="A204">
        <v>2012</v>
      </c>
      <c r="B204" s="5" t="s">
        <v>83</v>
      </c>
      <c r="C204" s="5" t="s">
        <v>316</v>
      </c>
      <c r="D204" s="5" t="s">
        <v>253</v>
      </c>
      <c r="E204" s="5" t="s">
        <v>342</v>
      </c>
      <c r="F204" s="5" t="s">
        <v>343</v>
      </c>
      <c r="G204" s="5" t="s">
        <v>94</v>
      </c>
      <c r="H204" s="5" t="s">
        <v>319</v>
      </c>
      <c r="I204">
        <v>1232.3912353515625</v>
      </c>
      <c r="J204">
        <v>7318.36767578125</v>
      </c>
      <c r="K204">
        <v>241.30038452148437</v>
      </c>
      <c r="L204">
        <v>767.58013916015625</v>
      </c>
      <c r="M204">
        <v>2501.667724609375</v>
      </c>
      <c r="N204">
        <v>2842.96630859375</v>
      </c>
      <c r="O204">
        <v>1168.4095458984375</v>
      </c>
      <c r="P204">
        <v>2167.0390625</v>
      </c>
      <c r="Q204">
        <v>1527.614990234375</v>
      </c>
      <c r="R204">
        <v>3594.651123046875</v>
      </c>
      <c r="S204">
        <v>315.5806884765625</v>
      </c>
      <c r="T204">
        <v>536.1981201171875</v>
      </c>
      <c r="U204">
        <v>1192.4384765625</v>
      </c>
      <c r="V204">
        <v>763.38287353515625</v>
      </c>
      <c r="W204">
        <v>402.66104125976562</v>
      </c>
      <c r="X204">
        <v>3739.870849609375</v>
      </c>
      <c r="Y204">
        <v>14708.923828125</v>
      </c>
      <c r="Z204">
        <v>3152.45751953125</v>
      </c>
      <c r="AA204">
        <v>25579.763671875</v>
      </c>
      <c r="AB204">
        <v>185.2608642578125</v>
      </c>
      <c r="AC204">
        <v>3085.392822265625</v>
      </c>
      <c r="AD204">
        <v>3091.71435546875</v>
      </c>
      <c r="AE204">
        <v>898.880859375</v>
      </c>
      <c r="AF204">
        <v>9582.28125</v>
      </c>
      <c r="AG204">
        <v>71539.515625</v>
      </c>
      <c r="AH204">
        <v>8355.9111328125</v>
      </c>
      <c r="AI204">
        <v>1213.0069580078125</v>
      </c>
      <c r="AJ204">
        <v>13136.337890625</v>
      </c>
      <c r="AK204">
        <v>754.054443359375</v>
      </c>
      <c r="AL204">
        <v>185595.59375</v>
      </c>
      <c r="AM204">
        <v>163089.984375</v>
      </c>
      <c r="AN204">
        <v>22505.63671875</v>
      </c>
      <c r="AO204" s="5" t="s">
        <v>344</v>
      </c>
    </row>
    <row r="205" spans="1:41" ht="15" x14ac:dyDescent="0.25">
      <c r="A205">
        <v>2012</v>
      </c>
      <c r="B205" s="5" t="s">
        <v>83</v>
      </c>
      <c r="C205" s="5" t="s">
        <v>316</v>
      </c>
      <c r="D205" s="5" t="s">
        <v>253</v>
      </c>
      <c r="E205" s="5" t="s">
        <v>342</v>
      </c>
      <c r="F205" s="5" t="s">
        <v>343</v>
      </c>
      <c r="G205" s="5" t="s">
        <v>97</v>
      </c>
      <c r="H205" s="5" t="s">
        <v>319</v>
      </c>
      <c r="I205">
        <v>1191.072021484375</v>
      </c>
      <c r="J205">
        <v>7073</v>
      </c>
      <c r="K205">
        <v>233.21014404296875</v>
      </c>
      <c r="L205">
        <v>741.844970703125</v>
      </c>
      <c r="M205">
        <v>2417.792724609375</v>
      </c>
      <c r="N205">
        <v>2747.648193359375</v>
      </c>
      <c r="O205">
        <v>1129.2354736328125</v>
      </c>
      <c r="P205">
        <v>2094.38330078125</v>
      </c>
      <c r="Q205">
        <v>1476.3975830078125</v>
      </c>
      <c r="R205">
        <v>3474.130859375</v>
      </c>
      <c r="S205">
        <v>305</v>
      </c>
      <c r="T205">
        <v>518.22064208984375</v>
      </c>
      <c r="U205">
        <v>1152.458740234375</v>
      </c>
      <c r="V205">
        <v>737.7884521484375</v>
      </c>
      <c r="W205">
        <v>389.1607666015625</v>
      </c>
      <c r="X205">
        <v>3614.481689453125</v>
      </c>
      <c r="Y205">
        <v>14215.767578125</v>
      </c>
      <c r="Z205">
        <v>3046.762939453125</v>
      </c>
      <c r="AA205">
        <v>24722.1328125</v>
      </c>
      <c r="AB205">
        <v>179.04949951171875</v>
      </c>
      <c r="AC205">
        <v>2981.94677734375</v>
      </c>
      <c r="AD205">
        <v>2988.056396484375</v>
      </c>
      <c r="AE205">
        <v>868.74346923828125</v>
      </c>
      <c r="AF205">
        <v>9261.009765625</v>
      </c>
      <c r="AG205">
        <v>69140.9609375</v>
      </c>
      <c r="AH205">
        <v>8075.7568359375</v>
      </c>
      <c r="AI205">
        <v>1172.337646484375</v>
      </c>
      <c r="AJ205">
        <v>12695.9072265625</v>
      </c>
      <c r="AK205">
        <v>728.77276611328125</v>
      </c>
      <c r="AL205">
        <v>179373.015625</v>
      </c>
      <c r="AM205">
        <v>157621.953125</v>
      </c>
      <c r="AN205">
        <v>21751.076171875</v>
      </c>
      <c r="AO205" s="5" t="s">
        <v>345</v>
      </c>
    </row>
    <row r="206" spans="1:41" ht="15" x14ac:dyDescent="0.25">
      <c r="A206">
        <v>2012</v>
      </c>
      <c r="B206" s="5" t="s">
        <v>83</v>
      </c>
      <c r="C206" s="5" t="s">
        <v>316</v>
      </c>
      <c r="D206" s="5" t="s">
        <v>253</v>
      </c>
      <c r="E206" s="5" t="s">
        <v>346</v>
      </c>
      <c r="F206" s="5" t="s">
        <v>347</v>
      </c>
      <c r="G206" s="5" t="s">
        <v>94</v>
      </c>
      <c r="H206" s="5" t="s">
        <v>319</v>
      </c>
      <c r="I206">
        <v>0</v>
      </c>
      <c r="J206">
        <v>0</v>
      </c>
      <c r="K206">
        <v>0</v>
      </c>
      <c r="L206"/>
      <c r="M206"/>
      <c r="N206"/>
      <c r="O206">
        <v>0</v>
      </c>
      <c r="P206">
        <v>0</v>
      </c>
      <c r="Q206">
        <v>0</v>
      </c>
      <c r="R206">
        <v>0</v>
      </c>
      <c r="S206">
        <v>0</v>
      </c>
      <c r="T206"/>
      <c r="U206"/>
      <c r="V206">
        <v>0</v>
      </c>
      <c r="W206">
        <v>0</v>
      </c>
      <c r="X206">
        <v>0</v>
      </c>
      <c r="Y206">
        <v>0</v>
      </c>
      <c r="Z206">
        <v>0</v>
      </c>
      <c r="AA206">
        <v>0</v>
      </c>
      <c r="AB206">
        <v>0</v>
      </c>
      <c r="AC206">
        <v>2.5428924560546875</v>
      </c>
      <c r="AD206">
        <v>0</v>
      </c>
      <c r="AE206">
        <v>0</v>
      </c>
      <c r="AF206">
        <v>8.1946983933448792E-2</v>
      </c>
      <c r="AG206">
        <v>519.95281982421875</v>
      </c>
      <c r="AH206">
        <v>0</v>
      </c>
      <c r="AI206">
        <v>0</v>
      </c>
      <c r="AJ206">
        <v>0</v>
      </c>
      <c r="AK206"/>
      <c r="AL206">
        <v>522.57763671875</v>
      </c>
      <c r="AM206">
        <v>522.57763671875</v>
      </c>
      <c r="AN206">
        <v>0</v>
      </c>
      <c r="AO206" s="5" t="s">
        <v>348</v>
      </c>
    </row>
    <row r="207" spans="1:41" ht="15" x14ac:dyDescent="0.25">
      <c r="A207">
        <v>2012</v>
      </c>
      <c r="B207" s="5" t="s">
        <v>83</v>
      </c>
      <c r="C207" s="5" t="s">
        <v>316</v>
      </c>
      <c r="D207" s="5" t="s">
        <v>253</v>
      </c>
      <c r="E207" s="5" t="s">
        <v>346</v>
      </c>
      <c r="F207" s="5" t="s">
        <v>347</v>
      </c>
      <c r="G207" s="5" t="s">
        <v>97</v>
      </c>
      <c r="H207" s="5" t="s">
        <v>319</v>
      </c>
      <c r="I207">
        <v>0</v>
      </c>
      <c r="J207">
        <v>0</v>
      </c>
      <c r="K207">
        <v>0</v>
      </c>
      <c r="L207"/>
      <c r="M207"/>
      <c r="N207"/>
      <c r="O207">
        <v>0</v>
      </c>
      <c r="P207">
        <v>0</v>
      </c>
      <c r="Q207">
        <v>0</v>
      </c>
      <c r="R207">
        <v>0</v>
      </c>
      <c r="S207">
        <v>0</v>
      </c>
      <c r="T207"/>
      <c r="U207"/>
      <c r="V207">
        <v>0</v>
      </c>
      <c r="W207">
        <v>0</v>
      </c>
      <c r="X207">
        <v>0</v>
      </c>
      <c r="Y207">
        <v>0</v>
      </c>
      <c r="Z207">
        <v>0</v>
      </c>
      <c r="AA207">
        <v>0</v>
      </c>
      <c r="AB207">
        <v>0</v>
      </c>
      <c r="AC207">
        <v>2.4576351642608643</v>
      </c>
      <c r="AD207">
        <v>0</v>
      </c>
      <c r="AE207">
        <v>0</v>
      </c>
      <c r="AF207">
        <v>7.9199492931365967E-2</v>
      </c>
      <c r="AG207">
        <v>502.51998901367187</v>
      </c>
      <c r="AH207">
        <v>0</v>
      </c>
      <c r="AI207">
        <v>0</v>
      </c>
      <c r="AJ207">
        <v>0</v>
      </c>
      <c r="AK207"/>
      <c r="AL207">
        <v>505.05682373046875</v>
      </c>
      <c r="AM207">
        <v>505.05682373046875</v>
      </c>
      <c r="AN207">
        <v>0</v>
      </c>
      <c r="AO207" s="5" t="s">
        <v>349</v>
      </c>
    </row>
    <row r="208" spans="1:41" ht="15" x14ac:dyDescent="0.25">
      <c r="A208">
        <v>2012</v>
      </c>
      <c r="B208" s="5" t="s">
        <v>83</v>
      </c>
      <c r="C208" s="5" t="s">
        <v>316</v>
      </c>
      <c r="D208" s="5" t="s">
        <v>253</v>
      </c>
      <c r="E208" s="5" t="s">
        <v>350</v>
      </c>
      <c r="F208" s="5" t="s">
        <v>351</v>
      </c>
      <c r="G208" s="5" t="s">
        <v>94</v>
      </c>
      <c r="H208" s="5" t="s">
        <v>319</v>
      </c>
      <c r="I208">
        <v>-133.95513916015625</v>
      </c>
      <c r="J208">
        <v>-16.555051803588867</v>
      </c>
      <c r="K208">
        <v>-144.48214721679687</v>
      </c>
      <c r="L208">
        <v>38.283557891845703</v>
      </c>
      <c r="M208">
        <v>-179.3172607421875</v>
      </c>
      <c r="N208">
        <v>-301.09500122070312</v>
      </c>
      <c r="O208">
        <v>-156.23831176757812</v>
      </c>
      <c r="P208">
        <v>-1269.5655517578125</v>
      </c>
      <c r="Q208">
        <v>-451.12518310546875</v>
      </c>
      <c r="R208">
        <v>25.421318054199219</v>
      </c>
      <c r="S208"/>
      <c r="T208">
        <v>-1114.7188720703125</v>
      </c>
      <c r="U208"/>
      <c r="V208">
        <v>-276.262451171875</v>
      </c>
      <c r="W208">
        <v>0</v>
      </c>
      <c r="X208">
        <v>0</v>
      </c>
      <c r="Y208">
        <v>554.59423828125</v>
      </c>
      <c r="Z208">
        <v>0</v>
      </c>
      <c r="AA208">
        <v>-9826.1064453125</v>
      </c>
      <c r="AB208">
        <v>12.416289329528809</v>
      </c>
      <c r="AC208">
        <v>12.555745124816895</v>
      </c>
      <c r="AD208">
        <v>-711.86724853515625</v>
      </c>
      <c r="AE208">
        <v>0</v>
      </c>
      <c r="AF208">
        <v>-119.05924987792969</v>
      </c>
      <c r="AG208">
        <v>-5228.29248046875</v>
      </c>
      <c r="AH208">
        <v>-3687.637939453125</v>
      </c>
      <c r="AI208">
        <v>-133.4232177734375</v>
      </c>
      <c r="AJ208">
        <v>0</v>
      </c>
      <c r="AK208">
        <v>-365.245849609375</v>
      </c>
      <c r="AL208">
        <v>-23471.677734375</v>
      </c>
      <c r="AM208">
        <v>-16991.162109375</v>
      </c>
      <c r="AN208">
        <v>-6480.5146484375</v>
      </c>
      <c r="AO208" s="5" t="s">
        <v>352</v>
      </c>
    </row>
    <row r="209" spans="1:41" ht="15" x14ac:dyDescent="0.25">
      <c r="A209">
        <v>2012</v>
      </c>
      <c r="B209" s="5" t="s">
        <v>83</v>
      </c>
      <c r="C209" s="5" t="s">
        <v>316</v>
      </c>
      <c r="D209" s="5" t="s">
        <v>253</v>
      </c>
      <c r="E209" s="5" t="s">
        <v>350</v>
      </c>
      <c r="F209" s="5" t="s">
        <v>351</v>
      </c>
      <c r="G209" s="5" t="s">
        <v>97</v>
      </c>
      <c r="H209" s="5" t="s">
        <v>319</v>
      </c>
      <c r="I209">
        <v>-129.46392822265625</v>
      </c>
      <c r="J209">
        <v>-16</v>
      </c>
      <c r="K209">
        <v>-139.63800048828125</v>
      </c>
      <c r="L209">
        <v>37</v>
      </c>
      <c r="M209">
        <v>-173.30517578125</v>
      </c>
      <c r="N209">
        <v>-291</v>
      </c>
      <c r="O209">
        <v>-151</v>
      </c>
      <c r="P209">
        <v>-1227</v>
      </c>
      <c r="Q209">
        <v>-436</v>
      </c>
      <c r="R209">
        <v>24.569000244140625</v>
      </c>
      <c r="S209"/>
      <c r="T209">
        <v>-1077.344970703125</v>
      </c>
      <c r="U209"/>
      <c r="V209">
        <v>-267</v>
      </c>
      <c r="W209">
        <v>0</v>
      </c>
      <c r="X209">
        <v>0</v>
      </c>
      <c r="Y209">
        <v>536</v>
      </c>
      <c r="Z209">
        <v>0</v>
      </c>
      <c r="AA209">
        <v>-9496.66015625</v>
      </c>
      <c r="AB209">
        <v>12</v>
      </c>
      <c r="AC209">
        <v>12.134779930114746</v>
      </c>
      <c r="AD209">
        <v>-688</v>
      </c>
      <c r="AE209">
        <v>0</v>
      </c>
      <c r="AF209">
        <v>-115.06746673583984</v>
      </c>
      <c r="AG209">
        <v>-5053</v>
      </c>
      <c r="AH209">
        <v>-3564</v>
      </c>
      <c r="AI209">
        <v>-128.94984436035156</v>
      </c>
      <c r="AJ209">
        <v>0</v>
      </c>
      <c r="AK209">
        <v>-353</v>
      </c>
      <c r="AL209">
        <v>-22684.7265625</v>
      </c>
      <c r="AM209">
        <v>-16421.48828125</v>
      </c>
      <c r="AN209">
        <v>-6263.23779296875</v>
      </c>
      <c r="AO209" s="5" t="s">
        <v>353</v>
      </c>
    </row>
    <row r="210" spans="1:41" ht="15" x14ac:dyDescent="0.25">
      <c r="A210">
        <v>2012</v>
      </c>
      <c r="B210" s="5" t="s">
        <v>83</v>
      </c>
      <c r="C210" s="5" t="s">
        <v>316</v>
      </c>
      <c r="D210" s="5" t="s">
        <v>253</v>
      </c>
      <c r="E210" s="5" t="s">
        <v>350</v>
      </c>
      <c r="F210" s="5" t="s">
        <v>15</v>
      </c>
      <c r="G210" s="5" t="s">
        <v>94</v>
      </c>
      <c r="H210" s="5" t="s">
        <v>319</v>
      </c>
      <c r="I210">
        <v>34969.5</v>
      </c>
      <c r="J210">
        <v>79157.984375</v>
      </c>
      <c r="K210">
        <v>6805.51806640625</v>
      </c>
      <c r="L210">
        <v>10077.8876953125</v>
      </c>
      <c r="M210">
        <v>39247.25390625</v>
      </c>
      <c r="N210">
        <v>31299.29296875</v>
      </c>
      <c r="O210">
        <v>32411.041015625</v>
      </c>
      <c r="P210">
        <v>31690.767578125</v>
      </c>
      <c r="Q210">
        <v>17671.462890625</v>
      </c>
      <c r="R210">
        <v>30010.087890625</v>
      </c>
      <c r="S210">
        <v>39565.5390625</v>
      </c>
      <c r="T210">
        <v>29137.83984375</v>
      </c>
      <c r="U210">
        <v>9434.4384765625</v>
      </c>
      <c r="V210">
        <v>36545.27734375</v>
      </c>
      <c r="W210">
        <v>11893.75</v>
      </c>
      <c r="X210">
        <v>55073.484375</v>
      </c>
      <c r="Y210">
        <v>189219.65625</v>
      </c>
      <c r="Z210">
        <v>29716.318359375</v>
      </c>
      <c r="AA210">
        <v>316206.6875</v>
      </c>
      <c r="AB210">
        <v>6970.8466796875</v>
      </c>
      <c r="AC210">
        <v>34122.68359375</v>
      </c>
      <c r="AD210">
        <v>49353.95703125</v>
      </c>
      <c r="AE210">
        <v>35527.515625</v>
      </c>
      <c r="AF210">
        <v>113509.25</v>
      </c>
      <c r="AG210">
        <v>583003.75</v>
      </c>
      <c r="AH210">
        <v>86261.0625</v>
      </c>
      <c r="AI210">
        <v>20425.677734375</v>
      </c>
      <c r="AJ210">
        <v>157202.0625</v>
      </c>
      <c r="AK210">
        <v>20058.515625</v>
      </c>
      <c r="AL210">
        <v>2136569</v>
      </c>
      <c r="AM210">
        <v>1739364.5</v>
      </c>
      <c r="AN210">
        <v>397204.5</v>
      </c>
      <c r="AO210" s="5" t="s">
        <v>354</v>
      </c>
    </row>
    <row r="211" spans="1:41" ht="15" x14ac:dyDescent="0.25">
      <c r="A211">
        <v>2012</v>
      </c>
      <c r="B211" s="5" t="s">
        <v>83</v>
      </c>
      <c r="C211" s="5" t="s">
        <v>316</v>
      </c>
      <c r="D211" s="5" t="s">
        <v>253</v>
      </c>
      <c r="E211" s="5" t="s">
        <v>350</v>
      </c>
      <c r="F211" s="5" t="s">
        <v>15</v>
      </c>
      <c r="G211" s="5" t="s">
        <v>97</v>
      </c>
      <c r="H211" s="5" t="s">
        <v>319</v>
      </c>
      <c r="I211">
        <v>33797.0546875</v>
      </c>
      <c r="J211">
        <v>76504</v>
      </c>
      <c r="K211">
        <v>6577.3447265625</v>
      </c>
      <c r="L211">
        <v>9740</v>
      </c>
      <c r="M211">
        <v>37931.38671875</v>
      </c>
      <c r="N211">
        <v>30249.900390625</v>
      </c>
      <c r="O211">
        <v>31324.375</v>
      </c>
      <c r="P211">
        <v>30628.25</v>
      </c>
      <c r="Q211">
        <v>17078.98046875</v>
      </c>
      <c r="R211">
        <v>29003.919921875</v>
      </c>
      <c r="S211">
        <v>38239</v>
      </c>
      <c r="T211">
        <v>28160.916015625</v>
      </c>
      <c r="U211">
        <v>9118.1240234375</v>
      </c>
      <c r="V211">
        <v>35320</v>
      </c>
      <c r="W211">
        <v>11494.98046875</v>
      </c>
      <c r="X211">
        <v>53227</v>
      </c>
      <c r="Y211">
        <v>182875.5625</v>
      </c>
      <c r="Z211">
        <v>28720</v>
      </c>
      <c r="AA211">
        <v>305605</v>
      </c>
      <c r="AB211">
        <v>6737.13037109375</v>
      </c>
      <c r="AC211">
        <v>32978.62890625</v>
      </c>
      <c r="AD211">
        <v>47699.234375</v>
      </c>
      <c r="AE211">
        <v>34336.359375</v>
      </c>
      <c r="AF211">
        <v>109703.546875</v>
      </c>
      <c r="AG211">
        <v>563457</v>
      </c>
      <c r="AH211">
        <v>83368.9296875</v>
      </c>
      <c r="AI211">
        <v>19740.8515625</v>
      </c>
      <c r="AJ211">
        <v>151931.4375</v>
      </c>
      <c r="AK211">
        <v>19386</v>
      </c>
      <c r="AL211">
        <v>2064934.75</v>
      </c>
      <c r="AM211">
        <v>1681047.75</v>
      </c>
      <c r="AN211">
        <v>383887.15625</v>
      </c>
      <c r="AO211" s="5" t="s">
        <v>355</v>
      </c>
    </row>
    <row r="212" spans="1:41" ht="15" x14ac:dyDescent="0.25">
      <c r="A212">
        <v>2012</v>
      </c>
      <c r="B212" s="5" t="s">
        <v>83</v>
      </c>
      <c r="C212" s="5" t="s">
        <v>316</v>
      </c>
      <c r="D212" s="5" t="s">
        <v>253</v>
      </c>
      <c r="E212" s="5" t="s">
        <v>350</v>
      </c>
      <c r="F212" s="5" t="s">
        <v>356</v>
      </c>
      <c r="G212" s="5" t="s">
        <v>94</v>
      </c>
      <c r="H212" s="5" t="s">
        <v>319</v>
      </c>
      <c r="I212">
        <v>10.534321784973145</v>
      </c>
      <c r="J212">
        <v>2068.346923828125</v>
      </c>
      <c r="K212">
        <v>83.329803466796875</v>
      </c>
      <c r="L212">
        <v>239.01356506347656</v>
      </c>
      <c r="M212">
        <v>293.6214599609375</v>
      </c>
      <c r="N212">
        <v>206.93815612792969</v>
      </c>
      <c r="O212">
        <v>1145.82275390625</v>
      </c>
      <c r="P212">
        <v>520.449462890625</v>
      </c>
      <c r="Q212">
        <v>84.844642639160156</v>
      </c>
      <c r="R212">
        <v>2.9778401851654053</v>
      </c>
      <c r="S212">
        <v>732.56109619140625</v>
      </c>
      <c r="T212">
        <v>884.31915283203125</v>
      </c>
      <c r="U212">
        <v>248.32579040527344</v>
      </c>
      <c r="V212">
        <v>1210.5882568359375</v>
      </c>
      <c r="W212">
        <v>258.67269897460938</v>
      </c>
      <c r="X212">
        <v>539.07391357421875</v>
      </c>
      <c r="Y212">
        <v>23712.0078125</v>
      </c>
      <c r="Z212">
        <v>947.7767333984375</v>
      </c>
      <c r="AA212">
        <v>558.57757568359375</v>
      </c>
      <c r="AB212">
        <v>142.78732299804687</v>
      </c>
      <c r="AC212"/>
      <c r="AD212">
        <v>732.15960693359375</v>
      </c>
      <c r="AE212">
        <v>104.50376892089844</v>
      </c>
      <c r="AF212">
        <v>747.98516845703125</v>
      </c>
      <c r="AG212">
        <v>6488.5458984375</v>
      </c>
      <c r="AH212">
        <v>5390.783203125</v>
      </c>
      <c r="AI212">
        <v>0</v>
      </c>
      <c r="AJ212">
        <v>726.26715087890625</v>
      </c>
      <c r="AK212">
        <v>550.45550537109375</v>
      </c>
      <c r="AL212">
        <v>48631.27734375</v>
      </c>
      <c r="AM212">
        <v>37877.68359375</v>
      </c>
      <c r="AN212">
        <v>10753.5859375</v>
      </c>
      <c r="AO212" s="5" t="s">
        <v>357</v>
      </c>
    </row>
    <row r="213" spans="1:41" ht="15" x14ac:dyDescent="0.25">
      <c r="A213">
        <v>2012</v>
      </c>
      <c r="B213" s="5" t="s">
        <v>83</v>
      </c>
      <c r="C213" s="5" t="s">
        <v>316</v>
      </c>
      <c r="D213" s="5" t="s">
        <v>253</v>
      </c>
      <c r="E213" s="5" t="s">
        <v>350</v>
      </c>
      <c r="F213" s="5" t="s">
        <v>356</v>
      </c>
      <c r="G213" s="5" t="s">
        <v>97</v>
      </c>
      <c r="H213" s="5" t="s">
        <v>319</v>
      </c>
      <c r="I213">
        <v>10.181130409240723</v>
      </c>
      <c r="J213">
        <v>1999</v>
      </c>
      <c r="K213">
        <v>80.53594970703125</v>
      </c>
      <c r="L213">
        <v>231</v>
      </c>
      <c r="M213">
        <v>283.77700805664062</v>
      </c>
      <c r="N213">
        <v>200</v>
      </c>
      <c r="O213">
        <v>1107.406005859375</v>
      </c>
      <c r="P213">
        <v>503</v>
      </c>
      <c r="Q213">
        <v>82</v>
      </c>
      <c r="R213">
        <v>2.878000020980835</v>
      </c>
      <c r="S213">
        <v>708</v>
      </c>
      <c r="T213">
        <v>854.66998291015625</v>
      </c>
      <c r="U213">
        <v>240</v>
      </c>
      <c r="V213">
        <v>1170</v>
      </c>
      <c r="W213">
        <v>250</v>
      </c>
      <c r="X213">
        <v>521</v>
      </c>
      <c r="Y213">
        <v>22917</v>
      </c>
      <c r="Z213">
        <v>916</v>
      </c>
      <c r="AA213">
        <v>539.84979248046875</v>
      </c>
      <c r="AB213">
        <v>138</v>
      </c>
      <c r="AC213"/>
      <c r="AD213">
        <v>707.61199951171875</v>
      </c>
      <c r="AE213">
        <v>101</v>
      </c>
      <c r="AF213">
        <v>722.906982421875</v>
      </c>
      <c r="AG213">
        <v>6271</v>
      </c>
      <c r="AH213">
        <v>5210.04296875</v>
      </c>
      <c r="AI213">
        <v>0</v>
      </c>
      <c r="AJ213">
        <v>701.9171142578125</v>
      </c>
      <c r="AK213">
        <v>532</v>
      </c>
      <c r="AL213">
        <v>47000.77734375</v>
      </c>
      <c r="AM213">
        <v>36607.73046875</v>
      </c>
      <c r="AN213">
        <v>10393.0439453125</v>
      </c>
      <c r="AO213" s="5" t="s">
        <v>358</v>
      </c>
    </row>
    <row r="214" spans="1:41" ht="15" x14ac:dyDescent="0.25">
      <c r="A214">
        <v>2012</v>
      </c>
      <c r="B214" s="5" t="s">
        <v>83</v>
      </c>
      <c r="C214" s="5" t="s">
        <v>316</v>
      </c>
      <c r="D214" s="5" t="s">
        <v>253</v>
      </c>
      <c r="E214" s="5" t="s">
        <v>350</v>
      </c>
      <c r="F214" s="5" t="s">
        <v>350</v>
      </c>
      <c r="G214" s="5" t="s">
        <v>94</v>
      </c>
      <c r="H214" s="5" t="s">
        <v>319</v>
      </c>
      <c r="I214">
        <v>34846.08203125</v>
      </c>
      <c r="J214">
        <v>81209.7734375</v>
      </c>
      <c r="K214">
        <v>6744.36572265625</v>
      </c>
      <c r="L214">
        <v>10355.185546875</v>
      </c>
      <c r="M214">
        <v>39361.5625</v>
      </c>
      <c r="N214">
        <v>31205.13671875</v>
      </c>
      <c r="O214">
        <v>33400.625</v>
      </c>
      <c r="P214">
        <v>30941.65234375</v>
      </c>
      <c r="Q214">
        <v>17305.18359375</v>
      </c>
      <c r="R214">
        <v>30038.48828125</v>
      </c>
      <c r="S214">
        <v>40298.1015625</v>
      </c>
      <c r="T214">
        <v>28907.439453125</v>
      </c>
      <c r="U214">
        <v>9682.7646484375</v>
      </c>
      <c r="V214">
        <v>37479.60546875</v>
      </c>
      <c r="W214">
        <v>12152.4228515625</v>
      </c>
      <c r="X214">
        <v>55612.55859375</v>
      </c>
      <c r="Y214">
        <v>213486.265625</v>
      </c>
      <c r="Z214">
        <v>30664.095703125</v>
      </c>
      <c r="AA214">
        <v>306939.15625</v>
      </c>
      <c r="AB214">
        <v>7126.05029296875</v>
      </c>
      <c r="AC214">
        <v>34135.2421875</v>
      </c>
      <c r="AD214">
        <v>49374.25</v>
      </c>
      <c r="AE214">
        <v>35632.01953125</v>
      </c>
      <c r="AF214">
        <v>114138.1796875</v>
      </c>
      <c r="AG214">
        <v>584264</v>
      </c>
      <c r="AH214">
        <v>87964.2109375</v>
      </c>
      <c r="AI214">
        <v>20292.251953125</v>
      </c>
      <c r="AJ214">
        <v>157928.328125</v>
      </c>
      <c r="AK214">
        <v>20243.724609375</v>
      </c>
      <c r="AL214">
        <v>2161728.75</v>
      </c>
      <c r="AM214">
        <v>1760251.125</v>
      </c>
      <c r="AN214">
        <v>401477.5625</v>
      </c>
      <c r="AO214" s="5" t="s">
        <v>359</v>
      </c>
    </row>
    <row r="215" spans="1:41" ht="15" x14ac:dyDescent="0.25">
      <c r="A215">
        <v>2012</v>
      </c>
      <c r="B215" s="5" t="s">
        <v>83</v>
      </c>
      <c r="C215" s="5" t="s">
        <v>316</v>
      </c>
      <c r="D215" s="5" t="s">
        <v>253</v>
      </c>
      <c r="E215" s="5" t="s">
        <v>350</v>
      </c>
      <c r="F215" s="5" t="s">
        <v>350</v>
      </c>
      <c r="G215" s="5" t="s">
        <v>97</v>
      </c>
      <c r="H215" s="5" t="s">
        <v>319</v>
      </c>
      <c r="I215">
        <v>33677.7734375</v>
      </c>
      <c r="J215">
        <v>78487</v>
      </c>
      <c r="K215">
        <v>6518.24267578125</v>
      </c>
      <c r="L215">
        <v>10008</v>
      </c>
      <c r="M215">
        <v>38041.859375</v>
      </c>
      <c r="N215">
        <v>30158.900390625</v>
      </c>
      <c r="O215">
        <v>32280.78125</v>
      </c>
      <c r="P215">
        <v>29904.25</v>
      </c>
      <c r="Q215">
        <v>16724.98046875</v>
      </c>
      <c r="R215">
        <v>29031.3671875</v>
      </c>
      <c r="S215">
        <v>38947</v>
      </c>
      <c r="T215">
        <v>27938.240234375</v>
      </c>
      <c r="U215">
        <v>9358.1240234375</v>
      </c>
      <c r="V215">
        <v>36223</v>
      </c>
      <c r="W215">
        <v>11744.98046875</v>
      </c>
      <c r="X215">
        <v>53748</v>
      </c>
      <c r="Y215">
        <v>206328.5625</v>
      </c>
      <c r="Z215">
        <v>29636</v>
      </c>
      <c r="AA215">
        <v>296648.1875</v>
      </c>
      <c r="AB215">
        <v>6887.13037109375</v>
      </c>
      <c r="AC215">
        <v>32990.765625</v>
      </c>
      <c r="AD215">
        <v>47718.84765625</v>
      </c>
      <c r="AE215">
        <v>34437.359375</v>
      </c>
      <c r="AF215">
        <v>110311.390625</v>
      </c>
      <c r="AG215">
        <v>564675</v>
      </c>
      <c r="AH215">
        <v>85014.9765625</v>
      </c>
      <c r="AI215">
        <v>19611.900390625</v>
      </c>
      <c r="AJ215">
        <v>152633.359375</v>
      </c>
      <c r="AK215">
        <v>19565</v>
      </c>
      <c r="AL215">
        <v>2089251</v>
      </c>
      <c r="AM215">
        <v>1701234</v>
      </c>
      <c r="AN215">
        <v>388016.96875</v>
      </c>
      <c r="AO215" s="5" t="s">
        <v>360</v>
      </c>
    </row>
    <row r="216" spans="1:41" ht="15" x14ac:dyDescent="0.25">
      <c r="A216">
        <v>2012</v>
      </c>
      <c r="B216" s="5" t="s">
        <v>83</v>
      </c>
      <c r="C216" s="5" t="s">
        <v>1732</v>
      </c>
      <c r="D216" s="5" t="s">
        <v>253</v>
      </c>
      <c r="E216" s="5" t="s">
        <v>1733</v>
      </c>
      <c r="F216" s="5" t="s">
        <v>1733</v>
      </c>
      <c r="G216" s="5" t="s">
        <v>94</v>
      </c>
      <c r="H216" s="5" t="s">
        <v>319</v>
      </c>
      <c r="I216">
        <v>0</v>
      </c>
      <c r="J216"/>
      <c r="K216">
        <v>0</v>
      </c>
      <c r="L216"/>
      <c r="M216"/>
      <c r="N216">
        <v>0</v>
      </c>
      <c r="O216">
        <v>0</v>
      </c>
      <c r="P216">
        <v>0</v>
      </c>
      <c r="Q216">
        <v>0</v>
      </c>
      <c r="R216">
        <v>0</v>
      </c>
      <c r="S216"/>
      <c r="T216"/>
      <c r="U216"/>
      <c r="V216">
        <v>0</v>
      </c>
      <c r="W216"/>
      <c r="X216"/>
      <c r="Y216">
        <v>0</v>
      </c>
      <c r="Z216">
        <v>0</v>
      </c>
      <c r="AA216">
        <v>91.052787780761719</v>
      </c>
      <c r="AB216"/>
      <c r="AC216"/>
      <c r="AD216">
        <v>0</v>
      </c>
      <c r="AE216">
        <v>0</v>
      </c>
      <c r="AF216"/>
      <c r="AG216">
        <v>-126.23227691650391</v>
      </c>
      <c r="AH216">
        <v>0</v>
      </c>
      <c r="AI216">
        <v>0</v>
      </c>
      <c r="AJ216">
        <v>0</v>
      </c>
      <c r="AK216"/>
      <c r="AL216">
        <v>-35.179489135742187</v>
      </c>
      <c r="AM216">
        <v>-35.179489135742187</v>
      </c>
      <c r="AN216">
        <v>0</v>
      </c>
      <c r="AO216" s="5" t="s">
        <v>1737</v>
      </c>
    </row>
    <row r="217" spans="1:41" ht="15" x14ac:dyDescent="0.25">
      <c r="A217">
        <v>2012</v>
      </c>
      <c r="B217" s="5" t="s">
        <v>83</v>
      </c>
      <c r="C217" s="5" t="s">
        <v>1732</v>
      </c>
      <c r="D217" s="5" t="s">
        <v>253</v>
      </c>
      <c r="E217" s="5" t="s">
        <v>1733</v>
      </c>
      <c r="F217" s="5" t="s">
        <v>1733</v>
      </c>
      <c r="G217" s="5" t="s">
        <v>97</v>
      </c>
      <c r="H217" s="5" t="s">
        <v>319</v>
      </c>
      <c r="I217">
        <v>0</v>
      </c>
      <c r="J217"/>
      <c r="K217">
        <v>0</v>
      </c>
      <c r="L217"/>
      <c r="M217"/>
      <c r="N217">
        <v>0</v>
      </c>
      <c r="O217">
        <v>0</v>
      </c>
      <c r="P217">
        <v>0</v>
      </c>
      <c r="Q217">
        <v>0</v>
      </c>
      <c r="R217">
        <v>0</v>
      </c>
      <c r="S217"/>
      <c r="T217"/>
      <c r="U217"/>
      <c r="V217">
        <v>0</v>
      </c>
      <c r="W217"/>
      <c r="X217"/>
      <c r="Y217">
        <v>0</v>
      </c>
      <c r="Z217">
        <v>0</v>
      </c>
      <c r="AA217">
        <v>88</v>
      </c>
      <c r="AB217"/>
      <c r="AC217"/>
      <c r="AD217">
        <v>0</v>
      </c>
      <c r="AE217">
        <v>0</v>
      </c>
      <c r="AF217"/>
      <c r="AG217">
        <v>-122</v>
      </c>
      <c r="AH217">
        <v>0</v>
      </c>
      <c r="AI217">
        <v>0</v>
      </c>
      <c r="AJ217">
        <v>0</v>
      </c>
      <c r="AK217"/>
      <c r="AL217">
        <v>-34</v>
      </c>
      <c r="AM217">
        <v>-34</v>
      </c>
      <c r="AN217">
        <v>0</v>
      </c>
      <c r="AO217" s="5" t="s">
        <v>1738</v>
      </c>
    </row>
    <row r="218" spans="1:41" ht="15" x14ac:dyDescent="0.25">
      <c r="A218">
        <v>2012</v>
      </c>
      <c r="B218" s="5" t="s">
        <v>83</v>
      </c>
      <c r="C218" s="5" t="s">
        <v>1732</v>
      </c>
      <c r="D218" s="5" t="s">
        <v>253</v>
      </c>
      <c r="E218" s="5" t="s">
        <v>39</v>
      </c>
      <c r="F218" s="5" t="s">
        <v>39</v>
      </c>
      <c r="G218" s="5" t="s">
        <v>94</v>
      </c>
      <c r="H218" s="5" t="s">
        <v>319</v>
      </c>
      <c r="I218">
        <v>220.07504272460937</v>
      </c>
      <c r="J218">
        <v>588.73907470703125</v>
      </c>
      <c r="K218">
        <v>192.45248413085937</v>
      </c>
      <c r="L218"/>
      <c r="M218">
        <v>204.29180908203125</v>
      </c>
      <c r="N218">
        <v>311.47897338867188</v>
      </c>
      <c r="O218">
        <v>156.23831176757812</v>
      </c>
      <c r="P218">
        <v>1370.8489990234375</v>
      </c>
      <c r="Q218">
        <v>497.68624877929687</v>
      </c>
      <c r="R218">
        <v>434.60427856445312</v>
      </c>
      <c r="S218"/>
      <c r="T218"/>
      <c r="U218"/>
      <c r="V218">
        <v>353.8642578125</v>
      </c>
      <c r="W218"/>
      <c r="X218"/>
      <c r="Y218">
        <v>0</v>
      </c>
      <c r="Z218">
        <v>190.38310241699219</v>
      </c>
      <c r="AA218">
        <v>9826.4580078125</v>
      </c>
      <c r="AB218">
        <v>9.3122167587280273</v>
      </c>
      <c r="AC218">
        <v>4.1387629508972168</v>
      </c>
      <c r="AD218">
        <v>825.6832275390625</v>
      </c>
      <c r="AE218">
        <v>5.1734538078308105</v>
      </c>
      <c r="AF218">
        <v>211.07691955566406</v>
      </c>
      <c r="AG218">
        <v>17683.900390625</v>
      </c>
      <c r="AH218">
        <v>202.16238403320312</v>
      </c>
      <c r="AI218">
        <v>217.8912353515625</v>
      </c>
      <c r="AJ218">
        <v>0</v>
      </c>
      <c r="AK218">
        <v>365.245849609375</v>
      </c>
      <c r="AL218">
        <v>33871.70703125</v>
      </c>
      <c r="AM218">
        <v>31698.427734375</v>
      </c>
      <c r="AN218">
        <v>2173.27734375</v>
      </c>
      <c r="AO218" s="5" t="s">
        <v>1739</v>
      </c>
    </row>
    <row r="219" spans="1:41" ht="15" x14ac:dyDescent="0.25">
      <c r="A219">
        <v>2012</v>
      </c>
      <c r="B219" s="5" t="s">
        <v>83</v>
      </c>
      <c r="C219" s="5" t="s">
        <v>1732</v>
      </c>
      <c r="D219" s="5" t="s">
        <v>253</v>
      </c>
      <c r="E219" s="5" t="s">
        <v>39</v>
      </c>
      <c r="F219" s="5" t="s">
        <v>39</v>
      </c>
      <c r="G219" s="5" t="s">
        <v>97</v>
      </c>
      <c r="H219" s="5" t="s">
        <v>319</v>
      </c>
      <c r="I219">
        <v>212.69644165039062</v>
      </c>
      <c r="J219">
        <v>569</v>
      </c>
      <c r="K219">
        <v>186</v>
      </c>
      <c r="L219"/>
      <c r="M219">
        <v>197.4423828125</v>
      </c>
      <c r="N219">
        <v>301.03579711914062</v>
      </c>
      <c r="O219">
        <v>151</v>
      </c>
      <c r="P219">
        <v>1324.8875732421875</v>
      </c>
      <c r="Q219">
        <v>481</v>
      </c>
      <c r="R219">
        <v>420.03302001953125</v>
      </c>
      <c r="S219"/>
      <c r="T219"/>
      <c r="U219"/>
      <c r="V219">
        <v>342</v>
      </c>
      <c r="W219"/>
      <c r="X219"/>
      <c r="Y219">
        <v>0</v>
      </c>
      <c r="Z219">
        <v>184</v>
      </c>
      <c r="AA219">
        <v>9497</v>
      </c>
      <c r="AB219">
        <v>9</v>
      </c>
      <c r="AC219">
        <v>4</v>
      </c>
      <c r="AD219">
        <v>798</v>
      </c>
      <c r="AE219">
        <v>5</v>
      </c>
      <c r="AF219">
        <v>204</v>
      </c>
      <c r="AG219">
        <v>17091</v>
      </c>
      <c r="AH219">
        <v>195.38435363769531</v>
      </c>
      <c r="AI219">
        <v>210.58584594726562</v>
      </c>
      <c r="AJ219">
        <v>0</v>
      </c>
      <c r="AK219">
        <v>353</v>
      </c>
      <c r="AL219">
        <v>32736.064453125</v>
      </c>
      <c r="AM219">
        <v>30635.65234375</v>
      </c>
      <c r="AN219">
        <v>2100.41259765625</v>
      </c>
      <c r="AO219" s="5" t="s">
        <v>1740</v>
      </c>
    </row>
    <row r="220" spans="1:41" ht="15" x14ac:dyDescent="0.25">
      <c r="A220">
        <v>2012</v>
      </c>
      <c r="B220" s="5" t="s">
        <v>83</v>
      </c>
      <c r="C220" s="5" t="s">
        <v>1732</v>
      </c>
      <c r="D220" s="5" t="s">
        <v>253</v>
      </c>
      <c r="E220" s="5" t="s">
        <v>317</v>
      </c>
      <c r="F220" s="5" t="s">
        <v>318</v>
      </c>
      <c r="G220" s="5" t="s">
        <v>94</v>
      </c>
      <c r="H220" s="5" t="s">
        <v>319</v>
      </c>
      <c r="I220">
        <v>9259.326171875</v>
      </c>
      <c r="J220">
        <v>11170.521484375</v>
      </c>
      <c r="K220">
        <v>1284.05126953125</v>
      </c>
      <c r="L220">
        <v>2405.656005859375</v>
      </c>
      <c r="M220">
        <v>6144.677734375</v>
      </c>
      <c r="N220">
        <v>5105.34912109375</v>
      </c>
      <c r="O220">
        <v>5466.271484375</v>
      </c>
      <c r="P220">
        <v>7405.7314453125</v>
      </c>
      <c r="Q220">
        <v>2645.704345703125</v>
      </c>
      <c r="R220">
        <v>4638.5908203125</v>
      </c>
      <c r="S220">
        <v>9759.203125</v>
      </c>
      <c r="T220">
        <v>9135.28515625</v>
      </c>
      <c r="U220">
        <v>1167.1312255859375</v>
      </c>
      <c r="V220">
        <v>6463.71337890625</v>
      </c>
      <c r="W220">
        <v>3061.64990234375</v>
      </c>
      <c r="X220">
        <v>8560.578125</v>
      </c>
      <c r="Y220">
        <v>33470.17578125</v>
      </c>
      <c r="Z220">
        <v>6386.111328125</v>
      </c>
      <c r="AA220">
        <v>59707.8671875</v>
      </c>
      <c r="AB220">
        <v>1031.586669921875</v>
      </c>
      <c r="AC220">
        <v>9418.7900390625</v>
      </c>
      <c r="AD220">
        <v>12722.5576171875</v>
      </c>
      <c r="AE220">
        <v>6397.4931640625</v>
      </c>
      <c r="AF220">
        <v>20109.21484375</v>
      </c>
      <c r="AG220">
        <v>90452.6640625</v>
      </c>
      <c r="AH220">
        <v>15109.42578125</v>
      </c>
      <c r="AI220">
        <v>3235.759521484375</v>
      </c>
      <c r="AJ220">
        <v>29013.763671875</v>
      </c>
      <c r="AK220">
        <v>3987.6982421875</v>
      </c>
      <c r="AL220">
        <v>384716.5625</v>
      </c>
      <c r="AM220">
        <v>305217.8125</v>
      </c>
      <c r="AN220">
        <v>79498.734375</v>
      </c>
      <c r="AO220" s="5" t="s">
        <v>320</v>
      </c>
    </row>
    <row r="221" spans="1:41" ht="15" x14ac:dyDescent="0.25">
      <c r="A221">
        <v>2012</v>
      </c>
      <c r="B221" s="5" t="s">
        <v>83</v>
      </c>
      <c r="C221" s="5" t="s">
        <v>1732</v>
      </c>
      <c r="D221" s="5" t="s">
        <v>253</v>
      </c>
      <c r="E221" s="5" t="s">
        <v>317</v>
      </c>
      <c r="F221" s="5" t="s">
        <v>318</v>
      </c>
      <c r="G221" s="5" t="s">
        <v>97</v>
      </c>
      <c r="H221" s="5" t="s">
        <v>319</v>
      </c>
      <c r="I221">
        <v>8948.8828125</v>
      </c>
      <c r="J221">
        <v>10796</v>
      </c>
      <c r="K221">
        <v>1241</v>
      </c>
      <c r="L221">
        <v>2325</v>
      </c>
      <c r="M221">
        <v>5938.6611328125</v>
      </c>
      <c r="N221">
        <v>4934.1787109375</v>
      </c>
      <c r="O221">
        <v>5283</v>
      </c>
      <c r="P221">
        <v>7157.4345703125</v>
      </c>
      <c r="Q221">
        <v>2557</v>
      </c>
      <c r="R221">
        <v>4483.06982421875</v>
      </c>
      <c r="S221">
        <v>9432</v>
      </c>
      <c r="T221">
        <v>8829</v>
      </c>
      <c r="U221">
        <v>1128</v>
      </c>
      <c r="V221">
        <v>6247</v>
      </c>
      <c r="W221">
        <v>2959</v>
      </c>
      <c r="X221">
        <v>8273.5615234375</v>
      </c>
      <c r="Y221">
        <v>32348</v>
      </c>
      <c r="Z221">
        <v>6172</v>
      </c>
      <c r="AA221">
        <v>57706</v>
      </c>
      <c r="AB221">
        <v>997</v>
      </c>
      <c r="AC221">
        <v>9103</v>
      </c>
      <c r="AD221">
        <v>12296</v>
      </c>
      <c r="AE221">
        <v>6183</v>
      </c>
      <c r="AF221">
        <v>19435</v>
      </c>
      <c r="AG221">
        <v>87420</v>
      </c>
      <c r="AH221">
        <v>14602.841796875</v>
      </c>
      <c r="AI221">
        <v>3127.27197265625</v>
      </c>
      <c r="AJ221">
        <v>28041</v>
      </c>
      <c r="AK221">
        <v>3854</v>
      </c>
      <c r="AL221">
        <v>371817.90625</v>
      </c>
      <c r="AM221">
        <v>294984.5625</v>
      </c>
      <c r="AN221">
        <v>76833.3359375</v>
      </c>
      <c r="AO221" s="5" t="s">
        <v>321</v>
      </c>
    </row>
    <row r="222" spans="1:41" ht="15" x14ac:dyDescent="0.25">
      <c r="A222">
        <v>2012</v>
      </c>
      <c r="B222" s="5" t="s">
        <v>83</v>
      </c>
      <c r="C222" s="5" t="s">
        <v>1732</v>
      </c>
      <c r="D222" s="5" t="s">
        <v>253</v>
      </c>
      <c r="E222" s="5" t="s">
        <v>317</v>
      </c>
      <c r="F222" s="5" t="s">
        <v>322</v>
      </c>
      <c r="G222" s="5" t="s">
        <v>94</v>
      </c>
      <c r="H222" s="5" t="s">
        <v>319</v>
      </c>
      <c r="I222">
        <v>2123.134765625</v>
      </c>
      <c r="J222">
        <v>4999.6259765625</v>
      </c>
      <c r="K222">
        <v>455.26394653320312</v>
      </c>
      <c r="L222">
        <v>840.16888427734375</v>
      </c>
      <c r="M222">
        <v>3035.72607421875</v>
      </c>
      <c r="N222">
        <v>1952.3658447265625</v>
      </c>
      <c r="O222">
        <v>2237.00146484375</v>
      </c>
      <c r="P222">
        <v>2948.018310546875</v>
      </c>
      <c r="Q222">
        <v>1007.788818359375</v>
      </c>
      <c r="R222">
        <v>1632.8912353515625</v>
      </c>
      <c r="S222">
        <v>3126.83544921875</v>
      </c>
      <c r="T222">
        <v>3143.390625</v>
      </c>
      <c r="U222">
        <v>478.02713012695312</v>
      </c>
      <c r="V222">
        <v>2497.743408203125</v>
      </c>
      <c r="W222">
        <v>1164.027099609375</v>
      </c>
      <c r="X222">
        <v>3632.107177734375</v>
      </c>
      <c r="Y222">
        <v>13249.2158203125</v>
      </c>
      <c r="Z222">
        <v>2214.755615234375</v>
      </c>
      <c r="AA222">
        <v>21637.453125</v>
      </c>
      <c r="AB222">
        <v>499.75564575195312</v>
      </c>
      <c r="AC222">
        <v>2771.9365234375</v>
      </c>
      <c r="AD222">
        <v>4817.52001953125</v>
      </c>
      <c r="AE222">
        <v>2437.7314453125</v>
      </c>
      <c r="AF222">
        <v>7762.25</v>
      </c>
      <c r="AG222">
        <v>39470.34765625</v>
      </c>
      <c r="AH222">
        <v>6496.39306640625</v>
      </c>
      <c r="AI222">
        <v>1391.2989501953125</v>
      </c>
      <c r="AJ222">
        <v>9073.083984375</v>
      </c>
      <c r="AK222">
        <v>1813.8128662109375</v>
      </c>
      <c r="AL222">
        <v>148909.671875</v>
      </c>
      <c r="AM222">
        <v>117096.5390625</v>
      </c>
      <c r="AN222">
        <v>31813.130859375</v>
      </c>
      <c r="AO222" s="5" t="s">
        <v>323</v>
      </c>
    </row>
    <row r="223" spans="1:41" ht="15" x14ac:dyDescent="0.25">
      <c r="A223">
        <v>2012</v>
      </c>
      <c r="B223" s="5" t="s">
        <v>83</v>
      </c>
      <c r="C223" s="5" t="s">
        <v>1732</v>
      </c>
      <c r="D223" s="5" t="s">
        <v>253</v>
      </c>
      <c r="E223" s="5" t="s">
        <v>317</v>
      </c>
      <c r="F223" s="5" t="s">
        <v>322</v>
      </c>
      <c r="G223" s="5" t="s">
        <v>97</v>
      </c>
      <c r="H223" s="5" t="s">
        <v>319</v>
      </c>
      <c r="I223">
        <v>2051.950927734375</v>
      </c>
      <c r="J223">
        <v>4832</v>
      </c>
      <c r="K223">
        <v>440</v>
      </c>
      <c r="L223">
        <v>812</v>
      </c>
      <c r="M223">
        <v>2933.9453125</v>
      </c>
      <c r="N223">
        <v>1886.9075927734375</v>
      </c>
      <c r="O223">
        <v>2162</v>
      </c>
      <c r="P223">
        <v>2849.17822265625</v>
      </c>
      <c r="Q223">
        <v>974</v>
      </c>
      <c r="R223">
        <v>1578.1441650390625</v>
      </c>
      <c r="S223">
        <v>3022</v>
      </c>
      <c r="T223">
        <v>3038</v>
      </c>
      <c r="U223">
        <v>462</v>
      </c>
      <c r="V223">
        <v>2414</v>
      </c>
      <c r="W223">
        <v>1125</v>
      </c>
      <c r="X223">
        <v>3510.3310546875</v>
      </c>
      <c r="Y223">
        <v>12805</v>
      </c>
      <c r="Z223">
        <v>2140.5</v>
      </c>
      <c r="AA223">
        <v>20912</v>
      </c>
      <c r="AB223">
        <v>483</v>
      </c>
      <c r="AC223">
        <v>2679</v>
      </c>
      <c r="AD223">
        <v>4656</v>
      </c>
      <c r="AE223">
        <v>2356</v>
      </c>
      <c r="AF223">
        <v>7502</v>
      </c>
      <c r="AG223">
        <v>38147</v>
      </c>
      <c r="AH223">
        <v>6278.583984375</v>
      </c>
      <c r="AI223">
        <v>1344.6519775390625</v>
      </c>
      <c r="AJ223">
        <v>8768.884765625</v>
      </c>
      <c r="AK223">
        <v>1753</v>
      </c>
      <c r="AL223">
        <v>143917.078125</v>
      </c>
      <c r="AM223">
        <v>113170.5625</v>
      </c>
      <c r="AN223">
        <v>30746.513671875</v>
      </c>
      <c r="AO223" s="5" t="s">
        <v>324</v>
      </c>
    </row>
    <row r="224" spans="1:41" ht="15" x14ac:dyDescent="0.25">
      <c r="A224">
        <v>2012</v>
      </c>
      <c r="B224" s="5" t="s">
        <v>83</v>
      </c>
      <c r="C224" s="5" t="s">
        <v>1732</v>
      </c>
      <c r="D224" s="5" t="s">
        <v>253</v>
      </c>
      <c r="E224" s="5" t="s">
        <v>696</v>
      </c>
      <c r="F224" s="5" t="s">
        <v>696</v>
      </c>
      <c r="G224" s="5" t="s">
        <v>94</v>
      </c>
      <c r="H224" s="5" t="s">
        <v>319</v>
      </c>
      <c r="I224">
        <v>8181.00927734375</v>
      </c>
      <c r="J224">
        <v>13176.787109375</v>
      </c>
      <c r="K224">
        <v>548.3861083984375</v>
      </c>
      <c r="L224">
        <v>2832.9833984375</v>
      </c>
      <c r="M224">
        <v>12337.470703125</v>
      </c>
      <c r="N224">
        <v>5342.36767578125</v>
      </c>
      <c r="O224">
        <v>3903.267333984375</v>
      </c>
      <c r="P224">
        <v>12923.7548828125</v>
      </c>
      <c r="Q224">
        <v>3254.1025390625</v>
      </c>
      <c r="R224">
        <v>4113.83447265625</v>
      </c>
      <c r="S224">
        <v>11478.859375</v>
      </c>
      <c r="T224">
        <v>12042.765625</v>
      </c>
      <c r="U224">
        <v>953.98486328125</v>
      </c>
      <c r="V224">
        <v>3208.576171875</v>
      </c>
      <c r="W224">
        <v>2411.8642578125</v>
      </c>
      <c r="X224">
        <v>10270.6669921875</v>
      </c>
      <c r="Y224">
        <v>48991.57421875</v>
      </c>
      <c r="Z224">
        <v>6238.66796875</v>
      </c>
      <c r="AA224">
        <v>68982.8359375</v>
      </c>
      <c r="AB224">
        <v>1434.0814208984375</v>
      </c>
      <c r="AC224">
        <v>9120.798828125</v>
      </c>
      <c r="AD224">
        <v>10663.5234375</v>
      </c>
      <c r="AE224">
        <v>14210.443359375</v>
      </c>
      <c r="AF224">
        <v>22338.974609375</v>
      </c>
      <c r="AG224">
        <v>105995.7890625</v>
      </c>
      <c r="AH224">
        <v>31585.71875</v>
      </c>
      <c r="AI224">
        <v>4374.26708984375</v>
      </c>
      <c r="AJ224">
        <v>16236.3671875</v>
      </c>
      <c r="AK224">
        <v>4387.0888671875</v>
      </c>
      <c r="AL224">
        <v>451540.8125</v>
      </c>
      <c r="AM224">
        <v>346102.84375</v>
      </c>
      <c r="AN224">
        <v>105437.9609375</v>
      </c>
      <c r="AO224" s="5" t="s">
        <v>1741</v>
      </c>
    </row>
    <row r="225" spans="1:41" ht="15" x14ac:dyDescent="0.25">
      <c r="A225">
        <v>2012</v>
      </c>
      <c r="B225" s="5" t="s">
        <v>83</v>
      </c>
      <c r="C225" s="5" t="s">
        <v>1732</v>
      </c>
      <c r="D225" s="5" t="s">
        <v>253</v>
      </c>
      <c r="E225" s="5" t="s">
        <v>696</v>
      </c>
      <c r="F225" s="5" t="s">
        <v>696</v>
      </c>
      <c r="G225" s="5" t="s">
        <v>97</v>
      </c>
      <c r="H225" s="5" t="s">
        <v>319</v>
      </c>
      <c r="I225">
        <v>7906.71923828125</v>
      </c>
      <c r="J225">
        <v>12735</v>
      </c>
      <c r="K225">
        <v>530</v>
      </c>
      <c r="L225">
        <v>2738</v>
      </c>
      <c r="M225">
        <v>11923.82421875</v>
      </c>
      <c r="N225">
        <v>5163.25048828125</v>
      </c>
      <c r="O225">
        <v>3772.39990234375</v>
      </c>
      <c r="P225">
        <v>12490.451171875</v>
      </c>
      <c r="Q225">
        <v>3145</v>
      </c>
      <c r="R225">
        <v>3975.9072265625</v>
      </c>
      <c r="S225">
        <v>11094</v>
      </c>
      <c r="T225">
        <v>11639</v>
      </c>
      <c r="U225">
        <v>922</v>
      </c>
      <c r="V225">
        <v>3101</v>
      </c>
      <c r="W225">
        <v>2331</v>
      </c>
      <c r="X225">
        <v>9926.3154296875</v>
      </c>
      <c r="Y225">
        <v>47349</v>
      </c>
      <c r="Z225">
        <v>6029.5</v>
      </c>
      <c r="AA225">
        <v>66670</v>
      </c>
      <c r="AB225">
        <v>1386</v>
      </c>
      <c r="AC225">
        <v>8815</v>
      </c>
      <c r="AD225">
        <v>10306</v>
      </c>
      <c r="AE225">
        <v>13734</v>
      </c>
      <c r="AF225">
        <v>21590</v>
      </c>
      <c r="AG225">
        <v>102442</v>
      </c>
      <c r="AH225">
        <v>30526.72265625</v>
      </c>
      <c r="AI225">
        <v>4227.60791015625</v>
      </c>
      <c r="AJ225">
        <v>15692</v>
      </c>
      <c r="AK225">
        <v>4240</v>
      </c>
      <c r="AL225">
        <v>436401.6875</v>
      </c>
      <c r="AM225">
        <v>334498.8125</v>
      </c>
      <c r="AN225">
        <v>101902.875</v>
      </c>
      <c r="AO225" s="5" t="s">
        <v>1742</v>
      </c>
    </row>
    <row r="226" spans="1:41" ht="15" x14ac:dyDescent="0.25">
      <c r="A226">
        <v>2012</v>
      </c>
      <c r="B226" s="5" t="s">
        <v>83</v>
      </c>
      <c r="C226" s="5" t="s">
        <v>1732</v>
      </c>
      <c r="D226" s="5" t="s">
        <v>253</v>
      </c>
      <c r="E226" s="5" t="s">
        <v>1734</v>
      </c>
      <c r="F226" s="5" t="s">
        <v>1734</v>
      </c>
      <c r="G226" s="5" t="s">
        <v>94</v>
      </c>
      <c r="H226" s="5" t="s">
        <v>319</v>
      </c>
      <c r="I226">
        <v>0</v>
      </c>
      <c r="J226"/>
      <c r="K226">
        <v>0</v>
      </c>
      <c r="L226"/>
      <c r="M226"/>
      <c r="N226">
        <v>0</v>
      </c>
      <c r="O226">
        <v>0</v>
      </c>
      <c r="P226">
        <v>0</v>
      </c>
      <c r="Q226">
        <v>0</v>
      </c>
      <c r="R226">
        <v>0</v>
      </c>
      <c r="S226"/>
      <c r="T226"/>
      <c r="U226"/>
      <c r="V226">
        <v>0</v>
      </c>
      <c r="W226"/>
      <c r="X226"/>
      <c r="Y226">
        <v>0</v>
      </c>
      <c r="Z226">
        <v>0</v>
      </c>
      <c r="AA226">
        <v>0</v>
      </c>
      <c r="AB226"/>
      <c r="AC226">
        <v>0</v>
      </c>
      <c r="AD226">
        <v>0</v>
      </c>
      <c r="AE226">
        <v>0</v>
      </c>
      <c r="AF226"/>
      <c r="AG226">
        <v>0</v>
      </c>
      <c r="AH226">
        <v>0</v>
      </c>
      <c r="AI226">
        <v>0</v>
      </c>
      <c r="AJ226">
        <v>305.2337646484375</v>
      </c>
      <c r="AK226"/>
      <c r="AL226">
        <v>305.2337646484375</v>
      </c>
      <c r="AM226">
        <v>305.2337646484375</v>
      </c>
      <c r="AN226">
        <v>0</v>
      </c>
      <c r="AO226" s="5" t="s">
        <v>1743</v>
      </c>
    </row>
    <row r="227" spans="1:41" ht="15" x14ac:dyDescent="0.25">
      <c r="A227">
        <v>2012</v>
      </c>
      <c r="B227" s="5" t="s">
        <v>83</v>
      </c>
      <c r="C227" s="5" t="s">
        <v>1732</v>
      </c>
      <c r="D227" s="5" t="s">
        <v>253</v>
      </c>
      <c r="E227" s="5" t="s">
        <v>1734</v>
      </c>
      <c r="F227" s="5" t="s">
        <v>1734</v>
      </c>
      <c r="G227" s="5" t="s">
        <v>97</v>
      </c>
      <c r="H227" s="5" t="s">
        <v>319</v>
      </c>
      <c r="I227">
        <v>0</v>
      </c>
      <c r="J227"/>
      <c r="K227">
        <v>0</v>
      </c>
      <c r="L227"/>
      <c r="M227"/>
      <c r="N227">
        <v>0</v>
      </c>
      <c r="O227">
        <v>0</v>
      </c>
      <c r="P227">
        <v>0</v>
      </c>
      <c r="Q227">
        <v>0</v>
      </c>
      <c r="R227">
        <v>0</v>
      </c>
      <c r="S227"/>
      <c r="T227"/>
      <c r="U227"/>
      <c r="V227">
        <v>0</v>
      </c>
      <c r="W227"/>
      <c r="X227"/>
      <c r="Y227">
        <v>0</v>
      </c>
      <c r="Z227">
        <v>0</v>
      </c>
      <c r="AA227">
        <v>0</v>
      </c>
      <c r="AB227"/>
      <c r="AC227">
        <v>0</v>
      </c>
      <c r="AD227">
        <v>0</v>
      </c>
      <c r="AE227">
        <v>0</v>
      </c>
      <c r="AF227"/>
      <c r="AG227">
        <v>0</v>
      </c>
      <c r="AH227">
        <v>0</v>
      </c>
      <c r="AI227">
        <v>0</v>
      </c>
      <c r="AJ227">
        <v>295</v>
      </c>
      <c r="AK227"/>
      <c r="AL227">
        <v>295</v>
      </c>
      <c r="AM227">
        <v>295</v>
      </c>
      <c r="AN227">
        <v>0</v>
      </c>
      <c r="AO227" s="5" t="s">
        <v>1744</v>
      </c>
    </row>
    <row r="228" spans="1:41" ht="15" x14ac:dyDescent="0.25">
      <c r="A228">
        <v>2012</v>
      </c>
      <c r="B228" s="5" t="s">
        <v>83</v>
      </c>
      <c r="C228" s="5" t="s">
        <v>1732</v>
      </c>
      <c r="D228" s="5" t="s">
        <v>253</v>
      </c>
      <c r="E228" s="5" t="s">
        <v>1735</v>
      </c>
      <c r="F228" s="5" t="s">
        <v>1735</v>
      </c>
      <c r="G228" s="5" t="s">
        <v>94</v>
      </c>
      <c r="H228" s="5" t="s">
        <v>319</v>
      </c>
      <c r="I228">
        <v>136217.734375</v>
      </c>
      <c r="J228">
        <v>324706.65625</v>
      </c>
      <c r="K228">
        <v>28731.29296875</v>
      </c>
      <c r="L228">
        <v>54807.5703125</v>
      </c>
      <c r="M228">
        <v>202568.890625</v>
      </c>
      <c r="N228">
        <v>126712.796875</v>
      </c>
      <c r="O228">
        <v>142909.984375</v>
      </c>
      <c r="P228">
        <v>197109.46875</v>
      </c>
      <c r="Q228">
        <v>66042.984375</v>
      </c>
      <c r="R228">
        <v>105250.3125</v>
      </c>
      <c r="S228">
        <v>203892.03125</v>
      </c>
      <c r="T228">
        <v>209194.8125</v>
      </c>
      <c r="U228">
        <v>30685.82421875</v>
      </c>
      <c r="V228">
        <v>158214.5625</v>
      </c>
      <c r="W228">
        <v>74637.421875</v>
      </c>
      <c r="X228">
        <v>236602.234375</v>
      </c>
      <c r="Y228">
        <v>873345.25</v>
      </c>
      <c r="Z228">
        <v>144550.4375</v>
      </c>
      <c r="AA228">
        <v>1409522</v>
      </c>
      <c r="AB228">
        <v>32750.033203125</v>
      </c>
      <c r="AC228">
        <v>179277.765625</v>
      </c>
      <c r="AD228">
        <v>310104.0625</v>
      </c>
      <c r="AE228">
        <v>165442.921875</v>
      </c>
      <c r="AF228">
        <v>505337.8125</v>
      </c>
      <c r="AG228">
        <v>2575635</v>
      </c>
      <c r="AH228">
        <v>436814.34375</v>
      </c>
      <c r="AI228">
        <v>91141.8515625</v>
      </c>
      <c r="AJ228">
        <v>574470.6875</v>
      </c>
      <c r="AK228">
        <v>117691.9375</v>
      </c>
      <c r="AL228">
        <v>9714369</v>
      </c>
      <c r="AM228">
        <v>7627330</v>
      </c>
      <c r="AN228">
        <v>2087039</v>
      </c>
      <c r="AO228" s="5" t="s">
        <v>1745</v>
      </c>
    </row>
    <row r="229" spans="1:41" ht="15" x14ac:dyDescent="0.25">
      <c r="A229">
        <v>2012</v>
      </c>
      <c r="B229" s="5" t="s">
        <v>83</v>
      </c>
      <c r="C229" s="5" t="s">
        <v>1732</v>
      </c>
      <c r="D229" s="5" t="s">
        <v>253</v>
      </c>
      <c r="E229" s="5" t="s">
        <v>1735</v>
      </c>
      <c r="F229" s="5" t="s">
        <v>1735</v>
      </c>
      <c r="G229" s="5" t="s">
        <v>97</v>
      </c>
      <c r="H229" s="5" t="s">
        <v>319</v>
      </c>
      <c r="I229">
        <v>131650.671875</v>
      </c>
      <c r="J229">
        <v>313820</v>
      </c>
      <c r="K229">
        <v>27768</v>
      </c>
      <c r="L229">
        <v>52970</v>
      </c>
      <c r="M229">
        <v>195777.234375</v>
      </c>
      <c r="N229">
        <v>122464.4140625</v>
      </c>
      <c r="O229">
        <v>138118.546875</v>
      </c>
      <c r="P229">
        <v>190500.84375</v>
      </c>
      <c r="Q229">
        <v>63828.71875</v>
      </c>
      <c r="R229">
        <v>101721.515625</v>
      </c>
      <c r="S229">
        <v>197056</v>
      </c>
      <c r="T229">
        <v>202181</v>
      </c>
      <c r="U229">
        <v>29657</v>
      </c>
      <c r="V229">
        <v>152910</v>
      </c>
      <c r="W229">
        <v>72135</v>
      </c>
      <c r="X229">
        <v>228669.515625</v>
      </c>
      <c r="Y229">
        <v>844064</v>
      </c>
      <c r="Z229">
        <v>139704</v>
      </c>
      <c r="AA229">
        <v>1362264</v>
      </c>
      <c r="AB229">
        <v>31652</v>
      </c>
      <c r="AC229">
        <v>173267</v>
      </c>
      <c r="AD229">
        <v>299707</v>
      </c>
      <c r="AE229">
        <v>159896</v>
      </c>
      <c r="AF229">
        <v>488395</v>
      </c>
      <c r="AG229">
        <v>2489280</v>
      </c>
      <c r="AH229">
        <v>422168.96875</v>
      </c>
      <c r="AI229">
        <v>88086.078125</v>
      </c>
      <c r="AJ229">
        <v>555210</v>
      </c>
      <c r="AK229">
        <v>113746</v>
      </c>
      <c r="AL229">
        <v>9388668</v>
      </c>
      <c r="AM229">
        <v>7371603</v>
      </c>
      <c r="AN229">
        <v>2017065.375</v>
      </c>
      <c r="AO229" s="5" t="s">
        <v>1746</v>
      </c>
    </row>
    <row r="230" spans="1:41" ht="15" x14ac:dyDescent="0.25">
      <c r="A230">
        <v>2012</v>
      </c>
      <c r="B230" s="5" t="s">
        <v>83</v>
      </c>
      <c r="C230" s="5" t="s">
        <v>1732</v>
      </c>
      <c r="D230" s="5" t="s">
        <v>253</v>
      </c>
      <c r="E230" s="5" t="s">
        <v>1736</v>
      </c>
      <c r="F230" s="5" t="s">
        <v>1736</v>
      </c>
      <c r="G230" s="5" t="s">
        <v>94</v>
      </c>
      <c r="H230" s="5" t="s">
        <v>319</v>
      </c>
      <c r="I230">
        <v>135392.984375</v>
      </c>
      <c r="J230">
        <v>318289.5</v>
      </c>
      <c r="K230">
        <v>29204.146484375</v>
      </c>
      <c r="L230">
        <v>53540.07421875</v>
      </c>
      <c r="M230">
        <v>193544.671875</v>
      </c>
      <c r="N230">
        <v>124834.890625</v>
      </c>
      <c r="O230">
        <v>142392.21875</v>
      </c>
      <c r="P230">
        <v>190014.265625</v>
      </c>
      <c r="Q230">
        <v>64924.484375</v>
      </c>
      <c r="R230">
        <v>104576.78125</v>
      </c>
      <c r="S230">
        <v>199045.53125</v>
      </c>
      <c r="T230">
        <v>203143.9375</v>
      </c>
      <c r="U230">
        <v>30420.943359375</v>
      </c>
      <c r="V230">
        <v>159325.828125</v>
      </c>
      <c r="W230">
        <v>74123.1796875</v>
      </c>
      <c r="X230">
        <v>231260.046875</v>
      </c>
      <c r="Y230">
        <v>844574.625</v>
      </c>
      <c r="Z230">
        <v>142673.515625</v>
      </c>
      <c r="AA230">
        <v>1388345</v>
      </c>
      <c r="AB230">
        <v>31857.09375</v>
      </c>
      <c r="AC230">
        <v>176807.953125</v>
      </c>
      <c r="AD230">
        <v>308171.25</v>
      </c>
      <c r="AE230">
        <v>155197.40625</v>
      </c>
      <c r="AF230">
        <v>495556.875</v>
      </c>
      <c r="AG230">
        <v>2538431.75</v>
      </c>
      <c r="AH230">
        <v>414043.84375</v>
      </c>
      <c r="AI230">
        <v>88829.9296875</v>
      </c>
      <c r="AJ230">
        <v>577869.75</v>
      </c>
      <c r="AK230">
        <v>115843.9765625</v>
      </c>
      <c r="AL230">
        <v>9532237</v>
      </c>
      <c r="AM230">
        <v>7500777</v>
      </c>
      <c r="AN230">
        <v>2031459.875</v>
      </c>
      <c r="AO230" s="5" t="s">
        <v>1747</v>
      </c>
    </row>
    <row r="231" spans="1:41" ht="15" x14ac:dyDescent="0.25">
      <c r="A231">
        <v>2012</v>
      </c>
      <c r="B231" s="5" t="s">
        <v>83</v>
      </c>
      <c r="C231" s="5" t="s">
        <v>1732</v>
      </c>
      <c r="D231" s="5" t="s">
        <v>253</v>
      </c>
      <c r="E231" s="5" t="s">
        <v>1736</v>
      </c>
      <c r="F231" s="5" t="s">
        <v>1736</v>
      </c>
      <c r="G231" s="5" t="s">
        <v>97</v>
      </c>
      <c r="H231" s="5" t="s">
        <v>319</v>
      </c>
      <c r="I231">
        <v>130853.5703125</v>
      </c>
      <c r="J231">
        <v>307618</v>
      </c>
      <c r="K231">
        <v>28225</v>
      </c>
      <c r="L231">
        <v>51745</v>
      </c>
      <c r="M231">
        <v>187055.5625</v>
      </c>
      <c r="N231">
        <v>120649.46875</v>
      </c>
      <c r="O231">
        <v>137618.140625</v>
      </c>
      <c r="P231">
        <v>183643.53125</v>
      </c>
      <c r="Q231">
        <v>62747.71875</v>
      </c>
      <c r="R231">
        <v>101070.5625</v>
      </c>
      <c r="S231">
        <v>192372</v>
      </c>
      <c r="T231">
        <v>196333</v>
      </c>
      <c r="U231">
        <v>29401</v>
      </c>
      <c r="V231">
        <v>153984</v>
      </c>
      <c r="W231">
        <v>71638</v>
      </c>
      <c r="X231">
        <v>223506.4375</v>
      </c>
      <c r="Y231">
        <v>816258</v>
      </c>
      <c r="Z231">
        <v>137890</v>
      </c>
      <c r="AA231">
        <v>1341797</v>
      </c>
      <c r="AB231">
        <v>30789</v>
      </c>
      <c r="AC231">
        <v>170880</v>
      </c>
      <c r="AD231">
        <v>297839</v>
      </c>
      <c r="AE231">
        <v>149994</v>
      </c>
      <c r="AF231">
        <v>478942</v>
      </c>
      <c r="AG231">
        <v>2453324</v>
      </c>
      <c r="AH231">
        <v>400161.90625</v>
      </c>
      <c r="AI231">
        <v>85851.671875</v>
      </c>
      <c r="AJ231">
        <v>558495.125</v>
      </c>
      <c r="AK231">
        <v>111960</v>
      </c>
      <c r="AL231">
        <v>9212643</v>
      </c>
      <c r="AM231">
        <v>7249293</v>
      </c>
      <c r="AN231">
        <v>1963349.625</v>
      </c>
      <c r="AO231" s="5" t="s">
        <v>1748</v>
      </c>
    </row>
    <row r="232" spans="1:41" ht="15" x14ac:dyDescent="0.25">
      <c r="A232">
        <v>2013</v>
      </c>
      <c r="B232" s="5" t="s">
        <v>1806</v>
      </c>
      <c r="C232" s="5" t="s">
        <v>363</v>
      </c>
      <c r="D232" s="5" t="s">
        <v>91</v>
      </c>
      <c r="E232" s="5" t="s">
        <v>92</v>
      </c>
      <c r="F232" s="5" t="s">
        <v>93</v>
      </c>
      <c r="G232" s="5" t="s">
        <v>94</v>
      </c>
      <c r="H232" s="5" t="s">
        <v>319</v>
      </c>
      <c r="I232">
        <v>18286.305405168809</v>
      </c>
      <c r="J232">
        <v>19077.962094941497</v>
      </c>
      <c r="K232">
        <v>2165.0042896219193</v>
      </c>
      <c r="L232">
        <v>4654.5985345904201</v>
      </c>
      <c r="M232">
        <v>13297.634874053923</v>
      </c>
      <c r="N232">
        <v>6272.3527295298272</v>
      </c>
      <c r="O232">
        <v>8478.4396092096395</v>
      </c>
      <c r="P232">
        <v>21125.380191663688</v>
      </c>
      <c r="Q232">
        <v>5750.2203268704561</v>
      </c>
      <c r="R232">
        <v>10986.290995765012</v>
      </c>
      <c r="S232">
        <v>23535.449897572274</v>
      </c>
      <c r="T232">
        <v>14271.245495469178</v>
      </c>
      <c r="U232">
        <v>5645.5084642788297</v>
      </c>
      <c r="V232">
        <v>7099.2001124811777</v>
      </c>
      <c r="W232">
        <v>6107.7545558037473</v>
      </c>
      <c r="X232">
        <v>15072.044266690471</v>
      </c>
      <c r="Y232">
        <v>78565.766749565344</v>
      </c>
      <c r="Z232">
        <v>10625.768208193873</v>
      </c>
      <c r="AA232">
        <v>108676.8492408552</v>
      </c>
      <c r="AB232">
        <v>0</v>
      </c>
      <c r="AC232">
        <v>8740.5028538773677</v>
      </c>
      <c r="AD232">
        <v>23338.290262868537</v>
      </c>
      <c r="AE232">
        <v>24493.150953941396</v>
      </c>
      <c r="AF232">
        <v>37298.567493637012</v>
      </c>
      <c r="AG232">
        <v>203976.37079278176</v>
      </c>
      <c r="AH232">
        <v>53985.133092874341</v>
      </c>
      <c r="AI232">
        <v>9507.379055118523</v>
      </c>
      <c r="AJ232">
        <v>31431.778623266426</v>
      </c>
      <c r="AK232">
        <v>6386.816217083564</v>
      </c>
      <c r="AL232">
        <v>778851.6875</v>
      </c>
      <c r="AM232">
        <v>602706.5</v>
      </c>
      <c r="AN232">
        <v>176145.1875</v>
      </c>
      <c r="AO232" s="5" t="s">
        <v>1810</v>
      </c>
    </row>
    <row r="233" spans="1:41" ht="15" x14ac:dyDescent="0.25">
      <c r="A233">
        <v>2013</v>
      </c>
      <c r="B233" s="5" t="s">
        <v>1806</v>
      </c>
      <c r="C233" s="5" t="s">
        <v>363</v>
      </c>
      <c r="D233" s="5" t="s">
        <v>91</v>
      </c>
      <c r="E233" s="5" t="s">
        <v>92</v>
      </c>
      <c r="F233" s="5" t="s">
        <v>93</v>
      </c>
      <c r="G233" s="5" t="s">
        <v>97</v>
      </c>
      <c r="H233" s="5" t="s">
        <v>319</v>
      </c>
      <c r="I233">
        <v>17070</v>
      </c>
      <c r="J233">
        <v>18076.134999999998</v>
      </c>
      <c r="K233">
        <v>1736</v>
      </c>
      <c r="L233">
        <v>4345</v>
      </c>
      <c r="M233">
        <v>12413.148652539679</v>
      </c>
      <c r="N233">
        <v>5855.15</v>
      </c>
      <c r="O233">
        <v>8334.5</v>
      </c>
      <c r="P233">
        <v>20866.368999999999</v>
      </c>
      <c r="Q233">
        <v>5367.7470000000012</v>
      </c>
      <c r="R233">
        <v>10255.542776</v>
      </c>
      <c r="S233">
        <v>17539</v>
      </c>
      <c r="T233">
        <v>13322</v>
      </c>
      <c r="U233">
        <v>5270</v>
      </c>
      <c r="V233">
        <v>6627</v>
      </c>
      <c r="W233">
        <v>5701.5</v>
      </c>
      <c r="X233">
        <v>14069</v>
      </c>
      <c r="Y233">
        <v>73340</v>
      </c>
      <c r="Z233">
        <v>9919</v>
      </c>
      <c r="AA233">
        <v>101448.25734</v>
      </c>
      <c r="AB233">
        <v>0</v>
      </c>
      <c r="AC233">
        <v>8159.1322254474471</v>
      </c>
      <c r="AD233">
        <v>21785.95435</v>
      </c>
      <c r="AE233">
        <v>22864</v>
      </c>
      <c r="AF233">
        <v>34817.67</v>
      </c>
      <c r="AG233">
        <v>190408.97394443589</v>
      </c>
      <c r="AH233">
        <v>50394.336170000002</v>
      </c>
      <c r="AI233">
        <v>8875</v>
      </c>
      <c r="AJ233">
        <v>29340.90138173486</v>
      </c>
      <c r="AK233">
        <v>5962</v>
      </c>
      <c r="AL233">
        <v>724163.25</v>
      </c>
      <c r="AM233">
        <v>564030.8125</v>
      </c>
      <c r="AN233">
        <v>160132.4375</v>
      </c>
      <c r="AO233" s="5" t="s">
        <v>1811</v>
      </c>
    </row>
    <row r="234" spans="1:41" ht="15" x14ac:dyDescent="0.25">
      <c r="A234">
        <v>2013</v>
      </c>
      <c r="B234" s="5" t="s">
        <v>1806</v>
      </c>
      <c r="C234" s="5" t="s">
        <v>363</v>
      </c>
      <c r="D234" s="5" t="s">
        <v>91</v>
      </c>
      <c r="E234" s="5" t="s">
        <v>29</v>
      </c>
      <c r="F234" s="5" t="s">
        <v>29</v>
      </c>
      <c r="G234" s="5" t="s">
        <v>94</v>
      </c>
      <c r="H234" s="5" t="s">
        <v>319</v>
      </c>
      <c r="I234">
        <v>0</v>
      </c>
      <c r="J234">
        <v>2383.5401011423901</v>
      </c>
      <c r="K234">
        <v>149.97555692581332</v>
      </c>
      <c r="L234">
        <v>126.40796940889979</v>
      </c>
      <c r="M234">
        <v>189.14187715524531</v>
      </c>
      <c r="N234">
        <v>56.240833847179992</v>
      </c>
      <c r="O234">
        <v>482.06429011868568</v>
      </c>
      <c r="P234">
        <v>0</v>
      </c>
      <c r="Q234">
        <v>335.25064643445967</v>
      </c>
      <c r="R234">
        <v>19.282571604747424</v>
      </c>
      <c r="S234">
        <v>0</v>
      </c>
      <c r="T234">
        <v>428.50159121660948</v>
      </c>
      <c r="U234">
        <v>0</v>
      </c>
      <c r="V234">
        <v>91.056588133529516</v>
      </c>
      <c r="W234">
        <v>0</v>
      </c>
      <c r="X234">
        <v>358.87008264391045</v>
      </c>
      <c r="Y234">
        <v>2463.8841494955045</v>
      </c>
      <c r="Z234">
        <v>385.65143209494852</v>
      </c>
      <c r="AA234">
        <v>2944.6299509305563</v>
      </c>
      <c r="AB234">
        <v>0</v>
      </c>
      <c r="AC234">
        <v>13.89527643008128</v>
      </c>
      <c r="AD234">
        <v>92.395655606081419</v>
      </c>
      <c r="AE234">
        <v>0</v>
      </c>
      <c r="AF234">
        <v>1607.952221040327</v>
      </c>
      <c r="AG234">
        <v>26588.048728275284</v>
      </c>
      <c r="AH234">
        <v>2555.2708613763607</v>
      </c>
      <c r="AI234">
        <v>737.02273689256833</v>
      </c>
      <c r="AJ234">
        <v>1002.055786703757</v>
      </c>
      <c r="AK234">
        <v>0</v>
      </c>
      <c r="AL234">
        <v>43011.13671875</v>
      </c>
      <c r="AM234">
        <v>38017.89453125</v>
      </c>
      <c r="AN234">
        <v>4993.24267578125</v>
      </c>
      <c r="AO234" s="5" t="s">
        <v>1812</v>
      </c>
    </row>
    <row r="235" spans="1:41" ht="15" x14ac:dyDescent="0.25">
      <c r="A235">
        <v>2013</v>
      </c>
      <c r="B235" s="5" t="s">
        <v>1806</v>
      </c>
      <c r="C235" s="5" t="s">
        <v>363</v>
      </c>
      <c r="D235" s="5" t="s">
        <v>91</v>
      </c>
      <c r="E235" s="5" t="s">
        <v>29</v>
      </c>
      <c r="F235" s="5" t="s">
        <v>29</v>
      </c>
      <c r="G235" s="5" t="s">
        <v>97</v>
      </c>
      <c r="H235" s="5" t="s">
        <v>319</v>
      </c>
      <c r="I235">
        <v>0</v>
      </c>
      <c r="J235">
        <v>2258.375</v>
      </c>
      <c r="K235">
        <v>140</v>
      </c>
      <c r="L235">
        <v>118</v>
      </c>
      <c r="M235">
        <v>176.56119000000001</v>
      </c>
      <c r="N235">
        <v>52.5</v>
      </c>
      <c r="O235">
        <v>450</v>
      </c>
      <c r="P235">
        <v>0</v>
      </c>
      <c r="Q235">
        <v>312.95159999999998</v>
      </c>
      <c r="R235">
        <v>18</v>
      </c>
      <c r="S235">
        <v>0</v>
      </c>
      <c r="T235">
        <v>400</v>
      </c>
      <c r="U235"/>
      <c r="V235">
        <v>85</v>
      </c>
      <c r="W235">
        <v>0</v>
      </c>
      <c r="X235">
        <v>335</v>
      </c>
      <c r="Y235">
        <v>2300</v>
      </c>
      <c r="Z235">
        <v>360</v>
      </c>
      <c r="AA235">
        <v>2748.7692099999999</v>
      </c>
      <c r="AB235"/>
      <c r="AC235">
        <v>12.97103834842672</v>
      </c>
      <c r="AD235">
        <v>86.25</v>
      </c>
      <c r="AE235">
        <v>0</v>
      </c>
      <c r="AF235">
        <v>1501</v>
      </c>
      <c r="AG235">
        <v>24819.556588143361</v>
      </c>
      <c r="AH235">
        <v>2385.308165714288</v>
      </c>
      <c r="AI235">
        <v>688</v>
      </c>
      <c r="AJ235">
        <v>935.40449533333322</v>
      </c>
      <c r="AK235">
        <v>0</v>
      </c>
      <c r="AL235">
        <v>40183.6484375</v>
      </c>
      <c r="AM235">
        <v>35522.52734375</v>
      </c>
      <c r="AN235">
        <v>4661.119140625</v>
      </c>
      <c r="AO235" s="5" t="s">
        <v>1813</v>
      </c>
    </row>
    <row r="236" spans="1:41" ht="15" x14ac:dyDescent="0.25">
      <c r="A236">
        <v>2013</v>
      </c>
      <c r="B236" s="5" t="s">
        <v>1806</v>
      </c>
      <c r="C236" s="5" t="s">
        <v>363</v>
      </c>
      <c r="D236" s="5" t="s">
        <v>91</v>
      </c>
      <c r="E236" s="5" t="s">
        <v>154</v>
      </c>
      <c r="F236" s="5" t="s">
        <v>154</v>
      </c>
      <c r="G236" s="5" t="s">
        <v>94</v>
      </c>
      <c r="H236" s="5" t="s">
        <v>319</v>
      </c>
      <c r="I236">
        <v>2490.6654989465424</v>
      </c>
      <c r="J236">
        <v>9944.4506781594646</v>
      </c>
      <c r="K236">
        <v>798.0842136409351</v>
      </c>
      <c r="L236">
        <v>1786.8516353732614</v>
      </c>
      <c r="M236">
        <v>3989.2955108321239</v>
      </c>
      <c r="N236">
        <v>4774.8467936255811</v>
      </c>
      <c r="O236">
        <v>4225.5613163847902</v>
      </c>
      <c r="P236">
        <v>646.4899919543011</v>
      </c>
      <c r="Q236">
        <v>1814.8910654961117</v>
      </c>
      <c r="R236">
        <v>3827.0164438820243</v>
      </c>
      <c r="S236">
        <v>1392.6301714539807</v>
      </c>
      <c r="T236">
        <v>5634.795924498414</v>
      </c>
      <c r="U236">
        <v>1572.6008397649568</v>
      </c>
      <c r="V236">
        <v>1495.4705533459671</v>
      </c>
      <c r="W236">
        <v>1569.3870778308321</v>
      </c>
      <c r="X236">
        <v>10186.554077196848</v>
      </c>
      <c r="Y236">
        <v>22918.407606220357</v>
      </c>
      <c r="Z236">
        <v>6564.644377438457</v>
      </c>
      <c r="AA236">
        <v>32174.054942957275</v>
      </c>
      <c r="AB236">
        <v>0</v>
      </c>
      <c r="AC236">
        <v>5488.5740631071085</v>
      </c>
      <c r="AD236">
        <v>8476.6386170217556</v>
      </c>
      <c r="AE236">
        <v>3213.7619341245709</v>
      </c>
      <c r="AF236">
        <v>9756.9812320021974</v>
      </c>
      <c r="AG236">
        <v>70374.987706039232</v>
      </c>
      <c r="AH236">
        <v>11237.523874920569</v>
      </c>
      <c r="AI236">
        <v>1017.6912791394475</v>
      </c>
      <c r="AJ236">
        <v>19033.311979826722</v>
      </c>
      <c r="AK236">
        <v>2586.0071029922383</v>
      </c>
      <c r="AL236">
        <v>248992.171875</v>
      </c>
      <c r="AM236">
        <v>197878.015625</v>
      </c>
      <c r="AN236">
        <v>51114.16796875</v>
      </c>
      <c r="AO236" s="5" t="s">
        <v>1815</v>
      </c>
    </row>
    <row r="237" spans="1:41" ht="15" x14ac:dyDescent="0.25">
      <c r="A237">
        <v>2013</v>
      </c>
      <c r="B237" s="5" t="s">
        <v>1806</v>
      </c>
      <c r="C237" s="5" t="s">
        <v>363</v>
      </c>
      <c r="D237" s="5" t="s">
        <v>91</v>
      </c>
      <c r="E237" s="5" t="s">
        <v>154</v>
      </c>
      <c r="F237" s="5" t="s">
        <v>154</v>
      </c>
      <c r="G237" s="5" t="s">
        <v>97</v>
      </c>
      <c r="H237" s="5" t="s">
        <v>319</v>
      </c>
      <c r="I237">
        <v>2325</v>
      </c>
      <c r="J237">
        <v>9422.244999999999</v>
      </c>
      <c r="K237">
        <v>745</v>
      </c>
      <c r="L237">
        <v>1668</v>
      </c>
      <c r="M237">
        <v>3723.949308571428</v>
      </c>
      <c r="N237">
        <v>4457.25</v>
      </c>
      <c r="O237">
        <v>3944.5</v>
      </c>
      <c r="P237">
        <v>603.48900000000003</v>
      </c>
      <c r="Q237">
        <v>1694.1744000000001</v>
      </c>
      <c r="R237">
        <v>3572.4641609999999</v>
      </c>
      <c r="S237">
        <v>1300</v>
      </c>
      <c r="T237">
        <v>5260</v>
      </c>
      <c r="U237">
        <v>1468</v>
      </c>
      <c r="V237">
        <v>1396</v>
      </c>
      <c r="W237">
        <v>1465</v>
      </c>
      <c r="X237">
        <v>9509</v>
      </c>
      <c r="Y237">
        <v>21394</v>
      </c>
      <c r="Z237">
        <v>6128</v>
      </c>
      <c r="AA237">
        <v>30034.012104000001</v>
      </c>
      <c r="AB237"/>
      <c r="AC237">
        <v>5123.5040201590382</v>
      </c>
      <c r="AD237">
        <v>7912.8188</v>
      </c>
      <c r="AE237">
        <v>3000</v>
      </c>
      <c r="AF237">
        <v>9108</v>
      </c>
      <c r="AG237">
        <v>65694.026952132699</v>
      </c>
      <c r="AH237">
        <v>10490.065012841411</v>
      </c>
      <c r="AI237">
        <v>950</v>
      </c>
      <c r="AJ237">
        <v>17767.31976727274</v>
      </c>
      <c r="AK237">
        <v>2414</v>
      </c>
      <c r="AL237">
        <v>232569.8125</v>
      </c>
      <c r="AM237">
        <v>184855.484375</v>
      </c>
      <c r="AN237">
        <v>47714.3359375</v>
      </c>
      <c r="AO237" s="5" t="s">
        <v>1816</v>
      </c>
    </row>
    <row r="238" spans="1:41" ht="15" x14ac:dyDescent="0.25">
      <c r="A238">
        <v>2013</v>
      </c>
      <c r="B238" s="5" t="s">
        <v>1806</v>
      </c>
      <c r="C238" s="5" t="s">
        <v>363</v>
      </c>
      <c r="D238" s="5" t="s">
        <v>91</v>
      </c>
      <c r="E238" s="5" t="s">
        <v>403</v>
      </c>
      <c r="F238" s="5" t="s">
        <v>403</v>
      </c>
      <c r="G238" s="5" t="s">
        <v>97</v>
      </c>
      <c r="H238" s="5" t="s">
        <v>319</v>
      </c>
      <c r="I238">
        <v>15370</v>
      </c>
      <c r="J238">
        <v>13229.135</v>
      </c>
      <c r="K238">
        <v>1499</v>
      </c>
      <c r="L238">
        <v>4102</v>
      </c>
      <c r="M238">
        <v>10969.773139065081</v>
      </c>
      <c r="N238">
        <v>6002.1399999999994</v>
      </c>
      <c r="O238">
        <v>8975.7999999999993</v>
      </c>
      <c r="P238">
        <v>20466.368999999999</v>
      </c>
      <c r="Q238">
        <v>5414.0186750000021</v>
      </c>
      <c r="R238">
        <v>9330.5427759999984</v>
      </c>
      <c r="S238">
        <v>13748</v>
      </c>
      <c r="T238">
        <v>13657</v>
      </c>
      <c r="U238">
        <v>5072</v>
      </c>
      <c r="V238">
        <v>6600</v>
      </c>
      <c r="W238">
        <v>5641.1239999999998</v>
      </c>
      <c r="X238">
        <v>13264.06</v>
      </c>
      <c r="Y238">
        <v>72655</v>
      </c>
      <c r="Z238">
        <v>8924.5</v>
      </c>
      <c r="AA238">
        <v>86688.658219999998</v>
      </c>
      <c r="AB238">
        <v>0</v>
      </c>
      <c r="AC238">
        <v>8243.0062254474469</v>
      </c>
      <c r="AD238">
        <v>20207.473208750002</v>
      </c>
      <c r="AE238">
        <v>22564</v>
      </c>
      <c r="AF238">
        <v>43491.13465</v>
      </c>
      <c r="AG238">
        <v>166918.20427353491</v>
      </c>
      <c r="AH238">
        <v>45865.09236602686</v>
      </c>
      <c r="AI238">
        <v>8035.5555555555557</v>
      </c>
      <c r="AJ238">
        <v>25085.540262651521</v>
      </c>
      <c r="AK238">
        <v>4712</v>
      </c>
      <c r="AL238">
        <v>666731.125</v>
      </c>
      <c r="AM238">
        <v>520156.25</v>
      </c>
      <c r="AN238">
        <v>146574.890625</v>
      </c>
      <c r="AO238" s="5" t="s">
        <v>1827</v>
      </c>
    </row>
    <row r="239" spans="1:41" ht="15" x14ac:dyDescent="0.25">
      <c r="A239">
        <v>2013</v>
      </c>
      <c r="B239" s="5" t="s">
        <v>1806</v>
      </c>
      <c r="C239" s="5" t="s">
        <v>363</v>
      </c>
      <c r="D239" s="5" t="s">
        <v>91</v>
      </c>
      <c r="E239" s="5" t="s">
        <v>26</v>
      </c>
      <c r="F239" s="5" t="s">
        <v>26</v>
      </c>
      <c r="G239" s="5" t="s">
        <v>94</v>
      </c>
      <c r="H239" s="5" t="s">
        <v>319</v>
      </c>
      <c r="I239">
        <v>2410.3214505934284</v>
      </c>
      <c r="J239">
        <v>5647.6509722349128</v>
      </c>
      <c r="K239">
        <v>385.65143209494852</v>
      </c>
      <c r="L239">
        <v>385.65143209494852</v>
      </c>
      <c r="M239">
        <v>3170.9631946837367</v>
      </c>
      <c r="N239">
        <v>101.76912791394474</v>
      </c>
      <c r="O239">
        <v>53.562698902076185</v>
      </c>
      <c r="P239">
        <v>3176.4180204500435</v>
      </c>
      <c r="Q239">
        <v>205.68183503795058</v>
      </c>
      <c r="R239">
        <v>771.30286418989704</v>
      </c>
      <c r="S239">
        <v>10225.119220406343</v>
      </c>
      <c r="T239">
        <v>144.61928703560571</v>
      </c>
      <c r="U239">
        <v>5.356269890207618</v>
      </c>
      <c r="V239">
        <v>626.68357715429136</v>
      </c>
      <c r="W239">
        <v>610.61476748366852</v>
      </c>
      <c r="X239">
        <v>482.06429011868568</v>
      </c>
      <c r="Y239">
        <v>10337.600888100704</v>
      </c>
      <c r="Z239">
        <v>1617.5935068427007</v>
      </c>
      <c r="AA239">
        <v>19284.573939120492</v>
      </c>
      <c r="AB239">
        <v>0</v>
      </c>
      <c r="AC239">
        <v>704.90391159742376</v>
      </c>
      <c r="AD239">
        <v>3344.7227329401471</v>
      </c>
      <c r="AE239">
        <v>1119.4604070533921</v>
      </c>
      <c r="AF239">
        <v>11446.34875537368</v>
      </c>
      <c r="AG239">
        <v>26607.980939872836</v>
      </c>
      <c r="AH239">
        <v>10042.967277910766</v>
      </c>
      <c r="AI239">
        <v>2037.5250662349781</v>
      </c>
      <c r="AJ239">
        <v>5696.5314712972977</v>
      </c>
      <c r="AK239">
        <v>535.62698902076181</v>
      </c>
      <c r="AL239">
        <v>121179.265625</v>
      </c>
      <c r="AM239">
        <v>90145.828125</v>
      </c>
      <c r="AN239">
        <v>31033.4375</v>
      </c>
      <c r="AO239" s="5" t="s">
        <v>1828</v>
      </c>
    </row>
    <row r="240" spans="1:41" ht="15" x14ac:dyDescent="0.25">
      <c r="A240">
        <v>2013</v>
      </c>
      <c r="B240" s="5" t="s">
        <v>1806</v>
      </c>
      <c r="C240" s="5" t="s">
        <v>363</v>
      </c>
      <c r="D240" s="5" t="s">
        <v>91</v>
      </c>
      <c r="E240" s="5" t="s">
        <v>26</v>
      </c>
      <c r="F240" s="5" t="s">
        <v>26</v>
      </c>
      <c r="G240" s="5" t="s">
        <v>97</v>
      </c>
      <c r="H240" s="5" t="s">
        <v>319</v>
      </c>
      <c r="I240">
        <v>2250</v>
      </c>
      <c r="J240">
        <v>5351.08</v>
      </c>
      <c r="K240">
        <v>360</v>
      </c>
      <c r="L240">
        <v>360</v>
      </c>
      <c r="M240">
        <v>2960.0479995238111</v>
      </c>
      <c r="N240">
        <v>95</v>
      </c>
      <c r="O240">
        <v>50</v>
      </c>
      <c r="P240">
        <v>2965.14</v>
      </c>
      <c r="Q240">
        <v>192.001</v>
      </c>
      <c r="R240">
        <v>720</v>
      </c>
      <c r="S240">
        <v>8568</v>
      </c>
      <c r="T240">
        <v>135</v>
      </c>
      <c r="U240">
        <v>5</v>
      </c>
      <c r="V240">
        <v>585</v>
      </c>
      <c r="W240">
        <v>570</v>
      </c>
      <c r="X240">
        <v>450</v>
      </c>
      <c r="Y240">
        <v>9650</v>
      </c>
      <c r="Z240">
        <v>1510</v>
      </c>
      <c r="AA240">
        <v>18001.86915000001</v>
      </c>
      <c r="AB240"/>
      <c r="AC240">
        <v>658.01754396855131</v>
      </c>
      <c r="AD240">
        <v>3122.25</v>
      </c>
      <c r="AE240">
        <v>1045</v>
      </c>
      <c r="AF240">
        <v>10685</v>
      </c>
      <c r="AG240">
        <v>24838.163017623319</v>
      </c>
      <c r="AH240">
        <v>9374.9638122897904</v>
      </c>
      <c r="AI240">
        <v>1902</v>
      </c>
      <c r="AJ240">
        <v>5317.6292345833344</v>
      </c>
      <c r="AK240">
        <v>500</v>
      </c>
      <c r="AL240">
        <v>112221.1640625</v>
      </c>
      <c r="AM240">
        <v>84228.8984375</v>
      </c>
      <c r="AN240">
        <v>27992.26171875</v>
      </c>
      <c r="AO240" s="5" t="s">
        <v>1829</v>
      </c>
    </row>
    <row r="241" spans="1:41" ht="15" x14ac:dyDescent="0.25">
      <c r="A241">
        <v>2013</v>
      </c>
      <c r="B241" s="5" t="s">
        <v>1806</v>
      </c>
      <c r="C241" s="5" t="s">
        <v>363</v>
      </c>
      <c r="D241" s="5" t="s">
        <v>91</v>
      </c>
      <c r="E241" s="5" t="s">
        <v>406</v>
      </c>
      <c r="F241" s="5" t="s">
        <v>406</v>
      </c>
      <c r="G241" s="5" t="s">
        <v>97</v>
      </c>
      <c r="H241" s="5" t="s">
        <v>319</v>
      </c>
      <c r="I241">
        <v>0</v>
      </c>
      <c r="J241"/>
      <c r="K241">
        <v>0</v>
      </c>
      <c r="L241"/>
      <c r="M241">
        <v>124.1314865253968</v>
      </c>
      <c r="N241">
        <v>85.79</v>
      </c>
      <c r="O241">
        <v>641.29999999999995</v>
      </c>
      <c r="P241">
        <v>0</v>
      </c>
      <c r="Q241">
        <v>134.19367500000001</v>
      </c>
      <c r="R241">
        <v>75</v>
      </c>
      <c r="S241">
        <v>0</v>
      </c>
      <c r="T241">
        <v>20</v>
      </c>
      <c r="U241"/>
      <c r="V241">
        <v>0</v>
      </c>
      <c r="W241">
        <v>386.34199999999998</v>
      </c>
      <c r="X241">
        <v>140.69</v>
      </c>
      <c r="Y241">
        <v>1515</v>
      </c>
      <c r="Z241">
        <v>0</v>
      </c>
      <c r="AA241">
        <v>0</v>
      </c>
      <c r="AB241"/>
      <c r="AC241">
        <v>153.661</v>
      </c>
      <c r="AD241">
        <v>544.64885875000004</v>
      </c>
      <c r="AE241"/>
      <c r="AF241">
        <v>16214.20184</v>
      </c>
      <c r="AG241">
        <v>1631.2492471253729</v>
      </c>
      <c r="AH241">
        <v>289.86553941657542</v>
      </c>
      <c r="AI241">
        <v>0</v>
      </c>
      <c r="AJ241">
        <v>308.81124749999998</v>
      </c>
      <c r="AK241"/>
      <c r="AL241">
        <v>22264.884765625</v>
      </c>
      <c r="AM241">
        <v>20117.90625</v>
      </c>
      <c r="AN241">
        <v>2146.977783203125</v>
      </c>
      <c r="AO241" s="5" t="s">
        <v>1830</v>
      </c>
    </row>
    <row r="242" spans="1:41" ht="15" x14ac:dyDescent="0.25">
      <c r="A242">
        <v>2013</v>
      </c>
      <c r="B242" s="5" t="s">
        <v>1806</v>
      </c>
      <c r="C242" s="5" t="s">
        <v>363</v>
      </c>
      <c r="D242" s="5" t="s">
        <v>91</v>
      </c>
      <c r="E242" s="5" t="s">
        <v>409</v>
      </c>
      <c r="F242" s="5" t="s">
        <v>410</v>
      </c>
      <c r="G242" s="5" t="s">
        <v>94</v>
      </c>
      <c r="H242" s="5" t="s">
        <v>319</v>
      </c>
      <c r="I242"/>
      <c r="J242"/>
      <c r="K242"/>
      <c r="L242"/>
      <c r="M242"/>
      <c r="N242"/>
      <c r="O242"/>
      <c r="P242">
        <v>0</v>
      </c>
      <c r="Q242">
        <v>0</v>
      </c>
      <c r="R242">
        <v>0</v>
      </c>
      <c r="S242">
        <v>0</v>
      </c>
      <c r="T242"/>
      <c r="U242"/>
      <c r="V242">
        <v>0</v>
      </c>
      <c r="W242"/>
      <c r="X242"/>
      <c r="Y242"/>
      <c r="Z242"/>
      <c r="AA242">
        <v>2571.0095472996568</v>
      </c>
      <c r="AB242"/>
      <c r="AC242"/>
      <c r="AD242"/>
      <c r="AE242"/>
      <c r="AF242"/>
      <c r="AG242">
        <v>0</v>
      </c>
      <c r="AH242">
        <v>6934.2138711528123</v>
      </c>
      <c r="AI242"/>
      <c r="AJ242"/>
      <c r="AK242"/>
      <c r="AL242">
        <v>9505.2236328125</v>
      </c>
      <c r="AM242">
        <v>2571.009521484375</v>
      </c>
      <c r="AN242">
        <v>6934.2138671875</v>
      </c>
      <c r="AO242" s="5" t="s">
        <v>1831</v>
      </c>
    </row>
    <row r="243" spans="1:41" ht="15" x14ac:dyDescent="0.25">
      <c r="A243">
        <v>2013</v>
      </c>
      <c r="B243" s="5" t="s">
        <v>1806</v>
      </c>
      <c r="C243" s="5" t="s">
        <v>363</v>
      </c>
      <c r="D243" s="5" t="s">
        <v>91</v>
      </c>
      <c r="E243" s="5" t="s">
        <v>409</v>
      </c>
      <c r="F243" s="5" t="s">
        <v>411</v>
      </c>
      <c r="G243" s="5" t="s">
        <v>94</v>
      </c>
      <c r="H243" s="5" t="s">
        <v>319</v>
      </c>
      <c r="I243">
        <v>0</v>
      </c>
      <c r="J243"/>
      <c r="K243">
        <v>85.700318243321888</v>
      </c>
      <c r="L243"/>
      <c r="M243">
        <v>627.10495393268673</v>
      </c>
      <c r="N243">
        <v>168.72250154153997</v>
      </c>
      <c r="O243"/>
      <c r="P243">
        <v>3345.5261734236783</v>
      </c>
      <c r="Q243">
        <v>0</v>
      </c>
      <c r="R243">
        <v>0</v>
      </c>
      <c r="S243">
        <v>268.88474848842242</v>
      </c>
      <c r="T243"/>
      <c r="U243"/>
      <c r="V243">
        <v>0</v>
      </c>
      <c r="W243">
        <v>80.344048353114275</v>
      </c>
      <c r="X243"/>
      <c r="Y243"/>
      <c r="Z243">
        <v>321.3761934124571</v>
      </c>
      <c r="AA243">
        <v>321.3761934124571</v>
      </c>
      <c r="AB243"/>
      <c r="AC243"/>
      <c r="AD243"/>
      <c r="AE243"/>
      <c r="AF243">
        <v>1927.1859064967011</v>
      </c>
      <c r="AG243">
        <v>14704.687032954536</v>
      </c>
      <c r="AH243">
        <v>1194.521903628759</v>
      </c>
      <c r="AI243">
        <v>348.15754286349517</v>
      </c>
      <c r="AJ243"/>
      <c r="AK243">
        <v>10.712539780415236</v>
      </c>
      <c r="AL243">
        <v>23404.30078125</v>
      </c>
      <c r="AM243">
        <v>20788.875</v>
      </c>
      <c r="AN243">
        <v>2615.426025390625</v>
      </c>
      <c r="AO243" s="5" t="s">
        <v>1832</v>
      </c>
    </row>
    <row r="244" spans="1:41" ht="15" x14ac:dyDescent="0.25">
      <c r="A244">
        <v>2013</v>
      </c>
      <c r="B244" s="5" t="s">
        <v>1806</v>
      </c>
      <c r="C244" s="5" t="s">
        <v>363</v>
      </c>
      <c r="D244" s="5" t="s">
        <v>91</v>
      </c>
      <c r="E244" s="5" t="s">
        <v>409</v>
      </c>
      <c r="F244" s="5" t="s">
        <v>412</v>
      </c>
      <c r="G244" s="5" t="s">
        <v>94</v>
      </c>
      <c r="H244" s="5" t="s">
        <v>319</v>
      </c>
      <c r="I244"/>
      <c r="J244"/>
      <c r="K244"/>
      <c r="L244"/>
      <c r="M244"/>
      <c r="N244"/>
      <c r="O244"/>
      <c r="P244">
        <v>0</v>
      </c>
      <c r="Q244">
        <v>0</v>
      </c>
      <c r="R244">
        <v>0</v>
      </c>
      <c r="S244">
        <v>0</v>
      </c>
      <c r="T244"/>
      <c r="U244"/>
      <c r="V244">
        <v>0</v>
      </c>
      <c r="W244"/>
      <c r="X244"/>
      <c r="Y244"/>
      <c r="Z244"/>
      <c r="AA244">
        <v>0</v>
      </c>
      <c r="AB244"/>
      <c r="AC244"/>
      <c r="AD244"/>
      <c r="AE244"/>
      <c r="AF244"/>
      <c r="AG244">
        <v>1920.0957032957569</v>
      </c>
      <c r="AH244"/>
      <c r="AI244"/>
      <c r="AJ244"/>
      <c r="AK244"/>
      <c r="AL244">
        <v>1920.095703125</v>
      </c>
      <c r="AM244">
        <v>1920.095703125</v>
      </c>
      <c r="AN244">
        <v>0</v>
      </c>
      <c r="AO244" s="5" t="s">
        <v>1833</v>
      </c>
    </row>
    <row r="245" spans="1:41" ht="15" x14ac:dyDescent="0.25">
      <c r="A245">
        <v>2013</v>
      </c>
      <c r="B245" s="5" t="s">
        <v>1806</v>
      </c>
      <c r="C245" s="5" t="s">
        <v>363</v>
      </c>
      <c r="D245" s="5" t="s">
        <v>91</v>
      </c>
      <c r="E245" s="5" t="s">
        <v>107</v>
      </c>
      <c r="F245" s="5" t="s">
        <v>108</v>
      </c>
      <c r="G245" s="5" t="s">
        <v>94</v>
      </c>
      <c r="H245" s="5" t="s">
        <v>319</v>
      </c>
      <c r="I245">
        <v>17600.702859222234</v>
      </c>
      <c r="J245">
        <v>19077.962094941497</v>
      </c>
      <c r="K245">
        <v>2138.2229401708814</v>
      </c>
      <c r="L245">
        <v>4446.7752628503649</v>
      </c>
      <c r="M245">
        <v>13191.281850367928</v>
      </c>
      <c r="N245">
        <v>6256.2839198592037</v>
      </c>
      <c r="O245">
        <v>8478.4396092096395</v>
      </c>
      <c r="P245">
        <v>14986.702818529793</v>
      </c>
      <c r="Q245">
        <v>5283.7920598152641</v>
      </c>
      <c r="R245">
        <v>8714.8554809167108</v>
      </c>
      <c r="S245">
        <v>19835.338657416851</v>
      </c>
      <c r="T245">
        <v>12999.66702353389</v>
      </c>
      <c r="U245">
        <v>5576.9482096841721</v>
      </c>
      <c r="V245">
        <v>6751.0425696176817</v>
      </c>
      <c r="W245">
        <v>6002.7716659556781</v>
      </c>
      <c r="X245">
        <v>14472.142038987216</v>
      </c>
      <c r="Y245">
        <v>57108.549569393625</v>
      </c>
      <c r="Z245">
        <v>10625.768208193873</v>
      </c>
      <c r="AA245">
        <v>101915.85257927355</v>
      </c>
      <c r="AB245">
        <v>0</v>
      </c>
      <c r="AC245">
        <v>8533.5726125776</v>
      </c>
      <c r="AD245">
        <v>22672.574475770321</v>
      </c>
      <c r="AE245">
        <v>24064.649362724787</v>
      </c>
      <c r="AF245">
        <v>32129.049309421378</v>
      </c>
      <c r="AG245">
        <v>190253.32921626637</v>
      </c>
      <c r="AH245">
        <v>38811.446234789815</v>
      </c>
      <c r="AI245">
        <v>8562.533046485898</v>
      </c>
      <c r="AJ245">
        <v>30812.550364072391</v>
      </c>
      <c r="AK245">
        <v>6386.816217083564</v>
      </c>
      <c r="AL245">
        <v>697689.625</v>
      </c>
      <c r="AM245">
        <v>544138.4375</v>
      </c>
      <c r="AN245">
        <v>153551.234375</v>
      </c>
      <c r="AO245" s="5" t="s">
        <v>1834</v>
      </c>
    </row>
    <row r="246" spans="1:41" ht="15" x14ac:dyDescent="0.25">
      <c r="A246">
        <v>2013</v>
      </c>
      <c r="B246" s="5" t="s">
        <v>1806</v>
      </c>
      <c r="C246" s="5" t="s">
        <v>363</v>
      </c>
      <c r="D246" s="5" t="s">
        <v>91</v>
      </c>
      <c r="E246" s="5" t="s">
        <v>107</v>
      </c>
      <c r="F246" s="5" t="s">
        <v>108</v>
      </c>
      <c r="G246" s="5" t="s">
        <v>97</v>
      </c>
      <c r="H246" s="5" t="s">
        <v>319</v>
      </c>
      <c r="I246">
        <v>16430</v>
      </c>
      <c r="J246">
        <v>18076.134999999998</v>
      </c>
      <c r="K246">
        <v>1711</v>
      </c>
      <c r="L246">
        <v>4151</v>
      </c>
      <c r="M246">
        <v>12313.869652539681</v>
      </c>
      <c r="N246">
        <v>5840.15</v>
      </c>
      <c r="O246">
        <v>7914.5</v>
      </c>
      <c r="P246">
        <v>13989.869000000001</v>
      </c>
      <c r="Q246">
        <v>4932.3430000000008</v>
      </c>
      <c r="R246">
        <v>8135.1907760000004</v>
      </c>
      <c r="S246">
        <v>17539</v>
      </c>
      <c r="T246">
        <v>12135</v>
      </c>
      <c r="U246">
        <v>5206</v>
      </c>
      <c r="V246">
        <v>6302</v>
      </c>
      <c r="W246">
        <v>5603.5</v>
      </c>
      <c r="X246">
        <v>13509</v>
      </c>
      <c r="Y246">
        <v>53310</v>
      </c>
      <c r="Z246">
        <v>9919</v>
      </c>
      <c r="AA246">
        <v>95136.965339999995</v>
      </c>
      <c r="AB246">
        <v>0</v>
      </c>
      <c r="AC246">
        <v>7965.9658563683988</v>
      </c>
      <c r="AD246">
        <v>21164.518349999998</v>
      </c>
      <c r="AE246">
        <v>22464</v>
      </c>
      <c r="AF246">
        <v>29992</v>
      </c>
      <c r="AG246">
        <v>177598.7143255134</v>
      </c>
      <c r="AH246">
        <v>36229.920290000002</v>
      </c>
      <c r="AI246">
        <v>7993</v>
      </c>
      <c r="AJ246">
        <v>28763.067391734861</v>
      </c>
      <c r="AK246">
        <v>5962</v>
      </c>
      <c r="AL246">
        <v>650287.75</v>
      </c>
      <c r="AM246">
        <v>508212.40625</v>
      </c>
      <c r="AN246">
        <v>142075.3125</v>
      </c>
      <c r="AO246" s="5" t="s">
        <v>1835</v>
      </c>
    </row>
    <row r="247" spans="1:41" ht="15" x14ac:dyDescent="0.25">
      <c r="A247">
        <v>2013</v>
      </c>
      <c r="B247" s="5" t="s">
        <v>1806</v>
      </c>
      <c r="C247" s="5" t="s">
        <v>363</v>
      </c>
      <c r="D247" s="5" t="s">
        <v>91</v>
      </c>
      <c r="E247" s="5" t="s">
        <v>111</v>
      </c>
      <c r="F247" s="5" t="s">
        <v>111</v>
      </c>
      <c r="G247" s="5" t="s">
        <v>94</v>
      </c>
      <c r="H247" s="5" t="s">
        <v>319</v>
      </c>
      <c r="I247">
        <v>685.60254594657511</v>
      </c>
      <c r="J247">
        <v>0</v>
      </c>
      <c r="K247">
        <v>26.781349451038093</v>
      </c>
      <c r="L247">
        <v>207.82327174005559</v>
      </c>
      <c r="M247">
        <v>106.35302368598443</v>
      </c>
      <c r="N247">
        <v>16.068809670622855</v>
      </c>
      <c r="O247">
        <v>0</v>
      </c>
      <c r="P247">
        <v>6138.6773731338935</v>
      </c>
      <c r="Q247">
        <v>466.42826705519155</v>
      </c>
      <c r="R247">
        <v>2271.4355148483005</v>
      </c>
      <c r="S247">
        <v>3700.1112401554228</v>
      </c>
      <c r="T247">
        <v>1271.5784719352887</v>
      </c>
      <c r="U247">
        <v>68.560254594657508</v>
      </c>
      <c r="V247">
        <v>348.15754286349517</v>
      </c>
      <c r="W247">
        <v>104.98288984806932</v>
      </c>
      <c r="X247">
        <v>599.90222770325329</v>
      </c>
      <c r="Y247">
        <v>21457.21718017172</v>
      </c>
      <c r="Z247">
        <v>0</v>
      </c>
      <c r="AA247">
        <v>6760.9966615816447</v>
      </c>
      <c r="AB247">
        <v>0</v>
      </c>
      <c r="AC247">
        <v>206.93024129976777</v>
      </c>
      <c r="AD247">
        <v>665.71578709821222</v>
      </c>
      <c r="AE247">
        <v>428.50159121660948</v>
      </c>
      <c r="AF247">
        <v>5169.5181842156398</v>
      </c>
      <c r="AG247">
        <v>13723.041576515421</v>
      </c>
      <c r="AH247">
        <v>15173.686858084529</v>
      </c>
      <c r="AI247">
        <v>944.84600863262392</v>
      </c>
      <c r="AJ247">
        <v>619.22825919402601</v>
      </c>
      <c r="AK247">
        <v>0</v>
      </c>
      <c r="AL247">
        <v>81162.140625</v>
      </c>
      <c r="AM247">
        <v>58568.1875</v>
      </c>
      <c r="AN247">
        <v>22593.95703125</v>
      </c>
      <c r="AO247" s="5" t="s">
        <v>1836</v>
      </c>
    </row>
    <row r="248" spans="1:41" ht="15" x14ac:dyDescent="0.25">
      <c r="A248">
        <v>2013</v>
      </c>
      <c r="B248" s="5" t="s">
        <v>1806</v>
      </c>
      <c r="C248" s="5" t="s">
        <v>363</v>
      </c>
      <c r="D248" s="5" t="s">
        <v>91</v>
      </c>
      <c r="E248" s="5" t="s">
        <v>111</v>
      </c>
      <c r="F248" s="5" t="s">
        <v>111</v>
      </c>
      <c r="G248" s="5" t="s">
        <v>97</v>
      </c>
      <c r="H248" s="5" t="s">
        <v>319</v>
      </c>
      <c r="I248">
        <v>640</v>
      </c>
      <c r="J248"/>
      <c r="K248">
        <v>25</v>
      </c>
      <c r="L248">
        <v>194</v>
      </c>
      <c r="M248">
        <v>99.278999999999996</v>
      </c>
      <c r="N248">
        <v>15</v>
      </c>
      <c r="O248">
        <v>420</v>
      </c>
      <c r="P248">
        <v>6876.5</v>
      </c>
      <c r="Q248">
        <v>435.404</v>
      </c>
      <c r="R248">
        <v>2120.3519999999999</v>
      </c>
      <c r="S248">
        <v>0</v>
      </c>
      <c r="T248">
        <v>1187</v>
      </c>
      <c r="U248">
        <v>64</v>
      </c>
      <c r="V248">
        <v>325</v>
      </c>
      <c r="W248">
        <v>98</v>
      </c>
      <c r="X248">
        <v>560</v>
      </c>
      <c r="Y248">
        <v>20030</v>
      </c>
      <c r="Z248">
        <v>0</v>
      </c>
      <c r="AA248">
        <v>6311.2920000000004</v>
      </c>
      <c r="AB248"/>
      <c r="AC248">
        <v>193.16636907904839</v>
      </c>
      <c r="AD248">
        <v>621.43599999999992</v>
      </c>
      <c r="AE248">
        <v>400</v>
      </c>
      <c r="AF248">
        <v>4825.67</v>
      </c>
      <c r="AG248">
        <v>12810.259618922501</v>
      </c>
      <c r="AH248">
        <v>14164.41588</v>
      </c>
      <c r="AI248">
        <v>882</v>
      </c>
      <c r="AJ248">
        <v>577.83398999999997</v>
      </c>
      <c r="AK248"/>
      <c r="AL248">
        <v>73875.6171875</v>
      </c>
      <c r="AM248">
        <v>55818.48046875</v>
      </c>
      <c r="AN248">
        <v>18057.130859375</v>
      </c>
      <c r="AO248" s="5" t="s">
        <v>1837</v>
      </c>
    </row>
    <row r="249" spans="1:41" ht="15" x14ac:dyDescent="0.25">
      <c r="A249">
        <v>2013</v>
      </c>
      <c r="B249" s="5" t="s">
        <v>1806</v>
      </c>
      <c r="C249" s="5" t="s">
        <v>363</v>
      </c>
      <c r="D249" s="5" t="s">
        <v>91</v>
      </c>
      <c r="E249" s="5" t="s">
        <v>115</v>
      </c>
      <c r="F249" s="5" t="s">
        <v>417</v>
      </c>
      <c r="G249" s="5" t="s">
        <v>94</v>
      </c>
      <c r="H249" s="5" t="s">
        <v>319</v>
      </c>
      <c r="I249">
        <v>0</v>
      </c>
      <c r="J249">
        <v>0</v>
      </c>
      <c r="K249">
        <v>37.493889231453331</v>
      </c>
      <c r="L249">
        <v>0</v>
      </c>
      <c r="M249">
        <v>31.963415350868274</v>
      </c>
      <c r="N249">
        <v>0</v>
      </c>
      <c r="O249">
        <v>58.918968792283799</v>
      </c>
      <c r="P249">
        <v>0</v>
      </c>
      <c r="Q249">
        <v>0</v>
      </c>
      <c r="R249">
        <v>0</v>
      </c>
      <c r="S249">
        <v>0</v>
      </c>
      <c r="T249">
        <v>74.987778462906661</v>
      </c>
      <c r="U249">
        <v>0</v>
      </c>
      <c r="V249">
        <v>0</v>
      </c>
      <c r="W249">
        <v>26.781349451038093</v>
      </c>
      <c r="X249">
        <v>245.31716097150891</v>
      </c>
      <c r="Y249">
        <v>0</v>
      </c>
      <c r="Z249">
        <v>0</v>
      </c>
      <c r="AA249">
        <v>0</v>
      </c>
      <c r="AB249">
        <v>0</v>
      </c>
      <c r="AC249">
        <v>0</v>
      </c>
      <c r="AD249">
        <v>0</v>
      </c>
      <c r="AE249">
        <v>0</v>
      </c>
      <c r="AF249">
        <v>0</v>
      </c>
      <c r="AG249">
        <v>0</v>
      </c>
      <c r="AH249">
        <v>606.70698199422452</v>
      </c>
      <c r="AI249">
        <v>0</v>
      </c>
      <c r="AJ249">
        <v>0</v>
      </c>
      <c r="AK249">
        <v>0</v>
      </c>
      <c r="AL249">
        <v>1082.1695556640625</v>
      </c>
      <c r="AM249">
        <v>0</v>
      </c>
      <c r="AN249">
        <v>1082.1695556640625</v>
      </c>
      <c r="AO249" s="5" t="s">
        <v>1838</v>
      </c>
    </row>
    <row r="250" spans="1:41" ht="15" x14ac:dyDescent="0.25">
      <c r="A250">
        <v>2013</v>
      </c>
      <c r="B250" s="5" t="s">
        <v>1806</v>
      </c>
      <c r="C250" s="5" t="s">
        <v>363</v>
      </c>
      <c r="D250" s="5" t="s">
        <v>91</v>
      </c>
      <c r="E250" s="5" t="s">
        <v>115</v>
      </c>
      <c r="F250" s="5" t="s">
        <v>417</v>
      </c>
      <c r="G250" s="5" t="s">
        <v>97</v>
      </c>
      <c r="H250" s="5" t="s">
        <v>319</v>
      </c>
      <c r="I250"/>
      <c r="J250">
        <v>0</v>
      </c>
      <c r="K250">
        <v>50</v>
      </c>
      <c r="L250">
        <v>0</v>
      </c>
      <c r="M250">
        <v>29.83738310993634</v>
      </c>
      <c r="N250">
        <v>0</v>
      </c>
      <c r="O250">
        <v>55</v>
      </c>
      <c r="P250">
        <v>0</v>
      </c>
      <c r="Q250">
        <v>0</v>
      </c>
      <c r="R250">
        <v>0</v>
      </c>
      <c r="S250">
        <v>0</v>
      </c>
      <c r="T250">
        <v>70</v>
      </c>
      <c r="U250"/>
      <c r="V250">
        <v>0</v>
      </c>
      <c r="W250">
        <v>25</v>
      </c>
      <c r="X250">
        <v>229</v>
      </c>
      <c r="Y250">
        <v>0</v>
      </c>
      <c r="Z250">
        <v>0</v>
      </c>
      <c r="AA250">
        <v>0</v>
      </c>
      <c r="AB250"/>
      <c r="AC250">
        <v>0</v>
      </c>
      <c r="AD250">
        <v>0</v>
      </c>
      <c r="AE250">
        <v>0</v>
      </c>
      <c r="AF250">
        <v>0</v>
      </c>
      <c r="AG250">
        <v>0</v>
      </c>
      <c r="AH250">
        <v>566.35213911028995</v>
      </c>
      <c r="AI250">
        <v>0</v>
      </c>
      <c r="AJ250"/>
      <c r="AK250"/>
      <c r="AL250">
        <v>1025.189453125</v>
      </c>
      <c r="AM250">
        <v>0</v>
      </c>
      <c r="AN250">
        <v>1025.189453125</v>
      </c>
      <c r="AO250" s="5" t="s">
        <v>1839</v>
      </c>
    </row>
    <row r="251" spans="1:41" ht="15" x14ac:dyDescent="0.25">
      <c r="A251">
        <v>2013</v>
      </c>
      <c r="B251" s="5" t="s">
        <v>1806</v>
      </c>
      <c r="C251" s="5" t="s">
        <v>363</v>
      </c>
      <c r="D251" s="5" t="s">
        <v>91</v>
      </c>
      <c r="E251" s="5" t="s">
        <v>115</v>
      </c>
      <c r="F251" s="5" t="s">
        <v>420</v>
      </c>
      <c r="G251" s="5" t="s">
        <v>94</v>
      </c>
      <c r="H251" s="5" t="s">
        <v>319</v>
      </c>
      <c r="I251">
        <v>0</v>
      </c>
      <c r="J251">
        <v>166.04436659643616</v>
      </c>
      <c r="K251">
        <v>445.64165486527384</v>
      </c>
      <c r="L251">
        <v>2003.2449389376493</v>
      </c>
      <c r="M251">
        <v>1344.4778780496974</v>
      </c>
      <c r="N251">
        <v>61.864917231897991</v>
      </c>
      <c r="O251">
        <v>32.13761934124571</v>
      </c>
      <c r="P251">
        <v>0</v>
      </c>
      <c r="Q251">
        <v>66.203495842966163</v>
      </c>
      <c r="R251">
        <v>0</v>
      </c>
      <c r="S251">
        <v>568.83586234004906</v>
      </c>
      <c r="T251">
        <v>310.66365363204187</v>
      </c>
      <c r="U251">
        <v>59.990222770325325</v>
      </c>
      <c r="V251">
        <v>4.2850159121660942</v>
      </c>
      <c r="W251">
        <v>0</v>
      </c>
      <c r="X251">
        <v>425.57385409462199</v>
      </c>
      <c r="Y251">
        <v>2277.4859573162794</v>
      </c>
      <c r="Z251">
        <v>117.8379375845676</v>
      </c>
      <c r="AA251">
        <v>5215.6146206198655</v>
      </c>
      <c r="AB251">
        <v>0</v>
      </c>
      <c r="AC251">
        <v>0</v>
      </c>
      <c r="AD251">
        <v>212.75639630893679</v>
      </c>
      <c r="AE251">
        <v>0</v>
      </c>
      <c r="AF251">
        <v>0</v>
      </c>
      <c r="AG251">
        <v>0</v>
      </c>
      <c r="AH251">
        <v>2172.026650530951</v>
      </c>
      <c r="AI251">
        <v>1309.072361166742</v>
      </c>
      <c r="AJ251">
        <v>532.93372407401921</v>
      </c>
      <c r="AK251">
        <v>2197.141908963165</v>
      </c>
      <c r="AL251">
        <v>19523.833984375</v>
      </c>
      <c r="AM251">
        <v>10505.5048828125</v>
      </c>
      <c r="AN251">
        <v>9018.328125</v>
      </c>
      <c r="AO251" s="5" t="s">
        <v>1840</v>
      </c>
    </row>
    <row r="252" spans="1:41" ht="15" x14ac:dyDescent="0.25">
      <c r="A252">
        <v>2013</v>
      </c>
      <c r="B252" s="5" t="s">
        <v>1806</v>
      </c>
      <c r="C252" s="5" t="s">
        <v>363</v>
      </c>
      <c r="D252" s="5" t="s">
        <v>91</v>
      </c>
      <c r="E252" s="5" t="s">
        <v>115</v>
      </c>
      <c r="F252" s="5" t="s">
        <v>420</v>
      </c>
      <c r="G252" s="5" t="s">
        <v>97</v>
      </c>
      <c r="H252" s="5" t="s">
        <v>319</v>
      </c>
      <c r="I252"/>
      <c r="J252">
        <v>157.32499999999999</v>
      </c>
      <c r="K252">
        <v>50</v>
      </c>
      <c r="L252">
        <v>1870</v>
      </c>
      <c r="M252">
        <v>1255.050534801919</v>
      </c>
      <c r="N252">
        <v>57.75</v>
      </c>
      <c r="O252">
        <v>30</v>
      </c>
      <c r="P252">
        <v>0</v>
      </c>
      <c r="Q252">
        <v>61.8</v>
      </c>
      <c r="R252">
        <v>0</v>
      </c>
      <c r="S252">
        <v>531</v>
      </c>
      <c r="T252">
        <v>290</v>
      </c>
      <c r="U252">
        <v>56</v>
      </c>
      <c r="V252">
        <v>4</v>
      </c>
      <c r="W252">
        <v>0</v>
      </c>
      <c r="X252">
        <v>397</v>
      </c>
      <c r="Y252">
        <v>2126</v>
      </c>
      <c r="Z252">
        <v>110</v>
      </c>
      <c r="AA252">
        <v>4868.7003526046174</v>
      </c>
      <c r="AB252"/>
      <c r="AC252">
        <v>0</v>
      </c>
      <c r="AD252">
        <v>198.60499999999999</v>
      </c>
      <c r="AE252">
        <v>0</v>
      </c>
      <c r="AF252">
        <v>0</v>
      </c>
      <c r="AG252">
        <v>0</v>
      </c>
      <c r="AH252">
        <v>2027.5552717217161</v>
      </c>
      <c r="AI252">
        <v>1222</v>
      </c>
      <c r="AJ252">
        <v>497.48587636363641</v>
      </c>
      <c r="AK252">
        <v>2051</v>
      </c>
      <c r="AL252">
        <v>17861.2734375</v>
      </c>
      <c r="AM252">
        <v>9809.0615234375</v>
      </c>
      <c r="AN252">
        <v>8052.2109375</v>
      </c>
      <c r="AO252" s="5" t="s">
        <v>1841</v>
      </c>
    </row>
    <row r="253" spans="1:41" ht="15" x14ac:dyDescent="0.25">
      <c r="A253">
        <v>2013</v>
      </c>
      <c r="B253" s="5" t="s">
        <v>1806</v>
      </c>
      <c r="C253" s="5" t="s">
        <v>363</v>
      </c>
      <c r="D253" s="5" t="s">
        <v>91</v>
      </c>
      <c r="E253" s="5" t="s">
        <v>115</v>
      </c>
      <c r="F253" s="5" t="s">
        <v>423</v>
      </c>
      <c r="G253" s="5" t="s">
        <v>94</v>
      </c>
      <c r="H253" s="5" t="s">
        <v>319</v>
      </c>
      <c r="I253">
        <v>5909.0369428770446</v>
      </c>
      <c r="J253">
        <v>432.78660712877559</v>
      </c>
      <c r="K253">
        <v>128.55047736498284</v>
      </c>
      <c r="L253">
        <v>42.850159121660944</v>
      </c>
      <c r="M253">
        <v>627.962863750108</v>
      </c>
      <c r="N253">
        <v>185.59475169569399</v>
      </c>
      <c r="O253">
        <v>3353.0249512699693</v>
      </c>
      <c r="P253">
        <v>4701.5301713684203</v>
      </c>
      <c r="Q253">
        <v>7.9444195011559398</v>
      </c>
      <c r="R253">
        <v>3335.474431303347</v>
      </c>
      <c r="S253">
        <v>560.26583051571686</v>
      </c>
      <c r="T253">
        <v>1869.3381916824587</v>
      </c>
      <c r="U253">
        <v>0</v>
      </c>
      <c r="V253">
        <v>2973.8010430432696</v>
      </c>
      <c r="W253">
        <v>1803.456072032905</v>
      </c>
      <c r="X253">
        <v>762.73283236556483</v>
      </c>
      <c r="Y253">
        <v>0</v>
      </c>
      <c r="Z253">
        <v>730.59521302431915</v>
      </c>
      <c r="AA253">
        <v>15286.988295810359</v>
      </c>
      <c r="AB253">
        <v>0</v>
      </c>
      <c r="AC253">
        <v>1633.7658692864341</v>
      </c>
      <c r="AD253">
        <v>711.46749118209755</v>
      </c>
      <c r="AE253">
        <v>7067.0624931399316</v>
      </c>
      <c r="AF253">
        <v>6458.5902336123463</v>
      </c>
      <c r="AG253">
        <v>7400.7953880513624</v>
      </c>
      <c r="AH253">
        <v>430.77596931511124</v>
      </c>
      <c r="AI253">
        <v>2834.5380258978716</v>
      </c>
      <c r="AJ253">
        <v>515.01466790533709</v>
      </c>
      <c r="AK253">
        <v>522.77194128426356</v>
      </c>
      <c r="AL253">
        <v>70286.71875</v>
      </c>
      <c r="AM253">
        <v>56681.8359375</v>
      </c>
      <c r="AN253">
        <v>13604.884765625</v>
      </c>
      <c r="AO253" s="5" t="s">
        <v>1842</v>
      </c>
    </row>
    <row r="254" spans="1:41" ht="15" x14ac:dyDescent="0.25">
      <c r="A254">
        <v>2013</v>
      </c>
      <c r="B254" s="5" t="s">
        <v>1806</v>
      </c>
      <c r="C254" s="5" t="s">
        <v>363</v>
      </c>
      <c r="D254" s="5" t="s">
        <v>91</v>
      </c>
      <c r="E254" s="5" t="s">
        <v>115</v>
      </c>
      <c r="F254" s="5" t="s">
        <v>423</v>
      </c>
      <c r="G254" s="5" t="s">
        <v>97</v>
      </c>
      <c r="H254" s="5" t="s">
        <v>319</v>
      </c>
      <c r="I254">
        <v>5516</v>
      </c>
      <c r="J254">
        <v>410.06</v>
      </c>
      <c r="K254">
        <v>186</v>
      </c>
      <c r="L254">
        <v>40</v>
      </c>
      <c r="M254">
        <v>586.19419542147727</v>
      </c>
      <c r="N254">
        <v>173.25</v>
      </c>
      <c r="O254">
        <v>3130</v>
      </c>
      <c r="P254">
        <v>4388.8100000000004</v>
      </c>
      <c r="Q254">
        <v>7.4160000000000004</v>
      </c>
      <c r="R254">
        <v>3113.6168449999991</v>
      </c>
      <c r="S254">
        <v>523</v>
      </c>
      <c r="T254">
        <v>1745</v>
      </c>
      <c r="U254"/>
      <c r="V254">
        <v>2776</v>
      </c>
      <c r="W254">
        <v>1683.5</v>
      </c>
      <c r="X254">
        <v>712</v>
      </c>
      <c r="Y254">
        <v>0</v>
      </c>
      <c r="Z254">
        <v>682</v>
      </c>
      <c r="AA254">
        <v>14270.181123395379</v>
      </c>
      <c r="AB254"/>
      <c r="AC254">
        <v>1525.096665006836</v>
      </c>
      <c r="AD254">
        <v>664.14454999999998</v>
      </c>
      <c r="AE254">
        <v>6597</v>
      </c>
      <c r="AF254">
        <v>6029</v>
      </c>
      <c r="AG254">
        <v>6908.5348010390253</v>
      </c>
      <c r="AH254">
        <v>402.12309885902113</v>
      </c>
      <c r="AI254">
        <v>2646</v>
      </c>
      <c r="AJ254">
        <v>480.7586981818182</v>
      </c>
      <c r="AK254">
        <v>488</v>
      </c>
      <c r="AL254">
        <v>65683.6875</v>
      </c>
      <c r="AM254">
        <v>52917.72265625</v>
      </c>
      <c r="AN254">
        <v>12765.9619140625</v>
      </c>
      <c r="AO254" s="5" t="s">
        <v>1843</v>
      </c>
    </row>
    <row r="255" spans="1:41" ht="15" x14ac:dyDescent="0.25">
      <c r="A255">
        <v>2013</v>
      </c>
      <c r="B255" s="5" t="s">
        <v>1806</v>
      </c>
      <c r="C255" s="5" t="s">
        <v>363</v>
      </c>
      <c r="D255" s="5" t="s">
        <v>91</v>
      </c>
      <c r="E255" s="5" t="s">
        <v>115</v>
      </c>
      <c r="F255" s="5" t="s">
        <v>116</v>
      </c>
      <c r="G255" s="5" t="s">
        <v>94</v>
      </c>
      <c r="H255" s="5" t="s">
        <v>319</v>
      </c>
      <c r="I255">
        <v>5909.0369428770446</v>
      </c>
      <c r="J255">
        <v>598.83097372521172</v>
      </c>
      <c r="K255">
        <v>611.68602146170997</v>
      </c>
      <c r="L255">
        <v>2046.0950980593102</v>
      </c>
      <c r="M255">
        <v>2004.4041571506739</v>
      </c>
      <c r="N255">
        <v>247.45966892759196</v>
      </c>
      <c r="O255">
        <v>3444.0815394034985</v>
      </c>
      <c r="P255">
        <v>4701.5301713684203</v>
      </c>
      <c r="Q255">
        <v>74.147915344122097</v>
      </c>
      <c r="R255">
        <v>3335.474431303347</v>
      </c>
      <c r="S255">
        <v>1129.101692855766</v>
      </c>
      <c r="T255">
        <v>2254.9896237774074</v>
      </c>
      <c r="U255">
        <v>59.990222770325325</v>
      </c>
      <c r="V255">
        <v>2978.0860589554359</v>
      </c>
      <c r="W255">
        <v>1830.2374214839431</v>
      </c>
      <c r="X255">
        <v>1433.6238474316958</v>
      </c>
      <c r="Y255">
        <v>2277.4859573162794</v>
      </c>
      <c r="Z255">
        <v>848.43315060888676</v>
      </c>
      <c r="AA255">
        <v>20502.602916430227</v>
      </c>
      <c r="AB255">
        <v>0</v>
      </c>
      <c r="AC255">
        <v>1633.7658692864341</v>
      </c>
      <c r="AD255">
        <v>924.22388749103447</v>
      </c>
      <c r="AE255">
        <v>7067.0624931399316</v>
      </c>
      <c r="AF255">
        <v>6458.5902336123463</v>
      </c>
      <c r="AG255">
        <v>7400.7953880513624</v>
      </c>
      <c r="AH255">
        <v>3209.5096018402865</v>
      </c>
      <c r="AI255">
        <v>4143.6103870646139</v>
      </c>
      <c r="AJ255">
        <v>1047.9483919793563</v>
      </c>
      <c r="AK255">
        <v>2719.9138502474284</v>
      </c>
      <c r="AL255">
        <v>90892.7109375</v>
      </c>
      <c r="AM255">
        <v>67187.328125</v>
      </c>
      <c r="AN255">
        <v>23705.3828125</v>
      </c>
      <c r="AO255" s="5" t="s">
        <v>1844</v>
      </c>
    </row>
    <row r="256" spans="1:41" ht="15" x14ac:dyDescent="0.25">
      <c r="A256">
        <v>2013</v>
      </c>
      <c r="B256" s="5" t="s">
        <v>1806</v>
      </c>
      <c r="C256" s="5" t="s">
        <v>363</v>
      </c>
      <c r="D256" s="5" t="s">
        <v>91</v>
      </c>
      <c r="E256" s="5" t="s">
        <v>115</v>
      </c>
      <c r="F256" s="5" t="s">
        <v>116</v>
      </c>
      <c r="G256" s="5" t="s">
        <v>97</v>
      </c>
      <c r="H256" s="5" t="s">
        <v>319</v>
      </c>
      <c r="I256">
        <v>5516</v>
      </c>
      <c r="J256">
        <v>567.38499999999999</v>
      </c>
      <c r="K256">
        <v>286</v>
      </c>
      <c r="L256">
        <v>1910</v>
      </c>
      <c r="M256">
        <v>1871.0821133333329</v>
      </c>
      <c r="N256">
        <v>231</v>
      </c>
      <c r="O256">
        <v>3215</v>
      </c>
      <c r="P256">
        <v>4388.8100000000004</v>
      </c>
      <c r="Q256">
        <v>69.215999999999994</v>
      </c>
      <c r="R256">
        <v>3113.6168449999991</v>
      </c>
      <c r="S256">
        <v>1054</v>
      </c>
      <c r="T256">
        <v>2105</v>
      </c>
      <c r="U256">
        <v>56</v>
      </c>
      <c r="V256">
        <v>2780</v>
      </c>
      <c r="W256">
        <v>1708.5</v>
      </c>
      <c r="X256">
        <v>1338</v>
      </c>
      <c r="Y256">
        <v>2126</v>
      </c>
      <c r="Z256">
        <v>792</v>
      </c>
      <c r="AA256">
        <v>19138.881475999999</v>
      </c>
      <c r="AB256">
        <v>0</v>
      </c>
      <c r="AC256">
        <v>1525.096665006836</v>
      </c>
      <c r="AD256">
        <v>862.74955</v>
      </c>
      <c r="AE256">
        <v>6597</v>
      </c>
      <c r="AF256">
        <v>6029</v>
      </c>
      <c r="AG256">
        <v>6908.5348010390253</v>
      </c>
      <c r="AH256">
        <v>2996.030509691027</v>
      </c>
      <c r="AI256">
        <v>3868</v>
      </c>
      <c r="AJ256">
        <v>978.24457454545461</v>
      </c>
      <c r="AK256">
        <v>2539</v>
      </c>
      <c r="AL256">
        <v>84570.1484375</v>
      </c>
      <c r="AM256">
        <v>62726.7890625</v>
      </c>
      <c r="AN256">
        <v>21843.36328125</v>
      </c>
      <c r="AO256" s="5" t="s">
        <v>1845</v>
      </c>
    </row>
    <row r="257" spans="1:41" ht="15" x14ac:dyDescent="0.25">
      <c r="A257">
        <v>2013</v>
      </c>
      <c r="B257" s="5" t="s">
        <v>1806</v>
      </c>
      <c r="C257" s="5" t="s">
        <v>363</v>
      </c>
      <c r="D257" s="5" t="s">
        <v>91</v>
      </c>
      <c r="E257" s="5" t="s">
        <v>27</v>
      </c>
      <c r="F257" s="5" t="s">
        <v>27</v>
      </c>
      <c r="G257" s="5" t="s">
        <v>94</v>
      </c>
      <c r="H257" s="5" t="s">
        <v>319</v>
      </c>
      <c r="I257">
        <v>6790.6789668052188</v>
      </c>
      <c r="J257">
        <v>503.48936967951613</v>
      </c>
      <c r="K257">
        <v>192.82571604747426</v>
      </c>
      <c r="L257">
        <v>101.76912791394474</v>
      </c>
      <c r="M257">
        <v>3837.4771105461505</v>
      </c>
      <c r="N257">
        <v>1075.9674955449063</v>
      </c>
      <c r="O257">
        <v>273.16976440058852</v>
      </c>
      <c r="P257">
        <v>6462.2646347570289</v>
      </c>
      <c r="Q257">
        <v>2853.820597502619</v>
      </c>
      <c r="R257">
        <v>761.77916993669294</v>
      </c>
      <c r="S257">
        <v>7088.487572700762</v>
      </c>
      <c r="T257">
        <v>4536.760597005853</v>
      </c>
      <c r="U257">
        <v>3939.0008772586825</v>
      </c>
      <c r="V257">
        <v>1559.7457920284585</v>
      </c>
      <c r="W257">
        <v>1992.5323991572341</v>
      </c>
      <c r="X257">
        <v>2011.029741596077</v>
      </c>
      <c r="Y257">
        <v>19111.170968260783</v>
      </c>
      <c r="Z257">
        <v>1209.4457412088802</v>
      </c>
      <c r="AA257">
        <v>27009.990829835009</v>
      </c>
      <c r="AB257">
        <v>0</v>
      </c>
      <c r="AC257">
        <v>692.43349215655212</v>
      </c>
      <c r="AD257">
        <v>9834.5935827113044</v>
      </c>
      <c r="AE257">
        <v>12664.364528406893</v>
      </c>
      <c r="AF257">
        <v>2859.1768673928268</v>
      </c>
      <c r="AG257">
        <v>59281.51645402766</v>
      </c>
      <c r="AH257">
        <v>11766.174618741827</v>
      </c>
      <c r="AI257">
        <v>626.68357715429136</v>
      </c>
      <c r="AJ257">
        <v>4032.7027342652696</v>
      </c>
      <c r="AK257">
        <v>545.26827482313558</v>
      </c>
      <c r="AL257">
        <v>193614.328125</v>
      </c>
      <c r="AM257">
        <v>150909.328125</v>
      </c>
      <c r="AN257">
        <v>42705.00390625</v>
      </c>
      <c r="AO257" s="5" t="s">
        <v>1846</v>
      </c>
    </row>
    <row r="258" spans="1:41" ht="15" x14ac:dyDescent="0.25">
      <c r="A258">
        <v>2013</v>
      </c>
      <c r="B258" s="5" t="s">
        <v>1806</v>
      </c>
      <c r="C258" s="5" t="s">
        <v>363</v>
      </c>
      <c r="D258" s="5" t="s">
        <v>91</v>
      </c>
      <c r="E258" s="5" t="s">
        <v>27</v>
      </c>
      <c r="F258" s="5" t="s">
        <v>27</v>
      </c>
      <c r="G258" s="5" t="s">
        <v>97</v>
      </c>
      <c r="H258" s="5" t="s">
        <v>319</v>
      </c>
      <c r="I258">
        <v>6339</v>
      </c>
      <c r="J258">
        <v>477.05</v>
      </c>
      <c r="K258">
        <v>180</v>
      </c>
      <c r="L258">
        <v>95</v>
      </c>
      <c r="M258">
        <v>3582.2290411111112</v>
      </c>
      <c r="N258">
        <v>1004.4</v>
      </c>
      <c r="O258">
        <v>255</v>
      </c>
      <c r="P258">
        <v>6032.43</v>
      </c>
      <c r="Q258">
        <v>2664</v>
      </c>
      <c r="R258">
        <v>711.10977000000003</v>
      </c>
      <c r="S258">
        <v>6617</v>
      </c>
      <c r="T258">
        <v>4235</v>
      </c>
      <c r="U258">
        <v>3677</v>
      </c>
      <c r="V258">
        <v>1456</v>
      </c>
      <c r="W258">
        <v>1860</v>
      </c>
      <c r="X258">
        <v>1877</v>
      </c>
      <c r="Y258">
        <v>17840</v>
      </c>
      <c r="Z258">
        <v>1129</v>
      </c>
      <c r="AA258">
        <v>25213.433399999991</v>
      </c>
      <c r="AB258"/>
      <c r="AC258">
        <v>646.37658888554643</v>
      </c>
      <c r="AD258">
        <v>9180.4499999999989</v>
      </c>
      <c r="AE258">
        <v>11822</v>
      </c>
      <c r="AF258">
        <v>2669</v>
      </c>
      <c r="AG258">
        <v>55338.432966574997</v>
      </c>
      <c r="AH258">
        <v>10983.55278946348</v>
      </c>
      <c r="AI258">
        <v>585</v>
      </c>
      <c r="AJ258">
        <v>3764.4693200000002</v>
      </c>
      <c r="AK258">
        <v>509</v>
      </c>
      <c r="AL258">
        <v>180742.921875</v>
      </c>
      <c r="AM258">
        <v>140878.703125</v>
      </c>
      <c r="AN258">
        <v>39864.23046875</v>
      </c>
      <c r="AO258" s="5" t="s">
        <v>1847</v>
      </c>
    </row>
    <row r="259" spans="1:41" ht="15" x14ac:dyDescent="0.25">
      <c r="A259">
        <v>2013</v>
      </c>
      <c r="B259" s="5" t="s">
        <v>1806</v>
      </c>
      <c r="C259" s="5" t="s">
        <v>363</v>
      </c>
      <c r="D259" s="5" t="s">
        <v>91</v>
      </c>
      <c r="E259" s="5" t="s">
        <v>453</v>
      </c>
      <c r="F259" s="5" t="s">
        <v>453</v>
      </c>
      <c r="G259" s="5" t="s">
        <v>97</v>
      </c>
      <c r="H259" s="5" t="s">
        <v>319</v>
      </c>
      <c r="I259">
        <v>1700</v>
      </c>
      <c r="J259">
        <v>4847</v>
      </c>
      <c r="K259">
        <v>305</v>
      </c>
      <c r="L259">
        <v>243</v>
      </c>
      <c r="M259">
        <v>1567.5070000000001</v>
      </c>
      <c r="N259">
        <v>538.79999999999995</v>
      </c>
      <c r="O259">
        <v>0</v>
      </c>
      <c r="P259">
        <v>400</v>
      </c>
      <c r="Q259">
        <v>87.921999999999997</v>
      </c>
      <c r="R259">
        <v>1000</v>
      </c>
      <c r="S259">
        <v>6295</v>
      </c>
      <c r="T259">
        <v>185</v>
      </c>
      <c r="U259">
        <v>198</v>
      </c>
      <c r="V259">
        <v>97</v>
      </c>
      <c r="W259">
        <v>1046.7180000000001</v>
      </c>
      <c r="X259">
        <v>1080.72</v>
      </c>
      <c r="Y259">
        <v>2200</v>
      </c>
      <c r="Z259">
        <v>994.5</v>
      </c>
      <c r="AA259">
        <v>14759.599120000001</v>
      </c>
      <c r="AB259"/>
      <c r="AC259">
        <v>69.787000000000006</v>
      </c>
      <c r="AD259">
        <v>2123.13</v>
      </c>
      <c r="AE259">
        <v>800</v>
      </c>
      <c r="AF259">
        <v>7540.7371900000007</v>
      </c>
      <c r="AG259">
        <v>25122.018918026421</v>
      </c>
      <c r="AH259">
        <v>4819.1093433897122</v>
      </c>
      <c r="AI259">
        <v>839.44444444444446</v>
      </c>
      <c r="AJ259">
        <v>4564.1723665833333</v>
      </c>
      <c r="AK259">
        <v>1250</v>
      </c>
      <c r="AL259">
        <v>84674.1640625</v>
      </c>
      <c r="AM259">
        <v>65162.53515625</v>
      </c>
      <c r="AN259">
        <v>19511.62890625</v>
      </c>
      <c r="AO259" s="5" t="s">
        <v>1848</v>
      </c>
    </row>
    <row r="260" spans="1:41" ht="15" x14ac:dyDescent="0.25">
      <c r="A260">
        <v>2013</v>
      </c>
      <c r="B260" s="5" t="s">
        <v>1806</v>
      </c>
      <c r="C260" s="5" t="s">
        <v>363</v>
      </c>
      <c r="D260" s="5" t="s">
        <v>91</v>
      </c>
      <c r="E260" s="5" t="s">
        <v>456</v>
      </c>
      <c r="F260" s="5" t="s">
        <v>456</v>
      </c>
      <c r="G260" s="5" t="s">
        <v>97</v>
      </c>
      <c r="H260" s="5" t="s">
        <v>319</v>
      </c>
      <c r="I260">
        <v>16430</v>
      </c>
      <c r="J260"/>
      <c r="K260">
        <v>1499</v>
      </c>
      <c r="L260">
        <v>4657</v>
      </c>
      <c r="M260">
        <v>12413.148652539679</v>
      </c>
      <c r="N260">
        <v>5646</v>
      </c>
      <c r="O260"/>
      <c r="P260">
        <v>20466.368999999999</v>
      </c>
      <c r="Q260"/>
      <c r="R260">
        <v>8055.5427759999984</v>
      </c>
      <c r="S260">
        <v>10311</v>
      </c>
      <c r="T260">
        <v>13157</v>
      </c>
      <c r="U260">
        <v>5072</v>
      </c>
      <c r="V260">
        <v>3141</v>
      </c>
      <c r="W260">
        <v>5358</v>
      </c>
      <c r="X260">
        <v>13396.7006</v>
      </c>
      <c r="Y260">
        <v>77100</v>
      </c>
      <c r="Z260">
        <v>8924.5</v>
      </c>
      <c r="AA260">
        <v>96688.658219999998</v>
      </c>
      <c r="AB260"/>
      <c r="AC260">
        <v>7992.6020001444049</v>
      </c>
      <c r="AD260">
        <v>12112.185058749999</v>
      </c>
      <c r="AE260">
        <v>19714</v>
      </c>
      <c r="AF260">
        <v>5144</v>
      </c>
      <c r="AG260">
        <v>166918.20427353491</v>
      </c>
      <c r="AH260">
        <v>51554.233801224662</v>
      </c>
      <c r="AI260">
        <v>7425</v>
      </c>
      <c r="AJ260">
        <v>24578.631358247239</v>
      </c>
      <c r="AK260">
        <v>4712</v>
      </c>
      <c r="AL260">
        <v>602466.75</v>
      </c>
      <c r="AM260">
        <v>470528.53125</v>
      </c>
      <c r="AN260">
        <v>131938.265625</v>
      </c>
      <c r="AO260" s="5" t="s">
        <v>1849</v>
      </c>
    </row>
    <row r="261" spans="1:41" ht="15" x14ac:dyDescent="0.25">
      <c r="A261">
        <v>2013</v>
      </c>
      <c r="B261" s="5" t="s">
        <v>1806</v>
      </c>
      <c r="C261" s="5" t="s">
        <v>363</v>
      </c>
      <c r="D261" s="5" t="s">
        <v>91</v>
      </c>
      <c r="E261" s="5" t="s">
        <v>457</v>
      </c>
      <c r="F261" s="5" t="s">
        <v>457</v>
      </c>
      <c r="G261" s="5" t="s">
        <v>97</v>
      </c>
      <c r="H261" s="5" t="s">
        <v>319</v>
      </c>
      <c r="I261"/>
      <c r="J261"/>
      <c r="K261">
        <v>68</v>
      </c>
      <c r="L261"/>
      <c r="M261">
        <v>0</v>
      </c>
      <c r="N261">
        <v>600</v>
      </c>
      <c r="O261">
        <v>0</v>
      </c>
      <c r="P261">
        <v>0</v>
      </c>
      <c r="Q261">
        <v>0</v>
      </c>
      <c r="R261">
        <v>0</v>
      </c>
      <c r="S261">
        <v>2504</v>
      </c>
      <c r="T261">
        <v>500</v>
      </c>
      <c r="U261"/>
      <c r="V261">
        <v>70</v>
      </c>
      <c r="W261">
        <v>600</v>
      </c>
      <c r="X261">
        <v>135.09</v>
      </c>
      <c r="Y261">
        <v>0</v>
      </c>
      <c r="Z261">
        <v>0</v>
      </c>
      <c r="AA261">
        <v>0</v>
      </c>
      <c r="AB261"/>
      <c r="AC261">
        <v>0</v>
      </c>
      <c r="AD261">
        <v>0</v>
      </c>
      <c r="AE261">
        <v>500</v>
      </c>
      <c r="AF261"/>
      <c r="AG261">
        <v>0</v>
      </c>
      <c r="AH261">
        <v>0</v>
      </c>
      <c r="AI261">
        <v>0</v>
      </c>
      <c r="AJ261">
        <v>0</v>
      </c>
      <c r="AK261"/>
      <c r="AL261">
        <v>4977.08984375</v>
      </c>
      <c r="AM261">
        <v>1170</v>
      </c>
      <c r="AN261">
        <v>3807.090087890625</v>
      </c>
      <c r="AO261" s="5" t="s">
        <v>1850</v>
      </c>
    </row>
    <row r="262" spans="1:41" ht="15" x14ac:dyDescent="0.25">
      <c r="A262">
        <v>2013</v>
      </c>
      <c r="B262" s="5" t="s">
        <v>1806</v>
      </c>
      <c r="C262" s="5" t="s">
        <v>367</v>
      </c>
      <c r="D262" s="5" t="s">
        <v>91</v>
      </c>
      <c r="E262" s="5" t="s">
        <v>154</v>
      </c>
      <c r="F262" s="5" t="s">
        <v>1809</v>
      </c>
      <c r="G262" s="5" t="s">
        <v>94</v>
      </c>
      <c r="H262" s="5" t="s">
        <v>319</v>
      </c>
      <c r="I262"/>
      <c r="J262"/>
      <c r="K262"/>
      <c r="L262"/>
      <c r="M262"/>
      <c r="N262"/>
      <c r="O262"/>
      <c r="P262"/>
      <c r="Q262"/>
      <c r="R262"/>
      <c r="S262"/>
      <c r="T262"/>
      <c r="U262"/>
      <c r="V262"/>
      <c r="W262"/>
      <c r="X262"/>
      <c r="Y262"/>
      <c r="Z262"/>
      <c r="AA262"/>
      <c r="AB262"/>
      <c r="AC262"/>
      <c r="AD262"/>
      <c r="AE262"/>
      <c r="AF262"/>
      <c r="AG262">
        <v>70374.987706039232</v>
      </c>
      <c r="AH262"/>
      <c r="AI262"/>
      <c r="AJ262"/>
      <c r="AK262"/>
      <c r="AL262">
        <v>70374.984375</v>
      </c>
      <c r="AM262">
        <v>70374.984375</v>
      </c>
      <c r="AN262">
        <v>0</v>
      </c>
      <c r="AO262" s="5" t="s">
        <v>1814</v>
      </c>
    </row>
    <row r="263" spans="1:41" ht="15" x14ac:dyDescent="0.25">
      <c r="A263">
        <v>2013</v>
      </c>
      <c r="B263" s="5" t="s">
        <v>1806</v>
      </c>
      <c r="C263" s="5" t="s">
        <v>367</v>
      </c>
      <c r="D263" s="5" t="s">
        <v>91</v>
      </c>
      <c r="E263" s="5" t="s">
        <v>154</v>
      </c>
      <c r="F263" s="5" t="s">
        <v>370</v>
      </c>
      <c r="G263" s="5" t="s">
        <v>94</v>
      </c>
      <c r="H263" s="5" t="s">
        <v>319</v>
      </c>
      <c r="I263">
        <v>2490.6654989465424</v>
      </c>
      <c r="J263">
        <v>9944.4506781594646</v>
      </c>
      <c r="K263">
        <v>798.0842136409351</v>
      </c>
      <c r="L263">
        <v>1786.8516353732614</v>
      </c>
      <c r="M263">
        <v>3989.2955108321239</v>
      </c>
      <c r="N263">
        <v>4774.8467936255811</v>
      </c>
      <c r="O263">
        <v>4225.5613163847902</v>
      </c>
      <c r="P263">
        <v>646.4899919543011</v>
      </c>
      <c r="Q263">
        <v>1814.8910654961117</v>
      </c>
      <c r="R263">
        <v>3827.0164438820243</v>
      </c>
      <c r="S263">
        <v>1392.6301714539807</v>
      </c>
      <c r="T263">
        <v>5634.795924498414</v>
      </c>
      <c r="U263">
        <v>1572.6008397649568</v>
      </c>
      <c r="V263">
        <v>1495.4705533459671</v>
      </c>
      <c r="W263">
        <v>1569.3870778308321</v>
      </c>
      <c r="X263">
        <v>10186.554077196848</v>
      </c>
      <c r="Y263">
        <v>22918.407606220357</v>
      </c>
      <c r="Z263">
        <v>6564.644377438457</v>
      </c>
      <c r="AA263">
        <v>32174.054942957275</v>
      </c>
      <c r="AB263">
        <v>0</v>
      </c>
      <c r="AC263">
        <v>5488.5740631071085</v>
      </c>
      <c r="AD263">
        <v>8476.6386170217556</v>
      </c>
      <c r="AE263">
        <v>3213.7619341245709</v>
      </c>
      <c r="AF263">
        <v>0</v>
      </c>
      <c r="AG263">
        <v>70374.987706039232</v>
      </c>
      <c r="AH263">
        <v>11237.523874920569</v>
      </c>
      <c r="AI263">
        <v>1017.6912791394475</v>
      </c>
      <c r="AJ263">
        <v>19033.311979826722</v>
      </c>
      <c r="AK263">
        <v>2586.0071029922383</v>
      </c>
      <c r="AL263">
        <v>239235.1875</v>
      </c>
      <c r="AM263">
        <v>188121.03125</v>
      </c>
      <c r="AN263">
        <v>51114.16796875</v>
      </c>
      <c r="AO263" s="5" t="s">
        <v>1817</v>
      </c>
    </row>
    <row r="264" spans="1:41" ht="15" x14ac:dyDescent="0.25">
      <c r="A264">
        <v>2013</v>
      </c>
      <c r="B264" s="5" t="s">
        <v>1806</v>
      </c>
      <c r="C264" s="5" t="s">
        <v>367</v>
      </c>
      <c r="D264" s="5" t="s">
        <v>91</v>
      </c>
      <c r="E264" s="5" t="s">
        <v>154</v>
      </c>
      <c r="F264" s="5" t="s">
        <v>374</v>
      </c>
      <c r="G264" s="5" t="s">
        <v>94</v>
      </c>
      <c r="H264" s="5" t="s">
        <v>319</v>
      </c>
      <c r="I264">
        <v>2232.9581740403269</v>
      </c>
      <c r="J264">
        <v>9944.4506781594646</v>
      </c>
      <c r="K264">
        <v>798.0842136409351</v>
      </c>
      <c r="L264">
        <v>1786.8516353732614</v>
      </c>
      <c r="M264">
        <v>3989.2955108321239</v>
      </c>
      <c r="N264">
        <v>4774.8467936255811</v>
      </c>
      <c r="O264">
        <v>4225.5613163847902</v>
      </c>
      <c r="P264">
        <v>646.4899919543011</v>
      </c>
      <c r="Q264">
        <v>1814.8910654961117</v>
      </c>
      <c r="R264">
        <v>3827.0164438820243</v>
      </c>
      <c r="S264">
        <v>1392.6301714539807</v>
      </c>
      <c r="T264">
        <v>5634.795924498414</v>
      </c>
      <c r="U264">
        <v>1360.492552112735</v>
      </c>
      <c r="V264">
        <v>1420.4827748830603</v>
      </c>
      <c r="W264">
        <v>1569.3870778308321</v>
      </c>
      <c r="X264">
        <v>9218.8314398631483</v>
      </c>
      <c r="Y264">
        <v>22918.407606220357</v>
      </c>
      <c r="Z264">
        <v>6564.644377438457</v>
      </c>
      <c r="AA264">
        <v>32174.054942957275</v>
      </c>
      <c r="AB264">
        <v>0</v>
      </c>
      <c r="AC264">
        <v>5488.5740631071085</v>
      </c>
      <c r="AD264">
        <v>8476.6386170217556</v>
      </c>
      <c r="AE264">
        <v>3213.7619341245709</v>
      </c>
      <c r="AF264">
        <v>0</v>
      </c>
      <c r="AG264">
        <v>70206.798410779404</v>
      </c>
      <c r="AH264">
        <v>10986.082865527265</v>
      </c>
      <c r="AI264">
        <v>816.29553126764108</v>
      </c>
      <c r="AJ264">
        <v>19033.311979826722</v>
      </c>
      <c r="AK264">
        <v>2586.0071029922383</v>
      </c>
      <c r="AL264">
        <v>237101.625</v>
      </c>
      <c r="AM264">
        <v>187408.03125</v>
      </c>
      <c r="AN264">
        <v>49693.609375</v>
      </c>
      <c r="AO264" s="5" t="s">
        <v>1818</v>
      </c>
    </row>
    <row r="265" spans="1:41" ht="15" x14ac:dyDescent="0.25">
      <c r="A265">
        <v>2013</v>
      </c>
      <c r="B265" s="5" t="s">
        <v>1806</v>
      </c>
      <c r="C265" s="5" t="s">
        <v>367</v>
      </c>
      <c r="D265" s="5" t="s">
        <v>91</v>
      </c>
      <c r="E265" s="5" t="s">
        <v>154</v>
      </c>
      <c r="F265" s="5" t="s">
        <v>377</v>
      </c>
      <c r="G265" s="5" t="s">
        <v>94</v>
      </c>
      <c r="H265" s="5" t="s">
        <v>319</v>
      </c>
      <c r="I265">
        <v>257.70732490621566</v>
      </c>
      <c r="J265"/>
      <c r="K265">
        <v>0</v>
      </c>
      <c r="L265"/>
      <c r="M265">
        <v>0</v>
      </c>
      <c r="N265">
        <v>0</v>
      </c>
      <c r="O265">
        <v>0</v>
      </c>
      <c r="P265">
        <v>0</v>
      </c>
      <c r="Q265"/>
      <c r="R265">
        <v>0</v>
      </c>
      <c r="S265"/>
      <c r="T265"/>
      <c r="U265">
        <v>212.10828765222169</v>
      </c>
      <c r="V265">
        <v>74.987778462906661</v>
      </c>
      <c r="W265"/>
      <c r="X265">
        <v>967.72263733370062</v>
      </c>
      <c r="Y265"/>
      <c r="Z265">
        <v>0</v>
      </c>
      <c r="AA265">
        <v>0</v>
      </c>
      <c r="AB265"/>
      <c r="AC265"/>
      <c r="AD265">
        <v>0</v>
      </c>
      <c r="AE265"/>
      <c r="AF265"/>
      <c r="AG265">
        <v>168.18929525982642</v>
      </c>
      <c r="AH265">
        <v>251.44100939330426</v>
      </c>
      <c r="AI265">
        <v>201.39574787180644</v>
      </c>
      <c r="AJ265"/>
      <c r="AK265"/>
      <c r="AL265">
        <v>2133.552001953125</v>
      </c>
      <c r="AM265">
        <v>712.99267578125</v>
      </c>
      <c r="AN265">
        <v>1420.5594482421875</v>
      </c>
      <c r="AO265" s="5" t="s">
        <v>1819</v>
      </c>
    </row>
    <row r="266" spans="1:41" ht="15" x14ac:dyDescent="0.25">
      <c r="A266">
        <v>2013</v>
      </c>
      <c r="B266" s="5" t="s">
        <v>1806</v>
      </c>
      <c r="C266" s="5" t="s">
        <v>367</v>
      </c>
      <c r="D266" s="5" t="s">
        <v>91</v>
      </c>
      <c r="E266" s="5" t="s">
        <v>154</v>
      </c>
      <c r="F266" s="5" t="s">
        <v>380</v>
      </c>
      <c r="G266" s="5" t="s">
        <v>94</v>
      </c>
      <c r="H266" s="5" t="s">
        <v>319</v>
      </c>
      <c r="I266">
        <v>0</v>
      </c>
      <c r="J266">
        <v>160.68809670622855</v>
      </c>
      <c r="K266">
        <v>64.27523868249142</v>
      </c>
      <c r="L266"/>
      <c r="M266">
        <v>244.59766340343137</v>
      </c>
      <c r="N266">
        <v>444.30258739272193</v>
      </c>
      <c r="O266">
        <v>342.80127297328755</v>
      </c>
      <c r="P266">
        <v>0</v>
      </c>
      <c r="Q266">
        <v>479.62183104875101</v>
      </c>
      <c r="R266">
        <v>0</v>
      </c>
      <c r="S266">
        <v>437.07162304094163</v>
      </c>
      <c r="T266">
        <v>1285.5047736498284</v>
      </c>
      <c r="U266">
        <v>1332.6399486836553</v>
      </c>
      <c r="V266">
        <v>69.631508572699033</v>
      </c>
      <c r="W266">
        <v>0</v>
      </c>
      <c r="X266">
        <v>230.31960527892758</v>
      </c>
      <c r="Y266">
        <v>2142.5079560830472</v>
      </c>
      <c r="Z266">
        <v>0</v>
      </c>
      <c r="AA266">
        <v>3666.8432383610148</v>
      </c>
      <c r="AB266"/>
      <c r="AC266">
        <v>23.704623016520504</v>
      </c>
      <c r="AD266">
        <v>147.77145186599287</v>
      </c>
      <c r="AE266">
        <v>0</v>
      </c>
      <c r="AF266"/>
      <c r="AG266"/>
      <c r="AH266">
        <v>348.53768181047434</v>
      </c>
      <c r="AI266">
        <v>0</v>
      </c>
      <c r="AJ266">
        <v>748.43205522989319</v>
      </c>
      <c r="AK266">
        <v>53.562698902076185</v>
      </c>
      <c r="AL266">
        <v>12222.814453125</v>
      </c>
      <c r="AM266">
        <v>9068.3720703125</v>
      </c>
      <c r="AN266">
        <v>3154.442138671875</v>
      </c>
      <c r="AO266" s="5" t="s">
        <v>1820</v>
      </c>
    </row>
    <row r="267" spans="1:41" ht="15" x14ac:dyDescent="0.25">
      <c r="A267">
        <v>2013</v>
      </c>
      <c r="B267" s="5" t="s">
        <v>1806</v>
      </c>
      <c r="C267" s="5" t="s">
        <v>367</v>
      </c>
      <c r="D267" s="5" t="s">
        <v>91</v>
      </c>
      <c r="E267" s="5" t="s">
        <v>154</v>
      </c>
      <c r="F267" s="5" t="s">
        <v>383</v>
      </c>
      <c r="G267" s="5" t="s">
        <v>94</v>
      </c>
      <c r="H267" s="5" t="s">
        <v>319</v>
      </c>
      <c r="I267">
        <v>474.24419687659764</v>
      </c>
      <c r="J267">
        <v>3213.7619341245709</v>
      </c>
      <c r="K267">
        <v>323.51870136854012</v>
      </c>
      <c r="L267">
        <v>1047.68639052461</v>
      </c>
      <c r="M267">
        <v>1340.4210081337985</v>
      </c>
      <c r="N267">
        <v>2654.5673575868955</v>
      </c>
      <c r="O267">
        <v>953.41604045695601</v>
      </c>
      <c r="P267">
        <v>646.4899919543011</v>
      </c>
      <c r="Q267">
        <v>262.24297382456501</v>
      </c>
      <c r="R267">
        <v>0</v>
      </c>
      <c r="S267">
        <v>437.07162304094163</v>
      </c>
      <c r="T267">
        <v>3149.4866954420795</v>
      </c>
      <c r="U267">
        <v>23.56758751691352</v>
      </c>
      <c r="V267">
        <v>700.60010163915649</v>
      </c>
      <c r="W267">
        <v>674.89000616615988</v>
      </c>
      <c r="X267">
        <v>6023.6611185274878</v>
      </c>
      <c r="Y267">
        <v>2812.0416923589996</v>
      </c>
      <c r="Z267">
        <v>0</v>
      </c>
      <c r="AA267">
        <v>14581.418152716493</v>
      </c>
      <c r="AB267"/>
      <c r="AC267">
        <v>62.289027007282186</v>
      </c>
      <c r="AD267">
        <v>2984.7326274808452</v>
      </c>
      <c r="AE267">
        <v>2993.0836146480169</v>
      </c>
      <c r="AF267"/>
      <c r="AG267"/>
      <c r="AH267">
        <v>8272.3108948802874</v>
      </c>
      <c r="AI267">
        <v>348.15754286349517</v>
      </c>
      <c r="AJ267">
        <v>4490.5923313793601</v>
      </c>
      <c r="AK267">
        <v>573.12087825221511</v>
      </c>
      <c r="AL267">
        <v>59043.375</v>
      </c>
      <c r="AM267">
        <v>33962.5859375</v>
      </c>
      <c r="AN267">
        <v>25080.787109375</v>
      </c>
      <c r="AO267" s="5" t="s">
        <v>1821</v>
      </c>
    </row>
    <row r="268" spans="1:41" ht="15" x14ac:dyDescent="0.25">
      <c r="A268">
        <v>2013</v>
      </c>
      <c r="B268" s="5" t="s">
        <v>1806</v>
      </c>
      <c r="C268" s="5" t="s">
        <v>367</v>
      </c>
      <c r="D268" s="5" t="s">
        <v>91</v>
      </c>
      <c r="E268" s="5" t="s">
        <v>154</v>
      </c>
      <c r="F268" s="5" t="s">
        <v>386</v>
      </c>
      <c r="G268" s="5" t="s">
        <v>94</v>
      </c>
      <c r="H268" s="5" t="s">
        <v>319</v>
      </c>
      <c r="I268">
        <v>459.40197909059384</v>
      </c>
      <c r="J268">
        <v>396.36397187536375</v>
      </c>
      <c r="K268">
        <v>179.97066831097598</v>
      </c>
      <c r="L268"/>
      <c r="M268">
        <v>1994.3099559969892</v>
      </c>
      <c r="N268">
        <v>399.30992031497794</v>
      </c>
      <c r="O268">
        <v>1960.3947798159884</v>
      </c>
      <c r="P268">
        <v>0</v>
      </c>
      <c r="Q268">
        <v>1029.0979914976335</v>
      </c>
      <c r="R268">
        <v>0</v>
      </c>
      <c r="S268">
        <v>17.140063648664377</v>
      </c>
      <c r="T268">
        <v>0</v>
      </c>
      <c r="U268">
        <v>212.10828765222169</v>
      </c>
      <c r="V268">
        <v>87.842826199404939</v>
      </c>
      <c r="W268">
        <v>224.96333538871997</v>
      </c>
      <c r="X268">
        <v>626.68357715429136</v>
      </c>
      <c r="Y268">
        <v>2281.7709732284452</v>
      </c>
      <c r="Z268">
        <v>0</v>
      </c>
      <c r="AA268">
        <v>3938.4885693214683</v>
      </c>
      <c r="AB268"/>
      <c r="AC268">
        <v>464.61056629066786</v>
      </c>
      <c r="AD268">
        <v>1700.0184660481607</v>
      </c>
      <c r="AE268">
        <v>0</v>
      </c>
      <c r="AF268"/>
      <c r="AG268"/>
      <c r="AH268">
        <v>664.56822265091307</v>
      </c>
      <c r="AI268">
        <v>279.5972882688377</v>
      </c>
      <c r="AJ268">
        <v>1634.0766539186002</v>
      </c>
      <c r="AK268">
        <v>32.13761934124571</v>
      </c>
      <c r="AL268">
        <v>18582.853515625</v>
      </c>
      <c r="AM268">
        <v>10903.0712890625</v>
      </c>
      <c r="AN268">
        <v>7679.7841796875</v>
      </c>
      <c r="AO268" s="5" t="s">
        <v>1822</v>
      </c>
    </row>
    <row r="269" spans="1:41" ht="15" x14ac:dyDescent="0.25">
      <c r="A269">
        <v>2013</v>
      </c>
      <c r="B269" s="5" t="s">
        <v>1806</v>
      </c>
      <c r="C269" s="5" t="s">
        <v>367</v>
      </c>
      <c r="D269" s="5" t="s">
        <v>91</v>
      </c>
      <c r="E269" s="5" t="s">
        <v>154</v>
      </c>
      <c r="F269" s="5" t="s">
        <v>389</v>
      </c>
      <c r="G269" s="5" t="s">
        <v>94</v>
      </c>
      <c r="H269" s="5" t="s">
        <v>319</v>
      </c>
      <c r="I269">
        <v>505.34217699965325</v>
      </c>
      <c r="J269">
        <v>284.95355815904531</v>
      </c>
      <c r="K269">
        <v>53.562698902076185</v>
      </c>
      <c r="L269">
        <v>171.40063648664378</v>
      </c>
      <c r="M269">
        <v>97.659603037646946</v>
      </c>
      <c r="N269">
        <v>343.06908646779794</v>
      </c>
      <c r="O269">
        <v>162.8306046623116</v>
      </c>
      <c r="P269">
        <v>0</v>
      </c>
      <c r="Q269">
        <v>0</v>
      </c>
      <c r="R269">
        <v>0</v>
      </c>
      <c r="S269">
        <v>280.66854224687921</v>
      </c>
      <c r="T269">
        <v>74.987778462906661</v>
      </c>
      <c r="U269">
        <v>0</v>
      </c>
      <c r="V269">
        <v>491.70557592105934</v>
      </c>
      <c r="W269">
        <v>192.82571604747426</v>
      </c>
      <c r="X269">
        <v>1305.8585992326173</v>
      </c>
      <c r="Y269">
        <v>9147.4377184965706</v>
      </c>
      <c r="Z269">
        <v>0</v>
      </c>
      <c r="AA269">
        <v>2250.7770738022095</v>
      </c>
      <c r="AB269"/>
      <c r="AC269">
        <v>439.39467436353533</v>
      </c>
      <c r="AD269">
        <v>699.36797209496262</v>
      </c>
      <c r="AE269">
        <v>0</v>
      </c>
      <c r="AF269"/>
      <c r="AG269"/>
      <c r="AH269">
        <v>1081.9276574420564</v>
      </c>
      <c r="AI269">
        <v>125.33671543085826</v>
      </c>
      <c r="AJ269">
        <v>6274.3553963439381</v>
      </c>
      <c r="AK269">
        <v>131.7642392991074</v>
      </c>
      <c r="AL269">
        <v>24115.224609375</v>
      </c>
      <c r="AM269">
        <v>19908.435546875</v>
      </c>
      <c r="AN269">
        <v>4206.7900390625</v>
      </c>
      <c r="AO269" s="5" t="s">
        <v>1823</v>
      </c>
    </row>
    <row r="270" spans="1:41" ht="15" x14ac:dyDescent="0.25">
      <c r="A270">
        <v>2013</v>
      </c>
      <c r="B270" s="5" t="s">
        <v>1806</v>
      </c>
      <c r="C270" s="5" t="s">
        <v>367</v>
      </c>
      <c r="D270" s="5" t="s">
        <v>91</v>
      </c>
      <c r="E270" s="5" t="s">
        <v>154</v>
      </c>
      <c r="F270" s="5" t="s">
        <v>392</v>
      </c>
      <c r="G270" s="5" t="s">
        <v>94</v>
      </c>
      <c r="H270" s="5" t="s">
        <v>319</v>
      </c>
      <c r="I270">
        <v>600.75643419539199</v>
      </c>
      <c r="J270">
        <v>641.68113284687263</v>
      </c>
      <c r="K270">
        <v>0</v>
      </c>
      <c r="L270">
        <v>299.95111385162664</v>
      </c>
      <c r="M270">
        <v>229.61969843223187</v>
      </c>
      <c r="N270">
        <v>179.97066831097598</v>
      </c>
      <c r="O270">
        <v>463.31734550295897</v>
      </c>
      <c r="P270">
        <v>0</v>
      </c>
      <c r="Q270">
        <v>0</v>
      </c>
      <c r="R270">
        <v>0</v>
      </c>
      <c r="S270">
        <v>12.855047736498284</v>
      </c>
      <c r="T270">
        <v>85.700318243321888</v>
      </c>
      <c r="U270">
        <v>4.2850159121660942</v>
      </c>
      <c r="V270">
        <v>68.560254594657508</v>
      </c>
      <c r="W270">
        <v>0</v>
      </c>
      <c r="X270">
        <v>449.92667077743994</v>
      </c>
      <c r="Y270">
        <v>6116.8602146170997</v>
      </c>
      <c r="Z270">
        <v>6564.644377438457</v>
      </c>
      <c r="AA270">
        <v>1148.4722306672079</v>
      </c>
      <c r="AB270"/>
      <c r="AC270">
        <v>4454.4312580552487</v>
      </c>
      <c r="AD270">
        <v>0</v>
      </c>
      <c r="AE270"/>
      <c r="AF270"/>
      <c r="AG270"/>
      <c r="AH270">
        <v>736.62718789844484</v>
      </c>
      <c r="AI270">
        <v>264.59973257625637</v>
      </c>
      <c r="AJ270">
        <v>2517.9112944204085</v>
      </c>
      <c r="AK270">
        <v>64.27523868249142</v>
      </c>
      <c r="AL270">
        <v>24904.447265625</v>
      </c>
      <c r="AM270">
        <v>22597.525390625</v>
      </c>
      <c r="AN270">
        <v>2306.921142578125</v>
      </c>
      <c r="AO270" s="5" t="s">
        <v>1824</v>
      </c>
    </row>
    <row r="271" spans="1:41" ht="15" x14ac:dyDescent="0.25">
      <c r="A271">
        <v>2013</v>
      </c>
      <c r="B271" s="5" t="s">
        <v>1806</v>
      </c>
      <c r="C271" s="5" t="s">
        <v>367</v>
      </c>
      <c r="D271" s="5" t="s">
        <v>91</v>
      </c>
      <c r="E271" s="5" t="s">
        <v>154</v>
      </c>
      <c r="F271" s="5" t="s">
        <v>395</v>
      </c>
      <c r="G271" s="5" t="s">
        <v>94</v>
      </c>
      <c r="H271" s="5" t="s">
        <v>319</v>
      </c>
      <c r="I271"/>
      <c r="J271">
        <v>2956.6609793946054</v>
      </c>
      <c r="K271">
        <v>85.700318243321888</v>
      </c>
      <c r="L271">
        <v>160.68809670622855</v>
      </c>
      <c r="M271">
        <v>24.543454241534508</v>
      </c>
      <c r="N271">
        <v>494.91933785518393</v>
      </c>
      <c r="O271">
        <v>53.562698902076185</v>
      </c>
      <c r="P271">
        <v>0</v>
      </c>
      <c r="Q271">
        <v>0</v>
      </c>
      <c r="R271">
        <v>3827.0164438820243</v>
      </c>
      <c r="S271">
        <v>158.5455887501455</v>
      </c>
      <c r="T271">
        <v>1039.1163587002779</v>
      </c>
      <c r="U271">
        <v>0</v>
      </c>
      <c r="V271">
        <v>0</v>
      </c>
      <c r="W271">
        <v>294.59484396141903</v>
      </c>
      <c r="X271">
        <v>702.74260959523951</v>
      </c>
      <c r="Y271">
        <v>417.78905143619426</v>
      </c>
      <c r="Z271">
        <v>0</v>
      </c>
      <c r="AA271">
        <v>2678.2738046539957</v>
      </c>
      <c r="AB271">
        <v>0</v>
      </c>
      <c r="AC271">
        <v>23.58401067738674</v>
      </c>
      <c r="AD271">
        <v>739.16524484865135</v>
      </c>
      <c r="AE271">
        <v>220.67831947655387</v>
      </c>
      <c r="AF271"/>
      <c r="AG271"/>
      <c r="AH271">
        <v>2.1822436732931902</v>
      </c>
      <c r="AI271">
        <v>0</v>
      </c>
      <c r="AJ271">
        <v>623.69337935824421</v>
      </c>
      <c r="AK271">
        <v>1015.5487711833645</v>
      </c>
      <c r="AL271">
        <v>15519.0048828125</v>
      </c>
      <c r="AM271">
        <v>11403.3037109375</v>
      </c>
      <c r="AN271">
        <v>4115.7021484375</v>
      </c>
      <c r="AO271" s="5" t="s">
        <v>1825</v>
      </c>
    </row>
    <row r="272" spans="1:41" ht="15" x14ac:dyDescent="0.25">
      <c r="A272">
        <v>2013</v>
      </c>
      <c r="B272" s="5" t="s">
        <v>1806</v>
      </c>
      <c r="C272" s="5" t="s">
        <v>367</v>
      </c>
      <c r="D272" s="5" t="s">
        <v>91</v>
      </c>
      <c r="E272" s="5" t="s">
        <v>154</v>
      </c>
      <c r="F272" s="5" t="s">
        <v>398</v>
      </c>
      <c r="G272" s="5" t="s">
        <v>94</v>
      </c>
      <c r="H272" s="5" t="s">
        <v>319</v>
      </c>
      <c r="I272">
        <v>450.92071178430598</v>
      </c>
      <c r="J272">
        <v>2290.3410050527777</v>
      </c>
      <c r="K272">
        <v>91.056588133529516</v>
      </c>
      <c r="L272">
        <v>107.12539780415237</v>
      </c>
      <c r="M272">
        <v>58.144127586491805</v>
      </c>
      <c r="N272">
        <v>258.70783569702797</v>
      </c>
      <c r="O272">
        <v>289.23857407121142</v>
      </c>
      <c r="P272">
        <v>0</v>
      </c>
      <c r="Q272">
        <v>43.928269125161933</v>
      </c>
      <c r="R272">
        <v>0</v>
      </c>
      <c r="S272">
        <v>49.27768298991009</v>
      </c>
      <c r="T272">
        <v>0</v>
      </c>
      <c r="U272">
        <v>0</v>
      </c>
      <c r="V272">
        <v>77.130286418989698</v>
      </c>
      <c r="W272">
        <v>182.11317626705903</v>
      </c>
      <c r="X272">
        <v>847.36189663084519</v>
      </c>
      <c r="Y272"/>
      <c r="Z272">
        <v>0</v>
      </c>
      <c r="AA272">
        <v>3909.7818734348798</v>
      </c>
      <c r="AB272">
        <v>0</v>
      </c>
      <c r="AC272">
        <v>20.559903696466712</v>
      </c>
      <c r="AD272">
        <v>2205.5828546831431</v>
      </c>
      <c r="AE272">
        <v>0</v>
      </c>
      <c r="AF272"/>
      <c r="AG272"/>
      <c r="AH272">
        <v>131.36998656510272</v>
      </c>
      <c r="AI272">
        <v>0</v>
      </c>
      <c r="AJ272">
        <v>2744.2508691762741</v>
      </c>
      <c r="AK272">
        <v>715.59765733173776</v>
      </c>
      <c r="AL272">
        <v>14472.4892578125</v>
      </c>
      <c r="AM272">
        <v>9902.74609375</v>
      </c>
      <c r="AN272">
        <v>4569.74267578125</v>
      </c>
      <c r="AO272" s="5" t="s">
        <v>1826</v>
      </c>
    </row>
    <row r="273" spans="1:41" ht="15" x14ac:dyDescent="0.25">
      <c r="A273">
        <v>2013</v>
      </c>
      <c r="B273" s="5" t="s">
        <v>83</v>
      </c>
      <c r="C273" s="5" t="s">
        <v>361</v>
      </c>
      <c r="D273" s="5" t="s">
        <v>91</v>
      </c>
      <c r="E273" s="5" t="s">
        <v>92</v>
      </c>
      <c r="F273" s="5" t="s">
        <v>93</v>
      </c>
      <c r="G273" s="5" t="s">
        <v>94</v>
      </c>
      <c r="H273" s="5" t="s">
        <v>319</v>
      </c>
      <c r="I273">
        <v>30914.06640625</v>
      </c>
      <c r="J273">
        <v>18899.0625</v>
      </c>
      <c r="K273">
        <v>2057.633544921875</v>
      </c>
      <c r="L273">
        <v>3538.746337890625</v>
      </c>
      <c r="M273">
        <v>14044.462890625</v>
      </c>
      <c r="N273">
        <v>4897.88916015625</v>
      </c>
      <c r="O273">
        <v>6892.23388671875</v>
      </c>
      <c r="P273">
        <v>26712.7890625</v>
      </c>
      <c r="Q273">
        <v>4262.02978515625</v>
      </c>
      <c r="R273">
        <v>7368.0087890625</v>
      </c>
      <c r="S273">
        <v>25412.126953125</v>
      </c>
      <c r="T273">
        <v>15022.1796875</v>
      </c>
      <c r="U273">
        <v>5312.3486328125</v>
      </c>
      <c r="V273">
        <v>7549.126953125</v>
      </c>
      <c r="W273">
        <v>5275.47265625</v>
      </c>
      <c r="X273">
        <v>11659.5283203125</v>
      </c>
      <c r="Y273">
        <v>69575.8046875</v>
      </c>
      <c r="Z273">
        <v>10343.751953125</v>
      </c>
      <c r="AA273">
        <v>104883.4375</v>
      </c>
      <c r="AB273">
        <v>1718.2913818359375</v>
      </c>
      <c r="AC273">
        <v>8740.5029296875</v>
      </c>
      <c r="AD273">
        <v>23279.587890625</v>
      </c>
      <c r="AE273">
        <v>33810.421875</v>
      </c>
      <c r="AF273">
        <v>32088.7734375</v>
      </c>
      <c r="AG273">
        <v>158794.125</v>
      </c>
      <c r="AH273">
        <v>53985.1328125</v>
      </c>
      <c r="AI273">
        <v>6455.19677734375</v>
      </c>
      <c r="AJ273">
        <v>29876.1953125</v>
      </c>
      <c r="AK273">
        <v>4599.96435546875</v>
      </c>
      <c r="AL273">
        <v>727968.8125</v>
      </c>
      <c r="AM273">
        <v>557567.0625</v>
      </c>
      <c r="AN273">
        <v>170401.828125</v>
      </c>
      <c r="AO273" s="5" t="s">
        <v>362</v>
      </c>
    </row>
    <row r="274" spans="1:41" ht="15" x14ac:dyDescent="0.25">
      <c r="A274">
        <v>2013</v>
      </c>
      <c r="B274" s="5" t="s">
        <v>83</v>
      </c>
      <c r="C274" s="5" t="s">
        <v>361</v>
      </c>
      <c r="D274" s="5" t="s">
        <v>91</v>
      </c>
      <c r="E274" s="5" t="s">
        <v>92</v>
      </c>
      <c r="F274" s="5" t="s">
        <v>93</v>
      </c>
      <c r="G274" s="5" t="s">
        <v>97</v>
      </c>
      <c r="H274" s="5" t="s">
        <v>319</v>
      </c>
      <c r="I274">
        <v>28857.831458388919</v>
      </c>
      <c r="J274">
        <v>17642</v>
      </c>
      <c r="K274">
        <v>1920.7709937853811</v>
      </c>
      <c r="L274">
        <v>3303.3681200000001</v>
      </c>
      <c r="M274">
        <v>13110.30219</v>
      </c>
      <c r="N274">
        <v>4572.108227894737</v>
      </c>
      <c r="O274">
        <v>6433.7999999999993</v>
      </c>
      <c r="P274">
        <v>24936</v>
      </c>
      <c r="Q274">
        <v>3978.5430000000001</v>
      </c>
      <c r="R274">
        <v>6877.9291700000003</v>
      </c>
      <c r="S274">
        <v>23721.850669665211</v>
      </c>
      <c r="T274">
        <v>14022.986000000001</v>
      </c>
      <c r="U274">
        <v>4959</v>
      </c>
      <c r="V274">
        <v>7047</v>
      </c>
      <c r="W274">
        <v>4924.5770000000002</v>
      </c>
      <c r="X274">
        <v>10884</v>
      </c>
      <c r="Y274">
        <v>64948</v>
      </c>
      <c r="Z274">
        <v>9655.7419999999984</v>
      </c>
      <c r="AA274">
        <v>97907.165017342442</v>
      </c>
      <c r="AB274">
        <v>1604</v>
      </c>
      <c r="AC274">
        <v>8159.1322254474471</v>
      </c>
      <c r="AD274">
        <v>21731.155999999999</v>
      </c>
      <c r="AE274">
        <v>31561.53661289814</v>
      </c>
      <c r="AF274">
        <v>29954.402999999998</v>
      </c>
      <c r="AG274">
        <v>148232</v>
      </c>
      <c r="AH274">
        <v>50394.336170000002</v>
      </c>
      <c r="AI274">
        <v>6025.8324823210014</v>
      </c>
      <c r="AJ274">
        <v>27888.994139999999</v>
      </c>
      <c r="AK274">
        <v>4294</v>
      </c>
      <c r="AL274">
        <v>679548.3125</v>
      </c>
      <c r="AM274">
        <v>520480.75</v>
      </c>
      <c r="AN274">
        <v>159067.609375</v>
      </c>
      <c r="AO274" s="5" t="s">
        <v>364</v>
      </c>
    </row>
    <row r="275" spans="1:41" ht="15" x14ac:dyDescent="0.25">
      <c r="A275">
        <v>2013</v>
      </c>
      <c r="B275" s="5" t="s">
        <v>83</v>
      </c>
      <c r="C275" s="5" t="s">
        <v>361</v>
      </c>
      <c r="D275" s="5" t="s">
        <v>91</v>
      </c>
      <c r="E275" s="5" t="s">
        <v>29</v>
      </c>
      <c r="F275" s="5" t="s">
        <v>29</v>
      </c>
      <c r="G275" s="5" t="s">
        <v>94</v>
      </c>
      <c r="H275" s="5" t="s">
        <v>319</v>
      </c>
      <c r="I275">
        <v>2.4755938053131104</v>
      </c>
      <c r="J275">
        <v>491.70556640625</v>
      </c>
      <c r="K275">
        <v>64.198165893554688</v>
      </c>
      <c r="L275">
        <v>115.69542694091797</v>
      </c>
      <c r="M275">
        <v>213.57833862304687</v>
      </c>
      <c r="N275">
        <v>29.814937591552734</v>
      </c>
      <c r="O275">
        <v>452.06918334960937</v>
      </c>
      <c r="P275">
        <v>0</v>
      </c>
      <c r="Q275">
        <v>432.34844970703125</v>
      </c>
      <c r="R275">
        <v>10.263311386108398</v>
      </c>
      <c r="S275">
        <v>7.5148468017578125</v>
      </c>
      <c r="T275">
        <v>118.90919494628906</v>
      </c>
      <c r="U275">
        <v>0</v>
      </c>
      <c r="V275">
        <v>9.6412858963012695</v>
      </c>
      <c r="W275">
        <v>0</v>
      </c>
      <c r="X275">
        <v>113.55292510986328</v>
      </c>
      <c r="Y275">
        <v>3415.15771484375</v>
      </c>
      <c r="Z275">
        <v>0</v>
      </c>
      <c r="AA275">
        <v>3024.757568359375</v>
      </c>
      <c r="AB275">
        <v>554.9095458984375</v>
      </c>
      <c r="AC275">
        <v>13.895276069641113</v>
      </c>
      <c r="AD275">
        <v>18.21131706237793</v>
      </c>
      <c r="AE275">
        <v>9.6081094741821289</v>
      </c>
      <c r="AF275">
        <v>1622.913330078125</v>
      </c>
      <c r="AG275">
        <v>19480.75390625</v>
      </c>
      <c r="AH275">
        <v>2555.270751953125</v>
      </c>
      <c r="AI275">
        <v>38.800872802734375</v>
      </c>
      <c r="AJ275">
        <v>1020.2740478515625</v>
      </c>
      <c r="AK275">
        <v>2.1425080299377441</v>
      </c>
      <c r="AL275">
        <v>33818.4609375</v>
      </c>
      <c r="AM275">
        <v>29679.3046875</v>
      </c>
      <c r="AN275">
        <v>4139.15771484375</v>
      </c>
      <c r="AO275" s="5" t="s">
        <v>365</v>
      </c>
    </row>
    <row r="276" spans="1:41" ht="15" x14ac:dyDescent="0.25">
      <c r="A276">
        <v>2013</v>
      </c>
      <c r="B276" s="5" t="s">
        <v>83</v>
      </c>
      <c r="C276" s="5" t="s">
        <v>361</v>
      </c>
      <c r="D276" s="5" t="s">
        <v>91</v>
      </c>
      <c r="E276" s="5" t="s">
        <v>29</v>
      </c>
      <c r="F276" s="5" t="s">
        <v>29</v>
      </c>
      <c r="G276" s="5" t="s">
        <v>97</v>
      </c>
      <c r="H276" s="5" t="s">
        <v>319</v>
      </c>
      <c r="I276">
        <v>2.3109307827331991</v>
      </c>
      <c r="J276">
        <v>459</v>
      </c>
      <c r="K276">
        <v>59.928055006103882</v>
      </c>
      <c r="L276">
        <v>108</v>
      </c>
      <c r="M276">
        <v>199.37226999999999</v>
      </c>
      <c r="N276">
        <v>27.831810000000001</v>
      </c>
      <c r="O276">
        <v>422</v>
      </c>
      <c r="P276">
        <v>0</v>
      </c>
      <c r="Q276">
        <v>403.59100000000001</v>
      </c>
      <c r="R276">
        <v>9.5806515360644813</v>
      </c>
      <c r="S276">
        <v>7.0149999999999997</v>
      </c>
      <c r="T276">
        <v>111</v>
      </c>
      <c r="U276">
        <v>0</v>
      </c>
      <c r="V276">
        <v>9</v>
      </c>
      <c r="W276">
        <v>0</v>
      </c>
      <c r="X276">
        <v>106</v>
      </c>
      <c r="Y276">
        <v>3188</v>
      </c>
      <c r="Z276">
        <v>0</v>
      </c>
      <c r="AA276">
        <v>2823.5671699999998</v>
      </c>
      <c r="AB276">
        <v>518</v>
      </c>
      <c r="AC276">
        <v>12.97103834842672</v>
      </c>
      <c r="AD276">
        <v>17</v>
      </c>
      <c r="AE276">
        <v>8.9690300000000001</v>
      </c>
      <c r="AF276">
        <v>1514.9659999999999</v>
      </c>
      <c r="AG276">
        <v>18185</v>
      </c>
      <c r="AH276">
        <v>2385.308165714288</v>
      </c>
      <c r="AI276">
        <v>36.220049695</v>
      </c>
      <c r="AJ276">
        <v>952.41096000000005</v>
      </c>
      <c r="AK276">
        <v>2</v>
      </c>
      <c r="AL276">
        <v>31569.041015625</v>
      </c>
      <c r="AM276">
        <v>27705.19921875</v>
      </c>
      <c r="AN276">
        <v>3863.843505859375</v>
      </c>
      <c r="AO276" s="5" t="s">
        <v>366</v>
      </c>
    </row>
    <row r="277" spans="1:41" ht="15" x14ac:dyDescent="0.25">
      <c r="A277">
        <v>2013</v>
      </c>
      <c r="B277" s="5" t="s">
        <v>83</v>
      </c>
      <c r="C277" s="5" t="s">
        <v>361</v>
      </c>
      <c r="D277" s="5" t="s">
        <v>91</v>
      </c>
      <c r="E277" s="5" t="s">
        <v>154</v>
      </c>
      <c r="F277" s="5" t="s">
        <v>154</v>
      </c>
      <c r="G277" s="5" t="s">
        <v>94</v>
      </c>
      <c r="H277" s="5" t="s">
        <v>319</v>
      </c>
      <c r="I277">
        <v>2246.543701171875</v>
      </c>
      <c r="J277">
        <v>6828.1728515625</v>
      </c>
      <c r="K277">
        <v>912.14898681640625</v>
      </c>
      <c r="L277">
        <v>1185.878173828125</v>
      </c>
      <c r="M277">
        <v>3857.35205078125</v>
      </c>
      <c r="N277">
        <v>4094.822265625</v>
      </c>
      <c r="O277">
        <v>4121.86376953125</v>
      </c>
      <c r="P277">
        <v>4193.95947265625</v>
      </c>
      <c r="Q277">
        <v>1787.82861328125</v>
      </c>
      <c r="R277">
        <v>3549.1943359375</v>
      </c>
      <c r="S277">
        <v>1634.61865234375</v>
      </c>
      <c r="T277">
        <v>5762.275390625</v>
      </c>
      <c r="U277">
        <v>1329.4261474609375</v>
      </c>
      <c r="V277">
        <v>1678.655029296875</v>
      </c>
      <c r="W277">
        <v>1829.7564697265625</v>
      </c>
      <c r="X277">
        <v>9909.099609375</v>
      </c>
      <c r="Y277">
        <v>11557.7587890625</v>
      </c>
      <c r="Z277">
        <v>5426.50439453125</v>
      </c>
      <c r="AA277">
        <v>32506.302734375</v>
      </c>
      <c r="AB277">
        <v>456.35418701171875</v>
      </c>
      <c r="AC277">
        <v>5488.57421875</v>
      </c>
      <c r="AD277">
        <v>9937.9599609375</v>
      </c>
      <c r="AE277">
        <v>2605.909423828125</v>
      </c>
      <c r="AF277">
        <v>7446.826171875</v>
      </c>
      <c r="AG277">
        <v>62543.01953125</v>
      </c>
      <c r="AH277">
        <v>11237.5234375</v>
      </c>
      <c r="AI277">
        <v>905.224853515625</v>
      </c>
      <c r="AJ277">
        <v>18054.041015625</v>
      </c>
      <c r="AK277">
        <v>1868.2669677734375</v>
      </c>
      <c r="AL277">
        <v>224955.875</v>
      </c>
      <c r="AM277">
        <v>172523.421875</v>
      </c>
      <c r="AN277">
        <v>52432.4453125</v>
      </c>
      <c r="AO277" s="5" t="s">
        <v>368</v>
      </c>
    </row>
    <row r="278" spans="1:41" ht="15" x14ac:dyDescent="0.25">
      <c r="A278">
        <v>2013</v>
      </c>
      <c r="B278" s="5" t="s">
        <v>83</v>
      </c>
      <c r="C278" s="5" t="s">
        <v>361</v>
      </c>
      <c r="D278" s="5" t="s">
        <v>91</v>
      </c>
      <c r="E278" s="5" t="s">
        <v>154</v>
      </c>
      <c r="F278" s="5" t="s">
        <v>154</v>
      </c>
      <c r="G278" s="5" t="s">
        <v>97</v>
      </c>
      <c r="H278" s="5" t="s">
        <v>319</v>
      </c>
      <c r="I278">
        <v>2097.1157609252969</v>
      </c>
      <c r="J278">
        <v>6374</v>
      </c>
      <c r="K278">
        <v>851.47778154505932</v>
      </c>
      <c r="L278">
        <v>1107</v>
      </c>
      <c r="M278">
        <v>3600.7819300000001</v>
      </c>
      <c r="N278">
        <v>3822.4569999999999</v>
      </c>
      <c r="O278">
        <v>3847.7</v>
      </c>
      <c r="P278">
        <v>3915</v>
      </c>
      <c r="Q278">
        <v>1668.912</v>
      </c>
      <c r="R278">
        <v>3313.121246976471</v>
      </c>
      <c r="S278">
        <v>1525.892669665214</v>
      </c>
      <c r="T278">
        <v>5379</v>
      </c>
      <c r="U278">
        <v>1241</v>
      </c>
      <c r="V278">
        <v>1567</v>
      </c>
      <c r="W278">
        <v>1708.0509999999999</v>
      </c>
      <c r="X278">
        <v>9250</v>
      </c>
      <c r="Y278">
        <v>10789</v>
      </c>
      <c r="Z278">
        <v>5065.5630000000001</v>
      </c>
      <c r="AA278">
        <v>30344.160059999998</v>
      </c>
      <c r="AB278">
        <v>426</v>
      </c>
      <c r="AC278">
        <v>5123.5040201590382</v>
      </c>
      <c r="AD278">
        <v>9276.9410000000007</v>
      </c>
      <c r="AE278">
        <v>2432.5786100000032</v>
      </c>
      <c r="AF278">
        <v>6951.5039999999999</v>
      </c>
      <c r="AG278">
        <v>58383</v>
      </c>
      <c r="AH278">
        <v>10490.065012841411</v>
      </c>
      <c r="AI278">
        <v>845.01420571835979</v>
      </c>
      <c r="AJ278">
        <v>16853.184590000001</v>
      </c>
      <c r="AK278">
        <v>1744</v>
      </c>
      <c r="AL278">
        <v>209993.015625</v>
      </c>
      <c r="AM278">
        <v>161048.109375</v>
      </c>
      <c r="AN278">
        <v>48944.92578125</v>
      </c>
      <c r="AO278" s="5" t="s">
        <v>369</v>
      </c>
    </row>
    <row r="279" spans="1:41" ht="15" x14ac:dyDescent="0.25">
      <c r="A279">
        <v>2013</v>
      </c>
      <c r="B279" s="5" t="s">
        <v>83</v>
      </c>
      <c r="C279" s="5" t="s">
        <v>361</v>
      </c>
      <c r="D279" s="5" t="s">
        <v>91</v>
      </c>
      <c r="E279" s="5" t="s">
        <v>21</v>
      </c>
      <c r="F279" s="5" t="s">
        <v>21</v>
      </c>
      <c r="G279" s="5" t="s">
        <v>94</v>
      </c>
      <c r="H279" s="5" t="s">
        <v>319</v>
      </c>
      <c r="I279">
        <v>30262.744140625</v>
      </c>
      <c r="J279">
        <v>15639.2373046875</v>
      </c>
      <c r="K279">
        <v>1409.329833984375</v>
      </c>
      <c r="L279">
        <v>3277.3603515625</v>
      </c>
      <c r="M279">
        <v>11483.9560546875</v>
      </c>
      <c r="N279">
        <v>4767.50244140625</v>
      </c>
      <c r="O279">
        <v>6958.54443359375</v>
      </c>
      <c r="P279">
        <v>26343.20703125</v>
      </c>
      <c r="Q279">
        <v>4093.83447265625</v>
      </c>
      <c r="R279">
        <v>6449.25537109375</v>
      </c>
      <c r="S279">
        <v>19362.755859375</v>
      </c>
      <c r="T279">
        <v>14055.908203125</v>
      </c>
      <c r="U279">
        <v>5105.5966796875</v>
      </c>
      <c r="V279">
        <v>7496.63525390625</v>
      </c>
      <c r="W279">
        <v>4068.16943359375</v>
      </c>
      <c r="X279">
        <v>10604.3427734375</v>
      </c>
      <c r="Y279">
        <v>65032.6171875</v>
      </c>
      <c r="Z279">
        <v>9233.5888671875</v>
      </c>
      <c r="AA279">
        <v>89399.4375</v>
      </c>
      <c r="AB279">
        <v>1718.2913818359375</v>
      </c>
      <c r="AC279">
        <v>8830.353515625</v>
      </c>
      <c r="AD279">
        <v>21272.49609375</v>
      </c>
      <c r="AE279">
        <v>33437.6875</v>
      </c>
      <c r="AF279">
        <v>24390.6171875</v>
      </c>
      <c r="AG279">
        <v>135944.265625</v>
      </c>
      <c r="AH279">
        <v>49133.1640625</v>
      </c>
      <c r="AI279">
        <v>5787.4970703125</v>
      </c>
      <c r="AJ279">
        <v>25063.759765625</v>
      </c>
      <c r="AK279">
        <v>3896.150634765625</v>
      </c>
      <c r="AL279">
        <v>644518.3125</v>
      </c>
      <c r="AM279">
        <v>494767.6875</v>
      </c>
      <c r="AN279">
        <v>149750.59375</v>
      </c>
      <c r="AO279" s="5" t="s">
        <v>401</v>
      </c>
    </row>
    <row r="280" spans="1:41" ht="15" x14ac:dyDescent="0.25">
      <c r="A280">
        <v>2013</v>
      </c>
      <c r="B280" s="5" t="s">
        <v>83</v>
      </c>
      <c r="C280" s="5" t="s">
        <v>361</v>
      </c>
      <c r="D280" s="5" t="s">
        <v>91</v>
      </c>
      <c r="E280" s="5" t="s">
        <v>21</v>
      </c>
      <c r="F280" s="5" t="s">
        <v>21</v>
      </c>
      <c r="G280" s="5" t="s">
        <v>97</v>
      </c>
      <c r="H280" s="5" t="s">
        <v>319</v>
      </c>
      <c r="I280">
        <v>28249.831458388919</v>
      </c>
      <c r="J280">
        <v>14599</v>
      </c>
      <c r="K280">
        <v>1315.588913785381</v>
      </c>
      <c r="L280">
        <v>3059.3681200000001</v>
      </c>
      <c r="M280">
        <v>10720.10569</v>
      </c>
      <c r="N280">
        <v>4450.3940778947372</v>
      </c>
      <c r="O280">
        <v>6495.6999999999989</v>
      </c>
      <c r="P280">
        <v>24591</v>
      </c>
      <c r="Q280">
        <v>3821.5349999999999</v>
      </c>
      <c r="R280">
        <v>6020.28593</v>
      </c>
      <c r="S280">
        <v>18074.850669665211</v>
      </c>
      <c r="T280">
        <v>13120.986000000001</v>
      </c>
      <c r="U280">
        <v>4766</v>
      </c>
      <c r="V280">
        <v>6998</v>
      </c>
      <c r="W280">
        <v>3797.5770000000002</v>
      </c>
      <c r="X280">
        <v>9899</v>
      </c>
      <c r="Y280">
        <v>60707</v>
      </c>
      <c r="Z280">
        <v>8619.4209999999985</v>
      </c>
      <c r="AA280">
        <v>83453.072627342437</v>
      </c>
      <c r="AB280">
        <v>1604</v>
      </c>
      <c r="AC280">
        <v>8243.0062254474469</v>
      </c>
      <c r="AD280">
        <v>19857.565999999999</v>
      </c>
      <c r="AE280">
        <v>31213.596300000008</v>
      </c>
      <c r="AF280">
        <v>22768.286</v>
      </c>
      <c r="AG280">
        <v>126902</v>
      </c>
      <c r="AH280">
        <v>45865.09236602686</v>
      </c>
      <c r="AI280">
        <v>5402.5443605710007</v>
      </c>
      <c r="AJ280">
        <v>23396.655558434781</v>
      </c>
      <c r="AK280">
        <v>3637</v>
      </c>
      <c r="AL280">
        <v>601648.4375</v>
      </c>
      <c r="AM280">
        <v>461858.4375</v>
      </c>
      <c r="AN280">
        <v>139790.015625</v>
      </c>
      <c r="AO280" s="5" t="s">
        <v>402</v>
      </c>
    </row>
    <row r="281" spans="1:41" ht="15" x14ac:dyDescent="0.25">
      <c r="A281">
        <v>2013</v>
      </c>
      <c r="B281" s="5" t="s">
        <v>83</v>
      </c>
      <c r="C281" s="5" t="s">
        <v>361</v>
      </c>
      <c r="D281" s="5" t="s">
        <v>91</v>
      </c>
      <c r="E281" s="5" t="s">
        <v>26</v>
      </c>
      <c r="F281" s="5" t="s">
        <v>26</v>
      </c>
      <c r="G281" s="5" t="s">
        <v>94</v>
      </c>
      <c r="H281" s="5" t="s">
        <v>319</v>
      </c>
      <c r="I281">
        <v>7472.08642578125</v>
      </c>
      <c r="J281">
        <v>7146.33544921875</v>
      </c>
      <c r="K281">
        <v>816.0574951171875</v>
      </c>
      <c r="L281">
        <v>235.67587280273438</v>
      </c>
      <c r="M281">
        <v>3185.58203125</v>
      </c>
      <c r="N281">
        <v>81.248138427734375</v>
      </c>
      <c r="O281">
        <v>0</v>
      </c>
      <c r="P281">
        <v>5028.46630859375</v>
      </c>
      <c r="Q281">
        <v>347.23199462890625</v>
      </c>
      <c r="R281">
        <v>843.85760498046875</v>
      </c>
      <c r="S281">
        <v>11066.5888671875</v>
      </c>
      <c r="T281">
        <v>40.707653045654297</v>
      </c>
      <c r="U281">
        <v>5.3562698364257812</v>
      </c>
      <c r="V281">
        <v>583.83343505859375</v>
      </c>
      <c r="W281">
        <v>488.31292724609375</v>
      </c>
      <c r="X281">
        <v>181.04191589355469</v>
      </c>
      <c r="Y281">
        <v>7333.8046875</v>
      </c>
      <c r="Z281">
        <v>2200.04833984375</v>
      </c>
      <c r="AA281">
        <v>19193.80078125</v>
      </c>
      <c r="AB281">
        <v>115.69542694091797</v>
      </c>
      <c r="AC281">
        <v>704.9039306640625</v>
      </c>
      <c r="AD281">
        <v>2902.194091796875</v>
      </c>
      <c r="AE281">
        <v>643.26690673828125</v>
      </c>
      <c r="AF281">
        <v>11297.4287109375</v>
      </c>
      <c r="AG281">
        <v>21993.916015625</v>
      </c>
      <c r="AH281">
        <v>10042.966796875</v>
      </c>
      <c r="AI281">
        <v>2145.10888671875</v>
      </c>
      <c r="AJ281">
        <v>5391.96337890625</v>
      </c>
      <c r="AK281">
        <v>485.27804565429687</v>
      </c>
      <c r="AL281">
        <v>121972.7578125</v>
      </c>
      <c r="AM281">
        <v>90503.21875</v>
      </c>
      <c r="AN281">
        <v>31469.533203125</v>
      </c>
      <c r="AO281" s="5" t="s">
        <v>404</v>
      </c>
    </row>
    <row r="282" spans="1:41" ht="15" x14ac:dyDescent="0.25">
      <c r="A282">
        <v>2013</v>
      </c>
      <c r="B282" s="5" t="s">
        <v>83</v>
      </c>
      <c r="C282" s="5" t="s">
        <v>361</v>
      </c>
      <c r="D282" s="5" t="s">
        <v>91</v>
      </c>
      <c r="E282" s="5" t="s">
        <v>26</v>
      </c>
      <c r="F282" s="5" t="s">
        <v>26</v>
      </c>
      <c r="G282" s="5" t="s">
        <v>97</v>
      </c>
      <c r="H282" s="5" t="s">
        <v>319</v>
      </c>
      <c r="I282">
        <v>6975.0837517999753</v>
      </c>
      <c r="J282">
        <v>6671</v>
      </c>
      <c r="K282">
        <v>761.77777613528201</v>
      </c>
      <c r="L282">
        <v>220</v>
      </c>
      <c r="M282">
        <v>2973.69436</v>
      </c>
      <c r="N282">
        <v>75.843957894736832</v>
      </c>
      <c r="O282">
        <v>0</v>
      </c>
      <c r="P282">
        <v>4694</v>
      </c>
      <c r="Q282">
        <v>324.13600000000002</v>
      </c>
      <c r="R282">
        <v>787.72882268740148</v>
      </c>
      <c r="S282">
        <v>10330.5</v>
      </c>
      <c r="T282">
        <v>38</v>
      </c>
      <c r="U282">
        <v>5</v>
      </c>
      <c r="V282">
        <v>545</v>
      </c>
      <c r="W282">
        <v>455.83300000000003</v>
      </c>
      <c r="X282">
        <v>169</v>
      </c>
      <c r="Y282">
        <v>6846</v>
      </c>
      <c r="Z282">
        <v>2053.7130000000002</v>
      </c>
      <c r="AA282">
        <v>17917.134139999998</v>
      </c>
      <c r="AB282">
        <v>108</v>
      </c>
      <c r="AC282">
        <v>658.01754396855131</v>
      </c>
      <c r="AD282">
        <v>2709.1559999999999</v>
      </c>
      <c r="AE282">
        <v>600.48031000000003</v>
      </c>
      <c r="AF282">
        <v>10545.985000000001</v>
      </c>
      <c r="AG282">
        <v>20531</v>
      </c>
      <c r="AH282">
        <v>9374.9638122897904</v>
      </c>
      <c r="AI282">
        <v>2002.4279724466401</v>
      </c>
      <c r="AJ282">
        <v>5033.3194500000009</v>
      </c>
      <c r="AK282">
        <v>453</v>
      </c>
      <c r="AL282">
        <v>113859.7890625</v>
      </c>
      <c r="AM282">
        <v>84483.4453125</v>
      </c>
      <c r="AN282">
        <v>29376.3515625</v>
      </c>
      <c r="AO282" s="5" t="s">
        <v>405</v>
      </c>
    </row>
    <row r="283" spans="1:41" ht="15" x14ac:dyDescent="0.25">
      <c r="A283">
        <v>2013</v>
      </c>
      <c r="B283" s="5" t="s">
        <v>83</v>
      </c>
      <c r="C283" s="5" t="s">
        <v>361</v>
      </c>
      <c r="D283" s="5" t="s">
        <v>91</v>
      </c>
      <c r="E283" s="5" t="s">
        <v>406</v>
      </c>
      <c r="F283" s="5" t="s">
        <v>406</v>
      </c>
      <c r="G283" s="5" t="s">
        <v>94</v>
      </c>
      <c r="H283" s="5" t="s">
        <v>319</v>
      </c>
      <c r="I283">
        <v>0</v>
      </c>
      <c r="J283"/>
      <c r="K283">
        <v>0</v>
      </c>
      <c r="L283"/>
      <c r="M283"/>
      <c r="N283"/>
      <c r="O283">
        <v>0</v>
      </c>
      <c r="P283">
        <v>203.53825378417969</v>
      </c>
      <c r="Q283">
        <v>0</v>
      </c>
      <c r="R283">
        <v>0</v>
      </c>
      <c r="S283"/>
      <c r="T283"/>
      <c r="U283"/>
      <c r="V283"/>
      <c r="W283">
        <v>0</v>
      </c>
      <c r="X283"/>
      <c r="Y283">
        <v>0</v>
      </c>
      <c r="Z283">
        <v>0</v>
      </c>
      <c r="AA283">
        <v>0</v>
      </c>
      <c r="AB283"/>
      <c r="AC283">
        <v>164.60995483398437</v>
      </c>
      <c r="AD283">
        <v>0</v>
      </c>
      <c r="AE283">
        <v>261.85964965820312</v>
      </c>
      <c r="AF283">
        <v>323.39337158203125</v>
      </c>
      <c r="AG283">
        <v>2741.3388671875</v>
      </c>
      <c r="AH283">
        <v>310.51962280273437</v>
      </c>
      <c r="AI283"/>
      <c r="AJ283">
        <v>369.83419799804687</v>
      </c>
      <c r="AK283"/>
      <c r="AL283">
        <v>4375.09375</v>
      </c>
      <c r="AM283">
        <v>4064.57421875</v>
      </c>
      <c r="AN283">
        <v>310.51962280273437</v>
      </c>
      <c r="AO283" s="5" t="s">
        <v>407</v>
      </c>
    </row>
    <row r="284" spans="1:41" ht="15" x14ac:dyDescent="0.25">
      <c r="A284">
        <v>2013</v>
      </c>
      <c r="B284" s="5" t="s">
        <v>83</v>
      </c>
      <c r="C284" s="5" t="s">
        <v>361</v>
      </c>
      <c r="D284" s="5" t="s">
        <v>91</v>
      </c>
      <c r="E284" s="5" t="s">
        <v>406</v>
      </c>
      <c r="F284" s="5" t="s">
        <v>406</v>
      </c>
      <c r="G284" s="5" t="s">
        <v>97</v>
      </c>
      <c r="H284" s="5" t="s">
        <v>319</v>
      </c>
      <c r="I284">
        <v>0</v>
      </c>
      <c r="J284"/>
      <c r="K284">
        <v>0</v>
      </c>
      <c r="L284"/>
      <c r="M284"/>
      <c r="N284"/>
      <c r="O284">
        <v>0</v>
      </c>
      <c r="P284">
        <v>190</v>
      </c>
      <c r="Q284">
        <v>0</v>
      </c>
      <c r="R284">
        <v>0</v>
      </c>
      <c r="S284"/>
      <c r="T284"/>
      <c r="U284"/>
      <c r="V284"/>
      <c r="W284">
        <v>0</v>
      </c>
      <c r="X284"/>
      <c r="Y284">
        <v>0</v>
      </c>
      <c r="Z284">
        <v>0</v>
      </c>
      <c r="AA284">
        <v>0</v>
      </c>
      <c r="AB284"/>
      <c r="AC284">
        <v>153.661</v>
      </c>
      <c r="AD284">
        <v>0</v>
      </c>
      <c r="AE284">
        <v>244.44216710186541</v>
      </c>
      <c r="AF284">
        <v>301.88299999999998</v>
      </c>
      <c r="AG284">
        <v>2559</v>
      </c>
      <c r="AH284">
        <v>289.86553941657542</v>
      </c>
      <c r="AI284"/>
      <c r="AJ284">
        <v>345.23483843478277</v>
      </c>
      <c r="AK284"/>
      <c r="AL284">
        <v>4084.08642578125</v>
      </c>
      <c r="AM284">
        <v>3794.220947265625</v>
      </c>
      <c r="AN284">
        <v>289.86553955078125</v>
      </c>
      <c r="AO284" s="5" t="s">
        <v>408</v>
      </c>
    </row>
    <row r="285" spans="1:41" ht="15" x14ac:dyDescent="0.25">
      <c r="A285">
        <v>2013</v>
      </c>
      <c r="B285" s="5" t="s">
        <v>83</v>
      </c>
      <c r="C285" s="5" t="s">
        <v>361</v>
      </c>
      <c r="D285" s="5" t="s">
        <v>91</v>
      </c>
      <c r="E285" s="5" t="s">
        <v>107</v>
      </c>
      <c r="F285" s="5" t="s">
        <v>108</v>
      </c>
      <c r="G285" s="5" t="s">
        <v>94</v>
      </c>
      <c r="H285" s="5" t="s">
        <v>319</v>
      </c>
      <c r="I285">
        <v>30435.216796875</v>
      </c>
      <c r="J285">
        <v>18899.0625</v>
      </c>
      <c r="K285">
        <v>2057.633544921875</v>
      </c>
      <c r="L285">
        <v>3305.889892578125</v>
      </c>
      <c r="M285">
        <v>13187.4599609375</v>
      </c>
      <c r="N285">
        <v>4896.4482421875</v>
      </c>
      <c r="O285">
        <v>6111.61083984375</v>
      </c>
      <c r="P285">
        <v>15882.4111328125</v>
      </c>
      <c r="Q285">
        <v>4119.33154296875</v>
      </c>
      <c r="R285">
        <v>6731.4345703125</v>
      </c>
      <c r="S285">
        <v>21713.0859375</v>
      </c>
      <c r="T285">
        <v>12998.595703125</v>
      </c>
      <c r="U285">
        <v>5243.7880859375</v>
      </c>
      <c r="V285">
        <v>7361.6572265625</v>
      </c>
      <c r="W285">
        <v>4882.322265625</v>
      </c>
      <c r="X285">
        <v>11422.78125</v>
      </c>
      <c r="Y285">
        <v>50533.19140625</v>
      </c>
      <c r="Z285">
        <v>10343.751953125</v>
      </c>
      <c r="AA285">
        <v>98201.8125</v>
      </c>
      <c r="AB285">
        <v>1701.1513671875</v>
      </c>
      <c r="AC285">
        <v>8533.572265625</v>
      </c>
      <c r="AD285">
        <v>22992.4921875</v>
      </c>
      <c r="AE285">
        <v>30321.37890625</v>
      </c>
      <c r="AF285">
        <v>26922.09375</v>
      </c>
      <c r="AG285">
        <v>147912.328125</v>
      </c>
      <c r="AH285">
        <v>38811.4453125</v>
      </c>
      <c r="AI285">
        <v>6441.2705078125</v>
      </c>
      <c r="AJ285">
        <v>29343.8046875</v>
      </c>
      <c r="AK285">
        <v>4599.96435546875</v>
      </c>
      <c r="AL285">
        <v>645906.9375</v>
      </c>
      <c r="AM285">
        <v>498987.1875</v>
      </c>
      <c r="AN285">
        <v>146919.796875</v>
      </c>
      <c r="AO285" s="5" t="s">
        <v>413</v>
      </c>
    </row>
    <row r="286" spans="1:41" ht="15" x14ac:dyDescent="0.25">
      <c r="A286">
        <v>2013</v>
      </c>
      <c r="B286" s="5" t="s">
        <v>83</v>
      </c>
      <c r="C286" s="5" t="s">
        <v>361</v>
      </c>
      <c r="D286" s="5" t="s">
        <v>91</v>
      </c>
      <c r="E286" s="5" t="s">
        <v>107</v>
      </c>
      <c r="F286" s="5" t="s">
        <v>108</v>
      </c>
      <c r="G286" s="5" t="s">
        <v>97</v>
      </c>
      <c r="H286" s="5" t="s">
        <v>319</v>
      </c>
      <c r="I286">
        <v>28410.831458388919</v>
      </c>
      <c r="J286">
        <v>17642</v>
      </c>
      <c r="K286">
        <v>1920.7709937853811</v>
      </c>
      <c r="L286">
        <v>3086</v>
      </c>
      <c r="M286">
        <v>12310.30219</v>
      </c>
      <c r="N286">
        <v>4570.7629678947369</v>
      </c>
      <c r="O286">
        <v>5705.1</v>
      </c>
      <c r="P286">
        <v>14826</v>
      </c>
      <c r="Q286">
        <v>3845.3359999999998</v>
      </c>
      <c r="R286">
        <v>6283.6962100000001</v>
      </c>
      <c r="S286">
        <v>20268.850669665211</v>
      </c>
      <c r="T286">
        <v>12134</v>
      </c>
      <c r="U286">
        <v>4895</v>
      </c>
      <c r="V286">
        <v>6872</v>
      </c>
      <c r="W286">
        <v>4557.5770000000002</v>
      </c>
      <c r="X286">
        <v>10663</v>
      </c>
      <c r="Y286">
        <v>47172</v>
      </c>
      <c r="Z286">
        <v>9655.7419999999984</v>
      </c>
      <c r="AA286">
        <v>91669.963979999986</v>
      </c>
      <c r="AB286">
        <v>1588</v>
      </c>
      <c r="AC286">
        <v>7965.9658563683988</v>
      </c>
      <c r="AD286">
        <v>21463.155999999999</v>
      </c>
      <c r="AE286">
        <v>28304.56530289814</v>
      </c>
      <c r="AF286">
        <v>25131.383000000002</v>
      </c>
      <c r="AG286">
        <v>138074</v>
      </c>
      <c r="AH286">
        <v>36229.920290000002</v>
      </c>
      <c r="AI286">
        <v>6012.8324823210014</v>
      </c>
      <c r="AJ286">
        <v>27392.014660000001</v>
      </c>
      <c r="AK286">
        <v>4294</v>
      </c>
      <c r="AL286">
        <v>602944.75</v>
      </c>
      <c r="AM286">
        <v>465797.25</v>
      </c>
      <c r="AN286">
        <v>137147.515625</v>
      </c>
      <c r="AO286" s="5" t="s">
        <v>414</v>
      </c>
    </row>
    <row r="287" spans="1:41" ht="15" x14ac:dyDescent="0.25">
      <c r="A287">
        <v>2013</v>
      </c>
      <c r="B287" s="5" t="s">
        <v>83</v>
      </c>
      <c r="C287" s="5" t="s">
        <v>361</v>
      </c>
      <c r="D287" s="5" t="s">
        <v>91</v>
      </c>
      <c r="E287" s="5" t="s">
        <v>111</v>
      </c>
      <c r="F287" s="5" t="s">
        <v>112</v>
      </c>
      <c r="G287" s="5" t="s">
        <v>94</v>
      </c>
      <c r="H287" s="5" t="s">
        <v>319</v>
      </c>
      <c r="I287">
        <v>478.85052490234375</v>
      </c>
      <c r="J287">
        <v>0</v>
      </c>
      <c r="K287">
        <v>0</v>
      </c>
      <c r="L287">
        <v>232.85646057128906</v>
      </c>
      <c r="M287">
        <v>857.003173828125</v>
      </c>
      <c r="N287">
        <v>1.441115140914917</v>
      </c>
      <c r="O287">
        <v>780.622802734375</v>
      </c>
      <c r="P287">
        <v>10830.3779296875</v>
      </c>
      <c r="Q287">
        <v>142.69853210449219</v>
      </c>
      <c r="R287">
        <v>636.57440185546875</v>
      </c>
      <c r="S287">
        <v>3699.0400390625</v>
      </c>
      <c r="T287">
        <v>2023.583740234375</v>
      </c>
      <c r="U287">
        <v>68.560256958007812</v>
      </c>
      <c r="V287">
        <v>187.46945190429687</v>
      </c>
      <c r="W287">
        <v>393.15020751953125</v>
      </c>
      <c r="X287">
        <v>236.74713134765625</v>
      </c>
      <c r="Y287">
        <v>19042.611328125</v>
      </c>
      <c r="Z287">
        <v>0</v>
      </c>
      <c r="AA287">
        <v>6681.62646484375</v>
      </c>
      <c r="AB287">
        <v>17.140064239501953</v>
      </c>
      <c r="AC287">
        <v>206.93023681640625</v>
      </c>
      <c r="AD287">
        <v>287.0960693359375</v>
      </c>
      <c r="AE287">
        <v>3489.04345703125</v>
      </c>
      <c r="AF287">
        <v>5166.67919921875</v>
      </c>
      <c r="AG287">
        <v>10881.7978515625</v>
      </c>
      <c r="AH287">
        <v>15173.6865234375</v>
      </c>
      <c r="AI287">
        <v>13.926301956176758</v>
      </c>
      <c r="AJ287">
        <v>532.3912353515625</v>
      </c>
      <c r="AK287">
        <v>0</v>
      </c>
      <c r="AL287">
        <v>82061.90625</v>
      </c>
      <c r="AM287">
        <v>58579.90625</v>
      </c>
      <c r="AN287">
        <v>23481.99609375</v>
      </c>
      <c r="AO287" s="5" t="s">
        <v>415</v>
      </c>
    </row>
    <row r="288" spans="1:41" ht="15" x14ac:dyDescent="0.25">
      <c r="A288">
        <v>2013</v>
      </c>
      <c r="B288" s="5" t="s">
        <v>83</v>
      </c>
      <c r="C288" s="5" t="s">
        <v>361</v>
      </c>
      <c r="D288" s="5" t="s">
        <v>91</v>
      </c>
      <c r="E288" s="5" t="s">
        <v>111</v>
      </c>
      <c r="F288" s="5" t="s">
        <v>112</v>
      </c>
      <c r="G288" s="5" t="s">
        <v>97</v>
      </c>
      <c r="H288" s="5" t="s">
        <v>319</v>
      </c>
      <c r="I288">
        <v>447</v>
      </c>
      <c r="J288">
        <v>0</v>
      </c>
      <c r="K288">
        <v>0</v>
      </c>
      <c r="L288">
        <v>217.36812</v>
      </c>
      <c r="M288">
        <v>800</v>
      </c>
      <c r="N288">
        <v>1.3452599999999999</v>
      </c>
      <c r="O288">
        <v>728.7</v>
      </c>
      <c r="P288">
        <v>10110</v>
      </c>
      <c r="Q288">
        <v>133.20699999999999</v>
      </c>
      <c r="R288">
        <v>594.23295999999993</v>
      </c>
      <c r="S288">
        <v>3453</v>
      </c>
      <c r="T288">
        <v>1888.9860000000001</v>
      </c>
      <c r="U288">
        <v>64</v>
      </c>
      <c r="V288">
        <v>175</v>
      </c>
      <c r="W288">
        <v>367</v>
      </c>
      <c r="X288">
        <v>221</v>
      </c>
      <c r="Y288">
        <v>17776</v>
      </c>
      <c r="Z288">
        <v>0</v>
      </c>
      <c r="AA288">
        <v>6237.2010373424628</v>
      </c>
      <c r="AB288">
        <v>16</v>
      </c>
      <c r="AC288">
        <v>193.16636907904839</v>
      </c>
      <c r="AD288">
        <v>268</v>
      </c>
      <c r="AE288">
        <v>3256.9713099999999</v>
      </c>
      <c r="AF288">
        <v>4823.0200000000004</v>
      </c>
      <c r="AG288">
        <v>10158</v>
      </c>
      <c r="AH288">
        <v>14164.41588</v>
      </c>
      <c r="AI288">
        <v>13</v>
      </c>
      <c r="AJ288">
        <v>496.97948000000002</v>
      </c>
      <c r="AK288">
        <v>0</v>
      </c>
      <c r="AL288">
        <v>76603.59375</v>
      </c>
      <c r="AM288">
        <v>54683.4921875</v>
      </c>
      <c r="AN288">
        <v>21920.1015625</v>
      </c>
      <c r="AO288" s="5" t="s">
        <v>416</v>
      </c>
    </row>
    <row r="289" spans="1:41" ht="15" x14ac:dyDescent="0.25">
      <c r="A289">
        <v>2013</v>
      </c>
      <c r="B289" s="5" t="s">
        <v>83</v>
      </c>
      <c r="C289" s="5" t="s">
        <v>361</v>
      </c>
      <c r="D289" s="5" t="s">
        <v>91</v>
      </c>
      <c r="E289" s="5" t="s">
        <v>115</v>
      </c>
      <c r="F289" s="5" t="s">
        <v>417</v>
      </c>
      <c r="G289" s="5" t="s">
        <v>94</v>
      </c>
      <c r="H289" s="5" t="s">
        <v>319</v>
      </c>
      <c r="I289">
        <v>0</v>
      </c>
      <c r="J289">
        <v>0</v>
      </c>
      <c r="K289">
        <v>0</v>
      </c>
      <c r="L289">
        <v>0</v>
      </c>
      <c r="M289">
        <v>32.737598419189453</v>
      </c>
      <c r="N289">
        <v>0</v>
      </c>
      <c r="O289">
        <v>0</v>
      </c>
      <c r="P289">
        <v>0</v>
      </c>
      <c r="Q289">
        <v>0</v>
      </c>
      <c r="R289">
        <v>0</v>
      </c>
      <c r="S289">
        <v>0</v>
      </c>
      <c r="T289">
        <v>32.137619018554688</v>
      </c>
      <c r="U289">
        <v>0</v>
      </c>
      <c r="V289">
        <v>0</v>
      </c>
      <c r="W289">
        <v>18.21131706237793</v>
      </c>
      <c r="X289">
        <v>0</v>
      </c>
      <c r="Y289">
        <v>0</v>
      </c>
      <c r="Z289">
        <v>0</v>
      </c>
      <c r="AA289">
        <v>0</v>
      </c>
      <c r="AB289">
        <v>0</v>
      </c>
      <c r="AC289">
        <v>0</v>
      </c>
      <c r="AD289">
        <v>0</v>
      </c>
      <c r="AE289">
        <v>0</v>
      </c>
      <c r="AF289">
        <v>0</v>
      </c>
      <c r="AG289">
        <v>0</v>
      </c>
      <c r="AH289">
        <v>606.70697021484375</v>
      </c>
      <c r="AI289">
        <v>0</v>
      </c>
      <c r="AJ289">
        <v>0</v>
      </c>
      <c r="AK289">
        <v>0</v>
      </c>
      <c r="AL289">
        <v>689.79351806640625</v>
      </c>
      <c r="AM289">
        <v>0</v>
      </c>
      <c r="AN289">
        <v>689.79351806640625</v>
      </c>
      <c r="AO289" s="5" t="s">
        <v>418</v>
      </c>
    </row>
    <row r="290" spans="1:41" ht="15" x14ac:dyDescent="0.25">
      <c r="A290">
        <v>2013</v>
      </c>
      <c r="B290" s="5" t="s">
        <v>83</v>
      </c>
      <c r="C290" s="5" t="s">
        <v>361</v>
      </c>
      <c r="D290" s="5" t="s">
        <v>91</v>
      </c>
      <c r="E290" s="5" t="s">
        <v>115</v>
      </c>
      <c r="F290" s="5" t="s">
        <v>417</v>
      </c>
      <c r="G290" s="5" t="s">
        <v>97</v>
      </c>
      <c r="H290" s="5" t="s">
        <v>319</v>
      </c>
      <c r="I290">
        <v>0</v>
      </c>
      <c r="J290">
        <v>0</v>
      </c>
      <c r="K290">
        <v>0</v>
      </c>
      <c r="L290">
        <v>0</v>
      </c>
      <c r="M290">
        <v>30.56007</v>
      </c>
      <c r="N290">
        <v>0</v>
      </c>
      <c r="O290">
        <v>0</v>
      </c>
      <c r="P290">
        <v>0</v>
      </c>
      <c r="Q290">
        <v>0</v>
      </c>
      <c r="R290">
        <v>0</v>
      </c>
      <c r="S290">
        <v>0</v>
      </c>
      <c r="T290">
        <v>30</v>
      </c>
      <c r="U290">
        <v>0</v>
      </c>
      <c r="V290">
        <v>0</v>
      </c>
      <c r="W290">
        <v>17</v>
      </c>
      <c r="X290">
        <v>0</v>
      </c>
      <c r="Y290">
        <v>0</v>
      </c>
      <c r="Z290">
        <v>0</v>
      </c>
      <c r="AA290">
        <v>0</v>
      </c>
      <c r="AB290">
        <v>0</v>
      </c>
      <c r="AC290">
        <v>0</v>
      </c>
      <c r="AD290">
        <v>0</v>
      </c>
      <c r="AE290">
        <v>0</v>
      </c>
      <c r="AF290">
        <v>0</v>
      </c>
      <c r="AG290">
        <v>0</v>
      </c>
      <c r="AH290">
        <v>566.35213911028995</v>
      </c>
      <c r="AI290">
        <v>0</v>
      </c>
      <c r="AJ290">
        <v>0</v>
      </c>
      <c r="AK290">
        <v>0</v>
      </c>
      <c r="AL290">
        <v>643.9122314453125</v>
      </c>
      <c r="AM290">
        <v>0</v>
      </c>
      <c r="AN290">
        <v>643.9122314453125</v>
      </c>
      <c r="AO290" s="5" t="s">
        <v>419</v>
      </c>
    </row>
    <row r="291" spans="1:41" ht="15" x14ac:dyDescent="0.25">
      <c r="A291">
        <v>2013</v>
      </c>
      <c r="B291" s="5" t="s">
        <v>83</v>
      </c>
      <c r="C291" s="5" t="s">
        <v>361</v>
      </c>
      <c r="D291" s="5" t="s">
        <v>91</v>
      </c>
      <c r="E291" s="5" t="s">
        <v>115</v>
      </c>
      <c r="F291" s="5" t="s">
        <v>420</v>
      </c>
      <c r="G291" s="5" t="s">
        <v>94</v>
      </c>
      <c r="H291" s="5" t="s">
        <v>319</v>
      </c>
      <c r="I291">
        <v>0</v>
      </c>
      <c r="J291">
        <v>1350.851318359375</v>
      </c>
      <c r="K291">
        <v>0</v>
      </c>
      <c r="L291">
        <v>1733.2889404296875</v>
      </c>
      <c r="M291">
        <v>1359.447998046875</v>
      </c>
      <c r="N291">
        <v>0</v>
      </c>
      <c r="O291">
        <v>1142.9208984375</v>
      </c>
      <c r="P291">
        <v>112.48166656494141</v>
      </c>
      <c r="Q291">
        <v>0</v>
      </c>
      <c r="R291">
        <v>0</v>
      </c>
      <c r="S291">
        <v>0</v>
      </c>
      <c r="T291">
        <v>92.127845764160156</v>
      </c>
      <c r="U291">
        <v>59.990222930908203</v>
      </c>
      <c r="V291">
        <v>0</v>
      </c>
      <c r="W291">
        <v>0</v>
      </c>
      <c r="X291">
        <v>0</v>
      </c>
      <c r="Y291">
        <v>2468.169189453125</v>
      </c>
      <c r="Z291">
        <v>0</v>
      </c>
      <c r="AA291">
        <v>0</v>
      </c>
      <c r="AB291">
        <v>429.57284545898437</v>
      </c>
      <c r="AC291">
        <v>0</v>
      </c>
      <c r="AD291">
        <v>0</v>
      </c>
      <c r="AE291">
        <v>0</v>
      </c>
      <c r="AF291">
        <v>0</v>
      </c>
      <c r="AG291">
        <v>0</v>
      </c>
      <c r="AH291">
        <v>2172.026611328125</v>
      </c>
      <c r="AI291">
        <v>1011.3167114257812</v>
      </c>
      <c r="AJ291">
        <v>0</v>
      </c>
      <c r="AK291">
        <v>0</v>
      </c>
      <c r="AL291">
        <v>11932.193359375</v>
      </c>
      <c r="AM291">
        <v>5724.78125</v>
      </c>
      <c r="AN291">
        <v>6207.4130859375</v>
      </c>
      <c r="AO291" s="5" t="s">
        <v>421</v>
      </c>
    </row>
    <row r="292" spans="1:41" ht="15" x14ac:dyDescent="0.25">
      <c r="A292">
        <v>2013</v>
      </c>
      <c r="B292" s="5" t="s">
        <v>83</v>
      </c>
      <c r="C292" s="5" t="s">
        <v>361</v>
      </c>
      <c r="D292" s="5" t="s">
        <v>91</v>
      </c>
      <c r="E292" s="5" t="s">
        <v>115</v>
      </c>
      <c r="F292" s="5" t="s">
        <v>420</v>
      </c>
      <c r="G292" s="5" t="s">
        <v>97</v>
      </c>
      <c r="H292" s="5" t="s">
        <v>319</v>
      </c>
      <c r="I292">
        <v>0</v>
      </c>
      <c r="J292">
        <v>1261</v>
      </c>
      <c r="K292">
        <v>0</v>
      </c>
      <c r="L292">
        <v>1618</v>
      </c>
      <c r="M292">
        <v>1269.0248899999999</v>
      </c>
      <c r="N292">
        <v>0</v>
      </c>
      <c r="O292">
        <v>1066.9000000000001</v>
      </c>
      <c r="P292">
        <v>105</v>
      </c>
      <c r="Q292">
        <v>0</v>
      </c>
      <c r="R292">
        <v>0</v>
      </c>
      <c r="S292">
        <v>0</v>
      </c>
      <c r="T292">
        <v>86</v>
      </c>
      <c r="U292">
        <v>56</v>
      </c>
      <c r="V292">
        <v>0</v>
      </c>
      <c r="W292">
        <v>0</v>
      </c>
      <c r="X292">
        <v>0</v>
      </c>
      <c r="Y292">
        <v>2304</v>
      </c>
      <c r="Z292">
        <v>0</v>
      </c>
      <c r="AA292">
        <v>0</v>
      </c>
      <c r="AB292">
        <v>401</v>
      </c>
      <c r="AC292">
        <v>0</v>
      </c>
      <c r="AD292">
        <v>0</v>
      </c>
      <c r="AE292">
        <v>0</v>
      </c>
      <c r="AF292">
        <v>0</v>
      </c>
      <c r="AG292">
        <v>0</v>
      </c>
      <c r="AH292">
        <v>2027.5552717217161</v>
      </c>
      <c r="AI292">
        <v>944.0494492859998</v>
      </c>
      <c r="AJ292">
        <v>0</v>
      </c>
      <c r="AK292">
        <v>0</v>
      </c>
      <c r="AL292">
        <v>11138.5302734375</v>
      </c>
      <c r="AM292">
        <v>5344</v>
      </c>
      <c r="AN292">
        <v>5794.529296875</v>
      </c>
      <c r="AO292" s="5" t="s">
        <v>422</v>
      </c>
    </row>
    <row r="293" spans="1:41" ht="15" x14ac:dyDescent="0.25">
      <c r="A293">
        <v>2013</v>
      </c>
      <c r="B293" s="5" t="s">
        <v>83</v>
      </c>
      <c r="C293" s="5" t="s">
        <v>361</v>
      </c>
      <c r="D293" s="5" t="s">
        <v>91</v>
      </c>
      <c r="E293" s="5" t="s">
        <v>115</v>
      </c>
      <c r="F293" s="5" t="s">
        <v>423</v>
      </c>
      <c r="G293" s="5" t="s">
        <v>94</v>
      </c>
      <c r="H293" s="5" t="s">
        <v>319</v>
      </c>
      <c r="I293">
        <v>2442.441650390625</v>
      </c>
      <c r="J293">
        <v>776.65911865234375</v>
      </c>
      <c r="K293">
        <v>265.22897338867187</v>
      </c>
      <c r="L293">
        <v>0</v>
      </c>
      <c r="M293">
        <v>568.3140869140625</v>
      </c>
      <c r="N293">
        <v>104.08518218994141</v>
      </c>
      <c r="O293">
        <v>301.45086669921875</v>
      </c>
      <c r="P293">
        <v>0</v>
      </c>
      <c r="Q293">
        <v>38.01666259765625</v>
      </c>
      <c r="R293">
        <v>1926.86083984375</v>
      </c>
      <c r="S293">
        <v>3619.76708984375</v>
      </c>
      <c r="T293">
        <v>2416.7490234375</v>
      </c>
      <c r="U293">
        <v>0</v>
      </c>
      <c r="V293">
        <v>0</v>
      </c>
      <c r="W293">
        <v>670.36181640625</v>
      </c>
      <c r="X293">
        <v>746.66400146484375</v>
      </c>
      <c r="Y293">
        <v>0</v>
      </c>
      <c r="Z293">
        <v>653.34600830078125</v>
      </c>
      <c r="AA293">
        <v>16820.33203125</v>
      </c>
      <c r="AB293">
        <v>125.33671569824219</v>
      </c>
      <c r="AC293">
        <v>1633.765869140625</v>
      </c>
      <c r="AD293">
        <v>561.33709716796875</v>
      </c>
      <c r="AE293">
        <v>3881.511474609375</v>
      </c>
      <c r="AF293">
        <v>3794.905517578125</v>
      </c>
      <c r="AG293">
        <v>389.93646240234375</v>
      </c>
      <c r="AH293">
        <v>430.77597045898437</v>
      </c>
      <c r="AI293">
        <v>2309.761962890625</v>
      </c>
      <c r="AJ293">
        <v>891.93914794921875</v>
      </c>
      <c r="AK293">
        <v>1492.2568359375</v>
      </c>
      <c r="AL293">
        <v>46861.8046875</v>
      </c>
      <c r="AM293">
        <v>33353.80078125</v>
      </c>
      <c r="AN293">
        <v>13508.00390625</v>
      </c>
      <c r="AO293" s="5" t="s">
        <v>424</v>
      </c>
    </row>
    <row r="294" spans="1:41" ht="15" x14ac:dyDescent="0.25">
      <c r="A294">
        <v>2013</v>
      </c>
      <c r="B294" s="5" t="s">
        <v>83</v>
      </c>
      <c r="C294" s="5" t="s">
        <v>361</v>
      </c>
      <c r="D294" s="5" t="s">
        <v>91</v>
      </c>
      <c r="E294" s="5" t="s">
        <v>115</v>
      </c>
      <c r="F294" s="5" t="s">
        <v>423</v>
      </c>
      <c r="G294" s="5" t="s">
        <v>97</v>
      </c>
      <c r="H294" s="5" t="s">
        <v>319</v>
      </c>
      <c r="I294">
        <v>2279.983784289816</v>
      </c>
      <c r="J294">
        <v>725</v>
      </c>
      <c r="K294">
        <v>247.58738109893551</v>
      </c>
      <c r="L294">
        <v>0</v>
      </c>
      <c r="M294">
        <v>530.51294000000007</v>
      </c>
      <c r="N294">
        <v>97.162000000000006</v>
      </c>
      <c r="O294">
        <v>281.39999999999998</v>
      </c>
      <c r="P294">
        <v>0</v>
      </c>
      <c r="Q294">
        <v>35.488</v>
      </c>
      <c r="R294">
        <v>1798.6965595606721</v>
      </c>
      <c r="S294">
        <v>3379</v>
      </c>
      <c r="T294">
        <v>2256</v>
      </c>
      <c r="U294">
        <v>0</v>
      </c>
      <c r="V294">
        <v>0</v>
      </c>
      <c r="W294">
        <v>625.77300000000002</v>
      </c>
      <c r="X294">
        <v>697</v>
      </c>
      <c r="Y294">
        <v>0</v>
      </c>
      <c r="Z294">
        <v>609.88900000000001</v>
      </c>
      <c r="AA294">
        <v>15701.53435</v>
      </c>
      <c r="AB294">
        <v>117</v>
      </c>
      <c r="AC294">
        <v>1525.096665006836</v>
      </c>
      <c r="AD294">
        <v>524</v>
      </c>
      <c r="AE294">
        <v>3623.3345101923801</v>
      </c>
      <c r="AF294">
        <v>3542.489</v>
      </c>
      <c r="AG294">
        <v>364</v>
      </c>
      <c r="AH294">
        <v>402.12309885902113</v>
      </c>
      <c r="AI294">
        <v>2156.1292830000002</v>
      </c>
      <c r="AJ294">
        <v>832.61218999999994</v>
      </c>
      <c r="AK294">
        <v>1393</v>
      </c>
      <c r="AL294">
        <v>43744.8125</v>
      </c>
      <c r="AM294">
        <v>31135.283203125</v>
      </c>
      <c r="AN294">
        <v>12609.525390625</v>
      </c>
      <c r="AO294" s="5" t="s">
        <v>425</v>
      </c>
    </row>
    <row r="295" spans="1:41" ht="15" x14ac:dyDescent="0.25">
      <c r="A295">
        <v>2013</v>
      </c>
      <c r="B295" s="5" t="s">
        <v>83</v>
      </c>
      <c r="C295" s="5" t="s">
        <v>361</v>
      </c>
      <c r="D295" s="5" t="s">
        <v>91</v>
      </c>
      <c r="E295" s="5" t="s">
        <v>115</v>
      </c>
      <c r="F295" s="5" t="s">
        <v>116</v>
      </c>
      <c r="G295" s="5" t="s">
        <v>94</v>
      </c>
      <c r="H295" s="5" t="s">
        <v>319</v>
      </c>
      <c r="I295">
        <v>2442.441650390625</v>
      </c>
      <c r="J295">
        <v>2127.510498046875</v>
      </c>
      <c r="K295">
        <v>265.22897338867187</v>
      </c>
      <c r="L295">
        <v>1733.2889404296875</v>
      </c>
      <c r="M295">
        <v>1960.4996337890625</v>
      </c>
      <c r="N295">
        <v>104.08518218994141</v>
      </c>
      <c r="O295">
        <v>1444.3717041015625</v>
      </c>
      <c r="P295">
        <v>112.48166656494141</v>
      </c>
      <c r="Q295">
        <v>38.01666259765625</v>
      </c>
      <c r="R295">
        <v>1926.86083984375</v>
      </c>
      <c r="S295">
        <v>3619.76708984375</v>
      </c>
      <c r="T295">
        <v>2541.014404296875</v>
      </c>
      <c r="U295">
        <v>59.990222930908203</v>
      </c>
      <c r="V295">
        <v>3794.381591796875</v>
      </c>
      <c r="W295">
        <v>688.5731201171875</v>
      </c>
      <c r="X295">
        <v>746.66400146484375</v>
      </c>
      <c r="Y295">
        <v>2468.169189453125</v>
      </c>
      <c r="Z295">
        <v>653.34600830078125</v>
      </c>
      <c r="AA295">
        <v>16820.33203125</v>
      </c>
      <c r="AB295">
        <v>554.9095458984375</v>
      </c>
      <c r="AC295">
        <v>1633.765869140625</v>
      </c>
      <c r="AD295">
        <v>561.33709716796875</v>
      </c>
      <c r="AE295">
        <v>3881.511474609375</v>
      </c>
      <c r="AF295">
        <v>3794.905517578125</v>
      </c>
      <c r="AG295">
        <v>389.93646240234375</v>
      </c>
      <c r="AH295">
        <v>3209.509521484375</v>
      </c>
      <c r="AI295">
        <v>3321.078857421875</v>
      </c>
      <c r="AJ295">
        <v>891.93914794921875</v>
      </c>
      <c r="AK295">
        <v>1492.2568359375</v>
      </c>
      <c r="AL295">
        <v>63278.171875</v>
      </c>
      <c r="AM295">
        <v>42872.96484375</v>
      </c>
      <c r="AN295">
        <v>20405.2109375</v>
      </c>
      <c r="AO295" s="5" t="s">
        <v>426</v>
      </c>
    </row>
    <row r="296" spans="1:41" ht="15" x14ac:dyDescent="0.25">
      <c r="A296">
        <v>2013</v>
      </c>
      <c r="B296" s="5" t="s">
        <v>83</v>
      </c>
      <c r="C296" s="5" t="s">
        <v>361</v>
      </c>
      <c r="D296" s="5" t="s">
        <v>91</v>
      </c>
      <c r="E296" s="5" t="s">
        <v>115</v>
      </c>
      <c r="F296" s="5" t="s">
        <v>116</v>
      </c>
      <c r="G296" s="5" t="s">
        <v>97</v>
      </c>
      <c r="H296" s="5" t="s">
        <v>319</v>
      </c>
      <c r="I296">
        <v>2279.983784289816</v>
      </c>
      <c r="J296">
        <v>1986</v>
      </c>
      <c r="K296">
        <v>247.58738109893551</v>
      </c>
      <c r="L296">
        <v>1618</v>
      </c>
      <c r="M296">
        <v>1830.0979</v>
      </c>
      <c r="N296">
        <v>97.162000000000006</v>
      </c>
      <c r="O296">
        <v>1348.3</v>
      </c>
      <c r="P296">
        <v>105</v>
      </c>
      <c r="Q296">
        <v>35.488</v>
      </c>
      <c r="R296">
        <v>1798.6965595606721</v>
      </c>
      <c r="S296">
        <v>3379</v>
      </c>
      <c r="T296">
        <v>2372</v>
      </c>
      <c r="U296">
        <v>56</v>
      </c>
      <c r="V296">
        <v>3542</v>
      </c>
      <c r="W296">
        <v>642.77300000000002</v>
      </c>
      <c r="X296">
        <v>697</v>
      </c>
      <c r="Y296">
        <v>2304</v>
      </c>
      <c r="Z296">
        <v>609.88900000000001</v>
      </c>
      <c r="AA296">
        <v>15701.53435</v>
      </c>
      <c r="AB296">
        <v>518</v>
      </c>
      <c r="AC296">
        <v>1525.096665006836</v>
      </c>
      <c r="AD296">
        <v>524</v>
      </c>
      <c r="AE296">
        <v>3623.3345101923801</v>
      </c>
      <c r="AF296">
        <v>3542.489</v>
      </c>
      <c r="AG296">
        <v>364</v>
      </c>
      <c r="AH296">
        <v>2996.030509691027</v>
      </c>
      <c r="AI296">
        <v>3100.178732286</v>
      </c>
      <c r="AJ296">
        <v>832.61218999999994</v>
      </c>
      <c r="AK296">
        <v>1393</v>
      </c>
      <c r="AL296">
        <v>59069.2578125</v>
      </c>
      <c r="AM296">
        <v>40021.28515625</v>
      </c>
      <c r="AN296">
        <v>19047.96875</v>
      </c>
      <c r="AO296" s="5" t="s">
        <v>427</v>
      </c>
    </row>
    <row r="297" spans="1:41" ht="15" x14ac:dyDescent="0.25">
      <c r="A297">
        <v>2013</v>
      </c>
      <c r="B297" s="5" t="s">
        <v>83</v>
      </c>
      <c r="C297" s="5" t="s">
        <v>361</v>
      </c>
      <c r="D297" s="5" t="s">
        <v>91</v>
      </c>
      <c r="E297" s="5" t="s">
        <v>27</v>
      </c>
      <c r="F297" s="5" t="s">
        <v>27</v>
      </c>
      <c r="G297" s="5" t="s">
        <v>94</v>
      </c>
      <c r="H297" s="5" t="s">
        <v>319</v>
      </c>
      <c r="I297">
        <v>18271.669921875</v>
      </c>
      <c r="J297">
        <v>2305.338623046875</v>
      </c>
      <c r="K297">
        <v>0</v>
      </c>
      <c r="L297">
        <v>35.35137939453125</v>
      </c>
      <c r="M297">
        <v>3970.4482421875</v>
      </c>
      <c r="N297">
        <v>586.47747802734375</v>
      </c>
      <c r="O297">
        <v>93.306221008300781</v>
      </c>
      <c r="P297">
        <v>6547.50439453125</v>
      </c>
      <c r="Q297">
        <v>1513.90576171875</v>
      </c>
      <c r="R297">
        <v>401.25845336914063</v>
      </c>
      <c r="S297">
        <v>5384.59716796875</v>
      </c>
      <c r="T297">
        <v>4535.689453125</v>
      </c>
      <c r="U297">
        <v>3849.015625</v>
      </c>
      <c r="V297">
        <v>1295.1461181640625</v>
      </c>
      <c r="W297">
        <v>1875.6800537109375</v>
      </c>
      <c r="X297">
        <v>472.42300415039062</v>
      </c>
      <c r="Y297">
        <v>25758.302734375</v>
      </c>
      <c r="Z297">
        <v>2063.853271484375</v>
      </c>
      <c r="AA297">
        <v>26656.62109375</v>
      </c>
      <c r="AB297">
        <v>19.282571792602539</v>
      </c>
      <c r="AC297">
        <v>692.4334716796875</v>
      </c>
      <c r="AD297">
        <v>9572.7890625</v>
      </c>
      <c r="AE297">
        <v>23181.08203125</v>
      </c>
      <c r="AF297">
        <v>2760.0205078125</v>
      </c>
      <c r="AG297">
        <v>43504.6953125</v>
      </c>
      <c r="AH297">
        <v>11766.1748046875</v>
      </c>
      <c r="AI297">
        <v>31.057283401489258</v>
      </c>
      <c r="AJ297">
        <v>3985.5869140625</v>
      </c>
      <c r="AK297">
        <v>752.020263671875</v>
      </c>
      <c r="AL297">
        <v>201881.71875</v>
      </c>
      <c r="AM297">
        <v>163408.265625</v>
      </c>
      <c r="AN297">
        <v>38473.46875</v>
      </c>
      <c r="AO297" s="5" t="s">
        <v>445</v>
      </c>
    </row>
    <row r="298" spans="1:41" ht="15" x14ac:dyDescent="0.25">
      <c r="A298">
        <v>2013</v>
      </c>
      <c r="B298" s="5" t="s">
        <v>83</v>
      </c>
      <c r="C298" s="5" t="s">
        <v>361</v>
      </c>
      <c r="D298" s="5" t="s">
        <v>91</v>
      </c>
      <c r="E298" s="5" t="s">
        <v>27</v>
      </c>
      <c r="F298" s="5" t="s">
        <v>27</v>
      </c>
      <c r="G298" s="5" t="s">
        <v>97</v>
      </c>
      <c r="H298" s="5" t="s">
        <v>319</v>
      </c>
      <c r="I298">
        <v>17056.3372305911</v>
      </c>
      <c r="J298">
        <v>2152</v>
      </c>
      <c r="K298">
        <v>0</v>
      </c>
      <c r="L298">
        <v>33</v>
      </c>
      <c r="M298">
        <v>3706.3557300000002</v>
      </c>
      <c r="N298">
        <v>547.46820000000002</v>
      </c>
      <c r="O298">
        <v>87.1</v>
      </c>
      <c r="P298">
        <v>6112</v>
      </c>
      <c r="Q298">
        <v>1413.2090000000001</v>
      </c>
      <c r="R298">
        <v>374.56892923939228</v>
      </c>
      <c r="S298">
        <v>5026.4429999999993</v>
      </c>
      <c r="T298">
        <v>4234</v>
      </c>
      <c r="U298">
        <v>3593</v>
      </c>
      <c r="V298">
        <v>1209</v>
      </c>
      <c r="W298">
        <v>1750.92</v>
      </c>
      <c r="X298">
        <v>441</v>
      </c>
      <c r="Y298">
        <v>24045</v>
      </c>
      <c r="Z298">
        <v>1926.577</v>
      </c>
      <c r="AA298">
        <v>24883.56826</v>
      </c>
      <c r="AB298">
        <v>18</v>
      </c>
      <c r="AC298">
        <v>646.37658888554643</v>
      </c>
      <c r="AD298">
        <v>8936.0589999999993</v>
      </c>
      <c r="AE298">
        <v>21639.202842705759</v>
      </c>
      <c r="AF298">
        <v>2576.4389999999999</v>
      </c>
      <c r="AG298">
        <v>40611</v>
      </c>
      <c r="AH298">
        <v>10983.55278946348</v>
      </c>
      <c r="AI298">
        <v>28.991522175</v>
      </c>
      <c r="AJ298">
        <v>3720.4874699999991</v>
      </c>
      <c r="AK298">
        <v>702</v>
      </c>
      <c r="AL298">
        <v>188453.65625</v>
      </c>
      <c r="AM298">
        <v>152539.234375</v>
      </c>
      <c r="AN298">
        <v>35914.421875</v>
      </c>
      <c r="AO298" s="5" t="s">
        <v>446</v>
      </c>
    </row>
    <row r="299" spans="1:41" ht="15" x14ac:dyDescent="0.25">
      <c r="A299">
        <v>2013</v>
      </c>
      <c r="B299" s="5" t="s">
        <v>83</v>
      </c>
      <c r="C299" s="5" t="s">
        <v>361</v>
      </c>
      <c r="D299" s="5" t="s">
        <v>91</v>
      </c>
      <c r="E299" s="5" t="s">
        <v>453</v>
      </c>
      <c r="F299" s="5" t="s">
        <v>453</v>
      </c>
      <c r="G299" s="5" t="s">
        <v>94</v>
      </c>
      <c r="H299" s="5" t="s">
        <v>319</v>
      </c>
      <c r="I299">
        <v>651.32244873046875</v>
      </c>
      <c r="J299">
        <v>3259.825927734375</v>
      </c>
      <c r="K299">
        <v>648.3037109375</v>
      </c>
      <c r="L299">
        <v>261.38595581054687</v>
      </c>
      <c r="M299">
        <v>2560.507568359375</v>
      </c>
      <c r="N299">
        <v>130.38676452636719</v>
      </c>
      <c r="O299">
        <v>0</v>
      </c>
      <c r="P299">
        <v>573.120849609375</v>
      </c>
      <c r="Q299">
        <v>168.19544982910156</v>
      </c>
      <c r="R299">
        <v>918.75372314453125</v>
      </c>
      <c r="S299">
        <v>6049.37109375</v>
      </c>
      <c r="T299">
        <v>966.2711181640625</v>
      </c>
      <c r="U299">
        <v>206.75201416015625</v>
      </c>
      <c r="V299">
        <v>109.26790618896484</v>
      </c>
      <c r="W299">
        <v>1207.30322265625</v>
      </c>
      <c r="X299">
        <v>1177.30810546875</v>
      </c>
      <c r="Y299">
        <v>4543.18798828125</v>
      </c>
      <c r="Z299">
        <v>1110.1629638671875</v>
      </c>
      <c r="AA299">
        <v>15484.00390625</v>
      </c>
      <c r="AB299">
        <v>0</v>
      </c>
      <c r="AC299">
        <v>74.759597778320312</v>
      </c>
      <c r="AD299">
        <v>2007.0906982421875</v>
      </c>
      <c r="AE299">
        <v>643.26690673828125</v>
      </c>
      <c r="AF299">
        <v>8021.5498046875</v>
      </c>
      <c r="AG299">
        <v>25591.185546875</v>
      </c>
      <c r="AH299">
        <v>5162.490234375</v>
      </c>
      <c r="AI299">
        <v>667.69989013671875</v>
      </c>
      <c r="AJ299">
        <v>5182.26953125</v>
      </c>
      <c r="AK299">
        <v>703.8138427734375</v>
      </c>
      <c r="AL299">
        <v>88079.5625</v>
      </c>
      <c r="AM299">
        <v>66929.40625</v>
      </c>
      <c r="AN299">
        <v>21150.162109375</v>
      </c>
      <c r="AO299" s="5" t="s">
        <v>454</v>
      </c>
    </row>
    <row r="300" spans="1:41" ht="15" x14ac:dyDescent="0.25">
      <c r="A300">
        <v>2013</v>
      </c>
      <c r="B300" s="5" t="s">
        <v>83</v>
      </c>
      <c r="C300" s="5" t="s">
        <v>361</v>
      </c>
      <c r="D300" s="5" t="s">
        <v>91</v>
      </c>
      <c r="E300" s="5" t="s">
        <v>453</v>
      </c>
      <c r="F300" s="5" t="s">
        <v>453</v>
      </c>
      <c r="G300" s="5" t="s">
        <v>97</v>
      </c>
      <c r="H300" s="5" t="s">
        <v>319</v>
      </c>
      <c r="I300">
        <v>608</v>
      </c>
      <c r="J300">
        <v>3043</v>
      </c>
      <c r="K300">
        <v>605.18207999999993</v>
      </c>
      <c r="L300">
        <v>244</v>
      </c>
      <c r="M300">
        <v>2390.1965</v>
      </c>
      <c r="N300">
        <v>121.71415</v>
      </c>
      <c r="O300">
        <v>0</v>
      </c>
      <c r="P300">
        <v>535</v>
      </c>
      <c r="Q300">
        <v>157.00800000000001</v>
      </c>
      <c r="R300">
        <v>857.64323999999999</v>
      </c>
      <c r="S300">
        <v>5647</v>
      </c>
      <c r="T300">
        <v>902</v>
      </c>
      <c r="U300">
        <v>193</v>
      </c>
      <c r="V300">
        <v>102</v>
      </c>
      <c r="W300">
        <v>1127</v>
      </c>
      <c r="X300">
        <v>1099</v>
      </c>
      <c r="Y300">
        <v>4241</v>
      </c>
      <c r="Z300">
        <v>1036.3209999999999</v>
      </c>
      <c r="AA300">
        <v>14454.09239</v>
      </c>
      <c r="AB300">
        <v>0</v>
      </c>
      <c r="AC300">
        <v>69.787000000000006</v>
      </c>
      <c r="AD300">
        <v>1873.59</v>
      </c>
      <c r="AE300">
        <v>600.48031000000003</v>
      </c>
      <c r="AF300">
        <v>7488</v>
      </c>
      <c r="AG300">
        <v>23889</v>
      </c>
      <c r="AH300">
        <v>4819.1093433897122</v>
      </c>
      <c r="AI300">
        <v>623.28812175000019</v>
      </c>
      <c r="AJ300">
        <v>4837.5734200000006</v>
      </c>
      <c r="AK300">
        <v>657</v>
      </c>
      <c r="AL300">
        <v>82220.984375</v>
      </c>
      <c r="AM300">
        <v>62477.62109375</v>
      </c>
      <c r="AN300">
        <v>19743.3671875</v>
      </c>
      <c r="AO300" s="5" t="s">
        <v>455</v>
      </c>
    </row>
    <row r="301" spans="1:41" ht="15" x14ac:dyDescent="0.25">
      <c r="A301">
        <v>2013</v>
      </c>
      <c r="B301" s="5" t="s">
        <v>83</v>
      </c>
      <c r="C301" s="5" t="s">
        <v>361</v>
      </c>
      <c r="D301" s="5" t="s">
        <v>91</v>
      </c>
      <c r="E301" s="5" t="s">
        <v>457</v>
      </c>
      <c r="F301" s="5" t="s">
        <v>457</v>
      </c>
      <c r="G301" s="5" t="s">
        <v>94</v>
      </c>
      <c r="H301" s="5" t="s">
        <v>319</v>
      </c>
      <c r="I301">
        <v>0</v>
      </c>
      <c r="J301">
        <v>0</v>
      </c>
      <c r="K301"/>
      <c r="L301"/>
      <c r="M301">
        <v>0</v>
      </c>
      <c r="N301"/>
      <c r="O301">
        <v>66.310623168945313</v>
      </c>
      <c r="P301">
        <v>0</v>
      </c>
      <c r="Q301">
        <v>0</v>
      </c>
      <c r="R301">
        <v>0</v>
      </c>
      <c r="S301"/>
      <c r="T301">
        <v>0</v>
      </c>
      <c r="U301">
        <v>0</v>
      </c>
      <c r="V301">
        <v>56.776462554931641</v>
      </c>
      <c r="W301">
        <v>0</v>
      </c>
      <c r="X301">
        <v>122.12295532226562</v>
      </c>
      <c r="Y301">
        <v>0</v>
      </c>
      <c r="Z301">
        <v>0</v>
      </c>
      <c r="AA301">
        <v>0</v>
      </c>
      <c r="AB301"/>
      <c r="AC301">
        <v>0</v>
      </c>
      <c r="AD301">
        <v>0</v>
      </c>
      <c r="AE301">
        <v>8.6748323440551758</v>
      </c>
      <c r="AF301"/>
      <c r="AG301">
        <v>0</v>
      </c>
      <c r="AH301">
        <v>0</v>
      </c>
      <c r="AI301"/>
      <c r="AJ301">
        <v>0</v>
      </c>
      <c r="AK301"/>
      <c r="AL301">
        <v>253.88487243652344</v>
      </c>
      <c r="AM301">
        <v>65.4512939453125</v>
      </c>
      <c r="AN301">
        <v>188.43357849121094</v>
      </c>
      <c r="AO301" s="5" t="s">
        <v>458</v>
      </c>
    </row>
    <row r="302" spans="1:41" ht="15" x14ac:dyDescent="0.25">
      <c r="A302">
        <v>2013</v>
      </c>
      <c r="B302" s="5" t="s">
        <v>83</v>
      </c>
      <c r="C302" s="5" t="s">
        <v>361</v>
      </c>
      <c r="D302" s="5" t="s">
        <v>91</v>
      </c>
      <c r="E302" s="5" t="s">
        <v>457</v>
      </c>
      <c r="F302" s="5" t="s">
        <v>457</v>
      </c>
      <c r="G302" s="5" t="s">
        <v>97</v>
      </c>
      <c r="H302" s="5" t="s">
        <v>319</v>
      </c>
      <c r="I302">
        <v>0</v>
      </c>
      <c r="J302">
        <v>0</v>
      </c>
      <c r="K302"/>
      <c r="L302"/>
      <c r="M302">
        <v>0</v>
      </c>
      <c r="N302"/>
      <c r="O302">
        <v>61.9</v>
      </c>
      <c r="P302">
        <v>0</v>
      </c>
      <c r="Q302">
        <v>0</v>
      </c>
      <c r="R302">
        <v>0</v>
      </c>
      <c r="S302"/>
      <c r="T302">
        <v>0</v>
      </c>
      <c r="U302">
        <v>0</v>
      </c>
      <c r="V302">
        <v>53</v>
      </c>
      <c r="W302">
        <v>0</v>
      </c>
      <c r="X302">
        <v>114</v>
      </c>
      <c r="Y302">
        <v>0</v>
      </c>
      <c r="Z302">
        <v>0</v>
      </c>
      <c r="AA302">
        <v>0</v>
      </c>
      <c r="AB302"/>
      <c r="AC302">
        <v>0</v>
      </c>
      <c r="AD302">
        <v>0</v>
      </c>
      <c r="AE302">
        <v>8.0978300000000001</v>
      </c>
      <c r="AF302"/>
      <c r="AG302">
        <v>0</v>
      </c>
      <c r="AH302">
        <v>0</v>
      </c>
      <c r="AI302"/>
      <c r="AJ302">
        <v>0</v>
      </c>
      <c r="AK302"/>
      <c r="AL302">
        <v>236.99781799316406</v>
      </c>
      <c r="AM302">
        <v>61.097831726074219</v>
      </c>
      <c r="AN302">
        <v>175.89999389648437</v>
      </c>
      <c r="AO302" s="5" t="s">
        <v>459</v>
      </c>
    </row>
    <row r="303" spans="1:41" ht="15" x14ac:dyDescent="0.25">
      <c r="A303">
        <v>2013</v>
      </c>
      <c r="B303" s="5" t="s">
        <v>83</v>
      </c>
      <c r="C303" s="5" t="s">
        <v>371</v>
      </c>
      <c r="D303" s="5" t="s">
        <v>91</v>
      </c>
      <c r="E303" s="5" t="s">
        <v>154</v>
      </c>
      <c r="F303" s="5" t="s">
        <v>370</v>
      </c>
      <c r="G303" s="5" t="s">
        <v>94</v>
      </c>
      <c r="H303" s="5" t="s">
        <v>319</v>
      </c>
      <c r="I303">
        <v>0</v>
      </c>
      <c r="J303">
        <v>6828.1728515625</v>
      </c>
      <c r="K303">
        <v>0</v>
      </c>
      <c r="L303">
        <v>1185.878173828125</v>
      </c>
      <c r="M303">
        <v>3857.35205078125</v>
      </c>
      <c r="N303">
        <v>4094.822265625</v>
      </c>
      <c r="O303">
        <v>4121.86376953125</v>
      </c>
      <c r="P303">
        <v>4193.95947265625</v>
      </c>
      <c r="Q303">
        <v>1787.82861328125</v>
      </c>
      <c r="R303">
        <v>0</v>
      </c>
      <c r="S303">
        <v>1634.61865234375</v>
      </c>
      <c r="T303">
        <v>5762.275390625</v>
      </c>
      <c r="U303">
        <v>1329.4261474609375</v>
      </c>
      <c r="V303">
        <v>0</v>
      </c>
      <c r="W303">
        <v>1829.7564697265625</v>
      </c>
      <c r="X303">
        <v>9909.099609375</v>
      </c>
      <c r="Y303">
        <v>11557.7587890625</v>
      </c>
      <c r="Z303">
        <v>5426.50439453125</v>
      </c>
      <c r="AA303">
        <v>32506.302734375</v>
      </c>
      <c r="AB303">
        <v>0</v>
      </c>
      <c r="AC303">
        <v>5488.57421875</v>
      </c>
      <c r="AD303">
        <v>9937.9599609375</v>
      </c>
      <c r="AE303">
        <v>2605.909423828125</v>
      </c>
      <c r="AF303">
        <v>7446.826171875</v>
      </c>
      <c r="AG303">
        <v>0</v>
      </c>
      <c r="AH303">
        <v>11237.5234375</v>
      </c>
      <c r="AI303">
        <v>905.224853515625</v>
      </c>
      <c r="AJ303">
        <v>18054.041015625</v>
      </c>
      <c r="AK303">
        <v>0</v>
      </c>
      <c r="AL303">
        <v>151701.671875</v>
      </c>
      <c r="AM303">
        <v>102505.9921875</v>
      </c>
      <c r="AN303">
        <v>49195.67578125</v>
      </c>
      <c r="AO303" s="5" t="s">
        <v>372</v>
      </c>
    </row>
    <row r="304" spans="1:41" ht="15" x14ac:dyDescent="0.25">
      <c r="A304">
        <v>2013</v>
      </c>
      <c r="B304" s="5" t="s">
        <v>83</v>
      </c>
      <c r="C304" s="5" t="s">
        <v>371</v>
      </c>
      <c r="D304" s="5" t="s">
        <v>91</v>
      </c>
      <c r="E304" s="5" t="s">
        <v>154</v>
      </c>
      <c r="F304" s="5" t="s">
        <v>370</v>
      </c>
      <c r="G304" s="5" t="s">
        <v>97</v>
      </c>
      <c r="H304" s="5" t="s">
        <v>319</v>
      </c>
      <c r="I304">
        <v>0</v>
      </c>
      <c r="J304">
        <v>6374</v>
      </c>
      <c r="K304">
        <v>0</v>
      </c>
      <c r="L304">
        <v>1107</v>
      </c>
      <c r="M304">
        <v>3600.7819300000001</v>
      </c>
      <c r="N304">
        <v>3822.4569999999999</v>
      </c>
      <c r="O304">
        <v>3847.7</v>
      </c>
      <c r="P304">
        <v>3915</v>
      </c>
      <c r="Q304">
        <v>1668.912</v>
      </c>
      <c r="R304">
        <v>0</v>
      </c>
      <c r="S304">
        <v>1525.892669665214</v>
      </c>
      <c r="T304">
        <v>5379</v>
      </c>
      <c r="U304">
        <v>1241</v>
      </c>
      <c r="V304">
        <v>0</v>
      </c>
      <c r="W304">
        <v>1708.0509999999999</v>
      </c>
      <c r="X304">
        <v>9250</v>
      </c>
      <c r="Y304">
        <v>10789</v>
      </c>
      <c r="Z304">
        <v>5065.5630000000001</v>
      </c>
      <c r="AA304">
        <v>30344.160059999998</v>
      </c>
      <c r="AB304">
        <v>0</v>
      </c>
      <c r="AC304">
        <v>5123.5040201590382</v>
      </c>
      <c r="AD304">
        <v>9276.9410000000007</v>
      </c>
      <c r="AE304">
        <v>2432.5786100000032</v>
      </c>
      <c r="AF304">
        <v>6951.5039999999999</v>
      </c>
      <c r="AG304">
        <v>0</v>
      </c>
      <c r="AH304">
        <v>10490.065012841411</v>
      </c>
      <c r="AI304">
        <v>845.01420571835979</v>
      </c>
      <c r="AJ304">
        <v>16853.184590000001</v>
      </c>
      <c r="AK304">
        <v>0</v>
      </c>
      <c r="AL304">
        <v>141611.3125</v>
      </c>
      <c r="AM304">
        <v>95687.875</v>
      </c>
      <c r="AN304">
        <v>45923.44921875</v>
      </c>
      <c r="AO304" s="5" t="s">
        <v>373</v>
      </c>
    </row>
    <row r="305" spans="1:41" ht="15" x14ac:dyDescent="0.25">
      <c r="A305">
        <v>2013</v>
      </c>
      <c r="B305" s="5" t="s">
        <v>83</v>
      </c>
      <c r="C305" s="5" t="s">
        <v>371</v>
      </c>
      <c r="D305" s="5" t="s">
        <v>91</v>
      </c>
      <c r="E305" s="5" t="s">
        <v>154</v>
      </c>
      <c r="F305" s="5" t="s">
        <v>374</v>
      </c>
      <c r="G305" s="5" t="s">
        <v>94</v>
      </c>
      <c r="H305" s="5" t="s">
        <v>319</v>
      </c>
      <c r="I305">
        <v>0</v>
      </c>
      <c r="J305">
        <v>6828.1728515625</v>
      </c>
      <c r="K305">
        <v>0</v>
      </c>
      <c r="L305">
        <v>1185.878173828125</v>
      </c>
      <c r="M305">
        <v>3857.35205078125</v>
      </c>
      <c r="N305">
        <v>4094.822265625</v>
      </c>
      <c r="O305">
        <v>4121.86376953125</v>
      </c>
      <c r="P305">
        <v>4193.95947265625</v>
      </c>
      <c r="Q305">
        <v>1787.82861328125</v>
      </c>
      <c r="R305">
        <v>0</v>
      </c>
      <c r="S305">
        <v>1634.61865234375</v>
      </c>
      <c r="T305">
        <v>4836.7119140625</v>
      </c>
      <c r="U305">
        <v>1122.6741943359375</v>
      </c>
      <c r="V305">
        <v>0</v>
      </c>
      <c r="W305">
        <v>1829.7564697265625</v>
      </c>
      <c r="X305">
        <v>8731.791015625</v>
      </c>
      <c r="Y305">
        <v>11557.7587890625</v>
      </c>
      <c r="Z305">
        <v>5275.0751953125</v>
      </c>
      <c r="AA305">
        <v>32506.302734375</v>
      </c>
      <c r="AB305">
        <v>0</v>
      </c>
      <c r="AC305">
        <v>5488.57421875</v>
      </c>
      <c r="AD305">
        <v>9900.986328125</v>
      </c>
      <c r="AE305">
        <v>2605.909423828125</v>
      </c>
      <c r="AF305">
        <v>7446.826171875</v>
      </c>
      <c r="AG305">
        <v>0</v>
      </c>
      <c r="AH305">
        <v>10986.0830078125</v>
      </c>
      <c r="AI305">
        <v>905.224853515625</v>
      </c>
      <c r="AJ305">
        <v>17901.00390625</v>
      </c>
      <c r="AK305">
        <v>0</v>
      </c>
      <c r="AL305">
        <v>148799.171875</v>
      </c>
      <c r="AM305">
        <v>101994.78125</v>
      </c>
      <c r="AN305">
        <v>46804.38671875</v>
      </c>
      <c r="AO305" s="5" t="s">
        <v>375</v>
      </c>
    </row>
    <row r="306" spans="1:41" ht="15" x14ac:dyDescent="0.25">
      <c r="A306">
        <v>2013</v>
      </c>
      <c r="B306" s="5" t="s">
        <v>83</v>
      </c>
      <c r="C306" s="5" t="s">
        <v>371</v>
      </c>
      <c r="D306" s="5" t="s">
        <v>91</v>
      </c>
      <c r="E306" s="5" t="s">
        <v>154</v>
      </c>
      <c r="F306" s="5" t="s">
        <v>374</v>
      </c>
      <c r="G306" s="5" t="s">
        <v>97</v>
      </c>
      <c r="H306" s="5" t="s">
        <v>319</v>
      </c>
      <c r="I306">
        <v>0</v>
      </c>
      <c r="J306">
        <v>6374</v>
      </c>
      <c r="K306">
        <v>0</v>
      </c>
      <c r="L306">
        <v>1107</v>
      </c>
      <c r="M306">
        <v>3600.7819300000001</v>
      </c>
      <c r="N306">
        <v>3822.4569999999999</v>
      </c>
      <c r="O306">
        <v>3847.7</v>
      </c>
      <c r="P306">
        <v>3915</v>
      </c>
      <c r="Q306">
        <v>1668.912</v>
      </c>
      <c r="R306">
        <v>0</v>
      </c>
      <c r="S306">
        <v>1525.892669665214</v>
      </c>
      <c r="T306">
        <v>4515</v>
      </c>
      <c r="U306">
        <v>1048</v>
      </c>
      <c r="V306">
        <v>0</v>
      </c>
      <c r="W306">
        <v>1708.0509999999999</v>
      </c>
      <c r="X306">
        <v>8151</v>
      </c>
      <c r="Y306">
        <v>10789</v>
      </c>
      <c r="Z306">
        <v>4924.2060000000001</v>
      </c>
      <c r="AA306">
        <v>30344.160059999998</v>
      </c>
      <c r="AB306">
        <v>0</v>
      </c>
      <c r="AC306">
        <v>5123.5040201590382</v>
      </c>
      <c r="AD306">
        <v>9242.4270000000015</v>
      </c>
      <c r="AE306">
        <v>2432.5786100000032</v>
      </c>
      <c r="AF306">
        <v>6951.5039999999999</v>
      </c>
      <c r="AG306">
        <v>0</v>
      </c>
      <c r="AH306">
        <v>10255.348489451701</v>
      </c>
      <c r="AI306">
        <v>845.01420571835979</v>
      </c>
      <c r="AJ306">
        <v>16710.327052700821</v>
      </c>
      <c r="AK306">
        <v>0</v>
      </c>
      <c r="AL306">
        <v>138901.875</v>
      </c>
      <c r="AM306">
        <v>95210.65625</v>
      </c>
      <c r="AN306">
        <v>43691.21875</v>
      </c>
      <c r="AO306" s="5" t="s">
        <v>376</v>
      </c>
    </row>
    <row r="307" spans="1:41" ht="15" x14ac:dyDescent="0.25">
      <c r="A307">
        <v>2013</v>
      </c>
      <c r="B307" s="5" t="s">
        <v>83</v>
      </c>
      <c r="C307" s="5" t="s">
        <v>371</v>
      </c>
      <c r="D307" s="5" t="s">
        <v>91</v>
      </c>
      <c r="E307" s="5" t="s">
        <v>154</v>
      </c>
      <c r="F307" s="5" t="s">
        <v>377</v>
      </c>
      <c r="G307" s="5" t="s">
        <v>94</v>
      </c>
      <c r="H307" s="5" t="s">
        <v>319</v>
      </c>
      <c r="I307"/>
      <c r="J307">
        <v>0</v>
      </c>
      <c r="K307"/>
      <c r="L307"/>
      <c r="M307"/>
      <c r="N307"/>
      <c r="O307">
        <v>0</v>
      </c>
      <c r="P307">
        <v>0</v>
      </c>
      <c r="Q307">
        <v>0</v>
      </c>
      <c r="R307"/>
      <c r="S307"/>
      <c r="T307">
        <v>925.56341552734375</v>
      </c>
      <c r="U307">
        <v>206.75201416015625</v>
      </c>
      <c r="V307"/>
      <c r="W307"/>
      <c r="X307">
        <v>1177.30810546875</v>
      </c>
      <c r="Y307"/>
      <c r="Z307">
        <v>151.42924499511719</v>
      </c>
      <c r="AA307"/>
      <c r="AB307"/>
      <c r="AC307">
        <v>0</v>
      </c>
      <c r="AD307">
        <v>36.973258972167969</v>
      </c>
      <c r="AE307">
        <v>0</v>
      </c>
      <c r="AF307"/>
      <c r="AG307"/>
      <c r="AH307">
        <v>251.44100952148437</v>
      </c>
      <c r="AI307">
        <v>0</v>
      </c>
      <c r="AJ307">
        <v>153.03671264648437</v>
      </c>
      <c r="AK307"/>
      <c r="AL307">
        <v>2902.50341796875</v>
      </c>
      <c r="AM307">
        <v>511.21798706054687</v>
      </c>
      <c r="AN307">
        <v>2391.28564453125</v>
      </c>
      <c r="AO307" s="5" t="s">
        <v>378</v>
      </c>
    </row>
    <row r="308" spans="1:41" ht="15" x14ac:dyDescent="0.25">
      <c r="A308">
        <v>2013</v>
      </c>
      <c r="B308" s="5" t="s">
        <v>83</v>
      </c>
      <c r="C308" s="5" t="s">
        <v>371</v>
      </c>
      <c r="D308" s="5" t="s">
        <v>91</v>
      </c>
      <c r="E308" s="5" t="s">
        <v>154</v>
      </c>
      <c r="F308" s="5" t="s">
        <v>377</v>
      </c>
      <c r="G308" s="5" t="s">
        <v>97</v>
      </c>
      <c r="H308" s="5" t="s">
        <v>319</v>
      </c>
      <c r="I308"/>
      <c r="J308">
        <v>0</v>
      </c>
      <c r="K308"/>
      <c r="L308"/>
      <c r="M308"/>
      <c r="N308"/>
      <c r="O308">
        <v>0</v>
      </c>
      <c r="P308">
        <v>0</v>
      </c>
      <c r="Q308">
        <v>0</v>
      </c>
      <c r="R308"/>
      <c r="S308"/>
      <c r="T308">
        <v>864</v>
      </c>
      <c r="U308">
        <v>193</v>
      </c>
      <c r="V308"/>
      <c r="W308"/>
      <c r="X308">
        <v>1099</v>
      </c>
      <c r="Y308"/>
      <c r="Z308">
        <v>141.357</v>
      </c>
      <c r="AA308"/>
      <c r="AB308"/>
      <c r="AC308">
        <v>0</v>
      </c>
      <c r="AD308">
        <v>34.514000000000003</v>
      </c>
      <c r="AE308">
        <v>0</v>
      </c>
      <c r="AF308"/>
      <c r="AG308"/>
      <c r="AH308">
        <v>234.716523389711</v>
      </c>
      <c r="AI308">
        <v>0</v>
      </c>
      <c r="AJ308">
        <v>142.85753729918409</v>
      </c>
      <c r="AK308"/>
      <c r="AL308">
        <v>2709.44482421875</v>
      </c>
      <c r="AM308">
        <v>477.21453857421875</v>
      </c>
      <c r="AN308">
        <v>2232.23046875</v>
      </c>
      <c r="AO308" s="5" t="s">
        <v>379</v>
      </c>
    </row>
    <row r="309" spans="1:41" ht="15" x14ac:dyDescent="0.25">
      <c r="A309">
        <v>2013</v>
      </c>
      <c r="B309" s="5" t="s">
        <v>83</v>
      </c>
      <c r="C309" s="5" t="s">
        <v>371</v>
      </c>
      <c r="D309" s="5" t="s">
        <v>91</v>
      </c>
      <c r="E309" s="5" t="s">
        <v>154</v>
      </c>
      <c r="F309" s="5" t="s">
        <v>380</v>
      </c>
      <c r="G309" s="5" t="s">
        <v>94</v>
      </c>
      <c r="H309" s="5" t="s">
        <v>319</v>
      </c>
      <c r="I309"/>
      <c r="J309">
        <v>1026.2613525390625</v>
      </c>
      <c r="K309"/>
      <c r="L309">
        <v>3.2137620449066162</v>
      </c>
      <c r="M309">
        <v>249.60005187988281</v>
      </c>
      <c r="N309">
        <v>378.15264892578125</v>
      </c>
      <c r="O309">
        <v>834.8282470703125</v>
      </c>
      <c r="P309">
        <v>3869.369384765625</v>
      </c>
      <c r="Q309"/>
      <c r="R309"/>
      <c r="S309"/>
      <c r="T309">
        <v>1025.1900634765625</v>
      </c>
      <c r="U309">
        <v>1156.954345703125</v>
      </c>
      <c r="V309"/>
      <c r="W309"/>
      <c r="X309">
        <v>257.1009521484375</v>
      </c>
      <c r="Y309">
        <v>232.46211242675781</v>
      </c>
      <c r="Z309"/>
      <c r="AA309">
        <v>0</v>
      </c>
      <c r="AB309"/>
      <c r="AC309">
        <v>23.704622268676758</v>
      </c>
      <c r="AD309"/>
      <c r="AE309">
        <v>154.69194030761719</v>
      </c>
      <c r="AF309"/>
      <c r="AG309"/>
      <c r="AH309">
        <v>348.53768920898437</v>
      </c>
      <c r="AI309">
        <v>115.24008941650391</v>
      </c>
      <c r="AJ309">
        <v>0</v>
      </c>
      <c r="AK309"/>
      <c r="AL309">
        <v>9675.30859375</v>
      </c>
      <c r="AM309">
        <v>6844.8095703125</v>
      </c>
      <c r="AN309">
        <v>2830.496826171875</v>
      </c>
      <c r="AO309" s="5" t="s">
        <v>381</v>
      </c>
    </row>
    <row r="310" spans="1:41" ht="15" x14ac:dyDescent="0.25">
      <c r="A310">
        <v>2013</v>
      </c>
      <c r="B310" s="5" t="s">
        <v>83</v>
      </c>
      <c r="C310" s="5" t="s">
        <v>371</v>
      </c>
      <c r="D310" s="5" t="s">
        <v>91</v>
      </c>
      <c r="E310" s="5" t="s">
        <v>154</v>
      </c>
      <c r="F310" s="5" t="s">
        <v>380</v>
      </c>
      <c r="G310" s="5" t="s">
        <v>97</v>
      </c>
      <c r="H310" s="5" t="s">
        <v>319</v>
      </c>
      <c r="I310"/>
      <c r="J310">
        <v>958</v>
      </c>
      <c r="K310"/>
      <c r="L310">
        <v>3</v>
      </c>
      <c r="M310">
        <v>232.99800999999999</v>
      </c>
      <c r="N310">
        <v>353</v>
      </c>
      <c r="O310">
        <v>779.3</v>
      </c>
      <c r="P310">
        <v>3612</v>
      </c>
      <c r="Q310"/>
      <c r="R310"/>
      <c r="S310"/>
      <c r="T310">
        <v>957</v>
      </c>
      <c r="U310">
        <v>1080</v>
      </c>
      <c r="V310"/>
      <c r="W310"/>
      <c r="X310">
        <v>240</v>
      </c>
      <c r="Y310">
        <v>217</v>
      </c>
      <c r="Z310"/>
      <c r="AA310">
        <v>0</v>
      </c>
      <c r="AB310"/>
      <c r="AC310">
        <v>22.127920644791921</v>
      </c>
      <c r="AD310"/>
      <c r="AE310">
        <v>144.40267</v>
      </c>
      <c r="AF310"/>
      <c r="AG310"/>
      <c r="AH310">
        <v>325.35485417536012</v>
      </c>
      <c r="AI310">
        <v>107.57494703</v>
      </c>
      <c r="AJ310">
        <v>0</v>
      </c>
      <c r="AK310"/>
      <c r="AL310">
        <v>9031.7578125</v>
      </c>
      <c r="AM310">
        <v>6389.53076171875</v>
      </c>
      <c r="AN310">
        <v>2642.227783203125</v>
      </c>
      <c r="AO310" s="5" t="s">
        <v>382</v>
      </c>
    </row>
    <row r="311" spans="1:41" ht="15" x14ac:dyDescent="0.25">
      <c r="A311">
        <v>2013</v>
      </c>
      <c r="B311" s="5" t="s">
        <v>83</v>
      </c>
      <c r="C311" s="5" t="s">
        <v>371</v>
      </c>
      <c r="D311" s="5" t="s">
        <v>91</v>
      </c>
      <c r="E311" s="5" t="s">
        <v>154</v>
      </c>
      <c r="F311" s="5" t="s">
        <v>383</v>
      </c>
      <c r="G311" s="5" t="s">
        <v>94</v>
      </c>
      <c r="H311" s="5" t="s">
        <v>319</v>
      </c>
      <c r="I311"/>
      <c r="J311">
        <v>2561.3681640625</v>
      </c>
      <c r="K311"/>
      <c r="L311">
        <v>785.22918701171875</v>
      </c>
      <c r="M311">
        <v>1388.143310546875</v>
      </c>
      <c r="N311">
        <v>2402.82275390625</v>
      </c>
      <c r="O311">
        <v>946.452880859375</v>
      </c>
      <c r="P311">
        <v>319.23367309570312</v>
      </c>
      <c r="Q311"/>
      <c r="R311"/>
      <c r="S311"/>
      <c r="T311">
        <v>3169.840576171875</v>
      </c>
      <c r="U311">
        <v>23.567586898803711</v>
      </c>
      <c r="V311"/>
      <c r="W311">
        <v>1373.0863037109375</v>
      </c>
      <c r="X311">
        <v>7610.1884765625</v>
      </c>
      <c r="Y311">
        <v>2709.201416015625</v>
      </c>
      <c r="Z311"/>
      <c r="AA311">
        <v>0</v>
      </c>
      <c r="AB311"/>
      <c r="AC311">
        <v>62.289028167724609</v>
      </c>
      <c r="AD311"/>
      <c r="AE311">
        <v>1289.705322265625</v>
      </c>
      <c r="AF311"/>
      <c r="AG311"/>
      <c r="AH311">
        <v>8272.310546875</v>
      </c>
      <c r="AI311">
        <v>142.10406494140625</v>
      </c>
      <c r="AJ311">
        <v>0</v>
      </c>
      <c r="AK311"/>
      <c r="AL311">
        <v>33055.54296875</v>
      </c>
      <c r="AM311">
        <v>10153.4169921875</v>
      </c>
      <c r="AN311">
        <v>22902.125</v>
      </c>
      <c r="AO311" s="5" t="s">
        <v>384</v>
      </c>
    </row>
    <row r="312" spans="1:41" ht="15" x14ac:dyDescent="0.25">
      <c r="A312">
        <v>2013</v>
      </c>
      <c r="B312" s="5" t="s">
        <v>83</v>
      </c>
      <c r="C312" s="5" t="s">
        <v>371</v>
      </c>
      <c r="D312" s="5" t="s">
        <v>91</v>
      </c>
      <c r="E312" s="5" t="s">
        <v>154</v>
      </c>
      <c r="F312" s="5" t="s">
        <v>383</v>
      </c>
      <c r="G312" s="5" t="s">
        <v>97</v>
      </c>
      <c r="H312" s="5" t="s">
        <v>319</v>
      </c>
      <c r="I312"/>
      <c r="J312">
        <v>2391</v>
      </c>
      <c r="K312"/>
      <c r="L312">
        <v>733</v>
      </c>
      <c r="M312">
        <v>1295.8115499999999</v>
      </c>
      <c r="N312">
        <v>2243</v>
      </c>
      <c r="O312">
        <v>883.5</v>
      </c>
      <c r="P312">
        <v>298</v>
      </c>
      <c r="Q312"/>
      <c r="R312"/>
      <c r="S312"/>
      <c r="T312">
        <v>2959</v>
      </c>
      <c r="U312">
        <v>22</v>
      </c>
      <c r="V312"/>
      <c r="W312">
        <v>1281.7561000000001</v>
      </c>
      <c r="X312">
        <v>7104</v>
      </c>
      <c r="Y312">
        <v>2529</v>
      </c>
      <c r="Z312"/>
      <c r="AA312">
        <v>0</v>
      </c>
      <c r="AB312"/>
      <c r="AC312">
        <v>58.145900303828562</v>
      </c>
      <c r="AD312"/>
      <c r="AE312">
        <v>1203.9211500000031</v>
      </c>
      <c r="AF312"/>
      <c r="AG312"/>
      <c r="AH312">
        <v>7722.0818446843032</v>
      </c>
      <c r="AI312">
        <v>132.65207878999999</v>
      </c>
      <c r="AJ312">
        <v>0</v>
      </c>
      <c r="AK312"/>
      <c r="AL312">
        <v>30856.869140625</v>
      </c>
      <c r="AM312">
        <v>9478.06640625</v>
      </c>
      <c r="AN312">
        <v>21378.80078125</v>
      </c>
      <c r="AO312" s="5" t="s">
        <v>385</v>
      </c>
    </row>
    <row r="313" spans="1:41" ht="15" x14ac:dyDescent="0.25">
      <c r="A313">
        <v>2013</v>
      </c>
      <c r="B313" s="5" t="s">
        <v>83</v>
      </c>
      <c r="C313" s="5" t="s">
        <v>371</v>
      </c>
      <c r="D313" s="5" t="s">
        <v>91</v>
      </c>
      <c r="E313" s="5" t="s">
        <v>154</v>
      </c>
      <c r="F313" s="5" t="s">
        <v>386</v>
      </c>
      <c r="G313" s="5" t="s">
        <v>94</v>
      </c>
      <c r="H313" s="5" t="s">
        <v>319</v>
      </c>
      <c r="I313"/>
      <c r="J313">
        <v>301.02236938476562</v>
      </c>
      <c r="K313"/>
      <c r="L313">
        <v>128.55047607421875</v>
      </c>
      <c r="M313">
        <v>1824.82470703125</v>
      </c>
      <c r="N313">
        <v>415.64654541015625</v>
      </c>
      <c r="O313">
        <v>1610.8446044921875</v>
      </c>
      <c r="P313">
        <v>5.3562698364257812</v>
      </c>
      <c r="Q313"/>
      <c r="R313"/>
      <c r="S313"/>
      <c r="T313">
        <v>96.412857055664062</v>
      </c>
      <c r="U313">
        <v>144.61929321289062</v>
      </c>
      <c r="V313"/>
      <c r="W313">
        <v>213.84478759765625</v>
      </c>
      <c r="X313">
        <v>218.53581237792969</v>
      </c>
      <c r="Y313">
        <v>1250.1534423828125</v>
      </c>
      <c r="Z313"/>
      <c r="AA313">
        <v>0</v>
      </c>
      <c r="AB313"/>
      <c r="AC313">
        <v>464.61056518554687</v>
      </c>
      <c r="AD313"/>
      <c r="AE313">
        <v>751.708740234375</v>
      </c>
      <c r="AF313"/>
      <c r="AG313"/>
      <c r="AH313">
        <v>664.5682373046875</v>
      </c>
      <c r="AI313">
        <v>138.43843078613281</v>
      </c>
      <c r="AJ313">
        <v>0</v>
      </c>
      <c r="AK313"/>
      <c r="AL313">
        <v>8229.13671875</v>
      </c>
      <c r="AM313">
        <v>3461.667724609375</v>
      </c>
      <c r="AN313">
        <v>4767.4697265625</v>
      </c>
      <c r="AO313" s="5" t="s">
        <v>387</v>
      </c>
    </row>
    <row r="314" spans="1:41" ht="15" x14ac:dyDescent="0.25">
      <c r="A314">
        <v>2013</v>
      </c>
      <c r="B314" s="5" t="s">
        <v>83</v>
      </c>
      <c r="C314" s="5" t="s">
        <v>371</v>
      </c>
      <c r="D314" s="5" t="s">
        <v>91</v>
      </c>
      <c r="E314" s="5" t="s">
        <v>154</v>
      </c>
      <c r="F314" s="5" t="s">
        <v>386</v>
      </c>
      <c r="G314" s="5" t="s">
        <v>97</v>
      </c>
      <c r="H314" s="5" t="s">
        <v>319</v>
      </c>
      <c r="I314"/>
      <c r="J314">
        <v>281</v>
      </c>
      <c r="K314"/>
      <c r="L314">
        <v>120</v>
      </c>
      <c r="M314">
        <v>1703.44733</v>
      </c>
      <c r="N314">
        <v>388</v>
      </c>
      <c r="O314">
        <v>1503.7</v>
      </c>
      <c r="P314">
        <v>5</v>
      </c>
      <c r="Q314"/>
      <c r="R314"/>
      <c r="S314"/>
      <c r="T314">
        <v>90</v>
      </c>
      <c r="U314">
        <v>135</v>
      </c>
      <c r="V314"/>
      <c r="W314">
        <v>199.62100000000001</v>
      </c>
      <c r="X314">
        <v>204</v>
      </c>
      <c r="Y314">
        <v>1167</v>
      </c>
      <c r="Z314"/>
      <c r="AA314">
        <v>0</v>
      </c>
      <c r="AB314"/>
      <c r="AC314">
        <v>433.70720278684348</v>
      </c>
      <c r="AD314"/>
      <c r="AE314">
        <v>701.70915999999966</v>
      </c>
      <c r="AF314"/>
      <c r="AG314"/>
      <c r="AH314">
        <v>620.36476528739036</v>
      </c>
      <c r="AI314">
        <v>129.2302645133598</v>
      </c>
      <c r="AJ314">
        <v>0</v>
      </c>
      <c r="AK314"/>
      <c r="AL314">
        <v>7681.77978515625</v>
      </c>
      <c r="AM314">
        <v>3231.41650390625</v>
      </c>
      <c r="AN314">
        <v>4450.36376953125</v>
      </c>
      <c r="AO314" s="5" t="s">
        <v>388</v>
      </c>
    </row>
    <row r="315" spans="1:41" ht="15" x14ac:dyDescent="0.25">
      <c r="A315">
        <v>2013</v>
      </c>
      <c r="B315" s="5" t="s">
        <v>83</v>
      </c>
      <c r="C315" s="5" t="s">
        <v>371</v>
      </c>
      <c r="D315" s="5" t="s">
        <v>91</v>
      </c>
      <c r="E315" s="5" t="s">
        <v>154</v>
      </c>
      <c r="F315" s="5" t="s">
        <v>389</v>
      </c>
      <c r="G315" s="5" t="s">
        <v>94</v>
      </c>
      <c r="H315" s="5" t="s">
        <v>319</v>
      </c>
      <c r="I315"/>
      <c r="J315">
        <v>282.81103515625</v>
      </c>
      <c r="K315"/>
      <c r="L315">
        <v>4.2850160598754883</v>
      </c>
      <c r="M315">
        <v>64.850128173828125</v>
      </c>
      <c r="N315">
        <v>205.09907531738281</v>
      </c>
      <c r="O315">
        <v>422.71682739257812</v>
      </c>
      <c r="P315">
        <v>0</v>
      </c>
      <c r="Q315"/>
      <c r="R315"/>
      <c r="S315"/>
      <c r="T315">
        <v>204.60951232910156</v>
      </c>
      <c r="U315">
        <v>0</v>
      </c>
      <c r="V315"/>
      <c r="W315">
        <v>177.60105895996094</v>
      </c>
      <c r="X315">
        <v>1031.6175537109375</v>
      </c>
      <c r="Y315">
        <v>2753.122802734375</v>
      </c>
      <c r="Z315"/>
      <c r="AA315">
        <v>0</v>
      </c>
      <c r="AB315"/>
      <c r="AC315">
        <v>439.39468383789062</v>
      </c>
      <c r="AD315"/>
      <c r="AE315">
        <v>79.488471984863281</v>
      </c>
      <c r="AF315"/>
      <c r="AG315"/>
      <c r="AH315">
        <v>1081.9276123046875</v>
      </c>
      <c r="AI315">
        <v>194.19509887695312</v>
      </c>
      <c r="AJ315">
        <v>0</v>
      </c>
      <c r="AK315"/>
      <c r="AL315">
        <v>6941.71875</v>
      </c>
      <c r="AM315">
        <v>3764.201171875</v>
      </c>
      <c r="AN315">
        <v>3177.517822265625</v>
      </c>
      <c r="AO315" s="5" t="s">
        <v>390</v>
      </c>
    </row>
    <row r="316" spans="1:41" ht="15" x14ac:dyDescent="0.25">
      <c r="A316">
        <v>2013</v>
      </c>
      <c r="B316" s="5" t="s">
        <v>83</v>
      </c>
      <c r="C316" s="5" t="s">
        <v>371</v>
      </c>
      <c r="D316" s="5" t="s">
        <v>91</v>
      </c>
      <c r="E316" s="5" t="s">
        <v>154</v>
      </c>
      <c r="F316" s="5" t="s">
        <v>389</v>
      </c>
      <c r="G316" s="5" t="s">
        <v>97</v>
      </c>
      <c r="H316" s="5" t="s">
        <v>319</v>
      </c>
      <c r="I316"/>
      <c r="J316">
        <v>264</v>
      </c>
      <c r="K316"/>
      <c r="L316">
        <v>4</v>
      </c>
      <c r="M316">
        <v>60.536650000000009</v>
      </c>
      <c r="N316">
        <v>191.45699999999999</v>
      </c>
      <c r="O316">
        <v>394.6</v>
      </c>
      <c r="P316">
        <v>0</v>
      </c>
      <c r="Q316"/>
      <c r="R316"/>
      <c r="S316"/>
      <c r="T316">
        <v>191</v>
      </c>
      <c r="U316">
        <v>0</v>
      </c>
      <c r="V316"/>
      <c r="W316">
        <v>165.78800000000001</v>
      </c>
      <c r="X316">
        <v>963</v>
      </c>
      <c r="Y316">
        <v>2570</v>
      </c>
      <c r="Z316"/>
      <c r="AA316">
        <v>0</v>
      </c>
      <c r="AB316"/>
      <c r="AC316">
        <v>410.1685346054357</v>
      </c>
      <c r="AD316"/>
      <c r="AE316">
        <v>74.201329999999984</v>
      </c>
      <c r="AF316"/>
      <c r="AG316"/>
      <c r="AH316">
        <v>1009.963724400862</v>
      </c>
      <c r="AI316">
        <v>181.27829531500001</v>
      </c>
      <c r="AJ316">
        <v>0</v>
      </c>
      <c r="AK316"/>
      <c r="AL316">
        <v>6479.99365234375</v>
      </c>
      <c r="AM316">
        <v>3513.826904296875</v>
      </c>
      <c r="AN316">
        <v>2966.166748046875</v>
      </c>
      <c r="AO316" s="5" t="s">
        <v>391</v>
      </c>
    </row>
    <row r="317" spans="1:41" ht="15" x14ac:dyDescent="0.25">
      <c r="A317">
        <v>2013</v>
      </c>
      <c r="B317" s="5" t="s">
        <v>83</v>
      </c>
      <c r="C317" s="5" t="s">
        <v>371</v>
      </c>
      <c r="D317" s="5" t="s">
        <v>91</v>
      </c>
      <c r="E317" s="5" t="s">
        <v>154</v>
      </c>
      <c r="F317" s="5" t="s">
        <v>392</v>
      </c>
      <c r="G317" s="5" t="s">
        <v>94</v>
      </c>
      <c r="H317" s="5" t="s">
        <v>319</v>
      </c>
      <c r="I317"/>
      <c r="J317">
        <v>115.69542694091797</v>
      </c>
      <c r="K317"/>
      <c r="L317">
        <v>82.486557006835938</v>
      </c>
      <c r="M317">
        <v>259.19659423828125</v>
      </c>
      <c r="N317">
        <v>164.97311401367187</v>
      </c>
      <c r="O317">
        <v>0</v>
      </c>
      <c r="P317">
        <v>0</v>
      </c>
      <c r="Q317">
        <v>1787.82861328125</v>
      </c>
      <c r="R317"/>
      <c r="S317"/>
      <c r="T317">
        <v>148.904296875</v>
      </c>
      <c r="U317">
        <v>4.2850160598754883</v>
      </c>
      <c r="V317"/>
      <c r="W317"/>
      <c r="X317">
        <v>221.74957275390625</v>
      </c>
      <c r="Y317">
        <v>3775.09912109375</v>
      </c>
      <c r="Z317">
        <v>5426.50439453125</v>
      </c>
      <c r="AA317">
        <v>32506.302734375</v>
      </c>
      <c r="AB317"/>
      <c r="AC317">
        <v>4454.43115234375</v>
      </c>
      <c r="AD317">
        <v>9937.9599609375</v>
      </c>
      <c r="AE317">
        <v>95.681686401367188</v>
      </c>
      <c r="AF317"/>
      <c r="AG317"/>
      <c r="AH317">
        <v>736.627197265625</v>
      </c>
      <c r="AI317">
        <v>315.24713134765625</v>
      </c>
      <c r="AJ317">
        <v>18054.041015625</v>
      </c>
      <c r="AK317"/>
      <c r="AL317">
        <v>78087.015625</v>
      </c>
      <c r="AM317">
        <v>66467.328125</v>
      </c>
      <c r="AN317">
        <v>11619.6845703125</v>
      </c>
      <c r="AO317" s="5" t="s">
        <v>393</v>
      </c>
    </row>
    <row r="318" spans="1:41" ht="15" x14ac:dyDescent="0.25">
      <c r="A318">
        <v>2013</v>
      </c>
      <c r="B318" s="5" t="s">
        <v>83</v>
      </c>
      <c r="C318" s="5" t="s">
        <v>371</v>
      </c>
      <c r="D318" s="5" t="s">
        <v>91</v>
      </c>
      <c r="E318" s="5" t="s">
        <v>154</v>
      </c>
      <c r="F318" s="5" t="s">
        <v>392</v>
      </c>
      <c r="G318" s="5" t="s">
        <v>97</v>
      </c>
      <c r="H318" s="5" t="s">
        <v>319</v>
      </c>
      <c r="I318"/>
      <c r="J318">
        <v>108</v>
      </c>
      <c r="K318"/>
      <c r="L318">
        <v>77</v>
      </c>
      <c r="M318">
        <v>241.95625999999999</v>
      </c>
      <c r="N318">
        <v>154</v>
      </c>
      <c r="O318">
        <v>0</v>
      </c>
      <c r="P318">
        <v>0</v>
      </c>
      <c r="Q318">
        <v>1668.912</v>
      </c>
      <c r="R318"/>
      <c r="S318"/>
      <c r="T318">
        <v>139</v>
      </c>
      <c r="U318">
        <v>4</v>
      </c>
      <c r="V318"/>
      <c r="W318"/>
      <c r="X318">
        <v>207</v>
      </c>
      <c r="Y318">
        <v>3524</v>
      </c>
      <c r="Z318">
        <v>5065.5630000000001</v>
      </c>
      <c r="AA318">
        <v>30344.160059999998</v>
      </c>
      <c r="AB318"/>
      <c r="AC318">
        <v>4158.1467601164768</v>
      </c>
      <c r="AD318">
        <v>9276.9410000000007</v>
      </c>
      <c r="AE318">
        <v>89.317460000000025</v>
      </c>
      <c r="AF318"/>
      <c r="AG318"/>
      <c r="AH318">
        <v>687.63076076987215</v>
      </c>
      <c r="AI318">
        <v>294.27862006999999</v>
      </c>
      <c r="AJ318">
        <v>16853.184590000001</v>
      </c>
      <c r="AK318"/>
      <c r="AL318">
        <v>72893.0859375</v>
      </c>
      <c r="AM318">
        <v>62046.28515625</v>
      </c>
      <c r="AN318">
        <v>10846.806640625</v>
      </c>
      <c r="AO318" s="5" t="s">
        <v>394</v>
      </c>
    </row>
    <row r="319" spans="1:41" ht="15" x14ac:dyDescent="0.25">
      <c r="A319">
        <v>2013</v>
      </c>
      <c r="B319" s="5" t="s">
        <v>83</v>
      </c>
      <c r="C319" s="5" t="s">
        <v>371</v>
      </c>
      <c r="D319" s="5" t="s">
        <v>91</v>
      </c>
      <c r="E319" s="5" t="s">
        <v>154</v>
      </c>
      <c r="F319" s="5" t="s">
        <v>395</v>
      </c>
      <c r="G319" s="5" t="s">
        <v>94</v>
      </c>
      <c r="H319" s="5" t="s">
        <v>319</v>
      </c>
      <c r="I319"/>
      <c r="J319">
        <v>580.61962890625</v>
      </c>
      <c r="K319"/>
      <c r="L319">
        <v>182.11317443847656</v>
      </c>
      <c r="M319">
        <v>20.077548980712891</v>
      </c>
      <c r="N319">
        <v>288.16732788085937</v>
      </c>
      <c r="O319">
        <v>68.667381286621094</v>
      </c>
      <c r="P319">
        <v>0</v>
      </c>
      <c r="Q319"/>
      <c r="R319"/>
      <c r="S319"/>
      <c r="T319">
        <v>953.416015625</v>
      </c>
      <c r="U319"/>
      <c r="V319"/>
      <c r="W319">
        <v>65.224266052246094</v>
      </c>
      <c r="X319">
        <v>35.35137939453125</v>
      </c>
      <c r="Y319">
        <v>837.7205810546875</v>
      </c>
      <c r="Z319"/>
      <c r="AA319">
        <v>0</v>
      </c>
      <c r="AB319"/>
      <c r="AC319">
        <v>23.584011077880859</v>
      </c>
      <c r="AD319"/>
      <c r="AE319">
        <v>213.47091674804687</v>
      </c>
      <c r="AF319"/>
      <c r="AG319"/>
      <c r="AH319">
        <v>2.1822435855865479</v>
      </c>
      <c r="AI319">
        <v>0</v>
      </c>
      <c r="AJ319">
        <v>0</v>
      </c>
      <c r="AK319"/>
      <c r="AL319">
        <v>3270.594482421875</v>
      </c>
      <c r="AM319">
        <v>2125.675537109375</v>
      </c>
      <c r="AN319">
        <v>1144.9188232421875</v>
      </c>
      <c r="AO319" s="5" t="s">
        <v>396</v>
      </c>
    </row>
    <row r="320" spans="1:41" ht="15" x14ac:dyDescent="0.25">
      <c r="A320">
        <v>2013</v>
      </c>
      <c r="B320" s="5" t="s">
        <v>83</v>
      </c>
      <c r="C320" s="5" t="s">
        <v>371</v>
      </c>
      <c r="D320" s="5" t="s">
        <v>91</v>
      </c>
      <c r="E320" s="5" t="s">
        <v>154</v>
      </c>
      <c r="F320" s="5" t="s">
        <v>395</v>
      </c>
      <c r="G320" s="5" t="s">
        <v>97</v>
      </c>
      <c r="H320" s="5" t="s">
        <v>319</v>
      </c>
      <c r="I320"/>
      <c r="J320">
        <v>542</v>
      </c>
      <c r="K320"/>
      <c r="L320">
        <v>170</v>
      </c>
      <c r="M320">
        <v>18.742100000000001</v>
      </c>
      <c r="N320">
        <v>269</v>
      </c>
      <c r="O320">
        <v>64.099999999999994</v>
      </c>
      <c r="P320">
        <v>0</v>
      </c>
      <c r="Q320"/>
      <c r="R320"/>
      <c r="S320"/>
      <c r="T320">
        <v>890</v>
      </c>
      <c r="U320"/>
      <c r="V320"/>
      <c r="W320">
        <v>60.885900000000007</v>
      </c>
      <c r="X320">
        <v>33</v>
      </c>
      <c r="Y320">
        <v>782</v>
      </c>
      <c r="Z320"/>
      <c r="AA320">
        <v>0</v>
      </c>
      <c r="AB320"/>
      <c r="AC320">
        <v>22.015330781317839</v>
      </c>
      <c r="AD320"/>
      <c r="AE320">
        <v>199.27198999999999</v>
      </c>
      <c r="AF320"/>
      <c r="AG320"/>
      <c r="AH320">
        <v>2.0370927137958339</v>
      </c>
      <c r="AI320">
        <v>0</v>
      </c>
      <c r="AJ320">
        <v>0</v>
      </c>
      <c r="AK320"/>
      <c r="AL320">
        <v>3053.052490234375</v>
      </c>
      <c r="AM320">
        <v>1984.287353515625</v>
      </c>
      <c r="AN320">
        <v>1068.76513671875</v>
      </c>
      <c r="AO320" s="5" t="s">
        <v>397</v>
      </c>
    </row>
    <row r="321" spans="1:41" ht="15" x14ac:dyDescent="0.25">
      <c r="A321">
        <v>2013</v>
      </c>
      <c r="B321" s="5" t="s">
        <v>83</v>
      </c>
      <c r="C321" s="5" t="s">
        <v>371</v>
      </c>
      <c r="D321" s="5" t="s">
        <v>91</v>
      </c>
      <c r="E321" s="5" t="s">
        <v>154</v>
      </c>
      <c r="F321" s="5" t="s">
        <v>398</v>
      </c>
      <c r="G321" s="5" t="s">
        <v>94</v>
      </c>
      <c r="H321" s="5" t="s">
        <v>319</v>
      </c>
      <c r="I321"/>
      <c r="J321">
        <v>1960.394775390625</v>
      </c>
      <c r="K321"/>
      <c r="L321"/>
      <c r="M321">
        <v>50.659633636474609</v>
      </c>
      <c r="N321">
        <v>239.96089172363281</v>
      </c>
      <c r="O321">
        <v>238.35400390625</v>
      </c>
      <c r="P321">
        <v>0</v>
      </c>
      <c r="Q321"/>
      <c r="R321"/>
      <c r="S321"/>
      <c r="T321">
        <v>163.90185546875</v>
      </c>
      <c r="U321"/>
      <c r="V321"/>
      <c r="W321"/>
      <c r="X321">
        <v>534.55572509765625</v>
      </c>
      <c r="Y321">
        <v>0</v>
      </c>
      <c r="Z321"/>
      <c r="AA321">
        <v>0</v>
      </c>
      <c r="AB321"/>
      <c r="AC321">
        <v>20.559904098510742</v>
      </c>
      <c r="AD321"/>
      <c r="AE321">
        <v>21.16246223449707</v>
      </c>
      <c r="AF321"/>
      <c r="AG321"/>
      <c r="AH321">
        <v>131.36997985839844</v>
      </c>
      <c r="AI321">
        <v>0</v>
      </c>
      <c r="AJ321">
        <v>0</v>
      </c>
      <c r="AK321"/>
      <c r="AL321">
        <v>3360.9189453125</v>
      </c>
      <c r="AM321">
        <v>2242.077880859375</v>
      </c>
      <c r="AN321">
        <v>1118.8411865234375</v>
      </c>
      <c r="AO321" s="5" t="s">
        <v>399</v>
      </c>
    </row>
    <row r="322" spans="1:41" ht="15" x14ac:dyDescent="0.25">
      <c r="A322">
        <v>2013</v>
      </c>
      <c r="B322" s="5" t="s">
        <v>83</v>
      </c>
      <c r="C322" s="5" t="s">
        <v>371</v>
      </c>
      <c r="D322" s="5" t="s">
        <v>91</v>
      </c>
      <c r="E322" s="5" t="s">
        <v>154</v>
      </c>
      <c r="F322" s="5" t="s">
        <v>398</v>
      </c>
      <c r="G322" s="5" t="s">
        <v>97</v>
      </c>
      <c r="H322" s="5" t="s">
        <v>319</v>
      </c>
      <c r="I322"/>
      <c r="J322">
        <v>1830</v>
      </c>
      <c r="K322"/>
      <c r="L322"/>
      <c r="M322">
        <v>47.290030000000002</v>
      </c>
      <c r="N322">
        <v>224</v>
      </c>
      <c r="O322">
        <v>222.5</v>
      </c>
      <c r="P322">
        <v>0</v>
      </c>
      <c r="Q322"/>
      <c r="R322"/>
      <c r="S322"/>
      <c r="T322">
        <v>153</v>
      </c>
      <c r="U322"/>
      <c r="V322"/>
      <c r="W322"/>
      <c r="X322">
        <v>499</v>
      </c>
      <c r="Y322">
        <v>0</v>
      </c>
      <c r="Z322"/>
      <c r="AA322">
        <v>0</v>
      </c>
      <c r="AB322"/>
      <c r="AC322">
        <v>19.192370920343759</v>
      </c>
      <c r="AD322"/>
      <c r="AE322">
        <v>19.754850000000001</v>
      </c>
      <c r="AF322"/>
      <c r="AG322"/>
      <c r="AH322">
        <v>122.63197080983031</v>
      </c>
      <c r="AI322">
        <v>0</v>
      </c>
      <c r="AJ322">
        <v>0</v>
      </c>
      <c r="AK322"/>
      <c r="AL322">
        <v>3137.369384765625</v>
      </c>
      <c r="AM322">
        <v>2092.947265625</v>
      </c>
      <c r="AN322">
        <v>1044.4219970703125</v>
      </c>
      <c r="AO322" s="5" t="s">
        <v>400</v>
      </c>
    </row>
    <row r="323" spans="1:41" ht="15" x14ac:dyDescent="0.25">
      <c r="A323">
        <v>2013</v>
      </c>
      <c r="B323" s="5" t="s">
        <v>83</v>
      </c>
      <c r="C323" s="5" t="s">
        <v>371</v>
      </c>
      <c r="D323" s="5" t="s">
        <v>91</v>
      </c>
      <c r="E323" s="5" t="s">
        <v>27</v>
      </c>
      <c r="F323" s="5" t="s">
        <v>428</v>
      </c>
      <c r="G323" s="5" t="s">
        <v>94</v>
      </c>
      <c r="H323" s="5" t="s">
        <v>319</v>
      </c>
      <c r="I323"/>
      <c r="J323">
        <v>20.353826522827148</v>
      </c>
      <c r="K323"/>
      <c r="L323"/>
      <c r="M323"/>
      <c r="N323">
        <v>94.286346435546875</v>
      </c>
      <c r="O323">
        <v>0</v>
      </c>
      <c r="P323">
        <v>0</v>
      </c>
      <c r="Q323">
        <v>0</v>
      </c>
      <c r="R323"/>
      <c r="S323"/>
      <c r="T323">
        <v>40.707653045654297</v>
      </c>
      <c r="U323"/>
      <c r="V323"/>
      <c r="W323">
        <v>1153.740478515625</v>
      </c>
      <c r="X323"/>
      <c r="Y323"/>
      <c r="Z323">
        <v>0</v>
      </c>
      <c r="AA323"/>
      <c r="AB323"/>
      <c r="AC323">
        <v>0</v>
      </c>
      <c r="AD323">
        <v>0</v>
      </c>
      <c r="AE323"/>
      <c r="AF323"/>
      <c r="AG323"/>
      <c r="AH323">
        <v>0</v>
      </c>
      <c r="AI323">
        <v>24.068710327148438</v>
      </c>
      <c r="AJ323">
        <v>0</v>
      </c>
      <c r="AK323"/>
      <c r="AL323">
        <v>1333.156982421875</v>
      </c>
      <c r="AM323">
        <v>114.64017486572266</v>
      </c>
      <c r="AN323">
        <v>1218.516845703125</v>
      </c>
      <c r="AO323" s="5" t="s">
        <v>431</v>
      </c>
    </row>
    <row r="324" spans="1:41" ht="15" x14ac:dyDescent="0.25">
      <c r="A324">
        <v>2013</v>
      </c>
      <c r="B324" s="5" t="s">
        <v>83</v>
      </c>
      <c r="C324" s="5" t="s">
        <v>371</v>
      </c>
      <c r="D324" s="5" t="s">
        <v>91</v>
      </c>
      <c r="E324" s="5" t="s">
        <v>27</v>
      </c>
      <c r="F324" s="5" t="s">
        <v>428</v>
      </c>
      <c r="G324" s="5" t="s">
        <v>97</v>
      </c>
      <c r="H324" s="5" t="s">
        <v>319</v>
      </c>
      <c r="I324"/>
      <c r="J324">
        <v>19</v>
      </c>
      <c r="K324"/>
      <c r="L324"/>
      <c r="M324"/>
      <c r="N324">
        <v>88.014930000000007</v>
      </c>
      <c r="O324">
        <v>0</v>
      </c>
      <c r="P324">
        <v>0</v>
      </c>
      <c r="Q324">
        <v>0</v>
      </c>
      <c r="R324"/>
      <c r="S324"/>
      <c r="T324">
        <v>38</v>
      </c>
      <c r="U324"/>
      <c r="V324"/>
      <c r="W324">
        <v>1077</v>
      </c>
      <c r="X324"/>
      <c r="Y324"/>
      <c r="Z324">
        <v>0</v>
      </c>
      <c r="AA324"/>
      <c r="AB324"/>
      <c r="AC324">
        <v>0</v>
      </c>
      <c r="AD324">
        <v>0</v>
      </c>
      <c r="AE324"/>
      <c r="AF324"/>
      <c r="AG324"/>
      <c r="AH324">
        <v>0</v>
      </c>
      <c r="AI324">
        <v>22.467790000000001</v>
      </c>
      <c r="AJ324">
        <v>0</v>
      </c>
      <c r="AK324"/>
      <c r="AL324">
        <v>1244.482666015625</v>
      </c>
      <c r="AM324">
        <v>107.01493072509766</v>
      </c>
      <c r="AN324">
        <v>1137.4677734375</v>
      </c>
      <c r="AO324" s="5" t="s">
        <v>432</v>
      </c>
    </row>
    <row r="325" spans="1:41" ht="15" x14ac:dyDescent="0.25">
      <c r="A325">
        <v>2013</v>
      </c>
      <c r="B325" s="5" t="s">
        <v>83</v>
      </c>
      <c r="C325" s="5" t="s">
        <v>371</v>
      </c>
      <c r="D325" s="5" t="s">
        <v>91</v>
      </c>
      <c r="E325" s="5" t="s">
        <v>27</v>
      </c>
      <c r="F325" s="5" t="s">
        <v>380</v>
      </c>
      <c r="G325" s="5" t="s">
        <v>94</v>
      </c>
      <c r="H325" s="5" t="s">
        <v>319</v>
      </c>
      <c r="I325"/>
      <c r="J325">
        <v>489.56307983398437</v>
      </c>
      <c r="K325"/>
      <c r="L325"/>
      <c r="M325">
        <v>521.53057861328125</v>
      </c>
      <c r="N325">
        <v>28.923856735229492</v>
      </c>
      <c r="O325">
        <v>0</v>
      </c>
      <c r="P325">
        <v>628.82611083984375</v>
      </c>
      <c r="Q325"/>
      <c r="R325"/>
      <c r="S325"/>
      <c r="T325">
        <v>1071.2540283203125</v>
      </c>
      <c r="U325"/>
      <c r="V325"/>
      <c r="W325"/>
      <c r="X325">
        <v>74.987777709960938</v>
      </c>
      <c r="Y325">
        <v>1102.3203125</v>
      </c>
      <c r="Z325"/>
      <c r="AA325">
        <v>0</v>
      </c>
      <c r="AB325"/>
      <c r="AC325">
        <v>0</v>
      </c>
      <c r="AD325"/>
      <c r="AE325">
        <v>865.67340087890625</v>
      </c>
      <c r="AF325"/>
      <c r="AG325"/>
      <c r="AH325">
        <v>382.21395874023437</v>
      </c>
      <c r="AI325">
        <v>5.939140796661377</v>
      </c>
      <c r="AJ325">
        <v>0</v>
      </c>
      <c r="AK325"/>
      <c r="AL325">
        <v>5171.23193359375</v>
      </c>
      <c r="AM325">
        <v>3115.306640625</v>
      </c>
      <c r="AN325">
        <v>2055.925537109375</v>
      </c>
      <c r="AO325" s="5" t="s">
        <v>433</v>
      </c>
    </row>
    <row r="326" spans="1:41" ht="15" x14ac:dyDescent="0.25">
      <c r="A326">
        <v>2013</v>
      </c>
      <c r="B326" s="5" t="s">
        <v>83</v>
      </c>
      <c r="C326" s="5" t="s">
        <v>371</v>
      </c>
      <c r="D326" s="5" t="s">
        <v>91</v>
      </c>
      <c r="E326" s="5" t="s">
        <v>27</v>
      </c>
      <c r="F326" s="5" t="s">
        <v>380</v>
      </c>
      <c r="G326" s="5" t="s">
        <v>97</v>
      </c>
      <c r="H326" s="5" t="s">
        <v>319</v>
      </c>
      <c r="I326"/>
      <c r="J326">
        <v>457</v>
      </c>
      <c r="K326"/>
      <c r="L326"/>
      <c r="M326">
        <v>486.84123</v>
      </c>
      <c r="N326">
        <v>27</v>
      </c>
      <c r="O326">
        <v>0</v>
      </c>
      <c r="P326">
        <v>587</v>
      </c>
      <c r="Q326"/>
      <c r="R326"/>
      <c r="S326"/>
      <c r="T326">
        <v>1000</v>
      </c>
      <c r="U326"/>
      <c r="V326"/>
      <c r="W326"/>
      <c r="X326">
        <v>70</v>
      </c>
      <c r="Y326">
        <v>1029</v>
      </c>
      <c r="Z326"/>
      <c r="AA326">
        <v>0</v>
      </c>
      <c r="AB326"/>
      <c r="AC326">
        <v>0</v>
      </c>
      <c r="AD326"/>
      <c r="AE326">
        <v>808.09349565112109</v>
      </c>
      <c r="AF326"/>
      <c r="AG326"/>
      <c r="AH326">
        <v>356.79116340016611</v>
      </c>
      <c r="AI326">
        <v>5.5441014600000003</v>
      </c>
      <c r="AJ326">
        <v>0</v>
      </c>
      <c r="AK326"/>
      <c r="AL326">
        <v>4827.26953125</v>
      </c>
      <c r="AM326">
        <v>2908.093505859375</v>
      </c>
      <c r="AN326">
        <v>1919.1763916015625</v>
      </c>
      <c r="AO326" s="5" t="s">
        <v>434</v>
      </c>
    </row>
    <row r="327" spans="1:41" ht="15" x14ac:dyDescent="0.25">
      <c r="A327">
        <v>2013</v>
      </c>
      <c r="B327" s="5" t="s">
        <v>83</v>
      </c>
      <c r="C327" s="5" t="s">
        <v>371</v>
      </c>
      <c r="D327" s="5" t="s">
        <v>91</v>
      </c>
      <c r="E327" s="5" t="s">
        <v>27</v>
      </c>
      <c r="F327" s="5" t="s">
        <v>383</v>
      </c>
      <c r="G327" s="5" t="s">
        <v>94</v>
      </c>
      <c r="H327" s="5" t="s">
        <v>319</v>
      </c>
      <c r="I327"/>
      <c r="J327">
        <v>162.83061218261719</v>
      </c>
      <c r="K327"/>
      <c r="L327"/>
      <c r="M327">
        <v>2743.30126953125</v>
      </c>
      <c r="N327">
        <v>216.393310546875</v>
      </c>
      <c r="O327">
        <v>0</v>
      </c>
      <c r="P327">
        <v>2317.122314453125</v>
      </c>
      <c r="Q327"/>
      <c r="R327"/>
      <c r="S327"/>
      <c r="T327"/>
      <c r="U327"/>
      <c r="V327"/>
      <c r="W327">
        <v>129.50282287597656</v>
      </c>
      <c r="X327"/>
      <c r="Y327">
        <v>3146.27294921875</v>
      </c>
      <c r="Z327"/>
      <c r="AA327">
        <v>0</v>
      </c>
      <c r="AB327"/>
      <c r="AC327">
        <v>0</v>
      </c>
      <c r="AD327"/>
      <c r="AE327">
        <v>2597.280029296875</v>
      </c>
      <c r="AF327"/>
      <c r="AG327"/>
      <c r="AH327">
        <v>1209.745361328125</v>
      </c>
      <c r="AI327">
        <v>4.7670655250549316</v>
      </c>
      <c r="AJ327">
        <v>0</v>
      </c>
      <c r="AK327"/>
      <c r="AL327">
        <v>12527.2158203125</v>
      </c>
      <c r="AM327">
        <v>8439.8994140625</v>
      </c>
      <c r="AN327">
        <v>4087.316650390625</v>
      </c>
      <c r="AO327" s="5" t="s">
        <v>435</v>
      </c>
    </row>
    <row r="328" spans="1:41" ht="15" x14ac:dyDescent="0.25">
      <c r="A328">
        <v>2013</v>
      </c>
      <c r="B328" s="5" t="s">
        <v>83</v>
      </c>
      <c r="C328" s="5" t="s">
        <v>371</v>
      </c>
      <c r="D328" s="5" t="s">
        <v>91</v>
      </c>
      <c r="E328" s="5" t="s">
        <v>27</v>
      </c>
      <c r="F328" s="5" t="s">
        <v>383</v>
      </c>
      <c r="G328" s="5" t="s">
        <v>97</v>
      </c>
      <c r="H328" s="5" t="s">
        <v>319</v>
      </c>
      <c r="I328"/>
      <c r="J328">
        <v>152</v>
      </c>
      <c r="K328"/>
      <c r="L328"/>
      <c r="M328">
        <v>2560.8317699999998</v>
      </c>
      <c r="N328">
        <v>202</v>
      </c>
      <c r="O328">
        <v>0</v>
      </c>
      <c r="P328">
        <v>2163</v>
      </c>
      <c r="Q328"/>
      <c r="R328"/>
      <c r="S328"/>
      <c r="T328"/>
      <c r="U328"/>
      <c r="V328"/>
      <c r="W328">
        <v>120.889</v>
      </c>
      <c r="X328"/>
      <c r="Y328">
        <v>2937</v>
      </c>
      <c r="Z328"/>
      <c r="AA328">
        <v>0</v>
      </c>
      <c r="AB328"/>
      <c r="AC328">
        <v>0</v>
      </c>
      <c r="AD328"/>
      <c r="AE328">
        <v>2424.5232077976889</v>
      </c>
      <c r="AF328"/>
      <c r="AG328"/>
      <c r="AH328">
        <v>1129.2797048029061</v>
      </c>
      <c r="AI328">
        <v>4.4499865200000004</v>
      </c>
      <c r="AJ328">
        <v>0</v>
      </c>
      <c r="AK328"/>
      <c r="AL328">
        <v>11693.9736328125</v>
      </c>
      <c r="AM328">
        <v>7878.5234375</v>
      </c>
      <c r="AN328">
        <v>3815.450439453125</v>
      </c>
      <c r="AO328" s="5" t="s">
        <v>436</v>
      </c>
    </row>
    <row r="329" spans="1:41" ht="15" x14ac:dyDescent="0.25">
      <c r="A329">
        <v>2013</v>
      </c>
      <c r="B329" s="5" t="s">
        <v>83</v>
      </c>
      <c r="C329" s="5" t="s">
        <v>371</v>
      </c>
      <c r="D329" s="5" t="s">
        <v>91</v>
      </c>
      <c r="E329" s="5" t="s">
        <v>27</v>
      </c>
      <c r="F329" s="5" t="s">
        <v>386</v>
      </c>
      <c r="G329" s="5" t="s">
        <v>94</v>
      </c>
      <c r="H329" s="5" t="s">
        <v>319</v>
      </c>
      <c r="I329"/>
      <c r="J329">
        <v>218.53581237792969</v>
      </c>
      <c r="K329"/>
      <c r="L329">
        <v>35.35137939453125</v>
      </c>
      <c r="M329">
        <v>245.35418701171875</v>
      </c>
      <c r="N329">
        <v>327.8037109375</v>
      </c>
      <c r="O329">
        <v>0</v>
      </c>
      <c r="P329">
        <v>1773.99658203125</v>
      </c>
      <c r="Q329"/>
      <c r="R329"/>
      <c r="S329"/>
      <c r="T329"/>
      <c r="U329"/>
      <c r="V329"/>
      <c r="W329">
        <v>243.59030151367187</v>
      </c>
      <c r="X329">
        <v>6.4275240898132324</v>
      </c>
      <c r="Y329">
        <v>115.69542694091797</v>
      </c>
      <c r="Z329"/>
      <c r="AA329">
        <v>0</v>
      </c>
      <c r="AB329"/>
      <c r="AC329">
        <v>285.06072998046875</v>
      </c>
      <c r="AD329"/>
      <c r="AE329">
        <v>488.01470947265625</v>
      </c>
      <c r="AF329"/>
      <c r="AG329"/>
      <c r="AH329">
        <v>808.360595703125</v>
      </c>
      <c r="AI329">
        <v>0</v>
      </c>
      <c r="AJ329">
        <v>0</v>
      </c>
      <c r="AK329"/>
      <c r="AL329">
        <v>4548.19091796875</v>
      </c>
      <c r="AM329">
        <v>3244.458251953125</v>
      </c>
      <c r="AN329">
        <v>1303.732666015625</v>
      </c>
      <c r="AO329" s="5" t="s">
        <v>437</v>
      </c>
    </row>
    <row r="330" spans="1:41" ht="15" x14ac:dyDescent="0.25">
      <c r="A330">
        <v>2013</v>
      </c>
      <c r="B330" s="5" t="s">
        <v>83</v>
      </c>
      <c r="C330" s="5" t="s">
        <v>371</v>
      </c>
      <c r="D330" s="5" t="s">
        <v>91</v>
      </c>
      <c r="E330" s="5" t="s">
        <v>27</v>
      </c>
      <c r="F330" s="5" t="s">
        <v>386</v>
      </c>
      <c r="G330" s="5" t="s">
        <v>97</v>
      </c>
      <c r="H330" s="5" t="s">
        <v>319</v>
      </c>
      <c r="I330"/>
      <c r="J330">
        <v>204</v>
      </c>
      <c r="K330"/>
      <c r="L330">
        <v>33</v>
      </c>
      <c r="M330">
        <v>229.03457</v>
      </c>
      <c r="N330">
        <v>306</v>
      </c>
      <c r="O330">
        <v>0</v>
      </c>
      <c r="P330">
        <v>1656</v>
      </c>
      <c r="Q330"/>
      <c r="R330"/>
      <c r="S330"/>
      <c r="T330"/>
      <c r="U330"/>
      <c r="V330"/>
      <c r="W330">
        <v>227.38800000000001</v>
      </c>
      <c r="X330">
        <v>6</v>
      </c>
      <c r="Y330">
        <v>108</v>
      </c>
      <c r="Z330"/>
      <c r="AA330">
        <v>0</v>
      </c>
      <c r="AB330"/>
      <c r="AC330">
        <v>266.10004729576781</v>
      </c>
      <c r="AD330"/>
      <c r="AE330">
        <v>455.55464000000001</v>
      </c>
      <c r="AF330"/>
      <c r="AG330"/>
      <c r="AH330">
        <v>754.59287538509534</v>
      </c>
      <c r="AI330">
        <v>0</v>
      </c>
      <c r="AJ330">
        <v>0</v>
      </c>
      <c r="AK330"/>
      <c r="AL330">
        <v>4245.67041015625</v>
      </c>
      <c r="AM330">
        <v>3028.65478515625</v>
      </c>
      <c r="AN330">
        <v>1217.0155029296875</v>
      </c>
      <c r="AO330" s="5" t="s">
        <v>438</v>
      </c>
    </row>
    <row r="331" spans="1:41" ht="15" x14ac:dyDescent="0.25">
      <c r="A331">
        <v>2013</v>
      </c>
      <c r="B331" s="5" t="s">
        <v>83</v>
      </c>
      <c r="C331" s="5" t="s">
        <v>371</v>
      </c>
      <c r="D331" s="5" t="s">
        <v>91</v>
      </c>
      <c r="E331" s="5" t="s">
        <v>27</v>
      </c>
      <c r="F331" s="5" t="s">
        <v>389</v>
      </c>
      <c r="G331" s="5" t="s">
        <v>94</v>
      </c>
      <c r="H331" s="5" t="s">
        <v>319</v>
      </c>
      <c r="I331"/>
      <c r="J331">
        <v>174.61439514160156</v>
      </c>
      <c r="K331"/>
      <c r="L331"/>
      <c r="M331">
        <v>96.089447021484375</v>
      </c>
      <c r="N331">
        <v>13.356608390808105</v>
      </c>
      <c r="O331">
        <v>6.5346493721008301</v>
      </c>
      <c r="P331">
        <v>1814.7042236328125</v>
      </c>
      <c r="Q331"/>
      <c r="R331"/>
      <c r="S331"/>
      <c r="T331"/>
      <c r="U331"/>
      <c r="V331"/>
      <c r="W331">
        <v>66.704841613769531</v>
      </c>
      <c r="X331"/>
      <c r="Y331">
        <v>0</v>
      </c>
      <c r="Z331"/>
      <c r="AA331">
        <v>0</v>
      </c>
      <c r="AB331"/>
      <c r="AC331">
        <v>0</v>
      </c>
      <c r="AD331"/>
      <c r="AE331">
        <v>45.385025024414063</v>
      </c>
      <c r="AF331"/>
      <c r="AG331"/>
      <c r="AH331">
        <v>45.375808715820313</v>
      </c>
      <c r="AI331">
        <v>20.351076126098633</v>
      </c>
      <c r="AJ331">
        <v>0</v>
      </c>
      <c r="AK331"/>
      <c r="AL331">
        <v>2283.115966796875</v>
      </c>
      <c r="AM331">
        <v>2048.060302734375</v>
      </c>
      <c r="AN331">
        <v>235.05583190917969</v>
      </c>
      <c r="AO331" s="5" t="s">
        <v>439</v>
      </c>
    </row>
    <row r="332" spans="1:41" ht="15" x14ac:dyDescent="0.25">
      <c r="A332">
        <v>2013</v>
      </c>
      <c r="B332" s="5" t="s">
        <v>83</v>
      </c>
      <c r="C332" s="5" t="s">
        <v>371</v>
      </c>
      <c r="D332" s="5" t="s">
        <v>91</v>
      </c>
      <c r="E332" s="5" t="s">
        <v>27</v>
      </c>
      <c r="F332" s="5" t="s">
        <v>389</v>
      </c>
      <c r="G332" s="5" t="s">
        <v>97</v>
      </c>
      <c r="H332" s="5" t="s">
        <v>319</v>
      </c>
      <c r="I332"/>
      <c r="J332">
        <v>163</v>
      </c>
      <c r="K332"/>
      <c r="L332"/>
      <c r="M332">
        <v>89.698100000000011</v>
      </c>
      <c r="N332">
        <v>12.4682</v>
      </c>
      <c r="O332">
        <v>6.1</v>
      </c>
      <c r="P332">
        <v>1694</v>
      </c>
      <c r="Q332"/>
      <c r="R332"/>
      <c r="S332"/>
      <c r="T332"/>
      <c r="U332"/>
      <c r="V332"/>
      <c r="W332">
        <v>62.268000000000001</v>
      </c>
      <c r="X332"/>
      <c r="Y332">
        <v>0</v>
      </c>
      <c r="Z332"/>
      <c r="AA332">
        <v>0</v>
      </c>
      <c r="AB332"/>
      <c r="AC332">
        <v>0</v>
      </c>
      <c r="AD332"/>
      <c r="AE332">
        <v>42.366259999999997</v>
      </c>
      <c r="AF332"/>
      <c r="AG332"/>
      <c r="AH332">
        <v>42.357656416044243</v>
      </c>
      <c r="AI332">
        <v>18.997434195</v>
      </c>
      <c r="AJ332">
        <v>0</v>
      </c>
      <c r="AK332"/>
      <c r="AL332">
        <v>2131.255615234375</v>
      </c>
      <c r="AM332">
        <v>1911.83447265625</v>
      </c>
      <c r="AN332">
        <v>219.42118835449219</v>
      </c>
      <c r="AO332" s="5" t="s">
        <v>440</v>
      </c>
    </row>
    <row r="333" spans="1:41" ht="15" x14ac:dyDescent="0.25">
      <c r="A333">
        <v>2013</v>
      </c>
      <c r="B333" s="5" t="s">
        <v>83</v>
      </c>
      <c r="C333" s="5" t="s">
        <v>371</v>
      </c>
      <c r="D333" s="5" t="s">
        <v>91</v>
      </c>
      <c r="E333" s="5" t="s">
        <v>27</v>
      </c>
      <c r="F333" s="5" t="s">
        <v>392</v>
      </c>
      <c r="G333" s="5" t="s">
        <v>94</v>
      </c>
      <c r="H333" s="5" t="s">
        <v>319</v>
      </c>
      <c r="I333"/>
      <c r="J333">
        <v>24.63884162902832</v>
      </c>
      <c r="K333"/>
      <c r="L333"/>
      <c r="M333">
        <v>8.3418550491333008</v>
      </c>
      <c r="N333"/>
      <c r="O333">
        <v>0</v>
      </c>
      <c r="P333">
        <v>12.855048179626465</v>
      </c>
      <c r="Q333">
        <v>1513.90576171875</v>
      </c>
      <c r="R333"/>
      <c r="S333"/>
      <c r="T333"/>
      <c r="U333"/>
      <c r="V333"/>
      <c r="W333"/>
      <c r="X333">
        <v>41.778903961181641</v>
      </c>
      <c r="Y333">
        <v>2881.673095703125</v>
      </c>
      <c r="Z333">
        <v>2063.853271484375</v>
      </c>
      <c r="AA333">
        <v>26656.62109375</v>
      </c>
      <c r="AB333"/>
      <c r="AC333">
        <v>390.90798950195312</v>
      </c>
      <c r="AD333">
        <v>9572.7890625</v>
      </c>
      <c r="AE333">
        <v>358.33349609375</v>
      </c>
      <c r="AF333"/>
      <c r="AG333"/>
      <c r="AH333">
        <v>6934.2138671875</v>
      </c>
      <c r="AI333">
        <v>0</v>
      </c>
      <c r="AJ333">
        <v>3985.5869140625</v>
      </c>
      <c r="AK333"/>
      <c r="AL333">
        <v>54445.49609375</v>
      </c>
      <c r="AM333">
        <v>37888.37109375</v>
      </c>
      <c r="AN333">
        <v>16557.125</v>
      </c>
      <c r="AO333" s="5" t="s">
        <v>441</v>
      </c>
    </row>
    <row r="334" spans="1:41" ht="15" x14ac:dyDescent="0.25">
      <c r="A334">
        <v>2013</v>
      </c>
      <c r="B334" s="5" t="s">
        <v>83</v>
      </c>
      <c r="C334" s="5" t="s">
        <v>371</v>
      </c>
      <c r="D334" s="5" t="s">
        <v>91</v>
      </c>
      <c r="E334" s="5" t="s">
        <v>27</v>
      </c>
      <c r="F334" s="5" t="s">
        <v>392</v>
      </c>
      <c r="G334" s="5" t="s">
        <v>97</v>
      </c>
      <c r="H334" s="5" t="s">
        <v>319</v>
      </c>
      <c r="I334"/>
      <c r="J334">
        <v>23</v>
      </c>
      <c r="K334"/>
      <c r="L334"/>
      <c r="M334">
        <v>7.7869999999999999</v>
      </c>
      <c r="N334"/>
      <c r="O334">
        <v>0</v>
      </c>
      <c r="P334">
        <v>12</v>
      </c>
      <c r="Q334">
        <v>1413.2090000000001</v>
      </c>
      <c r="R334"/>
      <c r="S334"/>
      <c r="T334"/>
      <c r="U334"/>
      <c r="V334"/>
      <c r="W334"/>
      <c r="X334">
        <v>39</v>
      </c>
      <c r="Y334">
        <v>2690</v>
      </c>
      <c r="Z334">
        <v>1926.577</v>
      </c>
      <c r="AA334">
        <v>24883.56826</v>
      </c>
      <c r="AB334"/>
      <c r="AC334">
        <v>364.90693301276769</v>
      </c>
      <c r="AD334">
        <v>8936.0589999999993</v>
      </c>
      <c r="AE334">
        <v>334.49911000000009</v>
      </c>
      <c r="AF334"/>
      <c r="AG334"/>
      <c r="AH334">
        <v>6472.9877445402872</v>
      </c>
      <c r="AI334">
        <v>0</v>
      </c>
      <c r="AJ334">
        <v>3720.4874699999991</v>
      </c>
      <c r="AK334"/>
      <c r="AL334">
        <v>50824.08203125</v>
      </c>
      <c r="AM334">
        <v>35368.24609375</v>
      </c>
      <c r="AN334">
        <v>15455.8330078125</v>
      </c>
      <c r="AO334" s="5" t="s">
        <v>442</v>
      </c>
    </row>
    <row r="335" spans="1:41" ht="15" x14ac:dyDescent="0.25">
      <c r="A335">
        <v>2013</v>
      </c>
      <c r="B335" s="5" t="s">
        <v>83</v>
      </c>
      <c r="C335" s="5" t="s">
        <v>371</v>
      </c>
      <c r="D335" s="5" t="s">
        <v>91</v>
      </c>
      <c r="E335" s="5" t="s">
        <v>27</v>
      </c>
      <c r="F335" s="5" t="s">
        <v>395</v>
      </c>
      <c r="G335" s="5" t="s">
        <v>94</v>
      </c>
      <c r="H335" s="5" t="s">
        <v>319</v>
      </c>
      <c r="I335"/>
      <c r="J335">
        <v>57.847713470458984</v>
      </c>
      <c r="K335"/>
      <c r="L335"/>
      <c r="M335">
        <v>220.28193664550781</v>
      </c>
      <c r="N335"/>
      <c r="O335">
        <v>0</v>
      </c>
      <c r="P335">
        <v>0</v>
      </c>
      <c r="Q335"/>
      <c r="R335"/>
      <c r="S335"/>
      <c r="T335">
        <v>7.4987778663635254</v>
      </c>
      <c r="U335">
        <v>2831.32421875</v>
      </c>
      <c r="V335"/>
      <c r="W335"/>
      <c r="X335">
        <v>287.0960693359375</v>
      </c>
      <c r="Y335">
        <v>12969.671875</v>
      </c>
      <c r="Z335"/>
      <c r="AA335">
        <v>0</v>
      </c>
      <c r="AB335"/>
      <c r="AC335">
        <v>0</v>
      </c>
      <c r="AD335"/>
      <c r="AE335">
        <v>13306.1201171875</v>
      </c>
      <c r="AF335"/>
      <c r="AG335"/>
      <c r="AH335">
        <v>834.54534912109375</v>
      </c>
      <c r="AI335">
        <v>0</v>
      </c>
      <c r="AJ335">
        <v>0</v>
      </c>
      <c r="AK335"/>
      <c r="AL335">
        <v>30514.384765625</v>
      </c>
      <c r="AM335">
        <v>29164.96484375</v>
      </c>
      <c r="AN335">
        <v>1349.422119140625</v>
      </c>
      <c r="AO335" s="5" t="s">
        <v>443</v>
      </c>
    </row>
    <row r="336" spans="1:41" ht="15" x14ac:dyDescent="0.25">
      <c r="A336">
        <v>2013</v>
      </c>
      <c r="B336" s="5" t="s">
        <v>83</v>
      </c>
      <c r="C336" s="5" t="s">
        <v>371</v>
      </c>
      <c r="D336" s="5" t="s">
        <v>91</v>
      </c>
      <c r="E336" s="5" t="s">
        <v>27</v>
      </c>
      <c r="F336" s="5" t="s">
        <v>395</v>
      </c>
      <c r="G336" s="5" t="s">
        <v>97</v>
      </c>
      <c r="H336" s="5" t="s">
        <v>319</v>
      </c>
      <c r="I336"/>
      <c r="J336">
        <v>54</v>
      </c>
      <c r="K336"/>
      <c r="L336"/>
      <c r="M336">
        <v>205.62997999999999</v>
      </c>
      <c r="N336"/>
      <c r="O336">
        <v>0</v>
      </c>
      <c r="P336">
        <v>0</v>
      </c>
      <c r="Q336"/>
      <c r="R336"/>
      <c r="S336"/>
      <c r="T336">
        <v>7</v>
      </c>
      <c r="U336">
        <v>2643</v>
      </c>
      <c r="V336"/>
      <c r="W336"/>
      <c r="X336">
        <v>268</v>
      </c>
      <c r="Y336">
        <v>12107</v>
      </c>
      <c r="Z336"/>
      <c r="AA336">
        <v>0</v>
      </c>
      <c r="AB336"/>
      <c r="AC336">
        <v>0</v>
      </c>
      <c r="AD336"/>
      <c r="AE336">
        <v>12421.06985509337</v>
      </c>
      <c r="AF336"/>
      <c r="AG336"/>
      <c r="AH336">
        <v>779.03593474103764</v>
      </c>
      <c r="AI336">
        <v>0</v>
      </c>
      <c r="AJ336">
        <v>0</v>
      </c>
      <c r="AK336"/>
      <c r="AL336">
        <v>28484.734375</v>
      </c>
      <c r="AM336">
        <v>27225.0703125</v>
      </c>
      <c r="AN336">
        <v>1259.6658935546875</v>
      </c>
      <c r="AO336" s="5" t="s">
        <v>444</v>
      </c>
    </row>
    <row r="337" spans="1:41" ht="15" x14ac:dyDescent="0.25">
      <c r="A337">
        <v>2013</v>
      </c>
      <c r="B337" s="5" t="s">
        <v>83</v>
      </c>
      <c r="C337" s="5" t="s">
        <v>371</v>
      </c>
      <c r="D337" s="5" t="s">
        <v>91</v>
      </c>
      <c r="E337" s="5" t="s">
        <v>27</v>
      </c>
      <c r="F337" s="5" t="s">
        <v>429</v>
      </c>
      <c r="G337" s="5" t="s">
        <v>94</v>
      </c>
      <c r="H337" s="5" t="s">
        <v>319</v>
      </c>
      <c r="I337">
        <v>0</v>
      </c>
      <c r="J337">
        <v>2305.338623046875</v>
      </c>
      <c r="K337">
        <v>0</v>
      </c>
      <c r="L337">
        <v>35.35137939453125</v>
      </c>
      <c r="M337">
        <v>3970.4482421875</v>
      </c>
      <c r="N337">
        <v>586.47747802734375</v>
      </c>
      <c r="O337">
        <v>93.306221008300781</v>
      </c>
      <c r="P337">
        <v>6547.50439453125</v>
      </c>
      <c r="Q337">
        <v>1513.90576171875</v>
      </c>
      <c r="R337">
        <v>0</v>
      </c>
      <c r="S337">
        <v>5384.59716796875</v>
      </c>
      <c r="T337">
        <v>4535.689453125</v>
      </c>
      <c r="U337">
        <v>3849.015625</v>
      </c>
      <c r="V337">
        <v>0</v>
      </c>
      <c r="W337">
        <v>1875.6800537109375</v>
      </c>
      <c r="X337">
        <v>472.42300415039062</v>
      </c>
      <c r="Y337">
        <v>25758.302734375</v>
      </c>
      <c r="Z337">
        <v>2063.853271484375</v>
      </c>
      <c r="AA337">
        <v>26656.62109375</v>
      </c>
      <c r="AB337">
        <v>0</v>
      </c>
      <c r="AC337">
        <v>692.4334716796875</v>
      </c>
      <c r="AD337">
        <v>9572.7890625</v>
      </c>
      <c r="AE337">
        <v>23181.08203125</v>
      </c>
      <c r="AF337">
        <v>2760.0205078125</v>
      </c>
      <c r="AG337">
        <v>0</v>
      </c>
      <c r="AH337">
        <v>11766.1748046875</v>
      </c>
      <c r="AI337">
        <v>31.057283401489258</v>
      </c>
      <c r="AJ337">
        <v>3985.5869140625</v>
      </c>
      <c r="AK337">
        <v>0</v>
      </c>
      <c r="AL337">
        <v>137637.671875</v>
      </c>
      <c r="AM337">
        <v>99935.5</v>
      </c>
      <c r="AN337">
        <v>37702.16796875</v>
      </c>
      <c r="AO337" s="5" t="s">
        <v>447</v>
      </c>
    </row>
    <row r="338" spans="1:41" ht="15" x14ac:dyDescent="0.25">
      <c r="A338">
        <v>2013</v>
      </c>
      <c r="B338" s="5" t="s">
        <v>83</v>
      </c>
      <c r="C338" s="5" t="s">
        <v>371</v>
      </c>
      <c r="D338" s="5" t="s">
        <v>91</v>
      </c>
      <c r="E338" s="5" t="s">
        <v>27</v>
      </c>
      <c r="F338" s="5" t="s">
        <v>429</v>
      </c>
      <c r="G338" s="5" t="s">
        <v>97</v>
      </c>
      <c r="H338" s="5" t="s">
        <v>319</v>
      </c>
      <c r="I338">
        <v>0</v>
      </c>
      <c r="J338">
        <v>2152</v>
      </c>
      <c r="K338">
        <v>0</v>
      </c>
      <c r="L338">
        <v>33</v>
      </c>
      <c r="M338">
        <v>3706.3557300000002</v>
      </c>
      <c r="N338">
        <v>547.46820000000002</v>
      </c>
      <c r="O338">
        <v>87.1</v>
      </c>
      <c r="P338">
        <v>6112</v>
      </c>
      <c r="Q338">
        <v>1413.2090000000001</v>
      </c>
      <c r="R338">
        <v>0</v>
      </c>
      <c r="S338">
        <v>5026.4429999999993</v>
      </c>
      <c r="T338">
        <v>4234</v>
      </c>
      <c r="U338">
        <v>3593</v>
      </c>
      <c r="V338">
        <v>0</v>
      </c>
      <c r="W338">
        <v>1750.92</v>
      </c>
      <c r="X338">
        <v>441</v>
      </c>
      <c r="Y338">
        <v>24045</v>
      </c>
      <c r="Z338">
        <v>1926.577</v>
      </c>
      <c r="AA338">
        <v>24883.56826</v>
      </c>
      <c r="AB338">
        <v>0</v>
      </c>
      <c r="AC338">
        <v>646.37658888554643</v>
      </c>
      <c r="AD338">
        <v>8936.0589999999993</v>
      </c>
      <c r="AE338">
        <v>21639.202842705759</v>
      </c>
      <c r="AF338">
        <v>2576.4389999999999</v>
      </c>
      <c r="AG338">
        <v>0</v>
      </c>
      <c r="AH338">
        <v>10983.55278946348</v>
      </c>
      <c r="AI338">
        <v>28.991522175</v>
      </c>
      <c r="AJ338">
        <v>3720.4874699999991</v>
      </c>
      <c r="AK338">
        <v>0</v>
      </c>
      <c r="AL338">
        <v>128482.75</v>
      </c>
      <c r="AM338">
        <v>93288.3203125</v>
      </c>
      <c r="AN338">
        <v>35194.421875</v>
      </c>
      <c r="AO338" s="5" t="s">
        <v>448</v>
      </c>
    </row>
    <row r="339" spans="1:41" ht="15" x14ac:dyDescent="0.25">
      <c r="A339">
        <v>2013</v>
      </c>
      <c r="B339" s="5" t="s">
        <v>83</v>
      </c>
      <c r="C339" s="5" t="s">
        <v>371</v>
      </c>
      <c r="D339" s="5" t="s">
        <v>91</v>
      </c>
      <c r="E339" s="5" t="s">
        <v>27</v>
      </c>
      <c r="F339" s="5" t="s">
        <v>430</v>
      </c>
      <c r="G339" s="5" t="s">
        <v>94</v>
      </c>
      <c r="H339" s="5" t="s">
        <v>319</v>
      </c>
      <c r="I339">
        <v>0</v>
      </c>
      <c r="J339">
        <v>2284.984619140625</v>
      </c>
      <c r="K339">
        <v>0</v>
      </c>
      <c r="L339">
        <v>35.35137939453125</v>
      </c>
      <c r="M339">
        <v>3970.4482421875</v>
      </c>
      <c r="N339">
        <v>492.19113159179687</v>
      </c>
      <c r="O339">
        <v>93.306221008300781</v>
      </c>
      <c r="P339">
        <v>6547.50439453125</v>
      </c>
      <c r="Q339">
        <v>1513.90576171875</v>
      </c>
      <c r="R339">
        <v>0</v>
      </c>
      <c r="S339">
        <v>5384.59716796875</v>
      </c>
      <c r="T339">
        <v>4494.98193359375</v>
      </c>
      <c r="U339">
        <v>3849.015625</v>
      </c>
      <c r="V339">
        <v>0</v>
      </c>
      <c r="W339">
        <v>721.939453125</v>
      </c>
      <c r="X339">
        <v>472.42300415039062</v>
      </c>
      <c r="Y339">
        <v>25758.302734375</v>
      </c>
      <c r="Z339">
        <v>2063.853271484375</v>
      </c>
      <c r="AA339">
        <v>26656.62109375</v>
      </c>
      <c r="AB339">
        <v>0</v>
      </c>
      <c r="AC339">
        <v>692.4334716796875</v>
      </c>
      <c r="AD339">
        <v>9572.7890625</v>
      </c>
      <c r="AE339">
        <v>23181.08203125</v>
      </c>
      <c r="AF339">
        <v>2760.0205078125</v>
      </c>
      <c r="AG339">
        <v>0</v>
      </c>
      <c r="AH339">
        <v>11766.1748046875</v>
      </c>
      <c r="AI339">
        <v>6.9885740280151367</v>
      </c>
      <c r="AJ339">
        <v>3985.5869140625</v>
      </c>
      <c r="AK339">
        <v>0</v>
      </c>
      <c r="AL339">
        <v>136304.5</v>
      </c>
      <c r="AM339">
        <v>99820.859375</v>
      </c>
      <c r="AN339">
        <v>36483.6484375</v>
      </c>
      <c r="AO339" s="5" t="s">
        <v>449</v>
      </c>
    </row>
    <row r="340" spans="1:41" ht="15" x14ac:dyDescent="0.25">
      <c r="A340">
        <v>2013</v>
      </c>
      <c r="B340" s="5" t="s">
        <v>83</v>
      </c>
      <c r="C340" s="5" t="s">
        <v>371</v>
      </c>
      <c r="D340" s="5" t="s">
        <v>91</v>
      </c>
      <c r="E340" s="5" t="s">
        <v>27</v>
      </c>
      <c r="F340" s="5" t="s">
        <v>430</v>
      </c>
      <c r="G340" s="5" t="s">
        <v>97</v>
      </c>
      <c r="H340" s="5" t="s">
        <v>319</v>
      </c>
      <c r="I340">
        <v>0</v>
      </c>
      <c r="J340">
        <v>2133</v>
      </c>
      <c r="K340">
        <v>0</v>
      </c>
      <c r="L340">
        <v>33</v>
      </c>
      <c r="M340">
        <v>3706.3557300000002</v>
      </c>
      <c r="N340">
        <v>459.45326999999997</v>
      </c>
      <c r="O340">
        <v>87.1</v>
      </c>
      <c r="P340">
        <v>6112</v>
      </c>
      <c r="Q340">
        <v>1413.2090000000001</v>
      </c>
      <c r="R340">
        <v>0</v>
      </c>
      <c r="S340">
        <v>5026.4429999999993</v>
      </c>
      <c r="T340">
        <v>4196</v>
      </c>
      <c r="U340">
        <v>3593</v>
      </c>
      <c r="V340">
        <v>0</v>
      </c>
      <c r="W340">
        <v>673.91999999999985</v>
      </c>
      <c r="X340">
        <v>441</v>
      </c>
      <c r="Y340">
        <v>24045</v>
      </c>
      <c r="Z340">
        <v>1926.577</v>
      </c>
      <c r="AA340">
        <v>24883.56826</v>
      </c>
      <c r="AB340">
        <v>0</v>
      </c>
      <c r="AC340">
        <v>646.37658888554643</v>
      </c>
      <c r="AD340">
        <v>8936.0589999999993</v>
      </c>
      <c r="AE340">
        <v>21639.202842705759</v>
      </c>
      <c r="AF340">
        <v>2576.4389999999999</v>
      </c>
      <c r="AG340">
        <v>0</v>
      </c>
      <c r="AH340">
        <v>10983.55278946348</v>
      </c>
      <c r="AI340">
        <v>6.5237321750000028</v>
      </c>
      <c r="AJ340">
        <v>3720.4874699999991</v>
      </c>
      <c r="AK340">
        <v>0</v>
      </c>
      <c r="AL340">
        <v>127238.265625</v>
      </c>
      <c r="AM340">
        <v>93181.3046875</v>
      </c>
      <c r="AN340">
        <v>34056.953125</v>
      </c>
      <c r="AO340" s="5" t="s">
        <v>450</v>
      </c>
    </row>
    <row r="341" spans="1:41" ht="15" x14ac:dyDescent="0.25">
      <c r="A341">
        <v>2013</v>
      </c>
      <c r="B341" s="5" t="s">
        <v>83</v>
      </c>
      <c r="C341" s="5" t="s">
        <v>371</v>
      </c>
      <c r="D341" s="5" t="s">
        <v>91</v>
      </c>
      <c r="E341" s="5" t="s">
        <v>27</v>
      </c>
      <c r="F341" s="5" t="s">
        <v>398</v>
      </c>
      <c r="G341" s="5" t="s">
        <v>94</v>
      </c>
      <c r="H341" s="5" t="s">
        <v>319</v>
      </c>
      <c r="I341"/>
      <c r="J341">
        <v>1177.30810546875</v>
      </c>
      <c r="K341"/>
      <c r="L341"/>
      <c r="M341">
        <v>135.549072265625</v>
      </c>
      <c r="N341"/>
      <c r="O341">
        <v>86.771575927734375</v>
      </c>
      <c r="P341">
        <v>0</v>
      </c>
      <c r="Q341"/>
      <c r="R341"/>
      <c r="S341"/>
      <c r="T341">
        <v>3456.9365234375</v>
      </c>
      <c r="U341">
        <v>1017.6912841796875</v>
      </c>
      <c r="V341"/>
      <c r="W341">
        <v>1435.882080078125</v>
      </c>
      <c r="X341">
        <v>62.132732391357422</v>
      </c>
      <c r="Y341">
        <v>5542.66796875</v>
      </c>
      <c r="Z341"/>
      <c r="AA341">
        <v>0</v>
      </c>
      <c r="AB341"/>
      <c r="AC341">
        <v>16.464754104614258</v>
      </c>
      <c r="AD341"/>
      <c r="AE341">
        <v>5520.27490234375</v>
      </c>
      <c r="AF341"/>
      <c r="AG341"/>
      <c r="AH341">
        <v>1551.7196044921875</v>
      </c>
      <c r="AI341">
        <v>0</v>
      </c>
      <c r="AJ341">
        <v>0</v>
      </c>
      <c r="AK341"/>
      <c r="AL341">
        <v>20003.3984375</v>
      </c>
      <c r="AM341">
        <v>13274.4072265625</v>
      </c>
      <c r="AN341">
        <v>6728.99169921875</v>
      </c>
      <c r="AO341" s="5" t="s">
        <v>451</v>
      </c>
    </row>
    <row r="342" spans="1:41" ht="15" x14ac:dyDescent="0.25">
      <c r="A342">
        <v>2013</v>
      </c>
      <c r="B342" s="5" t="s">
        <v>83</v>
      </c>
      <c r="C342" s="5" t="s">
        <v>371</v>
      </c>
      <c r="D342" s="5" t="s">
        <v>91</v>
      </c>
      <c r="E342" s="5" t="s">
        <v>27</v>
      </c>
      <c r="F342" s="5" t="s">
        <v>398</v>
      </c>
      <c r="G342" s="5" t="s">
        <v>97</v>
      </c>
      <c r="H342" s="5" t="s">
        <v>319</v>
      </c>
      <c r="I342"/>
      <c r="J342">
        <v>1099</v>
      </c>
      <c r="K342"/>
      <c r="L342"/>
      <c r="M342">
        <v>126.53308</v>
      </c>
      <c r="N342"/>
      <c r="O342">
        <v>81</v>
      </c>
      <c r="P342">
        <v>0</v>
      </c>
      <c r="Q342"/>
      <c r="R342"/>
      <c r="S342"/>
      <c r="T342">
        <v>3227</v>
      </c>
      <c r="U342">
        <v>950</v>
      </c>
      <c r="V342"/>
      <c r="W342">
        <v>1340.375</v>
      </c>
      <c r="X342">
        <v>58</v>
      </c>
      <c r="Y342">
        <v>5174</v>
      </c>
      <c r="Z342"/>
      <c r="AA342">
        <v>0</v>
      </c>
      <c r="AB342"/>
      <c r="AC342">
        <v>15.369608577010901</v>
      </c>
      <c r="AD342"/>
      <c r="AE342">
        <v>5153.0962741635731</v>
      </c>
      <c r="AF342"/>
      <c r="AG342"/>
      <c r="AH342">
        <v>1448.5077101779441</v>
      </c>
      <c r="AI342">
        <v>0</v>
      </c>
      <c r="AJ342">
        <v>0</v>
      </c>
      <c r="AK342"/>
      <c r="AL342">
        <v>18672.880859375</v>
      </c>
      <c r="AM342">
        <v>12391.4658203125</v>
      </c>
      <c r="AN342">
        <v>6281.416015625</v>
      </c>
      <c r="AO342" s="5" t="s">
        <v>452</v>
      </c>
    </row>
    <row r="343" spans="1:41" ht="15" x14ac:dyDescent="0.25">
      <c r="A343">
        <v>2013</v>
      </c>
      <c r="B343" s="5" t="s">
        <v>1806</v>
      </c>
      <c r="C343" s="5" t="s">
        <v>462</v>
      </c>
      <c r="D343" s="5" t="s">
        <v>85</v>
      </c>
      <c r="E343" s="5" t="s">
        <v>131</v>
      </c>
      <c r="F343" s="5" t="s">
        <v>132</v>
      </c>
      <c r="G343" s="5" t="s">
        <v>87</v>
      </c>
      <c r="H343" s="5" t="s">
        <v>133</v>
      </c>
      <c r="I343">
        <v>730.28642933654999</v>
      </c>
      <c r="J343">
        <v>1346</v>
      </c>
      <c r="K343">
        <v>64.599999999999994</v>
      </c>
      <c r="L343">
        <v>112</v>
      </c>
      <c r="M343">
        <v>527.98</v>
      </c>
      <c r="N343">
        <v>306</v>
      </c>
      <c r="O343">
        <v>444</v>
      </c>
      <c r="P343">
        <v>545.11955716999989</v>
      </c>
      <c r="Q343">
        <v>284</v>
      </c>
      <c r="R343">
        <v>557</v>
      </c>
      <c r="S343">
        <v>569.9</v>
      </c>
      <c r="T343">
        <v>391</v>
      </c>
      <c r="U343">
        <v>149.5</v>
      </c>
      <c r="V343">
        <v>632.4</v>
      </c>
      <c r="W343">
        <v>227.3</v>
      </c>
      <c r="X343">
        <v>1020</v>
      </c>
      <c r="Y343">
        <v>3120</v>
      </c>
      <c r="Z343">
        <v>422.5</v>
      </c>
      <c r="AA343">
        <v>4804.5377382856414</v>
      </c>
      <c r="AB343">
        <v>87</v>
      </c>
      <c r="AC343">
        <v>333.24580204999972</v>
      </c>
      <c r="AD343">
        <v>770</v>
      </c>
      <c r="AE343">
        <v>368.64080552616048</v>
      </c>
      <c r="AF343">
        <v>1661</v>
      </c>
      <c r="AG343">
        <v>8768.1245680595348</v>
      </c>
      <c r="AH343">
        <v>1253.1768721378201</v>
      </c>
      <c r="AI343">
        <v>376.29518274370002</v>
      </c>
      <c r="AJ343">
        <v>2537.8328463778098</v>
      </c>
      <c r="AK343">
        <v>284</v>
      </c>
      <c r="AL343">
        <v>32693.439453125</v>
      </c>
      <c r="AM343">
        <v>26678.1875</v>
      </c>
      <c r="AN343">
        <v>6015.25244140625</v>
      </c>
      <c r="AO343" s="5" t="s">
        <v>1851</v>
      </c>
    </row>
    <row r="344" spans="1:41" ht="15" x14ac:dyDescent="0.25">
      <c r="A344">
        <v>2013</v>
      </c>
      <c r="B344" s="5" t="s">
        <v>1806</v>
      </c>
      <c r="C344" s="5" t="s">
        <v>462</v>
      </c>
      <c r="D344" s="5" t="s">
        <v>85</v>
      </c>
      <c r="E344" s="5" t="s">
        <v>131</v>
      </c>
      <c r="F344" s="5" t="s">
        <v>10</v>
      </c>
      <c r="G344" s="5" t="s">
        <v>87</v>
      </c>
      <c r="H344" s="5" t="s">
        <v>136</v>
      </c>
      <c r="I344">
        <v>0.66587774083827789</v>
      </c>
      <c r="J344">
        <v>0.53913322118080587</v>
      </c>
      <c r="K344">
        <v>0.67040265670402654</v>
      </c>
      <c r="L344">
        <v>0.63926940639269403</v>
      </c>
      <c r="M344">
        <v>0.61798102632745711</v>
      </c>
      <c r="N344">
        <v>0.61283345349675555</v>
      </c>
      <c r="O344">
        <v>0.54499926351450867</v>
      </c>
      <c r="P344">
        <v>0.40579792449140351</v>
      </c>
      <c r="Q344">
        <v>0.49622588761531999</v>
      </c>
      <c r="R344">
        <v>0.67571174161365299</v>
      </c>
      <c r="S344">
        <v>0.64604843719534033</v>
      </c>
      <c r="T344">
        <v>0.6242615831656928</v>
      </c>
      <c r="U344">
        <v>0.53265324736773101</v>
      </c>
      <c r="V344">
        <v>0.60680659680522664</v>
      </c>
      <c r="W344">
        <v>0.55921311604471735</v>
      </c>
      <c r="X344">
        <v>0.69308545335942595</v>
      </c>
      <c r="Y344">
        <v>0.61780465492045766</v>
      </c>
      <c r="Z344">
        <v>0.79326634222542702</v>
      </c>
      <c r="AA344">
        <v>0.63250509128642518</v>
      </c>
      <c r="AB344">
        <v>0.58420628525382756</v>
      </c>
      <c r="AC344">
        <v>0.58973655763241295</v>
      </c>
      <c r="AD344">
        <v>0.60055029125129256</v>
      </c>
      <c r="AE344">
        <v>0.65042169607207212</v>
      </c>
      <c r="AF344">
        <v>0.70750698561984593</v>
      </c>
      <c r="AG344">
        <v>0.58502568344090911</v>
      </c>
      <c r="AH344">
        <v>0.59521454412027242</v>
      </c>
      <c r="AI344">
        <v>0.60807051162239256</v>
      </c>
      <c r="AJ344">
        <v>0.5248314237926448</v>
      </c>
      <c r="AK344">
        <v>0.64840182648401823</v>
      </c>
      <c r="AL344">
        <v>0.60923600196838379</v>
      </c>
      <c r="AM344">
        <v>0.60443574190139771</v>
      </c>
      <c r="AN344">
        <v>0.61603623628616333</v>
      </c>
      <c r="AO344" s="5" t="s">
        <v>1852</v>
      </c>
    </row>
    <row r="345" spans="1:41" ht="15" x14ac:dyDescent="0.25">
      <c r="A345">
        <v>2013</v>
      </c>
      <c r="B345" s="5" t="s">
        <v>1806</v>
      </c>
      <c r="C345" s="5" t="s">
        <v>462</v>
      </c>
      <c r="D345" s="5" t="s">
        <v>85</v>
      </c>
      <c r="E345" s="5" t="s">
        <v>131</v>
      </c>
      <c r="F345" s="5" t="s">
        <v>36</v>
      </c>
      <c r="G345" s="5" t="s">
        <v>87</v>
      </c>
      <c r="H345" s="5" t="s">
        <v>136</v>
      </c>
      <c r="I345">
        <v>4.4486372398156698E-2</v>
      </c>
      <c r="J345">
        <v>6.0178306092124802E-2</v>
      </c>
      <c r="K345">
        <v>5.7275541795665602E-2</v>
      </c>
      <c r="L345">
        <v>8.9285714285714302E-2</v>
      </c>
      <c r="M345">
        <v>5.9907572256524898E-2</v>
      </c>
      <c r="N345">
        <v>6.5098039215689995E-4</v>
      </c>
      <c r="O345">
        <v>7.4324324324324301E-2</v>
      </c>
      <c r="P345">
        <v>5.80000000000001E-2</v>
      </c>
      <c r="Q345">
        <v>4.69483568075117E-2</v>
      </c>
      <c r="R345">
        <v>4.1292639138240599E-2</v>
      </c>
      <c r="S345">
        <v>5.5974732409194601E-2</v>
      </c>
      <c r="T345">
        <v>5.6265984654731503E-2</v>
      </c>
      <c r="U345">
        <v>3.67892976588629E-2</v>
      </c>
      <c r="V345">
        <v>5.5762175838077202E-2</v>
      </c>
      <c r="W345">
        <v>3.38759348878135E-2</v>
      </c>
      <c r="X345">
        <v>3.4313725490196102E-2</v>
      </c>
      <c r="Y345">
        <v>3.3759664743589803E-2</v>
      </c>
      <c r="Z345">
        <v>6.9585798816567193E-2</v>
      </c>
      <c r="AA345">
        <v>5.9999999999996403E-2</v>
      </c>
      <c r="AB345">
        <v>1</v>
      </c>
      <c r="AC345">
        <v>9.0584611847175103E-2</v>
      </c>
      <c r="AD345">
        <v>6.4935064935064901E-2</v>
      </c>
      <c r="AE345">
        <v>8.99999999999999E-2</v>
      </c>
      <c r="AF345">
        <v>4.0939193257074097E-2</v>
      </c>
      <c r="AG345">
        <v>4.0520268336468303E-2</v>
      </c>
      <c r="AH345">
        <v>4.2801063776670902E-2</v>
      </c>
      <c r="AI345">
        <v>6.4604588248896394E-2</v>
      </c>
      <c r="AJ345">
        <v>4.9999999999999899E-2</v>
      </c>
      <c r="AK345">
        <v>4.92957746478873E-2</v>
      </c>
      <c r="AL345">
        <v>8.6288183927536011E-2</v>
      </c>
      <c r="AM345">
        <v>5.3457845002412796E-2</v>
      </c>
      <c r="AN345">
        <v>0.13279786705970764</v>
      </c>
      <c r="AO345" s="5" t="s">
        <v>1853</v>
      </c>
    </row>
    <row r="346" spans="1:41" ht="15" x14ac:dyDescent="0.25">
      <c r="A346">
        <v>2013</v>
      </c>
      <c r="B346" s="5" t="s">
        <v>1806</v>
      </c>
      <c r="C346" s="5" t="s">
        <v>462</v>
      </c>
      <c r="D346" s="5" t="s">
        <v>85</v>
      </c>
      <c r="E346" s="5" t="s">
        <v>131</v>
      </c>
      <c r="F346" s="5" t="s">
        <v>139</v>
      </c>
      <c r="G346" s="5" t="s">
        <v>87</v>
      </c>
      <c r="H346" s="5" t="s">
        <v>133</v>
      </c>
      <c r="I346">
        <v>697.79863528376404</v>
      </c>
      <c r="J346">
        <v>1265</v>
      </c>
      <c r="K346">
        <v>60.9</v>
      </c>
      <c r="L346">
        <v>102</v>
      </c>
      <c r="M346">
        <v>496.35</v>
      </c>
      <c r="N346">
        <v>305.80079999999998</v>
      </c>
      <c r="O346">
        <v>411</v>
      </c>
      <c r="P346">
        <v>513.50262285413987</v>
      </c>
      <c r="Q346">
        <v>270.66666666666669</v>
      </c>
      <c r="R346">
        <v>534</v>
      </c>
      <c r="S346">
        <v>538</v>
      </c>
      <c r="T346">
        <v>369</v>
      </c>
      <c r="U346">
        <v>144</v>
      </c>
      <c r="V346">
        <v>597.13599999999997</v>
      </c>
      <c r="W346">
        <v>219.6</v>
      </c>
      <c r="X346">
        <v>985</v>
      </c>
      <c r="Y346">
        <v>3014.6698459999998</v>
      </c>
      <c r="Z346">
        <v>393.10000000000042</v>
      </c>
      <c r="AA346">
        <v>4516.2654739885202</v>
      </c>
      <c r="AB346"/>
      <c r="AC346">
        <v>303.0588604216</v>
      </c>
      <c r="AD346">
        <v>720</v>
      </c>
      <c r="AE346">
        <v>335.46313302880611</v>
      </c>
      <c r="AF346">
        <v>1593</v>
      </c>
      <c r="AG346">
        <v>8412.837807754182</v>
      </c>
      <c r="AH346">
        <v>1199.5395689100001</v>
      </c>
      <c r="AI346">
        <v>351.98478740249999</v>
      </c>
      <c r="AJ346">
        <v>2410.94120405892</v>
      </c>
      <c r="AK346">
        <v>270</v>
      </c>
      <c r="AL346">
        <v>31030.61328125</v>
      </c>
      <c r="AM346">
        <v>25409.240234375</v>
      </c>
      <c r="AN346">
        <v>5621.37451171875</v>
      </c>
      <c r="AO346" s="5" t="s">
        <v>1854</v>
      </c>
    </row>
    <row r="347" spans="1:41" ht="15" x14ac:dyDescent="0.25">
      <c r="A347">
        <v>2013</v>
      </c>
      <c r="B347" s="5" t="s">
        <v>1806</v>
      </c>
      <c r="C347" s="5" t="s">
        <v>462</v>
      </c>
      <c r="D347" s="5" t="s">
        <v>85</v>
      </c>
      <c r="E347" s="5" t="s">
        <v>141</v>
      </c>
      <c r="F347" s="5" t="s">
        <v>142</v>
      </c>
      <c r="G347" s="5" t="s">
        <v>87</v>
      </c>
      <c r="H347" s="5" t="s">
        <v>143</v>
      </c>
      <c r="I347">
        <v>119.65519999999999</v>
      </c>
      <c r="J347">
        <v>239</v>
      </c>
      <c r="K347">
        <v>11</v>
      </c>
      <c r="L347">
        <v>20</v>
      </c>
      <c r="M347">
        <v>93.74</v>
      </c>
      <c r="N347">
        <v>52</v>
      </c>
      <c r="O347">
        <v>93</v>
      </c>
      <c r="P347">
        <v>151.6148</v>
      </c>
      <c r="Q347">
        <v>63.333333333333343</v>
      </c>
      <c r="R347">
        <v>88</v>
      </c>
      <c r="S347">
        <v>99.7</v>
      </c>
      <c r="T347">
        <v>70</v>
      </c>
      <c r="U347">
        <v>32.04</v>
      </c>
      <c r="V347">
        <v>150</v>
      </c>
      <c r="W347">
        <v>46.4</v>
      </c>
      <c r="X347">
        <v>163</v>
      </c>
      <c r="Y347">
        <v>577</v>
      </c>
      <c r="Z347">
        <v>54.799999999999962</v>
      </c>
      <c r="AA347">
        <v>736.53426666666678</v>
      </c>
      <c r="AB347">
        <v>17</v>
      </c>
      <c r="AC347">
        <v>47.57407318984972</v>
      </c>
      <c r="AD347">
        <v>146.26499999999999</v>
      </c>
      <c r="AE347">
        <v>39.700000000000003</v>
      </c>
      <c r="AF347">
        <v>233</v>
      </c>
      <c r="AG347">
        <v>1697.818</v>
      </c>
      <c r="AH347">
        <v>239.97082</v>
      </c>
      <c r="AI347">
        <v>71.310240000000007</v>
      </c>
      <c r="AJ347">
        <v>550</v>
      </c>
      <c r="AK347">
        <v>32</v>
      </c>
      <c r="AL347">
        <v>5935.455078125</v>
      </c>
      <c r="AM347">
        <v>4852.0693359375</v>
      </c>
      <c r="AN347">
        <v>1083.385986328125</v>
      </c>
      <c r="AO347" s="5" t="s">
        <v>1855</v>
      </c>
    </row>
    <row r="348" spans="1:41" ht="15" x14ac:dyDescent="0.25">
      <c r="A348">
        <v>2013</v>
      </c>
      <c r="B348" s="5" t="s">
        <v>1806</v>
      </c>
      <c r="C348" s="5" t="s">
        <v>462</v>
      </c>
      <c r="D348" s="5" t="s">
        <v>85</v>
      </c>
      <c r="E348" s="5" t="s">
        <v>141</v>
      </c>
      <c r="F348" s="5" t="s">
        <v>141</v>
      </c>
      <c r="G348" s="5" t="s">
        <v>87</v>
      </c>
      <c r="H348" s="5" t="s">
        <v>143</v>
      </c>
      <c r="I348">
        <v>125.7152</v>
      </c>
      <c r="J348">
        <v>285</v>
      </c>
      <c r="K348">
        <v>11</v>
      </c>
      <c r="L348">
        <v>20</v>
      </c>
      <c r="M348">
        <v>97.53</v>
      </c>
      <c r="N348">
        <v>57</v>
      </c>
      <c r="O348">
        <v>93</v>
      </c>
      <c r="P348">
        <v>153.09074000000001</v>
      </c>
      <c r="Q348">
        <v>63.333333333333343</v>
      </c>
      <c r="R348">
        <v>94.1</v>
      </c>
      <c r="S348">
        <v>99.7</v>
      </c>
      <c r="T348">
        <v>71.5</v>
      </c>
      <c r="U348">
        <v>32.04</v>
      </c>
      <c r="V348">
        <v>150.4</v>
      </c>
      <c r="W348">
        <v>46.4</v>
      </c>
      <c r="X348">
        <v>168</v>
      </c>
      <c r="Y348">
        <v>577.5</v>
      </c>
      <c r="Z348">
        <v>60.799999999999962</v>
      </c>
      <c r="AA348">
        <v>867.12853333333351</v>
      </c>
      <c r="AB348">
        <v>17</v>
      </c>
      <c r="AC348">
        <v>64.545073189849717</v>
      </c>
      <c r="AD348">
        <v>148.36500000000001</v>
      </c>
      <c r="AE348">
        <v>64.7</v>
      </c>
      <c r="AF348">
        <v>268</v>
      </c>
      <c r="AG348">
        <v>1710.912</v>
      </c>
      <c r="AH348">
        <v>240.34479999999999</v>
      </c>
      <c r="AI348">
        <v>71.310240000000007</v>
      </c>
      <c r="AJ348">
        <v>552</v>
      </c>
      <c r="AK348">
        <v>50</v>
      </c>
      <c r="AL348">
        <v>6260.41455078125</v>
      </c>
      <c r="AM348">
        <v>5146.2646484375</v>
      </c>
      <c r="AN348">
        <v>1114.1500244140625</v>
      </c>
      <c r="AO348" s="5" t="s">
        <v>1856</v>
      </c>
    </row>
    <row r="349" spans="1:41" ht="15" x14ac:dyDescent="0.25">
      <c r="A349">
        <v>2013</v>
      </c>
      <c r="B349" s="5" t="s">
        <v>83</v>
      </c>
      <c r="C349" s="5" t="s">
        <v>278</v>
      </c>
      <c r="D349" s="5" t="s">
        <v>85</v>
      </c>
      <c r="E349" s="5" t="s">
        <v>128</v>
      </c>
      <c r="F349" s="5" t="s">
        <v>129</v>
      </c>
      <c r="G349" s="5" t="s">
        <v>87</v>
      </c>
      <c r="H349" s="5" t="s">
        <v>460</v>
      </c>
      <c r="I349">
        <v>31216</v>
      </c>
      <c r="J349">
        <v>83305</v>
      </c>
      <c r="K349">
        <v>4578</v>
      </c>
      <c r="L349">
        <v>8328</v>
      </c>
      <c r="M349">
        <v>37511</v>
      </c>
      <c r="N349">
        <v>25556</v>
      </c>
      <c r="O349">
        <v>42810</v>
      </c>
      <c r="P349">
        <v>17727.333333333328</v>
      </c>
      <c r="Q349">
        <v>17247.138081583329</v>
      </c>
      <c r="R349">
        <v>24734.05961758085</v>
      </c>
      <c r="S349">
        <v>36718</v>
      </c>
      <c r="T349">
        <v>24445</v>
      </c>
      <c r="U349">
        <v>9102.5</v>
      </c>
      <c r="V349">
        <v>37293</v>
      </c>
      <c r="W349">
        <v>12335</v>
      </c>
      <c r="X349">
        <v>54143</v>
      </c>
      <c r="Y349">
        <v>189968</v>
      </c>
      <c r="Z349">
        <v>14801.27272727273</v>
      </c>
      <c r="AA349">
        <v>322161.5</v>
      </c>
      <c r="AB349">
        <v>6770</v>
      </c>
      <c r="AC349">
        <v>23508</v>
      </c>
      <c r="AD349">
        <v>34578</v>
      </c>
      <c r="AE349">
        <v>30606</v>
      </c>
      <c r="AF349">
        <v>109315.5833333333</v>
      </c>
      <c r="AG349">
        <v>536085.83333333349</v>
      </c>
      <c r="AH349">
        <v>84710.5</v>
      </c>
      <c r="AI349">
        <v>23832</v>
      </c>
      <c r="AJ349">
        <v>164804.16666666669</v>
      </c>
      <c r="AK349">
        <v>13092</v>
      </c>
      <c r="AL349">
        <v>2021281.875</v>
      </c>
      <c r="AM349">
        <v>1645759.375</v>
      </c>
      <c r="AN349">
        <v>375522.5</v>
      </c>
      <c r="AO349" s="5" t="s">
        <v>461</v>
      </c>
    </row>
    <row r="350" spans="1:41" ht="15" x14ac:dyDescent="0.25">
      <c r="A350">
        <v>2013</v>
      </c>
      <c r="B350" s="5" t="s">
        <v>83</v>
      </c>
      <c r="C350" s="5" t="s">
        <v>470</v>
      </c>
      <c r="D350" s="5" t="s">
        <v>85</v>
      </c>
      <c r="E350" s="5" t="s">
        <v>147</v>
      </c>
      <c r="F350" s="5" t="s">
        <v>2</v>
      </c>
      <c r="G350" s="5" t="s">
        <v>87</v>
      </c>
      <c r="H350" s="5" t="s">
        <v>148</v>
      </c>
      <c r="I350">
        <v>3489</v>
      </c>
      <c r="J350">
        <v>3897.6011396079821</v>
      </c>
      <c r="K350">
        <v>590.29999999999995</v>
      </c>
      <c r="L350">
        <v>1640.997065028218</v>
      </c>
      <c r="M350">
        <v>2398.6550000000002</v>
      </c>
      <c r="N350">
        <v>3259</v>
      </c>
      <c r="O350">
        <v>1545</v>
      </c>
      <c r="P350">
        <v>2490.54</v>
      </c>
      <c r="Q350">
        <v>54.123860000000001</v>
      </c>
      <c r="R350">
        <v>1916.83</v>
      </c>
      <c r="S350">
        <v>3975.2</v>
      </c>
      <c r="T350">
        <v>2857.2820000000002</v>
      </c>
      <c r="U350">
        <v>38.79</v>
      </c>
      <c r="V350">
        <v>2547</v>
      </c>
      <c r="W350">
        <v>1652</v>
      </c>
      <c r="X350">
        <v>4916.1000000000004</v>
      </c>
      <c r="Y350">
        <v>5795.9217653058349</v>
      </c>
      <c r="Z350">
        <v>4340.6131599999999</v>
      </c>
      <c r="AA350">
        <v>22275.815471801059</v>
      </c>
      <c r="AB350">
        <v>966</v>
      </c>
      <c r="AC350">
        <v>4040.8038900000101</v>
      </c>
      <c r="AD350">
        <v>8346.9747200000002</v>
      </c>
      <c r="AE350">
        <v>3114.23</v>
      </c>
      <c r="AF350">
        <v>5499.7138670003733</v>
      </c>
      <c r="AG350">
        <v>8432.3335470000275</v>
      </c>
      <c r="AH350">
        <v>3209.1021899010002</v>
      </c>
      <c r="AI350">
        <v>1724.762129999998</v>
      </c>
      <c r="AJ350">
        <v>1750.928040826605</v>
      </c>
      <c r="AK350">
        <v>1993</v>
      </c>
      <c r="AL350">
        <v>108758.6171875</v>
      </c>
      <c r="AM350">
        <v>74584.2421875</v>
      </c>
      <c r="AN350">
        <v>34174.375</v>
      </c>
      <c r="AO350" s="5" t="s">
        <v>471</v>
      </c>
    </row>
    <row r="351" spans="1:41" ht="15" x14ac:dyDescent="0.25">
      <c r="A351">
        <v>2013</v>
      </c>
      <c r="B351" s="5" t="s">
        <v>83</v>
      </c>
      <c r="C351" s="5" t="s">
        <v>470</v>
      </c>
      <c r="D351" s="5" t="s">
        <v>85</v>
      </c>
      <c r="E351" s="5" t="s">
        <v>147</v>
      </c>
      <c r="F351" s="5" t="s">
        <v>147</v>
      </c>
      <c r="G351" s="5" t="s">
        <v>87</v>
      </c>
      <c r="H351" s="5" t="s">
        <v>148</v>
      </c>
      <c r="I351">
        <v>4126</v>
      </c>
      <c r="J351">
        <v>5542.6422050359388</v>
      </c>
      <c r="K351">
        <v>633.9</v>
      </c>
      <c r="L351">
        <v>1723.1432398116219</v>
      </c>
      <c r="M351">
        <v>3062.4989999999998</v>
      </c>
      <c r="N351">
        <v>3645.3530000000001</v>
      </c>
      <c r="O351">
        <v>2256</v>
      </c>
      <c r="P351">
        <v>2963.9630000000002</v>
      </c>
      <c r="Q351">
        <v>657.01634000000001</v>
      </c>
      <c r="R351">
        <v>2372.63</v>
      </c>
      <c r="S351">
        <v>4812.0000000000009</v>
      </c>
      <c r="T351">
        <v>3300.125</v>
      </c>
      <c r="U351">
        <v>256.75</v>
      </c>
      <c r="V351">
        <v>3374</v>
      </c>
      <c r="W351">
        <v>1743.258</v>
      </c>
      <c r="X351">
        <v>5771.2999999999993</v>
      </c>
      <c r="Y351">
        <v>10906.607389519389</v>
      </c>
      <c r="Z351">
        <v>4394.06484</v>
      </c>
      <c r="AA351">
        <v>28879.355304661309</v>
      </c>
      <c r="AB351">
        <v>1046</v>
      </c>
      <c r="AC351">
        <v>4340.0304100000103</v>
      </c>
      <c r="AD351">
        <v>8690.079380000001</v>
      </c>
      <c r="AE351">
        <v>3922.54</v>
      </c>
      <c r="AF351">
        <v>8035.9585540003454</v>
      </c>
      <c r="AG351">
        <v>17848.91422799998</v>
      </c>
      <c r="AH351">
        <v>5199.2606590290006</v>
      </c>
      <c r="AI351">
        <v>2076.4400399999981</v>
      </c>
      <c r="AJ351">
        <v>4628.6880571315642</v>
      </c>
      <c r="AK351">
        <v>2224</v>
      </c>
      <c r="AL351">
        <v>148432.53125</v>
      </c>
      <c r="AM351">
        <v>107617.65625</v>
      </c>
      <c r="AN351">
        <v>40814.86328125</v>
      </c>
      <c r="AO351" s="5" t="s">
        <v>472</v>
      </c>
    </row>
    <row r="352" spans="1:41" ht="15" x14ac:dyDescent="0.25">
      <c r="A352">
        <v>2013</v>
      </c>
      <c r="B352" s="5" t="s">
        <v>83</v>
      </c>
      <c r="C352" s="5" t="s">
        <v>470</v>
      </c>
      <c r="D352" s="5" t="s">
        <v>85</v>
      </c>
      <c r="E352" s="5" t="s">
        <v>147</v>
      </c>
      <c r="F352" s="5" t="s">
        <v>3</v>
      </c>
      <c r="G352" s="5" t="s">
        <v>87</v>
      </c>
      <c r="H352" s="5" t="s">
        <v>148</v>
      </c>
      <c r="I352">
        <v>637</v>
      </c>
      <c r="J352">
        <v>1645.0410654279569</v>
      </c>
      <c r="K352">
        <v>43.6</v>
      </c>
      <c r="L352">
        <v>82.146174783403254</v>
      </c>
      <c r="M352">
        <v>663.84400000000005</v>
      </c>
      <c r="N352">
        <v>386.35300000000001</v>
      </c>
      <c r="O352">
        <v>711</v>
      </c>
      <c r="P352">
        <v>473.42300000000012</v>
      </c>
      <c r="Q352">
        <v>602.89247999999998</v>
      </c>
      <c r="R352">
        <v>455.8</v>
      </c>
      <c r="S352">
        <v>836.8</v>
      </c>
      <c r="T352">
        <v>442.84300000000002</v>
      </c>
      <c r="U352">
        <v>217.96</v>
      </c>
      <c r="V352">
        <v>827</v>
      </c>
      <c r="W352">
        <v>91.25800000000001</v>
      </c>
      <c r="X352">
        <v>855.19999999999993</v>
      </c>
      <c r="Y352">
        <v>5110.6856242135518</v>
      </c>
      <c r="Z352">
        <v>53.451680000000003</v>
      </c>
      <c r="AA352">
        <v>6603.5398328602496</v>
      </c>
      <c r="AB352">
        <v>80</v>
      </c>
      <c r="AC352">
        <v>299.22651999999999</v>
      </c>
      <c r="AD352">
        <v>343.10466000000002</v>
      </c>
      <c r="AE352">
        <v>808.31</v>
      </c>
      <c r="AF352">
        <v>2536.2446869999721</v>
      </c>
      <c r="AG352">
        <v>9416.5806809999503</v>
      </c>
      <c r="AH352">
        <v>1990.158469128</v>
      </c>
      <c r="AI352">
        <v>351.67791000000011</v>
      </c>
      <c r="AJ352">
        <v>2877.7600163049592</v>
      </c>
      <c r="AK352">
        <v>231</v>
      </c>
      <c r="AL352">
        <v>39673.90625</v>
      </c>
      <c r="AM352">
        <v>33033.4140625</v>
      </c>
      <c r="AN352">
        <v>6640.48583984375</v>
      </c>
      <c r="AO352" s="5" t="s">
        <v>473</v>
      </c>
    </row>
    <row r="353" spans="1:41" ht="15" x14ac:dyDescent="0.25">
      <c r="A353">
        <v>2013</v>
      </c>
      <c r="B353" s="5" t="s">
        <v>83</v>
      </c>
      <c r="C353" s="5" t="s">
        <v>463</v>
      </c>
      <c r="D353" s="5" t="s">
        <v>85</v>
      </c>
      <c r="E353" s="5" t="s">
        <v>131</v>
      </c>
      <c r="F353" s="5" t="s">
        <v>132</v>
      </c>
      <c r="G353" s="5" t="s">
        <v>87</v>
      </c>
      <c r="H353" s="5" t="s">
        <v>133</v>
      </c>
      <c r="I353">
        <v>750.31387500000005</v>
      </c>
      <c r="J353">
        <v>1329.9203513274999</v>
      </c>
      <c r="K353">
        <v>64.099999999999994</v>
      </c>
      <c r="L353">
        <v>116</v>
      </c>
      <c r="M353">
        <v>535.79261381999981</v>
      </c>
      <c r="N353">
        <v>307</v>
      </c>
      <c r="O353">
        <v>442</v>
      </c>
      <c r="P353">
        <v>588.79094099999998</v>
      </c>
      <c r="Q353">
        <v>278.575829</v>
      </c>
      <c r="R353">
        <v>552.93444567000006</v>
      </c>
      <c r="S353">
        <v>587.59667000000002</v>
      </c>
      <c r="T353">
        <v>390.29735899999997</v>
      </c>
      <c r="U353">
        <v>149.06399999999999</v>
      </c>
      <c r="V353">
        <v>632.20707372000004</v>
      </c>
      <c r="W353">
        <v>245.2</v>
      </c>
      <c r="X353">
        <v>1008</v>
      </c>
      <c r="Y353">
        <v>3159.9002130600002</v>
      </c>
      <c r="Z353">
        <v>421.97719429</v>
      </c>
      <c r="AA353">
        <v>4802.5587940000287</v>
      </c>
      <c r="AB353">
        <v>87.432000000000002</v>
      </c>
      <c r="AC353">
        <v>333.44580204999971</v>
      </c>
      <c r="AD353">
        <v>754.80673202000003</v>
      </c>
      <c r="AE353">
        <v>363.84972680999999</v>
      </c>
      <c r="AF353">
        <v>1665.18197706</v>
      </c>
      <c r="AG353">
        <v>8689.9555530000016</v>
      </c>
      <c r="AH353">
        <v>1253.1768721378201</v>
      </c>
      <c r="AI353">
        <v>375.97962207</v>
      </c>
      <c r="AJ353">
        <v>2510.749221</v>
      </c>
      <c r="AK353">
        <v>283</v>
      </c>
      <c r="AL353">
        <v>32679.80859375</v>
      </c>
      <c r="AM353">
        <v>26652.42578125</v>
      </c>
      <c r="AN353">
        <v>6027.38134765625</v>
      </c>
      <c r="AO353" s="5" t="s">
        <v>464</v>
      </c>
    </row>
    <row r="354" spans="1:41" ht="15" x14ac:dyDescent="0.25">
      <c r="A354">
        <v>2013</v>
      </c>
      <c r="B354" s="5" t="s">
        <v>83</v>
      </c>
      <c r="C354" s="5" t="s">
        <v>463</v>
      </c>
      <c r="D354" s="5" t="s">
        <v>85</v>
      </c>
      <c r="E354" s="5" t="s">
        <v>131</v>
      </c>
      <c r="F354" s="5" t="s">
        <v>10</v>
      </c>
      <c r="G354" s="5" t="s">
        <v>87</v>
      </c>
      <c r="H354" s="5" t="s">
        <v>136</v>
      </c>
      <c r="I354">
        <v>0.67693249692259905</v>
      </c>
      <c r="J354">
        <v>0.53437635674529749</v>
      </c>
      <c r="K354">
        <v>0.63629144331943621</v>
      </c>
      <c r="L354">
        <v>0.66210045662100458</v>
      </c>
      <c r="M354">
        <v>0.61762999713025613</v>
      </c>
      <c r="N354">
        <v>0.61709887306891265</v>
      </c>
      <c r="O354">
        <v>0.54254431187705598</v>
      </c>
      <c r="P354">
        <v>0.43917313699633848</v>
      </c>
      <c r="Q354">
        <v>0.512504330724596</v>
      </c>
      <c r="R354">
        <v>0.75283109715989194</v>
      </c>
      <c r="S354">
        <v>0.71625462289151043</v>
      </c>
      <c r="T354">
        <v>0.61141303182292739</v>
      </c>
      <c r="U354">
        <v>0.53109982385032417</v>
      </c>
      <c r="V354">
        <v>0.60694288203362823</v>
      </c>
      <c r="W354">
        <v>0.55767587623343717</v>
      </c>
      <c r="X354">
        <v>0.72828160221952487</v>
      </c>
      <c r="Y354">
        <v>0.61307808027565724</v>
      </c>
      <c r="Z354">
        <v>0.79333800714011504</v>
      </c>
      <c r="AA354">
        <v>0.66227432049763213</v>
      </c>
      <c r="AB354">
        <v>0.61014927972907551</v>
      </c>
      <c r="AC354">
        <v>0.58973655763241295</v>
      </c>
      <c r="AD354">
        <v>0.62443040841421582</v>
      </c>
      <c r="AE354">
        <v>0.58559722285044336</v>
      </c>
      <c r="AF354">
        <v>0.63788344559621213</v>
      </c>
      <c r="AG354">
        <v>0.57978027969704504</v>
      </c>
      <c r="AH354">
        <v>0.59521454412027242</v>
      </c>
      <c r="AI354">
        <v>0.6323209361272133</v>
      </c>
      <c r="AJ354">
        <v>0.51784951700666404</v>
      </c>
      <c r="AK354">
        <v>0.64758225736282715</v>
      </c>
      <c r="AL354">
        <v>0.61490988731384277</v>
      </c>
      <c r="AM354">
        <v>0.60662335157394409</v>
      </c>
      <c r="AN354">
        <v>0.62664896249771118</v>
      </c>
      <c r="AO354" s="5" t="s">
        <v>465</v>
      </c>
    </row>
    <row r="355" spans="1:41" ht="15" x14ac:dyDescent="0.25">
      <c r="A355">
        <v>2013</v>
      </c>
      <c r="B355" s="5" t="s">
        <v>83</v>
      </c>
      <c r="C355" s="5" t="s">
        <v>463</v>
      </c>
      <c r="D355" s="5" t="s">
        <v>85</v>
      </c>
      <c r="E355" s="5" t="s">
        <v>131</v>
      </c>
      <c r="F355" s="5" t="s">
        <v>36</v>
      </c>
      <c r="G355" s="5" t="s">
        <v>87</v>
      </c>
      <c r="H355" s="5" t="s">
        <v>136</v>
      </c>
      <c r="I355">
        <v>6.0430869947593703E-2</v>
      </c>
      <c r="J355">
        <v>5.6060314629428599E-2</v>
      </c>
      <c r="K355">
        <v>5.4586583463338501E-2</v>
      </c>
      <c r="L355">
        <v>8.1243581162068701E-2</v>
      </c>
      <c r="M355">
        <v>5.8703670791487798E-2</v>
      </c>
      <c r="N355">
        <v>7.1012338762215396E-2</v>
      </c>
      <c r="O355">
        <v>7.4449380090497994E-2</v>
      </c>
      <c r="P355">
        <v>7.5214889810949107E-2</v>
      </c>
      <c r="Q355">
        <v>5.3894112182288498E-2</v>
      </c>
      <c r="R355">
        <v>5.0920625364739798E-2</v>
      </c>
      <c r="S355">
        <v>6.1204686541195E-2</v>
      </c>
      <c r="T355">
        <v>4.8124740193284297E-2</v>
      </c>
      <c r="U355">
        <v>4.2079909020729701E-2</v>
      </c>
      <c r="V355">
        <v>5.3338342345028301E-2</v>
      </c>
      <c r="W355">
        <v>3.04880019989552E-2</v>
      </c>
      <c r="X355">
        <v>3.5448412698412701E-2</v>
      </c>
      <c r="Y355">
        <v>4.1981023170202497E-2</v>
      </c>
      <c r="Z355">
        <v>5.0879578571241001E-2</v>
      </c>
      <c r="AA355">
        <v>6.2012091007006297E-2</v>
      </c>
      <c r="AB355">
        <v>7.2903971086101194E-2</v>
      </c>
      <c r="AC355">
        <v>9.0530279412164502E-2</v>
      </c>
      <c r="AD355">
        <v>7.2439264773477702E-2</v>
      </c>
      <c r="AE355">
        <v>9.5393343168376804E-2</v>
      </c>
      <c r="AF355">
        <v>4.7802974869868502E-2</v>
      </c>
      <c r="AG355">
        <v>3.5500179198107697E-2</v>
      </c>
      <c r="AH355">
        <v>4.2801063776670902E-2</v>
      </c>
      <c r="AI355">
        <v>6.0055441158447E-2</v>
      </c>
      <c r="AJ355">
        <v>4.1054134798944299E-2</v>
      </c>
      <c r="AK355">
        <v>4.3650176678445299E-2</v>
      </c>
      <c r="AL355">
        <v>5.7386342436075211E-2</v>
      </c>
      <c r="AM355">
        <v>5.937344953417778E-2</v>
      </c>
      <c r="AN355">
        <v>5.4571282118558884E-2</v>
      </c>
      <c r="AO355" s="5" t="s">
        <v>466</v>
      </c>
    </row>
    <row r="356" spans="1:41" ht="15" x14ac:dyDescent="0.25">
      <c r="A356">
        <v>2013</v>
      </c>
      <c r="B356" s="5" t="s">
        <v>83</v>
      </c>
      <c r="C356" s="5" t="s">
        <v>463</v>
      </c>
      <c r="D356" s="5" t="s">
        <v>85</v>
      </c>
      <c r="E356" s="5" t="s">
        <v>131</v>
      </c>
      <c r="F356" s="5" t="s">
        <v>139</v>
      </c>
      <c r="G356" s="5" t="s">
        <v>87</v>
      </c>
      <c r="H356" s="5" t="s">
        <v>133</v>
      </c>
      <c r="I356">
        <v>704.97175479999999</v>
      </c>
      <c r="J356">
        <v>1255.3645979999999</v>
      </c>
      <c r="K356">
        <v>60.600999999999999</v>
      </c>
      <c r="L356">
        <v>106.5757445852</v>
      </c>
      <c r="M356">
        <v>504.33962060579978</v>
      </c>
      <c r="N356">
        <v>285.19921199999987</v>
      </c>
      <c r="O356">
        <v>409.09337399999993</v>
      </c>
      <c r="P356">
        <v>544.50509525099994</v>
      </c>
      <c r="Q356">
        <v>263.56223202059999</v>
      </c>
      <c r="R356">
        <v>524.7786779107779</v>
      </c>
      <c r="S356">
        <v>551.63300000000004</v>
      </c>
      <c r="T356">
        <v>371.51440000000002</v>
      </c>
      <c r="U356">
        <v>142.79140044173391</v>
      </c>
      <c r="V356">
        <v>598.48619638897412</v>
      </c>
      <c r="W356">
        <v>237.72434190985621</v>
      </c>
      <c r="X356">
        <v>972.26800000000003</v>
      </c>
      <c r="Y356">
        <v>3027.244369</v>
      </c>
      <c r="Z356">
        <v>400.50717247785008</v>
      </c>
      <c r="AA356">
        <v>4504.7420810000003</v>
      </c>
      <c r="AB356">
        <v>81.057860000000005</v>
      </c>
      <c r="AC356">
        <v>303.25886042159988</v>
      </c>
      <c r="AD356">
        <v>700.12908730639981</v>
      </c>
      <c r="AE356">
        <v>329.1408849586935</v>
      </c>
      <c r="AF356">
        <v>1585.5813248568429</v>
      </c>
      <c r="AG356">
        <v>8381.4605736449103</v>
      </c>
      <c r="AH356">
        <v>1199.5395689100001</v>
      </c>
      <c r="AI356">
        <v>353.4</v>
      </c>
      <c r="AJ356">
        <v>2407.6725840347221</v>
      </c>
      <c r="AK356">
        <v>270.64699999999999</v>
      </c>
      <c r="AL356">
        <v>31077.7890625</v>
      </c>
      <c r="AM356">
        <v>25365.841796875</v>
      </c>
      <c r="AN356">
        <v>5711.947265625</v>
      </c>
      <c r="AO356" s="5" t="s">
        <v>467</v>
      </c>
    </row>
    <row r="357" spans="1:41" ht="15" x14ac:dyDescent="0.25">
      <c r="A357">
        <v>2013</v>
      </c>
      <c r="B357" s="5" t="s">
        <v>83</v>
      </c>
      <c r="C357" s="5" t="s">
        <v>463</v>
      </c>
      <c r="D357" s="5" t="s">
        <v>85</v>
      </c>
      <c r="E357" s="5" t="s">
        <v>141</v>
      </c>
      <c r="F357" s="5" t="s">
        <v>142</v>
      </c>
      <c r="G357" s="5" t="s">
        <v>87</v>
      </c>
      <c r="H357" s="5" t="s">
        <v>143</v>
      </c>
      <c r="I357">
        <v>119.79</v>
      </c>
      <c r="J357">
        <v>231.298</v>
      </c>
      <c r="K357">
        <v>11.5</v>
      </c>
      <c r="L357">
        <v>20</v>
      </c>
      <c r="M357">
        <v>93.744</v>
      </c>
      <c r="N357">
        <v>51.515999999999998</v>
      </c>
      <c r="O357">
        <v>93</v>
      </c>
      <c r="P357">
        <v>151.59</v>
      </c>
      <c r="Q357">
        <v>64.394000000000005</v>
      </c>
      <c r="R357">
        <v>80.444000000000003</v>
      </c>
      <c r="S357">
        <v>93.382000000000005</v>
      </c>
      <c r="T357">
        <v>70.885999999999996</v>
      </c>
      <c r="U357">
        <v>32.04</v>
      </c>
      <c r="V357">
        <v>149.92599999999999</v>
      </c>
      <c r="W357">
        <v>50.192</v>
      </c>
      <c r="X357">
        <v>150</v>
      </c>
      <c r="Y357">
        <v>587.42999999999995</v>
      </c>
      <c r="Z357">
        <v>48.225999999999999</v>
      </c>
      <c r="AA357">
        <v>682.58600000000001</v>
      </c>
      <c r="AB357">
        <v>16.358000000000001</v>
      </c>
      <c r="AC357">
        <v>47.57407318984972</v>
      </c>
      <c r="AD357">
        <v>93.421999999999997</v>
      </c>
      <c r="AE357">
        <v>47.031999999999996</v>
      </c>
      <c r="AF357">
        <v>233</v>
      </c>
      <c r="AG357">
        <v>1698</v>
      </c>
      <c r="AH357">
        <v>239.97082</v>
      </c>
      <c r="AI357">
        <v>68.164000000000001</v>
      </c>
      <c r="AJ357">
        <v>551.65</v>
      </c>
      <c r="AK357">
        <v>32.055999999999997</v>
      </c>
      <c r="AL357">
        <v>5809.1708984375</v>
      </c>
      <c r="AM357">
        <v>4796.49560546875</v>
      </c>
      <c r="AN357">
        <v>1012.6748046875</v>
      </c>
      <c r="AO357" s="5" t="s">
        <v>468</v>
      </c>
    </row>
    <row r="358" spans="1:41" ht="15" x14ac:dyDescent="0.25">
      <c r="A358">
        <v>2013</v>
      </c>
      <c r="B358" s="5" t="s">
        <v>83</v>
      </c>
      <c r="C358" s="5" t="s">
        <v>463</v>
      </c>
      <c r="D358" s="5" t="s">
        <v>85</v>
      </c>
      <c r="E358" s="5" t="s">
        <v>141</v>
      </c>
      <c r="F358" s="5" t="s">
        <v>141</v>
      </c>
      <c r="G358" s="5" t="s">
        <v>87</v>
      </c>
      <c r="H358" s="5" t="s">
        <v>143</v>
      </c>
      <c r="I358">
        <v>126.53</v>
      </c>
      <c r="J358">
        <v>283.97399999999999</v>
      </c>
      <c r="K358">
        <v>11.5</v>
      </c>
      <c r="L358">
        <v>20</v>
      </c>
      <c r="M358">
        <v>99.029420000000002</v>
      </c>
      <c r="N358">
        <v>56.790999999999997</v>
      </c>
      <c r="O358">
        <v>93</v>
      </c>
      <c r="P358">
        <v>153.06594000000001</v>
      </c>
      <c r="Q358">
        <v>64.394000000000005</v>
      </c>
      <c r="R358">
        <v>83.844000000000008</v>
      </c>
      <c r="S358">
        <v>93.382000000000005</v>
      </c>
      <c r="T358">
        <v>72.871349999999993</v>
      </c>
      <c r="U358">
        <v>32.04</v>
      </c>
      <c r="V358">
        <v>150.3374</v>
      </c>
      <c r="W358">
        <v>50.192</v>
      </c>
      <c r="X358">
        <v>158</v>
      </c>
      <c r="Y358">
        <v>589.32399999999996</v>
      </c>
      <c r="Z358">
        <v>60.719279999999998</v>
      </c>
      <c r="AA358">
        <v>827.81</v>
      </c>
      <c r="AB358">
        <v>16.358000000000001</v>
      </c>
      <c r="AC358">
        <v>64.545073189849717</v>
      </c>
      <c r="AD358">
        <v>135.64599999999999</v>
      </c>
      <c r="AE358">
        <v>70.928200000000004</v>
      </c>
      <c r="AF358">
        <v>298</v>
      </c>
      <c r="AG358">
        <v>1711</v>
      </c>
      <c r="AH358">
        <v>240.34479999999999</v>
      </c>
      <c r="AI358">
        <v>68.164000000000001</v>
      </c>
      <c r="AJ358">
        <v>553.47199999999998</v>
      </c>
      <c r="AK358">
        <v>49.887</v>
      </c>
      <c r="AL358">
        <v>6235.14990234375</v>
      </c>
      <c r="AM358">
        <v>5146.77490234375</v>
      </c>
      <c r="AN358">
        <v>1088.3743896484375</v>
      </c>
      <c r="AO358" s="5" t="s">
        <v>469</v>
      </c>
    </row>
    <row r="359" spans="1:41" ht="15" x14ac:dyDescent="0.25">
      <c r="A359">
        <v>2013</v>
      </c>
      <c r="B359" s="5" t="s">
        <v>1806</v>
      </c>
      <c r="C359" s="5" t="s">
        <v>474</v>
      </c>
      <c r="D359" s="5" t="s">
        <v>153</v>
      </c>
      <c r="E359" s="5" t="s">
        <v>154</v>
      </c>
      <c r="F359" s="5" t="s">
        <v>154</v>
      </c>
      <c r="G359" s="5" t="s">
        <v>94</v>
      </c>
      <c r="H359" s="5" t="s">
        <v>319</v>
      </c>
      <c r="I359">
        <v>1578.5324809325459</v>
      </c>
      <c r="J359">
        <v>1209.248425418235</v>
      </c>
      <c r="K359">
        <v>580.40455118524801</v>
      </c>
      <c r="L359">
        <v>916.34188505147995</v>
      </c>
      <c r="M359">
        <v>1230.2851305778688</v>
      </c>
      <c r="N359">
        <v>287.12592638139478</v>
      </c>
      <c r="O359">
        <v>1235.666933177074</v>
      </c>
      <c r="P359">
        <v>636.80428672445055</v>
      </c>
      <c r="Q359">
        <v>207.78688022379293</v>
      </c>
      <c r="R359">
        <v>882.36463346319022</v>
      </c>
      <c r="S359">
        <v>29.840688027578715</v>
      </c>
      <c r="T359">
        <v>1230.539684491692</v>
      </c>
      <c r="U359">
        <v>100.49407423348818</v>
      </c>
      <c r="V359">
        <v>1454.0877271743493</v>
      </c>
      <c r="W359">
        <v>753.70555675116134</v>
      </c>
      <c r="X359">
        <v>2169.8516436536834</v>
      </c>
      <c r="Y359">
        <v>3250.6756665322196</v>
      </c>
      <c r="Z359">
        <v>622.44799040538089</v>
      </c>
      <c r="AA359">
        <v>8659.9345111741641</v>
      </c>
      <c r="AB359"/>
      <c r="AC359">
        <v>65.905439257456081</v>
      </c>
      <c r="AD359">
        <v>52.81066145943511</v>
      </c>
      <c r="AE359">
        <v>933.15926073953312</v>
      </c>
      <c r="AF359">
        <v>1227.4633352804628</v>
      </c>
      <c r="AG359">
        <v>10907.963622130399</v>
      </c>
      <c r="AH359">
        <v>1406.4595357667986</v>
      </c>
      <c r="AI359">
        <v>222.52259294558095</v>
      </c>
      <c r="AJ359">
        <v>640.90608567275626</v>
      </c>
      <c r="AK359">
        <v>615.26984224584601</v>
      </c>
      <c r="AL359">
        <v>43108.6015625</v>
      </c>
      <c r="AM359">
        <v>33581.24609375</v>
      </c>
      <c r="AN359">
        <v>9527.3564453125</v>
      </c>
      <c r="AO359" s="5" t="s">
        <v>1857</v>
      </c>
    </row>
    <row r="360" spans="1:41" ht="15" x14ac:dyDescent="0.25">
      <c r="A360">
        <v>2013</v>
      </c>
      <c r="B360" s="5" t="s">
        <v>1806</v>
      </c>
      <c r="C360" s="5" t="s">
        <v>474</v>
      </c>
      <c r="D360" s="5" t="s">
        <v>153</v>
      </c>
      <c r="E360" s="5" t="s">
        <v>154</v>
      </c>
      <c r="F360" s="5" t="s">
        <v>154</v>
      </c>
      <c r="G360" s="5" t="s">
        <v>97</v>
      </c>
      <c r="H360" s="5" t="s">
        <v>319</v>
      </c>
      <c r="I360">
        <v>1539.356268629014</v>
      </c>
      <c r="J360">
        <v>1161.81</v>
      </c>
      <c r="K360">
        <v>566</v>
      </c>
      <c r="L360">
        <v>893.6</v>
      </c>
      <c r="M360">
        <v>1199.7517636363641</v>
      </c>
      <c r="N360">
        <v>280</v>
      </c>
      <c r="O360">
        <v>1205</v>
      </c>
      <c r="P360">
        <v>621</v>
      </c>
      <c r="Q360">
        <v>202.63</v>
      </c>
      <c r="R360">
        <v>860.46600000000001</v>
      </c>
      <c r="S360">
        <v>29.10009818</v>
      </c>
      <c r="T360">
        <v>1200</v>
      </c>
      <c r="U360">
        <v>98</v>
      </c>
      <c r="V360">
        <v>1418</v>
      </c>
      <c r="W360">
        <v>735</v>
      </c>
      <c r="X360">
        <v>2116</v>
      </c>
      <c r="Y360">
        <v>3170</v>
      </c>
      <c r="Z360">
        <v>607</v>
      </c>
      <c r="AA360">
        <v>8445.0111966130244</v>
      </c>
      <c r="AB360"/>
      <c r="AC360">
        <v>64.26979</v>
      </c>
      <c r="AD360">
        <v>51.5</v>
      </c>
      <c r="AE360">
        <v>910</v>
      </c>
      <c r="AF360">
        <v>1197</v>
      </c>
      <c r="AG360">
        <v>10637.24844596416</v>
      </c>
      <c r="AH360">
        <v>1371.55385087587</v>
      </c>
      <c r="AI360">
        <v>217</v>
      </c>
      <c r="AJ360">
        <v>625</v>
      </c>
      <c r="AK360">
        <v>600</v>
      </c>
      <c r="AL360">
        <v>42021.30078125</v>
      </c>
      <c r="AM360">
        <v>32730.390625</v>
      </c>
      <c r="AN360">
        <v>9290.9052734375</v>
      </c>
      <c r="AO360" s="5" t="s">
        <v>1858</v>
      </c>
    </row>
    <row r="361" spans="1:41" ht="15" x14ac:dyDescent="0.25">
      <c r="A361">
        <v>2013</v>
      </c>
      <c r="B361" s="5" t="s">
        <v>1806</v>
      </c>
      <c r="C361" s="5" t="s">
        <v>474</v>
      </c>
      <c r="D361" s="5" t="s">
        <v>153</v>
      </c>
      <c r="E361" s="5" t="s">
        <v>32</v>
      </c>
      <c r="F361" s="5" t="s">
        <v>32</v>
      </c>
      <c r="G361" s="5" t="s">
        <v>94</v>
      </c>
      <c r="H361" s="5" t="s">
        <v>319</v>
      </c>
      <c r="I361">
        <v>4564.7824003699843</v>
      </c>
      <c r="J361">
        <v>309.6858205970758</v>
      </c>
      <c r="K361"/>
      <c r="L361">
        <v>1057.2386789257787</v>
      </c>
      <c r="M361">
        <v>4102.7126240213747</v>
      </c>
      <c r="N361">
        <v>3646.4992650437139</v>
      </c>
      <c r="O361">
        <v>284.04957717016555</v>
      </c>
      <c r="P361">
        <v>2427.2395276598622</v>
      </c>
      <c r="Q361">
        <v>0</v>
      </c>
      <c r="R361">
        <v>4544.7932347226488</v>
      </c>
      <c r="S361">
        <v>8800.40964358975</v>
      </c>
      <c r="T361">
        <v>3486.5291060597938</v>
      </c>
      <c r="U361">
        <v>1330.0083089881036</v>
      </c>
      <c r="V361">
        <v>2309.3128078960754</v>
      </c>
      <c r="W361">
        <v>840.86878440265616</v>
      </c>
      <c r="X361">
        <v>4186.5208262410924</v>
      </c>
      <c r="Y361">
        <v>21666.727494687468</v>
      </c>
      <c r="Z361">
        <v>1460.0778902822601</v>
      </c>
      <c r="AA361">
        <v>24493.266029987943</v>
      </c>
      <c r="AB361"/>
      <c r="AC361">
        <v>4260.8191552639255</v>
      </c>
      <c r="AD361">
        <v>2545.0052518149282</v>
      </c>
      <c r="AE361">
        <v>4679.9649427148497</v>
      </c>
      <c r="AF361">
        <v>17468.536271096644</v>
      </c>
      <c r="AG361">
        <v>30627.734393989511</v>
      </c>
      <c r="AH361">
        <v>7743.4831320729336</v>
      </c>
      <c r="AI361">
        <v>1700.1956640726878</v>
      </c>
      <c r="AJ361">
        <v>13344.167987998891</v>
      </c>
      <c r="AK361">
        <v>1502.2838648169406</v>
      </c>
      <c r="AL361">
        <v>173382.9375</v>
      </c>
      <c r="AM361">
        <v>138190.859375</v>
      </c>
      <c r="AN361">
        <v>35192.0625</v>
      </c>
      <c r="AO361" s="5" t="s">
        <v>1859</v>
      </c>
    </row>
    <row r="362" spans="1:41" ht="15" x14ac:dyDescent="0.25">
      <c r="A362">
        <v>2013</v>
      </c>
      <c r="B362" s="5" t="s">
        <v>1806</v>
      </c>
      <c r="C362" s="5" t="s">
        <v>474</v>
      </c>
      <c r="D362" s="5" t="s">
        <v>153</v>
      </c>
      <c r="E362" s="5" t="s">
        <v>32</v>
      </c>
      <c r="F362" s="5" t="s">
        <v>32</v>
      </c>
      <c r="G362" s="5" t="s">
        <v>97</v>
      </c>
      <c r="H362" s="5" t="s">
        <v>319</v>
      </c>
      <c r="I362">
        <v>4451.4930720878874</v>
      </c>
      <c r="J362">
        <v>315</v>
      </c>
      <c r="K362"/>
      <c r="L362">
        <v>1031</v>
      </c>
      <c r="M362">
        <v>4000.8910000000001</v>
      </c>
      <c r="N362">
        <v>3556</v>
      </c>
      <c r="O362">
        <v>277</v>
      </c>
      <c r="P362">
        <v>2367</v>
      </c>
      <c r="Q362">
        <v>0</v>
      </c>
      <c r="R362">
        <v>4432</v>
      </c>
      <c r="S362">
        <v>8582</v>
      </c>
      <c r="T362">
        <v>3400</v>
      </c>
      <c r="U362">
        <v>1297</v>
      </c>
      <c r="V362">
        <v>2252</v>
      </c>
      <c r="W362">
        <v>820</v>
      </c>
      <c r="X362">
        <v>4082.61924</v>
      </c>
      <c r="Y362">
        <v>21129</v>
      </c>
      <c r="Z362">
        <v>1423.8414985067809</v>
      </c>
      <c r="AA362">
        <v>23885.389156000008</v>
      </c>
      <c r="AB362"/>
      <c r="AC362">
        <v>4155.0736239999997</v>
      </c>
      <c r="AD362">
        <v>2481.8429999999998</v>
      </c>
      <c r="AE362">
        <v>4563.817</v>
      </c>
      <c r="AF362">
        <v>17035</v>
      </c>
      <c r="AG362">
        <v>29867.61153336502</v>
      </c>
      <c r="AH362">
        <v>7551.3044200000013</v>
      </c>
      <c r="AI362">
        <v>1658</v>
      </c>
      <c r="AJ362">
        <v>13012.99079372095</v>
      </c>
      <c r="AK362">
        <v>1465</v>
      </c>
      <c r="AL362">
        <v>169092.859375</v>
      </c>
      <c r="AM362">
        <v>134774.203125</v>
      </c>
      <c r="AN362">
        <v>34318.65625</v>
      </c>
      <c r="AO362" s="5" t="s">
        <v>1860</v>
      </c>
    </row>
    <row r="363" spans="1:41" ht="15" x14ac:dyDescent="0.25">
      <c r="A363">
        <v>2013</v>
      </c>
      <c r="B363" s="5" t="s">
        <v>1806</v>
      </c>
      <c r="C363" s="5" t="s">
        <v>474</v>
      </c>
      <c r="D363" s="5" t="s">
        <v>153</v>
      </c>
      <c r="E363" s="5" t="s">
        <v>409</v>
      </c>
      <c r="F363" s="5" t="s">
        <v>480</v>
      </c>
      <c r="G363" s="5" t="s">
        <v>94</v>
      </c>
      <c r="H363" s="5" t="s">
        <v>319</v>
      </c>
      <c r="I363"/>
      <c r="J363"/>
      <c r="K363"/>
      <c r="L363"/>
      <c r="M363"/>
      <c r="N363"/>
      <c r="O363"/>
      <c r="P363"/>
      <c r="Q363">
        <v>0</v>
      </c>
      <c r="R363"/>
      <c r="S363">
        <v>0</v>
      </c>
      <c r="T363">
        <v>0</v>
      </c>
      <c r="U363"/>
      <c r="V363"/>
      <c r="W363"/>
      <c r="X363"/>
      <c r="Y363"/>
      <c r="Z363"/>
      <c r="AA363">
        <v>0</v>
      </c>
      <c r="AB363"/>
      <c r="AC363">
        <v>1099.9562385485683</v>
      </c>
      <c r="AD363"/>
      <c r="AE363"/>
      <c r="AF363"/>
      <c r="AG363"/>
      <c r="AH363"/>
      <c r="AI363">
        <v>0</v>
      </c>
      <c r="AJ363"/>
      <c r="AK363"/>
      <c r="AL363">
        <v>1099.956298828125</v>
      </c>
      <c r="AM363">
        <v>1099.956298828125</v>
      </c>
      <c r="AN363">
        <v>0</v>
      </c>
      <c r="AO363" s="5" t="s">
        <v>1861</v>
      </c>
    </row>
    <row r="364" spans="1:41" ht="15" x14ac:dyDescent="0.25">
      <c r="A364">
        <v>2013</v>
      </c>
      <c r="B364" s="5" t="s">
        <v>1806</v>
      </c>
      <c r="C364" s="5" t="s">
        <v>474</v>
      </c>
      <c r="D364" s="5" t="s">
        <v>153</v>
      </c>
      <c r="E364" s="5" t="s">
        <v>409</v>
      </c>
      <c r="F364" s="5" t="s">
        <v>410</v>
      </c>
      <c r="G364" s="5" t="s">
        <v>94</v>
      </c>
      <c r="H364" s="5" t="s">
        <v>319</v>
      </c>
      <c r="I364"/>
      <c r="J364"/>
      <c r="K364"/>
      <c r="L364"/>
      <c r="M364"/>
      <c r="N364">
        <v>0</v>
      </c>
      <c r="O364">
        <v>20.508994741528198</v>
      </c>
      <c r="P364"/>
      <c r="Q364">
        <v>174.3264553029897</v>
      </c>
      <c r="R364"/>
      <c r="S364">
        <v>117.92671976378715</v>
      </c>
      <c r="T364"/>
      <c r="U364"/>
      <c r="V364"/>
      <c r="W364"/>
      <c r="X364"/>
      <c r="Y364"/>
      <c r="Z364"/>
      <c r="AA364">
        <v>191.34892093845809</v>
      </c>
      <c r="AB364"/>
      <c r="AC364">
        <v>281.28694277155051</v>
      </c>
      <c r="AD364"/>
      <c r="AE364"/>
      <c r="AF364"/>
      <c r="AG364"/>
      <c r="AH364">
        <v>666.36787959039509</v>
      </c>
      <c r="AI364">
        <v>0</v>
      </c>
      <c r="AJ364"/>
      <c r="AK364"/>
      <c r="AL364">
        <v>1451.765869140625</v>
      </c>
      <c r="AM364">
        <v>646.96234130859375</v>
      </c>
      <c r="AN364">
        <v>804.8035888671875</v>
      </c>
      <c r="AO364" s="5" t="s">
        <v>1862</v>
      </c>
    </row>
    <row r="365" spans="1:41" ht="15" x14ac:dyDescent="0.25">
      <c r="A365">
        <v>2013</v>
      </c>
      <c r="B365" s="5" t="s">
        <v>1806</v>
      </c>
      <c r="C365" s="5" t="s">
        <v>474</v>
      </c>
      <c r="D365" s="5" t="s">
        <v>153</v>
      </c>
      <c r="E365" s="5" t="s">
        <v>409</v>
      </c>
      <c r="F365" s="5" t="s">
        <v>481</v>
      </c>
      <c r="G365" s="5" t="s">
        <v>94</v>
      </c>
      <c r="H365" s="5" t="s">
        <v>319</v>
      </c>
      <c r="I365">
        <v>176.66689352643471</v>
      </c>
      <c r="J365"/>
      <c r="K365"/>
      <c r="L365"/>
      <c r="M365">
        <v>259.43878348033172</v>
      </c>
      <c r="N365">
        <v>178.42825425129533</v>
      </c>
      <c r="O365">
        <v>209.19174636358764</v>
      </c>
      <c r="P365"/>
      <c r="Q365">
        <v>132.28814333154227</v>
      </c>
      <c r="R365"/>
      <c r="S365">
        <v>772.16365201853671</v>
      </c>
      <c r="T365"/>
      <c r="U365">
        <v>147.66476213900305</v>
      </c>
      <c r="V365">
        <v>223.54804268265738</v>
      </c>
      <c r="W365">
        <v>115.67073034221904</v>
      </c>
      <c r="X365">
        <v>113.96335652998683</v>
      </c>
      <c r="Y365">
        <v>2022.1868815146804</v>
      </c>
      <c r="Z365">
        <v>161682.66004483757</v>
      </c>
      <c r="AA365">
        <v>952.17101426318698</v>
      </c>
      <c r="AB365"/>
      <c r="AC365">
        <v>205.70358371609669</v>
      </c>
      <c r="AD365"/>
      <c r="AE365">
        <v>187.7198543189447</v>
      </c>
      <c r="AF365">
        <v>2217.528821693335</v>
      </c>
      <c r="AG365">
        <v>3432.1802699947443</v>
      </c>
      <c r="AH365">
        <v>466.45723268914912</v>
      </c>
      <c r="AI365">
        <v>0</v>
      </c>
      <c r="AJ365">
        <v>1129.6543537564589</v>
      </c>
      <c r="AK365"/>
      <c r="AL365">
        <v>174625.296875</v>
      </c>
      <c r="AM365">
        <v>172688.40625</v>
      </c>
      <c r="AN365">
        <v>1936.8856201171875</v>
      </c>
      <c r="AO365" s="5" t="s">
        <v>1863</v>
      </c>
    </row>
    <row r="366" spans="1:41" ht="15" x14ac:dyDescent="0.25">
      <c r="A366">
        <v>2013</v>
      </c>
      <c r="B366" s="5" t="s">
        <v>1806</v>
      </c>
      <c r="C366" s="5" t="s">
        <v>474</v>
      </c>
      <c r="D366" s="5" t="s">
        <v>153</v>
      </c>
      <c r="E366" s="5" t="s">
        <v>409</v>
      </c>
      <c r="F366" s="5" t="s">
        <v>482</v>
      </c>
      <c r="G366" s="5" t="s">
        <v>94</v>
      </c>
      <c r="H366" s="5" t="s">
        <v>319</v>
      </c>
      <c r="I366"/>
      <c r="J366"/>
      <c r="K366"/>
      <c r="L366"/>
      <c r="M366"/>
      <c r="N366"/>
      <c r="O366">
        <v>20.508994741528198</v>
      </c>
      <c r="P366"/>
      <c r="Q366">
        <v>0</v>
      </c>
      <c r="R366"/>
      <c r="S366">
        <v>0</v>
      </c>
      <c r="T366"/>
      <c r="U366"/>
      <c r="V366"/>
      <c r="W366"/>
      <c r="X366">
        <v>83.779243519142696</v>
      </c>
      <c r="Y366"/>
      <c r="Z366"/>
      <c r="AA366">
        <v>457.52388374164474</v>
      </c>
      <c r="AB366"/>
      <c r="AC366"/>
      <c r="AD366"/>
      <c r="AE366"/>
      <c r="AF366">
        <v>184.58095267375379</v>
      </c>
      <c r="AG366"/>
      <c r="AH366">
        <v>178.80960875401669</v>
      </c>
      <c r="AI366">
        <v>0</v>
      </c>
      <c r="AJ366"/>
      <c r="AK366"/>
      <c r="AL366">
        <v>925.20269775390625</v>
      </c>
      <c r="AM366">
        <v>642.1048583984375</v>
      </c>
      <c r="AN366">
        <v>283.09783935546875</v>
      </c>
      <c r="AO366" s="5" t="s">
        <v>1864</v>
      </c>
    </row>
    <row r="367" spans="1:41" ht="15" x14ac:dyDescent="0.25">
      <c r="A367">
        <v>2013</v>
      </c>
      <c r="B367" s="5" t="s">
        <v>1806</v>
      </c>
      <c r="C367" s="5" t="s">
        <v>474</v>
      </c>
      <c r="D367" s="5" t="s">
        <v>153</v>
      </c>
      <c r="E367" s="5" t="s">
        <v>483</v>
      </c>
      <c r="F367" s="5" t="s">
        <v>483</v>
      </c>
      <c r="G367" s="5" t="s">
        <v>94</v>
      </c>
      <c r="H367" s="5" t="s">
        <v>319</v>
      </c>
      <c r="I367">
        <v>5378.3990791108708</v>
      </c>
      <c r="J367">
        <v>9973.6760939472042</v>
      </c>
      <c r="K367">
        <v>1312.5756634578047</v>
      </c>
      <c r="L367">
        <v>2079.3044318698367</v>
      </c>
      <c r="M367">
        <v>3824.960061327834</v>
      </c>
      <c r="N367">
        <v>2957.3970417283663</v>
      </c>
      <c r="O367">
        <v>4799.1047695175985</v>
      </c>
      <c r="P367">
        <v>1860.1658230566077</v>
      </c>
      <c r="Q367">
        <v>1727.5782484018391</v>
      </c>
      <c r="R367">
        <v>2661.2974662248002</v>
      </c>
      <c r="S367">
        <v>3042.2842591596623</v>
      </c>
      <c r="T367">
        <v>5639.9735539202547</v>
      </c>
      <c r="U367">
        <v>674.74592699627772</v>
      </c>
      <c r="V367">
        <v>3930.5488422138792</v>
      </c>
      <c r="W367">
        <v>1824.1028067031045</v>
      </c>
      <c r="X367">
        <v>6317.7958301277622</v>
      </c>
      <c r="Y367">
        <v>23718.652418577363</v>
      </c>
      <c r="Z367">
        <v>3631.1175189875676</v>
      </c>
      <c r="AA367">
        <v>28558.847133386069</v>
      </c>
      <c r="AB367">
        <v>0</v>
      </c>
      <c r="AC367">
        <v>2378.0226265854931</v>
      </c>
      <c r="AD367">
        <v>210.58635800601155</v>
      </c>
      <c r="AE367">
        <v>6045.0262000654366</v>
      </c>
      <c r="AF367">
        <v>9011.6522894274913</v>
      </c>
      <c r="AG367">
        <v>37621.107030520441</v>
      </c>
      <c r="AH367">
        <v>6939.2034915203812</v>
      </c>
      <c r="AI367">
        <v>2181.131590761524</v>
      </c>
      <c r="AJ367">
        <v>12482.445222180833</v>
      </c>
      <c r="AK367">
        <v>5148.7831298606543</v>
      </c>
      <c r="AL367">
        <v>195930.46875</v>
      </c>
      <c r="AM367">
        <v>154689.96875</v>
      </c>
      <c r="AN367">
        <v>41240.5</v>
      </c>
      <c r="AO367" s="5" t="s">
        <v>1865</v>
      </c>
    </row>
    <row r="368" spans="1:41" ht="15" x14ac:dyDescent="0.25">
      <c r="A368">
        <v>2013</v>
      </c>
      <c r="B368" s="5" t="s">
        <v>1806</v>
      </c>
      <c r="C368" s="5" t="s">
        <v>474</v>
      </c>
      <c r="D368" s="5" t="s">
        <v>153</v>
      </c>
      <c r="E368" s="5" t="s">
        <v>483</v>
      </c>
      <c r="F368" s="5" t="s">
        <v>483</v>
      </c>
      <c r="G368" s="5" t="s">
        <v>97</v>
      </c>
      <c r="H368" s="5" t="s">
        <v>319</v>
      </c>
      <c r="I368">
        <v>5244.9173125197331</v>
      </c>
      <c r="J368">
        <v>9582.4119999999984</v>
      </c>
      <c r="K368">
        <v>1076</v>
      </c>
      <c r="L368">
        <v>2027.7</v>
      </c>
      <c r="M368">
        <v>3730.0317344006712</v>
      </c>
      <c r="N368">
        <v>2884</v>
      </c>
      <c r="O368">
        <v>4680</v>
      </c>
      <c r="P368">
        <v>1814</v>
      </c>
      <c r="Q368">
        <v>1684.703</v>
      </c>
      <c r="R368">
        <v>2595.2490600000001</v>
      </c>
      <c r="S368">
        <v>2966.78047608</v>
      </c>
      <c r="T368">
        <v>5500</v>
      </c>
      <c r="U368">
        <v>658</v>
      </c>
      <c r="V368">
        <v>3833</v>
      </c>
      <c r="W368">
        <v>1778.8320000000001</v>
      </c>
      <c r="X368">
        <v>6161</v>
      </c>
      <c r="Y368">
        <v>23130</v>
      </c>
      <c r="Z368">
        <v>3541</v>
      </c>
      <c r="AA368">
        <v>27850.070169999999</v>
      </c>
      <c r="AB368">
        <v>0</v>
      </c>
      <c r="AC368">
        <v>2319.0045700000001</v>
      </c>
      <c r="AD368">
        <v>205.36</v>
      </c>
      <c r="AE368">
        <v>5895</v>
      </c>
      <c r="AF368">
        <v>8788</v>
      </c>
      <c r="AG368">
        <v>36687.421791905101</v>
      </c>
      <c r="AH368">
        <v>6766.98549</v>
      </c>
      <c r="AI368">
        <v>2127</v>
      </c>
      <c r="AJ368">
        <v>12172.65436896857</v>
      </c>
      <c r="AK368">
        <v>5021</v>
      </c>
      <c r="AL368">
        <v>190720.125</v>
      </c>
      <c r="AM368">
        <v>150707.140625</v>
      </c>
      <c r="AN368">
        <v>40012.98828125</v>
      </c>
      <c r="AO368" s="5" t="s">
        <v>1866</v>
      </c>
    </row>
    <row r="369" spans="1:41" ht="15" x14ac:dyDescent="0.25">
      <c r="A369">
        <v>2013</v>
      </c>
      <c r="B369" s="5" t="s">
        <v>1806</v>
      </c>
      <c r="C369" s="5" t="s">
        <v>474</v>
      </c>
      <c r="D369" s="5" t="s">
        <v>153</v>
      </c>
      <c r="E369" s="5" t="s">
        <v>162</v>
      </c>
      <c r="F369" s="5" t="s">
        <v>162</v>
      </c>
      <c r="G369" s="5" t="s">
        <v>94</v>
      </c>
      <c r="H369" s="5" t="s">
        <v>319</v>
      </c>
      <c r="I369">
        <v>10404.262408967279</v>
      </c>
      <c r="J369">
        <v>883.93767335986536</v>
      </c>
      <c r="K369">
        <v>0</v>
      </c>
      <c r="L369">
        <v>1200.8016421164762</v>
      </c>
      <c r="M369">
        <v>5943.1021827849518</v>
      </c>
      <c r="N369">
        <v>4587.8621236798581</v>
      </c>
      <c r="O369">
        <v>2096.0192625841819</v>
      </c>
      <c r="P369">
        <v>6012.2118084789918</v>
      </c>
      <c r="Q369">
        <v>0</v>
      </c>
      <c r="R369">
        <v>6411.1117562017153</v>
      </c>
      <c r="S369">
        <v>10625.71017558576</v>
      </c>
      <c r="T369">
        <v>6255.2433961661009</v>
      </c>
      <c r="U369">
        <v>1778.1298440904948</v>
      </c>
      <c r="V369">
        <v>5083.1543466877638</v>
      </c>
      <c r="W369">
        <v>1973.9907438720893</v>
      </c>
      <c r="X369">
        <v>8929.0270152609719</v>
      </c>
      <c r="Y369">
        <v>35508.248045744847</v>
      </c>
      <c r="Z369">
        <v>2754.9783908781683</v>
      </c>
      <c r="AA369">
        <v>39247.702115508568</v>
      </c>
      <c r="AB369">
        <v>0</v>
      </c>
      <c r="AC369">
        <v>7606.3545111767753</v>
      </c>
      <c r="AD369">
        <v>9944.6156994191952</v>
      </c>
      <c r="AE369">
        <v>7668.0608732220735</v>
      </c>
      <c r="AF369">
        <v>24174.977551576365</v>
      </c>
      <c r="AG369">
        <v>68539.655469254052</v>
      </c>
      <c r="AH369">
        <v>11948.793755807852</v>
      </c>
      <c r="AI369">
        <v>2814.8595282747456</v>
      </c>
      <c r="AJ369">
        <v>17412.815069651133</v>
      </c>
      <c r="AK369">
        <v>3093.7818567595291</v>
      </c>
      <c r="AL369">
        <v>302899.40625</v>
      </c>
      <c r="AM369">
        <v>239274.265625</v>
      </c>
      <c r="AN369">
        <v>63625.14453125</v>
      </c>
      <c r="AO369" s="5" t="s">
        <v>1867</v>
      </c>
    </row>
    <row r="370" spans="1:41" ht="15" x14ac:dyDescent="0.25">
      <c r="A370">
        <v>2013</v>
      </c>
      <c r="B370" s="5" t="s">
        <v>1806</v>
      </c>
      <c r="C370" s="5" t="s">
        <v>474</v>
      </c>
      <c r="D370" s="5" t="s">
        <v>153</v>
      </c>
      <c r="E370" s="5" t="s">
        <v>162</v>
      </c>
      <c r="F370" s="5" t="s">
        <v>162</v>
      </c>
      <c r="G370" s="5" t="s">
        <v>97</v>
      </c>
      <c r="H370" s="5" t="s">
        <v>319</v>
      </c>
      <c r="I370">
        <v>10146.04815115577</v>
      </c>
      <c r="J370">
        <v>900</v>
      </c>
      <c r="K370">
        <v>0</v>
      </c>
      <c r="L370">
        <v>1171</v>
      </c>
      <c r="M370">
        <v>5795.6055454545503</v>
      </c>
      <c r="N370">
        <v>4474</v>
      </c>
      <c r="O370">
        <v>2044</v>
      </c>
      <c r="P370">
        <v>5863</v>
      </c>
      <c r="Q370">
        <v>0</v>
      </c>
      <c r="R370">
        <v>6252</v>
      </c>
      <c r="S370">
        <v>10362</v>
      </c>
      <c r="T370">
        <v>6100</v>
      </c>
      <c r="U370">
        <v>1734</v>
      </c>
      <c r="V370">
        <v>4957</v>
      </c>
      <c r="W370">
        <v>1925</v>
      </c>
      <c r="X370">
        <v>8707.42533</v>
      </c>
      <c r="Y370">
        <v>34627</v>
      </c>
      <c r="Z370">
        <v>2686.605</v>
      </c>
      <c r="AA370">
        <v>38273.647841000013</v>
      </c>
      <c r="AB370">
        <v>0</v>
      </c>
      <c r="AC370">
        <v>7417.5790739999948</v>
      </c>
      <c r="AD370">
        <v>9697.8090099000001</v>
      </c>
      <c r="AE370">
        <v>7477.7540000000008</v>
      </c>
      <c r="AF370">
        <v>23575</v>
      </c>
      <c r="AG370">
        <v>66838.629911459924</v>
      </c>
      <c r="AH370">
        <v>11652.24713</v>
      </c>
      <c r="AI370">
        <v>2745</v>
      </c>
      <c r="AJ370">
        <v>16980.661694151509</v>
      </c>
      <c r="AK370">
        <v>3017</v>
      </c>
      <c r="AL370">
        <v>295420</v>
      </c>
      <c r="AM370">
        <v>233373.90625</v>
      </c>
      <c r="AN370">
        <v>62046.0859375</v>
      </c>
      <c r="AO370" s="5" t="s">
        <v>1868</v>
      </c>
    </row>
    <row r="371" spans="1:41" ht="15" x14ac:dyDescent="0.25">
      <c r="A371">
        <v>2013</v>
      </c>
      <c r="B371" s="5" t="s">
        <v>1806</v>
      </c>
      <c r="C371" s="5" t="s">
        <v>474</v>
      </c>
      <c r="D371" s="5" t="s">
        <v>153</v>
      </c>
      <c r="E371" s="5" t="s">
        <v>488</v>
      </c>
      <c r="F371" s="5" t="s">
        <v>488</v>
      </c>
      <c r="G371" s="5" t="s">
        <v>94</v>
      </c>
      <c r="H371" s="5" t="s">
        <v>319</v>
      </c>
      <c r="I371">
        <v>2538.0373741684743</v>
      </c>
      <c r="J371">
        <v>3330.2464950938929</v>
      </c>
      <c r="K371">
        <v>219.44624373435173</v>
      </c>
      <c r="L371">
        <v>195.24562993934848</v>
      </c>
      <c r="M371">
        <v>178.76322952686277</v>
      </c>
      <c r="N371">
        <v>786.51994833760648</v>
      </c>
      <c r="O371">
        <v>815.23254097574591</v>
      </c>
      <c r="P371">
        <v>378.39095298119526</v>
      </c>
      <c r="Q371">
        <v>965.14611438815746</v>
      </c>
      <c r="R371">
        <v>1084.6110702845435</v>
      </c>
      <c r="S371">
        <v>917.22280226263922</v>
      </c>
      <c r="T371">
        <v>1845.8095267375379</v>
      </c>
      <c r="U371">
        <v>424.53619114963374</v>
      </c>
      <c r="V371">
        <v>764.98550385900182</v>
      </c>
      <c r="W371">
        <v>563.53590301034103</v>
      </c>
      <c r="X371">
        <v>1368.9753989970072</v>
      </c>
      <c r="Y371">
        <v>12751.467480545158</v>
      </c>
      <c r="Z371">
        <v>658.3387312030552</v>
      </c>
      <c r="AA371">
        <v>8536.4351037761808</v>
      </c>
      <c r="AB371"/>
      <c r="AC371">
        <v>970.10139515263188</v>
      </c>
      <c r="AD371">
        <v>30.763492112292298</v>
      </c>
      <c r="AE371">
        <v>1415.1206371654457</v>
      </c>
      <c r="AF371">
        <v>2829.2158245938149</v>
      </c>
      <c r="AG371">
        <v>10115.883392645086</v>
      </c>
      <c r="AH371">
        <v>1551.2891416828145</v>
      </c>
      <c r="AI371">
        <v>844.97058335096176</v>
      </c>
      <c r="AJ371">
        <v>6824.6984676400643</v>
      </c>
      <c r="AK371">
        <v>3464.9946615811891</v>
      </c>
      <c r="AL371">
        <v>66369.9765625</v>
      </c>
      <c r="AM371">
        <v>54568.98046875</v>
      </c>
      <c r="AN371">
        <v>11801.00390625</v>
      </c>
      <c r="AO371" s="5" t="s">
        <v>1869</v>
      </c>
    </row>
    <row r="372" spans="1:41" ht="15" x14ac:dyDescent="0.25">
      <c r="A372">
        <v>2013</v>
      </c>
      <c r="B372" s="5" t="s">
        <v>1806</v>
      </c>
      <c r="C372" s="5" t="s">
        <v>474</v>
      </c>
      <c r="D372" s="5" t="s">
        <v>153</v>
      </c>
      <c r="E372" s="5" t="s">
        <v>488</v>
      </c>
      <c r="F372" s="5" t="s">
        <v>488</v>
      </c>
      <c r="G372" s="5" t="s">
        <v>97</v>
      </c>
      <c r="H372" s="5" t="s">
        <v>319</v>
      </c>
      <c r="I372">
        <v>2475.0480519937528</v>
      </c>
      <c r="J372">
        <v>3199.6019999999999</v>
      </c>
      <c r="K372">
        <v>185</v>
      </c>
      <c r="L372">
        <v>190.4</v>
      </c>
      <c r="M372">
        <v>174.3266618181818</v>
      </c>
      <c r="N372">
        <v>767</v>
      </c>
      <c r="O372">
        <v>795</v>
      </c>
      <c r="P372">
        <v>369</v>
      </c>
      <c r="Q372">
        <v>941.19299999999998</v>
      </c>
      <c r="R372">
        <v>1057.6930600000001</v>
      </c>
      <c r="S372">
        <v>894.45905449999998</v>
      </c>
      <c r="T372">
        <v>1800</v>
      </c>
      <c r="U372">
        <v>414</v>
      </c>
      <c r="V372">
        <v>746</v>
      </c>
      <c r="W372">
        <v>549.54999999999995</v>
      </c>
      <c r="X372">
        <v>1335</v>
      </c>
      <c r="Y372">
        <v>12435</v>
      </c>
      <c r="Z372">
        <v>642</v>
      </c>
      <c r="AA372">
        <v>8324.5768126225576</v>
      </c>
      <c r="AB372"/>
      <c r="AC372">
        <v>946.02530000000002</v>
      </c>
      <c r="AD372">
        <v>30</v>
      </c>
      <c r="AE372">
        <v>1380</v>
      </c>
      <c r="AF372">
        <v>2759</v>
      </c>
      <c r="AG372">
        <v>9864.8261605544831</v>
      </c>
      <c r="AH372">
        <v>1512.7890579070111</v>
      </c>
      <c r="AI372">
        <v>824</v>
      </c>
      <c r="AJ372">
        <v>6655.3222658162631</v>
      </c>
      <c r="AK372">
        <v>3379</v>
      </c>
      <c r="AL372">
        <v>64645.80859375</v>
      </c>
      <c r="AM372">
        <v>53166.6875</v>
      </c>
      <c r="AN372">
        <v>11479.125</v>
      </c>
      <c r="AO372" s="5" t="s">
        <v>1870</v>
      </c>
    </row>
    <row r="373" spans="1:41" ht="15" x14ac:dyDescent="0.25">
      <c r="A373">
        <v>2013</v>
      </c>
      <c r="B373" s="5" t="s">
        <v>1806</v>
      </c>
      <c r="C373" s="5" t="s">
        <v>474</v>
      </c>
      <c r="D373" s="5" t="s">
        <v>153</v>
      </c>
      <c r="E373" s="5" t="s">
        <v>491</v>
      </c>
      <c r="F373" s="5" t="s">
        <v>491</v>
      </c>
      <c r="G373" s="5" t="s">
        <v>94</v>
      </c>
      <c r="H373" s="5" t="s">
        <v>319</v>
      </c>
      <c r="I373">
        <v>2643.788931425494</v>
      </c>
      <c r="J373">
        <v>4662.5107935035649</v>
      </c>
      <c r="K373">
        <v>468.63052984391936</v>
      </c>
      <c r="L373">
        <v>870.91446169899496</v>
      </c>
      <c r="M373">
        <v>1039.0955718379003</v>
      </c>
      <c r="N373">
        <v>1709.4247117063755</v>
      </c>
      <c r="O373">
        <v>2045.7722254674379</v>
      </c>
      <c r="P373">
        <v>587.5826993447829</v>
      </c>
      <c r="Q373">
        <v>968.22246359938674</v>
      </c>
      <c r="R373">
        <v>1084.6110702845435</v>
      </c>
      <c r="S373">
        <v>1584.2323635888881</v>
      </c>
      <c r="T373">
        <v>3383.9841323521528</v>
      </c>
      <c r="U373">
        <v>455.29968326192602</v>
      </c>
      <c r="V373">
        <v>1836.5804791038504</v>
      </c>
      <c r="W373">
        <v>803.49114148622095</v>
      </c>
      <c r="X373">
        <v>2837.4194224904263</v>
      </c>
      <c r="Y373">
        <v>15417.636796943823</v>
      </c>
      <c r="Z373">
        <v>1529.9710077180036</v>
      </c>
      <c r="AA373">
        <v>13518.43726196912</v>
      </c>
      <c r="AB373">
        <v>0</v>
      </c>
      <c r="AC373">
        <v>1635.6182745152219</v>
      </c>
      <c r="AD373">
        <v>92.290476336876893</v>
      </c>
      <c r="AE373">
        <v>3650.6010639920196</v>
      </c>
      <c r="AF373">
        <v>4180.7585780605232</v>
      </c>
      <c r="AG373">
        <v>14863.617674748952</v>
      </c>
      <c r="AH373">
        <v>2715.5755030937471</v>
      </c>
      <c r="AI373">
        <v>1358.7209016262432</v>
      </c>
      <c r="AJ373">
        <v>7979.6301715153904</v>
      </c>
      <c r="AK373">
        <v>3978.7449798564703</v>
      </c>
      <c r="AL373">
        <v>97903.158203125</v>
      </c>
      <c r="AM373">
        <v>77595.20703125</v>
      </c>
      <c r="AN373">
        <v>20307.95703125</v>
      </c>
      <c r="AO373" s="5" t="s">
        <v>1871</v>
      </c>
    </row>
    <row r="374" spans="1:41" ht="15" x14ac:dyDescent="0.25">
      <c r="A374">
        <v>2013</v>
      </c>
      <c r="B374" s="5" t="s">
        <v>1806</v>
      </c>
      <c r="C374" s="5" t="s">
        <v>474</v>
      </c>
      <c r="D374" s="5" t="s">
        <v>153</v>
      </c>
      <c r="E374" s="5" t="s">
        <v>491</v>
      </c>
      <c r="F374" s="5" t="s">
        <v>491</v>
      </c>
      <c r="G374" s="5" t="s">
        <v>97</v>
      </c>
      <c r="H374" s="5" t="s">
        <v>319</v>
      </c>
      <c r="I374">
        <v>2578.1750541601591</v>
      </c>
      <c r="J374">
        <v>4479.6019999999999</v>
      </c>
      <c r="K374">
        <v>266</v>
      </c>
      <c r="L374">
        <v>849.3</v>
      </c>
      <c r="M374">
        <v>1013.3071707643078</v>
      </c>
      <c r="N374">
        <v>1667</v>
      </c>
      <c r="O374">
        <v>1995</v>
      </c>
      <c r="P374">
        <v>573</v>
      </c>
      <c r="Q374">
        <v>944.19299999999998</v>
      </c>
      <c r="R374">
        <v>1057.6930600000001</v>
      </c>
      <c r="S374">
        <v>1544.9146909000001</v>
      </c>
      <c r="T374">
        <v>3300</v>
      </c>
      <c r="U374">
        <v>444</v>
      </c>
      <c r="V374">
        <v>1791</v>
      </c>
      <c r="W374">
        <v>783.55</v>
      </c>
      <c r="X374">
        <v>2767</v>
      </c>
      <c r="Y374">
        <v>15035</v>
      </c>
      <c r="Z374">
        <v>1492</v>
      </c>
      <c r="AA374">
        <v>13182.935031521503</v>
      </c>
      <c r="AB374">
        <v>0</v>
      </c>
      <c r="AC374">
        <v>1595.0253</v>
      </c>
      <c r="AD374">
        <v>90</v>
      </c>
      <c r="AE374">
        <v>3560</v>
      </c>
      <c r="AF374">
        <v>4077</v>
      </c>
      <c r="AG374">
        <v>14494.73059218446</v>
      </c>
      <c r="AH374">
        <v>2648.180017907011</v>
      </c>
      <c r="AI374">
        <v>1325</v>
      </c>
      <c r="AJ374">
        <v>7781.5907333162631</v>
      </c>
      <c r="AK374">
        <v>3880</v>
      </c>
      <c r="AL374">
        <v>95215.19140625</v>
      </c>
      <c r="AM374">
        <v>75602.244140625</v>
      </c>
      <c r="AN374">
        <v>19612.9521484375</v>
      </c>
      <c r="AO374" s="5" t="s">
        <v>1872</v>
      </c>
    </row>
    <row r="375" spans="1:41" ht="15" x14ac:dyDescent="0.25">
      <c r="A375">
        <v>2013</v>
      </c>
      <c r="B375" s="5" t="s">
        <v>1806</v>
      </c>
      <c r="C375" s="5" t="s">
        <v>474</v>
      </c>
      <c r="D375" s="5" t="s">
        <v>153</v>
      </c>
      <c r="E375" s="5" t="s">
        <v>174</v>
      </c>
      <c r="F375" s="5" t="s">
        <v>174</v>
      </c>
      <c r="G375" s="5" t="s">
        <v>94</v>
      </c>
      <c r="H375" s="5" t="s">
        <v>319</v>
      </c>
      <c r="I375">
        <v>1156.077666752831</v>
      </c>
      <c r="J375">
        <v>4101.916875025403</v>
      </c>
      <c r="K375">
        <v>263.54058242863738</v>
      </c>
      <c r="L375">
        <v>292.04808511936159</v>
      </c>
      <c r="M375">
        <v>1555.5793589120653</v>
      </c>
      <c r="N375">
        <v>960.84640364059612</v>
      </c>
      <c r="O375">
        <v>1517.6656108730867</v>
      </c>
      <c r="P375">
        <v>635.77883698737423</v>
      </c>
      <c r="Q375">
        <v>551.56890457865939</v>
      </c>
      <c r="R375">
        <v>694.3217624770665</v>
      </c>
      <c r="S375">
        <v>1428.2112075431955</v>
      </c>
      <c r="T375">
        <v>1025.44973707641</v>
      </c>
      <c r="U375">
        <v>118.95216950086356</v>
      </c>
      <c r="V375">
        <v>639.88063593567983</v>
      </c>
      <c r="W375">
        <v>266.90610846572213</v>
      </c>
      <c r="X375">
        <v>1310.5247639836518</v>
      </c>
      <c r="Y375">
        <v>5050.339955101319</v>
      </c>
      <c r="Z375">
        <v>1478.6985208641831</v>
      </c>
      <c r="AA375">
        <v>6380.4753602427863</v>
      </c>
      <c r="AB375"/>
      <c r="AC375">
        <v>676.49891281281509</v>
      </c>
      <c r="AD375">
        <v>65.485220209699534</v>
      </c>
      <c r="AE375">
        <v>1461.2658753338842</v>
      </c>
      <c r="AF375">
        <v>3603.4303760865046</v>
      </c>
      <c r="AG375">
        <v>11849.52573364109</v>
      </c>
      <c r="AH375">
        <v>2817.1684526598365</v>
      </c>
      <c r="AI375">
        <v>599.88809618969981</v>
      </c>
      <c r="AJ375">
        <v>3861.9089649926841</v>
      </c>
      <c r="AK375">
        <v>554.76830775833776</v>
      </c>
      <c r="AL375">
        <v>54918.72265625</v>
      </c>
      <c r="AM375">
        <v>43513.53515625</v>
      </c>
      <c r="AN375">
        <v>11405.1875</v>
      </c>
      <c r="AO375" s="5" t="s">
        <v>1873</v>
      </c>
    </row>
    <row r="376" spans="1:41" ht="15" x14ac:dyDescent="0.25">
      <c r="A376">
        <v>2013</v>
      </c>
      <c r="B376" s="5" t="s">
        <v>1806</v>
      </c>
      <c r="C376" s="5" t="s">
        <v>474</v>
      </c>
      <c r="D376" s="5" t="s">
        <v>153</v>
      </c>
      <c r="E376" s="5" t="s">
        <v>174</v>
      </c>
      <c r="F376" s="5" t="s">
        <v>174</v>
      </c>
      <c r="G376" s="5" t="s">
        <v>97</v>
      </c>
      <c r="H376" s="5" t="s">
        <v>319</v>
      </c>
      <c r="I376">
        <v>1127.3859897305599</v>
      </c>
      <c r="J376">
        <v>3941</v>
      </c>
      <c r="K376">
        <v>244</v>
      </c>
      <c r="L376">
        <v>284.8</v>
      </c>
      <c r="M376">
        <v>1516.9728</v>
      </c>
      <c r="N376">
        <v>937</v>
      </c>
      <c r="O376">
        <v>1480</v>
      </c>
      <c r="P376">
        <v>620</v>
      </c>
      <c r="Q376">
        <v>537.88</v>
      </c>
      <c r="R376">
        <v>677.09</v>
      </c>
      <c r="S376">
        <v>1392.7656870000001</v>
      </c>
      <c r="T376">
        <v>1000</v>
      </c>
      <c r="U376">
        <v>116</v>
      </c>
      <c r="V376">
        <v>624</v>
      </c>
      <c r="W376">
        <v>260.28199999999998</v>
      </c>
      <c r="X376">
        <v>1278</v>
      </c>
      <c r="Y376">
        <v>4925</v>
      </c>
      <c r="Z376">
        <v>1442</v>
      </c>
      <c r="AA376">
        <v>6222.1239418654741</v>
      </c>
      <c r="AB376"/>
      <c r="AC376">
        <v>659.70947999999999</v>
      </c>
      <c r="AD376">
        <v>63.86</v>
      </c>
      <c r="AE376">
        <v>1425</v>
      </c>
      <c r="AF376">
        <v>3514</v>
      </c>
      <c r="AG376">
        <v>11555.442753756481</v>
      </c>
      <c r="AH376">
        <v>2747.2516212171199</v>
      </c>
      <c r="AI376">
        <v>585</v>
      </c>
      <c r="AJ376">
        <v>3766.0636356523041</v>
      </c>
      <c r="AK376">
        <v>541</v>
      </c>
      <c r="AL376">
        <v>53483.62109375</v>
      </c>
      <c r="AM376">
        <v>42374.4921875</v>
      </c>
      <c r="AN376">
        <v>11109.1318359375</v>
      </c>
      <c r="AO376" s="5" t="s">
        <v>1874</v>
      </c>
    </row>
    <row r="377" spans="1:41" ht="15" x14ac:dyDescent="0.25">
      <c r="A377">
        <v>2013</v>
      </c>
      <c r="B377" s="5" t="s">
        <v>1806</v>
      </c>
      <c r="C377" s="5" t="s">
        <v>474</v>
      </c>
      <c r="D377" s="5" t="s">
        <v>153</v>
      </c>
      <c r="E377" s="5" t="s">
        <v>177</v>
      </c>
      <c r="F377" s="5" t="s">
        <v>177</v>
      </c>
      <c r="G377" s="5" t="s">
        <v>94</v>
      </c>
      <c r="H377" s="5" t="s">
        <v>319</v>
      </c>
      <c r="I377">
        <v>5839.4800085972902</v>
      </c>
      <c r="J377">
        <v>574.25185276278955</v>
      </c>
      <c r="K377">
        <v>0</v>
      </c>
      <c r="L377">
        <v>143.56296319069739</v>
      </c>
      <c r="M377">
        <v>1840.389558763577</v>
      </c>
      <c r="N377">
        <v>941.36285863614432</v>
      </c>
      <c r="O377">
        <v>1811.9696854140163</v>
      </c>
      <c r="P377">
        <v>3584.9722808191291</v>
      </c>
      <c r="Q377">
        <v>0</v>
      </c>
      <c r="R377">
        <v>1866.3185214790662</v>
      </c>
      <c r="S377">
        <v>1825.3005319960098</v>
      </c>
      <c r="T377">
        <v>2768.7142901063071</v>
      </c>
      <c r="U377">
        <v>448.12153510239114</v>
      </c>
      <c r="V377">
        <v>2773.8415387916889</v>
      </c>
      <c r="W377">
        <v>1133.121959469433</v>
      </c>
      <c r="X377">
        <v>4742.5061890198795</v>
      </c>
      <c r="Y377">
        <v>13841.520551057381</v>
      </c>
      <c r="Z377">
        <v>1294.9005005959084</v>
      </c>
      <c r="AA377">
        <v>14754.436085520623</v>
      </c>
      <c r="AB377"/>
      <c r="AC377">
        <v>3345.5353559128494</v>
      </c>
      <c r="AD377">
        <v>7399.6104476042665</v>
      </c>
      <c r="AE377">
        <v>2988.0959305072229</v>
      </c>
      <c r="AF377">
        <v>6706.4412804797212</v>
      </c>
      <c r="AG377">
        <v>37911.921075264538</v>
      </c>
      <c r="AH377">
        <v>4205.310623734922</v>
      </c>
      <c r="AI377">
        <v>1114.6638642020575</v>
      </c>
      <c r="AJ377">
        <v>4068.6470816522415</v>
      </c>
      <c r="AK377">
        <v>1591.4979919425882</v>
      </c>
      <c r="AL377">
        <v>129516.5</v>
      </c>
      <c r="AM377">
        <v>101083.4140625</v>
      </c>
      <c r="AN377">
        <v>28433.0859375</v>
      </c>
      <c r="AO377" s="5" t="s">
        <v>1875</v>
      </c>
    </row>
    <row r="378" spans="1:41" ht="15" x14ac:dyDescent="0.25">
      <c r="A378">
        <v>2013</v>
      </c>
      <c r="B378" s="5" t="s">
        <v>1806</v>
      </c>
      <c r="C378" s="5" t="s">
        <v>474</v>
      </c>
      <c r="D378" s="5" t="s">
        <v>153</v>
      </c>
      <c r="E378" s="5" t="s">
        <v>177</v>
      </c>
      <c r="F378" s="5" t="s">
        <v>177</v>
      </c>
      <c r="G378" s="5" t="s">
        <v>97</v>
      </c>
      <c r="H378" s="5" t="s">
        <v>319</v>
      </c>
      <c r="I378">
        <v>5694.5550790678781</v>
      </c>
      <c r="J378">
        <v>585</v>
      </c>
      <c r="K378"/>
      <c r="L378">
        <v>140</v>
      </c>
      <c r="M378">
        <v>1794.71454545455</v>
      </c>
      <c r="N378">
        <v>918</v>
      </c>
      <c r="O378">
        <v>1767</v>
      </c>
      <c r="P378">
        <v>3496</v>
      </c>
      <c r="Q378">
        <v>0</v>
      </c>
      <c r="R378">
        <v>1820</v>
      </c>
      <c r="S378">
        <v>1780</v>
      </c>
      <c r="T378">
        <v>2700</v>
      </c>
      <c r="U378">
        <v>437</v>
      </c>
      <c r="V378">
        <v>2705</v>
      </c>
      <c r="W378">
        <v>1105</v>
      </c>
      <c r="X378">
        <v>4624.80609</v>
      </c>
      <c r="Y378">
        <v>13498</v>
      </c>
      <c r="Z378">
        <v>1262.7635014932191</v>
      </c>
      <c r="AA378">
        <v>14388.258685000001</v>
      </c>
      <c r="AB378"/>
      <c r="AC378">
        <v>3262.5054499999951</v>
      </c>
      <c r="AD378">
        <v>7215.9660099000002</v>
      </c>
      <c r="AE378">
        <v>2913.9369999999999</v>
      </c>
      <c r="AF378">
        <v>6540</v>
      </c>
      <c r="AG378">
        <v>36971.018378094901</v>
      </c>
      <c r="AH378">
        <v>4100.9427100000021</v>
      </c>
      <c r="AI378">
        <v>1087</v>
      </c>
      <c r="AJ378">
        <v>3967.6709004305608</v>
      </c>
      <c r="AK378">
        <v>1552</v>
      </c>
      <c r="AL378">
        <v>126327.140625</v>
      </c>
      <c r="AM378">
        <v>98599.7109375</v>
      </c>
      <c r="AN378">
        <v>27727.4296875</v>
      </c>
      <c r="AO378" s="5" t="s">
        <v>1876</v>
      </c>
    </row>
    <row r="379" spans="1:41" ht="15" x14ac:dyDescent="0.25">
      <c r="A379">
        <v>2013</v>
      </c>
      <c r="B379" s="5" t="s">
        <v>1806</v>
      </c>
      <c r="C379" s="5" t="s">
        <v>474</v>
      </c>
      <c r="D379" s="5" t="s">
        <v>153</v>
      </c>
      <c r="E379" s="5" t="s">
        <v>183</v>
      </c>
      <c r="F379" s="5" t="s">
        <v>184</v>
      </c>
      <c r="G379" s="5" t="s">
        <v>94</v>
      </c>
      <c r="H379" s="5" t="s">
        <v>319</v>
      </c>
      <c r="I379">
        <v>15782.661488078147</v>
      </c>
      <c r="J379">
        <v>10857.613767307068</v>
      </c>
      <c r="K379">
        <v>1312.5756634578047</v>
      </c>
      <c r="L379">
        <v>3280.1060739863124</v>
      </c>
      <c r="M379">
        <v>9768.0622441127871</v>
      </c>
      <c r="N379">
        <v>7545.2591654082244</v>
      </c>
      <c r="O379">
        <v>6895.1240321017804</v>
      </c>
      <c r="P379">
        <v>7872.377631535599</v>
      </c>
      <c r="Q379">
        <v>1727.5782484018391</v>
      </c>
      <c r="R379">
        <v>9072.409222426515</v>
      </c>
      <c r="S379">
        <v>13667.994434745424</v>
      </c>
      <c r="T379">
        <v>11895.216950086355</v>
      </c>
      <c r="U379">
        <v>2452.8757710867726</v>
      </c>
      <c r="V379">
        <v>9013.7031889016434</v>
      </c>
      <c r="W379">
        <v>3798.0935505751936</v>
      </c>
      <c r="X379">
        <v>15246.822845388735</v>
      </c>
      <c r="Y379">
        <v>59226.900464322207</v>
      </c>
      <c r="Z379">
        <v>6386.0959098657358</v>
      </c>
      <c r="AA379">
        <v>67806.549248894633</v>
      </c>
      <c r="AB379">
        <v>0</v>
      </c>
      <c r="AC379">
        <v>9984.3771377622688</v>
      </c>
      <c r="AD379">
        <v>10155.202057425207</v>
      </c>
      <c r="AE379">
        <v>13713.08707328751</v>
      </c>
      <c r="AF379">
        <v>33186.629841003858</v>
      </c>
      <c r="AG379">
        <v>106160.76249977446</v>
      </c>
      <c r="AH379">
        <v>18887.997247328232</v>
      </c>
      <c r="AI379">
        <v>4995.9911190362691</v>
      </c>
      <c r="AJ379">
        <v>29895.260291831964</v>
      </c>
      <c r="AK379">
        <v>8242.5649866201838</v>
      </c>
      <c r="AL379">
        <v>498829.875</v>
      </c>
      <c r="AM379">
        <v>393964.21875</v>
      </c>
      <c r="AN379">
        <v>104865.6484375</v>
      </c>
      <c r="AO379" s="5" t="s">
        <v>1877</v>
      </c>
    </row>
    <row r="380" spans="1:41" ht="15" x14ac:dyDescent="0.25">
      <c r="A380">
        <v>2013</v>
      </c>
      <c r="B380" s="5" t="s">
        <v>1806</v>
      </c>
      <c r="C380" s="5" t="s">
        <v>474</v>
      </c>
      <c r="D380" s="5" t="s">
        <v>153</v>
      </c>
      <c r="E380" s="5" t="s">
        <v>183</v>
      </c>
      <c r="F380" s="5" t="s">
        <v>184</v>
      </c>
      <c r="G380" s="5" t="s">
        <v>97</v>
      </c>
      <c r="H380" s="5" t="s">
        <v>319</v>
      </c>
      <c r="I380">
        <v>15390.9654636755</v>
      </c>
      <c r="J380">
        <v>10482.412</v>
      </c>
      <c r="K380">
        <v>1076</v>
      </c>
      <c r="L380">
        <v>3198.7</v>
      </c>
      <c r="M380">
        <v>9525.637279855222</v>
      </c>
      <c r="N380">
        <v>7358</v>
      </c>
      <c r="O380">
        <v>6724</v>
      </c>
      <c r="P380">
        <v>7677</v>
      </c>
      <c r="Q380">
        <v>1684.703</v>
      </c>
      <c r="R380">
        <v>8847.2490600000001</v>
      </c>
      <c r="S380">
        <v>13328.780476080001</v>
      </c>
      <c r="T380">
        <v>11600</v>
      </c>
      <c r="U380">
        <v>2392</v>
      </c>
      <c r="V380">
        <v>8790</v>
      </c>
      <c r="W380">
        <v>3703.8319999999999</v>
      </c>
      <c r="X380">
        <v>14868.42533</v>
      </c>
      <c r="Y380">
        <v>57757</v>
      </c>
      <c r="Z380">
        <v>6227.6049999999996</v>
      </c>
      <c r="AA380">
        <v>66123.718011000004</v>
      </c>
      <c r="AB380">
        <v>0</v>
      </c>
      <c r="AC380">
        <v>9736.5836439999948</v>
      </c>
      <c r="AD380">
        <v>9903.1690099000007</v>
      </c>
      <c r="AE380">
        <v>13372.754000000001</v>
      </c>
      <c r="AF380">
        <v>32363</v>
      </c>
      <c r="AG380">
        <v>103526.051703365</v>
      </c>
      <c r="AH380">
        <v>18419.232619999999</v>
      </c>
      <c r="AI380">
        <v>4872</v>
      </c>
      <c r="AJ380">
        <v>29153.316063120081</v>
      </c>
      <c r="AK380">
        <v>8038</v>
      </c>
      <c r="AL380">
        <v>486140.09375</v>
      </c>
      <c r="AM380">
        <v>384081.03125</v>
      </c>
      <c r="AN380">
        <v>102059.078125</v>
      </c>
      <c r="AO380" s="5" t="s">
        <v>1878</v>
      </c>
    </row>
    <row r="381" spans="1:41" ht="15" x14ac:dyDescent="0.25">
      <c r="A381">
        <v>2013</v>
      </c>
      <c r="B381" s="5" t="s">
        <v>1806</v>
      </c>
      <c r="C381" s="5" t="s">
        <v>474</v>
      </c>
      <c r="D381" s="5" t="s">
        <v>153</v>
      </c>
      <c r="E381" s="5" t="s">
        <v>31</v>
      </c>
      <c r="F381" s="5" t="s">
        <v>31</v>
      </c>
      <c r="G381" s="5" t="s">
        <v>94</v>
      </c>
      <c r="H381" s="5" t="s">
        <v>319</v>
      </c>
      <c r="I381">
        <v>105.7515572570198</v>
      </c>
      <c r="J381">
        <v>1332.2642984096719</v>
      </c>
      <c r="K381">
        <v>249.18428610956761</v>
      </c>
      <c r="L381">
        <v>675.66883175964654</v>
      </c>
      <c r="M381">
        <v>860.33234231103745</v>
      </c>
      <c r="N381">
        <v>922.90476336876895</v>
      </c>
      <c r="O381">
        <v>1230.539684491692</v>
      </c>
      <c r="P381">
        <v>209.19174636358764</v>
      </c>
      <c r="Q381">
        <v>3.0763492112292301</v>
      </c>
      <c r="R381">
        <v>0</v>
      </c>
      <c r="S381">
        <v>667.0095613262489</v>
      </c>
      <c r="T381">
        <v>1538.1746056146148</v>
      </c>
      <c r="U381">
        <v>30.763492112292298</v>
      </c>
      <c r="V381">
        <v>1071.5949752448485</v>
      </c>
      <c r="W381">
        <v>239.95523847587992</v>
      </c>
      <c r="X381">
        <v>1468.4440234934191</v>
      </c>
      <c r="Y381">
        <v>2666.1693163986661</v>
      </c>
      <c r="Z381">
        <v>871.63227651494844</v>
      </c>
      <c r="AA381">
        <v>4982.0021581929395</v>
      </c>
      <c r="AB381"/>
      <c r="AC381">
        <v>665.51687936259009</v>
      </c>
      <c r="AD381">
        <v>61.526984224584595</v>
      </c>
      <c r="AE381">
        <v>2235.4804268265739</v>
      </c>
      <c r="AF381">
        <v>1351.5427534667083</v>
      </c>
      <c r="AG381">
        <v>4747.7342821038646</v>
      </c>
      <c r="AH381">
        <v>1164.2863614109326</v>
      </c>
      <c r="AI381">
        <v>513.75031827528142</v>
      </c>
      <c r="AJ381">
        <v>1154.9317038753263</v>
      </c>
      <c r="AK381">
        <v>513.75031827528142</v>
      </c>
      <c r="AL381">
        <v>31533.181640625</v>
      </c>
      <c r="AM381">
        <v>23026.2265625</v>
      </c>
      <c r="AN381">
        <v>8506.953125</v>
      </c>
      <c r="AO381" s="5" t="s">
        <v>1879</v>
      </c>
    </row>
    <row r="382" spans="1:41" ht="15" x14ac:dyDescent="0.25">
      <c r="A382">
        <v>2013</v>
      </c>
      <c r="B382" s="5" t="s">
        <v>1806</v>
      </c>
      <c r="C382" s="5" t="s">
        <v>474</v>
      </c>
      <c r="D382" s="5" t="s">
        <v>153</v>
      </c>
      <c r="E382" s="5" t="s">
        <v>31</v>
      </c>
      <c r="F382" s="5" t="s">
        <v>31</v>
      </c>
      <c r="G382" s="5" t="s">
        <v>97</v>
      </c>
      <c r="H382" s="5" t="s">
        <v>319</v>
      </c>
      <c r="I382">
        <v>103.1270021664064</v>
      </c>
      <c r="J382">
        <v>1280</v>
      </c>
      <c r="K382">
        <v>81</v>
      </c>
      <c r="L382">
        <v>658.9</v>
      </c>
      <c r="M382">
        <v>838.98050894612595</v>
      </c>
      <c r="N382">
        <v>900</v>
      </c>
      <c r="O382">
        <v>1200</v>
      </c>
      <c r="P382">
        <v>204</v>
      </c>
      <c r="Q382">
        <v>3</v>
      </c>
      <c r="R382">
        <v>0</v>
      </c>
      <c r="S382">
        <v>650.4556364</v>
      </c>
      <c r="T382">
        <v>1500</v>
      </c>
      <c r="U382">
        <v>30</v>
      </c>
      <c r="V382">
        <v>1045</v>
      </c>
      <c r="W382">
        <v>234</v>
      </c>
      <c r="X382">
        <v>1432</v>
      </c>
      <c r="Y382">
        <v>2600</v>
      </c>
      <c r="Z382">
        <v>850</v>
      </c>
      <c r="AA382">
        <v>4858.3582188989458</v>
      </c>
      <c r="AB382"/>
      <c r="AC382">
        <v>649</v>
      </c>
      <c r="AD382">
        <v>60</v>
      </c>
      <c r="AE382">
        <v>2180</v>
      </c>
      <c r="AF382">
        <v>1318</v>
      </c>
      <c r="AG382">
        <v>4629.904431629976</v>
      </c>
      <c r="AH382">
        <v>1135.39096</v>
      </c>
      <c r="AI382">
        <v>501</v>
      </c>
      <c r="AJ382">
        <v>1126.2684675</v>
      </c>
      <c r="AK382">
        <v>501</v>
      </c>
      <c r="AL382">
        <v>30569.3828125</v>
      </c>
      <c r="AM382">
        <v>22435.556640625</v>
      </c>
      <c r="AN382">
        <v>8133.8271484375</v>
      </c>
      <c r="AO382" s="5" t="s">
        <v>1880</v>
      </c>
    </row>
    <row r="383" spans="1:41" ht="15" x14ac:dyDescent="0.25">
      <c r="A383">
        <v>2013</v>
      </c>
      <c r="B383" s="5" t="s">
        <v>83</v>
      </c>
      <c r="C383" s="5" t="s">
        <v>475</v>
      </c>
      <c r="D383" s="5" t="s">
        <v>153</v>
      </c>
      <c r="E383" s="5" t="s">
        <v>154</v>
      </c>
      <c r="F383" s="5" t="s">
        <v>154</v>
      </c>
      <c r="G383" s="5" t="s">
        <v>94</v>
      </c>
      <c r="H383" s="5" t="s">
        <v>319</v>
      </c>
      <c r="I383">
        <v>387.3558349609375</v>
      </c>
      <c r="J383">
        <v>1364.8736572265625</v>
      </c>
      <c r="K383">
        <v>544.79071044921875</v>
      </c>
      <c r="L383">
        <v>937.26104736328125</v>
      </c>
      <c r="M383">
        <v>1206.606689453125</v>
      </c>
      <c r="N383">
        <v>562.122314453125</v>
      </c>
      <c r="O383">
        <v>419.408935546875</v>
      </c>
      <c r="P383">
        <v>709.6112060546875</v>
      </c>
      <c r="Q383">
        <v>214.45230102539062</v>
      </c>
      <c r="R383">
        <v>767.07501220703125</v>
      </c>
      <c r="S383">
        <v>181.34463500976562</v>
      </c>
      <c r="T383">
        <v>1253.099609375</v>
      </c>
      <c r="U383">
        <v>100.46843719482422</v>
      </c>
      <c r="V383">
        <v>1647.897705078125</v>
      </c>
      <c r="W383">
        <v>646.0333251953125</v>
      </c>
      <c r="X383">
        <v>3402.51123046875</v>
      </c>
      <c r="Y383">
        <v>1682.7630615234375</v>
      </c>
      <c r="Z383">
        <v>439.1221923828125</v>
      </c>
      <c r="AA383">
        <v>7950.43505859375</v>
      </c>
      <c r="AB383">
        <v>384.54364013671875</v>
      </c>
      <c r="AC383">
        <v>65.905441284179688</v>
      </c>
      <c r="AD383">
        <v>921.49169921875</v>
      </c>
      <c r="AE383">
        <v>988.29986572265625</v>
      </c>
      <c r="AF383">
        <v>975.5882568359375</v>
      </c>
      <c r="AG383">
        <v>10089.400390625</v>
      </c>
      <c r="AH383">
        <v>1406.4595947265625</v>
      </c>
      <c r="AI383">
        <v>374.28915405273437</v>
      </c>
      <c r="AJ383">
        <v>629.62615966796875</v>
      </c>
      <c r="AK383">
        <v>339.42385864257812</v>
      </c>
      <c r="AL383">
        <v>40592.26171875</v>
      </c>
      <c r="AM383">
        <v>29512.259765625</v>
      </c>
      <c r="AN383">
        <v>11080.0029296875</v>
      </c>
      <c r="AO383" s="5" t="s">
        <v>476</v>
      </c>
    </row>
    <row r="384" spans="1:41" ht="15" x14ac:dyDescent="0.25">
      <c r="A384">
        <v>2013</v>
      </c>
      <c r="B384" s="5" t="s">
        <v>83</v>
      </c>
      <c r="C384" s="5" t="s">
        <v>475</v>
      </c>
      <c r="D384" s="5" t="s">
        <v>153</v>
      </c>
      <c r="E384" s="5" t="s">
        <v>154</v>
      </c>
      <c r="F384" s="5" t="s">
        <v>154</v>
      </c>
      <c r="G384" s="5" t="s">
        <v>97</v>
      </c>
      <c r="H384" s="5" t="s">
        <v>319</v>
      </c>
      <c r="I384">
        <v>377.74238000000003</v>
      </c>
      <c r="J384">
        <v>1331</v>
      </c>
      <c r="K384">
        <v>531.27</v>
      </c>
      <c r="L384">
        <v>914</v>
      </c>
      <c r="M384">
        <v>1176.66103</v>
      </c>
      <c r="N384">
        <v>548.17151439885629</v>
      </c>
      <c r="O384">
        <v>409</v>
      </c>
      <c r="P384">
        <v>692</v>
      </c>
      <c r="Q384">
        <v>209.13</v>
      </c>
      <c r="R384">
        <v>748.03763559293611</v>
      </c>
      <c r="S384">
        <v>176.84399999999999</v>
      </c>
      <c r="T384">
        <v>1222</v>
      </c>
      <c r="U384">
        <v>97.974999999999994</v>
      </c>
      <c r="V384">
        <v>1607</v>
      </c>
      <c r="W384">
        <v>630</v>
      </c>
      <c r="X384">
        <v>3318.06736</v>
      </c>
      <c r="Y384">
        <v>1641</v>
      </c>
      <c r="Z384">
        <v>428.22399999999999</v>
      </c>
      <c r="AA384">
        <v>7753.1203400000004</v>
      </c>
      <c r="AB384">
        <v>375</v>
      </c>
      <c r="AC384">
        <v>64.26979</v>
      </c>
      <c r="AD384">
        <v>898.62199999999996</v>
      </c>
      <c r="AE384">
        <v>963.77209000000028</v>
      </c>
      <c r="AF384">
        <v>951.37599999999998</v>
      </c>
      <c r="AG384">
        <v>9839</v>
      </c>
      <c r="AH384">
        <v>1371.55385087587</v>
      </c>
      <c r="AI384">
        <v>365</v>
      </c>
      <c r="AJ384">
        <v>614</v>
      </c>
      <c r="AK384">
        <v>331</v>
      </c>
      <c r="AL384">
        <v>39584.8359375</v>
      </c>
      <c r="AM384">
        <v>28779.818359375</v>
      </c>
      <c r="AN384">
        <v>10805.0185546875</v>
      </c>
      <c r="AO384" s="5" t="s">
        <v>477</v>
      </c>
    </row>
    <row r="385" spans="1:41" ht="15" x14ac:dyDescent="0.25">
      <c r="A385">
        <v>2013</v>
      </c>
      <c r="B385" s="5" t="s">
        <v>83</v>
      </c>
      <c r="C385" s="5" t="s">
        <v>475</v>
      </c>
      <c r="D385" s="5" t="s">
        <v>153</v>
      </c>
      <c r="E385" s="5" t="s">
        <v>32</v>
      </c>
      <c r="F385" s="5" t="s">
        <v>32</v>
      </c>
      <c r="G385" s="5" t="s">
        <v>94</v>
      </c>
      <c r="H385" s="5" t="s">
        <v>319</v>
      </c>
      <c r="I385">
        <v>3385.08203125</v>
      </c>
      <c r="J385">
        <v>4319.1943359375</v>
      </c>
      <c r="K385">
        <v>2218.806640625</v>
      </c>
      <c r="L385">
        <v>1786.33349609375</v>
      </c>
      <c r="M385">
        <v>3965.908447265625</v>
      </c>
      <c r="N385">
        <v>3117.29638671875</v>
      </c>
      <c r="O385">
        <v>4463.78271484375</v>
      </c>
      <c r="P385">
        <v>3477.300048828125</v>
      </c>
      <c r="Q385">
        <v>2638.158203125</v>
      </c>
      <c r="R385">
        <v>2752.759521484375</v>
      </c>
      <c r="S385">
        <v>4397.12841796875</v>
      </c>
      <c r="T385">
        <v>3443.460205078125</v>
      </c>
      <c r="U385">
        <v>1259.8511962890625</v>
      </c>
      <c r="V385">
        <v>2240.607666015625</v>
      </c>
      <c r="W385">
        <v>637.299560546875</v>
      </c>
      <c r="X385">
        <v>5344.314453125</v>
      </c>
      <c r="Y385">
        <v>16037.0087890625</v>
      </c>
      <c r="Z385">
        <v>2629.980224609375</v>
      </c>
      <c r="AA385">
        <v>27875.697265625</v>
      </c>
      <c r="AB385">
        <v>977.25360107421875</v>
      </c>
      <c r="AC385">
        <v>4260.8193359375</v>
      </c>
      <c r="AD385">
        <v>3891.695556640625</v>
      </c>
      <c r="AE385">
        <v>4301.68115234375</v>
      </c>
      <c r="AF385">
        <v>19244.48828125</v>
      </c>
      <c r="AG385">
        <v>27468.72265625</v>
      </c>
      <c r="AH385">
        <v>7743.48291015625</v>
      </c>
      <c r="AI385">
        <v>1707.373779296875</v>
      </c>
      <c r="AJ385">
        <v>12914.3544921875</v>
      </c>
      <c r="AK385">
        <v>1551.5054931640625</v>
      </c>
      <c r="AL385">
        <v>180051.34375</v>
      </c>
      <c r="AM385">
        <v>139709.328125</v>
      </c>
      <c r="AN385">
        <v>40342.01171875</v>
      </c>
      <c r="AO385" s="5" t="s">
        <v>478</v>
      </c>
    </row>
    <row r="386" spans="1:41" ht="15" x14ac:dyDescent="0.25">
      <c r="A386">
        <v>2013</v>
      </c>
      <c r="B386" s="5" t="s">
        <v>83</v>
      </c>
      <c r="C386" s="5" t="s">
        <v>475</v>
      </c>
      <c r="D386" s="5" t="s">
        <v>153</v>
      </c>
      <c r="E386" s="5" t="s">
        <v>32</v>
      </c>
      <c r="F386" s="5" t="s">
        <v>32</v>
      </c>
      <c r="G386" s="5" t="s">
        <v>97</v>
      </c>
      <c r="H386" s="5" t="s">
        <v>319</v>
      </c>
      <c r="I386">
        <v>3301.070659999999</v>
      </c>
      <c r="J386">
        <v>4212</v>
      </c>
      <c r="K386">
        <v>2163.7399999999998</v>
      </c>
      <c r="L386">
        <v>1742</v>
      </c>
      <c r="M386">
        <v>3867.482</v>
      </c>
      <c r="N386">
        <v>3039.931011912252</v>
      </c>
      <c r="O386">
        <v>4353</v>
      </c>
      <c r="P386">
        <v>3391</v>
      </c>
      <c r="Q386">
        <v>2572.6840000000002</v>
      </c>
      <c r="R386">
        <v>2684.4411714183129</v>
      </c>
      <c r="S386">
        <v>4288</v>
      </c>
      <c r="T386">
        <v>3358</v>
      </c>
      <c r="U386">
        <v>1228.5840000000001</v>
      </c>
      <c r="V386">
        <v>2185</v>
      </c>
      <c r="W386">
        <v>621.48297650000018</v>
      </c>
      <c r="X386">
        <v>5211.6786176004252</v>
      </c>
      <c r="Y386">
        <v>15639</v>
      </c>
      <c r="Z386">
        <v>2564.7089999999998</v>
      </c>
      <c r="AA386">
        <v>27183.874763354808</v>
      </c>
      <c r="AB386">
        <v>953</v>
      </c>
      <c r="AC386">
        <v>4155.0736239999997</v>
      </c>
      <c r="AD386">
        <v>3795.1109999999999</v>
      </c>
      <c r="AE386">
        <v>4194.9217268331722</v>
      </c>
      <c r="AF386">
        <v>18766.877</v>
      </c>
      <c r="AG386">
        <v>26787</v>
      </c>
      <c r="AH386">
        <v>7551.3044200000013</v>
      </c>
      <c r="AI386">
        <v>1665</v>
      </c>
      <c r="AJ386">
        <v>12593.84458272727</v>
      </c>
      <c r="AK386">
        <v>1513</v>
      </c>
      <c r="AL386">
        <v>175582.796875</v>
      </c>
      <c r="AM386">
        <v>136242.015625</v>
      </c>
      <c r="AN386">
        <v>39340.796875</v>
      </c>
      <c r="AO386" s="5" t="s">
        <v>479</v>
      </c>
    </row>
    <row r="387" spans="1:41" ht="15" x14ac:dyDescent="0.25">
      <c r="A387">
        <v>2013</v>
      </c>
      <c r="B387" s="5" t="s">
        <v>83</v>
      </c>
      <c r="C387" s="5" t="s">
        <v>475</v>
      </c>
      <c r="D387" s="5" t="s">
        <v>153</v>
      </c>
      <c r="E387" s="5" t="s">
        <v>159</v>
      </c>
      <c r="F387" s="5" t="s">
        <v>159</v>
      </c>
      <c r="G387" s="5" t="s">
        <v>94</v>
      </c>
      <c r="H387" s="5" t="s">
        <v>319</v>
      </c>
      <c r="I387">
        <v>4104.892578125</v>
      </c>
      <c r="J387">
        <v>9258.7861328125</v>
      </c>
      <c r="K387">
        <v>879.949462890625</v>
      </c>
      <c r="L387">
        <v>2056.026611328125</v>
      </c>
      <c r="M387">
        <v>3787.551513671875</v>
      </c>
      <c r="N387">
        <v>2910.353271484375</v>
      </c>
      <c r="O387">
        <v>3225.039306640625</v>
      </c>
      <c r="P387">
        <v>1790.4351806640625</v>
      </c>
      <c r="Q387">
        <v>1727.5782470703125</v>
      </c>
      <c r="R387">
        <v>2541.785888671875</v>
      </c>
      <c r="S387">
        <v>3424.85546875</v>
      </c>
      <c r="T387">
        <v>5661.5078125</v>
      </c>
      <c r="U387">
        <v>675.25457763671875</v>
      </c>
      <c r="V387">
        <v>4056.67919921875</v>
      </c>
      <c r="W387">
        <v>1593.5489501953125</v>
      </c>
      <c r="X387">
        <v>7557.1962890625</v>
      </c>
      <c r="Y387">
        <v>19936.79296875</v>
      </c>
      <c r="Z387">
        <v>3588.312255859375</v>
      </c>
      <c r="AA387">
        <v>29386.09765625</v>
      </c>
      <c r="AB387">
        <v>964.94818115234375</v>
      </c>
      <c r="AC387">
        <v>2378.022705078125</v>
      </c>
      <c r="AD387">
        <v>7272.31005859375</v>
      </c>
      <c r="AE387">
        <v>5496.2197265625</v>
      </c>
      <c r="AF387">
        <v>7292.32373046875</v>
      </c>
      <c r="AG387">
        <v>32924.11328125</v>
      </c>
      <c r="AH387">
        <v>6939.20361328125</v>
      </c>
      <c r="AI387">
        <v>2184.2080078125</v>
      </c>
      <c r="AJ387">
        <v>12394.9765625</v>
      </c>
      <c r="AK387">
        <v>4903.70068359375</v>
      </c>
      <c r="AL387">
        <v>190912.671875</v>
      </c>
      <c r="AM387">
        <v>142518.65625</v>
      </c>
      <c r="AN387">
        <v>48394.015625</v>
      </c>
      <c r="AO387" s="5" t="s">
        <v>484</v>
      </c>
    </row>
    <row r="388" spans="1:41" ht="15" x14ac:dyDescent="0.25">
      <c r="A388">
        <v>2013</v>
      </c>
      <c r="B388" s="5" t="s">
        <v>83</v>
      </c>
      <c r="C388" s="5" t="s">
        <v>475</v>
      </c>
      <c r="D388" s="5" t="s">
        <v>153</v>
      </c>
      <c r="E388" s="5" t="s">
        <v>159</v>
      </c>
      <c r="F388" s="5" t="s">
        <v>159</v>
      </c>
      <c r="G388" s="5" t="s">
        <v>97</v>
      </c>
      <c r="H388" s="5" t="s">
        <v>319</v>
      </c>
      <c r="I388">
        <v>4003.0167299999998</v>
      </c>
      <c r="J388">
        <v>9029</v>
      </c>
      <c r="K388">
        <v>858.11077027575993</v>
      </c>
      <c r="L388">
        <v>2005</v>
      </c>
      <c r="M388">
        <v>3693.55161</v>
      </c>
      <c r="N388">
        <v>2838.1238499999999</v>
      </c>
      <c r="O388">
        <v>3145</v>
      </c>
      <c r="P388">
        <v>1746</v>
      </c>
      <c r="Q388">
        <v>1684.703</v>
      </c>
      <c r="R388">
        <v>2478.7035325661918</v>
      </c>
      <c r="S388">
        <v>3339.857</v>
      </c>
      <c r="T388">
        <v>5521</v>
      </c>
      <c r="U388">
        <v>658.49599999999998</v>
      </c>
      <c r="V388">
        <v>3956</v>
      </c>
      <c r="W388">
        <v>1554</v>
      </c>
      <c r="X388">
        <v>7369.6408300000003</v>
      </c>
      <c r="Y388">
        <v>19442</v>
      </c>
      <c r="Z388">
        <v>3499.2570000000001</v>
      </c>
      <c r="AA388">
        <v>28656.789059999999</v>
      </c>
      <c r="AB388">
        <v>941</v>
      </c>
      <c r="AC388">
        <v>2319.0045700000001</v>
      </c>
      <c r="AD388">
        <v>7091.8249999999998</v>
      </c>
      <c r="AE388">
        <v>5359.8136900000009</v>
      </c>
      <c r="AF388">
        <v>7111.3420000000006</v>
      </c>
      <c r="AG388">
        <v>32107</v>
      </c>
      <c r="AH388">
        <v>6766.98549</v>
      </c>
      <c r="AI388">
        <v>2130</v>
      </c>
      <c r="AJ388">
        <v>12087.35635181818</v>
      </c>
      <c r="AK388">
        <v>4782</v>
      </c>
      <c r="AL388">
        <v>186174.59375</v>
      </c>
      <c r="AM388">
        <v>138981.609375</v>
      </c>
      <c r="AN388">
        <v>47192.96875</v>
      </c>
      <c r="AO388" s="5" t="s">
        <v>485</v>
      </c>
    </row>
    <row r="389" spans="1:41" ht="15" x14ac:dyDescent="0.25">
      <c r="A389">
        <v>2013</v>
      </c>
      <c r="B389" s="5" t="s">
        <v>83</v>
      </c>
      <c r="C389" s="5" t="s">
        <v>475</v>
      </c>
      <c r="D389" s="5" t="s">
        <v>153</v>
      </c>
      <c r="E389" s="5" t="s">
        <v>162</v>
      </c>
      <c r="F389" s="5" t="s">
        <v>162</v>
      </c>
      <c r="G389" s="5" t="s">
        <v>94</v>
      </c>
      <c r="H389" s="5" t="s">
        <v>319</v>
      </c>
      <c r="I389">
        <v>8509.4833984375</v>
      </c>
      <c r="J389">
        <v>9856.623046875</v>
      </c>
      <c r="K389">
        <v>3521.127685546875</v>
      </c>
      <c r="L389">
        <v>2155.495361328125</v>
      </c>
      <c r="M389">
        <v>5866.302734375</v>
      </c>
      <c r="N389">
        <v>4724.32421875</v>
      </c>
      <c r="O389">
        <v>5504.6142578125</v>
      </c>
      <c r="P389">
        <v>6069.63720703125</v>
      </c>
      <c r="Q389">
        <v>3784.61083984375</v>
      </c>
      <c r="R389">
        <v>4628.50390625</v>
      </c>
      <c r="S389">
        <v>7531.92822265625</v>
      </c>
      <c r="T389">
        <v>6207.04736328125</v>
      </c>
      <c r="U389">
        <v>1707.9757080078125</v>
      </c>
      <c r="V389">
        <v>4586.8369140625</v>
      </c>
      <c r="W389">
        <v>2034.987548828125</v>
      </c>
      <c r="X389">
        <v>8107.95556640625</v>
      </c>
      <c r="Y389">
        <v>29254.029296875</v>
      </c>
      <c r="Z389">
        <v>2828.150390625</v>
      </c>
      <c r="AA389">
        <v>37632.5</v>
      </c>
      <c r="AB389">
        <v>1411.018798828125</v>
      </c>
      <c r="AC389">
        <v>7606.3544921875</v>
      </c>
      <c r="AD389">
        <v>6535.06494140625</v>
      </c>
      <c r="AE389">
        <v>7591.75537109375</v>
      </c>
      <c r="AF389">
        <v>25751.947265625</v>
      </c>
      <c r="AG389">
        <v>64608.4609375</v>
      </c>
      <c r="AH389">
        <v>11948.7939453125</v>
      </c>
      <c r="AI389">
        <v>2689.754638671875</v>
      </c>
      <c r="AJ389">
        <v>16623.5703125</v>
      </c>
      <c r="AK389">
        <v>3092.75634765625</v>
      </c>
      <c r="AL389">
        <v>302371.5625</v>
      </c>
      <c r="AM389">
        <v>237920.25</v>
      </c>
      <c r="AN389">
        <v>64451.35546875</v>
      </c>
      <c r="AO389" s="5" t="s">
        <v>486</v>
      </c>
    </row>
    <row r="390" spans="1:41" ht="15" x14ac:dyDescent="0.25">
      <c r="A390">
        <v>2013</v>
      </c>
      <c r="B390" s="5" t="s">
        <v>83</v>
      </c>
      <c r="C390" s="5" t="s">
        <v>475</v>
      </c>
      <c r="D390" s="5" t="s">
        <v>153</v>
      </c>
      <c r="E390" s="5" t="s">
        <v>162</v>
      </c>
      <c r="F390" s="5" t="s">
        <v>162</v>
      </c>
      <c r="G390" s="5" t="s">
        <v>97</v>
      </c>
      <c r="H390" s="5" t="s">
        <v>319</v>
      </c>
      <c r="I390">
        <v>8298.2944700000007</v>
      </c>
      <c r="J390">
        <v>9612</v>
      </c>
      <c r="K390">
        <v>3433.74</v>
      </c>
      <c r="L390">
        <v>2102</v>
      </c>
      <c r="M390">
        <v>5720.7120000000004</v>
      </c>
      <c r="N390">
        <v>4607.0755999999992</v>
      </c>
      <c r="O390">
        <v>5368</v>
      </c>
      <c r="P390">
        <v>5919</v>
      </c>
      <c r="Q390">
        <v>3690.6840000000002</v>
      </c>
      <c r="R390">
        <v>4513.6332414183153</v>
      </c>
      <c r="S390">
        <v>7345</v>
      </c>
      <c r="T390">
        <v>6053</v>
      </c>
      <c r="U390">
        <v>1665.587</v>
      </c>
      <c r="V390">
        <v>4473</v>
      </c>
      <c r="W390">
        <v>1984.4829764999999</v>
      </c>
      <c r="X390">
        <v>7906.7315276004247</v>
      </c>
      <c r="Y390">
        <v>28528</v>
      </c>
      <c r="Z390">
        <v>2757.9609999999998</v>
      </c>
      <c r="AA390">
        <v>36698.530713354812</v>
      </c>
      <c r="AB390">
        <v>1376</v>
      </c>
      <c r="AC390">
        <v>7417.5790739999948</v>
      </c>
      <c r="AD390">
        <v>6372.8770000000004</v>
      </c>
      <c r="AE390">
        <v>7403.3424846592588</v>
      </c>
      <c r="AF390">
        <v>25112.832999999999</v>
      </c>
      <c r="AG390">
        <v>63005</v>
      </c>
      <c r="AH390">
        <v>11652.24713</v>
      </c>
      <c r="AI390">
        <v>2623</v>
      </c>
      <c r="AJ390">
        <v>16211.00488818182</v>
      </c>
      <c r="AK390">
        <v>3016</v>
      </c>
      <c r="AL390">
        <v>294867.3125</v>
      </c>
      <c r="AM390">
        <v>232015.515625</v>
      </c>
      <c r="AN390">
        <v>62851.79296875</v>
      </c>
      <c r="AO390" s="5" t="s">
        <v>487</v>
      </c>
    </row>
    <row r="391" spans="1:41" ht="15" x14ac:dyDescent="0.25">
      <c r="A391">
        <v>2013</v>
      </c>
      <c r="B391" s="5" t="s">
        <v>83</v>
      </c>
      <c r="C391" s="5" t="s">
        <v>475</v>
      </c>
      <c r="D391" s="5" t="s">
        <v>153</v>
      </c>
      <c r="E391" s="5" t="s">
        <v>488</v>
      </c>
      <c r="F391" s="5" t="s">
        <v>488</v>
      </c>
      <c r="G391" s="5" t="s">
        <v>94</v>
      </c>
      <c r="H391" s="5" t="s">
        <v>319</v>
      </c>
      <c r="I391">
        <v>2380.92529296875</v>
      </c>
      <c r="J391">
        <v>2241.633056640625</v>
      </c>
      <c r="K391">
        <v>141.78546142578125</v>
      </c>
      <c r="L391">
        <v>803.95257568359375</v>
      </c>
      <c r="M391">
        <v>185.60639953613281</v>
      </c>
      <c r="N391">
        <v>658.8465576171875</v>
      </c>
      <c r="O391">
        <v>635.77880859375</v>
      </c>
      <c r="P391">
        <v>359.932861328125</v>
      </c>
      <c r="Q391">
        <v>961.55706787109375</v>
      </c>
      <c r="R391">
        <v>657.53399658203125</v>
      </c>
      <c r="S391">
        <v>1138.423583984375</v>
      </c>
      <c r="T391">
        <v>1829.40234375</v>
      </c>
      <c r="U391">
        <v>424.96176147460937</v>
      </c>
      <c r="V391">
        <v>662.4405517578125</v>
      </c>
      <c r="W391">
        <v>497.34310913085937</v>
      </c>
      <c r="X391">
        <v>2386.697265625</v>
      </c>
      <c r="Y391">
        <v>9028.0595703125</v>
      </c>
      <c r="Z391">
        <v>639.4345703125</v>
      </c>
      <c r="AA391">
        <v>10287.7529296875</v>
      </c>
      <c r="AB391">
        <v>196.8863525390625</v>
      </c>
      <c r="AC391">
        <v>970.10137939453125</v>
      </c>
      <c r="AD391">
        <v>3931.08203125</v>
      </c>
      <c r="AE391">
        <v>1272.1864013671875</v>
      </c>
      <c r="AF391">
        <v>3462.1162109375</v>
      </c>
      <c r="AG391">
        <v>14709.05078125</v>
      </c>
      <c r="AH391">
        <v>1551.2891845703125</v>
      </c>
      <c r="AI391">
        <v>687.05133056640625</v>
      </c>
      <c r="AJ391">
        <v>8593.6171875</v>
      </c>
      <c r="AK391">
        <v>3623.939453125</v>
      </c>
      <c r="AL391">
        <v>74919.390625</v>
      </c>
      <c r="AM391">
        <v>58114.1015625</v>
      </c>
      <c r="AN391">
        <v>16805.28515625</v>
      </c>
      <c r="AO391" s="5" t="s">
        <v>489</v>
      </c>
    </row>
    <row r="392" spans="1:41" ht="15" x14ac:dyDescent="0.25">
      <c r="A392">
        <v>2013</v>
      </c>
      <c r="B392" s="5" t="s">
        <v>83</v>
      </c>
      <c r="C392" s="5" t="s">
        <v>475</v>
      </c>
      <c r="D392" s="5" t="s">
        <v>153</v>
      </c>
      <c r="E392" s="5" t="s">
        <v>488</v>
      </c>
      <c r="F392" s="5" t="s">
        <v>488</v>
      </c>
      <c r="G392" s="5" t="s">
        <v>97</v>
      </c>
      <c r="H392" s="5" t="s">
        <v>319</v>
      </c>
      <c r="I392">
        <v>2321.83511</v>
      </c>
      <c r="J392">
        <v>2186</v>
      </c>
      <c r="K392">
        <v>138.26661737216</v>
      </c>
      <c r="L392">
        <v>784</v>
      </c>
      <c r="M392">
        <v>181</v>
      </c>
      <c r="N392">
        <v>642.49523464276751</v>
      </c>
      <c r="O392">
        <v>620</v>
      </c>
      <c r="P392">
        <v>351</v>
      </c>
      <c r="Q392">
        <v>937.69299999999998</v>
      </c>
      <c r="R392">
        <v>641.2152421759688</v>
      </c>
      <c r="S392">
        <v>1110.17</v>
      </c>
      <c r="T392">
        <v>1784</v>
      </c>
      <c r="U392">
        <v>414.41500000000002</v>
      </c>
      <c r="V392">
        <v>646</v>
      </c>
      <c r="W392">
        <v>485</v>
      </c>
      <c r="X392">
        <v>2327.4640100000001</v>
      </c>
      <c r="Y392">
        <v>8804</v>
      </c>
      <c r="Z392">
        <v>623.56500000000005</v>
      </c>
      <c r="AA392">
        <v>10032.42985</v>
      </c>
      <c r="AB392">
        <v>192</v>
      </c>
      <c r="AC392">
        <v>946.02530000000002</v>
      </c>
      <c r="AD392">
        <v>3833.52</v>
      </c>
      <c r="AE392">
        <v>1240.6131399999999</v>
      </c>
      <c r="AF392">
        <v>3376.1930000000002</v>
      </c>
      <c r="AG392">
        <v>14344</v>
      </c>
      <c r="AH392">
        <v>1512.7890579070111</v>
      </c>
      <c r="AI392">
        <v>670</v>
      </c>
      <c r="AJ392">
        <v>8380.3393118181812</v>
      </c>
      <c r="AK392">
        <v>3534</v>
      </c>
      <c r="AL392">
        <v>73060.0234375</v>
      </c>
      <c r="AM392">
        <v>56671.81640625</v>
      </c>
      <c r="AN392">
        <v>16388.208984375</v>
      </c>
      <c r="AO392" s="5" t="s">
        <v>490</v>
      </c>
    </row>
    <row r="393" spans="1:41" ht="15" x14ac:dyDescent="0.25">
      <c r="A393">
        <v>2013</v>
      </c>
      <c r="B393" s="5" t="s">
        <v>83</v>
      </c>
      <c r="C393" s="5" t="s">
        <v>475</v>
      </c>
      <c r="D393" s="5" t="s">
        <v>153</v>
      </c>
      <c r="E393" s="5" t="s">
        <v>491</v>
      </c>
      <c r="F393" s="5" t="s">
        <v>491</v>
      </c>
      <c r="G393" s="5" t="s">
        <v>94</v>
      </c>
      <c r="H393" s="5" t="s">
        <v>319</v>
      </c>
      <c r="I393">
        <v>2478.6147994995117</v>
      </c>
      <c r="J393">
        <v>3526.5216064453125</v>
      </c>
      <c r="K393">
        <v>141.78546142578125</v>
      </c>
      <c r="L393">
        <v>803.95257568359375</v>
      </c>
      <c r="M393">
        <v>1036.6174468994141</v>
      </c>
      <c r="N393">
        <v>1574.25732421875</v>
      </c>
      <c r="O393">
        <v>1586.3707275390625</v>
      </c>
      <c r="P393">
        <v>560.92100524902344</v>
      </c>
      <c r="Q393">
        <v>961.55706787109375</v>
      </c>
      <c r="R393">
        <v>1037.5537719726562</v>
      </c>
      <c r="S393">
        <v>1811.309326171875</v>
      </c>
      <c r="T393">
        <v>3426.027587890625</v>
      </c>
      <c r="U393">
        <v>455.68423652648926</v>
      </c>
      <c r="V393">
        <v>1729.9337158203125</v>
      </c>
      <c r="W393">
        <v>751.65464782714844</v>
      </c>
      <c r="X393">
        <v>2386.697265625</v>
      </c>
      <c r="Y393">
        <v>11100.493408203125</v>
      </c>
      <c r="Z393">
        <v>1362.3756103515625</v>
      </c>
      <c r="AA393">
        <v>15944.21044921875</v>
      </c>
      <c r="AB393">
        <v>196.8863525390625</v>
      </c>
      <c r="AC393">
        <v>1635.6182861328125</v>
      </c>
      <c r="AD393">
        <v>3931.08203125</v>
      </c>
      <c r="AE393">
        <v>3346.5286865234375</v>
      </c>
      <c r="AF393">
        <v>3462.1162109375</v>
      </c>
      <c r="AG393">
        <v>14709.05078125</v>
      </c>
      <c r="AH393">
        <v>2715.5755615234375</v>
      </c>
      <c r="AI393">
        <v>1142.3510131835937</v>
      </c>
      <c r="AJ393">
        <v>8593.6171875</v>
      </c>
      <c r="AK393">
        <v>3623.939453125</v>
      </c>
      <c r="AL393">
        <v>96033.306640625</v>
      </c>
      <c r="AM393">
        <v>73283.005859375</v>
      </c>
      <c r="AN393">
        <v>22750.296875</v>
      </c>
      <c r="AO393" s="5" t="s">
        <v>492</v>
      </c>
    </row>
    <row r="394" spans="1:41" ht="15" x14ac:dyDescent="0.25">
      <c r="A394">
        <v>2013</v>
      </c>
      <c r="B394" s="5" t="s">
        <v>83</v>
      </c>
      <c r="C394" s="5" t="s">
        <v>475</v>
      </c>
      <c r="D394" s="5" t="s">
        <v>153</v>
      </c>
      <c r="E394" s="5" t="s">
        <v>491</v>
      </c>
      <c r="F394" s="5" t="s">
        <v>491</v>
      </c>
      <c r="G394" s="5" t="s">
        <v>97</v>
      </c>
      <c r="H394" s="5" t="s">
        <v>319</v>
      </c>
      <c r="I394">
        <v>2417.1001500000002</v>
      </c>
      <c r="J394">
        <v>3439</v>
      </c>
      <c r="K394">
        <v>138.26661737216</v>
      </c>
      <c r="L394">
        <v>784</v>
      </c>
      <c r="M394">
        <v>1010.89058</v>
      </c>
      <c r="N394">
        <v>1535.1872346427676</v>
      </c>
      <c r="O394">
        <v>1547</v>
      </c>
      <c r="P394">
        <v>547</v>
      </c>
      <c r="Q394">
        <v>937.69299999999998</v>
      </c>
      <c r="R394">
        <v>1011.8036416559386</v>
      </c>
      <c r="S394">
        <v>1766.3560000000002</v>
      </c>
      <c r="T394">
        <v>3341</v>
      </c>
      <c r="U394">
        <v>444.375</v>
      </c>
      <c r="V394">
        <v>1687</v>
      </c>
      <c r="W394">
        <v>733</v>
      </c>
      <c r="X394">
        <v>2327.4640100000001</v>
      </c>
      <c r="Y394">
        <v>10825</v>
      </c>
      <c r="Z394">
        <v>1328.5640000000001</v>
      </c>
      <c r="AA394">
        <v>15548.504700000001</v>
      </c>
      <c r="AB394">
        <v>192</v>
      </c>
      <c r="AC394">
        <v>1595.0253</v>
      </c>
      <c r="AD394">
        <v>3833.52</v>
      </c>
      <c r="AE394">
        <v>3263.4740999999999</v>
      </c>
      <c r="AF394">
        <v>3376.1930000000002</v>
      </c>
      <c r="AG394">
        <v>14344</v>
      </c>
      <c r="AH394">
        <v>2648.180017907011</v>
      </c>
      <c r="AI394">
        <v>1114</v>
      </c>
      <c r="AJ394">
        <v>8380.3393118181812</v>
      </c>
      <c r="AK394">
        <v>3534</v>
      </c>
      <c r="AL394">
        <v>93649.931640625</v>
      </c>
      <c r="AM394">
        <v>71464.2568359375</v>
      </c>
      <c r="AN394">
        <v>22185.6767578125</v>
      </c>
      <c r="AO394" s="5" t="s">
        <v>493</v>
      </c>
    </row>
    <row r="395" spans="1:41" ht="15" x14ac:dyDescent="0.25">
      <c r="A395">
        <v>2013</v>
      </c>
      <c r="B395" s="5" t="s">
        <v>83</v>
      </c>
      <c r="C395" s="5" t="s">
        <v>475</v>
      </c>
      <c r="D395" s="5" t="s">
        <v>153</v>
      </c>
      <c r="E395" s="5" t="s">
        <v>174</v>
      </c>
      <c r="F395" s="5" t="s">
        <v>174</v>
      </c>
      <c r="G395" s="5" t="s">
        <v>94</v>
      </c>
      <c r="H395" s="5" t="s">
        <v>319</v>
      </c>
      <c r="I395">
        <v>1238.921875</v>
      </c>
      <c r="J395">
        <v>4367.390625</v>
      </c>
      <c r="K395">
        <v>193.37332153320312</v>
      </c>
      <c r="L395">
        <v>314.81307983398438</v>
      </c>
      <c r="M395">
        <v>1544.3272705078125</v>
      </c>
      <c r="N395">
        <v>773.97369384765625</v>
      </c>
      <c r="O395">
        <v>1219.259765625</v>
      </c>
      <c r="P395">
        <v>519.90301513671875</v>
      </c>
      <c r="Q395">
        <v>551.56890869140625</v>
      </c>
      <c r="R395">
        <v>737.1571044921875</v>
      </c>
      <c r="S395">
        <v>1432.2015380859375</v>
      </c>
      <c r="T395">
        <v>982.380859375</v>
      </c>
      <c r="U395">
        <v>119.10188293457031</v>
      </c>
      <c r="V395">
        <v>678.84771728515625</v>
      </c>
      <c r="W395">
        <v>195.86090087890625</v>
      </c>
      <c r="X395">
        <v>1767.987548828125</v>
      </c>
      <c r="Y395">
        <v>7153.53759765625</v>
      </c>
      <c r="Z395">
        <v>1786.8143310546875</v>
      </c>
      <c r="AA395">
        <v>5491.45166015625</v>
      </c>
      <c r="AB395">
        <v>383.5181884765625</v>
      </c>
      <c r="AC395">
        <v>676.4989013671875</v>
      </c>
      <c r="AD395">
        <v>2419.736328125</v>
      </c>
      <c r="AE395">
        <v>1161.3909912109375</v>
      </c>
      <c r="AF395">
        <v>2854.619384765625</v>
      </c>
      <c r="AG395">
        <v>8125.66357421875</v>
      </c>
      <c r="AH395">
        <v>2817.16845703125</v>
      </c>
      <c r="AI395">
        <v>667.5677490234375</v>
      </c>
      <c r="AJ395">
        <v>3171.7333984375</v>
      </c>
      <c r="AK395">
        <v>940.33740234375</v>
      </c>
      <c r="AL395">
        <v>54287.10546875</v>
      </c>
      <c r="AM395">
        <v>39723.38671875</v>
      </c>
      <c r="AN395">
        <v>14563.71875</v>
      </c>
      <c r="AO395" s="5" t="s">
        <v>494</v>
      </c>
    </row>
    <row r="396" spans="1:41" ht="15" x14ac:dyDescent="0.25">
      <c r="A396">
        <v>2013</v>
      </c>
      <c r="B396" s="5" t="s">
        <v>83</v>
      </c>
      <c r="C396" s="5" t="s">
        <v>475</v>
      </c>
      <c r="D396" s="5" t="s">
        <v>153</v>
      </c>
      <c r="E396" s="5" t="s">
        <v>174</v>
      </c>
      <c r="F396" s="5" t="s">
        <v>174</v>
      </c>
      <c r="G396" s="5" t="s">
        <v>97</v>
      </c>
      <c r="H396" s="5" t="s">
        <v>319</v>
      </c>
      <c r="I396">
        <v>1208.1741999999999</v>
      </c>
      <c r="J396">
        <v>4259</v>
      </c>
      <c r="K396">
        <v>188.57415290360001</v>
      </c>
      <c r="L396">
        <v>307</v>
      </c>
      <c r="M396">
        <v>1506</v>
      </c>
      <c r="N396">
        <v>754.76510095837625</v>
      </c>
      <c r="O396">
        <v>1189</v>
      </c>
      <c r="P396">
        <v>507</v>
      </c>
      <c r="Q396">
        <v>537.88</v>
      </c>
      <c r="R396">
        <v>718.86225531731759</v>
      </c>
      <c r="S396">
        <v>1396.6569999999999</v>
      </c>
      <c r="T396">
        <v>958</v>
      </c>
      <c r="U396">
        <v>116.146</v>
      </c>
      <c r="V396">
        <v>662</v>
      </c>
      <c r="W396">
        <v>191</v>
      </c>
      <c r="X396">
        <v>1724.1094599999999</v>
      </c>
      <c r="Y396">
        <v>6976</v>
      </c>
      <c r="Z396">
        <v>1742.4690000000001</v>
      </c>
      <c r="AA396">
        <v>5355.1640200000002</v>
      </c>
      <c r="AB396">
        <v>374</v>
      </c>
      <c r="AC396">
        <v>659.70947999999999</v>
      </c>
      <c r="AD396">
        <v>2359.683</v>
      </c>
      <c r="AE396">
        <v>1132.5675000000001</v>
      </c>
      <c r="AF396">
        <v>2783.7730000000001</v>
      </c>
      <c r="AG396">
        <v>7924</v>
      </c>
      <c r="AH396">
        <v>2747.2516212171199</v>
      </c>
      <c r="AI396">
        <v>651</v>
      </c>
      <c r="AJ396">
        <v>3093.0170400000002</v>
      </c>
      <c r="AK396">
        <v>917</v>
      </c>
      <c r="AL396">
        <v>52939.796875</v>
      </c>
      <c r="AM396">
        <v>38737.52734375</v>
      </c>
      <c r="AN396">
        <v>14202.275390625</v>
      </c>
      <c r="AO396" s="5" t="s">
        <v>495</v>
      </c>
    </row>
    <row r="397" spans="1:41" ht="15" x14ac:dyDescent="0.25">
      <c r="A397">
        <v>2013</v>
      </c>
      <c r="B397" s="5" t="s">
        <v>83</v>
      </c>
      <c r="C397" s="5" t="s">
        <v>475</v>
      </c>
      <c r="D397" s="5" t="s">
        <v>153</v>
      </c>
      <c r="E397" s="5" t="s">
        <v>177</v>
      </c>
      <c r="F397" s="5" t="s">
        <v>177</v>
      </c>
      <c r="G397" s="5" t="s">
        <v>94</v>
      </c>
      <c r="H397" s="5" t="s">
        <v>319</v>
      </c>
      <c r="I397">
        <v>5124.40185546875</v>
      </c>
      <c r="J397">
        <v>5537.4287109375</v>
      </c>
      <c r="K397">
        <v>1302.3211669921875</v>
      </c>
      <c r="L397">
        <v>369.16189575195312</v>
      </c>
      <c r="M397">
        <v>1900.3941650390625</v>
      </c>
      <c r="N397">
        <v>1607.0279541015625</v>
      </c>
      <c r="O397">
        <v>1040.83154296875</v>
      </c>
      <c r="P397">
        <v>2592.3369140625</v>
      </c>
      <c r="Q397">
        <v>1146.4527587890625</v>
      </c>
      <c r="R397">
        <v>1875.7445068359375</v>
      </c>
      <c r="S397">
        <v>3134.7998046875</v>
      </c>
      <c r="T397">
        <v>2763.587158203125</v>
      </c>
      <c r="U397">
        <v>448.12460327148437</v>
      </c>
      <c r="V397">
        <v>2346.22900390625</v>
      </c>
      <c r="W397">
        <v>1397.68798828125</v>
      </c>
      <c r="X397">
        <v>2763.641357421875</v>
      </c>
      <c r="Y397">
        <v>13217.021484375</v>
      </c>
      <c r="Z397">
        <v>198.17021179199219</v>
      </c>
      <c r="AA397">
        <v>9756.8017578125</v>
      </c>
      <c r="AB397">
        <v>433.76522827148437</v>
      </c>
      <c r="AC397">
        <v>3345.535400390625</v>
      </c>
      <c r="AD397">
        <v>2643.369384765625</v>
      </c>
      <c r="AE397">
        <v>3290.07421875</v>
      </c>
      <c r="AF397">
        <v>6507.458984375</v>
      </c>
      <c r="AG397">
        <v>37139.73828125</v>
      </c>
      <c r="AH397">
        <v>4205.310546875</v>
      </c>
      <c r="AI397">
        <v>982.380859375</v>
      </c>
      <c r="AJ397">
        <v>3709.216064453125</v>
      </c>
      <c r="AK397">
        <v>1541.2509765625</v>
      </c>
      <c r="AL397">
        <v>122320.2734375</v>
      </c>
      <c r="AM397">
        <v>98210.921875</v>
      </c>
      <c r="AN397">
        <v>24109.33984375</v>
      </c>
      <c r="AO397" s="5" t="s">
        <v>496</v>
      </c>
    </row>
    <row r="398" spans="1:41" ht="15" x14ac:dyDescent="0.25">
      <c r="A398">
        <v>2013</v>
      </c>
      <c r="B398" s="5" t="s">
        <v>83</v>
      </c>
      <c r="C398" s="5" t="s">
        <v>475</v>
      </c>
      <c r="D398" s="5" t="s">
        <v>153</v>
      </c>
      <c r="E398" s="5" t="s">
        <v>177</v>
      </c>
      <c r="F398" s="5" t="s">
        <v>177</v>
      </c>
      <c r="G398" s="5" t="s">
        <v>97</v>
      </c>
      <c r="H398" s="5" t="s">
        <v>319</v>
      </c>
      <c r="I398">
        <v>4997.2238100000022</v>
      </c>
      <c r="J398">
        <v>5400</v>
      </c>
      <c r="K398">
        <v>1270</v>
      </c>
      <c r="L398">
        <v>360</v>
      </c>
      <c r="M398">
        <v>1853.23</v>
      </c>
      <c r="N398">
        <v>1567.144588087747</v>
      </c>
      <c r="O398">
        <v>1015</v>
      </c>
      <c r="P398">
        <v>2528</v>
      </c>
      <c r="Q398">
        <v>1118</v>
      </c>
      <c r="R398">
        <v>1829.192070000003</v>
      </c>
      <c r="S398">
        <v>3057</v>
      </c>
      <c r="T398">
        <v>2695</v>
      </c>
      <c r="U398">
        <v>437.00299999999999</v>
      </c>
      <c r="V398">
        <v>2288</v>
      </c>
      <c r="W398">
        <v>1363</v>
      </c>
      <c r="X398">
        <v>2695.0529099999999</v>
      </c>
      <c r="Y398">
        <v>12889</v>
      </c>
      <c r="Z398">
        <v>193.25200000000001</v>
      </c>
      <c r="AA398">
        <v>9514.6559500000021</v>
      </c>
      <c r="AB398">
        <v>423</v>
      </c>
      <c r="AC398">
        <v>3262.5054499999951</v>
      </c>
      <c r="AD398">
        <v>2577.7660000000001</v>
      </c>
      <c r="AE398">
        <v>3208.4207578260871</v>
      </c>
      <c r="AF398">
        <v>6345.9560000000001</v>
      </c>
      <c r="AG398">
        <v>36218</v>
      </c>
      <c r="AH398">
        <v>4100.9427100000021</v>
      </c>
      <c r="AI398">
        <v>958</v>
      </c>
      <c r="AJ398">
        <v>3617.1603054545458</v>
      </c>
      <c r="AK398">
        <v>1503</v>
      </c>
      <c r="AL398">
        <v>119284.5078125</v>
      </c>
      <c r="AM398">
        <v>95773.5234375</v>
      </c>
      <c r="AN398">
        <v>23510.9921875</v>
      </c>
      <c r="AO398" s="5" t="s">
        <v>497</v>
      </c>
    </row>
    <row r="399" spans="1:41" ht="15" x14ac:dyDescent="0.25">
      <c r="A399">
        <v>2013</v>
      </c>
      <c r="B399" s="5" t="s">
        <v>83</v>
      </c>
      <c r="C399" s="5" t="s">
        <v>475</v>
      </c>
      <c r="D399" s="5" t="s">
        <v>153</v>
      </c>
      <c r="E399" s="5" t="s">
        <v>183</v>
      </c>
      <c r="F399" s="5" t="s">
        <v>184</v>
      </c>
      <c r="G399" s="5" t="s">
        <v>94</v>
      </c>
      <c r="H399" s="5" t="s">
        <v>319</v>
      </c>
      <c r="I399">
        <v>12614.3759765625</v>
      </c>
      <c r="J399">
        <v>19115.408203125</v>
      </c>
      <c r="K399">
        <v>4401.0771484375</v>
      </c>
      <c r="L399">
        <v>4211.52197265625</v>
      </c>
      <c r="M399">
        <v>9653.8544921875</v>
      </c>
      <c r="N399">
        <v>7634.677734375</v>
      </c>
      <c r="O399">
        <v>8729.6533203125</v>
      </c>
      <c r="P399">
        <v>7860.072265625</v>
      </c>
      <c r="Q399">
        <v>5512.18896484375</v>
      </c>
      <c r="R399">
        <v>7170.2900390625</v>
      </c>
      <c r="S399">
        <v>10956.7841796875</v>
      </c>
      <c r="T399">
        <v>11868.5556640625</v>
      </c>
      <c r="U399">
        <v>2383.230224609375</v>
      </c>
      <c r="V399">
        <v>8643.515625</v>
      </c>
      <c r="W399">
        <v>3628.536376953125</v>
      </c>
      <c r="X399">
        <v>15665.15234375</v>
      </c>
      <c r="Y399">
        <v>49190.82421875</v>
      </c>
      <c r="Z399">
        <v>6416.46240234375</v>
      </c>
      <c r="AA399">
        <v>67018.59375</v>
      </c>
      <c r="AB399">
        <v>2375.967041015625</v>
      </c>
      <c r="AC399">
        <v>9984.376953125</v>
      </c>
      <c r="AD399">
        <v>13807.375</v>
      </c>
      <c r="AE399">
        <v>13087.9755859375</v>
      </c>
      <c r="AF399">
        <v>33044.2734375</v>
      </c>
      <c r="AG399">
        <v>97532.578125</v>
      </c>
      <c r="AH399">
        <v>18887.998046875</v>
      </c>
      <c r="AI399">
        <v>4873.96240234375</v>
      </c>
      <c r="AJ399">
        <v>29018.546875</v>
      </c>
      <c r="AK399">
        <v>7996.45703125</v>
      </c>
      <c r="AL399">
        <v>493284.28125</v>
      </c>
      <c r="AM399">
        <v>380438.9375</v>
      </c>
      <c r="AN399">
        <v>112845.375</v>
      </c>
      <c r="AO399" s="5" t="s">
        <v>498</v>
      </c>
    </row>
    <row r="400" spans="1:41" ht="15" x14ac:dyDescent="0.25">
      <c r="A400">
        <v>2013</v>
      </c>
      <c r="B400" s="5" t="s">
        <v>83</v>
      </c>
      <c r="C400" s="5" t="s">
        <v>475</v>
      </c>
      <c r="D400" s="5" t="s">
        <v>153</v>
      </c>
      <c r="E400" s="5" t="s">
        <v>183</v>
      </c>
      <c r="F400" s="5" t="s">
        <v>184</v>
      </c>
      <c r="G400" s="5" t="s">
        <v>97</v>
      </c>
      <c r="H400" s="5" t="s">
        <v>319</v>
      </c>
      <c r="I400">
        <v>12301.3112</v>
      </c>
      <c r="J400">
        <v>18641</v>
      </c>
      <c r="K400">
        <v>4291.8507702757597</v>
      </c>
      <c r="L400">
        <v>4107</v>
      </c>
      <c r="M400">
        <v>9414.26361</v>
      </c>
      <c r="N400">
        <v>7445.1994499999992</v>
      </c>
      <c r="O400">
        <v>8513</v>
      </c>
      <c r="P400">
        <v>7665</v>
      </c>
      <c r="Q400">
        <v>5375.3869999999997</v>
      </c>
      <c r="R400">
        <v>6992.3367739845071</v>
      </c>
      <c r="S400">
        <v>10684.857</v>
      </c>
      <c r="T400">
        <v>11574</v>
      </c>
      <c r="U400">
        <v>2324.0830000000001</v>
      </c>
      <c r="V400">
        <v>8429</v>
      </c>
      <c r="W400">
        <v>3538.4829764999999</v>
      </c>
      <c r="X400">
        <v>15276.37235760043</v>
      </c>
      <c r="Y400">
        <v>47970</v>
      </c>
      <c r="Z400">
        <v>6257.2179999999998</v>
      </c>
      <c r="AA400">
        <v>65355.319773354822</v>
      </c>
      <c r="AB400">
        <v>2317</v>
      </c>
      <c r="AC400">
        <v>9736.5836439999948</v>
      </c>
      <c r="AD400">
        <v>13464.701999999999</v>
      </c>
      <c r="AE400">
        <v>12763.15617465926</v>
      </c>
      <c r="AF400">
        <v>32224.174999999999</v>
      </c>
      <c r="AG400">
        <v>95112</v>
      </c>
      <c r="AH400">
        <v>18419.232619999999</v>
      </c>
      <c r="AI400">
        <v>4753</v>
      </c>
      <c r="AJ400">
        <v>28298.361239999998</v>
      </c>
      <c r="AK400">
        <v>7798</v>
      </c>
      <c r="AL400">
        <v>481041.90625</v>
      </c>
      <c r="AM400">
        <v>370997.125</v>
      </c>
      <c r="AN400">
        <v>110044.765625</v>
      </c>
      <c r="AO400" s="5" t="s">
        <v>499</v>
      </c>
    </row>
    <row r="401" spans="1:41" ht="15" x14ac:dyDescent="0.25">
      <c r="A401">
        <v>2013</v>
      </c>
      <c r="B401" s="5" t="s">
        <v>83</v>
      </c>
      <c r="C401" s="5" t="s">
        <v>475</v>
      </c>
      <c r="D401" s="5" t="s">
        <v>153</v>
      </c>
      <c r="E401" s="5" t="s">
        <v>31</v>
      </c>
      <c r="F401" s="5" t="s">
        <v>31</v>
      </c>
      <c r="G401" s="5" t="s">
        <v>94</v>
      </c>
      <c r="H401" s="5" t="s">
        <v>319</v>
      </c>
      <c r="I401">
        <v>97.689506530761719</v>
      </c>
      <c r="J401">
        <v>1284.8885498046875</v>
      </c>
      <c r="K401">
        <v>0</v>
      </c>
      <c r="L401"/>
      <c r="M401">
        <v>851.01104736328125</v>
      </c>
      <c r="N401">
        <v>915.4107666015625</v>
      </c>
      <c r="O401">
        <v>950.5919189453125</v>
      </c>
      <c r="P401">
        <v>200.98814392089844</v>
      </c>
      <c r="Q401">
        <v>0</v>
      </c>
      <c r="R401">
        <v>380.019775390625</v>
      </c>
      <c r="S401">
        <v>672.8857421875</v>
      </c>
      <c r="T401">
        <v>1596.625244140625</v>
      </c>
      <c r="U401">
        <v>30.722475051879883</v>
      </c>
      <c r="V401">
        <v>1067.4931640625</v>
      </c>
      <c r="W401">
        <v>254.31153869628906</v>
      </c>
      <c r="X401">
        <v>0</v>
      </c>
      <c r="Y401">
        <v>2072.433837890625</v>
      </c>
      <c r="Z401">
        <v>722.9410400390625</v>
      </c>
      <c r="AA401">
        <v>5656.45751953125</v>
      </c>
      <c r="AB401">
        <v>0</v>
      </c>
      <c r="AC401">
        <v>665.51690673828125</v>
      </c>
      <c r="AD401"/>
      <c r="AE401">
        <v>2074.34228515625</v>
      </c>
      <c r="AF401">
        <v>0</v>
      </c>
      <c r="AG401">
        <v>0</v>
      </c>
      <c r="AH401">
        <v>1164.286376953125</v>
      </c>
      <c r="AI401">
        <v>455.2996826171875</v>
      </c>
      <c r="AJ401"/>
      <c r="AK401"/>
      <c r="AL401">
        <v>21113.916015625</v>
      </c>
      <c r="AM401">
        <v>15168.904296875</v>
      </c>
      <c r="AN401">
        <v>5945.01171875</v>
      </c>
      <c r="AO401" s="5" t="s">
        <v>500</v>
      </c>
    </row>
    <row r="402" spans="1:41" ht="15" x14ac:dyDescent="0.25">
      <c r="A402">
        <v>2013</v>
      </c>
      <c r="B402" s="5" t="s">
        <v>83</v>
      </c>
      <c r="C402" s="5" t="s">
        <v>475</v>
      </c>
      <c r="D402" s="5" t="s">
        <v>153</v>
      </c>
      <c r="E402" s="5" t="s">
        <v>31</v>
      </c>
      <c r="F402" s="5" t="s">
        <v>31</v>
      </c>
      <c r="G402" s="5" t="s">
        <v>97</v>
      </c>
      <c r="H402" s="5" t="s">
        <v>319</v>
      </c>
      <c r="I402">
        <v>95.265040000000027</v>
      </c>
      <c r="J402">
        <v>1253</v>
      </c>
      <c r="K402">
        <v>0</v>
      </c>
      <c r="L402"/>
      <c r="M402">
        <v>829.89058</v>
      </c>
      <c r="N402">
        <v>892.69200000000001</v>
      </c>
      <c r="O402">
        <v>927</v>
      </c>
      <c r="P402">
        <v>196</v>
      </c>
      <c r="Q402">
        <v>0</v>
      </c>
      <c r="R402">
        <v>370.58839947996978</v>
      </c>
      <c r="S402">
        <v>656.18600000000004</v>
      </c>
      <c r="T402">
        <v>1557</v>
      </c>
      <c r="U402">
        <v>29.96</v>
      </c>
      <c r="V402">
        <v>1041</v>
      </c>
      <c r="W402">
        <v>248</v>
      </c>
      <c r="X402">
        <v>0</v>
      </c>
      <c r="Y402">
        <v>2021</v>
      </c>
      <c r="Z402">
        <v>704.99900000000002</v>
      </c>
      <c r="AA402">
        <v>5516.0748500000009</v>
      </c>
      <c r="AB402">
        <v>0</v>
      </c>
      <c r="AC402">
        <v>649</v>
      </c>
      <c r="AD402"/>
      <c r="AE402">
        <v>2022.86096</v>
      </c>
      <c r="AF402">
        <v>0</v>
      </c>
      <c r="AG402">
        <v>0</v>
      </c>
      <c r="AH402">
        <v>1135.39096</v>
      </c>
      <c r="AI402">
        <v>444</v>
      </c>
      <c r="AJ402"/>
      <c r="AK402"/>
      <c r="AL402">
        <v>20589.908203125</v>
      </c>
      <c r="AM402">
        <v>14792.4404296875</v>
      </c>
      <c r="AN402">
        <v>5797.4677734375</v>
      </c>
      <c r="AO402" s="5" t="s">
        <v>501</v>
      </c>
    </row>
    <row r="403" spans="1:41" ht="15" x14ac:dyDescent="0.25">
      <c r="A403">
        <v>2013</v>
      </c>
      <c r="B403" s="5" t="s">
        <v>83</v>
      </c>
      <c r="C403" s="5" t="s">
        <v>4292</v>
      </c>
      <c r="D403" s="5" t="s">
        <v>4295</v>
      </c>
      <c r="E403" s="5" t="s">
        <v>4246</v>
      </c>
      <c r="F403" s="5" t="s">
        <v>21</v>
      </c>
      <c r="G403" s="5" t="s">
        <v>94</v>
      </c>
      <c r="H403" s="5" t="s">
        <v>319</v>
      </c>
      <c r="I403">
        <v>10623.0068359375</v>
      </c>
      <c r="J403">
        <v>12455.4697265625</v>
      </c>
      <c r="K403">
        <v>2057.633544921875</v>
      </c>
      <c r="L403">
        <v>2213.210693359375</v>
      </c>
      <c r="M403">
        <v>4819.96728515625</v>
      </c>
      <c r="N403">
        <v>1756.095458984375</v>
      </c>
      <c r="O403">
        <v>5990.32373046875</v>
      </c>
      <c r="P403">
        <v>11184.962890625</v>
      </c>
      <c r="Q403">
        <v>4118.9716796875</v>
      </c>
      <c r="R403">
        <v>6731.4345703125</v>
      </c>
      <c r="S403"/>
      <c r="T403"/>
      <c r="U403">
        <v>1960.7054443359375</v>
      </c>
      <c r="V403"/>
      <c r="W403">
        <v>2155.27392578125</v>
      </c>
      <c r="X403">
        <v>11063.158203125</v>
      </c>
      <c r="Y403">
        <v>13867.3828125</v>
      </c>
      <c r="Z403">
        <v>5171.1279296875</v>
      </c>
      <c r="AA403">
        <v>209.96577453613281</v>
      </c>
      <c r="AB403">
        <v>1701.1513671875</v>
      </c>
      <c r="AC403">
        <v>5393.4443359375</v>
      </c>
      <c r="AD403">
        <v>22992.32421875</v>
      </c>
      <c r="AE403">
        <v>15125.03515625</v>
      </c>
      <c r="AF403">
        <v>1689.3675537109375</v>
      </c>
      <c r="AG403">
        <v>0</v>
      </c>
      <c r="AH403">
        <v>-267.81350708007813</v>
      </c>
      <c r="AI403">
        <v>5413.04638671875</v>
      </c>
      <c r="AJ403"/>
      <c r="AK403">
        <v>4484.26904296875</v>
      </c>
      <c r="AL403">
        <v>152909.515625</v>
      </c>
      <c r="AM403">
        <v>92500.1796875</v>
      </c>
      <c r="AN403">
        <v>60409.3359375</v>
      </c>
      <c r="AO403" s="5" t="s">
        <v>4312</v>
      </c>
    </row>
    <row r="404" spans="1:41" ht="15" x14ac:dyDescent="0.25">
      <c r="A404">
        <v>2013</v>
      </c>
      <c r="B404" s="5" t="s">
        <v>83</v>
      </c>
      <c r="C404" s="5" t="s">
        <v>4292</v>
      </c>
      <c r="D404" s="5" t="s">
        <v>4295</v>
      </c>
      <c r="E404" s="5" t="s">
        <v>4246</v>
      </c>
      <c r="F404" s="5" t="s">
        <v>21</v>
      </c>
      <c r="G404" s="5" t="s">
        <v>97</v>
      </c>
      <c r="H404" s="5" t="s">
        <v>319</v>
      </c>
      <c r="I404">
        <v>9916.421875</v>
      </c>
      <c r="J404">
        <v>11627</v>
      </c>
      <c r="K404">
        <v>1920.77099609375</v>
      </c>
      <c r="L404">
        <v>2066</v>
      </c>
      <c r="M404">
        <v>4499.369140625</v>
      </c>
      <c r="N404">
        <v>1639.28955078125</v>
      </c>
      <c r="O404">
        <v>5591.8798828125</v>
      </c>
      <c r="P404">
        <v>10441</v>
      </c>
      <c r="Q404">
        <v>3845</v>
      </c>
      <c r="R404">
        <v>6283.6962890625</v>
      </c>
      <c r="S404"/>
      <c r="T404"/>
      <c r="U404">
        <v>1830.2900390625</v>
      </c>
      <c r="V404"/>
      <c r="W404">
        <v>2011.916748046875</v>
      </c>
      <c r="X404">
        <v>10327.296875</v>
      </c>
      <c r="Y404">
        <v>12945</v>
      </c>
      <c r="Z404">
        <v>4827.1728515625</v>
      </c>
      <c r="AA404">
        <v>196</v>
      </c>
      <c r="AB404">
        <v>1588</v>
      </c>
      <c r="AC404">
        <v>5034.70166015625</v>
      </c>
      <c r="AD404">
        <v>21463</v>
      </c>
      <c r="AE404">
        <v>14119</v>
      </c>
      <c r="AF404">
        <v>1577</v>
      </c>
      <c r="AG404">
        <v>0</v>
      </c>
      <c r="AH404">
        <v>-250</v>
      </c>
      <c r="AI404">
        <v>5053</v>
      </c>
      <c r="AJ404"/>
      <c r="AK404">
        <v>4186</v>
      </c>
      <c r="AL404">
        <v>142738.8125</v>
      </c>
      <c r="AM404">
        <v>86347.5703125</v>
      </c>
      <c r="AN404">
        <v>56391.234375</v>
      </c>
      <c r="AO404" s="5" t="s">
        <v>4313</v>
      </c>
    </row>
    <row r="405" spans="1:41" ht="15" x14ac:dyDescent="0.25">
      <c r="A405">
        <v>2013</v>
      </c>
      <c r="B405" s="5" t="s">
        <v>83</v>
      </c>
      <c r="C405" s="5" t="s">
        <v>4292</v>
      </c>
      <c r="D405" s="5" t="s">
        <v>4295</v>
      </c>
      <c r="E405" s="5" t="s">
        <v>4246</v>
      </c>
      <c r="F405" s="5" t="s">
        <v>4297</v>
      </c>
      <c r="G405" s="5" t="s">
        <v>94</v>
      </c>
      <c r="H405" s="5" t="s">
        <v>319</v>
      </c>
      <c r="I405">
        <v>0</v>
      </c>
      <c r="J405">
        <v>0</v>
      </c>
      <c r="K405">
        <v>0</v>
      </c>
      <c r="L405"/>
      <c r="M405"/>
      <c r="N405">
        <v>18.988412857055664</v>
      </c>
      <c r="O405">
        <v>0</v>
      </c>
      <c r="P405">
        <v>0</v>
      </c>
      <c r="Q405">
        <v>0</v>
      </c>
      <c r="R405">
        <v>0</v>
      </c>
      <c r="S405"/>
      <c r="T405"/>
      <c r="U405"/>
      <c r="V405"/>
      <c r="W405">
        <v>0</v>
      </c>
      <c r="X405"/>
      <c r="Y405"/>
      <c r="Z405">
        <v>0</v>
      </c>
      <c r="AA405">
        <v>0</v>
      </c>
      <c r="AB405"/>
      <c r="AC405">
        <v>0</v>
      </c>
      <c r="AD405">
        <v>0</v>
      </c>
      <c r="AE405">
        <v>0</v>
      </c>
      <c r="AF405">
        <v>0</v>
      </c>
      <c r="AG405">
        <v>0</v>
      </c>
      <c r="AH405"/>
      <c r="AI405"/>
      <c r="AJ405"/>
      <c r="AK405"/>
      <c r="AL405">
        <v>18.988412857055664</v>
      </c>
      <c r="AM405">
        <v>18.988412857055664</v>
      </c>
      <c r="AN405">
        <v>0</v>
      </c>
      <c r="AO405" s="5" t="s">
        <v>4314</v>
      </c>
    </row>
    <row r="406" spans="1:41" ht="15" x14ac:dyDescent="0.25">
      <c r="A406">
        <v>2013</v>
      </c>
      <c r="B406" s="5" t="s">
        <v>83</v>
      </c>
      <c r="C406" s="5" t="s">
        <v>4292</v>
      </c>
      <c r="D406" s="5" t="s">
        <v>4295</v>
      </c>
      <c r="E406" s="5" t="s">
        <v>4246</v>
      </c>
      <c r="F406" s="5" t="s">
        <v>4297</v>
      </c>
      <c r="G406" s="5" t="s">
        <v>97</v>
      </c>
      <c r="H406" s="5" t="s">
        <v>319</v>
      </c>
      <c r="I406">
        <v>0</v>
      </c>
      <c r="J406">
        <v>0</v>
      </c>
      <c r="K406">
        <v>0</v>
      </c>
      <c r="L406"/>
      <c r="M406"/>
      <c r="N406">
        <v>18.513900756835937</v>
      </c>
      <c r="O406">
        <v>0</v>
      </c>
      <c r="P406">
        <v>0</v>
      </c>
      <c r="Q406">
        <v>0</v>
      </c>
      <c r="R406">
        <v>0</v>
      </c>
      <c r="S406"/>
      <c r="T406"/>
      <c r="U406"/>
      <c r="V406"/>
      <c r="W406">
        <v>0</v>
      </c>
      <c r="X406"/>
      <c r="Y406"/>
      <c r="Z406">
        <v>0</v>
      </c>
      <c r="AA406">
        <v>0</v>
      </c>
      <c r="AB406"/>
      <c r="AC406">
        <v>0</v>
      </c>
      <c r="AD406">
        <v>0</v>
      </c>
      <c r="AE406">
        <v>0</v>
      </c>
      <c r="AF406">
        <v>0</v>
      </c>
      <c r="AG406">
        <v>0</v>
      </c>
      <c r="AH406"/>
      <c r="AI406"/>
      <c r="AJ406"/>
      <c r="AK406"/>
      <c r="AL406">
        <v>18.513900756835937</v>
      </c>
      <c r="AM406">
        <v>18.513900756835937</v>
      </c>
      <c r="AN406">
        <v>0</v>
      </c>
      <c r="AO406" s="5" t="s">
        <v>4315</v>
      </c>
    </row>
    <row r="407" spans="1:41" ht="15" x14ac:dyDescent="0.25">
      <c r="A407">
        <v>2013</v>
      </c>
      <c r="B407" s="5" t="s">
        <v>83</v>
      </c>
      <c r="C407" s="5" t="s">
        <v>4292</v>
      </c>
      <c r="D407" s="5" t="s">
        <v>4295</v>
      </c>
      <c r="E407" s="5" t="s">
        <v>4246</v>
      </c>
      <c r="F407" s="5" t="s">
        <v>184</v>
      </c>
      <c r="G407" s="5" t="s">
        <v>94</v>
      </c>
      <c r="H407" s="5" t="s">
        <v>319</v>
      </c>
      <c r="I407">
        <v>4770.087890625</v>
      </c>
      <c r="J407">
        <v>18105.33984375</v>
      </c>
      <c r="K407">
        <v>880.34857177734375</v>
      </c>
      <c r="L407">
        <v>50.247035980224609</v>
      </c>
      <c r="M407">
        <v>2701.120849609375</v>
      </c>
      <c r="N407">
        <v>6375.91748046875</v>
      </c>
      <c r="O407">
        <v>2911.3544921875</v>
      </c>
      <c r="P407">
        <v>2515.42822265625</v>
      </c>
      <c r="Q407">
        <v>1954.5072021484375</v>
      </c>
      <c r="R407">
        <v>2726.98193359375</v>
      </c>
      <c r="S407"/>
      <c r="T407">
        <v>77.934181213378906</v>
      </c>
      <c r="U407">
        <v>445.79788208007813</v>
      </c>
      <c r="V407"/>
      <c r="W407">
        <v>1019.2970581054688</v>
      </c>
      <c r="X407">
        <v>8357.578125</v>
      </c>
      <c r="Y407">
        <v>12793.5107421875</v>
      </c>
      <c r="Z407">
        <v>2957.39697265625</v>
      </c>
      <c r="AA407">
        <v>0</v>
      </c>
      <c r="AB407">
        <v>964.94818115234375</v>
      </c>
      <c r="AC407">
        <v>864.88372802734375</v>
      </c>
      <c r="AD407">
        <v>4080.264404296875</v>
      </c>
      <c r="AE407">
        <v>7958.515625</v>
      </c>
      <c r="AF407">
        <v>2368.470947265625</v>
      </c>
      <c r="AG407">
        <v>10676.982421875</v>
      </c>
      <c r="AH407"/>
      <c r="AI407">
        <v>2440.5703125</v>
      </c>
      <c r="AJ407">
        <v>13585.8271484375</v>
      </c>
      <c r="AK407">
        <v>6814.11328125</v>
      </c>
      <c r="AL407">
        <v>118397.421875</v>
      </c>
      <c r="AM407">
        <v>88149.8984375</v>
      </c>
      <c r="AN407">
        <v>30247.52734375</v>
      </c>
      <c r="AO407" s="5" t="s">
        <v>4316</v>
      </c>
    </row>
    <row r="408" spans="1:41" ht="15" x14ac:dyDescent="0.25">
      <c r="A408">
        <v>2013</v>
      </c>
      <c r="B408" s="5" t="s">
        <v>83</v>
      </c>
      <c r="C408" s="5" t="s">
        <v>4292</v>
      </c>
      <c r="D408" s="5" t="s">
        <v>4295</v>
      </c>
      <c r="E408" s="5" t="s">
        <v>4246</v>
      </c>
      <c r="F408" s="5" t="s">
        <v>184</v>
      </c>
      <c r="G408" s="5" t="s">
        <v>97</v>
      </c>
      <c r="H408" s="5" t="s">
        <v>319</v>
      </c>
      <c r="I408">
        <v>4651.703125</v>
      </c>
      <c r="J408">
        <v>17656</v>
      </c>
      <c r="K408">
        <v>858.5</v>
      </c>
      <c r="L408">
        <v>49</v>
      </c>
      <c r="M408">
        <v>2634.083984375</v>
      </c>
      <c r="N408">
        <v>6217.67919921875</v>
      </c>
      <c r="O408">
        <v>2839.10009765625</v>
      </c>
      <c r="P408">
        <v>2453</v>
      </c>
      <c r="Q408">
        <v>1906</v>
      </c>
      <c r="R408">
        <v>2659.303466796875</v>
      </c>
      <c r="S408"/>
      <c r="T408">
        <v>76</v>
      </c>
      <c r="U408">
        <v>434.7340087890625</v>
      </c>
      <c r="V408"/>
      <c r="W408">
        <v>994</v>
      </c>
      <c r="X408">
        <v>8150.1591796875</v>
      </c>
      <c r="Y408">
        <v>12476</v>
      </c>
      <c r="Z408">
        <v>2884</v>
      </c>
      <c r="AA408">
        <v>0</v>
      </c>
      <c r="AB408">
        <v>941</v>
      </c>
      <c r="AC408">
        <v>843.4189453125</v>
      </c>
      <c r="AD408">
        <v>3979</v>
      </c>
      <c r="AE408">
        <v>7761</v>
      </c>
      <c r="AF408">
        <v>2309.68994140625</v>
      </c>
      <c r="AG408">
        <v>10412</v>
      </c>
      <c r="AH408"/>
      <c r="AI408">
        <v>2380</v>
      </c>
      <c r="AJ408">
        <v>13248.65234375</v>
      </c>
      <c r="AK408">
        <v>6645</v>
      </c>
      <c r="AL408">
        <v>115459.03125</v>
      </c>
      <c r="AM408">
        <v>85962.1875</v>
      </c>
      <c r="AN408">
        <v>29496.84375</v>
      </c>
      <c r="AO408" s="5" t="s">
        <v>4317</v>
      </c>
    </row>
    <row r="409" spans="1:41" ht="15" x14ac:dyDescent="0.25">
      <c r="A409">
        <v>2013</v>
      </c>
      <c r="B409" s="5" t="s">
        <v>83</v>
      </c>
      <c r="C409" s="5" t="s">
        <v>4292</v>
      </c>
      <c r="D409" s="5" t="s">
        <v>4295</v>
      </c>
      <c r="E409" s="5" t="s">
        <v>4246</v>
      </c>
      <c r="F409" s="5" t="s">
        <v>4298</v>
      </c>
      <c r="G409" s="5" t="s">
        <v>94</v>
      </c>
      <c r="H409" s="5" t="s">
        <v>319</v>
      </c>
      <c r="I409">
        <v>0</v>
      </c>
      <c r="J409">
        <v>0</v>
      </c>
      <c r="K409"/>
      <c r="L409">
        <v>1042.0401611328125</v>
      </c>
      <c r="M409"/>
      <c r="N409"/>
      <c r="O409">
        <v>-766.14569091796875</v>
      </c>
      <c r="P409">
        <v>0</v>
      </c>
      <c r="Q409">
        <v>0</v>
      </c>
      <c r="R409">
        <v>0</v>
      </c>
      <c r="S409">
        <v>353.84237670898437</v>
      </c>
      <c r="T409"/>
      <c r="U409">
        <v>15.384450912475586</v>
      </c>
      <c r="V409"/>
      <c r="W409">
        <v>0</v>
      </c>
      <c r="X409"/>
      <c r="Y409"/>
      <c r="Z409">
        <v>2504.588623046875</v>
      </c>
      <c r="AA409">
        <v>0</v>
      </c>
      <c r="AB409"/>
      <c r="AC409">
        <v>0</v>
      </c>
      <c r="AD409">
        <v>0</v>
      </c>
      <c r="AE409">
        <v>126.15250396728516</v>
      </c>
      <c r="AF409">
        <v>0</v>
      </c>
      <c r="AG409">
        <v>0</v>
      </c>
      <c r="AH409"/>
      <c r="AI409"/>
      <c r="AJ409"/>
      <c r="AK409">
        <v>589.7373046875</v>
      </c>
      <c r="AL409">
        <v>3865.599853515625</v>
      </c>
      <c r="AM409">
        <v>3688.165771484375</v>
      </c>
      <c r="AN409">
        <v>177.43399047851562</v>
      </c>
      <c r="AO409" s="5" t="s">
        <v>4318</v>
      </c>
    </row>
    <row r="410" spans="1:41" ht="15" x14ac:dyDescent="0.25">
      <c r="A410">
        <v>2013</v>
      </c>
      <c r="B410" s="5" t="s">
        <v>83</v>
      </c>
      <c r="C410" s="5" t="s">
        <v>4292</v>
      </c>
      <c r="D410" s="5" t="s">
        <v>4295</v>
      </c>
      <c r="E410" s="5" t="s">
        <v>4246</v>
      </c>
      <c r="F410" s="5" t="s">
        <v>4298</v>
      </c>
      <c r="G410" s="5" t="s">
        <v>97</v>
      </c>
      <c r="H410" s="5" t="s">
        <v>319</v>
      </c>
      <c r="I410">
        <v>0</v>
      </c>
      <c r="J410">
        <v>0</v>
      </c>
      <c r="K410"/>
      <c r="L410">
        <v>1016</v>
      </c>
      <c r="M410"/>
      <c r="N410"/>
      <c r="O410">
        <v>-747</v>
      </c>
      <c r="P410">
        <v>0</v>
      </c>
      <c r="Q410">
        <v>0</v>
      </c>
      <c r="R410">
        <v>0</v>
      </c>
      <c r="S410">
        <v>345</v>
      </c>
      <c r="T410"/>
      <c r="U410">
        <v>15</v>
      </c>
      <c r="V410"/>
      <c r="W410">
        <v>0</v>
      </c>
      <c r="X410"/>
      <c r="Y410"/>
      <c r="Z410">
        <v>2442</v>
      </c>
      <c r="AA410">
        <v>0</v>
      </c>
      <c r="AB410"/>
      <c r="AC410">
        <v>0</v>
      </c>
      <c r="AD410">
        <v>0</v>
      </c>
      <c r="AE410">
        <v>123</v>
      </c>
      <c r="AF410">
        <v>0</v>
      </c>
      <c r="AG410">
        <v>0</v>
      </c>
      <c r="AH410"/>
      <c r="AI410"/>
      <c r="AJ410"/>
      <c r="AK410">
        <v>575</v>
      </c>
      <c r="AL410">
        <v>3769</v>
      </c>
      <c r="AM410">
        <v>3596</v>
      </c>
      <c r="AN410">
        <v>173</v>
      </c>
      <c r="AO410" s="5" t="s">
        <v>4319</v>
      </c>
    </row>
    <row r="411" spans="1:41" ht="15" x14ac:dyDescent="0.25">
      <c r="A411">
        <v>2013</v>
      </c>
      <c r="B411" s="5" t="s">
        <v>83</v>
      </c>
      <c r="C411" s="5" t="s">
        <v>4292</v>
      </c>
      <c r="D411" s="5" t="s">
        <v>4295</v>
      </c>
      <c r="E411" s="5" t="s">
        <v>4246</v>
      </c>
      <c r="F411" s="5" t="s">
        <v>350</v>
      </c>
      <c r="G411" s="5" t="s">
        <v>94</v>
      </c>
      <c r="H411" s="5" t="s">
        <v>319</v>
      </c>
      <c r="I411">
        <v>0</v>
      </c>
      <c r="J411">
        <v>51.281505584716797</v>
      </c>
      <c r="K411">
        <v>1290.6533203125</v>
      </c>
      <c r="L411"/>
      <c r="M411"/>
      <c r="N411">
        <v>290.25332641601562</v>
      </c>
      <c r="O411">
        <v>0</v>
      </c>
      <c r="P411">
        <v>1.0256301164627075</v>
      </c>
      <c r="Q411">
        <v>0</v>
      </c>
      <c r="R411">
        <v>0</v>
      </c>
      <c r="S411"/>
      <c r="T411">
        <v>422.55960083007812</v>
      </c>
      <c r="U411">
        <v>6.8091583251953125</v>
      </c>
      <c r="V411">
        <v>248.20248413085937</v>
      </c>
      <c r="W411">
        <v>0</v>
      </c>
      <c r="X411"/>
      <c r="Y411">
        <v>144.61384582519531</v>
      </c>
      <c r="Z411">
        <v>-133.3319091796875</v>
      </c>
      <c r="AA411">
        <v>0</v>
      </c>
      <c r="AB411"/>
      <c r="AC411">
        <v>58.292793273925781</v>
      </c>
      <c r="AD411">
        <v>0</v>
      </c>
      <c r="AE411">
        <v>361.02178955078125</v>
      </c>
      <c r="AF411">
        <v>0</v>
      </c>
      <c r="AG411">
        <v>0</v>
      </c>
      <c r="AH411"/>
      <c r="AI411">
        <v>0</v>
      </c>
      <c r="AJ411"/>
      <c r="AK411"/>
      <c r="AL411">
        <v>2741.38134765625</v>
      </c>
      <c r="AM411">
        <v>1028.168701171875</v>
      </c>
      <c r="AN411">
        <v>1713.212890625</v>
      </c>
      <c r="AO411" s="5" t="s">
        <v>4320</v>
      </c>
    </row>
    <row r="412" spans="1:41" ht="15" x14ac:dyDescent="0.25">
      <c r="A412">
        <v>2013</v>
      </c>
      <c r="B412" s="5" t="s">
        <v>83</v>
      </c>
      <c r="C412" s="5" t="s">
        <v>4292</v>
      </c>
      <c r="D412" s="5" t="s">
        <v>4295</v>
      </c>
      <c r="E412" s="5" t="s">
        <v>4246</v>
      </c>
      <c r="F412" s="5" t="s">
        <v>350</v>
      </c>
      <c r="G412" s="5" t="s">
        <v>97</v>
      </c>
      <c r="H412" s="5" t="s">
        <v>319</v>
      </c>
      <c r="I412">
        <v>0</v>
      </c>
      <c r="J412">
        <v>50</v>
      </c>
      <c r="K412">
        <v>1258.400390625</v>
      </c>
      <c r="L412"/>
      <c r="M412"/>
      <c r="N412">
        <v>283</v>
      </c>
      <c r="O412">
        <v>0</v>
      </c>
      <c r="P412">
        <v>1</v>
      </c>
      <c r="Q412">
        <v>0</v>
      </c>
      <c r="R412">
        <v>0</v>
      </c>
      <c r="S412"/>
      <c r="T412">
        <v>412</v>
      </c>
      <c r="U412">
        <v>6.6389999389648437</v>
      </c>
      <c r="V412">
        <v>242</v>
      </c>
      <c r="W412">
        <v>0</v>
      </c>
      <c r="X412"/>
      <c r="Y412">
        <v>141</v>
      </c>
      <c r="Z412">
        <v>-130</v>
      </c>
      <c r="AA412">
        <v>0</v>
      </c>
      <c r="AB412"/>
      <c r="AC412">
        <v>56.836078643798828</v>
      </c>
      <c r="AD412">
        <v>0</v>
      </c>
      <c r="AE412">
        <v>352</v>
      </c>
      <c r="AF412">
        <v>0</v>
      </c>
      <c r="AG412">
        <v>0</v>
      </c>
      <c r="AH412"/>
      <c r="AI412">
        <v>0</v>
      </c>
      <c r="AJ412"/>
      <c r="AK412"/>
      <c r="AL412">
        <v>2672.875732421875</v>
      </c>
      <c r="AM412">
        <v>1002.47509765625</v>
      </c>
      <c r="AN412">
        <v>1670.400390625</v>
      </c>
      <c r="AO412" s="5" t="s">
        <v>4321</v>
      </c>
    </row>
    <row r="413" spans="1:41" ht="15" x14ac:dyDescent="0.25">
      <c r="A413">
        <v>2013</v>
      </c>
      <c r="B413" s="5" t="s">
        <v>83</v>
      </c>
      <c r="C413" s="5" t="s">
        <v>4294</v>
      </c>
      <c r="D413" s="5" t="s">
        <v>4295</v>
      </c>
      <c r="E413" s="5" t="s">
        <v>4296</v>
      </c>
      <c r="F413" s="5" t="s">
        <v>4300</v>
      </c>
      <c r="G413" s="5" t="s">
        <v>87</v>
      </c>
      <c r="H413" s="5" t="s">
        <v>4301</v>
      </c>
      <c r="I413">
        <v>485.48700000000002</v>
      </c>
      <c r="J413">
        <v>894</v>
      </c>
      <c r="K413">
        <v>45</v>
      </c>
      <c r="L413">
        <v>94.19</v>
      </c>
      <c r="M413">
        <v>314.726</v>
      </c>
      <c r="N413">
        <v>247.9</v>
      </c>
      <c r="O413">
        <v>323</v>
      </c>
      <c r="P413">
        <v>509.45699999999999</v>
      </c>
      <c r="Q413">
        <v>150.01</v>
      </c>
      <c r="R413">
        <v>303.8</v>
      </c>
      <c r="S413">
        <v>469.3</v>
      </c>
      <c r="T413">
        <v>320.43900000000002</v>
      </c>
      <c r="U413">
        <v>93</v>
      </c>
      <c r="V413">
        <v>414.33300000000003</v>
      </c>
      <c r="W413">
        <v>191</v>
      </c>
      <c r="X413">
        <v>507</v>
      </c>
      <c r="Y413">
        <v>2041.4680000000001</v>
      </c>
      <c r="Z413">
        <v>204.79</v>
      </c>
      <c r="AA413">
        <v>3057.422</v>
      </c>
      <c r="AB413">
        <v>66.653000000000006</v>
      </c>
      <c r="AC413">
        <v>250.535</v>
      </c>
      <c r="AD413">
        <v>459.505</v>
      </c>
      <c r="AE413">
        <v>303.21350000000001</v>
      </c>
      <c r="AF413">
        <v>1080</v>
      </c>
      <c r="AG413">
        <v>4511</v>
      </c>
      <c r="AH413">
        <v>814.9375</v>
      </c>
      <c r="AI413">
        <v>266.48050000000001</v>
      </c>
      <c r="AJ413">
        <v>1349.998</v>
      </c>
      <c r="AK413">
        <v>185</v>
      </c>
      <c r="AL413">
        <v>19953.646484375</v>
      </c>
      <c r="AM413">
        <v>15990.6044921875</v>
      </c>
      <c r="AN413">
        <v>3963.040771484375</v>
      </c>
      <c r="AO413" s="5" t="s">
        <v>4322</v>
      </c>
    </row>
    <row r="414" spans="1:41" ht="15" x14ac:dyDescent="0.25">
      <c r="A414">
        <v>2013</v>
      </c>
      <c r="B414" s="5" t="s">
        <v>83</v>
      </c>
      <c r="C414" s="5" t="s">
        <v>4293</v>
      </c>
      <c r="D414" s="5" t="s">
        <v>9</v>
      </c>
      <c r="E414" s="5" t="s">
        <v>11</v>
      </c>
      <c r="F414" s="5" t="s">
        <v>4299</v>
      </c>
      <c r="G414" s="5" t="s">
        <v>87</v>
      </c>
      <c r="H414" s="5" t="s">
        <v>460</v>
      </c>
      <c r="I414">
        <v>7.9738245273873014</v>
      </c>
      <c r="J414">
        <v>12.683481523690411</v>
      </c>
      <c r="K414">
        <v>13.72456223379082</v>
      </c>
      <c r="L414">
        <v>15.494939354501319</v>
      </c>
      <c r="M414">
        <v>10.285717644315961</v>
      </c>
      <c r="N414">
        <v>11.52151794352975</v>
      </c>
      <c r="O414">
        <v>5.5407801418439719</v>
      </c>
      <c r="P414">
        <v>12.95562731383624</v>
      </c>
      <c r="Q414">
        <v>3.196267538795154</v>
      </c>
      <c r="R414">
        <v>11.084745619839589</v>
      </c>
      <c r="S414">
        <v>10.577722360764749</v>
      </c>
      <c r="T414">
        <v>15.878186432332109</v>
      </c>
      <c r="U414">
        <v>8.179162609542356</v>
      </c>
      <c r="V414">
        <v>9.0989922940130405</v>
      </c>
      <c r="W414">
        <v>8.3177590465668292</v>
      </c>
      <c r="X414">
        <v>10.0670559492662</v>
      </c>
      <c r="Y414">
        <v>11.42426746925293</v>
      </c>
      <c r="Z414">
        <v>15.407146336056339</v>
      </c>
      <c r="AA414">
        <v>13.1685765138468</v>
      </c>
      <c r="AB414">
        <v>15.29636711281071</v>
      </c>
      <c r="AC414">
        <v>26.082766549094231</v>
      </c>
      <c r="AD414">
        <v>14.14256356309601</v>
      </c>
      <c r="AE414">
        <v>13.69010896001061</v>
      </c>
      <c r="AF414">
        <v>9.3330496288665632</v>
      </c>
      <c r="AG414">
        <v>12.045550628660919</v>
      </c>
      <c r="AH414">
        <v>17.98332611726795</v>
      </c>
      <c r="AI414">
        <v>9.1502762583984936</v>
      </c>
      <c r="AJ414">
        <v>7.0646368034281526</v>
      </c>
      <c r="AK414">
        <v>10.476618705035969</v>
      </c>
      <c r="AL414">
        <v>341.84564208984375</v>
      </c>
      <c r="AM414">
        <v>200.40464782714844</v>
      </c>
      <c r="AN414">
        <v>141.44094848632812</v>
      </c>
      <c r="AO414" s="5" t="s">
        <v>4515</v>
      </c>
    </row>
    <row r="415" spans="1:41" ht="15" x14ac:dyDescent="0.25">
      <c r="A415">
        <v>2013</v>
      </c>
      <c r="B415" s="5" t="s">
        <v>83</v>
      </c>
      <c r="C415" s="5" t="s">
        <v>502</v>
      </c>
      <c r="D415" s="5" t="s">
        <v>9</v>
      </c>
      <c r="E415" s="5" t="s">
        <v>4465</v>
      </c>
      <c r="F415" s="5" t="s">
        <v>188</v>
      </c>
      <c r="G415" s="5" t="s">
        <v>87</v>
      </c>
      <c r="H415" s="5" t="s">
        <v>460</v>
      </c>
      <c r="I415">
        <v>176</v>
      </c>
      <c r="J415">
        <v>346</v>
      </c>
      <c r="K415">
        <v>40</v>
      </c>
      <c r="L415">
        <v>168</v>
      </c>
      <c r="M415">
        <v>182</v>
      </c>
      <c r="N415">
        <v>204</v>
      </c>
      <c r="O415">
        <v>41</v>
      </c>
      <c r="P415">
        <v>143</v>
      </c>
      <c r="Q415">
        <v>6</v>
      </c>
      <c r="R415">
        <v>118</v>
      </c>
      <c r="S415">
        <v>346</v>
      </c>
      <c r="T415">
        <v>221</v>
      </c>
      <c r="U415">
        <v>13</v>
      </c>
      <c r="V415">
        <v>168</v>
      </c>
      <c r="W415">
        <v>71</v>
      </c>
      <c r="X415">
        <v>366</v>
      </c>
      <c r="Y415">
        <v>391</v>
      </c>
      <c r="Z415">
        <v>520</v>
      </c>
      <c r="AA415">
        <v>1461</v>
      </c>
      <c r="AB415">
        <v>68</v>
      </c>
      <c r="AC415">
        <v>343</v>
      </c>
      <c r="AD415">
        <v>730</v>
      </c>
      <c r="AE415">
        <v>256</v>
      </c>
      <c r="AF415">
        <v>456</v>
      </c>
      <c r="AG415">
        <v>998</v>
      </c>
      <c r="AH415">
        <v>380</v>
      </c>
      <c r="AI415">
        <v>91</v>
      </c>
      <c r="AJ415">
        <v>111</v>
      </c>
      <c r="AK415">
        <v>94</v>
      </c>
      <c r="AL415">
        <v>8508</v>
      </c>
      <c r="AM415">
        <v>5878</v>
      </c>
      <c r="AN415">
        <v>2630</v>
      </c>
      <c r="AO415" s="5" t="s">
        <v>4466</v>
      </c>
    </row>
    <row r="416" spans="1:41" ht="15" x14ac:dyDescent="0.25">
      <c r="A416">
        <v>2013</v>
      </c>
      <c r="B416" s="5" t="s">
        <v>83</v>
      </c>
      <c r="C416" s="5" t="s">
        <v>502</v>
      </c>
      <c r="D416" s="5" t="s">
        <v>9</v>
      </c>
      <c r="E416" s="5" t="s">
        <v>4465</v>
      </c>
      <c r="F416" s="5" t="s">
        <v>190</v>
      </c>
      <c r="G416" s="5" t="s">
        <v>87</v>
      </c>
      <c r="H416" s="5" t="s">
        <v>460</v>
      </c>
      <c r="I416">
        <v>148</v>
      </c>
      <c r="J416">
        <v>357</v>
      </c>
      <c r="K416">
        <v>45</v>
      </c>
      <c r="L416">
        <v>96</v>
      </c>
      <c r="M416">
        <v>133</v>
      </c>
      <c r="N416">
        <v>214</v>
      </c>
      <c r="O416">
        <v>84</v>
      </c>
      <c r="P416">
        <v>240</v>
      </c>
      <c r="Q416">
        <v>15</v>
      </c>
      <c r="R416">
        <v>128</v>
      </c>
      <c r="S416">
        <v>163</v>
      </c>
      <c r="T416">
        <v>303</v>
      </c>
      <c r="U416">
        <v>8</v>
      </c>
      <c r="V416">
        <v>136</v>
      </c>
      <c r="W416">
        <v>73</v>
      </c>
      <c r="X416">
        <v>215</v>
      </c>
      <c r="Y416">
        <v>851</v>
      </c>
      <c r="Z416">
        <v>156</v>
      </c>
      <c r="AA416">
        <v>1882</v>
      </c>
      <c r="AB416">
        <v>92</v>
      </c>
      <c r="AC416">
        <v>690</v>
      </c>
      <c r="AD416">
        <v>498</v>
      </c>
      <c r="AE416">
        <v>281</v>
      </c>
      <c r="AF416">
        <v>289</v>
      </c>
      <c r="AG416">
        <v>1144</v>
      </c>
      <c r="AH416">
        <v>555</v>
      </c>
      <c r="AI416">
        <v>90</v>
      </c>
      <c r="AJ416">
        <v>216</v>
      </c>
      <c r="AK416">
        <v>137</v>
      </c>
      <c r="AL416">
        <v>9239</v>
      </c>
      <c r="AM416">
        <v>6851</v>
      </c>
      <c r="AN416">
        <v>2388</v>
      </c>
      <c r="AO416" s="5" t="s">
        <v>4467</v>
      </c>
    </row>
    <row r="417" spans="1:41" ht="15" x14ac:dyDescent="0.25">
      <c r="A417">
        <v>2013</v>
      </c>
      <c r="B417" s="5" t="s">
        <v>83</v>
      </c>
      <c r="C417" s="5" t="s">
        <v>502</v>
      </c>
      <c r="D417" s="5" t="s">
        <v>9</v>
      </c>
      <c r="E417" s="5" t="s">
        <v>1</v>
      </c>
      <c r="F417" s="5" t="s">
        <v>188</v>
      </c>
      <c r="G417" s="5" t="s">
        <v>87</v>
      </c>
      <c r="H417" s="5" t="s">
        <v>503</v>
      </c>
      <c r="I417">
        <v>38.31666666666667</v>
      </c>
      <c r="J417">
        <v>21.81</v>
      </c>
      <c r="K417">
        <v>72.040000000000006</v>
      </c>
      <c r="L417">
        <v>82.593722</v>
      </c>
      <c r="M417">
        <v>42.965000000000003</v>
      </c>
      <c r="N417">
        <v>90.17</v>
      </c>
      <c r="O417">
        <v>7.9489999999999998</v>
      </c>
      <c r="P417">
        <v>48.380028421512897</v>
      </c>
      <c r="Q417">
        <v>8.2539999999999996</v>
      </c>
      <c r="R417">
        <v>32.059743262152459</v>
      </c>
      <c r="S417">
        <v>67.462000000000003</v>
      </c>
      <c r="T417">
        <v>68.451359999999994</v>
      </c>
      <c r="U417">
        <v>10.24</v>
      </c>
      <c r="V417">
        <v>36.982235986587511</v>
      </c>
      <c r="W417">
        <v>4.8444354183590574</v>
      </c>
      <c r="X417">
        <v>55.602733518226501</v>
      </c>
      <c r="Y417">
        <v>11.34</v>
      </c>
      <c r="Z417">
        <v>130.52000000000001</v>
      </c>
      <c r="AA417">
        <v>60.015460344698553</v>
      </c>
      <c r="AB417">
        <v>25.24</v>
      </c>
      <c r="AC417">
        <v>83.012499999999989</v>
      </c>
      <c r="AD417">
        <v>81.021000000000001</v>
      </c>
      <c r="AE417">
        <v>144.3907616676243</v>
      </c>
      <c r="AF417">
        <v>33.718194000000061</v>
      </c>
      <c r="AG417">
        <v>20.100000000000001</v>
      </c>
      <c r="AH417">
        <v>14.715274006588469</v>
      </c>
      <c r="AI417">
        <v>52.05</v>
      </c>
      <c r="AJ417">
        <v>1.406471662525137</v>
      </c>
      <c r="AK417">
        <v>65.599999999999994</v>
      </c>
      <c r="AL417">
        <v>48.663814544677734</v>
      </c>
      <c r="AM417">
        <v>50.194690704345703</v>
      </c>
      <c r="AN417">
        <v>46.495059967041016</v>
      </c>
      <c r="AO417" s="5" t="s">
        <v>504</v>
      </c>
    </row>
    <row r="418" spans="1:41" ht="15" x14ac:dyDescent="0.25">
      <c r="A418">
        <v>2013</v>
      </c>
      <c r="B418" s="5" t="s">
        <v>83</v>
      </c>
      <c r="C418" s="5" t="s">
        <v>502</v>
      </c>
      <c r="D418" s="5" t="s">
        <v>9</v>
      </c>
      <c r="E418" s="5" t="s">
        <v>1</v>
      </c>
      <c r="F418" s="5" t="s">
        <v>190</v>
      </c>
      <c r="G418" s="5" t="s">
        <v>87</v>
      </c>
      <c r="H418" s="5" t="s">
        <v>503</v>
      </c>
      <c r="I418">
        <v>109.95</v>
      </c>
      <c r="J418">
        <v>53.8</v>
      </c>
      <c r="K418">
        <v>111.59</v>
      </c>
      <c r="L418">
        <v>41.254711999999998</v>
      </c>
      <c r="M418">
        <v>83.582099999999997</v>
      </c>
      <c r="N418">
        <v>196.99</v>
      </c>
      <c r="O418">
        <v>50.1</v>
      </c>
      <c r="P418">
        <v>114.507050721469</v>
      </c>
      <c r="Q418">
        <v>23.536999999999999</v>
      </c>
      <c r="R418">
        <v>159.54314453164611</v>
      </c>
      <c r="S418">
        <v>186.62</v>
      </c>
      <c r="T418">
        <v>70.928259999999995</v>
      </c>
      <c r="U418">
        <v>33.4</v>
      </c>
      <c r="V418">
        <v>93.546447867667624</v>
      </c>
      <c r="W418">
        <v>49.884484159220143</v>
      </c>
      <c r="X418">
        <v>61.357985752352</v>
      </c>
      <c r="Y418">
        <v>82.44</v>
      </c>
      <c r="Z418">
        <v>122.49</v>
      </c>
      <c r="AA418">
        <v>115.7691334382495</v>
      </c>
      <c r="AB418">
        <v>63.3</v>
      </c>
      <c r="AC418">
        <v>116.55259000000009</v>
      </c>
      <c r="AD418">
        <v>110.376</v>
      </c>
      <c r="AE418">
        <v>250.91409691629951</v>
      </c>
      <c r="AF418">
        <v>55.519331999999999</v>
      </c>
      <c r="AG418">
        <v>75.7</v>
      </c>
      <c r="AH418">
        <v>60.39667792128067</v>
      </c>
      <c r="AI418">
        <v>100.03</v>
      </c>
      <c r="AJ418">
        <v>41.883669987459463</v>
      </c>
      <c r="AK418">
        <v>147.30000000000001</v>
      </c>
      <c r="AL418">
        <v>95.974586486816406</v>
      </c>
      <c r="AM418">
        <v>99.282180786132812</v>
      </c>
      <c r="AN418">
        <v>91.288787841796875</v>
      </c>
      <c r="AO418" s="5" t="s">
        <v>506</v>
      </c>
    </row>
    <row r="419" spans="1:41" ht="15" x14ac:dyDescent="0.25">
      <c r="A419">
        <v>2013</v>
      </c>
      <c r="B419" s="5" t="s">
        <v>83</v>
      </c>
      <c r="C419" s="5" t="s">
        <v>502</v>
      </c>
      <c r="D419" s="5" t="s">
        <v>9</v>
      </c>
      <c r="E419" s="5" t="s">
        <v>192</v>
      </c>
      <c r="F419" s="5" t="s">
        <v>188</v>
      </c>
      <c r="G419" s="5" t="s">
        <v>87</v>
      </c>
      <c r="H419" s="5" t="s">
        <v>503</v>
      </c>
      <c r="I419">
        <v>0.1544567819896836</v>
      </c>
      <c r="J419">
        <v>0.12</v>
      </c>
      <c r="K419">
        <v>0.48599999999999999</v>
      </c>
      <c r="L419">
        <v>0.39268999999999998</v>
      </c>
      <c r="M419">
        <v>0.17419999999999999</v>
      </c>
      <c r="N419">
        <v>0.55000000000000004</v>
      </c>
      <c r="O419">
        <v>2.4E-2</v>
      </c>
      <c r="P419">
        <v>0.18107783121993901</v>
      </c>
      <c r="Q419">
        <v>2.47E-2</v>
      </c>
      <c r="R419">
        <v>0.16904950213948211</v>
      </c>
      <c r="S419">
        <v>0.27339999999999998</v>
      </c>
      <c r="T419">
        <v>0.29975000000000002</v>
      </c>
      <c r="U419">
        <v>0.05</v>
      </c>
      <c r="V419">
        <v>0.3348751156336725</v>
      </c>
      <c r="W419">
        <v>8.8708367181153505E-2</v>
      </c>
      <c r="X419">
        <v>0.26191382529410701</v>
      </c>
      <c r="Y419">
        <v>3.6999999999999998E-2</v>
      </c>
      <c r="Z419">
        <v>0.55000000000000004</v>
      </c>
      <c r="AA419">
        <v>0.2256690733233595</v>
      </c>
      <c r="AB419">
        <v>0.13</v>
      </c>
      <c r="AC419">
        <v>0.54119702040668249</v>
      </c>
      <c r="AD419">
        <v>0.36959999999999998</v>
      </c>
      <c r="AE419">
        <v>0.64400000000000013</v>
      </c>
      <c r="AF419">
        <v>0.31893599999999989</v>
      </c>
      <c r="AG419">
        <v>0.14000000000000001</v>
      </c>
      <c r="AH419">
        <v>0.15331784289188449</v>
      </c>
      <c r="AI419">
        <v>0.16139999999999999</v>
      </c>
      <c r="AJ419">
        <v>1.24245915205188E-2</v>
      </c>
      <c r="AK419">
        <v>0.23</v>
      </c>
      <c r="AL419">
        <v>0.24477121233940125</v>
      </c>
      <c r="AM419">
        <v>0.26153388619422913</v>
      </c>
      <c r="AN419">
        <v>0.22102417051792145</v>
      </c>
      <c r="AO419" s="5" t="s">
        <v>508</v>
      </c>
    </row>
    <row r="420" spans="1:41" ht="15" x14ac:dyDescent="0.25">
      <c r="A420">
        <v>2013</v>
      </c>
      <c r="B420" s="5" t="s">
        <v>83</v>
      </c>
      <c r="C420" s="5" t="s">
        <v>502</v>
      </c>
      <c r="D420" s="5" t="s">
        <v>9</v>
      </c>
      <c r="E420" s="5" t="s">
        <v>192</v>
      </c>
      <c r="F420" s="5" t="s">
        <v>190</v>
      </c>
      <c r="G420" s="5" t="s">
        <v>87</v>
      </c>
      <c r="H420" s="5" t="s">
        <v>503</v>
      </c>
      <c r="I420">
        <v>1.1434815445678199</v>
      </c>
      <c r="J420">
        <v>0.93</v>
      </c>
      <c r="K420">
        <v>1.24</v>
      </c>
      <c r="L420">
        <v>2.3035459999999999</v>
      </c>
      <c r="M420">
        <v>1.6238999999999999</v>
      </c>
      <c r="N420">
        <v>3.27</v>
      </c>
      <c r="O420">
        <v>0.90900000000000003</v>
      </c>
      <c r="P420">
        <v>1.5971250546567599</v>
      </c>
      <c r="Q420">
        <v>0.30990000000000001</v>
      </c>
      <c r="R420">
        <v>2.1265032142929572</v>
      </c>
      <c r="S420">
        <v>1.5223</v>
      </c>
      <c r="T420">
        <v>1.06498</v>
      </c>
      <c r="U420">
        <v>0.51</v>
      </c>
      <c r="V420">
        <v>1.1547815361514431</v>
      </c>
      <c r="W420">
        <v>1.3218521527213649</v>
      </c>
      <c r="X420">
        <v>1.5669512570921</v>
      </c>
      <c r="Y420">
        <v>0.93300000000000005</v>
      </c>
      <c r="Z420">
        <v>1.75</v>
      </c>
      <c r="AA420">
        <v>1.634873138358969</v>
      </c>
      <c r="AB420">
        <v>1.29</v>
      </c>
      <c r="AC420">
        <v>1.776171751298147</v>
      </c>
      <c r="AD420">
        <v>2.2166999999999999</v>
      </c>
      <c r="AE420">
        <v>4.0269999999999904</v>
      </c>
      <c r="AF420">
        <v>1.318103</v>
      </c>
      <c r="AG420">
        <v>0.87</v>
      </c>
      <c r="AH420">
        <v>1.2843482161830331</v>
      </c>
      <c r="AI420">
        <v>1.3396999999999999</v>
      </c>
      <c r="AJ420">
        <v>0.56086400383750634</v>
      </c>
      <c r="AK420">
        <v>2.89</v>
      </c>
      <c r="AL420">
        <v>1.5339683294296265</v>
      </c>
      <c r="AM420">
        <v>1.5420794486999512</v>
      </c>
      <c r="AN420">
        <v>1.5224776268005371</v>
      </c>
      <c r="AO420" s="5" t="s">
        <v>509</v>
      </c>
    </row>
    <row r="421" spans="1:41" ht="15" x14ac:dyDescent="0.25">
      <c r="A421">
        <v>2013</v>
      </c>
      <c r="B421" s="5" t="s">
        <v>83</v>
      </c>
      <c r="C421" s="5" t="s">
        <v>4376</v>
      </c>
      <c r="D421" s="5" t="s">
        <v>9</v>
      </c>
      <c r="E421" s="5" t="s">
        <v>1</v>
      </c>
      <c r="F421" s="5" t="s">
        <v>4377</v>
      </c>
      <c r="G421" s="5" t="s">
        <v>87</v>
      </c>
      <c r="H421" s="5" t="s">
        <v>503</v>
      </c>
      <c r="I421">
        <v>3.9666666666666668</v>
      </c>
      <c r="J421">
        <v>2.1800000000000002</v>
      </c>
      <c r="K421"/>
      <c r="L421">
        <v>2.9824959999999998</v>
      </c>
      <c r="M421">
        <v>0</v>
      </c>
      <c r="N421">
        <v>0.56196568656220047</v>
      </c>
      <c r="O421">
        <v>0</v>
      </c>
      <c r="P421">
        <v>4.13297988631395</v>
      </c>
      <c r="Q421">
        <v>0</v>
      </c>
      <c r="R421">
        <v>0</v>
      </c>
      <c r="S421">
        <v>1.88</v>
      </c>
      <c r="T421">
        <v>0</v>
      </c>
      <c r="U421">
        <v>0</v>
      </c>
      <c r="V421">
        <v>0</v>
      </c>
      <c r="W421">
        <v>0</v>
      </c>
      <c r="X421">
        <v>2.9365381500000001E-3</v>
      </c>
      <c r="Y421">
        <v>0.4</v>
      </c>
      <c r="Z421">
        <v>0</v>
      </c>
      <c r="AA421">
        <v>2.4087260446608002E-3</v>
      </c>
      <c r="AB421">
        <v>0</v>
      </c>
      <c r="AC421">
        <v>0</v>
      </c>
      <c r="AD421">
        <v>1.5289999999999999</v>
      </c>
      <c r="AE421">
        <v>0</v>
      </c>
      <c r="AF421">
        <v>0</v>
      </c>
      <c r="AG421"/>
      <c r="AH421">
        <v>0</v>
      </c>
      <c r="AI421">
        <v>0</v>
      </c>
      <c r="AJ421">
        <v>0</v>
      </c>
      <c r="AK421">
        <v>33.6</v>
      </c>
      <c r="AL421">
        <v>1.7668431997299194</v>
      </c>
      <c r="AM421">
        <v>0.83685398101806641</v>
      </c>
      <c r="AN421">
        <v>3.0843279361724854</v>
      </c>
      <c r="AO421" s="5" t="s">
        <v>4386</v>
      </c>
    </row>
    <row r="422" spans="1:41" ht="15" x14ac:dyDescent="0.25">
      <c r="A422">
        <v>2013</v>
      </c>
      <c r="B422" s="5" t="s">
        <v>83</v>
      </c>
      <c r="C422" s="5" t="s">
        <v>4376</v>
      </c>
      <c r="D422" s="5" t="s">
        <v>9</v>
      </c>
      <c r="E422" s="5" t="s">
        <v>1</v>
      </c>
      <c r="F422" s="5" t="s">
        <v>4378</v>
      </c>
      <c r="G422" s="5" t="s">
        <v>87</v>
      </c>
      <c r="H422" s="5" t="s">
        <v>503</v>
      </c>
      <c r="I422">
        <v>19.95</v>
      </c>
      <c r="J422">
        <v>4.68</v>
      </c>
      <c r="K422">
        <v>14.65</v>
      </c>
      <c r="L422">
        <v>3.0857000000000001</v>
      </c>
      <c r="M422">
        <v>17.552099999999999</v>
      </c>
      <c r="N422">
        <v>17.4795860476945</v>
      </c>
      <c r="O422">
        <v>9.5399999999999991</v>
      </c>
      <c r="P422">
        <v>12.2134346305203</v>
      </c>
      <c r="Q422">
        <v>0</v>
      </c>
      <c r="R422">
        <v>13.539737583906231</v>
      </c>
      <c r="S422">
        <v>147.69999999999999</v>
      </c>
      <c r="T422">
        <v>3.2748701155000002</v>
      </c>
      <c r="U422">
        <v>0</v>
      </c>
      <c r="V422">
        <v>21.131319631561009</v>
      </c>
      <c r="W422">
        <v>1.6341998375304629</v>
      </c>
      <c r="X422">
        <v>1.114796889E-2</v>
      </c>
      <c r="Y422">
        <v>22.3</v>
      </c>
      <c r="Z422">
        <v>19.768000000000001</v>
      </c>
      <c r="AA422">
        <v>4.990540115604297</v>
      </c>
      <c r="AB422">
        <v>0</v>
      </c>
      <c r="AC422">
        <v>15.64446</v>
      </c>
      <c r="AD422">
        <v>1.667</v>
      </c>
      <c r="AE422">
        <v>39.924950520334548</v>
      </c>
      <c r="AF422">
        <v>5.6871480000000014</v>
      </c>
      <c r="AG422">
        <v>5.4</v>
      </c>
      <c r="AH422">
        <v>3.8040752721176778</v>
      </c>
      <c r="AI422">
        <v>2.4500000000000002</v>
      </c>
      <c r="AJ422">
        <v>9.98</v>
      </c>
      <c r="AK422">
        <v>15.2</v>
      </c>
      <c r="AL422">
        <v>14.939940452575684</v>
      </c>
      <c r="AM422">
        <v>12.692639350891113</v>
      </c>
      <c r="AN422">
        <v>18.123617172241211</v>
      </c>
      <c r="AO422" s="5" t="s">
        <v>4387</v>
      </c>
    </row>
    <row r="423" spans="1:41" ht="15" x14ac:dyDescent="0.25">
      <c r="A423">
        <v>2013</v>
      </c>
      <c r="B423" s="5" t="s">
        <v>83</v>
      </c>
      <c r="C423" s="5" t="s">
        <v>4376</v>
      </c>
      <c r="D423" s="5" t="s">
        <v>9</v>
      </c>
      <c r="E423" s="5" t="s">
        <v>1</v>
      </c>
      <c r="F423" s="5" t="s">
        <v>4379</v>
      </c>
      <c r="G423" s="5" t="s">
        <v>87</v>
      </c>
      <c r="H423" s="5" t="s">
        <v>503</v>
      </c>
      <c r="I423">
        <v>12.31666666666667</v>
      </c>
      <c r="J423">
        <v>9.01</v>
      </c>
      <c r="K423">
        <v>3.99</v>
      </c>
      <c r="L423">
        <v>2.9049510000000001</v>
      </c>
      <c r="M423">
        <v>2.6244000000000001</v>
      </c>
      <c r="N423">
        <v>32.295674628792767</v>
      </c>
      <c r="O423">
        <v>4.62</v>
      </c>
      <c r="P423">
        <v>21.206055968517699</v>
      </c>
      <c r="Q423">
        <v>0</v>
      </c>
      <c r="R423">
        <v>22.95751455050598</v>
      </c>
      <c r="S423">
        <v>0.56999999999999995</v>
      </c>
      <c r="T423">
        <v>19.675369059822</v>
      </c>
      <c r="U423">
        <v>0</v>
      </c>
      <c r="V423">
        <v>16.10998940863378</v>
      </c>
      <c r="W423">
        <v>3.1942323314378549</v>
      </c>
      <c r="X423">
        <v>5.2390015770299998</v>
      </c>
      <c r="Y423">
        <v>11.1</v>
      </c>
      <c r="Z423">
        <v>12.72</v>
      </c>
      <c r="AA423">
        <v>18.529451234559112</v>
      </c>
      <c r="AB423">
        <v>2.57</v>
      </c>
      <c r="AC423">
        <v>10.624739999999999</v>
      </c>
      <c r="AD423">
        <v>10.292999999999999</v>
      </c>
      <c r="AE423">
        <v>39.791738491987502</v>
      </c>
      <c r="AF423">
        <v>7.2575080000000014</v>
      </c>
      <c r="AG423">
        <v>9.8000000000000007</v>
      </c>
      <c r="AH423">
        <v>4.2842301607914399E-2</v>
      </c>
      <c r="AI423">
        <v>5.31</v>
      </c>
      <c r="AJ423">
        <v>3.15</v>
      </c>
      <c r="AK423">
        <v>10</v>
      </c>
      <c r="AL423">
        <v>10.272521018981934</v>
      </c>
      <c r="AM423">
        <v>13.516134262084961</v>
      </c>
      <c r="AN423">
        <v>5.6774039268493652</v>
      </c>
      <c r="AO423" s="5" t="s">
        <v>4388</v>
      </c>
    </row>
    <row r="424" spans="1:41" ht="15" x14ac:dyDescent="0.25">
      <c r="A424">
        <v>2013</v>
      </c>
      <c r="B424" s="5" t="s">
        <v>83</v>
      </c>
      <c r="C424" s="5" t="s">
        <v>4376</v>
      </c>
      <c r="D424" s="5" t="s">
        <v>9</v>
      </c>
      <c r="E424" s="5" t="s">
        <v>1</v>
      </c>
      <c r="F424" s="5" t="s">
        <v>4380</v>
      </c>
      <c r="G424" s="5" t="s">
        <v>87</v>
      </c>
      <c r="H424" s="5" t="s">
        <v>503</v>
      </c>
      <c r="I424">
        <v>33.083333333333343</v>
      </c>
      <c r="J424">
        <v>11.17</v>
      </c>
      <c r="K424">
        <v>18.27</v>
      </c>
      <c r="L424">
        <v>15.22986</v>
      </c>
      <c r="M424">
        <v>23.828099999999999</v>
      </c>
      <c r="N424">
        <v>52.697380519201047</v>
      </c>
      <c r="O424">
        <v>17.513000000000002</v>
      </c>
      <c r="P424">
        <v>27.351060341058201</v>
      </c>
      <c r="Q424">
        <v>21.747</v>
      </c>
      <c r="R424">
        <v>68.075236762588474</v>
      </c>
      <c r="S424">
        <v>11.84</v>
      </c>
      <c r="T424">
        <v>23.684167282600001</v>
      </c>
      <c r="U424">
        <v>28.7</v>
      </c>
      <c r="V424">
        <v>21.607529260231491</v>
      </c>
      <c r="W424">
        <v>24.937367993501219</v>
      </c>
      <c r="X424">
        <v>18.233509163090002</v>
      </c>
      <c r="Y424">
        <v>20.8</v>
      </c>
      <c r="Z424">
        <v>37.4</v>
      </c>
      <c r="AA424">
        <v>54.661382862469779</v>
      </c>
      <c r="AB424">
        <v>19.36</v>
      </c>
      <c r="AC424">
        <v>54.374599999999987</v>
      </c>
      <c r="AD424">
        <v>55.287999999999997</v>
      </c>
      <c r="AE424">
        <v>91.869182149013582</v>
      </c>
      <c r="AF424">
        <v>12.915288</v>
      </c>
      <c r="AG424">
        <v>32.200000000000003</v>
      </c>
      <c r="AH424">
        <v>35.38562793662787</v>
      </c>
      <c r="AI424">
        <v>10.29</v>
      </c>
      <c r="AJ424">
        <v>19.66</v>
      </c>
      <c r="AK424">
        <v>21.1</v>
      </c>
      <c r="AL424">
        <v>30.4576416015625</v>
      </c>
      <c r="AM424">
        <v>35.502460479736328</v>
      </c>
      <c r="AN424">
        <v>23.310813903808594</v>
      </c>
      <c r="AO424" s="5" t="s">
        <v>4389</v>
      </c>
    </row>
    <row r="425" spans="1:41" ht="15" x14ac:dyDescent="0.25">
      <c r="A425">
        <v>2013</v>
      </c>
      <c r="B425" s="5" t="s">
        <v>83</v>
      </c>
      <c r="C425" s="5" t="s">
        <v>4376</v>
      </c>
      <c r="D425" s="5" t="s">
        <v>9</v>
      </c>
      <c r="E425" s="5" t="s">
        <v>1</v>
      </c>
      <c r="F425" s="5" t="s">
        <v>4381</v>
      </c>
      <c r="G425" s="5" t="s">
        <v>87</v>
      </c>
      <c r="H425" s="5" t="s">
        <v>503</v>
      </c>
      <c r="I425">
        <v>2.416666666666667</v>
      </c>
      <c r="J425">
        <v>3.28</v>
      </c>
      <c r="K425">
        <v>60.12</v>
      </c>
      <c r="L425">
        <v>3.3557169999999998</v>
      </c>
      <c r="M425">
        <v>0</v>
      </c>
      <c r="N425">
        <v>6.0326701488741516</v>
      </c>
      <c r="O425">
        <v>0.14000000000000001</v>
      </c>
      <c r="P425">
        <v>7.7447529514648004</v>
      </c>
      <c r="Q425">
        <v>0</v>
      </c>
      <c r="R425">
        <v>1.017055018150109</v>
      </c>
      <c r="S425">
        <v>0.76</v>
      </c>
      <c r="T425">
        <v>3.3412858299999999</v>
      </c>
      <c r="U425">
        <v>0.1</v>
      </c>
      <c r="V425">
        <v>1.37553794795479E-2</v>
      </c>
      <c r="W425">
        <v>0.27782290820471162</v>
      </c>
      <c r="X425">
        <v>1.8247684304</v>
      </c>
      <c r="Y425">
        <v>2.1</v>
      </c>
      <c r="Z425">
        <v>1.1779999999999999</v>
      </c>
      <c r="AA425">
        <v>1.3140792058486761</v>
      </c>
      <c r="AB425">
        <v>1.41</v>
      </c>
      <c r="AC425">
        <v>1.98566</v>
      </c>
      <c r="AD425">
        <v>0.26700000000000002</v>
      </c>
      <c r="AE425">
        <v>0.63183936666028218</v>
      </c>
      <c r="AF425">
        <v>1.488723</v>
      </c>
      <c r="AG425">
        <v>0.1</v>
      </c>
      <c r="AH425">
        <v>0.81823011356928677</v>
      </c>
      <c r="AI425">
        <v>0.21</v>
      </c>
      <c r="AJ425">
        <v>0.54</v>
      </c>
      <c r="AK425">
        <v>0.1</v>
      </c>
      <c r="AL425">
        <v>3.5368280410766602</v>
      </c>
      <c r="AM425">
        <v>1.9587600231170654</v>
      </c>
      <c r="AN425">
        <v>5.7724251747131348</v>
      </c>
      <c r="AO425" s="5" t="s">
        <v>4390</v>
      </c>
    </row>
    <row r="426" spans="1:41" ht="15" x14ac:dyDescent="0.25">
      <c r="A426">
        <v>2013</v>
      </c>
      <c r="B426" s="5" t="s">
        <v>83</v>
      </c>
      <c r="C426" s="5" t="s">
        <v>4376</v>
      </c>
      <c r="D426" s="5" t="s">
        <v>9</v>
      </c>
      <c r="E426" s="5" t="s">
        <v>1</v>
      </c>
      <c r="F426" s="5" t="s">
        <v>4382</v>
      </c>
      <c r="G426" s="5" t="s">
        <v>87</v>
      </c>
      <c r="H426" s="5" t="s">
        <v>503</v>
      </c>
      <c r="I426">
        <v>2.166666666666667</v>
      </c>
      <c r="J426">
        <v>0.39</v>
      </c>
      <c r="K426">
        <v>2.2400000000000002</v>
      </c>
      <c r="L426">
        <v>0.41595100000000002</v>
      </c>
      <c r="M426">
        <v>0</v>
      </c>
      <c r="N426">
        <v>0</v>
      </c>
      <c r="O426">
        <v>0.126</v>
      </c>
      <c r="P426">
        <v>0.910034980323568</v>
      </c>
      <c r="Q426">
        <v>4.0000000000000001E-3</v>
      </c>
      <c r="R426">
        <v>0.27855853663482788</v>
      </c>
      <c r="S426">
        <v>0.33</v>
      </c>
      <c r="T426">
        <v>6.2987274681000001</v>
      </c>
      <c r="U426">
        <v>0</v>
      </c>
      <c r="V426">
        <v>18.8570700773606</v>
      </c>
      <c r="W426">
        <v>5.310722989439479</v>
      </c>
      <c r="X426">
        <v>3.0452988199999999E-2</v>
      </c>
      <c r="Y426">
        <v>1.3</v>
      </c>
      <c r="Z426">
        <v>0.05</v>
      </c>
      <c r="AA426">
        <v>1.5340953210708741</v>
      </c>
      <c r="AB426">
        <v>0</v>
      </c>
      <c r="AC426">
        <v>2.9449299999999989</v>
      </c>
      <c r="AD426">
        <v>0.79400000000000004</v>
      </c>
      <c r="AE426">
        <v>2.8109876779671841</v>
      </c>
      <c r="AF426">
        <v>0.57168999999999992</v>
      </c>
      <c r="AG426">
        <v>0.6</v>
      </c>
      <c r="AH426">
        <v>1.8217363586995019</v>
      </c>
      <c r="AI426">
        <v>0.38</v>
      </c>
      <c r="AJ426">
        <v>0.1</v>
      </c>
      <c r="AK426">
        <v>16.399999999999999</v>
      </c>
      <c r="AL426">
        <v>2.2988145351409912</v>
      </c>
      <c r="AM426">
        <v>1.9372929334640503</v>
      </c>
      <c r="AN426">
        <v>2.8109700679779053</v>
      </c>
      <c r="AO426" s="5" t="s">
        <v>4391</v>
      </c>
    </row>
    <row r="427" spans="1:41" ht="15" x14ac:dyDescent="0.25">
      <c r="A427">
        <v>2013</v>
      </c>
      <c r="B427" s="5" t="s">
        <v>83</v>
      </c>
      <c r="C427" s="5" t="s">
        <v>4376</v>
      </c>
      <c r="D427" s="5" t="s">
        <v>9</v>
      </c>
      <c r="E427" s="5" t="s">
        <v>1</v>
      </c>
      <c r="F427" s="5" t="s">
        <v>4383</v>
      </c>
      <c r="G427" s="5" t="s">
        <v>87</v>
      </c>
      <c r="H427" s="5" t="s">
        <v>503</v>
      </c>
      <c r="I427">
        <v>18.083333333333329</v>
      </c>
      <c r="J427">
        <v>6.26</v>
      </c>
      <c r="K427">
        <v>2.36</v>
      </c>
      <c r="L427">
        <v>3.8485170000000002</v>
      </c>
      <c r="M427">
        <v>27.5183</v>
      </c>
      <c r="N427">
        <v>27.040006260148289</v>
      </c>
      <c r="O427">
        <v>13.67</v>
      </c>
      <c r="P427">
        <v>5.5895824223874104</v>
      </c>
      <c r="Q427">
        <v>1.7849999999999999</v>
      </c>
      <c r="R427">
        <v>34.768712863255672</v>
      </c>
      <c r="S427">
        <v>20.9</v>
      </c>
      <c r="T427">
        <v>4.2165568866000003</v>
      </c>
      <c r="U427">
        <v>2.38</v>
      </c>
      <c r="V427">
        <v>13.19489468970915</v>
      </c>
      <c r="W427">
        <v>2.0767668562144599</v>
      </c>
      <c r="X427">
        <v>20.98314209582</v>
      </c>
      <c r="Y427">
        <v>11.2</v>
      </c>
      <c r="Z427">
        <v>43.05</v>
      </c>
      <c r="AA427">
        <v>14.85379439669652</v>
      </c>
      <c r="AB427">
        <v>0.14000000000000001</v>
      </c>
      <c r="AC427">
        <v>11.824529999999999</v>
      </c>
      <c r="AD427">
        <v>30.003</v>
      </c>
      <c r="AE427">
        <v>33.099565855838613</v>
      </c>
      <c r="AF427">
        <v>10.310629</v>
      </c>
      <c r="AG427">
        <v>12.9</v>
      </c>
      <c r="AH427">
        <v>11.58574363091163</v>
      </c>
      <c r="AI427">
        <v>35.6</v>
      </c>
      <c r="AJ427">
        <v>6.97</v>
      </c>
      <c r="AK427">
        <v>21.5</v>
      </c>
      <c r="AL427">
        <v>15.438347816467285</v>
      </c>
      <c r="AM427">
        <v>15.126973152160645</v>
      </c>
      <c r="AN427">
        <v>15.879459381103516</v>
      </c>
      <c r="AO427" s="5" t="s">
        <v>4392</v>
      </c>
    </row>
    <row r="428" spans="1:41" ht="15" x14ac:dyDescent="0.25">
      <c r="A428">
        <v>2013</v>
      </c>
      <c r="B428" s="5" t="s">
        <v>83</v>
      </c>
      <c r="C428" s="5" t="s">
        <v>4376</v>
      </c>
      <c r="D428" s="5" t="s">
        <v>9</v>
      </c>
      <c r="E428" s="5" t="s">
        <v>1</v>
      </c>
      <c r="F428" s="5" t="s">
        <v>4384</v>
      </c>
      <c r="G428" s="5" t="s">
        <v>87</v>
      </c>
      <c r="H428" s="5" t="s">
        <v>503</v>
      </c>
      <c r="I428">
        <v>1.6</v>
      </c>
      <c r="J428">
        <v>15.39</v>
      </c>
      <c r="K428">
        <v>9.9499999999999993</v>
      </c>
      <c r="L428">
        <v>7.0129169999999998</v>
      </c>
      <c r="M428">
        <v>8.0120000000000005</v>
      </c>
      <c r="N428">
        <v>60.886006612281633</v>
      </c>
      <c r="O428">
        <v>4.53</v>
      </c>
      <c r="P428">
        <v>35.359149540883301</v>
      </c>
      <c r="Q428">
        <v>0</v>
      </c>
      <c r="R428">
        <v>18.90632921660481</v>
      </c>
      <c r="S428">
        <v>1.56</v>
      </c>
      <c r="T428">
        <v>9.5365000000000002</v>
      </c>
      <c r="U428">
        <v>2.2200000000000002</v>
      </c>
      <c r="V428">
        <v>9.8674067221708198E-2</v>
      </c>
      <c r="W428">
        <v>6.7715678310316818</v>
      </c>
      <c r="X428">
        <v>8.5117189624199998</v>
      </c>
      <c r="Y428">
        <v>7.1</v>
      </c>
      <c r="Z428">
        <v>8.3130000000000006</v>
      </c>
      <c r="AA428">
        <v>13.49090895042203</v>
      </c>
      <c r="AB428">
        <v>33.79</v>
      </c>
      <c r="AC428">
        <v>11.244260000000001</v>
      </c>
      <c r="AD428">
        <v>10.531000000000001</v>
      </c>
      <c r="AE428">
        <v>39.422620187703501</v>
      </c>
      <c r="AF428">
        <v>14.80989599999999</v>
      </c>
      <c r="AG428">
        <v>11</v>
      </c>
      <c r="AH428">
        <v>1.737137865086299</v>
      </c>
      <c r="AI428">
        <v>35.5</v>
      </c>
      <c r="AJ428">
        <v>1.18</v>
      </c>
      <c r="AK428">
        <v>25.5</v>
      </c>
      <c r="AL428">
        <v>13.929781913757324</v>
      </c>
      <c r="AM428">
        <v>14.590221405029297</v>
      </c>
      <c r="AN428">
        <v>12.994160652160645</v>
      </c>
      <c r="AO428" s="5" t="s">
        <v>4393</v>
      </c>
    </row>
    <row r="429" spans="1:41" ht="15" x14ac:dyDescent="0.25">
      <c r="A429">
        <v>2013</v>
      </c>
      <c r="B429" s="5" t="s">
        <v>83</v>
      </c>
      <c r="C429" s="5" t="s">
        <v>4376</v>
      </c>
      <c r="D429" s="5" t="s">
        <v>9</v>
      </c>
      <c r="E429" s="5" t="s">
        <v>1</v>
      </c>
      <c r="F429" s="5" t="s">
        <v>4385</v>
      </c>
      <c r="G429" s="5" t="s">
        <v>87</v>
      </c>
      <c r="H429" s="5" t="s">
        <v>503</v>
      </c>
      <c r="I429">
        <v>16.366666666666671</v>
      </c>
      <c r="J429">
        <v>1.47</v>
      </c>
      <c r="K429"/>
      <c r="L429">
        <v>2.4186030000000001</v>
      </c>
      <c r="M429">
        <v>4.0472999999999999</v>
      </c>
      <c r="N429">
        <v>0</v>
      </c>
      <c r="O429">
        <v>0</v>
      </c>
      <c r="P429">
        <v>0</v>
      </c>
      <c r="Q429">
        <v>0</v>
      </c>
      <c r="R429">
        <v>0</v>
      </c>
      <c r="S429">
        <v>1.07</v>
      </c>
      <c r="T429">
        <v>0.90076500000000004</v>
      </c>
      <c r="U429">
        <v>0</v>
      </c>
      <c r="V429">
        <v>2.533215353470351</v>
      </c>
      <c r="W429">
        <v>5.681803411860276</v>
      </c>
      <c r="X429">
        <v>6.52130802835</v>
      </c>
      <c r="Y429">
        <v>6.1</v>
      </c>
      <c r="Z429">
        <v>0</v>
      </c>
      <c r="AA429">
        <v>6.3924726255335127</v>
      </c>
      <c r="AB429">
        <v>6.04</v>
      </c>
      <c r="AC429">
        <v>7.9094100000000003</v>
      </c>
      <c r="AD429">
        <v>0</v>
      </c>
      <c r="AE429">
        <v>3.363212666794356</v>
      </c>
      <c r="AF429">
        <v>2.2642519999999999</v>
      </c>
      <c r="AG429">
        <v>3.7</v>
      </c>
      <c r="AH429">
        <v>5.2012844426604969</v>
      </c>
      <c r="AI429">
        <v>10.3</v>
      </c>
      <c r="AJ429">
        <v>0.3</v>
      </c>
      <c r="AK429">
        <v>4</v>
      </c>
      <c r="AL429">
        <v>3.330355167388916</v>
      </c>
      <c r="AM429">
        <v>3.106931209564209</v>
      </c>
      <c r="AN429">
        <v>3.64687180519104</v>
      </c>
      <c r="AO429" s="5" t="s">
        <v>4394</v>
      </c>
    </row>
    <row r="430" spans="1:41" ht="15" x14ac:dyDescent="0.25">
      <c r="A430">
        <v>2013</v>
      </c>
      <c r="B430" s="5" t="s">
        <v>83</v>
      </c>
      <c r="C430" s="5" t="s">
        <v>4376</v>
      </c>
      <c r="D430" s="5" t="s">
        <v>9</v>
      </c>
      <c r="E430" s="5" t="s">
        <v>192</v>
      </c>
      <c r="F430" s="5" t="s">
        <v>4377</v>
      </c>
      <c r="G430" s="5" t="s">
        <v>87</v>
      </c>
      <c r="H430" s="5" t="s">
        <v>503</v>
      </c>
      <c r="I430">
        <v>1.7258279635551401E-2</v>
      </c>
      <c r="J430">
        <v>0.03</v>
      </c>
      <c r="K430"/>
      <c r="L430">
        <v>5.0990000000000001E-2</v>
      </c>
      <c r="M430">
        <v>0</v>
      </c>
      <c r="N430">
        <v>4.1473482403113996E-3</v>
      </c>
      <c r="O430">
        <v>0</v>
      </c>
      <c r="P430">
        <v>3.0061215566243998E-2</v>
      </c>
      <c r="Q430">
        <v>0</v>
      </c>
      <c r="R430">
        <v>0</v>
      </c>
      <c r="S430">
        <v>0.03</v>
      </c>
      <c r="T430">
        <v>0</v>
      </c>
      <c r="U430">
        <v>0</v>
      </c>
      <c r="V430">
        <v>0</v>
      </c>
      <c r="W430">
        <v>0</v>
      </c>
      <c r="X430">
        <v>1.8126779999999999E-5</v>
      </c>
      <c r="Y430">
        <v>1E-3</v>
      </c>
      <c r="Z430">
        <v>0</v>
      </c>
      <c r="AA430">
        <v>3.1040284080700001E-6</v>
      </c>
      <c r="AB430">
        <v>0</v>
      </c>
      <c r="AC430">
        <v>0</v>
      </c>
      <c r="AD430">
        <v>2.7E-2</v>
      </c>
      <c r="AE430">
        <v>0</v>
      </c>
      <c r="AF430">
        <v>0</v>
      </c>
      <c r="AG430"/>
      <c r="AH430">
        <v>0</v>
      </c>
      <c r="AI430">
        <v>0</v>
      </c>
      <c r="AJ430">
        <v>0</v>
      </c>
      <c r="AK430">
        <v>0.76</v>
      </c>
      <c r="AL430">
        <v>3.2775107771158218E-2</v>
      </c>
      <c r="AM430">
        <v>7.8505855053663254E-3</v>
      </c>
      <c r="AN430">
        <v>6.8084843456745148E-2</v>
      </c>
      <c r="AO430" s="5" t="s">
        <v>4395</v>
      </c>
    </row>
    <row r="431" spans="1:41" ht="15" x14ac:dyDescent="0.25">
      <c r="A431">
        <v>2013</v>
      </c>
      <c r="B431" s="5" t="s">
        <v>83</v>
      </c>
      <c r="C431" s="5" t="s">
        <v>4376</v>
      </c>
      <c r="D431" s="5" t="s">
        <v>9</v>
      </c>
      <c r="E431" s="5" t="s">
        <v>192</v>
      </c>
      <c r="F431" s="5" t="s">
        <v>4378</v>
      </c>
      <c r="G431" s="5" t="s">
        <v>87</v>
      </c>
      <c r="H431" s="5" t="s">
        <v>503</v>
      </c>
      <c r="I431">
        <v>0.2115665825713873</v>
      </c>
      <c r="J431">
        <v>0.02</v>
      </c>
      <c r="K431">
        <v>0.26400000000000001</v>
      </c>
      <c r="L431">
        <v>0.112058</v>
      </c>
      <c r="M431">
        <v>0.20519999999999999</v>
      </c>
      <c r="N431">
        <v>0.1566602108887454</v>
      </c>
      <c r="O431">
        <v>0.20799999999999999</v>
      </c>
      <c r="P431">
        <v>0.15112592916484499</v>
      </c>
      <c r="Q431">
        <v>0</v>
      </c>
      <c r="R431">
        <v>0.1427267749589341</v>
      </c>
      <c r="S431">
        <v>0.74</v>
      </c>
      <c r="T431">
        <v>9.4938003846600002E-3</v>
      </c>
      <c r="U431">
        <v>0</v>
      </c>
      <c r="V431">
        <v>0.18396814543699469</v>
      </c>
      <c r="W431">
        <v>4.8009748172217703E-2</v>
      </c>
      <c r="X431">
        <v>9.0633890000000006E-5</v>
      </c>
      <c r="Y431">
        <v>0.14799999999999999</v>
      </c>
      <c r="Z431">
        <v>0.30299999999999999</v>
      </c>
      <c r="AA431">
        <v>7.3661698151861493E-2</v>
      </c>
      <c r="AB431">
        <v>0</v>
      </c>
      <c r="AC431">
        <v>7.5097317603960795E-2</v>
      </c>
      <c r="AD431">
        <v>3.7499999999999999E-2</v>
      </c>
      <c r="AE431">
        <v>0.23799999999999999</v>
      </c>
      <c r="AF431">
        <v>5.3733999999999997E-2</v>
      </c>
      <c r="AG431">
        <v>0.03</v>
      </c>
      <c r="AH431">
        <v>0.13666092130427601</v>
      </c>
      <c r="AI431">
        <v>0.1066</v>
      </c>
      <c r="AJ431">
        <v>6.5535351082238E-2</v>
      </c>
      <c r="AK431">
        <v>0.4</v>
      </c>
      <c r="AL431">
        <v>0.14209270477294922</v>
      </c>
      <c r="AM431">
        <v>0.11559610813856125</v>
      </c>
      <c r="AN431">
        <v>0.1796296089887619</v>
      </c>
      <c r="AO431" s="5" t="s">
        <v>4396</v>
      </c>
    </row>
    <row r="432" spans="1:41" ht="15" x14ac:dyDescent="0.25">
      <c r="A432">
        <v>2013</v>
      </c>
      <c r="B432" s="5" t="s">
        <v>83</v>
      </c>
      <c r="C432" s="5" t="s">
        <v>4376</v>
      </c>
      <c r="D432" s="5" t="s">
        <v>9</v>
      </c>
      <c r="E432" s="5" t="s">
        <v>192</v>
      </c>
      <c r="F432" s="5" t="s">
        <v>4379</v>
      </c>
      <c r="G432" s="5" t="s">
        <v>87</v>
      </c>
      <c r="H432" s="5" t="s">
        <v>503</v>
      </c>
      <c r="I432">
        <v>0.14275843229258731</v>
      </c>
      <c r="J432">
        <v>0.35</v>
      </c>
      <c r="K432">
        <v>0.158</v>
      </c>
      <c r="L432">
        <v>0.81331899999999979</v>
      </c>
      <c r="M432">
        <v>0.19650000000000001</v>
      </c>
      <c r="N432">
        <v>1.2062914490286989</v>
      </c>
      <c r="O432">
        <v>0.16700000000000001</v>
      </c>
      <c r="P432">
        <v>0.27459554000874498</v>
      </c>
      <c r="Q432">
        <v>0</v>
      </c>
      <c r="R432">
        <v>0.3699783009876092</v>
      </c>
      <c r="S432">
        <v>0.01</v>
      </c>
      <c r="T432">
        <v>0.33461554199999999</v>
      </c>
      <c r="U432">
        <v>0</v>
      </c>
      <c r="V432">
        <v>0.23727359262089581</v>
      </c>
      <c r="W432">
        <v>8.8545897644191698E-2</v>
      </c>
      <c r="X432">
        <v>0.43609404172999999</v>
      </c>
      <c r="Y432">
        <v>0.10100000000000001</v>
      </c>
      <c r="Z432">
        <v>0.38979999999999998</v>
      </c>
      <c r="AA432">
        <v>0.34023565783674059</v>
      </c>
      <c r="AB432">
        <v>0.16</v>
      </c>
      <c r="AC432">
        <v>0.57759773352144084</v>
      </c>
      <c r="AD432">
        <v>0.39760000000000001</v>
      </c>
      <c r="AE432">
        <v>1.03</v>
      </c>
      <c r="AF432">
        <v>0.26003499999999991</v>
      </c>
      <c r="AG432">
        <v>0.11</v>
      </c>
      <c r="AH432">
        <v>4.5333270370457998E-3</v>
      </c>
      <c r="AI432">
        <v>0.16700000000000001</v>
      </c>
      <c r="AJ432">
        <v>4.9530979630248002E-2</v>
      </c>
      <c r="AK432">
        <v>0.43</v>
      </c>
      <c r="AL432">
        <v>0.30352774262428284</v>
      </c>
      <c r="AM432">
        <v>0.36778917908668518</v>
      </c>
      <c r="AN432">
        <v>0.2124907374382019</v>
      </c>
      <c r="AO432" s="5" t="s">
        <v>4397</v>
      </c>
    </row>
    <row r="433" spans="1:41" ht="15" x14ac:dyDescent="0.25">
      <c r="A433">
        <v>2013</v>
      </c>
      <c r="B433" s="5" t="s">
        <v>83</v>
      </c>
      <c r="C433" s="5" t="s">
        <v>4376</v>
      </c>
      <c r="D433" s="5" t="s">
        <v>9</v>
      </c>
      <c r="E433" s="5" t="s">
        <v>192</v>
      </c>
      <c r="F433" s="5" t="s">
        <v>4380</v>
      </c>
      <c r="G433" s="5" t="s">
        <v>87</v>
      </c>
      <c r="H433" s="5" t="s">
        <v>503</v>
      </c>
      <c r="I433">
        <v>0.28452057656152069</v>
      </c>
      <c r="J433">
        <v>0.15</v>
      </c>
      <c r="K433">
        <v>0.223</v>
      </c>
      <c r="L433">
        <v>0.70833999999999986</v>
      </c>
      <c r="M433">
        <v>0.51839999999999997</v>
      </c>
      <c r="N433">
        <v>0.79922530664945124</v>
      </c>
      <c r="O433">
        <v>0.32100000000000001</v>
      </c>
      <c r="P433">
        <v>0.465238303454307</v>
      </c>
      <c r="Q433">
        <v>0.25900000000000001</v>
      </c>
      <c r="R433">
        <v>0.72243515645596312</v>
      </c>
      <c r="S433">
        <v>0.23</v>
      </c>
      <c r="T433">
        <v>0.33449277734580002</v>
      </c>
      <c r="U433">
        <v>0.45</v>
      </c>
      <c r="V433">
        <v>0.28213275415946049</v>
      </c>
      <c r="W433">
        <v>0.45385865150284321</v>
      </c>
      <c r="X433">
        <v>0.42248083093</v>
      </c>
      <c r="Y433">
        <v>0.29199999999999998</v>
      </c>
      <c r="Z433">
        <v>0.47699999999999998</v>
      </c>
      <c r="AA433">
        <v>0.70136763491659482</v>
      </c>
      <c r="AB433">
        <v>0.44</v>
      </c>
      <c r="AC433">
        <v>0.6139334319739832</v>
      </c>
      <c r="AD433">
        <v>1.044</v>
      </c>
      <c r="AE433">
        <v>1.448</v>
      </c>
      <c r="AF433">
        <v>0.33926499999999993</v>
      </c>
      <c r="AG433">
        <v>0.36</v>
      </c>
      <c r="AH433">
        <v>0.74162396996670832</v>
      </c>
      <c r="AI433">
        <v>0.1734</v>
      </c>
      <c r="AJ433">
        <v>0.27507968792689957</v>
      </c>
      <c r="AK433">
        <v>0.43</v>
      </c>
      <c r="AL433">
        <v>0.4813721776008606</v>
      </c>
      <c r="AM433">
        <v>0.50750219821929932</v>
      </c>
      <c r="AN433">
        <v>0.44435465335845947</v>
      </c>
      <c r="AO433" s="5" t="s">
        <v>4398</v>
      </c>
    </row>
    <row r="434" spans="1:41" ht="15" x14ac:dyDescent="0.25">
      <c r="A434">
        <v>2013</v>
      </c>
      <c r="B434" s="5" t="s">
        <v>83</v>
      </c>
      <c r="C434" s="5" t="s">
        <v>4376</v>
      </c>
      <c r="D434" s="5" t="s">
        <v>9</v>
      </c>
      <c r="E434" s="5" t="s">
        <v>192</v>
      </c>
      <c r="F434" s="5" t="s">
        <v>4381</v>
      </c>
      <c r="G434" s="5" t="s">
        <v>87</v>
      </c>
      <c r="H434" s="5" t="s">
        <v>503</v>
      </c>
      <c r="I434">
        <v>7.7774742491684201E-2</v>
      </c>
      <c r="J434">
        <v>0.14000000000000001</v>
      </c>
      <c r="K434">
        <v>0.40799999999999997</v>
      </c>
      <c r="L434">
        <v>0.11133800000000001</v>
      </c>
      <c r="M434">
        <v>0</v>
      </c>
      <c r="N434">
        <v>0.23608584228338911</v>
      </c>
      <c r="O434">
        <v>2.3E-2</v>
      </c>
      <c r="P434">
        <v>0.112975513773502</v>
      </c>
      <c r="Q434">
        <v>0</v>
      </c>
      <c r="R434">
        <v>0.15225811685019569</v>
      </c>
      <c r="S434">
        <v>0.08</v>
      </c>
      <c r="T434">
        <v>0.15239186399999999</v>
      </c>
      <c r="U434">
        <v>0.03</v>
      </c>
      <c r="V434">
        <v>2.4132244700959999E-4</v>
      </c>
      <c r="W434">
        <v>2.9244516653127999E-3</v>
      </c>
      <c r="X434">
        <v>7.2398354090000006E-2</v>
      </c>
      <c r="Y434">
        <v>6.5000000000000002E-2</v>
      </c>
      <c r="Z434">
        <v>0.11700000000000001</v>
      </c>
      <c r="AA434">
        <v>8.1648363245820393E-2</v>
      </c>
      <c r="AB434">
        <v>0.11</v>
      </c>
      <c r="AC434">
        <v>5.8643664322199996E-3</v>
      </c>
      <c r="AD434">
        <v>4.48E-2</v>
      </c>
      <c r="AE434">
        <v>0.16700000000000001</v>
      </c>
      <c r="AF434">
        <v>9.4353000000000006E-2</v>
      </c>
      <c r="AG434">
        <v>0.03</v>
      </c>
      <c r="AH434">
        <v>3.7128420654971302E-2</v>
      </c>
      <c r="AI434">
        <v>7.1999999999999998E-3</v>
      </c>
      <c r="AJ434">
        <v>2.9215870799307899E-2</v>
      </c>
      <c r="AK434">
        <v>0</v>
      </c>
      <c r="AL434">
        <v>8.2365453243255615E-2</v>
      </c>
      <c r="AM434">
        <v>8.53385329246521E-2</v>
      </c>
      <c r="AN434">
        <v>7.8153587877750397E-2</v>
      </c>
      <c r="AO434" s="5" t="s">
        <v>4399</v>
      </c>
    </row>
    <row r="435" spans="1:41" ht="15" x14ac:dyDescent="0.25">
      <c r="A435">
        <v>2013</v>
      </c>
      <c r="B435" s="5" t="s">
        <v>83</v>
      </c>
      <c r="C435" s="5" t="s">
        <v>4376</v>
      </c>
      <c r="D435" s="5" t="s">
        <v>9</v>
      </c>
      <c r="E435" s="5" t="s">
        <v>192</v>
      </c>
      <c r="F435" s="5" t="s">
        <v>4382</v>
      </c>
      <c r="G435" s="5" t="s">
        <v>87</v>
      </c>
      <c r="H435" s="5" t="s">
        <v>503</v>
      </c>
      <c r="I435">
        <v>1.7965322749112202E-2</v>
      </c>
      <c r="J435">
        <v>0.01</v>
      </c>
      <c r="K435">
        <v>6.8000000000000005E-2</v>
      </c>
      <c r="L435">
        <v>4.2111999999999997E-2</v>
      </c>
      <c r="M435">
        <v>0</v>
      </c>
      <c r="N435">
        <v>0</v>
      </c>
      <c r="O435">
        <v>7.0000000000000001E-3</v>
      </c>
      <c r="P435">
        <v>1.5467861827721901E-2</v>
      </c>
      <c r="Q435">
        <v>0</v>
      </c>
      <c r="R435">
        <v>4.8670681997930001E-4</v>
      </c>
      <c r="S435">
        <v>0.01</v>
      </c>
      <c r="T435">
        <v>9.4324180499999993E-2</v>
      </c>
      <c r="U435">
        <v>0</v>
      </c>
      <c r="V435">
        <v>0.23606698038584781</v>
      </c>
      <c r="W435">
        <v>0.13785540211210401</v>
      </c>
      <c r="X435">
        <v>8.5359000850000005E-2</v>
      </c>
      <c r="Y435">
        <v>1.7000000000000001E-2</v>
      </c>
      <c r="Z435">
        <v>0</v>
      </c>
      <c r="AA435">
        <v>1.4356131387314499E-2</v>
      </c>
      <c r="AB435">
        <v>0</v>
      </c>
      <c r="AC435">
        <v>3.1139075975838801E-2</v>
      </c>
      <c r="AD435">
        <v>1.6799999999999999E-2</v>
      </c>
      <c r="AE435">
        <v>6.4000000000000001E-2</v>
      </c>
      <c r="AF435">
        <v>1.7606E-2</v>
      </c>
      <c r="AG435">
        <v>0.01</v>
      </c>
      <c r="AH435">
        <v>2.9596486671546299E-2</v>
      </c>
      <c r="AI435">
        <v>6.6E-3</v>
      </c>
      <c r="AJ435">
        <v>1E-3</v>
      </c>
      <c r="AK435">
        <v>0.48</v>
      </c>
      <c r="AL435">
        <v>4.8715006560087204E-2</v>
      </c>
      <c r="AM435">
        <v>2.8070591390132904E-2</v>
      </c>
      <c r="AN435">
        <v>7.7961258590221405E-2</v>
      </c>
      <c r="AO435" s="5" t="s">
        <v>4400</v>
      </c>
    </row>
    <row r="436" spans="1:41" ht="15" x14ac:dyDescent="0.25">
      <c r="A436">
        <v>2013</v>
      </c>
      <c r="B436" s="5" t="s">
        <v>83</v>
      </c>
      <c r="C436" s="5" t="s">
        <v>4376</v>
      </c>
      <c r="D436" s="5" t="s">
        <v>9</v>
      </c>
      <c r="E436" s="5" t="s">
        <v>192</v>
      </c>
      <c r="F436" s="5" t="s">
        <v>4383</v>
      </c>
      <c r="G436" s="5" t="s">
        <v>87</v>
      </c>
      <c r="H436" s="5" t="s">
        <v>503</v>
      </c>
      <c r="I436">
        <v>0.1975864119168903</v>
      </c>
      <c r="J436">
        <v>0.09</v>
      </c>
      <c r="K436">
        <v>1.0999999999999999E-2</v>
      </c>
      <c r="L436">
        <v>8.6383000000000001E-2</v>
      </c>
      <c r="M436">
        <v>0.39290000000000003</v>
      </c>
      <c r="N436">
        <v>0.51254964101962164</v>
      </c>
      <c r="O436">
        <v>9.4E-2</v>
      </c>
      <c r="P436">
        <v>8.6193703541757802E-2</v>
      </c>
      <c r="Q436">
        <v>0.05</v>
      </c>
      <c r="R436">
        <v>0.44371438421447551</v>
      </c>
      <c r="S436">
        <v>0.37</v>
      </c>
      <c r="T436">
        <v>5.3116176289999997E-2</v>
      </c>
      <c r="U436">
        <v>0.03</v>
      </c>
      <c r="V436">
        <v>0.1810722760728794</v>
      </c>
      <c r="W436">
        <v>6.01137286758733E-2</v>
      </c>
      <c r="X436">
        <v>0.29097105153000002</v>
      </c>
      <c r="Y436">
        <v>0.192</v>
      </c>
      <c r="Z436">
        <v>0.40799999999999997</v>
      </c>
      <c r="AA436">
        <v>0.16050930898119589</v>
      </c>
      <c r="AB436">
        <v>1E-3</v>
      </c>
      <c r="AC436">
        <v>0.19293619963230629</v>
      </c>
      <c r="AD436">
        <v>0.48220000000000002</v>
      </c>
      <c r="AE436">
        <v>0.39500000000000002</v>
      </c>
      <c r="AF436">
        <v>0.17349000000000001</v>
      </c>
      <c r="AG436">
        <v>0.16</v>
      </c>
      <c r="AH436">
        <v>0.14248105210964979</v>
      </c>
      <c r="AI436">
        <v>0.20860000000000001</v>
      </c>
      <c r="AJ436">
        <v>0.1165605522118726</v>
      </c>
      <c r="AK436">
        <v>0.12</v>
      </c>
      <c r="AL436">
        <v>0.19663366675376892</v>
      </c>
      <c r="AM436">
        <v>0.20447032153606415</v>
      </c>
      <c r="AN436">
        <v>0.18553183972835541</v>
      </c>
      <c r="AO436" s="5" t="s">
        <v>4401</v>
      </c>
    </row>
    <row r="437" spans="1:41" ht="15" x14ac:dyDescent="0.25">
      <c r="A437">
        <v>2013</v>
      </c>
      <c r="B437" s="5" t="s">
        <v>83</v>
      </c>
      <c r="C437" s="5" t="s">
        <v>4376</v>
      </c>
      <c r="D437" s="5" t="s">
        <v>9</v>
      </c>
      <c r="E437" s="5" t="s">
        <v>192</v>
      </c>
      <c r="F437" s="5" t="s">
        <v>4384</v>
      </c>
      <c r="G437" s="5" t="s">
        <v>87</v>
      </c>
      <c r="H437" s="5" t="s">
        <v>503</v>
      </c>
      <c r="I437">
        <v>2.1757644903665399E-2</v>
      </c>
      <c r="J437">
        <v>0.13</v>
      </c>
      <c r="K437">
        <v>0.108</v>
      </c>
      <c r="L437">
        <v>0.23791300000000001</v>
      </c>
      <c r="M437">
        <v>0.1847</v>
      </c>
      <c r="N437">
        <v>0.35076393372067999</v>
      </c>
      <c r="O437">
        <v>8.4000000000000005E-2</v>
      </c>
      <c r="P437">
        <v>0.46146698731963298</v>
      </c>
      <c r="Q437">
        <v>0</v>
      </c>
      <c r="R437">
        <v>0.29490377400579992</v>
      </c>
      <c r="S437">
        <v>0.02</v>
      </c>
      <c r="T437">
        <v>6.2732700000000002E-2</v>
      </c>
      <c r="U437">
        <v>4.0000000000000002E-4</v>
      </c>
      <c r="V437">
        <v>1.3138666559411999E-3</v>
      </c>
      <c r="W437">
        <v>9.9431356620633696E-2</v>
      </c>
      <c r="X437">
        <v>0.14782388022000001</v>
      </c>
      <c r="Y437">
        <v>7.8E-2</v>
      </c>
      <c r="Z437">
        <v>0.05</v>
      </c>
      <c r="AA437">
        <v>0.16114563480484981</v>
      </c>
      <c r="AB437">
        <v>0.52</v>
      </c>
      <c r="AC437">
        <v>9.0694095655392798E-2</v>
      </c>
      <c r="AD437">
        <v>0.1656</v>
      </c>
      <c r="AE437">
        <v>0.54900000000000015</v>
      </c>
      <c r="AF437">
        <v>0.3115</v>
      </c>
      <c r="AG437">
        <v>0.11</v>
      </c>
      <c r="AH437">
        <v>5.4470757679503198E-2</v>
      </c>
      <c r="AI437">
        <v>0.42099999999999999</v>
      </c>
      <c r="AJ437">
        <v>1.8912601317507102E-2</v>
      </c>
      <c r="AK437">
        <v>0.2</v>
      </c>
      <c r="AL437">
        <v>0.17019069194793701</v>
      </c>
      <c r="AM437">
        <v>0.16869243979454041</v>
      </c>
      <c r="AN437">
        <v>0.17231321334838867</v>
      </c>
      <c r="AO437" s="5" t="s">
        <v>4402</v>
      </c>
    </row>
    <row r="438" spans="1:41" ht="15" x14ac:dyDescent="0.25">
      <c r="A438">
        <v>2013</v>
      </c>
      <c r="B438" s="5" t="s">
        <v>83</v>
      </c>
      <c r="C438" s="5" t="s">
        <v>4376</v>
      </c>
      <c r="D438" s="5" t="s">
        <v>9</v>
      </c>
      <c r="E438" s="5" t="s">
        <v>192</v>
      </c>
      <c r="F438" s="5" t="s">
        <v>4385</v>
      </c>
      <c r="G438" s="5" t="s">
        <v>87</v>
      </c>
      <c r="H438" s="5" t="s">
        <v>503</v>
      </c>
      <c r="I438">
        <v>0.17229355144542111</v>
      </c>
      <c r="J438">
        <v>0.02</v>
      </c>
      <c r="K438"/>
      <c r="L438">
        <v>0.141093</v>
      </c>
      <c r="M438">
        <v>0.12620000000000001</v>
      </c>
      <c r="N438">
        <v>0</v>
      </c>
      <c r="O438">
        <v>0</v>
      </c>
      <c r="P438">
        <v>0</v>
      </c>
      <c r="Q438">
        <v>0</v>
      </c>
      <c r="R438">
        <v>0</v>
      </c>
      <c r="S438">
        <v>0.03</v>
      </c>
      <c r="T438">
        <v>2.3816339999999998E-2</v>
      </c>
      <c r="U438">
        <v>0</v>
      </c>
      <c r="V438">
        <v>3.2712598372414199E-2</v>
      </c>
      <c r="W438">
        <v>0.43111291632818849</v>
      </c>
      <c r="X438">
        <v>0.11171533707</v>
      </c>
      <c r="Y438">
        <v>0.04</v>
      </c>
      <c r="Z438">
        <v>0</v>
      </c>
      <c r="AA438">
        <v>0.101945605006177</v>
      </c>
      <c r="AB438">
        <v>0.06</v>
      </c>
      <c r="AC438">
        <v>0.1889095305030066</v>
      </c>
      <c r="AD438">
        <v>0</v>
      </c>
      <c r="AE438">
        <v>0.13600000000000001</v>
      </c>
      <c r="AF438">
        <v>6.0664000000000003E-2</v>
      </c>
      <c r="AG438">
        <v>0.06</v>
      </c>
      <c r="AH438">
        <v>0.13785328075933229</v>
      </c>
      <c r="AI438">
        <v>0.2495</v>
      </c>
      <c r="AJ438">
        <v>1.7971524847455E-3</v>
      </c>
      <c r="AK438">
        <v>0.06</v>
      </c>
      <c r="AL438">
        <v>7.536596804857254E-2</v>
      </c>
      <c r="AM438">
        <v>5.6200902909040451E-2</v>
      </c>
      <c r="AN438">
        <v>0.10251647979021072</v>
      </c>
      <c r="AO438" s="5" t="s">
        <v>4403</v>
      </c>
    </row>
    <row r="439" spans="1:41" ht="15" x14ac:dyDescent="0.25">
      <c r="A439">
        <v>2013</v>
      </c>
      <c r="B439" s="5" t="s">
        <v>1806</v>
      </c>
      <c r="C439" s="5" t="s">
        <v>505</v>
      </c>
      <c r="D439" s="5" t="s">
        <v>9</v>
      </c>
      <c r="E439" s="5" t="s">
        <v>1</v>
      </c>
      <c r="F439" s="5" t="s">
        <v>188</v>
      </c>
      <c r="G439" s="5" t="s">
        <v>87</v>
      </c>
      <c r="H439" s="5" t="s">
        <v>503</v>
      </c>
      <c r="I439">
        <v>52</v>
      </c>
      <c r="J439">
        <v>14</v>
      </c>
      <c r="K439">
        <v>166.2</v>
      </c>
      <c r="L439">
        <v>72.5</v>
      </c>
      <c r="M439">
        <v>27</v>
      </c>
      <c r="N439">
        <v>60</v>
      </c>
      <c r="O439">
        <v>0</v>
      </c>
      <c r="P439">
        <v>52</v>
      </c>
      <c r="Q439">
        <v>4.79</v>
      </c>
      <c r="R439">
        <v>45</v>
      </c>
      <c r="S439">
        <v>72</v>
      </c>
      <c r="T439">
        <v>65</v>
      </c>
      <c r="U439">
        <v>9</v>
      </c>
      <c r="V439">
        <v>37</v>
      </c>
      <c r="W439">
        <v>20.27</v>
      </c>
      <c r="X439">
        <v>30.2</v>
      </c>
      <c r="Y439">
        <v>10.148999999999999</v>
      </c>
      <c r="Z439">
        <v>149</v>
      </c>
      <c r="AA439">
        <v>40</v>
      </c>
      <c r="AB439">
        <v>24.57</v>
      </c>
      <c r="AC439">
        <v>71.7</v>
      </c>
      <c r="AD439">
        <v>58.16</v>
      </c>
      <c r="AE439">
        <v>76</v>
      </c>
      <c r="AF439">
        <v>28.665575</v>
      </c>
      <c r="AG439">
        <v>19.510000000000002</v>
      </c>
      <c r="AH439">
        <v>14.71527400658846</v>
      </c>
      <c r="AI439">
        <v>38</v>
      </c>
      <c r="AJ439">
        <v>1.4</v>
      </c>
      <c r="AK439">
        <v>49</v>
      </c>
      <c r="AL439">
        <v>45.097583770751953</v>
      </c>
      <c r="AM439">
        <v>43.689094543457031</v>
      </c>
      <c r="AN439">
        <v>47.092941284179688</v>
      </c>
      <c r="AO439" s="5" t="s">
        <v>1881</v>
      </c>
    </row>
    <row r="440" spans="1:41" ht="15" x14ac:dyDescent="0.25">
      <c r="A440">
        <v>2013</v>
      </c>
      <c r="B440" s="5" t="s">
        <v>1806</v>
      </c>
      <c r="C440" s="5" t="s">
        <v>505</v>
      </c>
      <c r="D440" s="5" t="s">
        <v>9</v>
      </c>
      <c r="E440" s="5" t="s">
        <v>1</v>
      </c>
      <c r="F440" s="5" t="s">
        <v>190</v>
      </c>
      <c r="G440" s="5" t="s">
        <v>87</v>
      </c>
      <c r="H440" s="5" t="s">
        <v>503</v>
      </c>
      <c r="I440">
        <v>112</v>
      </c>
      <c r="J440">
        <v>70</v>
      </c>
      <c r="K440">
        <v>135</v>
      </c>
      <c r="L440">
        <v>53.9</v>
      </c>
      <c r="M440">
        <v>70</v>
      </c>
      <c r="N440">
        <v>242</v>
      </c>
      <c r="O440">
        <v>83</v>
      </c>
      <c r="P440">
        <v>120</v>
      </c>
      <c r="Q440">
        <v>35.270000000000003</v>
      </c>
      <c r="R440">
        <v>100</v>
      </c>
      <c r="S440">
        <v>185</v>
      </c>
      <c r="T440">
        <v>15</v>
      </c>
      <c r="U440">
        <v>54</v>
      </c>
      <c r="V440">
        <v>97</v>
      </c>
      <c r="W440">
        <v>60.8</v>
      </c>
      <c r="X440">
        <v>102.26</v>
      </c>
      <c r="Y440">
        <v>49.551000000000002</v>
      </c>
      <c r="Z440">
        <v>177</v>
      </c>
      <c r="AA440">
        <v>170</v>
      </c>
      <c r="AB440">
        <v>62.43</v>
      </c>
      <c r="AC440">
        <v>252.82</v>
      </c>
      <c r="AD440">
        <v>162</v>
      </c>
      <c r="AE440">
        <v>326</v>
      </c>
      <c r="AF440">
        <v>85.996724999999998</v>
      </c>
      <c r="AG440">
        <v>75.83</v>
      </c>
      <c r="AH440">
        <v>60.39667792128067</v>
      </c>
      <c r="AI440">
        <v>133</v>
      </c>
      <c r="AJ440">
        <v>41.76</v>
      </c>
      <c r="AK440">
        <v>128</v>
      </c>
      <c r="AL440">
        <v>112.414306640625</v>
      </c>
      <c r="AM440">
        <v>121.36045074462891</v>
      </c>
      <c r="AN440">
        <v>99.740562438964844</v>
      </c>
      <c r="AO440" s="5" t="s">
        <v>1882</v>
      </c>
    </row>
    <row r="441" spans="1:41" ht="15" x14ac:dyDescent="0.25">
      <c r="A441">
        <v>2013</v>
      </c>
      <c r="B441" s="5" t="s">
        <v>1806</v>
      </c>
      <c r="C441" s="5" t="s">
        <v>505</v>
      </c>
      <c r="D441" s="5" t="s">
        <v>9</v>
      </c>
      <c r="E441" s="5" t="s">
        <v>192</v>
      </c>
      <c r="F441" s="5" t="s">
        <v>188</v>
      </c>
      <c r="G441" s="5" t="s">
        <v>87</v>
      </c>
      <c r="H441" s="5" t="s">
        <v>503</v>
      </c>
      <c r="I441">
        <v>0.3</v>
      </c>
      <c r="J441">
        <v>0.12</v>
      </c>
      <c r="K441">
        <v>0.63</v>
      </c>
      <c r="L441">
        <v>0.33</v>
      </c>
      <c r="M441">
        <v>0.27</v>
      </c>
      <c r="N441">
        <v>0.2</v>
      </c>
      <c r="O441">
        <v>0</v>
      </c>
      <c r="P441">
        <v>0.19</v>
      </c>
      <c r="Q441">
        <v>0.02</v>
      </c>
      <c r="R441">
        <v>0.3</v>
      </c>
      <c r="S441">
        <v>0.3</v>
      </c>
      <c r="T441">
        <v>0.4</v>
      </c>
      <c r="U441">
        <v>0.05</v>
      </c>
      <c r="V441">
        <v>0.35</v>
      </c>
      <c r="W441">
        <v>0.09</v>
      </c>
      <c r="X441">
        <v>0.24</v>
      </c>
      <c r="Y441">
        <v>5.4600000000000003E-2</v>
      </c>
      <c r="Z441">
        <v>0.64</v>
      </c>
      <c r="AA441">
        <v>0.2</v>
      </c>
      <c r="AB441">
        <v>0.13</v>
      </c>
      <c r="AC441">
        <v>0.5</v>
      </c>
      <c r="AD441">
        <v>0.31</v>
      </c>
      <c r="AE441">
        <v>0.5</v>
      </c>
      <c r="AF441">
        <v>0.27420899999999998</v>
      </c>
      <c r="AG441">
        <v>0.13600000000000001</v>
      </c>
      <c r="AH441">
        <v>0.15331784289188491</v>
      </c>
      <c r="AI441">
        <v>0.13</v>
      </c>
      <c r="AJ441">
        <v>0.01</v>
      </c>
      <c r="AK441">
        <v>0.22</v>
      </c>
      <c r="AL441">
        <v>0.24303886294364929</v>
      </c>
      <c r="AM441">
        <v>0.24557702243328094</v>
      </c>
      <c r="AN441">
        <v>0.23944316804409027</v>
      </c>
      <c r="AO441" s="5" t="s">
        <v>1883</v>
      </c>
    </row>
    <row r="442" spans="1:41" ht="15" x14ac:dyDescent="0.25">
      <c r="A442">
        <v>2013</v>
      </c>
      <c r="B442" s="5" t="s">
        <v>1806</v>
      </c>
      <c r="C442" s="5" t="s">
        <v>505</v>
      </c>
      <c r="D442" s="5" t="s">
        <v>9</v>
      </c>
      <c r="E442" s="5" t="s">
        <v>192</v>
      </c>
      <c r="F442" s="5" t="s">
        <v>190</v>
      </c>
      <c r="G442" s="5" t="s">
        <v>87</v>
      </c>
      <c r="H442" s="5" t="s">
        <v>503</v>
      </c>
      <c r="I442">
        <v>1.39</v>
      </c>
      <c r="J442">
        <v>1.27</v>
      </c>
      <c r="K442">
        <v>1.17</v>
      </c>
      <c r="L442">
        <v>2.46</v>
      </c>
      <c r="M442">
        <v>2.2999999999999998</v>
      </c>
      <c r="N442">
        <v>3.8</v>
      </c>
      <c r="O442">
        <v>1.66</v>
      </c>
      <c r="P442">
        <v>1.61</v>
      </c>
      <c r="Q442">
        <v>0.75</v>
      </c>
      <c r="R442">
        <v>1.5</v>
      </c>
      <c r="S442">
        <v>1.4</v>
      </c>
      <c r="T442">
        <v>1.4</v>
      </c>
      <c r="U442">
        <v>1.05</v>
      </c>
      <c r="V442">
        <v>1.2</v>
      </c>
      <c r="W442">
        <v>0.81</v>
      </c>
      <c r="X442">
        <v>2.31</v>
      </c>
      <c r="Y442">
        <v>0.72540000000000004</v>
      </c>
      <c r="Z442">
        <v>2.09</v>
      </c>
      <c r="AA442">
        <v>2.6</v>
      </c>
      <c r="AB442">
        <v>1.1299999999999999</v>
      </c>
      <c r="AC442">
        <v>3.48</v>
      </c>
      <c r="AD442">
        <v>3</v>
      </c>
      <c r="AE442">
        <v>4.5</v>
      </c>
      <c r="AF442">
        <v>1.835091</v>
      </c>
      <c r="AG442">
        <v>0.872</v>
      </c>
      <c r="AH442">
        <v>1.2843482161830331</v>
      </c>
      <c r="AI442">
        <v>2.31</v>
      </c>
      <c r="AJ442">
        <v>0.55000000000000004</v>
      </c>
      <c r="AK442">
        <v>2.11</v>
      </c>
      <c r="AL442">
        <v>1.8126497268676758</v>
      </c>
      <c r="AM442">
        <v>1.8636758327484131</v>
      </c>
      <c r="AN442">
        <v>1.7403625249862671</v>
      </c>
      <c r="AO442" s="5" t="s">
        <v>1884</v>
      </c>
    </row>
    <row r="443" spans="1:41" ht="15" x14ac:dyDescent="0.25">
      <c r="A443">
        <v>2013</v>
      </c>
      <c r="B443" s="5" t="s">
        <v>83</v>
      </c>
      <c r="C443" s="5" t="s">
        <v>252</v>
      </c>
      <c r="D443" s="5" t="s">
        <v>253</v>
      </c>
      <c r="E443" s="5" t="s">
        <v>14</v>
      </c>
      <c r="F443" s="5" t="s">
        <v>254</v>
      </c>
      <c r="G443" s="5" t="s">
        <v>87</v>
      </c>
      <c r="H443" s="5" t="s">
        <v>136</v>
      </c>
      <c r="I443">
        <v>2.0985383799020398E-2</v>
      </c>
      <c r="J443">
        <v>6.2170684806799999E-2</v>
      </c>
      <c r="K443">
        <v>3.36106286525064E-2</v>
      </c>
      <c r="L443">
        <v>1.81288185324835E-2</v>
      </c>
      <c r="M443">
        <v>5.8630565882889403E-2</v>
      </c>
      <c r="N443">
        <v>5.5041243637807602E-2</v>
      </c>
      <c r="O443">
        <v>7.8446260035524198E-2</v>
      </c>
      <c r="P443">
        <v>5.0334377131910697E-2</v>
      </c>
      <c r="Q443">
        <v>4.5808844044951301E-2</v>
      </c>
      <c r="R443">
        <v>5.6667848288463697E-2</v>
      </c>
      <c r="S443">
        <v>6.4303840264852599E-2</v>
      </c>
      <c r="T443">
        <v>1.5791746831652201E-2</v>
      </c>
      <c r="U443">
        <v>8.6055841801714106E-2</v>
      </c>
      <c r="V443">
        <v>8.1286147869267203E-2</v>
      </c>
      <c r="W443">
        <v>1.4565010083763499E-2</v>
      </c>
      <c r="X443">
        <v>5.28819862415362E-2</v>
      </c>
      <c r="Y443">
        <v>4.6503968952289698E-2</v>
      </c>
      <c r="Z443">
        <v>6.2159131805608503E-2</v>
      </c>
      <c r="AA443">
        <v>5.6656162642709298E-2</v>
      </c>
      <c r="AB443">
        <v>5.7078399038885702E-2</v>
      </c>
      <c r="AC443">
        <v>3.4048821447127897E-2</v>
      </c>
      <c r="AD443">
        <v>3.0060718809192599E-2</v>
      </c>
      <c r="AE443">
        <v>2.9150457845275899E-2</v>
      </c>
      <c r="AF443">
        <v>4.8659537710759898E-2</v>
      </c>
      <c r="AG443">
        <v>6.8879729779423193E-2</v>
      </c>
      <c r="AH443">
        <v>5.2315225331154701E-2</v>
      </c>
      <c r="AI443">
        <v>5.8033323703647E-2</v>
      </c>
      <c r="AJ443">
        <v>6.0140382732316998E-2</v>
      </c>
      <c r="AK443">
        <v>2.3701686675404999E-2</v>
      </c>
      <c r="AL443">
        <v>4.9037821590900421E-2</v>
      </c>
      <c r="AM443">
        <v>5.1922202110290527E-2</v>
      </c>
      <c r="AN443">
        <v>4.495161771774292E-2</v>
      </c>
      <c r="AO443" s="5" t="s">
        <v>524</v>
      </c>
    </row>
    <row r="444" spans="1:41" ht="15" x14ac:dyDescent="0.25">
      <c r="A444">
        <v>2013</v>
      </c>
      <c r="B444" s="5" t="s">
        <v>83</v>
      </c>
      <c r="C444" s="5" t="s">
        <v>252</v>
      </c>
      <c r="D444" s="5" t="s">
        <v>253</v>
      </c>
      <c r="E444" s="5" t="s">
        <v>14</v>
      </c>
      <c r="F444" s="5" t="s">
        <v>256</v>
      </c>
      <c r="G444" s="5" t="s">
        <v>87</v>
      </c>
      <c r="H444" s="5" t="s">
        <v>136</v>
      </c>
      <c r="I444">
        <v>2.8759303799020398E-2</v>
      </c>
      <c r="J444">
        <v>6.9944604806799995E-2</v>
      </c>
      <c r="K444">
        <v>4.1384548652506403E-2</v>
      </c>
      <c r="L444">
        <v>2.59027385324835E-2</v>
      </c>
      <c r="M444">
        <v>6.64044858828894E-2</v>
      </c>
      <c r="N444">
        <v>6.2815163637807606E-2</v>
      </c>
      <c r="O444">
        <v>8.6220180035524202E-2</v>
      </c>
      <c r="P444">
        <v>5.8108297131910701E-2</v>
      </c>
      <c r="Q444">
        <v>5.3582764044951298E-2</v>
      </c>
      <c r="R444">
        <v>6.4010568288463701E-2</v>
      </c>
      <c r="S444">
        <v>7.2077760264852603E-2</v>
      </c>
      <c r="T444">
        <v>2.3565666831652201E-2</v>
      </c>
      <c r="U444">
        <v>9.3829761801714096E-2</v>
      </c>
      <c r="V444">
        <v>8.9060067869267207E-2</v>
      </c>
      <c r="W444">
        <v>2.23389300837635E-2</v>
      </c>
      <c r="X444">
        <v>6.0224706241536197E-2</v>
      </c>
      <c r="Y444">
        <v>5.4277888952289702E-2</v>
      </c>
      <c r="Z444">
        <v>6.9933051805608507E-2</v>
      </c>
      <c r="AA444">
        <v>6.4430082642709302E-2</v>
      </c>
      <c r="AB444">
        <v>6.4852319038885706E-2</v>
      </c>
      <c r="AC444">
        <v>4.1822741447127901E-2</v>
      </c>
      <c r="AD444">
        <v>3.7834638809192599E-2</v>
      </c>
      <c r="AE444">
        <v>3.6924377845275899E-2</v>
      </c>
      <c r="AF444">
        <v>5.6433457710759902E-2</v>
      </c>
      <c r="AG444">
        <v>7.6653649779423197E-2</v>
      </c>
      <c r="AH444">
        <v>6.0089145331154697E-2</v>
      </c>
      <c r="AI444">
        <v>6.5807243703647003E-2</v>
      </c>
      <c r="AJ444">
        <v>6.7914302732316995E-2</v>
      </c>
      <c r="AK444">
        <v>3.1044406675404999E-2</v>
      </c>
      <c r="AL444">
        <v>5.676712840795517E-2</v>
      </c>
      <c r="AM444">
        <v>5.9670750051736832E-2</v>
      </c>
      <c r="AN444">
        <v>5.2653670310974121E-2</v>
      </c>
      <c r="AO444" s="5" t="s">
        <v>525</v>
      </c>
    </row>
    <row r="445" spans="1:41" ht="15" x14ac:dyDescent="0.25">
      <c r="A445">
        <v>2013</v>
      </c>
      <c r="B445" s="5" t="s">
        <v>83</v>
      </c>
      <c r="C445" s="5" t="s">
        <v>316</v>
      </c>
      <c r="D445" s="5" t="s">
        <v>253</v>
      </c>
      <c r="E445" s="5" t="s">
        <v>325</v>
      </c>
      <c r="F445" s="5" t="s">
        <v>184</v>
      </c>
      <c r="G445" s="5" t="s">
        <v>94</v>
      </c>
      <c r="H445" s="5" t="s">
        <v>319</v>
      </c>
      <c r="I445">
        <v>12616.595703125</v>
      </c>
      <c r="J445">
        <v>19118.771484375</v>
      </c>
      <c r="K445">
        <v>4401.85107421875</v>
      </c>
      <c r="L445">
        <v>4212.2626953125</v>
      </c>
      <c r="M445">
        <v>9655.5517578125</v>
      </c>
      <c r="N445">
        <v>7636.0205078125</v>
      </c>
      <c r="O445">
        <v>8731.1884765625</v>
      </c>
      <c r="P445">
        <v>7861.45458984375</v>
      </c>
      <c r="Q445">
        <v>5513.15869140625</v>
      </c>
      <c r="R445">
        <v>7171.55126953125</v>
      </c>
      <c r="S445">
        <v>10958.7109375</v>
      </c>
      <c r="T445">
        <v>11870.642578125</v>
      </c>
      <c r="U445">
        <v>2383.6494140625</v>
      </c>
      <c r="V445">
        <v>8645.0361328125</v>
      </c>
      <c r="W445">
        <v>3629.174560546875</v>
      </c>
      <c r="X445">
        <v>15667.9072265625</v>
      </c>
      <c r="Y445">
        <v>49199.4765625</v>
      </c>
      <c r="Z445">
        <v>6417.5908203125</v>
      </c>
      <c r="AA445">
        <v>67030.3828125</v>
      </c>
      <c r="AB445">
        <v>2376.385009765625</v>
      </c>
      <c r="AC445">
        <v>9986.1337890625</v>
      </c>
      <c r="AD445">
        <v>13809.8037109375</v>
      </c>
      <c r="AE445">
        <v>13090.27734375</v>
      </c>
      <c r="AF445">
        <v>33050.0859375</v>
      </c>
      <c r="AG445">
        <v>97549.7265625</v>
      </c>
      <c r="AH445">
        <v>18891.318359375</v>
      </c>
      <c r="AI445">
        <v>4874.81982421875</v>
      </c>
      <c r="AJ445">
        <v>29023.650390625</v>
      </c>
      <c r="AK445">
        <v>7997.86328125</v>
      </c>
      <c r="AL445">
        <v>493371.03125</v>
      </c>
      <c r="AM445">
        <v>380505.84375</v>
      </c>
      <c r="AN445">
        <v>112865.21875</v>
      </c>
      <c r="AO445" s="5" t="s">
        <v>514</v>
      </c>
    </row>
    <row r="446" spans="1:41" ht="15" x14ac:dyDescent="0.25">
      <c r="A446">
        <v>2013</v>
      </c>
      <c r="B446" s="5" t="s">
        <v>83</v>
      </c>
      <c r="C446" s="5" t="s">
        <v>316</v>
      </c>
      <c r="D446" s="5" t="s">
        <v>253</v>
      </c>
      <c r="E446" s="5" t="s">
        <v>325</v>
      </c>
      <c r="F446" s="5" t="s">
        <v>184</v>
      </c>
      <c r="G446" s="5" t="s">
        <v>97</v>
      </c>
      <c r="H446" s="5" t="s">
        <v>319</v>
      </c>
      <c r="I446">
        <v>12301.3115234375</v>
      </c>
      <c r="J446">
        <v>18641</v>
      </c>
      <c r="K446">
        <v>4291.8505859375</v>
      </c>
      <c r="L446">
        <v>4107</v>
      </c>
      <c r="M446">
        <v>9414.263671875</v>
      </c>
      <c r="N446">
        <v>7445.19921875</v>
      </c>
      <c r="O446">
        <v>8513</v>
      </c>
      <c r="P446">
        <v>7665</v>
      </c>
      <c r="Q446">
        <v>5375.38720703125</v>
      </c>
      <c r="R446">
        <v>6992.3369140625</v>
      </c>
      <c r="S446">
        <v>10684.857421875</v>
      </c>
      <c r="T446">
        <v>11574</v>
      </c>
      <c r="U446">
        <v>2324.0830078125</v>
      </c>
      <c r="V446">
        <v>8429</v>
      </c>
      <c r="W446">
        <v>3538.48291015625</v>
      </c>
      <c r="X446">
        <v>15276.3720703125</v>
      </c>
      <c r="Y446">
        <v>47970</v>
      </c>
      <c r="Z446">
        <v>6257.2177734375</v>
      </c>
      <c r="AA446">
        <v>65355.3203125</v>
      </c>
      <c r="AB446">
        <v>2317</v>
      </c>
      <c r="AC446">
        <v>9736.583984375</v>
      </c>
      <c r="AD446">
        <v>13464.7021484375</v>
      </c>
      <c r="AE446">
        <v>12763.15625</v>
      </c>
      <c r="AF446">
        <v>32224.17578125</v>
      </c>
      <c r="AG446">
        <v>95112</v>
      </c>
      <c r="AH446">
        <v>18419.232421875</v>
      </c>
      <c r="AI446">
        <v>4753</v>
      </c>
      <c r="AJ446">
        <v>28298.361328125</v>
      </c>
      <c r="AK446">
        <v>7798</v>
      </c>
      <c r="AL446">
        <v>481041.90625</v>
      </c>
      <c r="AM446">
        <v>370997.125</v>
      </c>
      <c r="AN446">
        <v>110044.765625</v>
      </c>
      <c r="AO446" s="5" t="s">
        <v>515</v>
      </c>
    </row>
    <row r="447" spans="1:41" ht="15" x14ac:dyDescent="0.25">
      <c r="A447">
        <v>2013</v>
      </c>
      <c r="B447" s="5" t="s">
        <v>83</v>
      </c>
      <c r="C447" s="5" t="s">
        <v>316</v>
      </c>
      <c r="D447" s="5" t="s">
        <v>253</v>
      </c>
      <c r="E447" s="5" t="s">
        <v>325</v>
      </c>
      <c r="F447" s="5" t="s">
        <v>328</v>
      </c>
      <c r="G447" s="5" t="s">
        <v>94</v>
      </c>
      <c r="H447" s="5" t="s">
        <v>319</v>
      </c>
      <c r="I447">
        <v>13071.5107421875</v>
      </c>
      <c r="J447">
        <v>32191.451171875</v>
      </c>
      <c r="K447">
        <v>50.352039337158203</v>
      </c>
      <c r="L447">
        <v>2745.61181640625</v>
      </c>
      <c r="M447">
        <v>10062.630859375</v>
      </c>
      <c r="N447">
        <v>11065.818359375</v>
      </c>
      <c r="O447">
        <v>8630.19140625</v>
      </c>
      <c r="P447">
        <v>6876.849609375</v>
      </c>
      <c r="Q447">
        <v>5887.42236328125</v>
      </c>
      <c r="R447">
        <v>9208.5576171875</v>
      </c>
      <c r="S447">
        <v>12543.4560546875</v>
      </c>
      <c r="T447">
        <v>5825.43115234375</v>
      </c>
      <c r="U447">
        <v>2832.706298828125</v>
      </c>
      <c r="V447">
        <v>11764.2939453125</v>
      </c>
      <c r="W447">
        <v>5233.79052734375</v>
      </c>
      <c r="X447">
        <v>19832.609375</v>
      </c>
      <c r="Y447">
        <v>70815.75</v>
      </c>
      <c r="Z447">
        <v>7478.2802734375</v>
      </c>
      <c r="AA447">
        <v>97070.5703125</v>
      </c>
      <c r="AB447">
        <v>2384.817626953125</v>
      </c>
      <c r="AC447">
        <v>6411.1884765625</v>
      </c>
      <c r="AD447">
        <v>13538.326171875</v>
      </c>
      <c r="AE447">
        <v>8846.1650390625</v>
      </c>
      <c r="AF447">
        <v>34739.984375</v>
      </c>
      <c r="AG447">
        <v>193823.578125</v>
      </c>
      <c r="AH447">
        <v>26362.6640625</v>
      </c>
      <c r="AI447">
        <v>7346.7958984375</v>
      </c>
      <c r="AJ447">
        <v>61629.6171875</v>
      </c>
      <c r="AK447">
        <v>4087.135986328125</v>
      </c>
      <c r="AL447">
        <v>692357.5625</v>
      </c>
      <c r="AM447">
        <v>576459.3125</v>
      </c>
      <c r="AN447">
        <v>115898.1953125</v>
      </c>
      <c r="AO447" s="5" t="s">
        <v>516</v>
      </c>
    </row>
    <row r="448" spans="1:41" ht="15" x14ac:dyDescent="0.25">
      <c r="A448">
        <v>2013</v>
      </c>
      <c r="B448" s="5" t="s">
        <v>83</v>
      </c>
      <c r="C448" s="5" t="s">
        <v>316</v>
      </c>
      <c r="D448" s="5" t="s">
        <v>253</v>
      </c>
      <c r="E448" s="5" t="s">
        <v>325</v>
      </c>
      <c r="F448" s="5" t="s">
        <v>328</v>
      </c>
      <c r="G448" s="5" t="s">
        <v>97</v>
      </c>
      <c r="H448" s="5" t="s">
        <v>319</v>
      </c>
      <c r="I448">
        <v>12744.8583984375</v>
      </c>
      <c r="J448">
        <v>31387</v>
      </c>
      <c r="K448">
        <v>49.093761444091797</v>
      </c>
      <c r="L448">
        <v>2677</v>
      </c>
      <c r="M448">
        <v>9811.169921875</v>
      </c>
      <c r="N448">
        <v>10789.2880859375</v>
      </c>
      <c r="O448">
        <v>8414.5263671875</v>
      </c>
      <c r="P448">
        <v>6705</v>
      </c>
      <c r="Q448">
        <v>5740.2978515625</v>
      </c>
      <c r="R448">
        <v>8978.439453125</v>
      </c>
      <c r="S448">
        <v>12230</v>
      </c>
      <c r="T448">
        <v>5679.85595703125</v>
      </c>
      <c r="U448">
        <v>2761.91796875</v>
      </c>
      <c r="V448">
        <v>11470.30859375</v>
      </c>
      <c r="W448">
        <v>5103</v>
      </c>
      <c r="X448">
        <v>19337</v>
      </c>
      <c r="Y448">
        <v>69046.09375</v>
      </c>
      <c r="Z448">
        <v>7291.40087890625</v>
      </c>
      <c r="AA448">
        <v>94644.8125</v>
      </c>
      <c r="AB448">
        <v>2325.221923828125</v>
      </c>
      <c r="AC448">
        <v>6250.9755859375</v>
      </c>
      <c r="AD448">
        <v>13200.0087890625</v>
      </c>
      <c r="AE448">
        <v>8625.1025390625</v>
      </c>
      <c r="AF448">
        <v>33871.84765625</v>
      </c>
      <c r="AG448">
        <v>188980</v>
      </c>
      <c r="AH448">
        <v>25703.87109375</v>
      </c>
      <c r="AI448">
        <v>7163.2021484375</v>
      </c>
      <c r="AJ448">
        <v>60089.515625</v>
      </c>
      <c r="AK448">
        <v>3985</v>
      </c>
      <c r="AL448">
        <v>675055.75</v>
      </c>
      <c r="AM448">
        <v>562053.875</v>
      </c>
      <c r="AN448">
        <v>113001.953125</v>
      </c>
      <c r="AO448" s="5" t="s">
        <v>517</v>
      </c>
    </row>
    <row r="449" spans="1:41" ht="15" x14ac:dyDescent="0.25">
      <c r="A449">
        <v>2013</v>
      </c>
      <c r="B449" s="5" t="s">
        <v>83</v>
      </c>
      <c r="C449" s="5" t="s">
        <v>316</v>
      </c>
      <c r="D449" s="5" t="s">
        <v>253</v>
      </c>
      <c r="E449" s="5" t="s">
        <v>331</v>
      </c>
      <c r="F449" s="5" t="s">
        <v>331</v>
      </c>
      <c r="G449" s="5" t="s">
        <v>94</v>
      </c>
      <c r="H449" s="5" t="s">
        <v>319</v>
      </c>
      <c r="I449">
        <v>13657.78515625</v>
      </c>
      <c r="J449">
        <v>38845.73828125</v>
      </c>
      <c r="K449">
        <v>2700.86474609375</v>
      </c>
      <c r="L449">
        <v>4213.1083984375</v>
      </c>
      <c r="M449">
        <v>21243.1015625</v>
      </c>
      <c r="N449">
        <v>13986.685546875</v>
      </c>
      <c r="O449">
        <v>17528.802734375</v>
      </c>
      <c r="P449">
        <v>19567.431640625</v>
      </c>
      <c r="Q449">
        <v>7290.29541015625</v>
      </c>
      <c r="R449">
        <v>14580.748046875</v>
      </c>
      <c r="S449">
        <v>24023.48046875</v>
      </c>
      <c r="T449">
        <v>13309.712890625</v>
      </c>
      <c r="U449">
        <v>4849.19580078125</v>
      </c>
      <c r="V449">
        <v>19361.32421875</v>
      </c>
      <c r="W449">
        <v>5187.1416015625</v>
      </c>
      <c r="X449">
        <v>24863.966796875</v>
      </c>
      <c r="Y449">
        <v>94103.8984375</v>
      </c>
      <c r="Z449">
        <v>18825.33984375</v>
      </c>
      <c r="AA449">
        <v>167604.6875</v>
      </c>
      <c r="AB449">
        <v>3152.40673828125</v>
      </c>
      <c r="AC449">
        <v>19457.52734375</v>
      </c>
      <c r="AD449">
        <v>25757.708984375</v>
      </c>
      <c r="AE449">
        <v>15710.62890625</v>
      </c>
      <c r="AF449">
        <v>54982.53125</v>
      </c>
      <c r="AG449">
        <v>335005.65625</v>
      </c>
      <c r="AH449">
        <v>51561.12890625</v>
      </c>
      <c r="AI449">
        <v>9829.060546875</v>
      </c>
      <c r="AJ449">
        <v>74200.375</v>
      </c>
      <c r="AK449">
        <v>8132.22119140625</v>
      </c>
      <c r="AL449">
        <v>1123532.5</v>
      </c>
      <c r="AM449">
        <v>916243</v>
      </c>
      <c r="AN449">
        <v>207289.59375</v>
      </c>
      <c r="AO449" s="5" t="s">
        <v>518</v>
      </c>
    </row>
    <row r="450" spans="1:41" ht="15" x14ac:dyDescent="0.25">
      <c r="A450">
        <v>2013</v>
      </c>
      <c r="B450" s="5" t="s">
        <v>83</v>
      </c>
      <c r="C450" s="5" t="s">
        <v>316</v>
      </c>
      <c r="D450" s="5" t="s">
        <v>253</v>
      </c>
      <c r="E450" s="5" t="s">
        <v>331</v>
      </c>
      <c r="F450" s="5" t="s">
        <v>331</v>
      </c>
      <c r="G450" s="5" t="s">
        <v>97</v>
      </c>
      <c r="H450" s="5" t="s">
        <v>319</v>
      </c>
      <c r="I450">
        <v>13316.482421875</v>
      </c>
      <c r="J450">
        <v>37875</v>
      </c>
      <c r="K450">
        <v>2633.37109375</v>
      </c>
      <c r="L450">
        <v>4107.82470703125</v>
      </c>
      <c r="M450">
        <v>20712.244140625</v>
      </c>
      <c r="N450">
        <v>13637.1640625</v>
      </c>
      <c r="O450">
        <v>17090.765625</v>
      </c>
      <c r="P450">
        <v>19078.44921875</v>
      </c>
      <c r="Q450">
        <v>7108.11376953125</v>
      </c>
      <c r="R450">
        <v>14216.380859375</v>
      </c>
      <c r="S450">
        <v>23423.142578125</v>
      </c>
      <c r="T450">
        <v>12977.1083984375</v>
      </c>
      <c r="U450">
        <v>4728.01611328125</v>
      </c>
      <c r="V450">
        <v>18877.4921875</v>
      </c>
      <c r="W450">
        <v>5057.51708984375</v>
      </c>
      <c r="X450">
        <v>24242.626953125</v>
      </c>
      <c r="Y450">
        <v>91752.28125</v>
      </c>
      <c r="Z450">
        <v>18354.90234375</v>
      </c>
      <c r="AA450">
        <v>163416.3125</v>
      </c>
      <c r="AB450">
        <v>3073.62939453125</v>
      </c>
      <c r="AC450">
        <v>18971.291015625</v>
      </c>
      <c r="AD450">
        <v>25114.033203125</v>
      </c>
      <c r="AE450">
        <v>15318.0263671875</v>
      </c>
      <c r="AF450">
        <v>53608.5390625</v>
      </c>
      <c r="AG450">
        <v>326634</v>
      </c>
      <c r="AH450">
        <v>50272.63671875</v>
      </c>
      <c r="AI450">
        <v>9583.4365234375</v>
      </c>
      <c r="AJ450">
        <v>72346.140625</v>
      </c>
      <c r="AK450">
        <v>7929</v>
      </c>
      <c r="AL450">
        <v>1095455.875</v>
      </c>
      <c r="AM450">
        <v>893346.375</v>
      </c>
      <c r="AN450">
        <v>202109.515625</v>
      </c>
      <c r="AO450" s="5" t="s">
        <v>519</v>
      </c>
    </row>
    <row r="451" spans="1:41" ht="15" x14ac:dyDescent="0.25">
      <c r="A451">
        <v>2013</v>
      </c>
      <c r="B451" s="5" t="s">
        <v>83</v>
      </c>
      <c r="C451" s="5" t="s">
        <v>316</v>
      </c>
      <c r="D451" s="5" t="s">
        <v>253</v>
      </c>
      <c r="E451" s="5" t="s">
        <v>334</v>
      </c>
      <c r="F451" s="5" t="s">
        <v>334</v>
      </c>
      <c r="G451" s="5" t="s">
        <v>94</v>
      </c>
      <c r="H451" s="5" t="s">
        <v>319</v>
      </c>
      <c r="I451">
        <v>4809.74560546875</v>
      </c>
      <c r="J451">
        <v>22532.892578125</v>
      </c>
      <c r="K451">
        <v>1236.3441162109375</v>
      </c>
      <c r="L451">
        <v>1741.8018798828125</v>
      </c>
      <c r="M451">
        <v>14245.9560546875</v>
      </c>
      <c r="N451">
        <v>7776.3828125</v>
      </c>
      <c r="O451">
        <v>12462.37890625</v>
      </c>
      <c r="P451">
        <v>12274.4130859375</v>
      </c>
      <c r="Q451">
        <v>3807.5634765625</v>
      </c>
      <c r="R451">
        <v>7297.34228515625</v>
      </c>
      <c r="S451">
        <v>14829.2646484375</v>
      </c>
      <c r="T451">
        <v>5141.357421875</v>
      </c>
      <c r="U451">
        <v>2846.194580078125</v>
      </c>
      <c r="V451">
        <v>13215.673828125</v>
      </c>
      <c r="W451">
        <v>2392.76513671875</v>
      </c>
      <c r="X451">
        <v>14653.7255859375</v>
      </c>
      <c r="Y451">
        <v>50008.75</v>
      </c>
      <c r="Z451">
        <v>10303.5869140625</v>
      </c>
      <c r="AA451">
        <v>93102.640625</v>
      </c>
      <c r="AB451">
        <v>2197.490234375</v>
      </c>
      <c r="AC451">
        <v>8297.6591796875</v>
      </c>
      <c r="AD451">
        <v>13213.0517578125</v>
      </c>
      <c r="AE451">
        <v>7415.3896484375</v>
      </c>
      <c r="AF451">
        <v>29424.57421875</v>
      </c>
      <c r="AG451">
        <v>199704.5</v>
      </c>
      <c r="AH451">
        <v>30543.58203125</v>
      </c>
      <c r="AI451">
        <v>6147.291015625</v>
      </c>
      <c r="AJ451">
        <v>39694.453125</v>
      </c>
      <c r="AK451">
        <v>4127.876953125</v>
      </c>
      <c r="AL451">
        <v>635444.625</v>
      </c>
      <c r="AM451">
        <v>514253.5625</v>
      </c>
      <c r="AN451">
        <v>121191.0859375</v>
      </c>
      <c r="AO451" s="5" t="s">
        <v>520</v>
      </c>
    </row>
    <row r="452" spans="1:41" ht="15" x14ac:dyDescent="0.25">
      <c r="A452">
        <v>2013</v>
      </c>
      <c r="B452" s="5" t="s">
        <v>83</v>
      </c>
      <c r="C452" s="5" t="s">
        <v>316</v>
      </c>
      <c r="D452" s="5" t="s">
        <v>253</v>
      </c>
      <c r="E452" s="5" t="s">
        <v>334</v>
      </c>
      <c r="F452" s="5" t="s">
        <v>334</v>
      </c>
      <c r="G452" s="5" t="s">
        <v>97</v>
      </c>
      <c r="H452" s="5" t="s">
        <v>319</v>
      </c>
      <c r="I452">
        <v>4689.5517578125</v>
      </c>
      <c r="J452">
        <v>21969.8046875</v>
      </c>
      <c r="K452">
        <v>1205.4483642578125</v>
      </c>
      <c r="L452">
        <v>1698.27490234375</v>
      </c>
      <c r="M452">
        <v>13889.955078125</v>
      </c>
      <c r="N452">
        <v>7582.05419921875</v>
      </c>
      <c r="O452">
        <v>12150.94921875</v>
      </c>
      <c r="P452">
        <v>11967.6806640625</v>
      </c>
      <c r="Q452">
        <v>3712.4140625</v>
      </c>
      <c r="R452">
        <v>7114.984375</v>
      </c>
      <c r="S452">
        <v>14458.6875</v>
      </c>
      <c r="T452">
        <v>5012.876953125</v>
      </c>
      <c r="U452">
        <v>2775.0693359375</v>
      </c>
      <c r="V452">
        <v>12885.4189453125</v>
      </c>
      <c r="W452">
        <v>2332.970947265625</v>
      </c>
      <c r="X452">
        <v>14287.53515625</v>
      </c>
      <c r="Y452">
        <v>48759.05078125</v>
      </c>
      <c r="Z452">
        <v>10046.1044921875</v>
      </c>
      <c r="AA452">
        <v>90776.0390625</v>
      </c>
      <c r="AB452">
        <v>2142.575927734375</v>
      </c>
      <c r="AC452">
        <v>8090.30419921875</v>
      </c>
      <c r="AD452">
        <v>12882.86328125</v>
      </c>
      <c r="AE452">
        <v>7230.08203125</v>
      </c>
      <c r="AF452">
        <v>28689.265625</v>
      </c>
      <c r="AG452">
        <v>194713.96875</v>
      </c>
      <c r="AH452">
        <v>29780.310546875</v>
      </c>
      <c r="AI452">
        <v>5993.6728515625</v>
      </c>
      <c r="AJ452">
        <v>38702.50390625</v>
      </c>
      <c r="AK452">
        <v>4024.72314453125</v>
      </c>
      <c r="AL452">
        <v>619565.25</v>
      </c>
      <c r="AM452">
        <v>501402.53125</v>
      </c>
      <c r="AN452">
        <v>118162.5703125</v>
      </c>
      <c r="AO452" s="5" t="s">
        <v>521</v>
      </c>
    </row>
    <row r="453" spans="1:41" ht="15" x14ac:dyDescent="0.25">
      <c r="A453">
        <v>2013</v>
      </c>
      <c r="B453" s="5" t="s">
        <v>83</v>
      </c>
      <c r="C453" s="5" t="s">
        <v>316</v>
      </c>
      <c r="D453" s="5" t="s">
        <v>253</v>
      </c>
      <c r="E453" s="5" t="s">
        <v>337</v>
      </c>
      <c r="F453" s="5" t="s">
        <v>337</v>
      </c>
      <c r="G453" s="5" t="s">
        <v>94</v>
      </c>
      <c r="H453" s="5" t="s">
        <v>319</v>
      </c>
      <c r="I453">
        <v>6547.37744140625</v>
      </c>
      <c r="J453">
        <v>30093.236328125</v>
      </c>
      <c r="K453">
        <v>1668.16455078125</v>
      </c>
      <c r="L453">
        <v>2132.5009765625</v>
      </c>
      <c r="M453">
        <v>16488.009765625</v>
      </c>
      <c r="N453">
        <v>10181.091796875</v>
      </c>
      <c r="O453">
        <v>13356.7490234375</v>
      </c>
      <c r="P453">
        <v>14404.5390625</v>
      </c>
      <c r="Q453">
        <v>5180.22412109375</v>
      </c>
      <c r="R453">
        <v>10983.251953125</v>
      </c>
      <c r="S453">
        <v>15649.126953125</v>
      </c>
      <c r="T453">
        <v>6318.3828125</v>
      </c>
      <c r="U453">
        <v>3919.416259765625</v>
      </c>
      <c r="V453">
        <v>14074.4736328125</v>
      </c>
      <c r="W453">
        <v>2694.2109375</v>
      </c>
      <c r="X453">
        <v>18110.1953125</v>
      </c>
      <c r="Y453">
        <v>67205.734375</v>
      </c>
      <c r="Z453">
        <v>13485.564453125</v>
      </c>
      <c r="AA453">
        <v>119764.5546875</v>
      </c>
      <c r="AB453">
        <v>2363.578369140625</v>
      </c>
      <c r="AC453">
        <v>11395.1435546875</v>
      </c>
      <c r="AD453">
        <v>15481.48046875</v>
      </c>
      <c r="AE453">
        <v>10108.3056640625</v>
      </c>
      <c r="AF453">
        <v>38345.62109375</v>
      </c>
      <c r="AG453">
        <v>269487.59375</v>
      </c>
      <c r="AH453">
        <v>38983.88671875</v>
      </c>
      <c r="AI453">
        <v>7300.740234375</v>
      </c>
      <c r="AJ453">
        <v>52335.63671875</v>
      </c>
      <c r="AK453">
        <v>5007.4755859375</v>
      </c>
      <c r="AL453">
        <v>823066.25</v>
      </c>
      <c r="AM453">
        <v>679644.25</v>
      </c>
      <c r="AN453">
        <v>143421.984375</v>
      </c>
      <c r="AO453" s="5" t="s">
        <v>522</v>
      </c>
    </row>
    <row r="454" spans="1:41" ht="15" x14ac:dyDescent="0.25">
      <c r="A454">
        <v>2013</v>
      </c>
      <c r="B454" s="5" t="s">
        <v>83</v>
      </c>
      <c r="C454" s="5" t="s">
        <v>316</v>
      </c>
      <c r="D454" s="5" t="s">
        <v>253</v>
      </c>
      <c r="E454" s="5" t="s">
        <v>337</v>
      </c>
      <c r="F454" s="5" t="s">
        <v>337</v>
      </c>
      <c r="G454" s="5" t="s">
        <v>97</v>
      </c>
      <c r="H454" s="5" t="s">
        <v>319</v>
      </c>
      <c r="I454">
        <v>6383.76123046875</v>
      </c>
      <c r="J454">
        <v>29341.21875</v>
      </c>
      <c r="K454">
        <v>1626.477783203125</v>
      </c>
      <c r="L454">
        <v>2079.210693359375</v>
      </c>
      <c r="M454">
        <v>16075.98046875</v>
      </c>
      <c r="N454">
        <v>9926.669921875</v>
      </c>
      <c r="O454">
        <v>13022.96875</v>
      </c>
      <c r="P454">
        <v>14044.5751953125</v>
      </c>
      <c r="Q454">
        <v>5050.7724609375</v>
      </c>
      <c r="R454">
        <v>10708.78515625</v>
      </c>
      <c r="S454">
        <v>15258.0615234375</v>
      </c>
      <c r="T454">
        <v>6160.48876953125</v>
      </c>
      <c r="U454">
        <v>3821.4716796875</v>
      </c>
      <c r="V454">
        <v>13722.7578125</v>
      </c>
      <c r="W454">
        <v>2626.8837890625</v>
      </c>
      <c r="X454">
        <v>17657.62890625</v>
      </c>
      <c r="Y454">
        <v>65526.2890625</v>
      </c>
      <c r="Z454">
        <v>13148.5654296875</v>
      </c>
      <c r="AA454">
        <v>116771.6875</v>
      </c>
      <c r="AB454">
        <v>2304.513427734375</v>
      </c>
      <c r="AC454">
        <v>11110.3837890625</v>
      </c>
      <c r="AD454">
        <v>15094.6044921875</v>
      </c>
      <c r="AE454">
        <v>9855.703125</v>
      </c>
      <c r="AF454">
        <v>37387.37890625</v>
      </c>
      <c r="AG454">
        <v>262753.21875</v>
      </c>
      <c r="AH454">
        <v>38009.6953125</v>
      </c>
      <c r="AI454">
        <v>7118.2978515625</v>
      </c>
      <c r="AJ454">
        <v>51027.7890625</v>
      </c>
      <c r="AK454">
        <v>4882.3408203125</v>
      </c>
      <c r="AL454">
        <v>802498.125</v>
      </c>
      <c r="AM454">
        <v>662660.1875</v>
      </c>
      <c r="AN454">
        <v>139837.9375</v>
      </c>
      <c r="AO454" s="5" t="s">
        <v>523</v>
      </c>
    </row>
    <row r="455" spans="1:41" ht="15" x14ac:dyDescent="0.25">
      <c r="A455">
        <v>2013</v>
      </c>
      <c r="B455" s="5" t="s">
        <v>83</v>
      </c>
      <c r="C455" s="5" t="s">
        <v>316</v>
      </c>
      <c r="D455" s="5" t="s">
        <v>253</v>
      </c>
      <c r="E455" s="5" t="s">
        <v>342</v>
      </c>
      <c r="F455" s="5" t="s">
        <v>343</v>
      </c>
      <c r="G455" s="5" t="s">
        <v>94</v>
      </c>
      <c r="H455" s="5" t="s">
        <v>319</v>
      </c>
      <c r="I455">
        <v>1737.6319580078125</v>
      </c>
      <c r="J455">
        <v>7560.34326171875</v>
      </c>
      <c r="K455">
        <v>431.82040405273437</v>
      </c>
      <c r="L455">
        <v>390.69921875</v>
      </c>
      <c r="M455">
        <v>2242.0537109375</v>
      </c>
      <c r="N455">
        <v>2404.708251953125</v>
      </c>
      <c r="O455">
        <v>894.368896484375</v>
      </c>
      <c r="P455">
        <v>2130.12548828125</v>
      </c>
      <c r="Q455">
        <v>1372.660400390625</v>
      </c>
      <c r="R455">
        <v>3685.91064453125</v>
      </c>
      <c r="S455">
        <v>819.862060546875</v>
      </c>
      <c r="T455">
        <v>1177.025390625</v>
      </c>
      <c r="U455">
        <v>1073.2215576171875</v>
      </c>
      <c r="V455">
        <v>858.79949951171875</v>
      </c>
      <c r="W455">
        <v>301.44589233398437</v>
      </c>
      <c r="X455">
        <v>3456.469482421875</v>
      </c>
      <c r="Y455">
        <v>17196.984375</v>
      </c>
      <c r="Z455">
        <v>3181.977294921875</v>
      </c>
      <c r="AA455">
        <v>26661.923828125</v>
      </c>
      <c r="AB455">
        <v>166.08781433105469</v>
      </c>
      <c r="AC455">
        <v>3097.484375</v>
      </c>
      <c r="AD455">
        <v>2268.42822265625</v>
      </c>
      <c r="AE455">
        <v>2692.91650390625</v>
      </c>
      <c r="AF455">
        <v>8921.046875</v>
      </c>
      <c r="AG455">
        <v>69783.09375</v>
      </c>
      <c r="AH455">
        <v>8440.3046875</v>
      </c>
      <c r="AI455">
        <v>1153.4493408203125</v>
      </c>
      <c r="AJ455">
        <v>12641.1826171875</v>
      </c>
      <c r="AK455">
        <v>879.59832763671875</v>
      </c>
      <c r="AL455">
        <v>187621.609375</v>
      </c>
      <c r="AM455">
        <v>165390.71875</v>
      </c>
      <c r="AN455">
        <v>22230.9140625</v>
      </c>
      <c r="AO455" s="5" t="s">
        <v>526</v>
      </c>
    </row>
    <row r="456" spans="1:41" ht="15" x14ac:dyDescent="0.25">
      <c r="A456">
        <v>2013</v>
      </c>
      <c r="B456" s="5" t="s">
        <v>83</v>
      </c>
      <c r="C456" s="5" t="s">
        <v>316</v>
      </c>
      <c r="D456" s="5" t="s">
        <v>253</v>
      </c>
      <c r="E456" s="5" t="s">
        <v>342</v>
      </c>
      <c r="F456" s="5" t="s">
        <v>343</v>
      </c>
      <c r="G456" s="5" t="s">
        <v>97</v>
      </c>
      <c r="H456" s="5" t="s">
        <v>319</v>
      </c>
      <c r="I456">
        <v>1694.209228515625</v>
      </c>
      <c r="J456">
        <v>7371.4130859375</v>
      </c>
      <c r="K456">
        <v>421.02938842773437</v>
      </c>
      <c r="L456">
        <v>380.935791015625</v>
      </c>
      <c r="M456">
        <v>2186.025634765625</v>
      </c>
      <c r="N456">
        <v>2344.615478515625</v>
      </c>
      <c r="O456">
        <v>872.01898193359375</v>
      </c>
      <c r="P456">
        <v>2076.89453125</v>
      </c>
      <c r="Q456">
        <v>1338.358154296875</v>
      </c>
      <c r="R456">
        <v>3593.80126953125</v>
      </c>
      <c r="S456">
        <v>799.3740234375</v>
      </c>
      <c r="T456">
        <v>1147.6119384765625</v>
      </c>
      <c r="U456">
        <v>1046.4022216796875</v>
      </c>
      <c r="V456">
        <v>837.33843994140625</v>
      </c>
      <c r="W456">
        <v>293.91287231445312</v>
      </c>
      <c r="X456">
        <v>3370.09375</v>
      </c>
      <c r="Y456">
        <v>16767.23828125</v>
      </c>
      <c r="Z456">
        <v>3102.4609375</v>
      </c>
      <c r="AA456">
        <v>25995.65234375</v>
      </c>
      <c r="AB456">
        <v>161.93734741210937</v>
      </c>
      <c r="AC456">
        <v>3020.079345703125</v>
      </c>
      <c r="AD456">
        <v>2211.7412109375</v>
      </c>
      <c r="AE456">
        <v>2625.62158203125</v>
      </c>
      <c r="AF456">
        <v>8698.11328125</v>
      </c>
      <c r="AG456">
        <v>68039.2421875</v>
      </c>
      <c r="AH456">
        <v>8229.384765625</v>
      </c>
      <c r="AI456">
        <v>1124.6251220703125</v>
      </c>
      <c r="AJ456">
        <v>12325.2841796875</v>
      </c>
      <c r="AK456">
        <v>857.61749267578125</v>
      </c>
      <c r="AL456">
        <v>182933.046875</v>
      </c>
      <c r="AM456">
        <v>161257.65625</v>
      </c>
      <c r="AN456">
        <v>21675.37109375</v>
      </c>
      <c r="AO456" s="5" t="s">
        <v>527</v>
      </c>
    </row>
    <row r="457" spans="1:41" ht="15" x14ac:dyDescent="0.25">
      <c r="A457">
        <v>2013</v>
      </c>
      <c r="B457" s="5" t="s">
        <v>83</v>
      </c>
      <c r="C457" s="5" t="s">
        <v>316</v>
      </c>
      <c r="D457" s="5" t="s">
        <v>253</v>
      </c>
      <c r="E457" s="5" t="s">
        <v>346</v>
      </c>
      <c r="F457" s="5" t="s">
        <v>347</v>
      </c>
      <c r="G457" s="5" t="s">
        <v>94</v>
      </c>
      <c r="H457" s="5" t="s">
        <v>319</v>
      </c>
      <c r="I457">
        <v>0</v>
      </c>
      <c r="J457">
        <v>0</v>
      </c>
      <c r="K457">
        <v>0</v>
      </c>
      <c r="L457">
        <v>0</v>
      </c>
      <c r="M457">
        <v>0</v>
      </c>
      <c r="N457">
        <v>0</v>
      </c>
      <c r="O457">
        <v>0</v>
      </c>
      <c r="P457">
        <v>0</v>
      </c>
      <c r="Q457">
        <v>0</v>
      </c>
      <c r="R457">
        <v>0</v>
      </c>
      <c r="S457"/>
      <c r="T457">
        <v>0</v>
      </c>
      <c r="U457">
        <v>0</v>
      </c>
      <c r="V457">
        <v>0</v>
      </c>
      <c r="W457">
        <v>0</v>
      </c>
      <c r="X457">
        <v>0</v>
      </c>
      <c r="Y457">
        <v>0</v>
      </c>
      <c r="Z457">
        <v>0</v>
      </c>
      <c r="AA457">
        <v>0</v>
      </c>
      <c r="AB457">
        <v>0</v>
      </c>
      <c r="AC457">
        <v>2.536036491394043</v>
      </c>
      <c r="AD457">
        <v>0</v>
      </c>
      <c r="AE457">
        <v>0</v>
      </c>
      <c r="AF457">
        <v>8.3488158881664276E-2</v>
      </c>
      <c r="AG457">
        <v>514.30224609375</v>
      </c>
      <c r="AH457">
        <v>0</v>
      </c>
      <c r="AI457">
        <v>0</v>
      </c>
      <c r="AJ457">
        <v>0</v>
      </c>
      <c r="AK457">
        <v>0</v>
      </c>
      <c r="AL457">
        <v>516.9217529296875</v>
      </c>
      <c r="AM457">
        <v>516.9217529296875</v>
      </c>
      <c r="AN457">
        <v>0</v>
      </c>
      <c r="AO457" s="5" t="s">
        <v>528</v>
      </c>
    </row>
    <row r="458" spans="1:41" ht="15" x14ac:dyDescent="0.25">
      <c r="A458">
        <v>2013</v>
      </c>
      <c r="B458" s="5" t="s">
        <v>83</v>
      </c>
      <c r="C458" s="5" t="s">
        <v>316</v>
      </c>
      <c r="D458" s="5" t="s">
        <v>253</v>
      </c>
      <c r="E458" s="5" t="s">
        <v>346</v>
      </c>
      <c r="F458" s="5" t="s">
        <v>347</v>
      </c>
      <c r="G458" s="5" t="s">
        <v>97</v>
      </c>
      <c r="H458" s="5" t="s">
        <v>319</v>
      </c>
      <c r="I458">
        <v>0</v>
      </c>
      <c r="J458">
        <v>0</v>
      </c>
      <c r="K458">
        <v>0</v>
      </c>
      <c r="L458">
        <v>0</v>
      </c>
      <c r="M458">
        <v>0</v>
      </c>
      <c r="N458">
        <v>0</v>
      </c>
      <c r="O458">
        <v>0</v>
      </c>
      <c r="P458">
        <v>0</v>
      </c>
      <c r="Q458">
        <v>0</v>
      </c>
      <c r="R458">
        <v>0</v>
      </c>
      <c r="S458"/>
      <c r="T458">
        <v>0</v>
      </c>
      <c r="U458">
        <v>0</v>
      </c>
      <c r="V458">
        <v>0</v>
      </c>
      <c r="W458">
        <v>0</v>
      </c>
      <c r="X458">
        <v>0</v>
      </c>
      <c r="Y458">
        <v>0</v>
      </c>
      <c r="Z458">
        <v>0</v>
      </c>
      <c r="AA458">
        <v>0</v>
      </c>
      <c r="AB458">
        <v>0</v>
      </c>
      <c r="AC458">
        <v>2.4726619720458984</v>
      </c>
      <c r="AD458">
        <v>0</v>
      </c>
      <c r="AE458">
        <v>0</v>
      </c>
      <c r="AF458">
        <v>8.1401824951171875E-2</v>
      </c>
      <c r="AG458">
        <v>501.45001220703125</v>
      </c>
      <c r="AH458">
        <v>0</v>
      </c>
      <c r="AI458">
        <v>0</v>
      </c>
      <c r="AJ458">
        <v>0</v>
      </c>
      <c r="AK458">
        <v>0</v>
      </c>
      <c r="AL458">
        <v>504.00408935546875</v>
      </c>
      <c r="AM458">
        <v>504.00408935546875</v>
      </c>
      <c r="AN458">
        <v>0</v>
      </c>
      <c r="AO458" s="5" t="s">
        <v>529</v>
      </c>
    </row>
    <row r="459" spans="1:41" ht="15" x14ac:dyDescent="0.25">
      <c r="A459">
        <v>2013</v>
      </c>
      <c r="B459" s="5" t="s">
        <v>83</v>
      </c>
      <c r="C459" s="5" t="s">
        <v>316</v>
      </c>
      <c r="D459" s="5" t="s">
        <v>253</v>
      </c>
      <c r="E459" s="5" t="s">
        <v>350</v>
      </c>
      <c r="F459" s="5" t="s">
        <v>351</v>
      </c>
      <c r="G459" s="5" t="s">
        <v>94</v>
      </c>
      <c r="H459" s="5" t="s">
        <v>319</v>
      </c>
      <c r="I459">
        <v>-552.6148681640625</v>
      </c>
      <c r="J459">
        <v>-83.076034545898437</v>
      </c>
      <c r="K459">
        <v>-337.52767944335937</v>
      </c>
      <c r="L459">
        <v>22.563861846923828</v>
      </c>
      <c r="M459">
        <v>-367.36703491210937</v>
      </c>
      <c r="N459">
        <v>-265.88397216796875</v>
      </c>
      <c r="O459">
        <v>-1026.4342041015625</v>
      </c>
      <c r="P459">
        <v>-1545.62451171875</v>
      </c>
      <c r="Q459">
        <v>-70.768478393554687</v>
      </c>
      <c r="R459">
        <v>16.819307327270508</v>
      </c>
      <c r="S459"/>
      <c r="T459">
        <v>-511.45196533203125</v>
      </c>
      <c r="U459">
        <v>7.756840705871582</v>
      </c>
      <c r="V459">
        <v>-166.31843566894531</v>
      </c>
      <c r="W459">
        <v>-119.99871826171875</v>
      </c>
      <c r="X459">
        <v>0</v>
      </c>
      <c r="Y459">
        <v>237.28604125976563</v>
      </c>
      <c r="Z459">
        <v>-6.1848468780517578</v>
      </c>
      <c r="AA459">
        <v>-8318.8857421875</v>
      </c>
      <c r="AB459">
        <v>0</v>
      </c>
      <c r="AC459">
        <v>0.52744358777999878</v>
      </c>
      <c r="AD459">
        <v>-433.84152221679687</v>
      </c>
      <c r="AE459">
        <v>0</v>
      </c>
      <c r="AF459">
        <v>-334.88873291015625</v>
      </c>
      <c r="AG459">
        <v>-3085.09521484375</v>
      </c>
      <c r="AH459">
        <v>-2052.607666015625</v>
      </c>
      <c r="AI459">
        <v>-131.02668762207031</v>
      </c>
      <c r="AJ459">
        <v>0</v>
      </c>
      <c r="AK459">
        <v>-221.53610229492187</v>
      </c>
      <c r="AL459">
        <v>-19346.1796875</v>
      </c>
      <c r="AM459">
        <v>-14144.38671875</v>
      </c>
      <c r="AN459">
        <v>-5201.79150390625</v>
      </c>
      <c r="AO459" s="5" t="s">
        <v>530</v>
      </c>
    </row>
    <row r="460" spans="1:41" ht="15" x14ac:dyDescent="0.25">
      <c r="A460">
        <v>2013</v>
      </c>
      <c r="B460" s="5" t="s">
        <v>83</v>
      </c>
      <c r="C460" s="5" t="s">
        <v>316</v>
      </c>
      <c r="D460" s="5" t="s">
        <v>253</v>
      </c>
      <c r="E460" s="5" t="s">
        <v>350</v>
      </c>
      <c r="F460" s="5" t="s">
        <v>351</v>
      </c>
      <c r="G460" s="5" t="s">
        <v>97</v>
      </c>
      <c r="H460" s="5" t="s">
        <v>319</v>
      </c>
      <c r="I460">
        <v>-538.80523681640625</v>
      </c>
      <c r="J460">
        <v>-81</v>
      </c>
      <c r="K460">
        <v>-329.09298706054687</v>
      </c>
      <c r="L460">
        <v>22</v>
      </c>
      <c r="M460">
        <v>-358.18667602539062</v>
      </c>
      <c r="N460">
        <v>-259.2396240234375</v>
      </c>
      <c r="O460">
        <v>-1000.7839965820312</v>
      </c>
      <c r="P460">
        <v>-1507</v>
      </c>
      <c r="Q460">
        <v>-69</v>
      </c>
      <c r="R460">
        <v>16.39900016784668</v>
      </c>
      <c r="S460"/>
      <c r="T460">
        <v>-498.67098999023437</v>
      </c>
      <c r="U460">
        <v>7.5630002021789551</v>
      </c>
      <c r="V460">
        <v>-162.16220092773437</v>
      </c>
      <c r="W460">
        <v>-117</v>
      </c>
      <c r="X460">
        <v>0</v>
      </c>
      <c r="Y460">
        <v>231.35635375976562</v>
      </c>
      <c r="Z460">
        <v>-6.0302901268005371</v>
      </c>
      <c r="AA460">
        <v>-8111</v>
      </c>
      <c r="AB460">
        <v>0</v>
      </c>
      <c r="AC460">
        <v>0.51426297426223755</v>
      </c>
      <c r="AD460">
        <v>-423</v>
      </c>
      <c r="AE460">
        <v>0</v>
      </c>
      <c r="AF460">
        <v>-326.51998901367187</v>
      </c>
      <c r="AG460">
        <v>-3008</v>
      </c>
      <c r="AH460">
        <v>-2001.313720703125</v>
      </c>
      <c r="AI460">
        <v>-127.75238037109375</v>
      </c>
      <c r="AJ460">
        <v>0</v>
      </c>
      <c r="AK460">
        <v>-216</v>
      </c>
      <c r="AL460">
        <v>-18862.724609375</v>
      </c>
      <c r="AM460">
        <v>-13790.923828125</v>
      </c>
      <c r="AN460">
        <v>-5071.80078125</v>
      </c>
      <c r="AO460" s="5" t="s">
        <v>531</v>
      </c>
    </row>
    <row r="461" spans="1:41" ht="15" x14ac:dyDescent="0.25">
      <c r="A461">
        <v>2013</v>
      </c>
      <c r="B461" s="5" t="s">
        <v>83</v>
      </c>
      <c r="C461" s="5" t="s">
        <v>316</v>
      </c>
      <c r="D461" s="5" t="s">
        <v>253</v>
      </c>
      <c r="E461" s="5" t="s">
        <v>350</v>
      </c>
      <c r="F461" s="5" t="s">
        <v>15</v>
      </c>
      <c r="G461" s="5" t="s">
        <v>94</v>
      </c>
      <c r="H461" s="5" t="s">
        <v>319</v>
      </c>
      <c r="I461">
        <v>39869.1875</v>
      </c>
      <c r="J461">
        <v>87173.4296875</v>
      </c>
      <c r="K461">
        <v>7310.6064453125</v>
      </c>
      <c r="L461">
        <v>10906.3701171875</v>
      </c>
      <c r="M461">
        <v>40946.26171875</v>
      </c>
      <c r="N461">
        <v>32550.01171875</v>
      </c>
      <c r="O461">
        <v>34792.08984375</v>
      </c>
      <c r="P461">
        <v>35521.109375</v>
      </c>
      <c r="Q461">
        <v>18702.103515625</v>
      </c>
      <c r="R461">
        <v>30898.166015625</v>
      </c>
      <c r="S461">
        <v>46720.52734375</v>
      </c>
      <c r="T461">
        <v>30939.6875</v>
      </c>
      <c r="U461">
        <v>9760.921875</v>
      </c>
      <c r="V461">
        <v>38338.015625</v>
      </c>
      <c r="W461">
        <v>13810.109375</v>
      </c>
      <c r="X461">
        <v>59886.5390625</v>
      </c>
      <c r="Y461">
        <v>209885.984375</v>
      </c>
      <c r="Z461">
        <v>31479.234375</v>
      </c>
      <c r="AA461">
        <v>339808.125</v>
      </c>
      <c r="AB461">
        <v>7714.63720703125</v>
      </c>
      <c r="AC461">
        <v>35854.3203125</v>
      </c>
      <c r="AD461">
        <v>52827.12890625</v>
      </c>
      <c r="AE461">
        <v>36887.6953125</v>
      </c>
      <c r="AF461">
        <v>122358.8671875</v>
      </c>
      <c r="AG461">
        <v>623218</v>
      </c>
      <c r="AH461">
        <v>92945.0390625</v>
      </c>
      <c r="AI461">
        <v>22180.275390625</v>
      </c>
      <c r="AJ461">
        <v>164157.828125</v>
      </c>
      <c r="AK461">
        <v>19946.453125</v>
      </c>
      <c r="AL461">
        <v>2297388.75</v>
      </c>
      <c r="AM461">
        <v>1867369.375</v>
      </c>
      <c r="AN461">
        <v>430019.375</v>
      </c>
      <c r="AO461" s="5" t="s">
        <v>532</v>
      </c>
    </row>
    <row r="462" spans="1:41" ht="15" x14ac:dyDescent="0.25">
      <c r="A462">
        <v>2013</v>
      </c>
      <c r="B462" s="5" t="s">
        <v>83</v>
      </c>
      <c r="C462" s="5" t="s">
        <v>316</v>
      </c>
      <c r="D462" s="5" t="s">
        <v>253</v>
      </c>
      <c r="E462" s="5" t="s">
        <v>350</v>
      </c>
      <c r="F462" s="5" t="s">
        <v>15</v>
      </c>
      <c r="G462" s="5" t="s">
        <v>97</v>
      </c>
      <c r="H462" s="5" t="s">
        <v>319</v>
      </c>
      <c r="I462">
        <v>38872.87109375</v>
      </c>
      <c r="J462">
        <v>84995</v>
      </c>
      <c r="K462">
        <v>7127.91748046875</v>
      </c>
      <c r="L462">
        <v>10633.82421875</v>
      </c>
      <c r="M462">
        <v>39923.03125</v>
      </c>
      <c r="N462">
        <v>31736.599609375</v>
      </c>
      <c r="O462">
        <v>33922.6484375</v>
      </c>
      <c r="P462">
        <v>34633.44921875</v>
      </c>
      <c r="Q462">
        <v>18234.74609375</v>
      </c>
      <c r="R462">
        <v>30126.033203125</v>
      </c>
      <c r="S462">
        <v>45553</v>
      </c>
      <c r="T462">
        <v>30166.517578125</v>
      </c>
      <c r="U462">
        <v>9517</v>
      </c>
      <c r="V462">
        <v>37379.96484375</v>
      </c>
      <c r="W462">
        <v>13465</v>
      </c>
      <c r="X462">
        <v>58390</v>
      </c>
      <c r="Y462">
        <v>204641.015625</v>
      </c>
      <c r="Z462">
        <v>30692.580078125</v>
      </c>
      <c r="AA462">
        <v>331316.46875</v>
      </c>
      <c r="AB462">
        <v>7521.8515625</v>
      </c>
      <c r="AC462">
        <v>34958.3359375</v>
      </c>
      <c r="AD462">
        <v>51507</v>
      </c>
      <c r="AE462">
        <v>35965.88671875</v>
      </c>
      <c r="AF462">
        <v>119301.1640625</v>
      </c>
      <c r="AG462">
        <v>607644</v>
      </c>
      <c r="AH462">
        <v>90622.3828125</v>
      </c>
      <c r="AI462">
        <v>21626</v>
      </c>
      <c r="AJ462">
        <v>160055.59375</v>
      </c>
      <c r="AK462">
        <v>19448</v>
      </c>
      <c r="AL462">
        <v>2239977.75</v>
      </c>
      <c r="AM462">
        <v>1820704.5</v>
      </c>
      <c r="AN462">
        <v>419273.34375</v>
      </c>
      <c r="AO462" s="5" t="s">
        <v>533</v>
      </c>
    </row>
    <row r="463" spans="1:41" ht="15" x14ac:dyDescent="0.25">
      <c r="A463">
        <v>2013</v>
      </c>
      <c r="B463" s="5" t="s">
        <v>83</v>
      </c>
      <c r="C463" s="5" t="s">
        <v>316</v>
      </c>
      <c r="D463" s="5" t="s">
        <v>253</v>
      </c>
      <c r="E463" s="5" t="s">
        <v>350</v>
      </c>
      <c r="F463" s="5" t="s">
        <v>356</v>
      </c>
      <c r="G463" s="5" t="s">
        <v>94</v>
      </c>
      <c r="H463" s="5" t="s">
        <v>319</v>
      </c>
      <c r="I463">
        <v>29.316947937011719</v>
      </c>
      <c r="J463">
        <v>3065.6083984375</v>
      </c>
      <c r="K463">
        <v>179.98884582519531</v>
      </c>
      <c r="L463">
        <v>242.0487060546875</v>
      </c>
      <c r="M463">
        <v>382.39077758789063</v>
      </c>
      <c r="N463">
        <v>404.39627075195312</v>
      </c>
      <c r="O463">
        <v>1124.5264892578125</v>
      </c>
      <c r="P463">
        <v>330.25289916992187</v>
      </c>
      <c r="Q463">
        <v>59.540904998779297</v>
      </c>
      <c r="R463">
        <v>45.871253967285156</v>
      </c>
      <c r="S463">
        <v>805.11962890625</v>
      </c>
      <c r="T463">
        <v>577.54974365234375</v>
      </c>
      <c r="U463">
        <v>296.87274169921875</v>
      </c>
      <c r="V463">
        <v>1598.957275390625</v>
      </c>
      <c r="W463">
        <v>359.99615478515625</v>
      </c>
      <c r="X463">
        <v>477.94363403320312</v>
      </c>
      <c r="Y463">
        <v>3995.854736328125</v>
      </c>
      <c r="Z463">
        <v>1248.1619873046875</v>
      </c>
      <c r="AA463">
        <v>216.40707397460937</v>
      </c>
      <c r="AB463">
        <v>198.97224426269531</v>
      </c>
      <c r="AC463">
        <v>0</v>
      </c>
      <c r="AD463">
        <v>712.5513916015625</v>
      </c>
      <c r="AE463">
        <v>759.37396240234375</v>
      </c>
      <c r="AF463">
        <v>748.62689208984375</v>
      </c>
      <c r="AG463">
        <v>6246.08740234375</v>
      </c>
      <c r="AH463">
        <v>5922.67724609375</v>
      </c>
      <c r="AI463">
        <v>1.4266514778137207</v>
      </c>
      <c r="AJ463">
        <v>695.8153076171875</v>
      </c>
      <c r="AK463">
        <v>492.30242919921875</v>
      </c>
      <c r="AL463">
        <v>31218.63671875</v>
      </c>
      <c r="AM463">
        <v>19983.19140625</v>
      </c>
      <c r="AN463">
        <v>11235.4462890625</v>
      </c>
      <c r="AO463" s="5" t="s">
        <v>534</v>
      </c>
    </row>
    <row r="464" spans="1:41" ht="15" x14ac:dyDescent="0.25">
      <c r="A464">
        <v>2013</v>
      </c>
      <c r="B464" s="5" t="s">
        <v>83</v>
      </c>
      <c r="C464" s="5" t="s">
        <v>316</v>
      </c>
      <c r="D464" s="5" t="s">
        <v>253</v>
      </c>
      <c r="E464" s="5" t="s">
        <v>350</v>
      </c>
      <c r="F464" s="5" t="s">
        <v>356</v>
      </c>
      <c r="G464" s="5" t="s">
        <v>97</v>
      </c>
      <c r="H464" s="5" t="s">
        <v>319</v>
      </c>
      <c r="I464">
        <v>28.584329605102539</v>
      </c>
      <c r="J464">
        <v>2989</v>
      </c>
      <c r="K464">
        <v>175.49099731445312</v>
      </c>
      <c r="L464">
        <v>236</v>
      </c>
      <c r="M464">
        <v>372.83499145507812</v>
      </c>
      <c r="N464">
        <v>394.29055786132812</v>
      </c>
      <c r="O464">
        <v>1096.425048828125</v>
      </c>
      <c r="P464">
        <v>322</v>
      </c>
      <c r="Q464">
        <v>58.053001403808594</v>
      </c>
      <c r="R464">
        <v>44.724948883056641</v>
      </c>
      <c r="S464">
        <v>785</v>
      </c>
      <c r="T464">
        <v>563.11700439453125</v>
      </c>
      <c r="U464">
        <v>289.45401000976562</v>
      </c>
      <c r="V464">
        <v>1559</v>
      </c>
      <c r="W464">
        <v>351</v>
      </c>
      <c r="X464">
        <v>466</v>
      </c>
      <c r="Y464">
        <v>3896</v>
      </c>
      <c r="Z464">
        <v>1216.970947265625</v>
      </c>
      <c r="AA464">
        <v>210.9991455078125</v>
      </c>
      <c r="AB464">
        <v>194</v>
      </c>
      <c r="AC464">
        <v>0</v>
      </c>
      <c r="AD464">
        <v>694.7449951171875</v>
      </c>
      <c r="AE464">
        <v>740.39752197265625</v>
      </c>
      <c r="AF464">
        <v>729.91900634765625</v>
      </c>
      <c r="AG464">
        <v>6090</v>
      </c>
      <c r="AH464">
        <v>5774.671875</v>
      </c>
      <c r="AI464">
        <v>1.3910000324249268</v>
      </c>
      <c r="AJ464">
        <v>678.42718505859375</v>
      </c>
      <c r="AK464">
        <v>480</v>
      </c>
      <c r="AL464">
        <v>30438.498046875</v>
      </c>
      <c r="AM464">
        <v>19483.8203125</v>
      </c>
      <c r="AN464">
        <v>10954.67578125</v>
      </c>
      <c r="AO464" s="5" t="s">
        <v>535</v>
      </c>
    </row>
    <row r="465" spans="1:41" ht="15" x14ac:dyDescent="0.25">
      <c r="A465">
        <v>2013</v>
      </c>
      <c r="B465" s="5" t="s">
        <v>83</v>
      </c>
      <c r="C465" s="5" t="s">
        <v>316</v>
      </c>
      <c r="D465" s="5" t="s">
        <v>253</v>
      </c>
      <c r="E465" s="5" t="s">
        <v>350</v>
      </c>
      <c r="F465" s="5" t="s">
        <v>350</v>
      </c>
      <c r="G465" s="5" t="s">
        <v>94</v>
      </c>
      <c r="H465" s="5" t="s">
        <v>319</v>
      </c>
      <c r="I465">
        <v>39345.890625</v>
      </c>
      <c r="J465">
        <v>90155.9609375</v>
      </c>
      <c r="K465">
        <v>7153.06787109375</v>
      </c>
      <c r="L465">
        <v>11170.982421875</v>
      </c>
      <c r="M465">
        <v>40961.28515625</v>
      </c>
      <c r="N465">
        <v>32688.5234375</v>
      </c>
      <c r="O465">
        <v>34890.1796875</v>
      </c>
      <c r="P465">
        <v>34305.734375</v>
      </c>
      <c r="Q465">
        <v>18690.876953125</v>
      </c>
      <c r="R465">
        <v>30960.85546875</v>
      </c>
      <c r="S465">
        <v>47525.6484375</v>
      </c>
      <c r="T465">
        <v>31005.787109375</v>
      </c>
      <c r="U465">
        <v>10065.55078125</v>
      </c>
      <c r="V465">
        <v>39770.65234375</v>
      </c>
      <c r="W465">
        <v>14050.1064453125</v>
      </c>
      <c r="X465">
        <v>60364.484375</v>
      </c>
      <c r="Y465">
        <v>214119.125</v>
      </c>
      <c r="Z465">
        <v>32721.208984375</v>
      </c>
      <c r="AA465">
        <v>331705.65625</v>
      </c>
      <c r="AB465">
        <v>7913.609375</v>
      </c>
      <c r="AC465">
        <v>35854.84765625</v>
      </c>
      <c r="AD465">
        <v>53105.83984375</v>
      </c>
      <c r="AE465">
        <v>37647.0703125</v>
      </c>
      <c r="AF465">
        <v>122772.6015625</v>
      </c>
      <c r="AG465">
        <v>626378.9375</v>
      </c>
      <c r="AH465">
        <v>96815.1171875</v>
      </c>
      <c r="AI465">
        <v>22050.67578125</v>
      </c>
      <c r="AJ465">
        <v>164853.640625</v>
      </c>
      <c r="AK465">
        <v>20217.220703125</v>
      </c>
      <c r="AL465">
        <v>2309261.25</v>
      </c>
      <c r="AM465">
        <v>1873208.125</v>
      </c>
      <c r="AN465">
        <v>436053.03125</v>
      </c>
      <c r="AO465" s="5" t="s">
        <v>536</v>
      </c>
    </row>
    <row r="466" spans="1:41" ht="15" x14ac:dyDescent="0.25">
      <c r="A466">
        <v>2013</v>
      </c>
      <c r="B466" s="5" t="s">
        <v>83</v>
      </c>
      <c r="C466" s="5" t="s">
        <v>316</v>
      </c>
      <c r="D466" s="5" t="s">
        <v>253</v>
      </c>
      <c r="E466" s="5" t="s">
        <v>350</v>
      </c>
      <c r="F466" s="5" t="s">
        <v>350</v>
      </c>
      <c r="G466" s="5" t="s">
        <v>97</v>
      </c>
      <c r="H466" s="5" t="s">
        <v>319</v>
      </c>
      <c r="I466">
        <v>38362.65234375</v>
      </c>
      <c r="J466">
        <v>87903</v>
      </c>
      <c r="K466">
        <v>6974.3154296875</v>
      </c>
      <c r="L466">
        <v>10891.82421875</v>
      </c>
      <c r="M466">
        <v>39937.6796875</v>
      </c>
      <c r="N466">
        <v>31871.650390625</v>
      </c>
      <c r="O466">
        <v>34018.2890625</v>
      </c>
      <c r="P466">
        <v>33448.44921875</v>
      </c>
      <c r="Q466">
        <v>18223.798828125</v>
      </c>
      <c r="R466">
        <v>30187.15625</v>
      </c>
      <c r="S466">
        <v>46338</v>
      </c>
      <c r="T466">
        <v>30230.96484375</v>
      </c>
      <c r="U466">
        <v>9814.0166015625</v>
      </c>
      <c r="V466">
        <v>38776.80078125</v>
      </c>
      <c r="W466">
        <v>13699</v>
      </c>
      <c r="X466">
        <v>58856</v>
      </c>
      <c r="Y466">
        <v>208768.375</v>
      </c>
      <c r="Z466">
        <v>31903.51953125</v>
      </c>
      <c r="AA466">
        <v>323416.46875</v>
      </c>
      <c r="AB466">
        <v>7715.8515625</v>
      </c>
      <c r="AC466">
        <v>34958.84765625</v>
      </c>
      <c r="AD466">
        <v>51778.74609375</v>
      </c>
      <c r="AE466">
        <v>36706.28515625</v>
      </c>
      <c r="AF466">
        <v>119704.5625</v>
      </c>
      <c r="AG466">
        <v>610726</v>
      </c>
      <c r="AH466">
        <v>94395.7421875</v>
      </c>
      <c r="AI466">
        <v>21499.638671875</v>
      </c>
      <c r="AJ466">
        <v>160734.015625</v>
      </c>
      <c r="AK466">
        <v>19712</v>
      </c>
      <c r="AL466">
        <v>2251553.75</v>
      </c>
      <c r="AM466">
        <v>1826397.5</v>
      </c>
      <c r="AN466">
        <v>425156.21875</v>
      </c>
      <c r="AO466" s="5" t="s">
        <v>537</v>
      </c>
    </row>
    <row r="467" spans="1:41" ht="15" x14ac:dyDescent="0.25">
      <c r="A467">
        <v>2013</v>
      </c>
      <c r="B467" s="5" t="s">
        <v>83</v>
      </c>
      <c r="C467" s="5" t="s">
        <v>1732</v>
      </c>
      <c r="D467" s="5" t="s">
        <v>253</v>
      </c>
      <c r="E467" s="5" t="s">
        <v>1733</v>
      </c>
      <c r="F467" s="5" t="s">
        <v>1733</v>
      </c>
      <c r="G467" s="5" t="s">
        <v>94</v>
      </c>
      <c r="H467" s="5" t="s">
        <v>319</v>
      </c>
      <c r="I467">
        <v>0</v>
      </c>
      <c r="J467"/>
      <c r="K467">
        <v>0</v>
      </c>
      <c r="L467"/>
      <c r="M467"/>
      <c r="N467">
        <v>0</v>
      </c>
      <c r="O467">
        <v>0</v>
      </c>
      <c r="P467">
        <v>-2.051260232925415</v>
      </c>
      <c r="Q467">
        <v>0</v>
      </c>
      <c r="R467">
        <v>2.2782612591981888E-2</v>
      </c>
      <c r="S467"/>
      <c r="T467"/>
      <c r="U467"/>
      <c r="V467">
        <v>-0.27138665318489075</v>
      </c>
      <c r="W467">
        <v>29.74327278137207</v>
      </c>
      <c r="X467"/>
      <c r="Y467"/>
      <c r="Z467">
        <v>0</v>
      </c>
      <c r="AA467">
        <v>-25.640752792358398</v>
      </c>
      <c r="AB467"/>
      <c r="AC467"/>
      <c r="AD467"/>
      <c r="AE467">
        <v>0</v>
      </c>
      <c r="AF467"/>
      <c r="AG467">
        <v>-52.307136535644531</v>
      </c>
      <c r="AH467">
        <v>0</v>
      </c>
      <c r="AI467">
        <v>0</v>
      </c>
      <c r="AJ467">
        <v>0</v>
      </c>
      <c r="AK467"/>
      <c r="AL467">
        <v>-50.504478454589844</v>
      </c>
      <c r="AM467">
        <v>-80.247756958007813</v>
      </c>
      <c r="AN467">
        <v>29.74327278137207</v>
      </c>
      <c r="AO467" s="5" t="s">
        <v>1749</v>
      </c>
    </row>
    <row r="468" spans="1:41" ht="15" x14ac:dyDescent="0.25">
      <c r="A468">
        <v>2013</v>
      </c>
      <c r="B468" s="5" t="s">
        <v>83</v>
      </c>
      <c r="C468" s="5" t="s">
        <v>1732</v>
      </c>
      <c r="D468" s="5" t="s">
        <v>253</v>
      </c>
      <c r="E468" s="5" t="s">
        <v>1733</v>
      </c>
      <c r="F468" s="5" t="s">
        <v>1733</v>
      </c>
      <c r="G468" s="5" t="s">
        <v>97</v>
      </c>
      <c r="H468" s="5" t="s">
        <v>319</v>
      </c>
      <c r="I468">
        <v>0</v>
      </c>
      <c r="J468"/>
      <c r="K468">
        <v>0</v>
      </c>
      <c r="L468"/>
      <c r="M468"/>
      <c r="N468">
        <v>0</v>
      </c>
      <c r="O468">
        <v>0</v>
      </c>
      <c r="P468">
        <v>-2</v>
      </c>
      <c r="Q468">
        <v>0</v>
      </c>
      <c r="R468">
        <v>2.221328392624855E-2</v>
      </c>
      <c r="S468"/>
      <c r="T468"/>
      <c r="U468"/>
      <c r="V468">
        <v>-0.26460480690002441</v>
      </c>
      <c r="W468">
        <v>29</v>
      </c>
      <c r="X468"/>
      <c r="Y468"/>
      <c r="Z468">
        <v>0</v>
      </c>
      <c r="AA468">
        <v>-25</v>
      </c>
      <c r="AB468"/>
      <c r="AC468"/>
      <c r="AD468"/>
      <c r="AE468">
        <v>0</v>
      </c>
      <c r="AF468"/>
      <c r="AG468">
        <v>-51</v>
      </c>
      <c r="AH468">
        <v>0</v>
      </c>
      <c r="AI468">
        <v>0</v>
      </c>
      <c r="AJ468">
        <v>0</v>
      </c>
      <c r="AK468"/>
      <c r="AL468">
        <v>-49.242393493652344</v>
      </c>
      <c r="AM468">
        <v>-78.242393493652344</v>
      </c>
      <c r="AN468">
        <v>29</v>
      </c>
      <c r="AO468" s="5" t="s">
        <v>1750</v>
      </c>
    </row>
    <row r="469" spans="1:41" ht="15" x14ac:dyDescent="0.25">
      <c r="A469">
        <v>2013</v>
      </c>
      <c r="B469" s="5" t="s">
        <v>83</v>
      </c>
      <c r="C469" s="5" t="s">
        <v>1732</v>
      </c>
      <c r="D469" s="5" t="s">
        <v>253</v>
      </c>
      <c r="E469" s="5" t="s">
        <v>39</v>
      </c>
      <c r="F469" s="5" t="s">
        <v>39</v>
      </c>
      <c r="G469" s="5" t="s">
        <v>94</v>
      </c>
      <c r="H469" s="5" t="s">
        <v>319</v>
      </c>
      <c r="I469">
        <v>632.56829833984375</v>
      </c>
      <c r="J469"/>
      <c r="K469">
        <v>337.43231201171875</v>
      </c>
      <c r="L469"/>
      <c r="M469">
        <v>463.21475219726562</v>
      </c>
      <c r="N469">
        <v>269.51821899414062</v>
      </c>
      <c r="O469">
        <v>1026.65576171875</v>
      </c>
      <c r="P469">
        <v>1650.7545166015625</v>
      </c>
      <c r="Q469">
        <v>142.56257629394531</v>
      </c>
      <c r="R469">
        <v>414.16751098632812</v>
      </c>
      <c r="S469"/>
      <c r="T469"/>
      <c r="U469"/>
      <c r="V469">
        <v>384.61129760742187</v>
      </c>
      <c r="W469"/>
      <c r="X469"/>
      <c r="Y469">
        <v>119.99871826171875</v>
      </c>
      <c r="Z469">
        <v>10.256300926208496</v>
      </c>
      <c r="AA469">
        <v>8318.8857421875</v>
      </c>
      <c r="AB469">
        <v>0</v>
      </c>
      <c r="AC469">
        <v>22.563861846923828</v>
      </c>
      <c r="AD469">
        <v>489.22555541992187</v>
      </c>
      <c r="AE469">
        <v>55.384025573730469</v>
      </c>
      <c r="AF469">
        <v>516.91754150390625</v>
      </c>
      <c r="AG469">
        <v>3433.8095703125</v>
      </c>
      <c r="AH469">
        <v>1528.384033203125</v>
      </c>
      <c r="AI469">
        <v>235.89492797851562</v>
      </c>
      <c r="AJ469">
        <v>0.81631952524185181</v>
      </c>
      <c r="AK469">
        <v>221.53610229492187</v>
      </c>
      <c r="AL469">
        <v>20275.15625</v>
      </c>
      <c r="AM469">
        <v>15972.814453125</v>
      </c>
      <c r="AN469">
        <v>4302.34326171875</v>
      </c>
      <c r="AO469" s="5" t="s">
        <v>1751</v>
      </c>
    </row>
    <row r="470" spans="1:41" ht="15" x14ac:dyDescent="0.25">
      <c r="A470">
        <v>2013</v>
      </c>
      <c r="B470" s="5" t="s">
        <v>83</v>
      </c>
      <c r="C470" s="5" t="s">
        <v>1732</v>
      </c>
      <c r="D470" s="5" t="s">
        <v>253</v>
      </c>
      <c r="E470" s="5" t="s">
        <v>39</v>
      </c>
      <c r="F470" s="5" t="s">
        <v>39</v>
      </c>
      <c r="G470" s="5" t="s">
        <v>97</v>
      </c>
      <c r="H470" s="5" t="s">
        <v>319</v>
      </c>
      <c r="I470">
        <v>616.76068115234375</v>
      </c>
      <c r="J470"/>
      <c r="K470">
        <v>329</v>
      </c>
      <c r="L470"/>
      <c r="M470">
        <v>451.63919067382812</v>
      </c>
      <c r="N470">
        <v>262.78305053710938</v>
      </c>
      <c r="O470">
        <v>1001</v>
      </c>
      <c r="P470">
        <v>1609.5028076171875</v>
      </c>
      <c r="Q470">
        <v>139</v>
      </c>
      <c r="R470">
        <v>403.817626953125</v>
      </c>
      <c r="S470"/>
      <c r="T470"/>
      <c r="U470"/>
      <c r="V470">
        <v>375</v>
      </c>
      <c r="W470"/>
      <c r="X470"/>
      <c r="Y470">
        <v>117</v>
      </c>
      <c r="Z470">
        <v>10</v>
      </c>
      <c r="AA470">
        <v>8111</v>
      </c>
      <c r="AB470">
        <v>0</v>
      </c>
      <c r="AC470">
        <v>22</v>
      </c>
      <c r="AD470">
        <v>477</v>
      </c>
      <c r="AE470">
        <v>54</v>
      </c>
      <c r="AF470">
        <v>504</v>
      </c>
      <c r="AG470">
        <v>3348</v>
      </c>
      <c r="AH470">
        <v>1490.1903076171875</v>
      </c>
      <c r="AI470">
        <v>230</v>
      </c>
      <c r="AJ470">
        <v>0.79592001438140869</v>
      </c>
      <c r="AK470">
        <v>216</v>
      </c>
      <c r="AL470">
        <v>19768.490234375</v>
      </c>
      <c r="AM470">
        <v>15573.66015625</v>
      </c>
      <c r="AN470">
        <v>4194.82958984375</v>
      </c>
      <c r="AO470" s="5" t="s">
        <v>1752</v>
      </c>
    </row>
    <row r="471" spans="1:41" ht="15" x14ac:dyDescent="0.25">
      <c r="A471">
        <v>2013</v>
      </c>
      <c r="B471" s="5" t="s">
        <v>83</v>
      </c>
      <c r="C471" s="5" t="s">
        <v>1732</v>
      </c>
      <c r="D471" s="5" t="s">
        <v>253</v>
      </c>
      <c r="E471" s="5" t="s">
        <v>317</v>
      </c>
      <c r="F471" s="5" t="s">
        <v>318</v>
      </c>
      <c r="G471" s="5" t="s">
        <v>94</v>
      </c>
      <c r="H471" s="5" t="s">
        <v>319</v>
      </c>
      <c r="I471">
        <v>8265.27734375</v>
      </c>
      <c r="J471">
        <v>11370.134765625</v>
      </c>
      <c r="K471">
        <v>1274.858154296875</v>
      </c>
      <c r="L471">
        <v>2546.639404296875</v>
      </c>
      <c r="M471">
        <v>6477.49365234375</v>
      </c>
      <c r="N471">
        <v>5018.47119140625</v>
      </c>
      <c r="O471">
        <v>5379.4296875</v>
      </c>
      <c r="P471">
        <v>6825.96337890625</v>
      </c>
      <c r="Q471">
        <v>2668.689453125</v>
      </c>
      <c r="R471">
        <v>4489.9609375</v>
      </c>
      <c r="S471">
        <v>10110.6611328125</v>
      </c>
      <c r="T471">
        <v>8744.5224609375</v>
      </c>
      <c r="U471">
        <v>1191.093994140625</v>
      </c>
      <c r="V471">
        <v>6633.775390625</v>
      </c>
      <c r="W471">
        <v>3128.171875</v>
      </c>
      <c r="X471">
        <v>8767.9775390625</v>
      </c>
      <c r="Y471">
        <v>34330.91796875</v>
      </c>
      <c r="Z471">
        <v>6558.904296875</v>
      </c>
      <c r="AA471">
        <v>59765.515625</v>
      </c>
      <c r="AB471">
        <v>1067.680908203125</v>
      </c>
      <c r="AC471">
        <v>9582.4619140625</v>
      </c>
      <c r="AD471">
        <v>12905.50390625</v>
      </c>
      <c r="AE471">
        <v>7011.20751953125</v>
      </c>
      <c r="AF471">
        <v>20932.083984375</v>
      </c>
      <c r="AG471">
        <v>86889.328125</v>
      </c>
      <c r="AH471">
        <v>16280.3798828125</v>
      </c>
      <c r="AI471">
        <v>3302.52880859375</v>
      </c>
      <c r="AJ471">
        <v>26727.919921875</v>
      </c>
      <c r="AK471">
        <v>4125.083984375</v>
      </c>
      <c r="AL471">
        <v>382372.625</v>
      </c>
      <c r="AM471">
        <v>300808.34375</v>
      </c>
      <c r="AN471">
        <v>81564.296875</v>
      </c>
      <c r="AO471" s="5" t="s">
        <v>510</v>
      </c>
    </row>
    <row r="472" spans="1:41" ht="15" x14ac:dyDescent="0.25">
      <c r="A472">
        <v>2013</v>
      </c>
      <c r="B472" s="5" t="s">
        <v>83</v>
      </c>
      <c r="C472" s="5" t="s">
        <v>1732</v>
      </c>
      <c r="D472" s="5" t="s">
        <v>253</v>
      </c>
      <c r="E472" s="5" t="s">
        <v>317</v>
      </c>
      <c r="F472" s="5" t="s">
        <v>318</v>
      </c>
      <c r="G472" s="5" t="s">
        <v>97</v>
      </c>
      <c r="H472" s="5" t="s">
        <v>319</v>
      </c>
      <c r="I472">
        <v>8058.7314453125</v>
      </c>
      <c r="J472">
        <v>11086</v>
      </c>
      <c r="K472">
        <v>1243</v>
      </c>
      <c r="L472">
        <v>2483</v>
      </c>
      <c r="M472">
        <v>6315.62353515625</v>
      </c>
      <c r="N472">
        <v>4893.0615234375</v>
      </c>
      <c r="O472">
        <v>5245</v>
      </c>
      <c r="P472">
        <v>6655.38525390625</v>
      </c>
      <c r="Q472">
        <v>2602</v>
      </c>
      <c r="R472">
        <v>4377.7587890625</v>
      </c>
      <c r="S472">
        <v>9858</v>
      </c>
      <c r="T472">
        <v>8526</v>
      </c>
      <c r="U472">
        <v>1161.3289794921875</v>
      </c>
      <c r="V472">
        <v>6468</v>
      </c>
      <c r="W472">
        <v>3050</v>
      </c>
      <c r="X472">
        <v>8548.869140625</v>
      </c>
      <c r="Y472">
        <v>33473</v>
      </c>
      <c r="Z472">
        <v>6395</v>
      </c>
      <c r="AA472">
        <v>58272</v>
      </c>
      <c r="AB472">
        <v>1041</v>
      </c>
      <c r="AC472">
        <v>9343</v>
      </c>
      <c r="AD472">
        <v>12583</v>
      </c>
      <c r="AE472">
        <v>6836</v>
      </c>
      <c r="AF472">
        <v>20409</v>
      </c>
      <c r="AG472">
        <v>84718</v>
      </c>
      <c r="AH472">
        <v>15873.5400390625</v>
      </c>
      <c r="AI472">
        <v>3220</v>
      </c>
      <c r="AJ472">
        <v>26060</v>
      </c>
      <c r="AK472">
        <v>4022</v>
      </c>
      <c r="AL472">
        <v>372817.28125</v>
      </c>
      <c r="AM472">
        <v>293291.25</v>
      </c>
      <c r="AN472">
        <v>79526.03125</v>
      </c>
      <c r="AO472" s="5" t="s">
        <v>511</v>
      </c>
    </row>
    <row r="473" spans="1:41" ht="15" x14ac:dyDescent="0.25">
      <c r="A473">
        <v>2013</v>
      </c>
      <c r="B473" s="5" t="s">
        <v>83</v>
      </c>
      <c r="C473" s="5" t="s">
        <v>1732</v>
      </c>
      <c r="D473" s="5" t="s">
        <v>253</v>
      </c>
      <c r="E473" s="5" t="s">
        <v>317</v>
      </c>
      <c r="F473" s="5" t="s">
        <v>322</v>
      </c>
      <c r="G473" s="5" t="s">
        <v>94</v>
      </c>
      <c r="H473" s="5" t="s">
        <v>319</v>
      </c>
      <c r="I473">
        <v>1154.8695068359375</v>
      </c>
      <c r="J473">
        <v>2765.0986328125</v>
      </c>
      <c r="K473">
        <v>242.0487060546875</v>
      </c>
      <c r="L473">
        <v>466.66168212890625</v>
      </c>
      <c r="M473">
        <v>1722.0875244140625</v>
      </c>
      <c r="N473">
        <v>1076.030517578125</v>
      </c>
      <c r="O473">
        <v>1207.1666259765625</v>
      </c>
      <c r="P473">
        <v>1662.6622314453125</v>
      </c>
      <c r="Q473">
        <v>558.6180419921875</v>
      </c>
      <c r="R473">
        <v>892.46575927734375</v>
      </c>
      <c r="S473">
        <v>1736.3917236328125</v>
      </c>
      <c r="T473">
        <v>1752.8018798828125</v>
      </c>
      <c r="U473">
        <v>261.31484985351563</v>
      </c>
      <c r="V473">
        <v>1346.9237060546875</v>
      </c>
      <c r="W473">
        <v>635.89068603515625</v>
      </c>
      <c r="X473">
        <v>2014.2012939453125</v>
      </c>
      <c r="Y473">
        <v>7432.7412109375</v>
      </c>
      <c r="Z473">
        <v>1218.4486083984375</v>
      </c>
      <c r="AA473">
        <v>11925.0009765625</v>
      </c>
      <c r="AB473">
        <v>278.97137451171875</v>
      </c>
      <c r="AC473">
        <v>1522.0350341796875</v>
      </c>
      <c r="AD473">
        <v>2629.715576171875</v>
      </c>
      <c r="AE473">
        <v>1409.2156982421875</v>
      </c>
      <c r="AF473">
        <v>4295.3388671875</v>
      </c>
      <c r="AG473">
        <v>21885.919921875</v>
      </c>
      <c r="AH473">
        <v>3703.137939453125</v>
      </c>
      <c r="AI473">
        <v>774.3507080078125</v>
      </c>
      <c r="AJ473">
        <v>4863.1748046875</v>
      </c>
      <c r="AK473">
        <v>999.98931884765625</v>
      </c>
      <c r="AL473">
        <v>82433.2734375</v>
      </c>
      <c r="AM473">
        <v>64736.51953125</v>
      </c>
      <c r="AN473">
        <v>17696.75390625</v>
      </c>
      <c r="AO473" s="5" t="s">
        <v>512</v>
      </c>
    </row>
    <row r="474" spans="1:41" ht="15" x14ac:dyDescent="0.25">
      <c r="A474">
        <v>2013</v>
      </c>
      <c r="B474" s="5" t="s">
        <v>83</v>
      </c>
      <c r="C474" s="5" t="s">
        <v>1732</v>
      </c>
      <c r="D474" s="5" t="s">
        <v>253</v>
      </c>
      <c r="E474" s="5" t="s">
        <v>317</v>
      </c>
      <c r="F474" s="5" t="s">
        <v>322</v>
      </c>
      <c r="G474" s="5" t="s">
        <v>97</v>
      </c>
      <c r="H474" s="5" t="s">
        <v>319</v>
      </c>
      <c r="I474">
        <v>1126.009765625</v>
      </c>
      <c r="J474">
        <v>2696</v>
      </c>
      <c r="K474">
        <v>236</v>
      </c>
      <c r="L474">
        <v>455</v>
      </c>
      <c r="M474">
        <v>1679.05322265625</v>
      </c>
      <c r="N474">
        <v>1049.1409912109375</v>
      </c>
      <c r="O474">
        <v>1177</v>
      </c>
      <c r="P474">
        <v>1621.1129150390625</v>
      </c>
      <c r="Q474">
        <v>544.65838623046875</v>
      </c>
      <c r="R474">
        <v>870.16339111328125</v>
      </c>
      <c r="S474">
        <v>1693</v>
      </c>
      <c r="T474">
        <v>1709</v>
      </c>
      <c r="U474">
        <v>254.78468322753906</v>
      </c>
      <c r="V474">
        <v>1313.2646484375</v>
      </c>
      <c r="W474">
        <v>620</v>
      </c>
      <c r="X474">
        <v>1963.8671875</v>
      </c>
      <c r="Y474">
        <v>7247</v>
      </c>
      <c r="Z474">
        <v>1188</v>
      </c>
      <c r="AA474">
        <v>11627</v>
      </c>
      <c r="AB474">
        <v>272</v>
      </c>
      <c r="AC474">
        <v>1484</v>
      </c>
      <c r="AD474">
        <v>2564</v>
      </c>
      <c r="AE474">
        <v>1374</v>
      </c>
      <c r="AF474">
        <v>4188</v>
      </c>
      <c r="AG474">
        <v>21339</v>
      </c>
      <c r="AH474">
        <v>3610.597900390625</v>
      </c>
      <c r="AI474">
        <v>755</v>
      </c>
      <c r="AJ474">
        <v>4741.64599609375</v>
      </c>
      <c r="AK474">
        <v>975</v>
      </c>
      <c r="AL474">
        <v>80373.3046875</v>
      </c>
      <c r="AM474">
        <v>63118.77734375</v>
      </c>
      <c r="AN474">
        <v>17254.517578125</v>
      </c>
      <c r="AO474" s="5" t="s">
        <v>513</v>
      </c>
    </row>
    <row r="475" spans="1:41" ht="15" x14ac:dyDescent="0.25">
      <c r="A475">
        <v>2013</v>
      </c>
      <c r="B475" s="5" t="s">
        <v>83</v>
      </c>
      <c r="C475" s="5" t="s">
        <v>1732</v>
      </c>
      <c r="D475" s="5" t="s">
        <v>253</v>
      </c>
      <c r="E475" s="5" t="s">
        <v>696</v>
      </c>
      <c r="F475" s="5" t="s">
        <v>696</v>
      </c>
      <c r="G475" s="5" t="s">
        <v>94</v>
      </c>
      <c r="H475" s="5" t="s">
        <v>319</v>
      </c>
      <c r="I475">
        <v>29878.693359375</v>
      </c>
      <c r="J475">
        <v>13216.26953125</v>
      </c>
      <c r="K475">
        <v>1283.063232421875</v>
      </c>
      <c r="L475">
        <v>3612.269287109375</v>
      </c>
      <c r="M475">
        <v>10355.318359375</v>
      </c>
      <c r="N475">
        <v>4954.908203125</v>
      </c>
      <c r="O475">
        <v>10580.400390625</v>
      </c>
      <c r="P475">
        <v>24588.091796875</v>
      </c>
      <c r="Q475">
        <v>3811.241455078125</v>
      </c>
      <c r="R475">
        <v>6859.03662109375</v>
      </c>
      <c r="S475">
        <v>14264.462890625</v>
      </c>
      <c r="T475">
        <v>12930.1181640625</v>
      </c>
      <c r="U475">
        <v>1639.3671875</v>
      </c>
      <c r="V475">
        <v>3192.786376953125</v>
      </c>
      <c r="W475">
        <v>4255.33935546875</v>
      </c>
      <c r="X475">
        <v>10615.576171875</v>
      </c>
      <c r="Y475">
        <v>48130.76953125</v>
      </c>
      <c r="Z475">
        <v>10360.9150390625</v>
      </c>
      <c r="AA475">
        <v>79624.7890625</v>
      </c>
      <c r="AB475">
        <v>1645.1107177734375</v>
      </c>
      <c r="AC475">
        <v>8197.861328125</v>
      </c>
      <c r="AD475">
        <v>17801.861328125</v>
      </c>
      <c r="AE475">
        <v>30162.755859375</v>
      </c>
      <c r="AF475">
        <v>20561.83203125</v>
      </c>
      <c r="AG475">
        <v>116821.3203125</v>
      </c>
      <c r="AH475">
        <v>52875.57421875</v>
      </c>
      <c r="AI475">
        <v>4504.5673828125</v>
      </c>
      <c r="AJ475">
        <v>22665.3984375</v>
      </c>
      <c r="AK475">
        <v>4125.083984375</v>
      </c>
      <c r="AL475">
        <v>573514.8125</v>
      </c>
      <c r="AM475">
        <v>428278.34375</v>
      </c>
      <c r="AN475">
        <v>145236.453125</v>
      </c>
      <c r="AO475" s="5" t="s">
        <v>1753</v>
      </c>
    </row>
    <row r="476" spans="1:41" ht="15" x14ac:dyDescent="0.25">
      <c r="A476">
        <v>2013</v>
      </c>
      <c r="B476" s="5" t="s">
        <v>83</v>
      </c>
      <c r="C476" s="5" t="s">
        <v>1732</v>
      </c>
      <c r="D476" s="5" t="s">
        <v>253</v>
      </c>
      <c r="E476" s="5" t="s">
        <v>696</v>
      </c>
      <c r="F476" s="5" t="s">
        <v>696</v>
      </c>
      <c r="G476" s="5" t="s">
        <v>97</v>
      </c>
      <c r="H476" s="5" t="s">
        <v>319</v>
      </c>
      <c r="I476">
        <v>29132.037109375</v>
      </c>
      <c r="J476">
        <v>12886</v>
      </c>
      <c r="K476">
        <v>1251</v>
      </c>
      <c r="L476">
        <v>3522</v>
      </c>
      <c r="M476">
        <v>10096.54296875</v>
      </c>
      <c r="N476">
        <v>4831.0869140625</v>
      </c>
      <c r="O476">
        <v>10316</v>
      </c>
      <c r="P476">
        <v>23973.64453125</v>
      </c>
      <c r="Q476">
        <v>3716</v>
      </c>
      <c r="R476">
        <v>6687.6318359375</v>
      </c>
      <c r="S476">
        <v>13908</v>
      </c>
      <c r="T476">
        <v>12607</v>
      </c>
      <c r="U476">
        <v>1598.4000244140625</v>
      </c>
      <c r="V476">
        <v>3113</v>
      </c>
      <c r="W476">
        <v>4149</v>
      </c>
      <c r="X476">
        <v>10350.296875</v>
      </c>
      <c r="Y476">
        <v>46928</v>
      </c>
      <c r="Z476">
        <v>10102</v>
      </c>
      <c r="AA476">
        <v>77635</v>
      </c>
      <c r="AB476">
        <v>1604</v>
      </c>
      <c r="AC476">
        <v>7993</v>
      </c>
      <c r="AD476">
        <v>17357</v>
      </c>
      <c r="AE476">
        <v>29409</v>
      </c>
      <c r="AF476">
        <v>20048</v>
      </c>
      <c r="AG476">
        <v>113902</v>
      </c>
      <c r="AH476">
        <v>51554.234375</v>
      </c>
      <c r="AI476">
        <v>4392</v>
      </c>
      <c r="AJ476">
        <v>22099</v>
      </c>
      <c r="AK476">
        <v>4022</v>
      </c>
      <c r="AL476">
        <v>559182.875</v>
      </c>
      <c r="AM476">
        <v>417575.8125</v>
      </c>
      <c r="AN476">
        <v>141607.078125</v>
      </c>
      <c r="AO476" s="5" t="s">
        <v>1754</v>
      </c>
    </row>
    <row r="477" spans="1:41" ht="15" x14ac:dyDescent="0.25">
      <c r="A477">
        <v>2013</v>
      </c>
      <c r="B477" s="5" t="s">
        <v>83</v>
      </c>
      <c r="C477" s="5" t="s">
        <v>1732</v>
      </c>
      <c r="D477" s="5" t="s">
        <v>253</v>
      </c>
      <c r="E477" s="5" t="s">
        <v>1734</v>
      </c>
      <c r="F477" s="5" t="s">
        <v>1734</v>
      </c>
      <c r="G477" s="5" t="s">
        <v>94</v>
      </c>
      <c r="H477" s="5" t="s">
        <v>319</v>
      </c>
      <c r="I477">
        <v>0</v>
      </c>
      <c r="J477"/>
      <c r="K477">
        <v>0</v>
      </c>
      <c r="L477"/>
      <c r="M477"/>
      <c r="N477">
        <v>0</v>
      </c>
      <c r="O477">
        <v>0</v>
      </c>
      <c r="P477">
        <v>0</v>
      </c>
      <c r="Q477">
        <v>0</v>
      </c>
      <c r="R477">
        <v>0</v>
      </c>
      <c r="S477"/>
      <c r="T477"/>
      <c r="U477"/>
      <c r="V477">
        <v>0</v>
      </c>
      <c r="W477"/>
      <c r="X477"/>
      <c r="Y477">
        <v>0</v>
      </c>
      <c r="Z477">
        <v>0</v>
      </c>
      <c r="AA477">
        <v>0</v>
      </c>
      <c r="AB477"/>
      <c r="AC477">
        <v>0</v>
      </c>
      <c r="AD477">
        <v>0</v>
      </c>
      <c r="AE477">
        <v>0</v>
      </c>
      <c r="AF477"/>
      <c r="AG477">
        <v>0</v>
      </c>
      <c r="AH477">
        <v>0</v>
      </c>
      <c r="AI477">
        <v>0</v>
      </c>
      <c r="AJ477">
        <v>0</v>
      </c>
      <c r="AK477"/>
      <c r="AL477">
        <v>0</v>
      </c>
      <c r="AM477">
        <v>0</v>
      </c>
      <c r="AN477">
        <v>0</v>
      </c>
      <c r="AO477" s="5" t="s">
        <v>1755</v>
      </c>
    </row>
    <row r="478" spans="1:41" ht="15" x14ac:dyDescent="0.25">
      <c r="A478">
        <v>2013</v>
      </c>
      <c r="B478" s="5" t="s">
        <v>83</v>
      </c>
      <c r="C478" s="5" t="s">
        <v>1732</v>
      </c>
      <c r="D478" s="5" t="s">
        <v>253</v>
      </c>
      <c r="E478" s="5" t="s">
        <v>1734</v>
      </c>
      <c r="F478" s="5" t="s">
        <v>1734</v>
      </c>
      <c r="G478" s="5" t="s">
        <v>97</v>
      </c>
      <c r="H478" s="5" t="s">
        <v>319</v>
      </c>
      <c r="I478">
        <v>0</v>
      </c>
      <c r="J478"/>
      <c r="K478">
        <v>0</v>
      </c>
      <c r="L478"/>
      <c r="M478"/>
      <c r="N478">
        <v>0</v>
      </c>
      <c r="O478">
        <v>0</v>
      </c>
      <c r="P478">
        <v>0</v>
      </c>
      <c r="Q478">
        <v>0</v>
      </c>
      <c r="R478">
        <v>0</v>
      </c>
      <c r="S478"/>
      <c r="T478"/>
      <c r="U478"/>
      <c r="V478">
        <v>0</v>
      </c>
      <c r="W478"/>
      <c r="X478"/>
      <c r="Y478">
        <v>0</v>
      </c>
      <c r="Z478">
        <v>0</v>
      </c>
      <c r="AA478">
        <v>0</v>
      </c>
      <c r="AB478"/>
      <c r="AC478">
        <v>0</v>
      </c>
      <c r="AD478">
        <v>0</v>
      </c>
      <c r="AE478">
        <v>0</v>
      </c>
      <c r="AF478"/>
      <c r="AG478">
        <v>0</v>
      </c>
      <c r="AH478">
        <v>0</v>
      </c>
      <c r="AI478">
        <v>0</v>
      </c>
      <c r="AJ478">
        <v>0</v>
      </c>
      <c r="AK478"/>
      <c r="AL478">
        <v>0</v>
      </c>
      <c r="AM478">
        <v>0</v>
      </c>
      <c r="AN478">
        <v>0</v>
      </c>
      <c r="AO478" s="5" t="s">
        <v>1756</v>
      </c>
    </row>
    <row r="479" spans="1:41" ht="15" x14ac:dyDescent="0.25">
      <c r="A479">
        <v>2013</v>
      </c>
      <c r="B479" s="5" t="s">
        <v>83</v>
      </c>
      <c r="C479" s="5" t="s">
        <v>1732</v>
      </c>
      <c r="D479" s="5" t="s">
        <v>253</v>
      </c>
      <c r="E479" s="5" t="s">
        <v>1735</v>
      </c>
      <c r="F479" s="5" t="s">
        <v>1735</v>
      </c>
      <c r="G479" s="5" t="s">
        <v>94</v>
      </c>
      <c r="H479" s="5" t="s">
        <v>319</v>
      </c>
      <c r="I479">
        <v>157160.59375</v>
      </c>
      <c r="J479">
        <v>326474.46875</v>
      </c>
      <c r="K479">
        <v>28392.517578125</v>
      </c>
      <c r="L479">
        <v>55859.91796875</v>
      </c>
      <c r="M479">
        <v>205931.71875</v>
      </c>
      <c r="N479">
        <v>126346.140625</v>
      </c>
      <c r="O479">
        <v>147040.015625</v>
      </c>
      <c r="P479">
        <v>213155.375</v>
      </c>
      <c r="Q479">
        <v>67023.265625</v>
      </c>
      <c r="R479">
        <v>107176.046875</v>
      </c>
      <c r="S479">
        <v>207996.75</v>
      </c>
      <c r="T479">
        <v>213301.3125</v>
      </c>
      <c r="U479">
        <v>31126.69921875</v>
      </c>
      <c r="V479">
        <v>154350.15625</v>
      </c>
      <c r="W479">
        <v>75776.625</v>
      </c>
      <c r="X479">
        <v>238392.140625</v>
      </c>
      <c r="Y479">
        <v>886810.0625</v>
      </c>
      <c r="Z479">
        <v>148294.828125</v>
      </c>
      <c r="AA479">
        <v>1420618.75</v>
      </c>
      <c r="AB479">
        <v>33319.64453125</v>
      </c>
      <c r="AC479">
        <v>177822.71875</v>
      </c>
      <c r="AD479">
        <v>314425.375</v>
      </c>
      <c r="AE479">
        <v>188499.53125</v>
      </c>
      <c r="AF479">
        <v>504320.78125</v>
      </c>
      <c r="AG479">
        <v>2601412.25</v>
      </c>
      <c r="AH479">
        <v>471759.125</v>
      </c>
      <c r="AI479">
        <v>92084.2265625</v>
      </c>
      <c r="AJ479">
        <v>570239.875</v>
      </c>
      <c r="AK479">
        <v>117439.7734375</v>
      </c>
      <c r="AL479">
        <v>9882550</v>
      </c>
      <c r="AM479">
        <v>7736692</v>
      </c>
      <c r="AN479">
        <v>2145859.25</v>
      </c>
      <c r="AO479" s="5" t="s">
        <v>1757</v>
      </c>
    </row>
    <row r="480" spans="1:41" ht="15" x14ac:dyDescent="0.25">
      <c r="A480">
        <v>2013</v>
      </c>
      <c r="B480" s="5" t="s">
        <v>83</v>
      </c>
      <c r="C480" s="5" t="s">
        <v>1732</v>
      </c>
      <c r="D480" s="5" t="s">
        <v>253</v>
      </c>
      <c r="E480" s="5" t="s">
        <v>1735</v>
      </c>
      <c r="F480" s="5" t="s">
        <v>1735</v>
      </c>
      <c r="G480" s="5" t="s">
        <v>97</v>
      </c>
      <c r="H480" s="5" t="s">
        <v>319</v>
      </c>
      <c r="I480">
        <v>153233.21875</v>
      </c>
      <c r="J480">
        <v>318316</v>
      </c>
      <c r="K480">
        <v>27683</v>
      </c>
      <c r="L480">
        <v>54464</v>
      </c>
      <c r="M480">
        <v>200785.5625</v>
      </c>
      <c r="N480">
        <v>123188.796875</v>
      </c>
      <c r="O480">
        <v>143365.546875</v>
      </c>
      <c r="P480">
        <v>207828.703125</v>
      </c>
      <c r="Q480">
        <v>65348.37890625</v>
      </c>
      <c r="R480">
        <v>104497.7578125</v>
      </c>
      <c r="S480">
        <v>202799</v>
      </c>
      <c r="T480">
        <v>207971</v>
      </c>
      <c r="U480">
        <v>30348.85546875</v>
      </c>
      <c r="V480">
        <v>150493</v>
      </c>
      <c r="W480">
        <v>73883</v>
      </c>
      <c r="X480">
        <v>232434.8125</v>
      </c>
      <c r="Y480">
        <v>864649</v>
      </c>
      <c r="Z480">
        <v>144589</v>
      </c>
      <c r="AA480">
        <v>1385118</v>
      </c>
      <c r="AB480">
        <v>32487</v>
      </c>
      <c r="AC480">
        <v>173379</v>
      </c>
      <c r="AD480">
        <v>306568</v>
      </c>
      <c r="AE480">
        <v>183789</v>
      </c>
      <c r="AF480">
        <v>491718</v>
      </c>
      <c r="AG480">
        <v>2536404</v>
      </c>
      <c r="AH480">
        <v>459970.0625</v>
      </c>
      <c r="AI480">
        <v>89783.078125</v>
      </c>
      <c r="AJ480">
        <v>555989.8125</v>
      </c>
      <c r="AK480">
        <v>114505</v>
      </c>
      <c r="AL480">
        <v>9635590</v>
      </c>
      <c r="AM480">
        <v>7543355</v>
      </c>
      <c r="AN480">
        <v>2092235.125</v>
      </c>
      <c r="AO480" s="5" t="s">
        <v>1758</v>
      </c>
    </row>
    <row r="481" spans="1:41" ht="15" x14ac:dyDescent="0.25">
      <c r="A481">
        <v>2013</v>
      </c>
      <c r="B481" s="5" t="s">
        <v>83</v>
      </c>
      <c r="C481" s="5" t="s">
        <v>1732</v>
      </c>
      <c r="D481" s="5" t="s">
        <v>253</v>
      </c>
      <c r="E481" s="5" t="s">
        <v>1736</v>
      </c>
      <c r="F481" s="5" t="s">
        <v>1736</v>
      </c>
      <c r="G481" s="5" t="s">
        <v>94</v>
      </c>
      <c r="H481" s="5" t="s">
        <v>319</v>
      </c>
      <c r="I481">
        <v>135024.890625</v>
      </c>
      <c r="J481">
        <v>321863.25</v>
      </c>
      <c r="K481">
        <v>28479.697265625</v>
      </c>
      <c r="L481">
        <v>54327.625</v>
      </c>
      <c r="M481">
        <v>200795.015625</v>
      </c>
      <c r="N481">
        <v>125603.1875</v>
      </c>
      <c r="O481">
        <v>141658.53125</v>
      </c>
      <c r="P481">
        <v>195383.390625</v>
      </c>
      <c r="Q481">
        <v>65464.65625</v>
      </c>
      <c r="R481">
        <v>104328.6484375</v>
      </c>
      <c r="S481">
        <v>202106.5625</v>
      </c>
      <c r="T481">
        <v>207362.921875</v>
      </c>
      <c r="U481">
        <v>30417.111328125</v>
      </c>
      <c r="V481">
        <v>156829.09375</v>
      </c>
      <c r="W481">
        <v>73983.828125</v>
      </c>
      <c r="X481">
        <v>234530.34375</v>
      </c>
      <c r="Y481">
        <v>865697.4375</v>
      </c>
      <c r="Z481">
        <v>143284.625</v>
      </c>
      <c r="AA481">
        <v>1397179</v>
      </c>
      <c r="AB481">
        <v>32463.244140625</v>
      </c>
      <c r="AC481">
        <v>177707.84375</v>
      </c>
      <c r="AD481">
        <v>307388.53125</v>
      </c>
      <c r="AE481">
        <v>163994.15625</v>
      </c>
      <c r="AF481">
        <v>500912.59375</v>
      </c>
      <c r="AG481">
        <v>2553080.5</v>
      </c>
      <c r="AH481">
        <v>432989.1875</v>
      </c>
      <c r="AI481">
        <v>90343.734375</v>
      </c>
      <c r="AJ481">
        <v>569440.0625</v>
      </c>
      <c r="AK481">
        <v>116661.3203125</v>
      </c>
      <c r="AL481">
        <v>9629300</v>
      </c>
      <c r="AM481">
        <v>7560538</v>
      </c>
      <c r="AN481">
        <v>2068762.875</v>
      </c>
      <c r="AO481" s="5" t="s">
        <v>1759</v>
      </c>
    </row>
    <row r="482" spans="1:41" ht="15" x14ac:dyDescent="0.25">
      <c r="A482">
        <v>2013</v>
      </c>
      <c r="B482" s="5" t="s">
        <v>83</v>
      </c>
      <c r="C482" s="5" t="s">
        <v>1732</v>
      </c>
      <c r="D482" s="5" t="s">
        <v>253</v>
      </c>
      <c r="E482" s="5" t="s">
        <v>1736</v>
      </c>
      <c r="F482" s="5" t="s">
        <v>1736</v>
      </c>
      <c r="G482" s="5" t="s">
        <v>97</v>
      </c>
      <c r="H482" s="5" t="s">
        <v>319</v>
      </c>
      <c r="I482">
        <v>131650.671875</v>
      </c>
      <c r="J482">
        <v>313820</v>
      </c>
      <c r="K482">
        <v>27768</v>
      </c>
      <c r="L482">
        <v>52970</v>
      </c>
      <c r="M482">
        <v>195777.234375</v>
      </c>
      <c r="N482">
        <v>122464.4140625</v>
      </c>
      <c r="O482">
        <v>138118.546875</v>
      </c>
      <c r="P482">
        <v>190500.84375</v>
      </c>
      <c r="Q482">
        <v>63828.71875</v>
      </c>
      <c r="R482">
        <v>101721.515625</v>
      </c>
      <c r="S482">
        <v>197056</v>
      </c>
      <c r="T482">
        <v>202181</v>
      </c>
      <c r="U482">
        <v>29657</v>
      </c>
      <c r="V482">
        <v>152910</v>
      </c>
      <c r="W482">
        <v>72135</v>
      </c>
      <c r="X482">
        <v>228669.515625</v>
      </c>
      <c r="Y482">
        <v>844064</v>
      </c>
      <c r="Z482">
        <v>139704</v>
      </c>
      <c r="AA482">
        <v>1362264</v>
      </c>
      <c r="AB482">
        <v>31652</v>
      </c>
      <c r="AC482">
        <v>173267</v>
      </c>
      <c r="AD482">
        <v>299707</v>
      </c>
      <c r="AE482">
        <v>159896</v>
      </c>
      <c r="AF482">
        <v>488395</v>
      </c>
      <c r="AG482">
        <v>2489280</v>
      </c>
      <c r="AH482">
        <v>422168.96875</v>
      </c>
      <c r="AI482">
        <v>88086.078125</v>
      </c>
      <c r="AJ482">
        <v>555210</v>
      </c>
      <c r="AK482">
        <v>113746</v>
      </c>
      <c r="AL482">
        <v>9388668</v>
      </c>
      <c r="AM482">
        <v>7371603</v>
      </c>
      <c r="AN482">
        <v>2017065.375</v>
      </c>
      <c r="AO482" s="5" t="s">
        <v>1760</v>
      </c>
    </row>
    <row r="483" spans="1:41" ht="15" x14ac:dyDescent="0.25">
      <c r="A483">
        <v>2014</v>
      </c>
      <c r="B483" s="5" t="s">
        <v>1806</v>
      </c>
      <c r="C483" s="5" t="s">
        <v>363</v>
      </c>
      <c r="D483" s="5" t="s">
        <v>91</v>
      </c>
      <c r="E483" s="5" t="s">
        <v>92</v>
      </c>
      <c r="F483" s="5" t="s">
        <v>93</v>
      </c>
      <c r="G483" s="5" t="s">
        <v>94</v>
      </c>
      <c r="H483" s="5" t="s">
        <v>319</v>
      </c>
      <c r="I483">
        <v>23967.700877712028</v>
      </c>
      <c r="J483">
        <v>28583.198642103933</v>
      </c>
      <c r="K483">
        <v>1285.5047736498284</v>
      </c>
      <c r="L483">
        <v>3776.170272596371</v>
      </c>
      <c r="M483">
        <v>17525.179453770306</v>
      </c>
      <c r="N483">
        <v>6520.6158389409502</v>
      </c>
      <c r="O483">
        <v>9047.2754715496885</v>
      </c>
      <c r="P483">
        <v>16240.15569793722</v>
      </c>
      <c r="Q483">
        <v>8278.6992701101008</v>
      </c>
      <c r="R483">
        <v>10591.707545737008</v>
      </c>
      <c r="S483">
        <v>36260.956246775888</v>
      </c>
      <c r="T483">
        <v>13879.166539505981</v>
      </c>
      <c r="U483">
        <v>10589.206309923315</v>
      </c>
      <c r="V483">
        <v>9905.88553494997</v>
      </c>
      <c r="W483">
        <v>5578.0731009203928</v>
      </c>
      <c r="X483">
        <v>13325.406236788953</v>
      </c>
      <c r="Y483">
        <v>103261.38470535658</v>
      </c>
      <c r="Z483">
        <v>14824.976676718841</v>
      </c>
      <c r="AA483">
        <v>118382.35464701064</v>
      </c>
      <c r="AB483">
        <v>3158.0567272664116</v>
      </c>
      <c r="AC483">
        <v>11467.047664000416</v>
      </c>
      <c r="AD483">
        <v>21707.699804095511</v>
      </c>
      <c r="AE483">
        <v>26723.197687081469</v>
      </c>
      <c r="AF483">
        <v>44051.771517702713</v>
      </c>
      <c r="AG483">
        <v>175837.26503235748</v>
      </c>
      <c r="AH483">
        <v>64469.028530806303</v>
      </c>
      <c r="AI483">
        <v>9230.9955287838093</v>
      </c>
      <c r="AJ483">
        <v>37583.973186792726</v>
      </c>
      <c r="AK483">
        <v>2879.5306929756157</v>
      </c>
      <c r="AL483">
        <v>848932.125</v>
      </c>
      <c r="AM483">
        <v>650585.375</v>
      </c>
      <c r="AN483">
        <v>198346.875</v>
      </c>
      <c r="AO483" s="5" t="s">
        <v>1885</v>
      </c>
    </row>
    <row r="484" spans="1:41" ht="15" x14ac:dyDescent="0.25">
      <c r="A484">
        <v>2014</v>
      </c>
      <c r="B484" s="5" t="s">
        <v>1807</v>
      </c>
      <c r="C484" s="5" t="s">
        <v>363</v>
      </c>
      <c r="D484" s="5" t="s">
        <v>91</v>
      </c>
      <c r="E484" s="5" t="s">
        <v>92</v>
      </c>
      <c r="F484" s="5" t="s">
        <v>93</v>
      </c>
      <c r="G484" s="5" t="s">
        <v>94</v>
      </c>
      <c r="H484" s="5" t="s">
        <v>319</v>
      </c>
      <c r="I484">
        <v>23908.164492237393</v>
      </c>
      <c r="J484">
        <v>19040.58297637244</v>
      </c>
      <c r="K484">
        <v>1269.0422883212284</v>
      </c>
      <c r="L484">
        <v>3120.7864940299542</v>
      </c>
      <c r="M484">
        <v>19877.49103402617</v>
      </c>
      <c r="N484">
        <v>6292.3346795927573</v>
      </c>
      <c r="O484">
        <v>9195.7976817477011</v>
      </c>
      <c r="P484">
        <v>16615.767382544534</v>
      </c>
      <c r="Q484">
        <v>4871.8665640556983</v>
      </c>
      <c r="R484">
        <v>9467.142887535525</v>
      </c>
      <c r="S484">
        <v>42122.052691493453</v>
      </c>
      <c r="T484">
        <v>14297.876448419172</v>
      </c>
      <c r="U484">
        <v>10350.097396499885</v>
      </c>
      <c r="V484">
        <v>5965.5562903500413</v>
      </c>
      <c r="W484">
        <v>5239.8537170758646</v>
      </c>
      <c r="X484">
        <v>12983.360144766433</v>
      </c>
      <c r="Y484">
        <v>86495.807301494395</v>
      </c>
      <c r="Z484">
        <v>10359.615213662295</v>
      </c>
      <c r="AA484">
        <v>112017.1040587951</v>
      </c>
      <c r="AB484">
        <v>8954.1508793465346</v>
      </c>
      <c r="AC484">
        <v>11320.914747065624</v>
      </c>
      <c r="AD484">
        <v>21000.142530746656</v>
      </c>
      <c r="AE484">
        <v>18640.116144958309</v>
      </c>
      <c r="AF484">
        <v>47536.790689526882</v>
      </c>
      <c r="AG484">
        <v>194000.60968614672</v>
      </c>
      <c r="AH484">
        <v>53309.156148955917</v>
      </c>
      <c r="AI484">
        <v>8993.2796832364384</v>
      </c>
      <c r="AJ484">
        <v>36245.680428213265</v>
      </c>
      <c r="AK484">
        <v>2876.4958535281176</v>
      </c>
      <c r="AL484">
        <v>816367.5625</v>
      </c>
      <c r="AM484">
        <v>616248.9375</v>
      </c>
      <c r="AN484">
        <v>200118.703125</v>
      </c>
      <c r="AO484" s="5" t="s">
        <v>1886</v>
      </c>
    </row>
    <row r="485" spans="1:41" ht="15" x14ac:dyDescent="0.25">
      <c r="A485">
        <v>2014</v>
      </c>
      <c r="B485" s="5" t="s">
        <v>1807</v>
      </c>
      <c r="C485" s="5" t="s">
        <v>363</v>
      </c>
      <c r="D485" s="5" t="s">
        <v>91</v>
      </c>
      <c r="E485" s="5" t="s">
        <v>92</v>
      </c>
      <c r="F485" s="5" t="s">
        <v>93</v>
      </c>
      <c r="G485" s="5" t="s">
        <v>97</v>
      </c>
      <c r="H485" s="5" t="s">
        <v>319</v>
      </c>
      <c r="I485">
        <v>22607.439999999999</v>
      </c>
      <c r="J485">
        <v>18096.400000000001</v>
      </c>
      <c r="K485">
        <v>1200</v>
      </c>
      <c r="L485">
        <v>2951</v>
      </c>
      <c r="M485">
        <v>18839.255466666669</v>
      </c>
      <c r="N485">
        <v>5950</v>
      </c>
      <c r="O485">
        <v>8695.5</v>
      </c>
      <c r="P485">
        <v>15711.786</v>
      </c>
      <c r="Q485">
        <v>4606.8124999999991</v>
      </c>
      <c r="R485">
        <v>8952.0826607528834</v>
      </c>
      <c r="S485">
        <v>39830.400999999998</v>
      </c>
      <c r="T485">
        <v>13520</v>
      </c>
      <c r="U485">
        <v>9787</v>
      </c>
      <c r="V485">
        <v>5641</v>
      </c>
      <c r="W485">
        <v>4954.7792995999998</v>
      </c>
      <c r="X485">
        <v>12277</v>
      </c>
      <c r="Y485">
        <v>81790</v>
      </c>
      <c r="Z485">
        <v>9796</v>
      </c>
      <c r="AA485">
        <v>105922.98974999999</v>
      </c>
      <c r="AB485">
        <v>0</v>
      </c>
      <c r="AC485">
        <v>10966</v>
      </c>
      <c r="AD485">
        <v>19857.629070999999</v>
      </c>
      <c r="AE485">
        <v>17626</v>
      </c>
      <c r="AF485">
        <v>44950.561000000009</v>
      </c>
      <c r="AG485">
        <v>183446</v>
      </c>
      <c r="AH485">
        <v>50408.869718102207</v>
      </c>
      <c r="AI485">
        <v>8504</v>
      </c>
      <c r="AJ485">
        <v>34274.146591627017</v>
      </c>
      <c r="AK485">
        <v>2720</v>
      </c>
      <c r="AL485">
        <v>763882.625</v>
      </c>
      <c r="AM485">
        <v>583075.25</v>
      </c>
      <c r="AN485">
        <v>180807.4375</v>
      </c>
      <c r="AO485" s="5" t="s">
        <v>1888</v>
      </c>
    </row>
    <row r="486" spans="1:41" ht="15" x14ac:dyDescent="0.25">
      <c r="A486">
        <v>2014</v>
      </c>
      <c r="B486" s="5" t="s">
        <v>1806</v>
      </c>
      <c r="C486" s="5" t="s">
        <v>363</v>
      </c>
      <c r="D486" s="5" t="s">
        <v>91</v>
      </c>
      <c r="E486" s="5" t="s">
        <v>92</v>
      </c>
      <c r="F486" s="5" t="s">
        <v>93</v>
      </c>
      <c r="G486" s="5" t="s">
        <v>97</v>
      </c>
      <c r="H486" s="5" t="s">
        <v>319</v>
      </c>
      <c r="I486">
        <v>22607.439999999999</v>
      </c>
      <c r="J486">
        <v>27188.957999999999</v>
      </c>
      <c r="K486">
        <v>1200</v>
      </c>
      <c r="L486">
        <v>3595.5000000000009</v>
      </c>
      <c r="M486">
        <v>16359.5</v>
      </c>
      <c r="N486">
        <v>6239.0724999999993</v>
      </c>
      <c r="O486">
        <v>9543.5</v>
      </c>
      <c r="P486">
        <v>15447.988054571841</v>
      </c>
      <c r="Q486">
        <v>7728.0452999999998</v>
      </c>
      <c r="R486">
        <v>9887.2048672349993</v>
      </c>
      <c r="S486">
        <v>33851</v>
      </c>
      <c r="T486">
        <v>12956</v>
      </c>
      <c r="U486">
        <v>9747</v>
      </c>
      <c r="V486">
        <v>9247</v>
      </c>
      <c r="W486">
        <v>5207.0500695999999</v>
      </c>
      <c r="X486">
        <v>12959.545</v>
      </c>
      <c r="Y486">
        <v>96345</v>
      </c>
      <c r="Z486">
        <v>13838.9</v>
      </c>
      <c r="AA486">
        <v>112696.76783038001</v>
      </c>
      <c r="AB486">
        <v>2492</v>
      </c>
      <c r="AC486">
        <v>10971.93014</v>
      </c>
      <c r="AD486">
        <v>20263.821884500001</v>
      </c>
      <c r="AE486">
        <v>24945.716174550002</v>
      </c>
      <c r="AF486">
        <v>41944.385620000001</v>
      </c>
      <c r="AG486">
        <v>166303.17696223661</v>
      </c>
      <c r="AH486">
        <v>61593.665291019352</v>
      </c>
      <c r="AI486">
        <v>8617</v>
      </c>
      <c r="AJ486">
        <v>35873.69147663076</v>
      </c>
      <c r="AK486">
        <v>2720</v>
      </c>
      <c r="AL486">
        <v>802370.9375</v>
      </c>
      <c r="AM486">
        <v>614607.8125</v>
      </c>
      <c r="AN486">
        <v>187763.078125</v>
      </c>
      <c r="AO486" s="5" t="s">
        <v>1887</v>
      </c>
    </row>
    <row r="487" spans="1:41" ht="15" x14ac:dyDescent="0.25">
      <c r="A487">
        <v>2014</v>
      </c>
      <c r="B487" s="5" t="s">
        <v>1807</v>
      </c>
      <c r="C487" s="5" t="s">
        <v>363</v>
      </c>
      <c r="D487" s="5" t="s">
        <v>91</v>
      </c>
      <c r="E487" s="5" t="s">
        <v>29</v>
      </c>
      <c r="F487" s="5" t="s">
        <v>29</v>
      </c>
      <c r="G487" s="5" t="s">
        <v>94</v>
      </c>
      <c r="H487" s="5" t="s">
        <v>319</v>
      </c>
      <c r="I487">
        <v>0</v>
      </c>
      <c r="J487">
        <v>3250.8632228293559</v>
      </c>
      <c r="K487">
        <v>84.602819221415231</v>
      </c>
      <c r="L487">
        <v>0</v>
      </c>
      <c r="M487">
        <v>185.0686670468458</v>
      </c>
      <c r="N487">
        <v>56.049367734187584</v>
      </c>
      <c r="O487">
        <v>475.89085812046062</v>
      </c>
      <c r="P487">
        <v>0</v>
      </c>
      <c r="Q487">
        <v>37.701131315543158</v>
      </c>
      <c r="R487">
        <v>74.741293485320952</v>
      </c>
      <c r="S487">
        <v>0</v>
      </c>
      <c r="T487">
        <v>412.4387437043992</v>
      </c>
      <c r="U487">
        <v>0</v>
      </c>
      <c r="V487">
        <v>376.48254553529773</v>
      </c>
      <c r="W487">
        <v>52.876762013384514</v>
      </c>
      <c r="X487">
        <v>148.05493363747664</v>
      </c>
      <c r="Y487">
        <v>3847.3132040938572</v>
      </c>
      <c r="Z487">
        <v>46.531550571778375</v>
      </c>
      <c r="AA487">
        <v>2478.8710211679786</v>
      </c>
      <c r="AB487">
        <v>145.93986315694127</v>
      </c>
      <c r="AC487">
        <v>53.934297253652204</v>
      </c>
      <c r="AD487">
        <v>55.520600114053742</v>
      </c>
      <c r="AE487">
        <v>0</v>
      </c>
      <c r="AF487">
        <v>673.64994805051879</v>
      </c>
      <c r="AG487">
        <v>23740.60860876938</v>
      </c>
      <c r="AH487">
        <v>4156.0752326935817</v>
      </c>
      <c r="AI487">
        <v>925.34333523422902</v>
      </c>
      <c r="AJ487">
        <v>726.26841284984187</v>
      </c>
      <c r="AK487">
        <v>0</v>
      </c>
      <c r="AL487">
        <v>42004.828125</v>
      </c>
      <c r="AM487">
        <v>35363.015625</v>
      </c>
      <c r="AN487">
        <v>6641.8115234375</v>
      </c>
      <c r="AO487" s="5" t="s">
        <v>1890</v>
      </c>
    </row>
    <row r="488" spans="1:41" ht="15" x14ac:dyDescent="0.25">
      <c r="A488">
        <v>2014</v>
      </c>
      <c r="B488" s="5" t="s">
        <v>1806</v>
      </c>
      <c r="C488" s="5" t="s">
        <v>363</v>
      </c>
      <c r="D488" s="5" t="s">
        <v>91</v>
      </c>
      <c r="E488" s="5" t="s">
        <v>29</v>
      </c>
      <c r="F488" s="5" t="s">
        <v>29</v>
      </c>
      <c r="G488" s="5" t="s">
        <v>94</v>
      </c>
      <c r="H488" s="5" t="s">
        <v>319</v>
      </c>
      <c r="I488">
        <v>0</v>
      </c>
      <c r="J488">
        <v>3514.7843019542393</v>
      </c>
      <c r="K488">
        <v>85.700318243321888</v>
      </c>
      <c r="L488">
        <v>128.55047736498284</v>
      </c>
      <c r="M488">
        <v>187.46944615726665</v>
      </c>
      <c r="N488">
        <v>56.240833847179992</v>
      </c>
      <c r="O488">
        <v>214.25079560830474</v>
      </c>
      <c r="P488">
        <v>214.25079560830474</v>
      </c>
      <c r="Q488">
        <v>168.00240461750047</v>
      </c>
      <c r="R488">
        <v>21.043745282267032</v>
      </c>
      <c r="S488">
        <v>128.55047736498284</v>
      </c>
      <c r="T488">
        <v>985.55365979820181</v>
      </c>
      <c r="U488">
        <v>0</v>
      </c>
      <c r="V488">
        <v>1606.8809670622854</v>
      </c>
      <c r="W488">
        <v>53.562698902076185</v>
      </c>
      <c r="X488">
        <v>292.45233600533595</v>
      </c>
      <c r="Y488">
        <v>7038.1386357328101</v>
      </c>
      <c r="Z488">
        <v>85.700318243321888</v>
      </c>
      <c r="AA488">
        <v>2416.8907038625152</v>
      </c>
      <c r="AB488">
        <v>632.03984704449897</v>
      </c>
      <c r="AC488">
        <v>56.179001067567434</v>
      </c>
      <c r="AD488">
        <v>61.597103737387606</v>
      </c>
      <c r="AE488">
        <v>0</v>
      </c>
      <c r="AF488">
        <v>1397.8814164443806</v>
      </c>
      <c r="AG488">
        <v>21943.789959628866</v>
      </c>
      <c r="AH488">
        <v>2785.2603429079613</v>
      </c>
      <c r="AI488">
        <v>1058.3989303050255</v>
      </c>
      <c r="AJ488">
        <v>1001.7275505606951</v>
      </c>
      <c r="AK488">
        <v>0</v>
      </c>
      <c r="AL488">
        <v>46134.8984375</v>
      </c>
      <c r="AM488">
        <v>39650.05859375</v>
      </c>
      <c r="AN488">
        <v>6484.83642578125</v>
      </c>
      <c r="AO488" s="5" t="s">
        <v>1889</v>
      </c>
    </row>
    <row r="489" spans="1:41" ht="15" x14ac:dyDescent="0.25">
      <c r="A489">
        <v>2014</v>
      </c>
      <c r="B489" s="5" t="s">
        <v>1807</v>
      </c>
      <c r="C489" s="5" t="s">
        <v>363</v>
      </c>
      <c r="D489" s="5" t="s">
        <v>91</v>
      </c>
      <c r="E489" s="5" t="s">
        <v>29</v>
      </c>
      <c r="F489" s="5" t="s">
        <v>29</v>
      </c>
      <c r="G489" s="5" t="s">
        <v>97</v>
      </c>
      <c r="H489" s="5" t="s">
        <v>319</v>
      </c>
      <c r="I489">
        <v>0</v>
      </c>
      <c r="J489">
        <v>3073.72</v>
      </c>
      <c r="K489">
        <v>80</v>
      </c>
      <c r="L489">
        <v>0</v>
      </c>
      <c r="M489">
        <v>175</v>
      </c>
      <c r="N489">
        <v>53</v>
      </c>
      <c r="O489">
        <v>450</v>
      </c>
      <c r="P489">
        <v>0</v>
      </c>
      <c r="Q489">
        <v>35.65</v>
      </c>
      <c r="R489">
        <v>70.674990902810904</v>
      </c>
      <c r="S489">
        <v>0</v>
      </c>
      <c r="T489">
        <v>390</v>
      </c>
      <c r="U489"/>
      <c r="V489">
        <v>356</v>
      </c>
      <c r="W489">
        <v>50</v>
      </c>
      <c r="X489">
        <v>140</v>
      </c>
      <c r="Y489">
        <v>3638</v>
      </c>
      <c r="Z489">
        <v>44</v>
      </c>
      <c r="AA489">
        <v>2344.0079599999999</v>
      </c>
      <c r="AB489"/>
      <c r="AC489">
        <v>54</v>
      </c>
      <c r="AD489">
        <v>52.5</v>
      </c>
      <c r="AE489">
        <v>0</v>
      </c>
      <c r="AF489">
        <v>637.11510279976619</v>
      </c>
      <c r="AG489">
        <v>22449</v>
      </c>
      <c r="AH489">
        <v>3929.9638200629311</v>
      </c>
      <c r="AI489">
        <v>875</v>
      </c>
      <c r="AJ489">
        <v>686.75575545454546</v>
      </c>
      <c r="AK489">
        <v>0</v>
      </c>
      <c r="AL489">
        <v>39584.38671875</v>
      </c>
      <c r="AM489">
        <v>33441.921875</v>
      </c>
      <c r="AN489">
        <v>6142.4638671875</v>
      </c>
      <c r="AO489" s="5" t="s">
        <v>1891</v>
      </c>
    </row>
    <row r="490" spans="1:41" ht="15" x14ac:dyDescent="0.25">
      <c r="A490">
        <v>2014</v>
      </c>
      <c r="B490" s="5" t="s">
        <v>1806</v>
      </c>
      <c r="C490" s="5" t="s">
        <v>363</v>
      </c>
      <c r="D490" s="5" t="s">
        <v>91</v>
      </c>
      <c r="E490" s="5" t="s">
        <v>29</v>
      </c>
      <c r="F490" s="5" t="s">
        <v>29</v>
      </c>
      <c r="G490" s="5" t="s">
        <v>97</v>
      </c>
      <c r="H490" s="5" t="s">
        <v>319</v>
      </c>
      <c r="I490">
        <v>0</v>
      </c>
      <c r="J490">
        <v>3343.3389999999999</v>
      </c>
      <c r="K490">
        <v>80</v>
      </c>
      <c r="L490">
        <v>122.4</v>
      </c>
      <c r="M490">
        <v>175</v>
      </c>
      <c r="N490">
        <v>53.812499999999993</v>
      </c>
      <c r="O490">
        <v>200</v>
      </c>
      <c r="P490">
        <v>203.8</v>
      </c>
      <c r="Q490">
        <v>156.8278</v>
      </c>
      <c r="R490">
        <v>19.644030000000001</v>
      </c>
      <c r="S490">
        <v>120</v>
      </c>
      <c r="T490">
        <v>920</v>
      </c>
      <c r="U490"/>
      <c r="V490">
        <v>1500</v>
      </c>
      <c r="W490">
        <v>50</v>
      </c>
      <c r="X490">
        <v>280</v>
      </c>
      <c r="Y490">
        <v>6570</v>
      </c>
      <c r="Z490">
        <v>80</v>
      </c>
      <c r="AA490">
        <v>2300.8129463105001</v>
      </c>
      <c r="AB490">
        <v>134</v>
      </c>
      <c r="AC490">
        <v>53.753309999999999</v>
      </c>
      <c r="AD490">
        <v>57.499999999999993</v>
      </c>
      <c r="AE490">
        <v>0</v>
      </c>
      <c r="AF490">
        <v>1331</v>
      </c>
      <c r="AG490">
        <v>20756.90075112438</v>
      </c>
      <c r="AH490">
        <v>2658.5</v>
      </c>
      <c r="AI490">
        <v>988</v>
      </c>
      <c r="AJ490">
        <v>956.13779873273756</v>
      </c>
      <c r="AK490">
        <v>0</v>
      </c>
      <c r="AL490">
        <v>43111.42578125</v>
      </c>
      <c r="AM490">
        <v>37448.42578125</v>
      </c>
      <c r="AN490">
        <v>5663</v>
      </c>
      <c r="AO490" s="5" t="s">
        <v>1892</v>
      </c>
    </row>
    <row r="491" spans="1:41" ht="15" x14ac:dyDescent="0.25">
      <c r="A491">
        <v>2014</v>
      </c>
      <c r="B491" s="5" t="s">
        <v>1807</v>
      </c>
      <c r="C491" s="5" t="s">
        <v>363</v>
      </c>
      <c r="D491" s="5" t="s">
        <v>91</v>
      </c>
      <c r="E491" s="5" t="s">
        <v>154</v>
      </c>
      <c r="F491" s="5" t="s">
        <v>154</v>
      </c>
      <c r="G491" s="5" t="s">
        <v>94</v>
      </c>
      <c r="H491" s="5" t="s">
        <v>319</v>
      </c>
      <c r="I491">
        <v>3726.7541867033406</v>
      </c>
      <c r="J491">
        <v>7166.6202134268624</v>
      </c>
      <c r="K491">
        <v>586.93205834856815</v>
      </c>
      <c r="L491">
        <v>1459.3986315694126</v>
      </c>
      <c r="M491">
        <v>3836.7378516911804</v>
      </c>
      <c r="N491">
        <v>4826.5908365817386</v>
      </c>
      <c r="O491">
        <v>6157.4989364586272</v>
      </c>
      <c r="P491">
        <v>3851.410095614654</v>
      </c>
      <c r="Q491">
        <v>1466.2638859654203</v>
      </c>
      <c r="R491">
        <v>6041.120789968244</v>
      </c>
      <c r="S491">
        <v>2318.7115814718077</v>
      </c>
      <c r="T491">
        <v>5393.4297253652203</v>
      </c>
      <c r="U491">
        <v>660.95952516730642</v>
      </c>
      <c r="V491">
        <v>1598.9932832847478</v>
      </c>
      <c r="W491">
        <v>1523.4852671296346</v>
      </c>
      <c r="X491">
        <v>9045.0989100095558</v>
      </c>
      <c r="Y491">
        <v>15905.330013626062</v>
      </c>
      <c r="Z491">
        <v>4954.5526006541295</v>
      </c>
      <c r="AA491">
        <v>41476.872660221525</v>
      </c>
      <c r="AB491">
        <v>543.57311349759277</v>
      </c>
      <c r="AC491">
        <v>7679.8209148239675</v>
      </c>
      <c r="AD491">
        <v>7776.0897976263504</v>
      </c>
      <c r="AE491">
        <v>3048.8740976917511</v>
      </c>
      <c r="AF491">
        <v>13023.546483896605</v>
      </c>
      <c r="AG491">
        <v>63434.136316976867</v>
      </c>
      <c r="AH491">
        <v>13876.419651201641</v>
      </c>
      <c r="AI491">
        <v>927.45840571476447</v>
      </c>
      <c r="AJ491">
        <v>21551.59771784176</v>
      </c>
      <c r="AK491">
        <v>1642.3522281357232</v>
      </c>
      <c r="AL491">
        <v>255500.640625</v>
      </c>
      <c r="AM491">
        <v>201872.84375</v>
      </c>
      <c r="AN491">
        <v>53627.78125</v>
      </c>
      <c r="AO491" s="5" t="s">
        <v>1894</v>
      </c>
    </row>
    <row r="492" spans="1:41" ht="15" x14ac:dyDescent="0.25">
      <c r="A492">
        <v>2014</v>
      </c>
      <c r="B492" s="5" t="s">
        <v>1806</v>
      </c>
      <c r="C492" s="5" t="s">
        <v>363</v>
      </c>
      <c r="D492" s="5" t="s">
        <v>91</v>
      </c>
      <c r="E492" s="5" t="s">
        <v>154</v>
      </c>
      <c r="F492" s="5" t="s">
        <v>154</v>
      </c>
      <c r="G492" s="5" t="s">
        <v>94</v>
      </c>
      <c r="H492" s="5" t="s">
        <v>319</v>
      </c>
      <c r="I492">
        <v>3775.0990186183294</v>
      </c>
      <c r="J492">
        <v>7765.5200868230049</v>
      </c>
      <c r="K492">
        <v>594.54595781304567</v>
      </c>
      <c r="L492">
        <v>1689.3675233714828</v>
      </c>
      <c r="M492">
        <v>3886.509432334648</v>
      </c>
      <c r="N492">
        <v>4909.8247948588132</v>
      </c>
      <c r="O492">
        <v>6237.3762871467716</v>
      </c>
      <c r="P492">
        <v>2043.2884126368415</v>
      </c>
      <c r="Q492">
        <v>1722.9325886384688</v>
      </c>
      <c r="R492">
        <v>5056.7570437716413</v>
      </c>
      <c r="S492">
        <v>3400.160126303796</v>
      </c>
      <c r="T492">
        <v>6132.9290242877232</v>
      </c>
      <c r="U492">
        <v>676.22907363871184</v>
      </c>
      <c r="V492">
        <v>2123.2253844782999</v>
      </c>
      <c r="W492">
        <v>1623.5925291197332</v>
      </c>
      <c r="X492">
        <v>9561.7685956832611</v>
      </c>
      <c r="Y492">
        <v>24406.379381720035</v>
      </c>
      <c r="Z492">
        <v>7556.518435707103</v>
      </c>
      <c r="AA492">
        <v>40738.090759662497</v>
      </c>
      <c r="AB492">
        <v>632.03984704449897</v>
      </c>
      <c r="AC492">
        <v>7778.208725966555</v>
      </c>
      <c r="AD492">
        <v>6014.1934128278181</v>
      </c>
      <c r="AE492">
        <v>8778.9263500502857</v>
      </c>
      <c r="AF492">
        <v>16016.040770918507</v>
      </c>
      <c r="AG492">
        <v>60395.607257767602</v>
      </c>
      <c r="AH492">
        <v>13288.141793518758</v>
      </c>
      <c r="AI492">
        <v>939.48973874241631</v>
      </c>
      <c r="AJ492">
        <v>18647.093035209913</v>
      </c>
      <c r="AK492">
        <v>1635.8048244694066</v>
      </c>
      <c r="AL492">
        <v>268025.65625</v>
      </c>
      <c r="AM492">
        <v>214079.125</v>
      </c>
      <c r="AN492">
        <v>53946.55078125</v>
      </c>
      <c r="AO492" s="5" t="s">
        <v>1895</v>
      </c>
    </row>
    <row r="493" spans="1:41" ht="15" x14ac:dyDescent="0.25">
      <c r="A493">
        <v>2014</v>
      </c>
      <c r="B493" s="5" t="s">
        <v>1807</v>
      </c>
      <c r="C493" s="5" t="s">
        <v>363</v>
      </c>
      <c r="D493" s="5" t="s">
        <v>91</v>
      </c>
      <c r="E493" s="5" t="s">
        <v>154</v>
      </c>
      <c r="F493" s="5" t="s">
        <v>154</v>
      </c>
      <c r="G493" s="5" t="s">
        <v>97</v>
      </c>
      <c r="H493" s="5" t="s">
        <v>319</v>
      </c>
      <c r="I493">
        <v>3524</v>
      </c>
      <c r="J493">
        <v>6776.72</v>
      </c>
      <c r="K493">
        <v>555</v>
      </c>
      <c r="L493">
        <v>1380</v>
      </c>
      <c r="M493">
        <v>3641.2</v>
      </c>
      <c r="N493">
        <v>4564</v>
      </c>
      <c r="O493">
        <v>5822.5</v>
      </c>
      <c r="P493">
        <v>3641.8739999999998</v>
      </c>
      <c r="Q493">
        <v>1386.4917499999999</v>
      </c>
      <c r="R493">
        <v>5712.4534104783834</v>
      </c>
      <c r="S493">
        <v>2192.5619999999999</v>
      </c>
      <c r="T493">
        <v>5100</v>
      </c>
      <c r="U493">
        <v>625</v>
      </c>
      <c r="V493">
        <v>1512</v>
      </c>
      <c r="W493">
        <v>1440.6</v>
      </c>
      <c r="X493">
        <v>8553</v>
      </c>
      <c r="Y493">
        <v>15040</v>
      </c>
      <c r="Z493">
        <v>4685</v>
      </c>
      <c r="AA493">
        <v>39220.322009999989</v>
      </c>
      <c r="AB493"/>
      <c r="AC493">
        <v>7442</v>
      </c>
      <c r="AD493">
        <v>7353.0313710000009</v>
      </c>
      <c r="AE493">
        <v>2883</v>
      </c>
      <c r="AF493">
        <v>12315.17580194443</v>
      </c>
      <c r="AG493">
        <v>59983</v>
      </c>
      <c r="AH493">
        <v>13121.47257399115</v>
      </c>
      <c r="AI493">
        <v>877</v>
      </c>
      <c r="AJ493">
        <v>20379.08204011869</v>
      </c>
      <c r="AK493">
        <v>1553</v>
      </c>
      <c r="AL493">
        <v>241279.46875</v>
      </c>
      <c r="AM493">
        <v>191070.109375</v>
      </c>
      <c r="AN493">
        <v>50209.3671875</v>
      </c>
      <c r="AO493" s="5" t="s">
        <v>1897</v>
      </c>
    </row>
    <row r="494" spans="1:41" ht="15" x14ac:dyDescent="0.25">
      <c r="A494">
        <v>2014</v>
      </c>
      <c r="B494" s="5" t="s">
        <v>1806</v>
      </c>
      <c r="C494" s="5" t="s">
        <v>363</v>
      </c>
      <c r="D494" s="5" t="s">
        <v>91</v>
      </c>
      <c r="E494" s="5" t="s">
        <v>154</v>
      </c>
      <c r="F494" s="5" t="s">
        <v>154</v>
      </c>
      <c r="G494" s="5" t="s">
        <v>97</v>
      </c>
      <c r="H494" s="5" t="s">
        <v>319</v>
      </c>
      <c r="I494">
        <v>3524</v>
      </c>
      <c r="J494">
        <v>7386.7309999999998</v>
      </c>
      <c r="K494">
        <v>555</v>
      </c>
      <c r="L494">
        <v>1608.54</v>
      </c>
      <c r="M494">
        <v>3628</v>
      </c>
      <c r="N494">
        <v>4697.8312499999993</v>
      </c>
      <c r="O494">
        <v>5822.5</v>
      </c>
      <c r="P494">
        <v>1943.62022</v>
      </c>
      <c r="Q494">
        <v>1608.3325</v>
      </c>
      <c r="R494">
        <v>4720.4091162549994</v>
      </c>
      <c r="S494">
        <v>3174</v>
      </c>
      <c r="T494">
        <v>5725</v>
      </c>
      <c r="U494">
        <v>625</v>
      </c>
      <c r="V494">
        <v>1982</v>
      </c>
      <c r="W494">
        <v>1515.6</v>
      </c>
      <c r="X494">
        <v>9193.5450000000001</v>
      </c>
      <c r="Y494">
        <v>22783</v>
      </c>
      <c r="Z494">
        <v>7053.9</v>
      </c>
      <c r="AA494">
        <v>38781.533015956993</v>
      </c>
      <c r="AB494">
        <v>590</v>
      </c>
      <c r="AC494">
        <v>7442.3657499999999</v>
      </c>
      <c r="AD494">
        <v>5614.1620345000001</v>
      </c>
      <c r="AE494">
        <v>8195</v>
      </c>
      <c r="AF494">
        <v>15250.02</v>
      </c>
      <c r="AG494">
        <v>57111.798813135392</v>
      </c>
      <c r="AH494">
        <v>12683.3834575</v>
      </c>
      <c r="AI494">
        <v>877</v>
      </c>
      <c r="AJ494">
        <v>17798.44277765014</v>
      </c>
      <c r="AK494">
        <v>1553</v>
      </c>
      <c r="AL494">
        <v>253443.703125</v>
      </c>
      <c r="AM494">
        <v>202512.53125</v>
      </c>
      <c r="AN494">
        <v>50931.1875</v>
      </c>
      <c r="AO494" s="5" t="s">
        <v>1896</v>
      </c>
    </row>
    <row r="495" spans="1:41" ht="15" x14ac:dyDescent="0.25">
      <c r="A495">
        <v>2014</v>
      </c>
      <c r="B495" s="5" t="s">
        <v>1807</v>
      </c>
      <c r="C495" s="5" t="s">
        <v>363</v>
      </c>
      <c r="D495" s="5" t="s">
        <v>91</v>
      </c>
      <c r="E495" s="5" t="s">
        <v>403</v>
      </c>
      <c r="F495" s="5" t="s">
        <v>403</v>
      </c>
      <c r="G495" s="5" t="s">
        <v>97</v>
      </c>
      <c r="H495" s="5" t="s">
        <v>319</v>
      </c>
      <c r="I495">
        <v>18459.439999999999</v>
      </c>
      <c r="J495">
        <v>12185.821</v>
      </c>
      <c r="K495">
        <v>895</v>
      </c>
      <c r="L495">
        <v>2611</v>
      </c>
      <c r="M495">
        <v>17497.648021333331</v>
      </c>
      <c r="N495">
        <v>6199</v>
      </c>
      <c r="O495">
        <v>9313.6329999999998</v>
      </c>
      <c r="P495">
        <v>15247.151</v>
      </c>
      <c r="Q495">
        <v>4905.8064062499989</v>
      </c>
      <c r="R495">
        <v>8791.0954353426696</v>
      </c>
      <c r="S495">
        <v>34830.400999999998</v>
      </c>
      <c r="T495">
        <v>13882.5</v>
      </c>
      <c r="U495">
        <v>9787</v>
      </c>
      <c r="V495">
        <v>5611</v>
      </c>
      <c r="W495">
        <v>3945.7709849452799</v>
      </c>
      <c r="X495">
        <v>11576.78</v>
      </c>
      <c r="Y495">
        <v>77224</v>
      </c>
      <c r="Z495">
        <v>9223</v>
      </c>
      <c r="AA495">
        <v>94883.560750000048</v>
      </c>
      <c r="AB495">
        <v>0</v>
      </c>
      <c r="AC495">
        <v>10993</v>
      </c>
      <c r="AD495">
        <v>18891.934233839998</v>
      </c>
      <c r="AE495">
        <v>17410</v>
      </c>
      <c r="AF495">
        <v>40832.214927000008</v>
      </c>
      <c r="AG495">
        <v>157417</v>
      </c>
      <c r="AH495">
        <v>45052.824137313997</v>
      </c>
      <c r="AI495">
        <v>7384</v>
      </c>
      <c r="AJ495">
        <v>30468.475453451279</v>
      </c>
      <c r="AK495">
        <v>2720</v>
      </c>
      <c r="AL495">
        <v>688239.0625</v>
      </c>
      <c r="AM495">
        <v>522248.5625</v>
      </c>
      <c r="AN495">
        <v>165990.5</v>
      </c>
      <c r="AO495" s="5" t="s">
        <v>1918</v>
      </c>
    </row>
    <row r="496" spans="1:41" ht="15" x14ac:dyDescent="0.25">
      <c r="A496">
        <v>2014</v>
      </c>
      <c r="B496" s="5" t="s">
        <v>1806</v>
      </c>
      <c r="C496" s="5" t="s">
        <v>363</v>
      </c>
      <c r="D496" s="5" t="s">
        <v>91</v>
      </c>
      <c r="E496" s="5" t="s">
        <v>403</v>
      </c>
      <c r="F496" s="5" t="s">
        <v>403</v>
      </c>
      <c r="G496" s="5" t="s">
        <v>97</v>
      </c>
      <c r="H496" s="5" t="s">
        <v>319</v>
      </c>
      <c r="I496">
        <v>20683.12</v>
      </c>
      <c r="J496">
        <v>22092.957999999999</v>
      </c>
      <c r="K496">
        <v>1050</v>
      </c>
      <c r="L496">
        <v>3345.5000000000009</v>
      </c>
      <c r="M496">
        <v>15923.094999999999</v>
      </c>
      <c r="N496">
        <v>6057.6324999999997</v>
      </c>
      <c r="O496">
        <v>10161.633</v>
      </c>
      <c r="P496">
        <v>14998.329858759949</v>
      </c>
      <c r="Q496">
        <v>7855.2464325000001</v>
      </c>
      <c r="R496">
        <v>9312.7048672349993</v>
      </c>
      <c r="S496">
        <v>27351</v>
      </c>
      <c r="T496">
        <v>13339</v>
      </c>
      <c r="U496">
        <v>9747</v>
      </c>
      <c r="V496">
        <v>9247</v>
      </c>
      <c r="W496">
        <v>5318.7314743328006</v>
      </c>
      <c r="X496">
        <v>12219.4923</v>
      </c>
      <c r="Y496">
        <v>90767</v>
      </c>
      <c r="Z496">
        <v>12844.4</v>
      </c>
      <c r="AA496">
        <v>98873.872828122418</v>
      </c>
      <c r="AB496">
        <v>2492</v>
      </c>
      <c r="AC496">
        <v>10998.608173799999</v>
      </c>
      <c r="AD496">
        <v>18878.417431612499</v>
      </c>
      <c r="AE496">
        <v>24854.90617455</v>
      </c>
      <c r="AF496">
        <v>51019.769489999999</v>
      </c>
      <c r="AG496">
        <v>142945.55946886941</v>
      </c>
      <c r="AH496">
        <v>58558.905783939437</v>
      </c>
      <c r="AI496">
        <v>7384</v>
      </c>
      <c r="AJ496">
        <v>32054.177604475419</v>
      </c>
      <c r="AK496">
        <v>2720</v>
      </c>
      <c r="AL496">
        <v>743094</v>
      </c>
      <c r="AM496">
        <v>567697.8125</v>
      </c>
      <c r="AN496">
        <v>175396.265625</v>
      </c>
      <c r="AO496" s="5" t="s">
        <v>1919</v>
      </c>
    </row>
    <row r="497" spans="1:41" ht="15" x14ac:dyDescent="0.25">
      <c r="A497">
        <v>2014</v>
      </c>
      <c r="B497" s="5" t="s">
        <v>1807</v>
      </c>
      <c r="C497" s="5" t="s">
        <v>363</v>
      </c>
      <c r="D497" s="5" t="s">
        <v>91</v>
      </c>
      <c r="E497" s="5" t="s">
        <v>26</v>
      </c>
      <c r="F497" s="5" t="s">
        <v>26</v>
      </c>
      <c r="G497" s="5" t="s">
        <v>94</v>
      </c>
      <c r="H497" s="5" t="s">
        <v>319</v>
      </c>
      <c r="I497">
        <v>2858.5177544435669</v>
      </c>
      <c r="J497">
        <v>6555.6181453928866</v>
      </c>
      <c r="K497">
        <v>105.75352402676903</v>
      </c>
      <c r="L497">
        <v>269.67148626826105</v>
      </c>
      <c r="M497">
        <v>2842.7133837942124</v>
      </c>
      <c r="N497">
        <v>100.46584782543059</v>
      </c>
      <c r="O497">
        <v>105.75352402676903</v>
      </c>
      <c r="P497">
        <v>4730.3667626050219</v>
      </c>
      <c r="Q497">
        <v>248.58666590837589</v>
      </c>
      <c r="R497">
        <v>148.54691181542753</v>
      </c>
      <c r="S497">
        <v>9464.940400395828</v>
      </c>
      <c r="T497">
        <v>412.4387437043992</v>
      </c>
      <c r="U497">
        <v>0</v>
      </c>
      <c r="V497">
        <v>1156.9435528528531</v>
      </c>
      <c r="W497">
        <v>428.30177230841457</v>
      </c>
      <c r="X497">
        <v>2019.8923089112884</v>
      </c>
      <c r="Y497">
        <v>15501.351551843805</v>
      </c>
      <c r="Z497">
        <v>869.29396750004139</v>
      </c>
      <c r="AA497">
        <v>18468.388454173109</v>
      </c>
      <c r="AB497">
        <v>7102.4066736378081</v>
      </c>
      <c r="AC497">
        <v>645.09649656329111</v>
      </c>
      <c r="AD497">
        <v>2655.5503034551903</v>
      </c>
      <c r="AE497">
        <v>1200.3024977038285</v>
      </c>
      <c r="AF497">
        <v>8370.6444351285227</v>
      </c>
      <c r="AG497">
        <v>31639.339318328759</v>
      </c>
      <c r="AH497">
        <v>11944.984598160379</v>
      </c>
      <c r="AI497">
        <v>1737.5303997598153</v>
      </c>
      <c r="AJ497">
        <v>5930.9717487087401</v>
      </c>
      <c r="AK497">
        <v>95.17817162409213</v>
      </c>
      <c r="AL497">
        <v>137609.53125</v>
      </c>
      <c r="AM497">
        <v>98694.1015625</v>
      </c>
      <c r="AN497">
        <v>38915.4453125</v>
      </c>
      <c r="AO497" s="5" t="s">
        <v>1921</v>
      </c>
    </row>
    <row r="498" spans="1:41" ht="15" x14ac:dyDescent="0.25">
      <c r="A498">
        <v>2014</v>
      </c>
      <c r="B498" s="5" t="s">
        <v>1806</v>
      </c>
      <c r="C498" s="5" t="s">
        <v>363</v>
      </c>
      <c r="D498" s="5" t="s">
        <v>91</v>
      </c>
      <c r="E498" s="5" t="s">
        <v>26</v>
      </c>
      <c r="F498" s="5" t="s">
        <v>26</v>
      </c>
      <c r="G498" s="5" t="s">
        <v>94</v>
      </c>
      <c r="H498" s="5" t="s">
        <v>319</v>
      </c>
      <c r="I498">
        <v>2838.8230418100379</v>
      </c>
      <c r="J498">
        <v>7218.1093040437863</v>
      </c>
      <c r="K498">
        <v>107.12539780415237</v>
      </c>
      <c r="L498">
        <v>267.81349451038091</v>
      </c>
      <c r="M498">
        <v>2785.2603429079613</v>
      </c>
      <c r="N498">
        <v>101.76912791394474</v>
      </c>
      <c r="O498">
        <v>107.12539780415237</v>
      </c>
      <c r="P498">
        <v>4702.8049636022888</v>
      </c>
      <c r="Q498">
        <v>203.27044233337912</v>
      </c>
      <c r="R498">
        <v>841.74981129068124</v>
      </c>
      <c r="S498">
        <v>8270.0807104805626</v>
      </c>
      <c r="T498">
        <v>235.6758751691352</v>
      </c>
      <c r="U498">
        <v>0</v>
      </c>
      <c r="V498">
        <v>972.69861206170344</v>
      </c>
      <c r="W498">
        <v>433.8578611068171</v>
      </c>
      <c r="X498">
        <v>832.04192469244549</v>
      </c>
      <c r="Y498">
        <v>13743.117284294707</v>
      </c>
      <c r="Z498">
        <v>1553.3182681602093</v>
      </c>
      <c r="AA498">
        <v>18173.751745624573</v>
      </c>
      <c r="AB498">
        <v>123.19420747477523</v>
      </c>
      <c r="AC498">
        <v>653.09658663751964</v>
      </c>
      <c r="AD498">
        <v>2913.5430067784341</v>
      </c>
      <c r="AE498">
        <v>1119.4604070533921</v>
      </c>
      <c r="AF498">
        <v>7267.7230667130816</v>
      </c>
      <c r="AG498">
        <v>24718.901382865148</v>
      </c>
      <c r="AH498">
        <v>8736.0190573831296</v>
      </c>
      <c r="AI498">
        <v>1760.0702859222233</v>
      </c>
      <c r="AJ498">
        <v>6549.1032120561676</v>
      </c>
      <c r="AK498">
        <v>95.341604045695604</v>
      </c>
      <c r="AL498">
        <v>117324.84375</v>
      </c>
      <c r="AM498">
        <v>90925.5078125</v>
      </c>
      <c r="AN498">
        <v>26399.3359375</v>
      </c>
      <c r="AO498" s="5" t="s">
        <v>1920</v>
      </c>
    </row>
    <row r="499" spans="1:41" ht="15" x14ac:dyDescent="0.25">
      <c r="A499">
        <v>2014</v>
      </c>
      <c r="B499" s="5" t="s">
        <v>1807</v>
      </c>
      <c r="C499" s="5" t="s">
        <v>363</v>
      </c>
      <c r="D499" s="5" t="s">
        <v>91</v>
      </c>
      <c r="E499" s="5" t="s">
        <v>26</v>
      </c>
      <c r="F499" s="5" t="s">
        <v>26</v>
      </c>
      <c r="G499" s="5" t="s">
        <v>97</v>
      </c>
      <c r="H499" s="5" t="s">
        <v>319</v>
      </c>
      <c r="I499">
        <v>2703</v>
      </c>
      <c r="J499">
        <v>6198.96</v>
      </c>
      <c r="K499">
        <v>100</v>
      </c>
      <c r="L499">
        <v>255</v>
      </c>
      <c r="M499">
        <v>2688.0554666666671</v>
      </c>
      <c r="N499">
        <v>95</v>
      </c>
      <c r="O499">
        <v>100</v>
      </c>
      <c r="P499">
        <v>4473.0110000000004</v>
      </c>
      <c r="Q499">
        <v>235.06229999999999</v>
      </c>
      <c r="R499">
        <v>140.46521208865471</v>
      </c>
      <c r="S499">
        <v>8950</v>
      </c>
      <c r="T499">
        <v>390</v>
      </c>
      <c r="U499"/>
      <c r="V499">
        <v>1094</v>
      </c>
      <c r="W499">
        <v>405</v>
      </c>
      <c r="X499">
        <v>1910</v>
      </c>
      <c r="Y499">
        <v>14658</v>
      </c>
      <c r="Z499">
        <v>822</v>
      </c>
      <c r="AA499">
        <v>17463.61516000003</v>
      </c>
      <c r="AB499"/>
      <c r="AC499">
        <v>625</v>
      </c>
      <c r="AD499">
        <v>2511.0749999999998</v>
      </c>
      <c r="AE499">
        <v>1135</v>
      </c>
      <c r="AF499">
        <v>7915.2392434787234</v>
      </c>
      <c r="AG499">
        <v>29918</v>
      </c>
      <c r="AH499">
        <v>11295.117309884419</v>
      </c>
      <c r="AI499">
        <v>1643</v>
      </c>
      <c r="AJ499">
        <v>5608.2970315083339</v>
      </c>
      <c r="AK499">
        <v>90</v>
      </c>
      <c r="AL499">
        <v>123421.8984375</v>
      </c>
      <c r="AM499">
        <v>93339.6484375</v>
      </c>
      <c r="AN499">
        <v>30082.248046875</v>
      </c>
      <c r="AO499" s="5" t="s">
        <v>1922</v>
      </c>
    </row>
    <row r="500" spans="1:41" ht="15" x14ac:dyDescent="0.25">
      <c r="A500">
        <v>2014</v>
      </c>
      <c r="B500" s="5" t="s">
        <v>1806</v>
      </c>
      <c r="C500" s="5" t="s">
        <v>363</v>
      </c>
      <c r="D500" s="5" t="s">
        <v>91</v>
      </c>
      <c r="E500" s="5" t="s">
        <v>26</v>
      </c>
      <c r="F500" s="5" t="s">
        <v>26</v>
      </c>
      <c r="G500" s="5" t="s">
        <v>97</v>
      </c>
      <c r="H500" s="5" t="s">
        <v>319</v>
      </c>
      <c r="I500">
        <v>2703</v>
      </c>
      <c r="J500">
        <v>6866.021999999999</v>
      </c>
      <c r="K500">
        <v>100</v>
      </c>
      <c r="L500">
        <v>255</v>
      </c>
      <c r="M500">
        <v>2600</v>
      </c>
      <c r="N500">
        <v>97.374999999999986</v>
      </c>
      <c r="O500">
        <v>100</v>
      </c>
      <c r="P500">
        <v>4473.41</v>
      </c>
      <c r="Q500">
        <v>189.75</v>
      </c>
      <c r="R500">
        <v>785.76119999999992</v>
      </c>
      <c r="S500">
        <v>7720</v>
      </c>
      <c r="T500">
        <v>220</v>
      </c>
      <c r="U500"/>
      <c r="V500">
        <v>908</v>
      </c>
      <c r="W500">
        <v>405</v>
      </c>
      <c r="X500">
        <v>800</v>
      </c>
      <c r="Y500">
        <v>12829</v>
      </c>
      <c r="Z500">
        <v>1450</v>
      </c>
      <c r="AA500">
        <v>17300.907828616771</v>
      </c>
      <c r="AB500">
        <v>115</v>
      </c>
      <c r="AC500">
        <v>624.89756000000011</v>
      </c>
      <c r="AD500">
        <v>2719.75</v>
      </c>
      <c r="AE500">
        <v>1045</v>
      </c>
      <c r="AF500">
        <v>6920</v>
      </c>
      <c r="AG500">
        <v>23383.405886891109</v>
      </c>
      <c r="AH500">
        <v>8338.4329666666672</v>
      </c>
      <c r="AI500">
        <v>1643</v>
      </c>
      <c r="AJ500">
        <v>6251.0461306010338</v>
      </c>
      <c r="AK500">
        <v>90</v>
      </c>
      <c r="AL500">
        <v>110933.7578125</v>
      </c>
      <c r="AM500">
        <v>86082.578125</v>
      </c>
      <c r="AN500">
        <v>24851.18359375</v>
      </c>
      <c r="AO500" s="5" t="s">
        <v>1923</v>
      </c>
    </row>
    <row r="501" spans="1:41" ht="15" x14ac:dyDescent="0.25">
      <c r="A501">
        <v>2014</v>
      </c>
      <c r="B501" s="5" t="s">
        <v>1807</v>
      </c>
      <c r="C501" s="5" t="s">
        <v>363</v>
      </c>
      <c r="D501" s="5" t="s">
        <v>91</v>
      </c>
      <c r="E501" s="5" t="s">
        <v>406</v>
      </c>
      <c r="F501" s="5" t="s">
        <v>406</v>
      </c>
      <c r="G501" s="5" t="s">
        <v>97</v>
      </c>
      <c r="H501" s="5" t="s">
        <v>319</v>
      </c>
      <c r="I501">
        <v>0</v>
      </c>
      <c r="J501"/>
      <c r="K501"/>
      <c r="L501">
        <v>0</v>
      </c>
      <c r="M501">
        <v>188.39255466666671</v>
      </c>
      <c r="N501">
        <v>85</v>
      </c>
      <c r="O501">
        <v>618.13300000000004</v>
      </c>
      <c r="P501">
        <v>0</v>
      </c>
      <c r="Q501">
        <v>333.9939062499999</v>
      </c>
      <c r="R501">
        <v>104.0270745897875</v>
      </c>
      <c r="S501">
        <v>0</v>
      </c>
      <c r="T501">
        <v>0</v>
      </c>
      <c r="U501"/>
      <c r="V501">
        <v>0</v>
      </c>
      <c r="W501">
        <v>369.99168534528002</v>
      </c>
      <c r="X501">
        <v>122.77</v>
      </c>
      <c r="Y501">
        <v>0</v>
      </c>
      <c r="Z501"/>
      <c r="AA501">
        <v>3110.3830100000009</v>
      </c>
      <c r="AB501"/>
      <c r="AC501">
        <v>188</v>
      </c>
      <c r="AD501">
        <v>794.30516283999998</v>
      </c>
      <c r="AE501">
        <v>209</v>
      </c>
      <c r="AF501">
        <v>314.65392700000012</v>
      </c>
      <c r="AG501">
        <v>3570</v>
      </c>
      <c r="AH501">
        <v>184.15941921178981</v>
      </c>
      <c r="AI501">
        <v>0</v>
      </c>
      <c r="AJ501">
        <v>360</v>
      </c>
      <c r="AK501"/>
      <c r="AL501">
        <v>10552.8095703125</v>
      </c>
      <c r="AM501">
        <v>8275.05859375</v>
      </c>
      <c r="AN501">
        <v>2277.751708984375</v>
      </c>
      <c r="AO501" s="5" t="s">
        <v>1925</v>
      </c>
    </row>
    <row r="502" spans="1:41" ht="15" x14ac:dyDescent="0.25">
      <c r="A502">
        <v>2014</v>
      </c>
      <c r="B502" s="5" t="s">
        <v>1806</v>
      </c>
      <c r="C502" s="5" t="s">
        <v>363</v>
      </c>
      <c r="D502" s="5" t="s">
        <v>91</v>
      </c>
      <c r="E502" s="5" t="s">
        <v>406</v>
      </c>
      <c r="F502" s="5" t="s">
        <v>406</v>
      </c>
      <c r="G502" s="5" t="s">
        <v>97</v>
      </c>
      <c r="H502" s="5" t="s">
        <v>319</v>
      </c>
      <c r="I502">
        <v>0</v>
      </c>
      <c r="J502"/>
      <c r="K502">
        <v>0</v>
      </c>
      <c r="L502"/>
      <c r="M502">
        <v>163.595</v>
      </c>
      <c r="N502">
        <v>85.06</v>
      </c>
      <c r="O502">
        <v>618.13300000000004</v>
      </c>
      <c r="P502">
        <v>444.34180418811309</v>
      </c>
      <c r="Q502">
        <v>193.2011325</v>
      </c>
      <c r="R502">
        <v>75</v>
      </c>
      <c r="S502">
        <v>0</v>
      </c>
      <c r="T502">
        <v>20.5</v>
      </c>
      <c r="U502"/>
      <c r="V502">
        <v>0</v>
      </c>
      <c r="W502">
        <v>421.50140473279998</v>
      </c>
      <c r="X502">
        <v>129.59545</v>
      </c>
      <c r="Y502">
        <v>1495</v>
      </c>
      <c r="Z502">
        <v>0</v>
      </c>
      <c r="AA502">
        <v>1074.4127866871081</v>
      </c>
      <c r="AB502">
        <v>0</v>
      </c>
      <c r="AC502">
        <v>187.60303379999999</v>
      </c>
      <c r="AD502">
        <v>506.59554711250013</v>
      </c>
      <c r="AE502">
        <v>209.19</v>
      </c>
      <c r="AF502">
        <v>14417.334999999999</v>
      </c>
      <c r="AG502">
        <v>3265.256160906747</v>
      </c>
      <c r="AH502">
        <v>348.5184929200849</v>
      </c>
      <c r="AI502">
        <v>0</v>
      </c>
      <c r="AJ502">
        <v>368.1</v>
      </c>
      <c r="AK502"/>
      <c r="AL502">
        <v>24022.9375</v>
      </c>
      <c r="AM502">
        <v>21814.5</v>
      </c>
      <c r="AN502">
        <v>2208.43896484375</v>
      </c>
      <c r="AO502" s="5" t="s">
        <v>1924</v>
      </c>
    </row>
    <row r="503" spans="1:41" ht="15" x14ac:dyDescent="0.25">
      <c r="A503">
        <v>2014</v>
      </c>
      <c r="B503" s="5" t="s">
        <v>1807</v>
      </c>
      <c r="C503" s="5" t="s">
        <v>363</v>
      </c>
      <c r="D503" s="5" t="s">
        <v>91</v>
      </c>
      <c r="E503" s="5" t="s">
        <v>409</v>
      </c>
      <c r="F503" s="5" t="s">
        <v>410</v>
      </c>
      <c r="G503" s="5" t="s">
        <v>94</v>
      </c>
      <c r="H503" s="5" t="s">
        <v>319</v>
      </c>
      <c r="I503">
        <v>0</v>
      </c>
      <c r="J503"/>
      <c r="K503"/>
      <c r="L503"/>
      <c r="M503"/>
      <c r="N503">
        <v>0</v>
      </c>
      <c r="O503"/>
      <c r="P503"/>
      <c r="Q503">
        <v>0</v>
      </c>
      <c r="R503"/>
      <c r="S503">
        <v>0</v>
      </c>
      <c r="T503"/>
      <c r="U503"/>
      <c r="V503">
        <v>0</v>
      </c>
      <c r="W503">
        <v>0</v>
      </c>
      <c r="X503">
        <v>0</v>
      </c>
      <c r="Y503"/>
      <c r="Z503"/>
      <c r="AA503">
        <v>1480.5493363747664</v>
      </c>
      <c r="AB503"/>
      <c r="AC503"/>
      <c r="AD503"/>
      <c r="AE503"/>
      <c r="AF503">
        <v>0</v>
      </c>
      <c r="AG503">
        <v>4030.266800660168</v>
      </c>
      <c r="AH503">
        <v>7750.3955290832318</v>
      </c>
      <c r="AI503"/>
      <c r="AJ503">
        <v>0</v>
      </c>
      <c r="AK503"/>
      <c r="AL503">
        <v>13261.2119140625</v>
      </c>
      <c r="AM503">
        <v>5510.81591796875</v>
      </c>
      <c r="AN503">
        <v>7750.3955078125</v>
      </c>
      <c r="AO503" s="5" t="s">
        <v>1926</v>
      </c>
    </row>
    <row r="504" spans="1:41" ht="15" x14ac:dyDescent="0.25">
      <c r="A504">
        <v>2014</v>
      </c>
      <c r="B504" s="5" t="s">
        <v>1806</v>
      </c>
      <c r="C504" s="5" t="s">
        <v>363</v>
      </c>
      <c r="D504" s="5" t="s">
        <v>91</v>
      </c>
      <c r="E504" s="5" t="s">
        <v>409</v>
      </c>
      <c r="F504" s="5" t="s">
        <v>410</v>
      </c>
      <c r="G504" s="5" t="s">
        <v>94</v>
      </c>
      <c r="H504" s="5" t="s">
        <v>319</v>
      </c>
      <c r="I504"/>
      <c r="J504"/>
      <c r="K504"/>
      <c r="L504"/>
      <c r="M504"/>
      <c r="N504"/>
      <c r="O504"/>
      <c r="P504">
        <v>0</v>
      </c>
      <c r="Q504">
        <v>0</v>
      </c>
      <c r="R504">
        <v>0</v>
      </c>
      <c r="S504">
        <v>0</v>
      </c>
      <c r="T504"/>
      <c r="U504"/>
      <c r="V504">
        <v>0</v>
      </c>
      <c r="W504"/>
      <c r="X504"/>
      <c r="Y504"/>
      <c r="Z504"/>
      <c r="AA504">
        <v>2571.0095472996568</v>
      </c>
      <c r="AB504"/>
      <c r="AC504"/>
      <c r="AD504"/>
      <c r="AE504"/>
      <c r="AF504"/>
      <c r="AG504">
        <v>0</v>
      </c>
      <c r="AH504">
        <v>15593.548921776724</v>
      </c>
      <c r="AI504"/>
      <c r="AJ504"/>
      <c r="AK504"/>
      <c r="AL504">
        <v>18164.55859375</v>
      </c>
      <c r="AM504">
        <v>2571.009521484375</v>
      </c>
      <c r="AN504">
        <v>15593.548828125</v>
      </c>
      <c r="AO504" s="5" t="s">
        <v>1927</v>
      </c>
    </row>
    <row r="505" spans="1:41" ht="15" x14ac:dyDescent="0.25">
      <c r="A505">
        <v>2014</v>
      </c>
      <c r="B505" s="5" t="s">
        <v>1807</v>
      </c>
      <c r="C505" s="5" t="s">
        <v>363</v>
      </c>
      <c r="D505" s="5" t="s">
        <v>91</v>
      </c>
      <c r="E505" s="5" t="s">
        <v>409</v>
      </c>
      <c r="F505" s="5" t="s">
        <v>411</v>
      </c>
      <c r="G505" s="5" t="s">
        <v>94</v>
      </c>
      <c r="H505" s="5" t="s">
        <v>319</v>
      </c>
      <c r="I505">
        <v>0</v>
      </c>
      <c r="J505"/>
      <c r="K505">
        <v>84.602819221415231</v>
      </c>
      <c r="L505">
        <v>158.63028604015355</v>
      </c>
      <c r="M505">
        <v>1380.0834885493359</v>
      </c>
      <c r="N505">
        <v>166.03303272202737</v>
      </c>
      <c r="O505"/>
      <c r="P505">
        <v>3047.5828471633845</v>
      </c>
      <c r="Q505">
        <v>0</v>
      </c>
      <c r="R505">
        <v>315.14550159977171</v>
      </c>
      <c r="S505">
        <v>105.75352402676903</v>
      </c>
      <c r="T505"/>
      <c r="U505"/>
      <c r="V505">
        <v>376.48254553529773</v>
      </c>
      <c r="W505">
        <v>0</v>
      </c>
      <c r="X505">
        <v>0</v>
      </c>
      <c r="Y505">
        <v>3847.3132040938572</v>
      </c>
      <c r="Z505"/>
      <c r="AA505">
        <v>317.2605720803071</v>
      </c>
      <c r="AB505"/>
      <c r="AC505"/>
      <c r="AD505"/>
      <c r="AE505"/>
      <c r="AF505">
        <v>2134.7127770326638</v>
      </c>
      <c r="AG505">
        <v>14680.704205396078</v>
      </c>
      <c r="AH505">
        <v>1821.4885336805278</v>
      </c>
      <c r="AI505">
        <v>206.2193718521996</v>
      </c>
      <c r="AJ505">
        <v>0</v>
      </c>
      <c r="AK505">
        <v>52.876762013384514</v>
      </c>
      <c r="AL505">
        <v>28694.888671875</v>
      </c>
      <c r="AM505">
        <v>25043.865234375</v>
      </c>
      <c r="AN505">
        <v>3651.024658203125</v>
      </c>
      <c r="AO505" s="5" t="s">
        <v>1928</v>
      </c>
    </row>
    <row r="506" spans="1:41" ht="15" x14ac:dyDescent="0.25">
      <c r="A506">
        <v>2014</v>
      </c>
      <c r="B506" s="5" t="s">
        <v>1806</v>
      </c>
      <c r="C506" s="5" t="s">
        <v>363</v>
      </c>
      <c r="D506" s="5" t="s">
        <v>91</v>
      </c>
      <c r="E506" s="5" t="s">
        <v>409</v>
      </c>
      <c r="F506" s="5" t="s">
        <v>411</v>
      </c>
      <c r="G506" s="5" t="s">
        <v>94</v>
      </c>
      <c r="H506" s="5" t="s">
        <v>319</v>
      </c>
      <c r="I506">
        <v>0</v>
      </c>
      <c r="J506"/>
      <c r="K506">
        <v>85.700318243321888</v>
      </c>
      <c r="L506"/>
      <c r="M506">
        <v>915.92215122550272</v>
      </c>
      <c r="N506">
        <v>168.72250154153997</v>
      </c>
      <c r="O506"/>
      <c r="P506">
        <v>2871.2820373446962</v>
      </c>
      <c r="Q506">
        <v>0</v>
      </c>
      <c r="R506">
        <v>319.16347011438336</v>
      </c>
      <c r="S506">
        <v>267.81349451038091</v>
      </c>
      <c r="T506"/>
      <c r="U506"/>
      <c r="V506">
        <v>0</v>
      </c>
      <c r="W506"/>
      <c r="X506"/>
      <c r="Y506"/>
      <c r="Z506"/>
      <c r="AA506">
        <v>321.3761934124571</v>
      </c>
      <c r="AB506"/>
      <c r="AC506"/>
      <c r="AD506">
        <v>0</v>
      </c>
      <c r="AE506"/>
      <c r="AF506">
        <v>1941.1122082112408</v>
      </c>
      <c r="AG506">
        <v>13755.991252188525</v>
      </c>
      <c r="AH506">
        <v>1071.2539780415236</v>
      </c>
      <c r="AI506">
        <v>208.89452571809713</v>
      </c>
      <c r="AJ506"/>
      <c r="AK506">
        <v>53.562698902076185</v>
      </c>
      <c r="AL506">
        <v>21980.794921875</v>
      </c>
      <c r="AM506">
        <v>19377.6484375</v>
      </c>
      <c r="AN506">
        <v>2603.147216796875</v>
      </c>
      <c r="AO506" s="5" t="s">
        <v>1929</v>
      </c>
    </row>
    <row r="507" spans="1:41" ht="15" x14ac:dyDescent="0.25">
      <c r="A507">
        <v>2014</v>
      </c>
      <c r="B507" s="5" t="s">
        <v>1806</v>
      </c>
      <c r="C507" s="5" t="s">
        <v>363</v>
      </c>
      <c r="D507" s="5" t="s">
        <v>91</v>
      </c>
      <c r="E507" s="5" t="s">
        <v>409</v>
      </c>
      <c r="F507" s="5" t="s">
        <v>412</v>
      </c>
      <c r="G507" s="5" t="s">
        <v>94</v>
      </c>
      <c r="H507" s="5" t="s">
        <v>319</v>
      </c>
      <c r="I507"/>
      <c r="J507"/>
      <c r="K507"/>
      <c r="L507"/>
      <c r="M507"/>
      <c r="N507"/>
      <c r="O507"/>
      <c r="P507">
        <v>0</v>
      </c>
      <c r="Q507">
        <v>0</v>
      </c>
      <c r="R507">
        <v>0</v>
      </c>
      <c r="S507">
        <v>0</v>
      </c>
      <c r="T507"/>
      <c r="U507"/>
      <c r="V507">
        <v>0</v>
      </c>
      <c r="W507"/>
      <c r="X507"/>
      <c r="Y507"/>
      <c r="Z507"/>
      <c r="AA507">
        <v>0</v>
      </c>
      <c r="AB507"/>
      <c r="AC507"/>
      <c r="AD507"/>
      <c r="AE507"/>
      <c r="AF507">
        <v>160.68809670622855</v>
      </c>
      <c r="AG507">
        <v>2558.6081836172912</v>
      </c>
      <c r="AH507"/>
      <c r="AI507"/>
      <c r="AJ507"/>
      <c r="AK507"/>
      <c r="AL507">
        <v>2719.29638671875</v>
      </c>
      <c r="AM507">
        <v>2719.29638671875</v>
      </c>
      <c r="AN507">
        <v>0</v>
      </c>
      <c r="AO507" s="5" t="s">
        <v>1931</v>
      </c>
    </row>
    <row r="508" spans="1:41" ht="15" x14ac:dyDescent="0.25">
      <c r="A508">
        <v>2014</v>
      </c>
      <c r="B508" s="5" t="s">
        <v>1807</v>
      </c>
      <c r="C508" s="5" t="s">
        <v>363</v>
      </c>
      <c r="D508" s="5" t="s">
        <v>91</v>
      </c>
      <c r="E508" s="5" t="s">
        <v>409</v>
      </c>
      <c r="F508" s="5" t="s">
        <v>412</v>
      </c>
      <c r="G508" s="5" t="s">
        <v>94</v>
      </c>
      <c r="H508" s="5" t="s">
        <v>319</v>
      </c>
      <c r="I508">
        <v>0</v>
      </c>
      <c r="J508"/>
      <c r="K508"/>
      <c r="L508"/>
      <c r="M508"/>
      <c r="N508">
        <v>0</v>
      </c>
      <c r="O508"/>
      <c r="P508"/>
      <c r="Q508">
        <v>0</v>
      </c>
      <c r="R508"/>
      <c r="S508">
        <v>0</v>
      </c>
      <c r="T508"/>
      <c r="U508"/>
      <c r="V508">
        <v>0</v>
      </c>
      <c r="W508">
        <v>0</v>
      </c>
      <c r="X508">
        <v>52.876762013384514</v>
      </c>
      <c r="Y508"/>
      <c r="Z508"/>
      <c r="AA508">
        <v>0</v>
      </c>
      <c r="AB508"/>
      <c r="AC508"/>
      <c r="AD508"/>
      <c r="AE508"/>
      <c r="AF508">
        <v>415.79177596032406</v>
      </c>
      <c r="AG508">
        <v>450.51001235403606</v>
      </c>
      <c r="AH508">
        <v>0</v>
      </c>
      <c r="AI508"/>
      <c r="AJ508">
        <v>0</v>
      </c>
      <c r="AK508"/>
      <c r="AL508">
        <v>919.1785888671875</v>
      </c>
      <c r="AM508">
        <v>866.30181884765625</v>
      </c>
      <c r="AN508">
        <v>52.876762390136719</v>
      </c>
      <c r="AO508" s="5" t="s">
        <v>1930</v>
      </c>
    </row>
    <row r="509" spans="1:41" ht="15" x14ac:dyDescent="0.25">
      <c r="A509">
        <v>2014</v>
      </c>
      <c r="B509" s="5" t="s">
        <v>1807</v>
      </c>
      <c r="C509" s="5" t="s">
        <v>363</v>
      </c>
      <c r="D509" s="5" t="s">
        <v>91</v>
      </c>
      <c r="E509" s="5" t="s">
        <v>107</v>
      </c>
      <c r="F509" s="5" t="s">
        <v>108</v>
      </c>
      <c r="G509" s="5" t="s">
        <v>94</v>
      </c>
      <c r="H509" s="5" t="s">
        <v>319</v>
      </c>
      <c r="I509">
        <v>22520.678257006181</v>
      </c>
      <c r="J509">
        <v>19040.58297637244</v>
      </c>
      <c r="K509">
        <v>1110.4120022810748</v>
      </c>
      <c r="L509">
        <v>2532.7969004411184</v>
      </c>
      <c r="M509">
        <v>19031.462841812016</v>
      </c>
      <c r="N509">
        <v>6287.0470033914189</v>
      </c>
      <c r="O509">
        <v>9195.7976817477011</v>
      </c>
      <c r="P509">
        <v>15579.818551601187</v>
      </c>
      <c r="Q509">
        <v>4662.4745864826955</v>
      </c>
      <c r="R509">
        <v>8462.48440928122</v>
      </c>
      <c r="S509">
        <v>22667.634411529023</v>
      </c>
      <c r="T509">
        <v>12182.805967883793</v>
      </c>
      <c r="U509">
        <v>10290.875423044894</v>
      </c>
      <c r="V509">
        <v>5634.5477601462544</v>
      </c>
      <c r="W509">
        <v>5094.7818471180781</v>
      </c>
      <c r="X509">
        <v>12433.441819827234</v>
      </c>
      <c r="Y509">
        <v>80076.568393069509</v>
      </c>
      <c r="Z509">
        <v>10359.615213662295</v>
      </c>
      <c r="AA509">
        <v>104426.83522811702</v>
      </c>
      <c r="AB509">
        <v>8954.1508793465346</v>
      </c>
      <c r="AC509">
        <v>11060.761077959773</v>
      </c>
      <c r="AD509">
        <v>20259.867862559273</v>
      </c>
      <c r="AE509">
        <v>18481.485858918157</v>
      </c>
      <c r="AF509">
        <v>35574.754720866142</v>
      </c>
      <c r="AG509">
        <v>181416.99786220148</v>
      </c>
      <c r="AH509">
        <v>49330.766739507097</v>
      </c>
      <c r="AI509">
        <v>8060.5336013203359</v>
      </c>
      <c r="AJ509">
        <v>34308.031313018546</v>
      </c>
      <c r="AK509">
        <v>2876.4958535281176</v>
      </c>
      <c r="AL509">
        <v>741914.5625</v>
      </c>
      <c r="AM509">
        <v>570716.375</v>
      </c>
      <c r="AN509">
        <v>171198.15625</v>
      </c>
      <c r="AO509" s="5" t="s">
        <v>1932</v>
      </c>
    </row>
    <row r="510" spans="1:41" ht="15" x14ac:dyDescent="0.25">
      <c r="A510">
        <v>2014</v>
      </c>
      <c r="B510" s="5" t="s">
        <v>1806</v>
      </c>
      <c r="C510" s="5" t="s">
        <v>363</v>
      </c>
      <c r="D510" s="5" t="s">
        <v>91</v>
      </c>
      <c r="E510" s="5" t="s">
        <v>107</v>
      </c>
      <c r="F510" s="5" t="s">
        <v>108</v>
      </c>
      <c r="G510" s="5" t="s">
        <v>94</v>
      </c>
      <c r="H510" s="5" t="s">
        <v>319</v>
      </c>
      <c r="I510">
        <v>22562.215658521549</v>
      </c>
      <c r="J510">
        <v>28583.198642103933</v>
      </c>
      <c r="K510">
        <v>1124.8166769435998</v>
      </c>
      <c r="L510">
        <v>2899.8845185584046</v>
      </c>
      <c r="M510">
        <v>17287.896697634107</v>
      </c>
      <c r="N510">
        <v>6385.6378377077181</v>
      </c>
      <c r="O510">
        <v>9047.2754715496885</v>
      </c>
      <c r="P510">
        <v>14666.483604194222</v>
      </c>
      <c r="Q510">
        <v>7159.9512469521051</v>
      </c>
      <c r="R510">
        <v>9672.571632577381</v>
      </c>
      <c r="S510">
        <v>25021.359509164224</v>
      </c>
      <c r="T510">
        <v>12742.566068803924</v>
      </c>
      <c r="U510">
        <v>10528.616184925288</v>
      </c>
      <c r="V510">
        <v>9528.8041346793525</v>
      </c>
      <c r="W510">
        <v>5160.8196764732193</v>
      </c>
      <c r="X510">
        <v>12768.354168207361</v>
      </c>
      <c r="Y510">
        <v>94664.571531573369</v>
      </c>
      <c r="Z510">
        <v>14289.349687698079</v>
      </c>
      <c r="AA510">
        <v>112838.07554538183</v>
      </c>
      <c r="AB510">
        <v>3158.0567272664116</v>
      </c>
      <c r="AC510">
        <v>11203.930150565799</v>
      </c>
      <c r="AD510">
        <v>20852.983748905408</v>
      </c>
      <c r="AE510">
        <v>26294.69609586486</v>
      </c>
      <c r="AF510">
        <v>36855.37546053985</v>
      </c>
      <c r="AG510">
        <v>163078.99574600396</v>
      </c>
      <c r="AH510">
        <v>56566.74680487661</v>
      </c>
      <c r="AI510">
        <v>8286.1495201511862</v>
      </c>
      <c r="AJ510">
        <v>35639.712353010036</v>
      </c>
      <c r="AK510">
        <v>2879.5306929756157</v>
      </c>
      <c r="AL510">
        <v>781748.5</v>
      </c>
      <c r="AM510">
        <v>606852</v>
      </c>
      <c r="AN510">
        <v>174896.5625</v>
      </c>
      <c r="AO510" s="5" t="s">
        <v>1933</v>
      </c>
    </row>
    <row r="511" spans="1:41" ht="15" x14ac:dyDescent="0.25">
      <c r="A511">
        <v>2014</v>
      </c>
      <c r="B511" s="5" t="s">
        <v>1806</v>
      </c>
      <c r="C511" s="5" t="s">
        <v>363</v>
      </c>
      <c r="D511" s="5" t="s">
        <v>91</v>
      </c>
      <c r="E511" s="5" t="s">
        <v>107</v>
      </c>
      <c r="F511" s="5" t="s">
        <v>108</v>
      </c>
      <c r="G511" s="5" t="s">
        <v>97</v>
      </c>
      <c r="H511" s="5" t="s">
        <v>319</v>
      </c>
      <c r="I511">
        <v>21295.439999999999</v>
      </c>
      <c r="J511">
        <v>27188.957999999999</v>
      </c>
      <c r="K511">
        <v>1050</v>
      </c>
      <c r="L511">
        <v>2761.14</v>
      </c>
      <c r="M511">
        <v>16138</v>
      </c>
      <c r="N511">
        <v>6109.9224999999997</v>
      </c>
      <c r="O511">
        <v>8445.5</v>
      </c>
      <c r="P511">
        <v>13951.077054571841</v>
      </c>
      <c r="Q511">
        <v>6683.7102999999997</v>
      </c>
      <c r="R511">
        <v>9029.2048672349993</v>
      </c>
      <c r="S511">
        <v>23359</v>
      </c>
      <c r="T511">
        <v>11895</v>
      </c>
      <c r="U511">
        <v>9731</v>
      </c>
      <c r="V511">
        <v>8895</v>
      </c>
      <c r="W511">
        <v>4817.5500695999999</v>
      </c>
      <c r="X511">
        <v>12423.545</v>
      </c>
      <c r="Y511">
        <v>88368</v>
      </c>
      <c r="Z511">
        <v>13338.9</v>
      </c>
      <c r="AA511">
        <v>107418.7196949661</v>
      </c>
      <c r="AB511">
        <v>2492</v>
      </c>
      <c r="AC511">
        <v>10720.173360000001</v>
      </c>
      <c r="AD511">
        <v>19465.956884499999</v>
      </c>
      <c r="AE511">
        <v>24545.716174550002</v>
      </c>
      <c r="AF511">
        <v>35092.300000000003</v>
      </c>
      <c r="AG511">
        <v>154239.48599288781</v>
      </c>
      <c r="AH511">
        <v>53992.330291019352</v>
      </c>
      <c r="AI511">
        <v>7735</v>
      </c>
      <c r="AJ511">
        <v>34017.708804755763</v>
      </c>
      <c r="AK511">
        <v>2720</v>
      </c>
      <c r="AL511">
        <v>737920.375</v>
      </c>
      <c r="AM511">
        <v>573386.5</v>
      </c>
      <c r="AN511">
        <v>164533.875</v>
      </c>
      <c r="AO511" s="5" t="s">
        <v>1934</v>
      </c>
    </row>
    <row r="512" spans="1:41" ht="15" x14ac:dyDescent="0.25">
      <c r="A512">
        <v>2014</v>
      </c>
      <c r="B512" s="5" t="s">
        <v>1807</v>
      </c>
      <c r="C512" s="5" t="s">
        <v>363</v>
      </c>
      <c r="D512" s="5" t="s">
        <v>91</v>
      </c>
      <c r="E512" s="5" t="s">
        <v>107</v>
      </c>
      <c r="F512" s="5" t="s">
        <v>108</v>
      </c>
      <c r="G512" s="5" t="s">
        <v>97</v>
      </c>
      <c r="H512" s="5" t="s">
        <v>319</v>
      </c>
      <c r="I512">
        <v>21295.439999999999</v>
      </c>
      <c r="J512">
        <v>18096.400000000001</v>
      </c>
      <c r="K512">
        <v>1050</v>
      </c>
      <c r="L512">
        <v>2395</v>
      </c>
      <c r="M512">
        <v>18039.255466666669</v>
      </c>
      <c r="N512">
        <v>5945</v>
      </c>
      <c r="O512">
        <v>8695.5</v>
      </c>
      <c r="P512">
        <v>14732.198</v>
      </c>
      <c r="Q512">
        <v>4408.8124999999991</v>
      </c>
      <c r="R512">
        <v>8002.0826607528834</v>
      </c>
      <c r="S512">
        <v>21434.401000000002</v>
      </c>
      <c r="T512">
        <v>11520</v>
      </c>
      <c r="U512">
        <v>9731</v>
      </c>
      <c r="V512">
        <v>5328</v>
      </c>
      <c r="W512">
        <v>4817.6000696000001</v>
      </c>
      <c r="X512">
        <v>11757</v>
      </c>
      <c r="Y512">
        <v>75720</v>
      </c>
      <c r="Z512">
        <v>9796</v>
      </c>
      <c r="AA512">
        <v>98745.669750000045</v>
      </c>
      <c r="AB512">
        <v>0</v>
      </c>
      <c r="AC512">
        <v>10720</v>
      </c>
      <c r="AD512">
        <v>19157.629070999999</v>
      </c>
      <c r="AE512">
        <v>17476</v>
      </c>
      <c r="AF512">
        <v>33639.320000000007</v>
      </c>
      <c r="AG512">
        <v>171547</v>
      </c>
      <c r="AH512">
        <v>46646.924718102222</v>
      </c>
      <c r="AI512">
        <v>7622</v>
      </c>
      <c r="AJ512">
        <v>32441.91534162702</v>
      </c>
      <c r="AK512">
        <v>2720</v>
      </c>
      <c r="AL512">
        <v>693480.125</v>
      </c>
      <c r="AM512">
        <v>540019.8125</v>
      </c>
      <c r="AN512">
        <v>153460.3125</v>
      </c>
      <c r="AO512" s="5" t="s">
        <v>1935</v>
      </c>
    </row>
    <row r="513" spans="1:41" ht="15" x14ac:dyDescent="0.25">
      <c r="A513">
        <v>2014</v>
      </c>
      <c r="B513" s="5" t="s">
        <v>1807</v>
      </c>
      <c r="C513" s="5" t="s">
        <v>363</v>
      </c>
      <c r="D513" s="5" t="s">
        <v>91</v>
      </c>
      <c r="E513" s="5" t="s">
        <v>111</v>
      </c>
      <c r="F513" s="5" t="s">
        <v>111</v>
      </c>
      <c r="G513" s="5" t="s">
        <v>94</v>
      </c>
      <c r="H513" s="5" t="s">
        <v>319</v>
      </c>
      <c r="I513">
        <v>1387.4862352312098</v>
      </c>
      <c r="J513">
        <v>0</v>
      </c>
      <c r="K513">
        <v>158.63028604015355</v>
      </c>
      <c r="L513">
        <v>587.98959358883587</v>
      </c>
      <c r="M513">
        <v>846.02819221415223</v>
      </c>
      <c r="N513">
        <v>5.287676201338452</v>
      </c>
      <c r="O513">
        <v>0</v>
      </c>
      <c r="P513">
        <v>1035.9488309433461</v>
      </c>
      <c r="Q513">
        <v>209.39197757300269</v>
      </c>
      <c r="R513">
        <v>1004.6584782543058</v>
      </c>
      <c r="S513">
        <v>19454.41827996443</v>
      </c>
      <c r="T513">
        <v>2115.0704805353807</v>
      </c>
      <c r="U513">
        <v>59.22197345499066</v>
      </c>
      <c r="V513">
        <v>331.00853020378707</v>
      </c>
      <c r="W513">
        <v>145.07186995778673</v>
      </c>
      <c r="X513">
        <v>549.91832493919901</v>
      </c>
      <c r="Y513">
        <v>6419.2389084248798</v>
      </c>
      <c r="Z513">
        <v>0</v>
      </c>
      <c r="AA513">
        <v>7590.2688306780992</v>
      </c>
      <c r="AB513">
        <v>0</v>
      </c>
      <c r="AC513">
        <v>260.1536691058518</v>
      </c>
      <c r="AD513">
        <v>740.27466818738321</v>
      </c>
      <c r="AE513">
        <v>158.63028604015355</v>
      </c>
      <c r="AF513">
        <v>11962.03596866075</v>
      </c>
      <c r="AG513">
        <v>12583.611823945248</v>
      </c>
      <c r="AH513">
        <v>3978.3894094488364</v>
      </c>
      <c r="AI513">
        <v>932.74608191610287</v>
      </c>
      <c r="AJ513">
        <v>1937.6491151947207</v>
      </c>
      <c r="AK513">
        <v>0</v>
      </c>
      <c r="AL513">
        <v>74453.125</v>
      </c>
      <c r="AM513">
        <v>45532.58203125</v>
      </c>
      <c r="AN513">
        <v>28920.546875</v>
      </c>
      <c r="AO513" s="5" t="s">
        <v>1937</v>
      </c>
    </row>
    <row r="514" spans="1:41" ht="15" x14ac:dyDescent="0.25">
      <c r="A514">
        <v>2014</v>
      </c>
      <c r="B514" s="5" t="s">
        <v>1806</v>
      </c>
      <c r="C514" s="5" t="s">
        <v>363</v>
      </c>
      <c r="D514" s="5" t="s">
        <v>91</v>
      </c>
      <c r="E514" s="5" t="s">
        <v>111</v>
      </c>
      <c r="F514" s="5" t="s">
        <v>111</v>
      </c>
      <c r="G514" s="5" t="s">
        <v>94</v>
      </c>
      <c r="H514" s="5" t="s">
        <v>319</v>
      </c>
      <c r="I514">
        <v>1405.485219190479</v>
      </c>
      <c r="J514">
        <v>0</v>
      </c>
      <c r="K514">
        <v>160.68809670622855</v>
      </c>
      <c r="L514">
        <v>876.2857540379664</v>
      </c>
      <c r="M514">
        <v>237.28275613619749</v>
      </c>
      <c r="N514">
        <v>134.97800123323199</v>
      </c>
      <c r="O514">
        <v>0</v>
      </c>
      <c r="P514">
        <v>1573.6720937429982</v>
      </c>
      <c r="Q514">
        <v>1118.7480231579946</v>
      </c>
      <c r="R514">
        <v>919.13591315962731</v>
      </c>
      <c r="S514">
        <v>11239.596737611666</v>
      </c>
      <c r="T514">
        <v>1136.6004707020566</v>
      </c>
      <c r="U514">
        <v>60.590124998028578</v>
      </c>
      <c r="V514">
        <v>377.08140027061631</v>
      </c>
      <c r="W514">
        <v>417.25342444717347</v>
      </c>
      <c r="X514">
        <v>557.05206858159227</v>
      </c>
      <c r="Y514">
        <v>8596.8131737832282</v>
      </c>
      <c r="Z514">
        <v>535.62698902076181</v>
      </c>
      <c r="AA514">
        <v>5544.2791016288256</v>
      </c>
      <c r="AB514">
        <v>0</v>
      </c>
      <c r="AC514">
        <v>263.11751343461873</v>
      </c>
      <c r="AD514">
        <v>854.71605519010029</v>
      </c>
      <c r="AE514">
        <v>428.50159121660948</v>
      </c>
      <c r="AF514">
        <v>7196.3960571628622</v>
      </c>
      <c r="AG514">
        <v>12758.269286353569</v>
      </c>
      <c r="AH514">
        <v>7902.2817259296762</v>
      </c>
      <c r="AI514">
        <v>944.84600863262392</v>
      </c>
      <c r="AJ514">
        <v>1944.2608337826916</v>
      </c>
      <c r="AK514">
        <v>0</v>
      </c>
      <c r="AL514">
        <v>67183.5546875</v>
      </c>
      <c r="AM514">
        <v>43733.2421875</v>
      </c>
      <c r="AN514">
        <v>23450.31640625</v>
      </c>
      <c r="AO514" s="5" t="s">
        <v>1936</v>
      </c>
    </row>
    <row r="515" spans="1:41" ht="15" x14ac:dyDescent="0.25">
      <c r="A515">
        <v>2014</v>
      </c>
      <c r="B515" s="5" t="s">
        <v>1806</v>
      </c>
      <c r="C515" s="5" t="s">
        <v>363</v>
      </c>
      <c r="D515" s="5" t="s">
        <v>91</v>
      </c>
      <c r="E515" s="5" t="s">
        <v>111</v>
      </c>
      <c r="F515" s="5" t="s">
        <v>111</v>
      </c>
      <c r="G515" s="5" t="s">
        <v>97</v>
      </c>
      <c r="H515" s="5" t="s">
        <v>319</v>
      </c>
      <c r="I515">
        <v>1312</v>
      </c>
      <c r="J515"/>
      <c r="K515">
        <v>150</v>
      </c>
      <c r="L515">
        <v>834.36</v>
      </c>
      <c r="M515">
        <v>221.5</v>
      </c>
      <c r="N515">
        <v>129.15</v>
      </c>
      <c r="O515">
        <v>1098</v>
      </c>
      <c r="P515">
        <v>1496.9110000000001</v>
      </c>
      <c r="Q515">
        <v>1044.335</v>
      </c>
      <c r="R515">
        <v>858</v>
      </c>
      <c r="S515">
        <v>10492</v>
      </c>
      <c r="T515">
        <v>1061</v>
      </c>
      <c r="U515">
        <v>16</v>
      </c>
      <c r="V515">
        <v>352</v>
      </c>
      <c r="W515">
        <v>389.5</v>
      </c>
      <c r="X515">
        <v>536</v>
      </c>
      <c r="Y515">
        <v>7977</v>
      </c>
      <c r="Z515">
        <v>500</v>
      </c>
      <c r="AA515">
        <v>5278.048135413912</v>
      </c>
      <c r="AB515"/>
      <c r="AC515">
        <v>251.75677999999999</v>
      </c>
      <c r="AD515">
        <v>797.86500000000001</v>
      </c>
      <c r="AE515">
        <v>400</v>
      </c>
      <c r="AF515">
        <v>6852.0856199999998</v>
      </c>
      <c r="AG515">
        <v>12063.690969348751</v>
      </c>
      <c r="AH515">
        <v>7601.335</v>
      </c>
      <c r="AI515">
        <v>882</v>
      </c>
      <c r="AJ515">
        <v>1855.9826718750001</v>
      </c>
      <c r="AK515"/>
      <c r="AL515">
        <v>64450.5234375</v>
      </c>
      <c r="AM515">
        <v>41221.3203125</v>
      </c>
      <c r="AN515">
        <v>23229.201171875</v>
      </c>
      <c r="AO515" s="5" t="s">
        <v>1939</v>
      </c>
    </row>
    <row r="516" spans="1:41" ht="15" x14ac:dyDescent="0.25">
      <c r="A516">
        <v>2014</v>
      </c>
      <c r="B516" s="5" t="s">
        <v>1807</v>
      </c>
      <c r="C516" s="5" t="s">
        <v>363</v>
      </c>
      <c r="D516" s="5" t="s">
        <v>91</v>
      </c>
      <c r="E516" s="5" t="s">
        <v>111</v>
      </c>
      <c r="F516" s="5" t="s">
        <v>111</v>
      </c>
      <c r="G516" s="5" t="s">
        <v>97</v>
      </c>
      <c r="H516" s="5" t="s">
        <v>319</v>
      </c>
      <c r="I516">
        <v>1312</v>
      </c>
      <c r="J516"/>
      <c r="K516">
        <v>150</v>
      </c>
      <c r="L516">
        <v>556</v>
      </c>
      <c r="M516">
        <v>800</v>
      </c>
      <c r="N516">
        <v>5</v>
      </c>
      <c r="O516">
        <v>0</v>
      </c>
      <c r="P516">
        <v>979.58799999999997</v>
      </c>
      <c r="Q516">
        <v>198</v>
      </c>
      <c r="R516">
        <v>950</v>
      </c>
      <c r="S516">
        <v>18396</v>
      </c>
      <c r="T516">
        <v>2000</v>
      </c>
      <c r="U516">
        <v>56</v>
      </c>
      <c r="V516">
        <v>313</v>
      </c>
      <c r="W516">
        <v>137.17922999999999</v>
      </c>
      <c r="X516">
        <v>520</v>
      </c>
      <c r="Y516">
        <v>6070</v>
      </c>
      <c r="Z516">
        <v>0</v>
      </c>
      <c r="AA516">
        <v>7177.32</v>
      </c>
      <c r="AB516"/>
      <c r="AC516">
        <v>246</v>
      </c>
      <c r="AD516">
        <v>700</v>
      </c>
      <c r="AE516">
        <v>150</v>
      </c>
      <c r="AF516">
        <v>11311.241</v>
      </c>
      <c r="AG516">
        <v>11899</v>
      </c>
      <c r="AH516">
        <v>3761.9450000000002</v>
      </c>
      <c r="AI516">
        <v>882</v>
      </c>
      <c r="AJ516">
        <v>1832.23125</v>
      </c>
      <c r="AK516"/>
      <c r="AL516">
        <v>70402.5078125</v>
      </c>
      <c r="AM516">
        <v>43055.37890625</v>
      </c>
      <c r="AN516">
        <v>27347.125</v>
      </c>
      <c r="AO516" s="5" t="s">
        <v>1938</v>
      </c>
    </row>
    <row r="517" spans="1:41" ht="15" x14ac:dyDescent="0.25">
      <c r="A517">
        <v>2014</v>
      </c>
      <c r="B517" s="5" t="s">
        <v>1806</v>
      </c>
      <c r="C517" s="5" t="s">
        <v>363</v>
      </c>
      <c r="D517" s="5" t="s">
        <v>91</v>
      </c>
      <c r="E517" s="5" t="s">
        <v>115</v>
      </c>
      <c r="F517" s="5" t="s">
        <v>417</v>
      </c>
      <c r="G517" s="5" t="s">
        <v>94</v>
      </c>
      <c r="H517" s="5" t="s">
        <v>319</v>
      </c>
      <c r="I517">
        <v>0</v>
      </c>
      <c r="J517">
        <v>0</v>
      </c>
      <c r="K517">
        <v>37.493889231453331</v>
      </c>
      <c r="L517">
        <v>0</v>
      </c>
      <c r="M517">
        <v>96.41285802373713</v>
      </c>
      <c r="N517">
        <v>0</v>
      </c>
      <c r="O517">
        <v>37.493889231453331</v>
      </c>
      <c r="P517">
        <v>11.78379375845676</v>
      </c>
      <c r="Q517">
        <v>0</v>
      </c>
      <c r="R517">
        <v>93.527756810075672</v>
      </c>
      <c r="S517">
        <v>0</v>
      </c>
      <c r="T517">
        <v>224.96333538871997</v>
      </c>
      <c r="U517">
        <v>0</v>
      </c>
      <c r="V517">
        <v>214.25079560830474</v>
      </c>
      <c r="W517">
        <v>53.562698902076185</v>
      </c>
      <c r="X517">
        <v>156.00786087983349</v>
      </c>
      <c r="Y517">
        <v>0</v>
      </c>
      <c r="Z517">
        <v>0</v>
      </c>
      <c r="AA517">
        <v>0</v>
      </c>
      <c r="AB517">
        <v>216.39330356438779</v>
      </c>
      <c r="AC517">
        <v>0</v>
      </c>
      <c r="AD517">
        <v>0</v>
      </c>
      <c r="AE517">
        <v>0</v>
      </c>
      <c r="AF517">
        <v>749.87778462906658</v>
      </c>
      <c r="AG517">
        <v>3114.6485350260386</v>
      </c>
      <c r="AH517">
        <v>707.02762550740567</v>
      </c>
      <c r="AI517">
        <v>0</v>
      </c>
      <c r="AJ517">
        <v>0</v>
      </c>
      <c r="AK517">
        <v>0</v>
      </c>
      <c r="AL517">
        <v>5713.4443359375</v>
      </c>
      <c r="AM517">
        <v>4184.0888671875</v>
      </c>
      <c r="AN517">
        <v>1529.35546875</v>
      </c>
      <c r="AO517" s="5" t="s">
        <v>1941</v>
      </c>
    </row>
    <row r="518" spans="1:41" ht="15" x14ac:dyDescent="0.25">
      <c r="A518">
        <v>2014</v>
      </c>
      <c r="B518" s="5" t="s">
        <v>1807</v>
      </c>
      <c r="C518" s="5" t="s">
        <v>363</v>
      </c>
      <c r="D518" s="5" t="s">
        <v>91</v>
      </c>
      <c r="E518" s="5" t="s">
        <v>115</v>
      </c>
      <c r="F518" s="5" t="s">
        <v>417</v>
      </c>
      <c r="G518" s="5" t="s">
        <v>94</v>
      </c>
      <c r="H518" s="5" t="s">
        <v>319</v>
      </c>
      <c r="I518">
        <v>0</v>
      </c>
      <c r="J518">
        <v>0</v>
      </c>
      <c r="K518">
        <v>37.013733409369159</v>
      </c>
      <c r="L518">
        <v>0</v>
      </c>
      <c r="M518">
        <v>95.17817162409213</v>
      </c>
      <c r="N518">
        <v>0</v>
      </c>
      <c r="O518">
        <v>37.013733409369159</v>
      </c>
      <c r="P518">
        <v>0</v>
      </c>
      <c r="Q518">
        <v>0</v>
      </c>
      <c r="R518">
        <v>301.80853067155772</v>
      </c>
      <c r="S518">
        <v>0</v>
      </c>
      <c r="T518">
        <v>52.876762013384514</v>
      </c>
      <c r="U518">
        <v>0</v>
      </c>
      <c r="V518">
        <v>52.876762013384514</v>
      </c>
      <c r="W518">
        <v>52.876762013384514</v>
      </c>
      <c r="X518">
        <v>95.17817162409213</v>
      </c>
      <c r="Y518">
        <v>0</v>
      </c>
      <c r="Z518">
        <v>0</v>
      </c>
      <c r="AA518">
        <v>0</v>
      </c>
      <c r="AB518">
        <v>104.69598878650135</v>
      </c>
      <c r="AC518">
        <v>0</v>
      </c>
      <c r="AD518">
        <v>0</v>
      </c>
      <c r="AE518">
        <v>0</v>
      </c>
      <c r="AF518">
        <v>0</v>
      </c>
      <c r="AG518">
        <v>2330.8076695499894</v>
      </c>
      <c r="AH518">
        <v>400.73458844275365</v>
      </c>
      <c r="AI518">
        <v>0</v>
      </c>
      <c r="AJ518">
        <v>0</v>
      </c>
      <c r="AK518">
        <v>0</v>
      </c>
      <c r="AL518">
        <v>3561.060791015625</v>
      </c>
      <c r="AM518">
        <v>2685.492919921875</v>
      </c>
      <c r="AN518">
        <v>875.56787109375</v>
      </c>
      <c r="AO518" s="5" t="s">
        <v>1940</v>
      </c>
    </row>
    <row r="519" spans="1:41" ht="15" x14ac:dyDescent="0.25">
      <c r="A519">
        <v>2014</v>
      </c>
      <c r="B519" s="5" t="s">
        <v>1806</v>
      </c>
      <c r="C519" s="5" t="s">
        <v>363</v>
      </c>
      <c r="D519" s="5" t="s">
        <v>91</v>
      </c>
      <c r="E519" s="5" t="s">
        <v>115</v>
      </c>
      <c r="F519" s="5" t="s">
        <v>417</v>
      </c>
      <c r="G519" s="5" t="s">
        <v>97</v>
      </c>
      <c r="H519" s="5" t="s">
        <v>319</v>
      </c>
      <c r="I519"/>
      <c r="J519">
        <v>0</v>
      </c>
      <c r="K519">
        <v>35</v>
      </c>
      <c r="L519">
        <v>0</v>
      </c>
      <c r="M519">
        <v>90</v>
      </c>
      <c r="N519">
        <v>0</v>
      </c>
      <c r="O519">
        <v>35</v>
      </c>
      <c r="P519">
        <v>11.209</v>
      </c>
      <c r="Q519">
        <v>0</v>
      </c>
      <c r="R519">
        <v>87.306799999999981</v>
      </c>
      <c r="S519">
        <v>0</v>
      </c>
      <c r="T519">
        <v>210</v>
      </c>
      <c r="U519"/>
      <c r="V519">
        <v>200</v>
      </c>
      <c r="W519">
        <v>50</v>
      </c>
      <c r="X519">
        <v>150</v>
      </c>
      <c r="Y519">
        <v>0</v>
      </c>
      <c r="Z519">
        <v>0</v>
      </c>
      <c r="AA519">
        <v>0</v>
      </c>
      <c r="AB519">
        <v>202</v>
      </c>
      <c r="AC519"/>
      <c r="AD519">
        <v>0</v>
      </c>
      <c r="AE519">
        <v>0</v>
      </c>
      <c r="AF519">
        <v>714</v>
      </c>
      <c r="AG519">
        <v>2953.1599746517409</v>
      </c>
      <c r="AH519">
        <v>674.85</v>
      </c>
      <c r="AI519">
        <v>0</v>
      </c>
      <c r="AJ519">
        <v>0</v>
      </c>
      <c r="AK519"/>
      <c r="AL519">
        <v>5412.52587890625</v>
      </c>
      <c r="AM519">
        <v>3965.67578125</v>
      </c>
      <c r="AN519">
        <v>1446.8499755859375</v>
      </c>
      <c r="AO519" s="5" t="s">
        <v>1943</v>
      </c>
    </row>
    <row r="520" spans="1:41" ht="15" x14ac:dyDescent="0.25">
      <c r="A520">
        <v>2014</v>
      </c>
      <c r="B520" s="5" t="s">
        <v>1807</v>
      </c>
      <c r="C520" s="5" t="s">
        <v>363</v>
      </c>
      <c r="D520" s="5" t="s">
        <v>91</v>
      </c>
      <c r="E520" s="5" t="s">
        <v>115</v>
      </c>
      <c r="F520" s="5" t="s">
        <v>417</v>
      </c>
      <c r="G520" s="5" t="s">
        <v>97</v>
      </c>
      <c r="H520" s="5" t="s">
        <v>319</v>
      </c>
      <c r="I520">
        <v>0</v>
      </c>
      <c r="J520"/>
      <c r="K520">
        <v>35</v>
      </c>
      <c r="L520">
        <v>0</v>
      </c>
      <c r="M520">
        <v>90</v>
      </c>
      <c r="N520">
        <v>0</v>
      </c>
      <c r="O520">
        <v>35</v>
      </c>
      <c r="P520">
        <v>0</v>
      </c>
      <c r="Q520">
        <v>0</v>
      </c>
      <c r="R520">
        <v>285.38862742310312</v>
      </c>
      <c r="S520">
        <v>0</v>
      </c>
      <c r="T520">
        <v>50</v>
      </c>
      <c r="U520"/>
      <c r="V520">
        <v>50</v>
      </c>
      <c r="W520">
        <v>50</v>
      </c>
      <c r="X520">
        <v>90</v>
      </c>
      <c r="Y520">
        <v>0</v>
      </c>
      <c r="Z520">
        <v>0</v>
      </c>
      <c r="AA520">
        <v>0</v>
      </c>
      <c r="AB520"/>
      <c r="AC520"/>
      <c r="AD520">
        <v>0</v>
      </c>
      <c r="AE520">
        <v>0</v>
      </c>
      <c r="AF520">
        <v>0</v>
      </c>
      <c r="AG520">
        <v>2204</v>
      </c>
      <c r="AH520">
        <v>378.93260969848819</v>
      </c>
      <c r="AI520">
        <v>0</v>
      </c>
      <c r="AJ520">
        <v>0</v>
      </c>
      <c r="AK520"/>
      <c r="AL520">
        <v>3268.3212890625</v>
      </c>
      <c r="AM520">
        <v>2539.388671875</v>
      </c>
      <c r="AN520">
        <v>728.9326171875</v>
      </c>
      <c r="AO520" s="5" t="s">
        <v>1942</v>
      </c>
    </row>
    <row r="521" spans="1:41" ht="15" x14ac:dyDescent="0.25">
      <c r="A521">
        <v>2014</v>
      </c>
      <c r="B521" s="5" t="s">
        <v>1806</v>
      </c>
      <c r="C521" s="5" t="s">
        <v>363</v>
      </c>
      <c r="D521" s="5" t="s">
        <v>91</v>
      </c>
      <c r="E521" s="5" t="s">
        <v>115</v>
      </c>
      <c r="F521" s="5" t="s">
        <v>420</v>
      </c>
      <c r="G521" s="5" t="s">
        <v>94</v>
      </c>
      <c r="H521" s="5" t="s">
        <v>319</v>
      </c>
      <c r="I521">
        <v>0</v>
      </c>
      <c r="J521">
        <v>760.59032440948181</v>
      </c>
      <c r="K521">
        <v>53.562698902076185</v>
      </c>
      <c r="L521">
        <v>514.20190945993136</v>
      </c>
      <c r="M521">
        <v>787.37167386051988</v>
      </c>
      <c r="N521">
        <v>84.361250770769985</v>
      </c>
      <c r="O521">
        <v>32.13761934124571</v>
      </c>
      <c r="P521">
        <v>599.90222770325329</v>
      </c>
      <c r="Q521">
        <v>283.34667719198291</v>
      </c>
      <c r="R521">
        <v>37.046344472470984</v>
      </c>
      <c r="S521">
        <v>374.93889231453329</v>
      </c>
      <c r="T521">
        <v>765.94659429968942</v>
      </c>
      <c r="U521">
        <v>124.42614954952298</v>
      </c>
      <c r="V521">
        <v>128.55047736498284</v>
      </c>
      <c r="W521">
        <v>0</v>
      </c>
      <c r="X521">
        <v>1087.3643898083808</v>
      </c>
      <c r="Y521">
        <v>3580.1307946147722</v>
      </c>
      <c r="Z521">
        <v>3595.1283503073532</v>
      </c>
      <c r="AA521">
        <v>7938.5374971671054</v>
      </c>
      <c r="AB521">
        <v>489.56306796497631</v>
      </c>
      <c r="AC521">
        <v>0</v>
      </c>
      <c r="AD521">
        <v>990.48142809719275</v>
      </c>
      <c r="AE521">
        <v>107.12539780415237</v>
      </c>
      <c r="AF521">
        <v>2243.2058300189506</v>
      </c>
      <c r="AG521">
        <v>1831.8454629761482</v>
      </c>
      <c r="AH521">
        <v>4166.6573451481991</v>
      </c>
      <c r="AI521">
        <v>596.6884657691287</v>
      </c>
      <c r="AJ521">
        <v>452.58470674998199</v>
      </c>
      <c r="AK521">
        <v>190.68320809139121</v>
      </c>
      <c r="AL521">
        <v>31816.375</v>
      </c>
      <c r="AM521">
        <v>22280.982421875</v>
      </c>
      <c r="AN521">
        <v>9535.3955078125</v>
      </c>
      <c r="AO521" s="5" t="s">
        <v>1944</v>
      </c>
    </row>
    <row r="522" spans="1:41" ht="15" x14ac:dyDescent="0.25">
      <c r="A522">
        <v>2014</v>
      </c>
      <c r="B522" s="5" t="s">
        <v>1807</v>
      </c>
      <c r="C522" s="5" t="s">
        <v>363</v>
      </c>
      <c r="D522" s="5" t="s">
        <v>91</v>
      </c>
      <c r="E522" s="5" t="s">
        <v>115</v>
      </c>
      <c r="F522" s="5" t="s">
        <v>420</v>
      </c>
      <c r="G522" s="5" t="s">
        <v>94</v>
      </c>
      <c r="H522" s="5" t="s">
        <v>319</v>
      </c>
      <c r="I522">
        <v>0</v>
      </c>
      <c r="J522">
        <v>574.03012841730242</v>
      </c>
      <c r="K522">
        <v>52.876762013384514</v>
      </c>
      <c r="L522">
        <v>549.91832493919901</v>
      </c>
      <c r="M522">
        <v>2680.8518340785949</v>
      </c>
      <c r="N522">
        <v>83.545283981147534</v>
      </c>
      <c r="O522">
        <v>31.72605720803071</v>
      </c>
      <c r="P522">
        <v>282.24558027504384</v>
      </c>
      <c r="Q522">
        <v>109.45489736770595</v>
      </c>
      <c r="R522">
        <v>13.63957662438114</v>
      </c>
      <c r="S522">
        <v>105.75352402676903</v>
      </c>
      <c r="T522">
        <v>581.64438214722963</v>
      </c>
      <c r="U522">
        <v>121.61655263078438</v>
      </c>
      <c r="V522">
        <v>1.0575352402676903</v>
      </c>
      <c r="W522">
        <v>0</v>
      </c>
      <c r="X522">
        <v>498.09909816608211</v>
      </c>
      <c r="Y522">
        <v>1724.8399768766028</v>
      </c>
      <c r="Z522">
        <v>734.98699198604481</v>
      </c>
      <c r="AA522">
        <v>7045.6734295897977</v>
      </c>
      <c r="AB522">
        <v>311.97289587896864</v>
      </c>
      <c r="AC522">
        <v>0</v>
      </c>
      <c r="AD522">
        <v>748.41768953744452</v>
      </c>
      <c r="AE522">
        <v>1303.9409512500622</v>
      </c>
      <c r="AF522">
        <v>1253.9901970439767</v>
      </c>
      <c r="AG522">
        <v>3468.7155880780242</v>
      </c>
      <c r="AH522">
        <v>3474.0746332127751</v>
      </c>
      <c r="AI522">
        <v>589.04712882910349</v>
      </c>
      <c r="AJ522">
        <v>400.80396307337463</v>
      </c>
      <c r="AK522">
        <v>189.29880800791656</v>
      </c>
      <c r="AL522">
        <v>26932.220703125</v>
      </c>
      <c r="AM522">
        <v>17668.4609375</v>
      </c>
      <c r="AN522">
        <v>9263.76171875</v>
      </c>
      <c r="AO522" s="5" t="s">
        <v>1945</v>
      </c>
    </row>
    <row r="523" spans="1:41" ht="15" x14ac:dyDescent="0.25">
      <c r="A523">
        <v>2014</v>
      </c>
      <c r="B523" s="5" t="s">
        <v>1807</v>
      </c>
      <c r="C523" s="5" t="s">
        <v>363</v>
      </c>
      <c r="D523" s="5" t="s">
        <v>91</v>
      </c>
      <c r="E523" s="5" t="s">
        <v>115</v>
      </c>
      <c r="F523" s="5" t="s">
        <v>420</v>
      </c>
      <c r="G523" s="5" t="s">
        <v>97</v>
      </c>
      <c r="H523" s="5" t="s">
        <v>319</v>
      </c>
      <c r="I523">
        <v>0</v>
      </c>
      <c r="J523">
        <v>542.80000000000007</v>
      </c>
      <c r="K523">
        <v>50</v>
      </c>
      <c r="L523">
        <v>520</v>
      </c>
      <c r="M523">
        <v>2535</v>
      </c>
      <c r="N523">
        <v>79</v>
      </c>
      <c r="O523">
        <v>30</v>
      </c>
      <c r="P523">
        <v>266.89</v>
      </c>
      <c r="Q523">
        <v>103.5</v>
      </c>
      <c r="R523">
        <v>12.897515</v>
      </c>
      <c r="S523">
        <v>100</v>
      </c>
      <c r="T523">
        <v>550</v>
      </c>
      <c r="U523">
        <v>115</v>
      </c>
      <c r="V523">
        <v>1</v>
      </c>
      <c r="W523">
        <v>0</v>
      </c>
      <c r="X523">
        <v>471</v>
      </c>
      <c r="Y523">
        <v>1631</v>
      </c>
      <c r="Z523">
        <v>695</v>
      </c>
      <c r="AA523">
        <v>6662.3533300000008</v>
      </c>
      <c r="AB523"/>
      <c r="AC523"/>
      <c r="AD523">
        <v>707.7</v>
      </c>
      <c r="AE523">
        <v>1233</v>
      </c>
      <c r="AF523">
        <v>1185.7668182542629</v>
      </c>
      <c r="AG523">
        <v>3280</v>
      </c>
      <c r="AH523">
        <v>3285.067486104193</v>
      </c>
      <c r="AI523">
        <v>557</v>
      </c>
      <c r="AJ523">
        <v>379.44719090909092</v>
      </c>
      <c r="AK523">
        <v>179</v>
      </c>
      <c r="AL523">
        <v>25172.423828125</v>
      </c>
      <c r="AM523">
        <v>16707.654296875</v>
      </c>
      <c r="AN523">
        <v>8464.767578125</v>
      </c>
      <c r="AO523" s="5" t="s">
        <v>1946</v>
      </c>
    </row>
    <row r="524" spans="1:41" ht="15" x14ac:dyDescent="0.25">
      <c r="A524">
        <v>2014</v>
      </c>
      <c r="B524" s="5" t="s">
        <v>1806</v>
      </c>
      <c r="C524" s="5" t="s">
        <v>363</v>
      </c>
      <c r="D524" s="5" t="s">
        <v>91</v>
      </c>
      <c r="E524" s="5" t="s">
        <v>115</v>
      </c>
      <c r="F524" s="5" t="s">
        <v>420</v>
      </c>
      <c r="G524" s="5" t="s">
        <v>97</v>
      </c>
      <c r="H524" s="5" t="s">
        <v>319</v>
      </c>
      <c r="I524"/>
      <c r="J524">
        <v>723.4899999999999</v>
      </c>
      <c r="K524">
        <v>50</v>
      </c>
      <c r="L524">
        <v>489.6</v>
      </c>
      <c r="M524">
        <v>735</v>
      </c>
      <c r="N524">
        <v>80.71875</v>
      </c>
      <c r="O524">
        <v>30</v>
      </c>
      <c r="P524">
        <v>570.64</v>
      </c>
      <c r="Q524">
        <v>264.49999999999989</v>
      </c>
      <c r="R524">
        <v>34.582223480000003</v>
      </c>
      <c r="S524">
        <v>350</v>
      </c>
      <c r="T524">
        <v>715</v>
      </c>
      <c r="U524">
        <v>115</v>
      </c>
      <c r="V524">
        <v>120</v>
      </c>
      <c r="W524">
        <v>0</v>
      </c>
      <c r="X524">
        <v>1195</v>
      </c>
      <c r="Y524">
        <v>3342</v>
      </c>
      <c r="Z524">
        <v>3356</v>
      </c>
      <c r="AA524">
        <v>7557.2676162241733</v>
      </c>
      <c r="AB524">
        <v>457</v>
      </c>
      <c r="AC524"/>
      <c r="AD524">
        <v>924.6</v>
      </c>
      <c r="AE524">
        <v>100</v>
      </c>
      <c r="AF524">
        <v>2135.88</v>
      </c>
      <c r="AG524">
        <v>1731.1759945273629</v>
      </c>
      <c r="AH524">
        <v>3977.028065</v>
      </c>
      <c r="AI524">
        <v>557</v>
      </c>
      <c r="AJ524">
        <v>431.98706575437228</v>
      </c>
      <c r="AK524">
        <v>179</v>
      </c>
      <c r="AL524">
        <v>30222.46875</v>
      </c>
      <c r="AM524">
        <v>21052.841796875</v>
      </c>
      <c r="AN524">
        <v>9169.6279296875</v>
      </c>
      <c r="AO524" s="5" t="s">
        <v>1947</v>
      </c>
    </row>
    <row r="525" spans="1:41" ht="15" x14ac:dyDescent="0.25">
      <c r="A525">
        <v>2014</v>
      </c>
      <c r="B525" s="5" t="s">
        <v>1807</v>
      </c>
      <c r="C525" s="5" t="s">
        <v>363</v>
      </c>
      <c r="D525" s="5" t="s">
        <v>91</v>
      </c>
      <c r="E525" s="5" t="s">
        <v>115</v>
      </c>
      <c r="F525" s="5" t="s">
        <v>423</v>
      </c>
      <c r="G525" s="5" t="s">
        <v>94</v>
      </c>
      <c r="H525" s="5" t="s">
        <v>319</v>
      </c>
      <c r="I525">
        <v>6176.5345707834449</v>
      </c>
      <c r="J525">
        <v>165.39851157786677</v>
      </c>
      <c r="K525">
        <v>95.17817162409213</v>
      </c>
      <c r="L525">
        <v>42.301409610707616</v>
      </c>
      <c r="M525">
        <v>475.89085812046062</v>
      </c>
      <c r="N525">
        <v>157.57275079988585</v>
      </c>
      <c r="O525">
        <v>1330.3793322567544</v>
      </c>
      <c r="P525">
        <v>4379.6003015073138</v>
      </c>
      <c r="Q525">
        <v>18.242482894617659</v>
      </c>
      <c r="R525">
        <v>1781.4222388835828</v>
      </c>
      <c r="S525">
        <v>760.92833142981124</v>
      </c>
      <c r="T525">
        <v>2781.3176819040254</v>
      </c>
      <c r="U525">
        <v>0</v>
      </c>
      <c r="V525">
        <v>1510.1603231022618</v>
      </c>
      <c r="W525">
        <v>1592.6481454475943</v>
      </c>
      <c r="X525">
        <v>436.76205423055609</v>
      </c>
      <c r="Y525">
        <v>0</v>
      </c>
      <c r="Z525">
        <v>3638.9787617611223</v>
      </c>
      <c r="AA525">
        <v>5584.3549273944982</v>
      </c>
      <c r="AB525">
        <v>565.78135354321432</v>
      </c>
      <c r="AC525">
        <v>2188.0404121138513</v>
      </c>
      <c r="AD525">
        <v>253.17393652008508</v>
      </c>
      <c r="AE525">
        <v>3559.6636187410454</v>
      </c>
      <c r="AF525">
        <v>9387.740327856287</v>
      </c>
      <c r="AG525">
        <v>4031.3243359004355</v>
      </c>
      <c r="AH525">
        <v>615.01929535878469</v>
      </c>
      <c r="AI525">
        <v>3674.9349599302241</v>
      </c>
      <c r="AJ525">
        <v>871.49511077378224</v>
      </c>
      <c r="AK525">
        <v>458.97029427617758</v>
      </c>
      <c r="AL525">
        <v>56533.81640625</v>
      </c>
      <c r="AM525">
        <v>43492.83203125</v>
      </c>
      <c r="AN525">
        <v>13040.984375</v>
      </c>
      <c r="AO525" s="5" t="s">
        <v>1948</v>
      </c>
    </row>
    <row r="526" spans="1:41" ht="15" x14ac:dyDescent="0.25">
      <c r="A526">
        <v>2014</v>
      </c>
      <c r="B526" s="5" t="s">
        <v>1806</v>
      </c>
      <c r="C526" s="5" t="s">
        <v>363</v>
      </c>
      <c r="D526" s="5" t="s">
        <v>91</v>
      </c>
      <c r="E526" s="5" t="s">
        <v>115</v>
      </c>
      <c r="F526" s="5" t="s">
        <v>423</v>
      </c>
      <c r="G526" s="5" t="s">
        <v>94</v>
      </c>
      <c r="H526" s="5" t="s">
        <v>319</v>
      </c>
      <c r="I526">
        <v>6256.6588587515189</v>
      </c>
      <c r="J526">
        <v>1885.4070013530816</v>
      </c>
      <c r="K526">
        <v>96.41285802373713</v>
      </c>
      <c r="L526">
        <v>42.850159121660944</v>
      </c>
      <c r="M526">
        <v>482.06429011868568</v>
      </c>
      <c r="N526">
        <v>157.47433477210399</v>
      </c>
      <c r="O526">
        <v>1347.6375043762368</v>
      </c>
      <c r="P526">
        <v>4069.7678038848294</v>
      </c>
      <c r="Q526">
        <v>13.551362822225276</v>
      </c>
      <c r="R526">
        <v>3108.044268494828</v>
      </c>
      <c r="S526">
        <v>696.39542977534359</v>
      </c>
      <c r="T526">
        <v>3197.6931244539483</v>
      </c>
      <c r="U526">
        <v>0</v>
      </c>
      <c r="V526">
        <v>1435.4803305756418</v>
      </c>
      <c r="W526">
        <v>1613.2550027909094</v>
      </c>
      <c r="X526">
        <v>443.49914690919081</v>
      </c>
      <c r="Y526">
        <v>0</v>
      </c>
      <c r="Z526">
        <v>241.03214505934284</v>
      </c>
      <c r="AA526">
        <v>19491.459308020105</v>
      </c>
      <c r="AB526">
        <v>888.06954779642308</v>
      </c>
      <c r="AC526">
        <v>2216.7552945088714</v>
      </c>
      <c r="AD526">
        <v>280.88279304248749</v>
      </c>
      <c r="AE526">
        <v>6197.6618754062192</v>
      </c>
      <c r="AF526">
        <v>3558.7057150539417</v>
      </c>
      <c r="AG526">
        <v>1186.3845370462732</v>
      </c>
      <c r="AH526">
        <v>642.7523868249142</v>
      </c>
      <c r="AI526">
        <v>3722.6075736942948</v>
      </c>
      <c r="AJ526">
        <v>425.69674585080759</v>
      </c>
      <c r="AK526">
        <v>462.78171851393824</v>
      </c>
      <c r="AL526">
        <v>64160.98046875</v>
      </c>
      <c r="AM526">
        <v>50286.92578125</v>
      </c>
      <c r="AN526">
        <v>13874.0498046875</v>
      </c>
      <c r="AO526" s="5" t="s">
        <v>1949</v>
      </c>
    </row>
    <row r="527" spans="1:41" ht="15" x14ac:dyDescent="0.25">
      <c r="A527">
        <v>2014</v>
      </c>
      <c r="B527" s="5" t="s">
        <v>1806</v>
      </c>
      <c r="C527" s="5" t="s">
        <v>363</v>
      </c>
      <c r="D527" s="5" t="s">
        <v>91</v>
      </c>
      <c r="E527" s="5" t="s">
        <v>115</v>
      </c>
      <c r="F527" s="5" t="s">
        <v>423</v>
      </c>
      <c r="G527" s="5" t="s">
        <v>97</v>
      </c>
      <c r="H527" s="5" t="s">
        <v>319</v>
      </c>
      <c r="I527">
        <v>5840.5</v>
      </c>
      <c r="J527">
        <v>1793.44</v>
      </c>
      <c r="K527">
        <v>90</v>
      </c>
      <c r="L527">
        <v>40.799999999999997</v>
      </c>
      <c r="M527">
        <v>450</v>
      </c>
      <c r="N527">
        <v>150.67500000000001</v>
      </c>
      <c r="O527">
        <v>1258</v>
      </c>
      <c r="P527">
        <v>3871.2513345718398</v>
      </c>
      <c r="Q527">
        <v>12.65</v>
      </c>
      <c r="R527">
        <v>2901.3140975000001</v>
      </c>
      <c r="S527">
        <v>650</v>
      </c>
      <c r="T527">
        <v>2985</v>
      </c>
      <c r="U527"/>
      <c r="V527">
        <v>1340</v>
      </c>
      <c r="W527">
        <v>1505.9500696</v>
      </c>
      <c r="X527">
        <v>425</v>
      </c>
      <c r="Y527">
        <v>0</v>
      </c>
      <c r="Z527">
        <v>225</v>
      </c>
      <c r="AA527">
        <v>18555.328897043921</v>
      </c>
      <c r="AB527">
        <v>829</v>
      </c>
      <c r="AC527">
        <v>2121.0415400000002</v>
      </c>
      <c r="AD527">
        <v>262.2</v>
      </c>
      <c r="AE527">
        <v>5785.4271745499991</v>
      </c>
      <c r="AF527">
        <v>3388.44</v>
      </c>
      <c r="AG527">
        <v>1123.8024268656709</v>
      </c>
      <c r="AH527">
        <v>613.5</v>
      </c>
      <c r="AI527">
        <v>3475</v>
      </c>
      <c r="AJ527">
        <v>406.32280631361039</v>
      </c>
      <c r="AK527">
        <v>434</v>
      </c>
      <c r="AL527">
        <v>60533.64453125</v>
      </c>
      <c r="AM527">
        <v>47555.99609375</v>
      </c>
      <c r="AN527">
        <v>12977.650390625</v>
      </c>
      <c r="AO527" s="5" t="s">
        <v>1951</v>
      </c>
    </row>
    <row r="528" spans="1:41" ht="15" x14ac:dyDescent="0.25">
      <c r="A528">
        <v>2014</v>
      </c>
      <c r="B528" s="5" t="s">
        <v>1807</v>
      </c>
      <c r="C528" s="5" t="s">
        <v>363</v>
      </c>
      <c r="D528" s="5" t="s">
        <v>91</v>
      </c>
      <c r="E528" s="5" t="s">
        <v>115</v>
      </c>
      <c r="F528" s="5" t="s">
        <v>423</v>
      </c>
      <c r="G528" s="5" t="s">
        <v>97</v>
      </c>
      <c r="H528" s="5" t="s">
        <v>319</v>
      </c>
      <c r="I528">
        <v>5840.5</v>
      </c>
      <c r="J528">
        <v>248.4</v>
      </c>
      <c r="K528">
        <v>90</v>
      </c>
      <c r="L528">
        <v>40</v>
      </c>
      <c r="M528">
        <v>450</v>
      </c>
      <c r="N528">
        <v>149</v>
      </c>
      <c r="O528">
        <v>1258</v>
      </c>
      <c r="P528">
        <v>4141.3280000000004</v>
      </c>
      <c r="Q528">
        <v>17.25</v>
      </c>
      <c r="R528">
        <v>1684.5039021419821</v>
      </c>
      <c r="S528">
        <v>719.53</v>
      </c>
      <c r="T528">
        <v>2630</v>
      </c>
      <c r="U528"/>
      <c r="V528">
        <v>1428</v>
      </c>
      <c r="W528">
        <v>1506.0000696</v>
      </c>
      <c r="X528">
        <v>413</v>
      </c>
      <c r="Y528">
        <v>0</v>
      </c>
      <c r="Z528">
        <v>3441</v>
      </c>
      <c r="AA528">
        <v>5280.5379100000009</v>
      </c>
      <c r="AB528"/>
      <c r="AC528">
        <v>2121</v>
      </c>
      <c r="AD528">
        <v>239.4</v>
      </c>
      <c r="AE528">
        <v>3366</v>
      </c>
      <c r="AF528">
        <v>8876.7200998778098</v>
      </c>
      <c r="AG528">
        <v>3812</v>
      </c>
      <c r="AH528">
        <v>581.55914993727015</v>
      </c>
      <c r="AI528">
        <v>3475</v>
      </c>
      <c r="AJ528">
        <v>824.04631363636349</v>
      </c>
      <c r="AK528">
        <v>434</v>
      </c>
      <c r="AL528">
        <v>53066.7734375</v>
      </c>
      <c r="AM528">
        <v>41270.28515625</v>
      </c>
      <c r="AN528">
        <v>11796.4892578125</v>
      </c>
      <c r="AO528" s="5" t="s">
        <v>1950</v>
      </c>
    </row>
    <row r="529" spans="1:41" ht="15" x14ac:dyDescent="0.25">
      <c r="A529">
        <v>2014</v>
      </c>
      <c r="B529" s="5" t="s">
        <v>1806</v>
      </c>
      <c r="C529" s="5" t="s">
        <v>363</v>
      </c>
      <c r="D529" s="5" t="s">
        <v>91</v>
      </c>
      <c r="E529" s="5" t="s">
        <v>115</v>
      </c>
      <c r="F529" s="5" t="s">
        <v>116</v>
      </c>
      <c r="G529" s="5" t="s">
        <v>94</v>
      </c>
      <c r="H529" s="5" t="s">
        <v>319</v>
      </c>
      <c r="I529">
        <v>6256.6588587515189</v>
      </c>
      <c r="J529">
        <v>2645.9973257625634</v>
      </c>
      <c r="K529">
        <v>187.46944615726665</v>
      </c>
      <c r="L529">
        <v>557.05206858159227</v>
      </c>
      <c r="M529">
        <v>1365.8488220029426</v>
      </c>
      <c r="N529">
        <v>241.83558554287396</v>
      </c>
      <c r="O529">
        <v>1417.2690129489358</v>
      </c>
      <c r="P529">
        <v>4681.4538253465398</v>
      </c>
      <c r="Q529">
        <v>296.89804001420822</v>
      </c>
      <c r="R529">
        <v>3238.6183697773749</v>
      </c>
      <c r="S529">
        <v>1071.3343220898769</v>
      </c>
      <c r="T529">
        <v>4188.6030541423579</v>
      </c>
      <c r="U529">
        <v>124.42614954952298</v>
      </c>
      <c r="V529">
        <v>1778.2816035489293</v>
      </c>
      <c r="W529">
        <v>1666.8177016929856</v>
      </c>
      <c r="X529">
        <v>1686.8713975974051</v>
      </c>
      <c r="Y529">
        <v>3580.1307946147722</v>
      </c>
      <c r="Z529">
        <v>3836.1604953666961</v>
      </c>
      <c r="AA529">
        <v>27429.996805187202</v>
      </c>
      <c r="AB529">
        <v>1594.0259193257873</v>
      </c>
      <c r="AC529">
        <v>2216.7552945088714</v>
      </c>
      <c r="AD529">
        <v>1271.3642211396802</v>
      </c>
      <c r="AE529">
        <v>6304.7872732103715</v>
      </c>
      <c r="AF529">
        <v>6551.7893297019591</v>
      </c>
      <c r="AG529">
        <v>6132.8785350484595</v>
      </c>
      <c r="AH529">
        <v>5516.4373574805186</v>
      </c>
      <c r="AI529">
        <v>4319.2960394634238</v>
      </c>
      <c r="AJ529">
        <v>878.28145260078952</v>
      </c>
      <c r="AK529">
        <v>653.46492660532942</v>
      </c>
      <c r="AL529">
        <v>101690.8125</v>
      </c>
      <c r="AM529">
        <v>76752</v>
      </c>
      <c r="AN529">
        <v>24938.802734375</v>
      </c>
      <c r="AO529" s="5" t="s">
        <v>1953</v>
      </c>
    </row>
    <row r="530" spans="1:41" ht="15" x14ac:dyDescent="0.25">
      <c r="A530">
        <v>2014</v>
      </c>
      <c r="B530" s="5" t="s">
        <v>1807</v>
      </c>
      <c r="C530" s="5" t="s">
        <v>363</v>
      </c>
      <c r="D530" s="5" t="s">
        <v>91</v>
      </c>
      <c r="E530" s="5" t="s">
        <v>115</v>
      </c>
      <c r="F530" s="5" t="s">
        <v>116</v>
      </c>
      <c r="G530" s="5" t="s">
        <v>94</v>
      </c>
      <c r="H530" s="5" t="s">
        <v>319</v>
      </c>
      <c r="I530">
        <v>6176.5345707834449</v>
      </c>
      <c r="J530">
        <v>739.42863999516908</v>
      </c>
      <c r="K530">
        <v>185.0686670468458</v>
      </c>
      <c r="L530">
        <v>592.21973454990655</v>
      </c>
      <c r="M530">
        <v>3251.9208638231476</v>
      </c>
      <c r="N530">
        <v>241.1180347810334</v>
      </c>
      <c r="O530">
        <v>1399.1191228741543</v>
      </c>
      <c r="P530">
        <v>4661.8458817823584</v>
      </c>
      <c r="Q530">
        <v>127.69738026232361</v>
      </c>
      <c r="R530">
        <v>2096.8703461795217</v>
      </c>
      <c r="S530">
        <v>866.68185545658025</v>
      </c>
      <c r="T530">
        <v>3415.8388260646398</v>
      </c>
      <c r="U530">
        <v>121.61655263078438</v>
      </c>
      <c r="V530">
        <v>1564.094620355914</v>
      </c>
      <c r="W530">
        <v>1645.5249074609787</v>
      </c>
      <c r="X530">
        <v>1030.0393240207304</v>
      </c>
      <c r="Y530">
        <v>1724.8399768766028</v>
      </c>
      <c r="Z530">
        <v>4373.9657537471676</v>
      </c>
      <c r="AA530">
        <v>12630.028356984294</v>
      </c>
      <c r="AB530">
        <v>982.45023820868425</v>
      </c>
      <c r="AC530">
        <v>2188.0404121138513</v>
      </c>
      <c r="AD530">
        <v>1001.5916260575295</v>
      </c>
      <c r="AE530">
        <v>4863.6045699911074</v>
      </c>
      <c r="AF530">
        <v>10641.73052490026</v>
      </c>
      <c r="AG530">
        <v>9830.8475935284496</v>
      </c>
      <c r="AH530">
        <v>4489.8285170143135</v>
      </c>
      <c r="AI530">
        <v>4263.9820887593278</v>
      </c>
      <c r="AJ530">
        <v>1272.2990738471567</v>
      </c>
      <c r="AK530">
        <v>648.26910228409417</v>
      </c>
      <c r="AL530">
        <v>87027.0859375</v>
      </c>
      <c r="AM530">
        <v>63846.78125</v>
      </c>
      <c r="AN530">
        <v>23180.31640625</v>
      </c>
      <c r="AO530" s="5" t="s">
        <v>1952</v>
      </c>
    </row>
    <row r="531" spans="1:41" ht="15" x14ac:dyDescent="0.25">
      <c r="A531">
        <v>2014</v>
      </c>
      <c r="B531" s="5" t="s">
        <v>1806</v>
      </c>
      <c r="C531" s="5" t="s">
        <v>363</v>
      </c>
      <c r="D531" s="5" t="s">
        <v>91</v>
      </c>
      <c r="E531" s="5" t="s">
        <v>115</v>
      </c>
      <c r="F531" s="5" t="s">
        <v>116</v>
      </c>
      <c r="G531" s="5" t="s">
        <v>97</v>
      </c>
      <c r="H531" s="5" t="s">
        <v>319</v>
      </c>
      <c r="I531">
        <v>5840.5</v>
      </c>
      <c r="J531">
        <v>2516.9299999999998</v>
      </c>
      <c r="K531">
        <v>175</v>
      </c>
      <c r="L531">
        <v>530.4</v>
      </c>
      <c r="M531">
        <v>1275</v>
      </c>
      <c r="N531">
        <v>231.39375000000001</v>
      </c>
      <c r="O531">
        <v>1323</v>
      </c>
      <c r="P531">
        <v>4453.10033457184</v>
      </c>
      <c r="Q531">
        <v>277.14999999999992</v>
      </c>
      <c r="R531">
        <v>3023.2031209800002</v>
      </c>
      <c r="S531">
        <v>1000</v>
      </c>
      <c r="T531">
        <v>3910</v>
      </c>
      <c r="U531">
        <v>115</v>
      </c>
      <c r="V531">
        <v>1660</v>
      </c>
      <c r="W531">
        <v>1555.9500696</v>
      </c>
      <c r="X531">
        <v>1770</v>
      </c>
      <c r="Y531">
        <v>3342</v>
      </c>
      <c r="Z531">
        <v>3581</v>
      </c>
      <c r="AA531">
        <v>26112.596513268101</v>
      </c>
      <c r="AB531">
        <v>1488</v>
      </c>
      <c r="AC531">
        <v>2121.0415400000002</v>
      </c>
      <c r="AD531">
        <v>1186.8</v>
      </c>
      <c r="AE531">
        <v>5885.4271745499991</v>
      </c>
      <c r="AF531">
        <v>6238.3200000000006</v>
      </c>
      <c r="AG531">
        <v>5808.1383960447774</v>
      </c>
      <c r="AH531">
        <v>5265.3780649999999</v>
      </c>
      <c r="AI531">
        <v>4032</v>
      </c>
      <c r="AJ531">
        <v>838.30987206798272</v>
      </c>
      <c r="AK531">
        <v>613</v>
      </c>
      <c r="AL531">
        <v>96168.640625</v>
      </c>
      <c r="AM531">
        <v>72574.515625</v>
      </c>
      <c r="AN531">
        <v>23594.12890625</v>
      </c>
      <c r="AO531" s="5" t="s">
        <v>1955</v>
      </c>
    </row>
    <row r="532" spans="1:41" ht="15" x14ac:dyDescent="0.25">
      <c r="A532">
        <v>2014</v>
      </c>
      <c r="B532" s="5" t="s">
        <v>1807</v>
      </c>
      <c r="C532" s="5" t="s">
        <v>363</v>
      </c>
      <c r="D532" s="5" t="s">
        <v>91</v>
      </c>
      <c r="E532" s="5" t="s">
        <v>115</v>
      </c>
      <c r="F532" s="5" t="s">
        <v>116</v>
      </c>
      <c r="G532" s="5" t="s">
        <v>97</v>
      </c>
      <c r="H532" s="5" t="s">
        <v>319</v>
      </c>
      <c r="I532">
        <v>5840.5</v>
      </c>
      <c r="J532">
        <v>791.2</v>
      </c>
      <c r="K532">
        <v>175</v>
      </c>
      <c r="L532">
        <v>560</v>
      </c>
      <c r="M532">
        <v>3075</v>
      </c>
      <c r="N532">
        <v>228</v>
      </c>
      <c r="O532">
        <v>1323</v>
      </c>
      <c r="P532">
        <v>4408.2180000000008</v>
      </c>
      <c r="Q532">
        <v>120.75</v>
      </c>
      <c r="R532">
        <v>1982.7900445650851</v>
      </c>
      <c r="S532">
        <v>819.53</v>
      </c>
      <c r="T532">
        <v>3230</v>
      </c>
      <c r="U532">
        <v>115</v>
      </c>
      <c r="V532">
        <v>1479</v>
      </c>
      <c r="W532">
        <v>1556.0000696</v>
      </c>
      <c r="X532">
        <v>974</v>
      </c>
      <c r="Y532">
        <v>1631</v>
      </c>
      <c r="Z532">
        <v>4136</v>
      </c>
      <c r="AA532">
        <v>11942.891240000001</v>
      </c>
      <c r="AB532">
        <v>0</v>
      </c>
      <c r="AC532">
        <v>2121</v>
      </c>
      <c r="AD532">
        <v>947.1</v>
      </c>
      <c r="AE532">
        <v>4599</v>
      </c>
      <c r="AF532">
        <v>10062.48691813207</v>
      </c>
      <c r="AG532">
        <v>9296</v>
      </c>
      <c r="AH532">
        <v>4245.5592457399516</v>
      </c>
      <c r="AI532">
        <v>4032</v>
      </c>
      <c r="AJ532">
        <v>1203.4935045454549</v>
      </c>
      <c r="AK532">
        <v>613</v>
      </c>
      <c r="AL532">
        <v>81507.5234375</v>
      </c>
      <c r="AM532">
        <v>60517.328125</v>
      </c>
      <c r="AN532">
        <v>20990.1875</v>
      </c>
      <c r="AO532" s="5" t="s">
        <v>1954</v>
      </c>
    </row>
    <row r="533" spans="1:41" ht="15" x14ac:dyDescent="0.25">
      <c r="A533">
        <v>2014</v>
      </c>
      <c r="B533" s="5" t="s">
        <v>1806</v>
      </c>
      <c r="C533" s="5" t="s">
        <v>363</v>
      </c>
      <c r="D533" s="5" t="s">
        <v>91</v>
      </c>
      <c r="E533" s="5" t="s">
        <v>27</v>
      </c>
      <c r="F533" s="5" t="s">
        <v>27</v>
      </c>
      <c r="G533" s="5" t="s">
        <v>94</v>
      </c>
      <c r="H533" s="5" t="s">
        <v>319</v>
      </c>
      <c r="I533">
        <v>9691.6347393416654</v>
      </c>
      <c r="J533">
        <v>7438.7876235203403</v>
      </c>
      <c r="K533">
        <v>149.97555692581332</v>
      </c>
      <c r="L533">
        <v>257.10095472996568</v>
      </c>
      <c r="M533">
        <v>9062.8086542312903</v>
      </c>
      <c r="N533">
        <v>1075.9674955449063</v>
      </c>
      <c r="O533">
        <v>1071.2539780415236</v>
      </c>
      <c r="P533">
        <v>3024.6856070002423</v>
      </c>
      <c r="Q533">
        <v>4768.8477713485481</v>
      </c>
      <c r="R533">
        <v>514.40266245541625</v>
      </c>
      <c r="S533">
        <v>12151.233872925002</v>
      </c>
      <c r="T533">
        <v>1199.8044554065066</v>
      </c>
      <c r="U533">
        <v>9727.9609617370534</v>
      </c>
      <c r="V533">
        <v>3047.7175675281346</v>
      </c>
      <c r="W533">
        <v>1382.988885651607</v>
      </c>
      <c r="X533">
        <v>395.2199142289117</v>
      </c>
      <c r="Y533">
        <v>45896.805435211041</v>
      </c>
      <c r="Z533">
        <v>1257.6521702207488</v>
      </c>
      <c r="AA533">
        <v>24079.345531045026</v>
      </c>
      <c r="AB533">
        <v>176.75690637685142</v>
      </c>
      <c r="AC533">
        <v>499.69054238528417</v>
      </c>
      <c r="AD533">
        <v>10592.286004422089</v>
      </c>
      <c r="AE533">
        <v>10091.522065550807</v>
      </c>
      <c r="AF533">
        <v>5621.9408767619161</v>
      </c>
      <c r="AG533">
        <v>49887.818610693816</v>
      </c>
      <c r="AH533">
        <v>26240.888253586258</v>
      </c>
      <c r="AI533">
        <v>208.89452571809713</v>
      </c>
      <c r="AJ533">
        <v>8563.5071025824818</v>
      </c>
      <c r="AK533">
        <v>494.91933785518393</v>
      </c>
      <c r="AL533">
        <v>248572.375</v>
      </c>
      <c r="AM533">
        <v>185445.375</v>
      </c>
      <c r="AN533">
        <v>63127.02734375</v>
      </c>
      <c r="AO533" s="5" t="s">
        <v>1956</v>
      </c>
    </row>
    <row r="534" spans="1:41" ht="15" x14ac:dyDescent="0.25">
      <c r="A534">
        <v>2014</v>
      </c>
      <c r="B534" s="5" t="s">
        <v>1807</v>
      </c>
      <c r="C534" s="5" t="s">
        <v>363</v>
      </c>
      <c r="D534" s="5" t="s">
        <v>91</v>
      </c>
      <c r="E534" s="5" t="s">
        <v>27</v>
      </c>
      <c r="F534" s="5" t="s">
        <v>27</v>
      </c>
      <c r="G534" s="5" t="s">
        <v>94</v>
      </c>
      <c r="H534" s="5" t="s">
        <v>319</v>
      </c>
      <c r="I534">
        <v>9758.8717450758286</v>
      </c>
      <c r="J534">
        <v>1328.0527547281654</v>
      </c>
      <c r="K534">
        <v>148.05493363747664</v>
      </c>
      <c r="L534">
        <v>211.50704805353806</v>
      </c>
      <c r="M534">
        <v>8915.022075456629</v>
      </c>
      <c r="N534">
        <v>1062.8229164690288</v>
      </c>
      <c r="O534">
        <v>1057.5352402676904</v>
      </c>
      <c r="P534">
        <v>2336.1958115991533</v>
      </c>
      <c r="Q534">
        <v>2782.2255230310334</v>
      </c>
      <c r="R534">
        <v>101.20506783270424</v>
      </c>
      <c r="S534">
        <v>10017.300574204804</v>
      </c>
      <c r="T534">
        <v>2548.6599290451336</v>
      </c>
      <c r="U534">
        <v>9508.2993452468036</v>
      </c>
      <c r="V534">
        <v>938.03375811744127</v>
      </c>
      <c r="W534">
        <v>1444.5931382056649</v>
      </c>
      <c r="X534">
        <v>190.35634324818426</v>
      </c>
      <c r="Y534">
        <v>43097.733646629182</v>
      </c>
      <c r="Z534">
        <v>115.27134118917824</v>
      </c>
      <c r="AA534">
        <v>29372.67473557013</v>
      </c>
      <c r="AB534">
        <v>179.78099084550735</v>
      </c>
      <c r="AC534">
        <v>493.86895720501138</v>
      </c>
      <c r="AD534">
        <v>8771.1155353061513</v>
      </c>
      <c r="AE534">
        <v>9368.7046935314684</v>
      </c>
      <c r="AF534">
        <v>2865.183328890233</v>
      </c>
      <c r="AG534">
        <v>52772.066024598018</v>
      </c>
      <c r="AH534">
        <v>14863.458740437183</v>
      </c>
      <c r="AI534">
        <v>206.2193718521996</v>
      </c>
      <c r="AJ534">
        <v>4826.8943597710477</v>
      </c>
      <c r="AK534">
        <v>490.69635148420832</v>
      </c>
      <c r="AL534">
        <v>219772.390625</v>
      </c>
      <c r="AM534">
        <v>170939.59375</v>
      </c>
      <c r="AN534">
        <v>48832.7890625</v>
      </c>
      <c r="AO534" s="5" t="s">
        <v>1957</v>
      </c>
    </row>
    <row r="535" spans="1:41" ht="15" x14ac:dyDescent="0.25">
      <c r="A535">
        <v>2014</v>
      </c>
      <c r="B535" s="5" t="s">
        <v>1807</v>
      </c>
      <c r="C535" s="5" t="s">
        <v>363</v>
      </c>
      <c r="D535" s="5" t="s">
        <v>91</v>
      </c>
      <c r="E535" s="5" t="s">
        <v>27</v>
      </c>
      <c r="F535" s="5" t="s">
        <v>27</v>
      </c>
      <c r="G535" s="5" t="s">
        <v>97</v>
      </c>
      <c r="H535" s="5" t="s">
        <v>319</v>
      </c>
      <c r="I535">
        <v>9227.9399999999987</v>
      </c>
      <c r="J535">
        <v>1255.8</v>
      </c>
      <c r="K535">
        <v>140</v>
      </c>
      <c r="L535">
        <v>200</v>
      </c>
      <c r="M535">
        <v>8460</v>
      </c>
      <c r="N535">
        <v>1005</v>
      </c>
      <c r="O535">
        <v>1000</v>
      </c>
      <c r="P535">
        <v>2209.0949999999998</v>
      </c>
      <c r="Q535">
        <v>2630.8584500000002</v>
      </c>
      <c r="R535">
        <v>95.699002717948716</v>
      </c>
      <c r="S535">
        <v>9472.3089999999993</v>
      </c>
      <c r="T535">
        <v>2410</v>
      </c>
      <c r="U535">
        <v>8991</v>
      </c>
      <c r="V535">
        <v>887</v>
      </c>
      <c r="W535">
        <v>1366</v>
      </c>
      <c r="X535">
        <v>180</v>
      </c>
      <c r="Y535">
        <v>40753</v>
      </c>
      <c r="Z535">
        <v>109</v>
      </c>
      <c r="AA535">
        <v>27774.833380000018</v>
      </c>
      <c r="AB535"/>
      <c r="AC535">
        <v>478</v>
      </c>
      <c r="AD535">
        <v>8293.922700000001</v>
      </c>
      <c r="AE535">
        <v>8859</v>
      </c>
      <c r="AF535">
        <v>2709.302933645009</v>
      </c>
      <c r="AG535">
        <v>49901</v>
      </c>
      <c r="AH535">
        <v>14054.81176842376</v>
      </c>
      <c r="AI535">
        <v>195</v>
      </c>
      <c r="AJ535">
        <v>4564.28701</v>
      </c>
      <c r="AK535">
        <v>464</v>
      </c>
      <c r="AL535">
        <v>207686.859375</v>
      </c>
      <c r="AM535">
        <v>161650.8125</v>
      </c>
      <c r="AN535">
        <v>46036.04296875</v>
      </c>
      <c r="AO535" s="5" t="s">
        <v>1958</v>
      </c>
    </row>
    <row r="536" spans="1:41" ht="15" x14ac:dyDescent="0.25">
      <c r="A536">
        <v>2014</v>
      </c>
      <c r="B536" s="5" t="s">
        <v>1806</v>
      </c>
      <c r="C536" s="5" t="s">
        <v>363</v>
      </c>
      <c r="D536" s="5" t="s">
        <v>91</v>
      </c>
      <c r="E536" s="5" t="s">
        <v>27</v>
      </c>
      <c r="F536" s="5" t="s">
        <v>27</v>
      </c>
      <c r="G536" s="5" t="s">
        <v>97</v>
      </c>
      <c r="H536" s="5" t="s">
        <v>319</v>
      </c>
      <c r="I536">
        <v>9227.94</v>
      </c>
      <c r="J536">
        <v>7075.9359999999997</v>
      </c>
      <c r="K536">
        <v>140</v>
      </c>
      <c r="L536">
        <v>244.8</v>
      </c>
      <c r="M536">
        <v>8460</v>
      </c>
      <c r="N536">
        <v>1029.51</v>
      </c>
      <c r="O536">
        <v>1000</v>
      </c>
      <c r="P536">
        <v>2877.1464999999998</v>
      </c>
      <c r="Q536">
        <v>4451.6499999999996</v>
      </c>
      <c r="R536">
        <v>480.18739999999991</v>
      </c>
      <c r="S536">
        <v>11345</v>
      </c>
      <c r="T536">
        <v>1120</v>
      </c>
      <c r="U536">
        <v>8991</v>
      </c>
      <c r="V536">
        <v>2845</v>
      </c>
      <c r="W536">
        <v>1291</v>
      </c>
      <c r="X536">
        <v>380</v>
      </c>
      <c r="Y536">
        <v>42844</v>
      </c>
      <c r="Z536">
        <v>1174</v>
      </c>
      <c r="AA536">
        <v>22922.869390813728</v>
      </c>
      <c r="AB536">
        <v>165</v>
      </c>
      <c r="AC536">
        <v>478.11520000000002</v>
      </c>
      <c r="AD536">
        <v>9887.7448499999991</v>
      </c>
      <c r="AE536">
        <v>9420.2890000000007</v>
      </c>
      <c r="AF536">
        <v>5352.96</v>
      </c>
      <c r="AG536">
        <v>47179.242145692173</v>
      </c>
      <c r="AH536">
        <v>25046.635801852692</v>
      </c>
      <c r="AI536">
        <v>195</v>
      </c>
      <c r="AJ536">
        <v>8173.7722257038677</v>
      </c>
      <c r="AK536">
        <v>464</v>
      </c>
      <c r="AL536">
        <v>234262.78125</v>
      </c>
      <c r="AM536">
        <v>174768.40625</v>
      </c>
      <c r="AN536">
        <v>59494.3828125</v>
      </c>
      <c r="AO536" s="5" t="s">
        <v>1959</v>
      </c>
    </row>
    <row r="537" spans="1:41" ht="15" x14ac:dyDescent="0.25">
      <c r="A537">
        <v>2014</v>
      </c>
      <c r="B537" s="5" t="s">
        <v>1807</v>
      </c>
      <c r="C537" s="5" t="s">
        <v>363</v>
      </c>
      <c r="D537" s="5" t="s">
        <v>91</v>
      </c>
      <c r="E537" s="5" t="s">
        <v>453</v>
      </c>
      <c r="F537" s="5" t="s">
        <v>453</v>
      </c>
      <c r="G537" s="5" t="s">
        <v>97</v>
      </c>
      <c r="H537" s="5" t="s">
        <v>319</v>
      </c>
      <c r="I537">
        <v>4148</v>
      </c>
      <c r="J537">
        <v>5910.5789999999997</v>
      </c>
      <c r="K537">
        <v>305</v>
      </c>
      <c r="L537">
        <v>340</v>
      </c>
      <c r="M537">
        <v>1530</v>
      </c>
      <c r="N537">
        <v>22</v>
      </c>
      <c r="O537">
        <v>0</v>
      </c>
      <c r="P537">
        <v>464.63499999999999</v>
      </c>
      <c r="Q537">
        <v>35</v>
      </c>
      <c r="R537">
        <v>265.01429999999999</v>
      </c>
      <c r="S537">
        <v>5000</v>
      </c>
      <c r="T537">
        <v>150</v>
      </c>
      <c r="U537">
        <v>48</v>
      </c>
      <c r="V537">
        <v>149</v>
      </c>
      <c r="W537">
        <v>1379</v>
      </c>
      <c r="X537">
        <v>940.56000000000006</v>
      </c>
      <c r="Y537">
        <v>4566</v>
      </c>
      <c r="Z537">
        <v>573</v>
      </c>
      <c r="AA537">
        <v>14149.81201</v>
      </c>
      <c r="AB537"/>
      <c r="AC537">
        <v>161</v>
      </c>
      <c r="AD537">
        <v>1760</v>
      </c>
      <c r="AE537">
        <v>450</v>
      </c>
      <c r="AF537">
        <v>4433</v>
      </c>
      <c r="AG537">
        <v>29599</v>
      </c>
      <c r="AH537">
        <v>5540.2049999999999</v>
      </c>
      <c r="AI537">
        <v>1120</v>
      </c>
      <c r="AJ537">
        <v>4165.6711381757459</v>
      </c>
      <c r="AK537"/>
      <c r="AL537">
        <v>87204.4765625</v>
      </c>
      <c r="AM537">
        <v>69479.7109375</v>
      </c>
      <c r="AN537">
        <v>17724.763671875</v>
      </c>
      <c r="AO537" s="5" t="s">
        <v>1960</v>
      </c>
    </row>
    <row r="538" spans="1:41" ht="15" x14ac:dyDescent="0.25">
      <c r="A538">
        <v>2014</v>
      </c>
      <c r="B538" s="5" t="s">
        <v>1806</v>
      </c>
      <c r="C538" s="5" t="s">
        <v>363</v>
      </c>
      <c r="D538" s="5" t="s">
        <v>91</v>
      </c>
      <c r="E538" s="5" t="s">
        <v>453</v>
      </c>
      <c r="F538" s="5" t="s">
        <v>453</v>
      </c>
      <c r="G538" s="5" t="s">
        <v>97</v>
      </c>
      <c r="H538" s="5" t="s">
        <v>319</v>
      </c>
      <c r="I538">
        <v>1924.32</v>
      </c>
      <c r="J538">
        <v>5096</v>
      </c>
      <c r="K538">
        <v>200</v>
      </c>
      <c r="L538">
        <v>250</v>
      </c>
      <c r="M538">
        <v>600</v>
      </c>
      <c r="N538">
        <v>522.75</v>
      </c>
      <c r="O538">
        <v>0</v>
      </c>
      <c r="P538">
        <v>894</v>
      </c>
      <c r="Q538">
        <v>66</v>
      </c>
      <c r="R538">
        <v>649.5</v>
      </c>
      <c r="S538">
        <v>6500</v>
      </c>
      <c r="T538">
        <v>150</v>
      </c>
      <c r="U538">
        <v>47.5</v>
      </c>
      <c r="V538">
        <v>100</v>
      </c>
      <c r="W538">
        <v>919.82</v>
      </c>
      <c r="X538">
        <v>993.8836</v>
      </c>
      <c r="Y538">
        <v>7073</v>
      </c>
      <c r="Z538">
        <v>994.5</v>
      </c>
      <c r="AA538">
        <v>14897.307788944699</v>
      </c>
      <c r="AB538">
        <v>0</v>
      </c>
      <c r="AC538">
        <v>160.92500000000001</v>
      </c>
      <c r="AD538">
        <v>1892</v>
      </c>
      <c r="AE538">
        <v>800</v>
      </c>
      <c r="AF538">
        <v>5341.9511300000004</v>
      </c>
      <c r="AG538">
        <v>26622.87365427395</v>
      </c>
      <c r="AH538">
        <v>3383.2779999999998</v>
      </c>
      <c r="AI538">
        <v>1233</v>
      </c>
      <c r="AJ538">
        <v>4187.6138721553361</v>
      </c>
      <c r="AK538"/>
      <c r="AL538">
        <v>85500.2265625</v>
      </c>
      <c r="AM538">
        <v>69628.2421875</v>
      </c>
      <c r="AN538">
        <v>15871.982421875</v>
      </c>
      <c r="AO538" s="5" t="s">
        <v>1961</v>
      </c>
    </row>
    <row r="539" spans="1:41" ht="15" x14ac:dyDescent="0.25">
      <c r="A539">
        <v>2014</v>
      </c>
      <c r="B539" s="5" t="s">
        <v>1806</v>
      </c>
      <c r="C539" s="5" t="s">
        <v>363</v>
      </c>
      <c r="D539" s="5" t="s">
        <v>91</v>
      </c>
      <c r="E539" s="5" t="s">
        <v>456</v>
      </c>
      <c r="F539" s="5" t="s">
        <v>456</v>
      </c>
      <c r="G539" s="5" t="s">
        <v>97</v>
      </c>
      <c r="H539" s="5" t="s">
        <v>319</v>
      </c>
      <c r="I539">
        <v>21295.439999999999</v>
      </c>
      <c r="J539"/>
      <c r="K539">
        <v>1050</v>
      </c>
      <c r="L539">
        <v>3596</v>
      </c>
      <c r="M539">
        <v>16359.5</v>
      </c>
      <c r="N539">
        <v>6224</v>
      </c>
      <c r="O539"/>
      <c r="P539">
        <v>14998.329858759949</v>
      </c>
      <c r="Q539"/>
      <c r="R539">
        <v>9237.7048672349993</v>
      </c>
      <c r="S539">
        <v>23950</v>
      </c>
      <c r="T539">
        <v>12826.5</v>
      </c>
      <c r="U539">
        <v>9747</v>
      </c>
      <c r="V539">
        <v>12347</v>
      </c>
      <c r="W539">
        <v>6418</v>
      </c>
      <c r="X539">
        <v>12341.687223000001</v>
      </c>
      <c r="Y539">
        <v>106400</v>
      </c>
      <c r="Z539">
        <v>12844.4</v>
      </c>
      <c r="AA539">
        <v>98771.375756376015</v>
      </c>
      <c r="AB539">
        <v>2492</v>
      </c>
      <c r="AC539">
        <v>10720.173360000001</v>
      </c>
      <c r="AD539">
        <v>26732.205581612499</v>
      </c>
      <c r="AE539">
        <v>21495.879000000001</v>
      </c>
      <c r="AF539">
        <v>33456</v>
      </c>
      <c r="AG539">
        <v>154029.34933868569</v>
      </c>
      <c r="AH539">
        <v>34946.018638429763</v>
      </c>
      <c r="AI539">
        <v>5805</v>
      </c>
      <c r="AJ539">
        <v>34239.270640628747</v>
      </c>
      <c r="AK539">
        <v>2720</v>
      </c>
      <c r="AL539">
        <v>695042.8125</v>
      </c>
      <c r="AM539">
        <v>549401.9375</v>
      </c>
      <c r="AN539">
        <v>145640.90625</v>
      </c>
      <c r="AO539" s="5" t="s">
        <v>1963</v>
      </c>
    </row>
    <row r="540" spans="1:41" ht="15" x14ac:dyDescent="0.25">
      <c r="A540">
        <v>2014</v>
      </c>
      <c r="B540" s="5" t="s">
        <v>1807</v>
      </c>
      <c r="C540" s="5" t="s">
        <v>363</v>
      </c>
      <c r="D540" s="5" t="s">
        <v>91</v>
      </c>
      <c r="E540" s="5" t="s">
        <v>456</v>
      </c>
      <c r="F540" s="5" t="s">
        <v>456</v>
      </c>
      <c r="G540" s="5" t="s">
        <v>97</v>
      </c>
      <c r="H540" s="5" t="s">
        <v>319</v>
      </c>
      <c r="I540">
        <v>21295.439999999999</v>
      </c>
      <c r="J540"/>
      <c r="K540">
        <v>1505</v>
      </c>
      <c r="L540">
        <v>2150</v>
      </c>
      <c r="M540">
        <v>18839.255466666669</v>
      </c>
      <c r="N540">
        <v>5822</v>
      </c>
      <c r="O540"/>
      <c r="P540">
        <v>15247.151</v>
      </c>
      <c r="Q540">
        <v>2147.6312837499991</v>
      </c>
      <c r="R540">
        <v>8206</v>
      </c>
      <c r="S540">
        <v>30468.799999999999</v>
      </c>
      <c r="T540">
        <v>13370</v>
      </c>
      <c r="U540">
        <v>9787</v>
      </c>
      <c r="V540">
        <v>8314</v>
      </c>
      <c r="W540"/>
      <c r="X540">
        <v>11576.78</v>
      </c>
      <c r="Y540">
        <v>73121</v>
      </c>
      <c r="Z540">
        <v>9223</v>
      </c>
      <c r="AA540">
        <v>107383.56075000011</v>
      </c>
      <c r="AB540"/>
      <c r="AC540">
        <v>10720</v>
      </c>
      <c r="AD540">
        <v>15469.923071000001</v>
      </c>
      <c r="AE540">
        <v>14156</v>
      </c>
      <c r="AF540">
        <v>39185</v>
      </c>
      <c r="AG540">
        <v>143869.50899999999</v>
      </c>
      <c r="AH540">
        <v>41661.066778262903</v>
      </c>
      <c r="AI540">
        <v>4810</v>
      </c>
      <c r="AJ540">
        <v>28164.72739000458</v>
      </c>
      <c r="AK540">
        <v>2720</v>
      </c>
      <c r="AL540">
        <v>639212.875</v>
      </c>
      <c r="AM540">
        <v>498792</v>
      </c>
      <c r="AN540">
        <v>140420.828125</v>
      </c>
      <c r="AO540" s="5" t="s">
        <v>1962</v>
      </c>
    </row>
    <row r="541" spans="1:41" ht="15" x14ac:dyDescent="0.25">
      <c r="A541">
        <v>2014</v>
      </c>
      <c r="B541" s="5" t="s">
        <v>1807</v>
      </c>
      <c r="C541" s="5" t="s">
        <v>363</v>
      </c>
      <c r="D541" s="5" t="s">
        <v>91</v>
      </c>
      <c r="E541" s="5" t="s">
        <v>457</v>
      </c>
      <c r="F541" s="5" t="s">
        <v>457</v>
      </c>
      <c r="G541" s="5" t="s">
        <v>97</v>
      </c>
      <c r="H541" s="5" t="s">
        <v>319</v>
      </c>
      <c r="I541">
        <v>0</v>
      </c>
      <c r="J541"/>
      <c r="K541"/>
      <c r="L541">
        <v>0</v>
      </c>
      <c r="M541">
        <v>0</v>
      </c>
      <c r="N541">
        <v>186</v>
      </c>
      <c r="O541">
        <v>0</v>
      </c>
      <c r="P541">
        <v>0</v>
      </c>
      <c r="Q541">
        <v>0</v>
      </c>
      <c r="R541"/>
      <c r="S541">
        <v>0</v>
      </c>
      <c r="T541">
        <v>512.5</v>
      </c>
      <c r="U541">
        <v>48</v>
      </c>
      <c r="V541">
        <v>119</v>
      </c>
      <c r="W541"/>
      <c r="X541">
        <v>117.57</v>
      </c>
      <c r="Y541">
        <v>0</v>
      </c>
      <c r="Z541"/>
      <c r="AA541">
        <v>0</v>
      </c>
      <c r="AB541"/>
      <c r="AC541"/>
      <c r="AD541">
        <v>0</v>
      </c>
      <c r="AE541">
        <v>25</v>
      </c>
      <c r="AF541"/>
      <c r="AG541">
        <v>0</v>
      </c>
      <c r="AH541">
        <v>0</v>
      </c>
      <c r="AI541">
        <v>0</v>
      </c>
      <c r="AJ541">
        <v>0</v>
      </c>
      <c r="AK541"/>
      <c r="AL541">
        <v>1008.0700073242187</v>
      </c>
      <c r="AM541">
        <v>378</v>
      </c>
      <c r="AN541">
        <v>630.07000732421875</v>
      </c>
      <c r="AO541" s="5" t="s">
        <v>1965</v>
      </c>
    </row>
    <row r="542" spans="1:41" ht="15" x14ac:dyDescent="0.25">
      <c r="A542">
        <v>2014</v>
      </c>
      <c r="B542" s="5" t="s">
        <v>1806</v>
      </c>
      <c r="C542" s="5" t="s">
        <v>363</v>
      </c>
      <c r="D542" s="5" t="s">
        <v>91</v>
      </c>
      <c r="E542" s="5" t="s">
        <v>457</v>
      </c>
      <c r="F542" s="5" t="s">
        <v>457</v>
      </c>
      <c r="G542" s="5" t="s">
        <v>97</v>
      </c>
      <c r="H542" s="5" t="s">
        <v>319</v>
      </c>
      <c r="I542"/>
      <c r="J542"/>
      <c r="K542">
        <v>50</v>
      </c>
      <c r="L542"/>
      <c r="M542">
        <v>0</v>
      </c>
      <c r="N542">
        <v>256.25</v>
      </c>
      <c r="O542">
        <v>0</v>
      </c>
      <c r="P542">
        <v>0</v>
      </c>
      <c r="Q542">
        <v>0</v>
      </c>
      <c r="R542">
        <v>0</v>
      </c>
      <c r="S542">
        <v>0</v>
      </c>
      <c r="T542">
        <v>512.5</v>
      </c>
      <c r="U542">
        <v>47.5</v>
      </c>
      <c r="V542">
        <v>100</v>
      </c>
      <c r="W542">
        <v>610</v>
      </c>
      <c r="X542">
        <v>124.23545</v>
      </c>
      <c r="Y542">
        <v>0</v>
      </c>
      <c r="Z542">
        <v>0</v>
      </c>
      <c r="AA542">
        <v>0</v>
      </c>
      <c r="AB542">
        <v>0</v>
      </c>
      <c r="AC542">
        <v>0</v>
      </c>
      <c r="AD542">
        <v>0</v>
      </c>
      <c r="AE542">
        <v>500</v>
      </c>
      <c r="AF542"/>
      <c r="AG542">
        <v>0</v>
      </c>
      <c r="AH542">
        <v>0</v>
      </c>
      <c r="AI542">
        <v>0</v>
      </c>
      <c r="AJ542">
        <v>0</v>
      </c>
      <c r="AK542"/>
      <c r="AL542">
        <v>2200.4853515625</v>
      </c>
      <c r="AM542">
        <v>903.75</v>
      </c>
      <c r="AN542">
        <v>1296.7354736328125</v>
      </c>
      <c r="AO542" s="5" t="s">
        <v>1964</v>
      </c>
    </row>
    <row r="543" spans="1:41" ht="15" x14ac:dyDescent="0.25">
      <c r="A543">
        <v>2014</v>
      </c>
      <c r="B543" s="5" t="s">
        <v>1806</v>
      </c>
      <c r="C543" s="5" t="s">
        <v>367</v>
      </c>
      <c r="D543" s="5" t="s">
        <v>91</v>
      </c>
      <c r="E543" s="5" t="s">
        <v>154</v>
      </c>
      <c r="F543" s="5" t="s">
        <v>1809</v>
      </c>
      <c r="G543" s="5" t="s">
        <v>94</v>
      </c>
      <c r="H543" s="5" t="s">
        <v>319</v>
      </c>
      <c r="I543"/>
      <c r="J543"/>
      <c r="K543"/>
      <c r="L543"/>
      <c r="M543"/>
      <c r="N543"/>
      <c r="O543"/>
      <c r="P543"/>
      <c r="Q543"/>
      <c r="R543"/>
      <c r="S543"/>
      <c r="T543"/>
      <c r="U543"/>
      <c r="V543"/>
      <c r="W543"/>
      <c r="X543"/>
      <c r="Y543"/>
      <c r="Z543"/>
      <c r="AA543"/>
      <c r="AB543"/>
      <c r="AC543"/>
      <c r="AD543"/>
      <c r="AE543"/>
      <c r="AF543"/>
      <c r="AG543"/>
      <c r="AH543"/>
      <c r="AI543"/>
      <c r="AJ543"/>
      <c r="AK543"/>
      <c r="AL543">
        <v>0</v>
      </c>
      <c r="AM543">
        <v>0</v>
      </c>
      <c r="AN543">
        <v>0</v>
      </c>
      <c r="AO543" s="5" t="s">
        <v>1893</v>
      </c>
    </row>
    <row r="544" spans="1:41" ht="15" x14ac:dyDescent="0.25">
      <c r="A544">
        <v>2014</v>
      </c>
      <c r="B544" s="5" t="s">
        <v>1807</v>
      </c>
      <c r="C544" s="5" t="s">
        <v>367</v>
      </c>
      <c r="D544" s="5" t="s">
        <v>91</v>
      </c>
      <c r="E544" s="5" t="s">
        <v>154</v>
      </c>
      <c r="F544" s="5" t="s">
        <v>370</v>
      </c>
      <c r="G544" s="5" t="s">
        <v>94</v>
      </c>
      <c r="H544" s="5" t="s">
        <v>319</v>
      </c>
      <c r="I544">
        <v>3726.7541867033406</v>
      </c>
      <c r="J544">
        <v>7166.6202134268624</v>
      </c>
      <c r="K544">
        <v>586.93205834856815</v>
      </c>
      <c r="L544">
        <v>1459.3986315694126</v>
      </c>
      <c r="M544">
        <v>3836.7378516911804</v>
      </c>
      <c r="N544">
        <v>4826.5908365817386</v>
      </c>
      <c r="O544">
        <v>6157.4989364586272</v>
      </c>
      <c r="P544">
        <v>3851.410095614654</v>
      </c>
      <c r="Q544">
        <v>1466.2638859654203</v>
      </c>
      <c r="R544">
        <v>6041.120789968244</v>
      </c>
      <c r="S544">
        <v>2318.7115814718077</v>
      </c>
      <c r="T544">
        <v>5393.4297253652203</v>
      </c>
      <c r="U544">
        <v>660.95952516730642</v>
      </c>
      <c r="V544">
        <v>1598.9932832847478</v>
      </c>
      <c r="W544">
        <v>1523.4852671296346</v>
      </c>
      <c r="X544">
        <v>9045.0989100095558</v>
      </c>
      <c r="Y544">
        <v>15905.330013626062</v>
      </c>
      <c r="Z544">
        <v>4954.5526006541295</v>
      </c>
      <c r="AA544">
        <v>41476.872660221525</v>
      </c>
      <c r="AB544">
        <v>543.57311349759277</v>
      </c>
      <c r="AC544">
        <v>7679.8209148239675</v>
      </c>
      <c r="AD544">
        <v>7776.0897976263504</v>
      </c>
      <c r="AE544">
        <v>3048.8740976917511</v>
      </c>
      <c r="AF544">
        <v>13023.546483896605</v>
      </c>
      <c r="AG544">
        <v>63434.136316976867</v>
      </c>
      <c r="AH544">
        <v>13876.419651201641</v>
      </c>
      <c r="AI544">
        <v>927.45840571476447</v>
      </c>
      <c r="AJ544">
        <v>21551.59771784176</v>
      </c>
      <c r="AK544">
        <v>1642.3522281357232</v>
      </c>
      <c r="AL544">
        <v>255500.640625</v>
      </c>
      <c r="AM544">
        <v>201872.84375</v>
      </c>
      <c r="AN544">
        <v>53627.78125</v>
      </c>
      <c r="AO544" s="5" t="s">
        <v>1898</v>
      </c>
    </row>
    <row r="545" spans="1:41" ht="15" x14ac:dyDescent="0.25">
      <c r="A545">
        <v>2014</v>
      </c>
      <c r="B545" s="5" t="s">
        <v>1806</v>
      </c>
      <c r="C545" s="5" t="s">
        <v>367</v>
      </c>
      <c r="D545" s="5" t="s">
        <v>91</v>
      </c>
      <c r="E545" s="5" t="s">
        <v>154</v>
      </c>
      <c r="F545" s="5" t="s">
        <v>370</v>
      </c>
      <c r="G545" s="5" t="s">
        <v>94</v>
      </c>
      <c r="H545" s="5" t="s">
        <v>319</v>
      </c>
      <c r="I545">
        <v>3775.0990186183294</v>
      </c>
      <c r="J545">
        <v>7765.5200868230049</v>
      </c>
      <c r="K545">
        <v>594.54595781304567</v>
      </c>
      <c r="L545">
        <v>1689.3675233714828</v>
      </c>
      <c r="M545">
        <v>3886.509432334648</v>
      </c>
      <c r="N545">
        <v>4909.8247948588132</v>
      </c>
      <c r="O545">
        <v>6237.3762871467716</v>
      </c>
      <c r="P545">
        <v>2043.2884126368415</v>
      </c>
      <c r="Q545">
        <v>1722.9325886384688</v>
      </c>
      <c r="R545">
        <v>5056.7570437716413</v>
      </c>
      <c r="S545">
        <v>3400.160126303796</v>
      </c>
      <c r="T545">
        <v>6132.9290242877232</v>
      </c>
      <c r="U545">
        <v>676.22907363871184</v>
      </c>
      <c r="V545">
        <v>2123.2253844782999</v>
      </c>
      <c r="W545">
        <v>1623.5925291197332</v>
      </c>
      <c r="X545">
        <v>9561.7685956832611</v>
      </c>
      <c r="Y545">
        <v>24406.379381720035</v>
      </c>
      <c r="Z545">
        <v>7556.518435707103</v>
      </c>
      <c r="AA545">
        <v>40738.090759662497</v>
      </c>
      <c r="AB545">
        <v>632.03984704449897</v>
      </c>
      <c r="AC545">
        <v>7778.208725966555</v>
      </c>
      <c r="AD545">
        <v>6014.1934128278181</v>
      </c>
      <c r="AE545">
        <v>8778.9263500502857</v>
      </c>
      <c r="AF545">
        <v>16016.040770918507</v>
      </c>
      <c r="AG545">
        <v>60395.607257767602</v>
      </c>
      <c r="AH545">
        <v>13288.141793518758</v>
      </c>
      <c r="AI545">
        <v>939.48973874241631</v>
      </c>
      <c r="AJ545">
        <v>18647.093035209913</v>
      </c>
      <c r="AK545">
        <v>1635.8048244694066</v>
      </c>
      <c r="AL545">
        <v>268025.65625</v>
      </c>
      <c r="AM545">
        <v>214079.125</v>
      </c>
      <c r="AN545">
        <v>53946.55078125</v>
      </c>
      <c r="AO545" s="5" t="s">
        <v>1899</v>
      </c>
    </row>
    <row r="546" spans="1:41" ht="15" x14ac:dyDescent="0.25">
      <c r="A546">
        <v>2014</v>
      </c>
      <c r="B546" s="5" t="s">
        <v>1806</v>
      </c>
      <c r="C546" s="5" t="s">
        <v>367</v>
      </c>
      <c r="D546" s="5" t="s">
        <v>91</v>
      </c>
      <c r="E546" s="5" t="s">
        <v>154</v>
      </c>
      <c r="F546" s="5" t="s">
        <v>374</v>
      </c>
      <c r="G546" s="5" t="s">
        <v>94</v>
      </c>
      <c r="H546" s="5" t="s">
        <v>319</v>
      </c>
      <c r="I546">
        <v>3430.1806346709554</v>
      </c>
      <c r="J546">
        <v>7765.5200868230049</v>
      </c>
      <c r="K546">
        <v>594.54595781304567</v>
      </c>
      <c r="L546">
        <v>1689.3675233714828</v>
      </c>
      <c r="M546">
        <v>3886.509432334648</v>
      </c>
      <c r="N546">
        <v>4909.8247948588132</v>
      </c>
      <c r="O546">
        <v>6237.3762871467716</v>
      </c>
      <c r="P546">
        <v>2043.2884126368415</v>
      </c>
      <c r="Q546">
        <v>1722.9325886384688</v>
      </c>
      <c r="R546">
        <v>5056.7570437716413</v>
      </c>
      <c r="S546">
        <v>3400.160126303796</v>
      </c>
      <c r="T546">
        <v>6132.9290242877232</v>
      </c>
      <c r="U546">
        <v>676.22907363871184</v>
      </c>
      <c r="V546">
        <v>2048.2376060153933</v>
      </c>
      <c r="W546">
        <v>1623.5925291197332</v>
      </c>
      <c r="X546">
        <v>8653.4005790933516</v>
      </c>
      <c r="Y546">
        <v>24406.379381720035</v>
      </c>
      <c r="Z546">
        <v>7556.518435707103</v>
      </c>
      <c r="AA546">
        <v>40738.090759662497</v>
      </c>
      <c r="AB546">
        <v>632.03984704449897</v>
      </c>
      <c r="AC546">
        <v>7778.208725966555</v>
      </c>
      <c r="AD546">
        <v>6014.1934128278181</v>
      </c>
      <c r="AE546">
        <v>8778.9263500502857</v>
      </c>
      <c r="AF546">
        <v>16016.040770918507</v>
      </c>
      <c r="AG546">
        <v>60395.607257767602</v>
      </c>
      <c r="AH546">
        <v>12987.625057566725</v>
      </c>
      <c r="AI546">
        <v>416.71779745815269</v>
      </c>
      <c r="AJ546">
        <v>18647.093035209913</v>
      </c>
      <c r="AK546">
        <v>1635.8048244694066</v>
      </c>
      <c r="AL546">
        <v>265874.09375</v>
      </c>
      <c r="AM546">
        <v>213659.21875</v>
      </c>
      <c r="AN546">
        <v>52214.89453125</v>
      </c>
      <c r="AO546" s="5" t="s">
        <v>1900</v>
      </c>
    </row>
    <row r="547" spans="1:41" ht="15" x14ac:dyDescent="0.25">
      <c r="A547">
        <v>2014</v>
      </c>
      <c r="B547" s="5" t="s">
        <v>1807</v>
      </c>
      <c r="C547" s="5" t="s">
        <v>367</v>
      </c>
      <c r="D547" s="5" t="s">
        <v>91</v>
      </c>
      <c r="E547" s="5" t="s">
        <v>154</v>
      </c>
      <c r="F547" s="5" t="s">
        <v>374</v>
      </c>
      <c r="G547" s="5" t="s">
        <v>94</v>
      </c>
      <c r="H547" s="5" t="s">
        <v>319</v>
      </c>
      <c r="I547">
        <v>3000.8440215954374</v>
      </c>
      <c r="J547">
        <v>7166.6202134268624</v>
      </c>
      <c r="K547">
        <v>586.93205834856815</v>
      </c>
      <c r="L547">
        <v>1459.3986315694126</v>
      </c>
      <c r="M547">
        <v>3836.7378516911804</v>
      </c>
      <c r="N547">
        <v>4826.5908365817386</v>
      </c>
      <c r="O547">
        <v>6157.4989364586272</v>
      </c>
      <c r="P547">
        <v>3851.410095614654</v>
      </c>
      <c r="Q547">
        <v>1466.2638859654203</v>
      </c>
      <c r="R547">
        <v>6041.120789968244</v>
      </c>
      <c r="S547">
        <v>2318.7115814718077</v>
      </c>
      <c r="T547">
        <v>5393.4297253652203</v>
      </c>
      <c r="U547">
        <v>660.95952516730642</v>
      </c>
      <c r="V547">
        <v>1569.3822965572524</v>
      </c>
      <c r="W547">
        <v>1523.4852671296346</v>
      </c>
      <c r="X547">
        <v>9045.0989100095558</v>
      </c>
      <c r="Y547">
        <v>15905.330013626062</v>
      </c>
      <c r="Z547">
        <v>4943.9772482514527</v>
      </c>
      <c r="AA547">
        <v>41476.872660221525</v>
      </c>
      <c r="AB547">
        <v>543.57311349759277</v>
      </c>
      <c r="AC547">
        <v>7679.8209148239675</v>
      </c>
      <c r="AD547">
        <v>7776.0897976263504</v>
      </c>
      <c r="AE547">
        <v>3048.8740976917511</v>
      </c>
      <c r="AF547">
        <v>13023.546483896605</v>
      </c>
      <c r="AG547">
        <v>63434.136316976867</v>
      </c>
      <c r="AH547">
        <v>13876.419651201641</v>
      </c>
      <c r="AI547">
        <v>927.45840571476447</v>
      </c>
      <c r="AJ547">
        <v>21551.59771784176</v>
      </c>
      <c r="AK547">
        <v>1642.3522281357232</v>
      </c>
      <c r="AL547">
        <v>254734.53125</v>
      </c>
      <c r="AM547">
        <v>201106.734375</v>
      </c>
      <c r="AN547">
        <v>53627.78125</v>
      </c>
      <c r="AO547" s="5" t="s">
        <v>1901</v>
      </c>
    </row>
    <row r="548" spans="1:41" ht="15" x14ac:dyDescent="0.25">
      <c r="A548">
        <v>2014</v>
      </c>
      <c r="B548" s="5" t="s">
        <v>1807</v>
      </c>
      <c r="C548" s="5" t="s">
        <v>367</v>
      </c>
      <c r="D548" s="5" t="s">
        <v>91</v>
      </c>
      <c r="E548" s="5" t="s">
        <v>154</v>
      </c>
      <c r="F548" s="5" t="s">
        <v>377</v>
      </c>
      <c r="G548" s="5" t="s">
        <v>94</v>
      </c>
      <c r="H548" s="5" t="s">
        <v>319</v>
      </c>
      <c r="I548">
        <v>725.91016510790371</v>
      </c>
      <c r="J548"/>
      <c r="K548"/>
      <c r="L548"/>
      <c r="M548">
        <v>0</v>
      </c>
      <c r="N548">
        <v>0</v>
      </c>
      <c r="O548">
        <v>0</v>
      </c>
      <c r="P548">
        <v>0</v>
      </c>
      <c r="Q548">
        <v>0</v>
      </c>
      <c r="R548"/>
      <c r="S548">
        <v>0</v>
      </c>
      <c r="T548"/>
      <c r="U548"/>
      <c r="V548">
        <v>29.61098672749533</v>
      </c>
      <c r="W548"/>
      <c r="X548"/>
      <c r="Y548"/>
      <c r="Z548">
        <v>10.575352402676904</v>
      </c>
      <c r="AA548">
        <v>0</v>
      </c>
      <c r="AB548"/>
      <c r="AC548"/>
      <c r="AD548">
        <v>0</v>
      </c>
      <c r="AE548"/>
      <c r="AF548"/>
      <c r="AG548">
        <v>0</v>
      </c>
      <c r="AH548">
        <v>0</v>
      </c>
      <c r="AI548">
        <v>0</v>
      </c>
      <c r="AJ548">
        <v>0</v>
      </c>
      <c r="AK548"/>
      <c r="AL548">
        <v>766.09649658203125</v>
      </c>
      <c r="AM548">
        <v>766.09649658203125</v>
      </c>
      <c r="AN548">
        <v>0</v>
      </c>
      <c r="AO548" s="5" t="s">
        <v>1902</v>
      </c>
    </row>
    <row r="549" spans="1:41" ht="15" x14ac:dyDescent="0.25">
      <c r="A549">
        <v>2014</v>
      </c>
      <c r="B549" s="5" t="s">
        <v>1806</v>
      </c>
      <c r="C549" s="5" t="s">
        <v>367</v>
      </c>
      <c r="D549" s="5" t="s">
        <v>91</v>
      </c>
      <c r="E549" s="5" t="s">
        <v>154</v>
      </c>
      <c r="F549" s="5" t="s">
        <v>377</v>
      </c>
      <c r="G549" s="5" t="s">
        <v>94</v>
      </c>
      <c r="H549" s="5" t="s">
        <v>319</v>
      </c>
      <c r="I549">
        <v>344.91838394737425</v>
      </c>
      <c r="J549"/>
      <c r="K549">
        <v>0</v>
      </c>
      <c r="L549"/>
      <c r="M549">
        <v>0</v>
      </c>
      <c r="N549">
        <v>0</v>
      </c>
      <c r="O549">
        <v>0</v>
      </c>
      <c r="P549">
        <v>0</v>
      </c>
      <c r="Q549"/>
      <c r="R549">
        <v>0</v>
      </c>
      <c r="S549"/>
      <c r="T549"/>
      <c r="U549"/>
      <c r="V549">
        <v>74.987778462906661</v>
      </c>
      <c r="W549"/>
      <c r="X549">
        <v>908.36801658990987</v>
      </c>
      <c r="Y549"/>
      <c r="Z549"/>
      <c r="AA549">
        <v>0</v>
      </c>
      <c r="AB549">
        <v>0</v>
      </c>
      <c r="AC549"/>
      <c r="AD549">
        <v>0</v>
      </c>
      <c r="AE549"/>
      <c r="AF549"/>
      <c r="AG549">
        <v>0</v>
      </c>
      <c r="AH549">
        <v>300.51673595203255</v>
      </c>
      <c r="AI549">
        <v>522.77194128426356</v>
      </c>
      <c r="AJ549"/>
      <c r="AK549"/>
      <c r="AL549">
        <v>2151.562744140625</v>
      </c>
      <c r="AM549">
        <v>419.90618896484375</v>
      </c>
      <c r="AN549">
        <v>1731.65673828125</v>
      </c>
      <c r="AO549" s="5" t="s">
        <v>1903</v>
      </c>
    </row>
    <row r="550" spans="1:41" ht="15" x14ac:dyDescent="0.25">
      <c r="A550">
        <v>2014</v>
      </c>
      <c r="B550" s="5" t="s">
        <v>1807</v>
      </c>
      <c r="C550" s="5" t="s">
        <v>367</v>
      </c>
      <c r="D550" s="5" t="s">
        <v>91</v>
      </c>
      <c r="E550" s="5" t="s">
        <v>154</v>
      </c>
      <c r="F550" s="5" t="s">
        <v>380</v>
      </c>
      <c r="G550" s="5" t="s">
        <v>94</v>
      </c>
      <c r="H550" s="5" t="s">
        <v>319</v>
      </c>
      <c r="I550">
        <v>0</v>
      </c>
      <c r="J550">
        <v>145.93986315694127</v>
      </c>
      <c r="K550">
        <v>0</v>
      </c>
      <c r="L550">
        <v>158.63028604015355</v>
      </c>
      <c r="M550">
        <v>486.46621052313753</v>
      </c>
      <c r="N550">
        <v>455.79768855537452</v>
      </c>
      <c r="O550">
        <v>370.13733409369161</v>
      </c>
      <c r="P550">
        <v>9.5040692042857327</v>
      </c>
      <c r="Q550">
        <v>339.45004087541389</v>
      </c>
      <c r="R550"/>
      <c r="S550">
        <v>786.17535668693233</v>
      </c>
      <c r="T550">
        <v>1427.672574361382</v>
      </c>
      <c r="U550">
        <v>576.35670594589124</v>
      </c>
      <c r="V550">
        <v>0</v>
      </c>
      <c r="W550">
        <v>0</v>
      </c>
      <c r="X550">
        <v>232.65775285889188</v>
      </c>
      <c r="Y550">
        <v>473.77578763992528</v>
      </c>
      <c r="Z550"/>
      <c r="AA550">
        <v>5651.9068830064452</v>
      </c>
      <c r="AB550"/>
      <c r="AC550">
        <v>0</v>
      </c>
      <c r="AD550">
        <v>218.75116444937174</v>
      </c>
      <c r="AE550">
        <v>170.26317368309813</v>
      </c>
      <c r="AF550">
        <v>0</v>
      </c>
      <c r="AG550">
        <v>5676.8491697569616</v>
      </c>
      <c r="AH550">
        <v>231.59326985251695</v>
      </c>
      <c r="AI550">
        <v>0</v>
      </c>
      <c r="AJ550">
        <v>243.47717285827449</v>
      </c>
      <c r="AK550">
        <v>105.75352402676903</v>
      </c>
      <c r="AL550">
        <v>17761.158203125</v>
      </c>
      <c r="AM550">
        <v>13901.951171875</v>
      </c>
      <c r="AN550">
        <v>3859.20703125</v>
      </c>
      <c r="AO550" s="5" t="s">
        <v>1905</v>
      </c>
    </row>
    <row r="551" spans="1:41" ht="15" x14ac:dyDescent="0.25">
      <c r="A551">
        <v>2014</v>
      </c>
      <c r="B551" s="5" t="s">
        <v>1806</v>
      </c>
      <c r="C551" s="5" t="s">
        <v>367</v>
      </c>
      <c r="D551" s="5" t="s">
        <v>91</v>
      </c>
      <c r="E551" s="5" t="s">
        <v>154</v>
      </c>
      <c r="F551" s="5" t="s">
        <v>380</v>
      </c>
      <c r="G551" s="5" t="s">
        <v>94</v>
      </c>
      <c r="H551" s="5" t="s">
        <v>319</v>
      </c>
      <c r="I551"/>
      <c r="J551">
        <v>160.68809670622855</v>
      </c>
      <c r="K551">
        <v>0</v>
      </c>
      <c r="L551">
        <v>160.68809670622855</v>
      </c>
      <c r="M551">
        <v>385.65143209494852</v>
      </c>
      <c r="N551">
        <v>416.18217046913196</v>
      </c>
      <c r="O551">
        <v>374.93889231453329</v>
      </c>
      <c r="P551">
        <v>0</v>
      </c>
      <c r="Q551">
        <v>394.22146391928072</v>
      </c>
      <c r="R551">
        <v>414.95670301379096</v>
      </c>
      <c r="S551">
        <v>1108.7478672729769</v>
      </c>
      <c r="T551">
        <v>273.16976440058852</v>
      </c>
      <c r="U551">
        <v>589.67175221295679</v>
      </c>
      <c r="V551">
        <v>696.31508572699033</v>
      </c>
      <c r="W551">
        <v>96.41285802373713</v>
      </c>
      <c r="X551">
        <v>332.81676987697819</v>
      </c>
      <c r="Y551">
        <v>2396.3951488788884</v>
      </c>
      <c r="Z551">
        <v>9.6412858023737122</v>
      </c>
      <c r="AA551">
        <v>5505.1508616487854</v>
      </c>
      <c r="AB551">
        <v>0</v>
      </c>
      <c r="AC551">
        <v>0</v>
      </c>
      <c r="AD551">
        <v>0</v>
      </c>
      <c r="AE551">
        <v>214.46504640391302</v>
      </c>
      <c r="AF551">
        <v>2075.9273788398104</v>
      </c>
      <c r="AG551">
        <v>8885.9917491240431</v>
      </c>
      <c r="AH551">
        <v>117.52456801382743</v>
      </c>
      <c r="AI551">
        <v>0</v>
      </c>
      <c r="AJ551">
        <v>733.24506944441089</v>
      </c>
      <c r="AK551">
        <v>107.12539780415237</v>
      </c>
      <c r="AL551">
        <v>25449.92578125</v>
      </c>
      <c r="AM551">
        <v>22653.5390625</v>
      </c>
      <c r="AN551">
        <v>2796.3876953125</v>
      </c>
      <c r="AO551" s="5" t="s">
        <v>1904</v>
      </c>
    </row>
    <row r="552" spans="1:41" ht="15" x14ac:dyDescent="0.25">
      <c r="A552">
        <v>2014</v>
      </c>
      <c r="B552" s="5" t="s">
        <v>1806</v>
      </c>
      <c r="C552" s="5" t="s">
        <v>367</v>
      </c>
      <c r="D552" s="5" t="s">
        <v>91</v>
      </c>
      <c r="E552" s="5" t="s">
        <v>154</v>
      </c>
      <c r="F552" s="5" t="s">
        <v>383</v>
      </c>
      <c r="G552" s="5" t="s">
        <v>94</v>
      </c>
      <c r="H552" s="5" t="s">
        <v>319</v>
      </c>
      <c r="I552">
        <v>718.81141926586236</v>
      </c>
      <c r="J552">
        <v>3213.7619341245709</v>
      </c>
      <c r="K552">
        <v>151.04681090385483</v>
      </c>
      <c r="L552">
        <v>618.11354532995915</v>
      </c>
      <c r="M552">
        <v>1633.6623165133235</v>
      </c>
      <c r="N552">
        <v>2710.8081914340755</v>
      </c>
      <c r="O552">
        <v>1992.5323991572341</v>
      </c>
      <c r="P552">
        <v>656.45372520406522</v>
      </c>
      <c r="Q552">
        <v>189.71907951115384</v>
      </c>
      <c r="R552">
        <v>470.81428521347254</v>
      </c>
      <c r="S552">
        <v>1108.7478672729769</v>
      </c>
      <c r="T552">
        <v>2496.0217688367502</v>
      </c>
      <c r="U552">
        <v>0</v>
      </c>
      <c r="V552">
        <v>637.39611693470658</v>
      </c>
      <c r="W552">
        <v>755.2340545192742</v>
      </c>
      <c r="X552">
        <v>6492.3555349687713</v>
      </c>
      <c r="Y552">
        <v>3183.7668227394083</v>
      </c>
      <c r="Z552">
        <v>4987.115769374509</v>
      </c>
      <c r="AA552">
        <v>16482.061450533318</v>
      </c>
      <c r="AB552">
        <v>331.01747921483081</v>
      </c>
      <c r="AC552">
        <v>4909.3806208218975</v>
      </c>
      <c r="AD552">
        <v>1178.044608977538</v>
      </c>
      <c r="AE552">
        <v>1791.7794036722523</v>
      </c>
      <c r="AF552">
        <v>4244.094010204909</v>
      </c>
      <c r="AG552">
        <v>18117.536387783184</v>
      </c>
      <c r="AH552">
        <v>7151.6915574052118</v>
      </c>
      <c r="AI552">
        <v>208.89452571809713</v>
      </c>
      <c r="AJ552">
        <v>4399.4704166664651</v>
      </c>
      <c r="AK552">
        <v>436.00036906290012</v>
      </c>
      <c r="AL552">
        <v>91266.328125</v>
      </c>
      <c r="AM552">
        <v>67331.0859375</v>
      </c>
      <c r="AN552">
        <v>23935.25</v>
      </c>
      <c r="AO552" s="5" t="s">
        <v>1906</v>
      </c>
    </row>
    <row r="553" spans="1:41" ht="15" x14ac:dyDescent="0.25">
      <c r="A553">
        <v>2014</v>
      </c>
      <c r="B553" s="5" t="s">
        <v>1807</v>
      </c>
      <c r="C553" s="5" t="s">
        <v>367</v>
      </c>
      <c r="D553" s="5" t="s">
        <v>91</v>
      </c>
      <c r="E553" s="5" t="s">
        <v>154</v>
      </c>
      <c r="F553" s="5" t="s">
        <v>383</v>
      </c>
      <c r="G553" s="5" t="s">
        <v>94</v>
      </c>
      <c r="H553" s="5" t="s">
        <v>319</v>
      </c>
      <c r="I553">
        <v>709.6061462196202</v>
      </c>
      <c r="J553">
        <v>2918.7972631388252</v>
      </c>
      <c r="K553">
        <v>149.11246887774433</v>
      </c>
      <c r="L553">
        <v>930.63101143556753</v>
      </c>
      <c r="M553">
        <v>1506.9877173814587</v>
      </c>
      <c r="N553">
        <v>2676.621693117524</v>
      </c>
      <c r="O553">
        <v>1967.015546897904</v>
      </c>
      <c r="P553">
        <v>1012.5931651620343</v>
      </c>
      <c r="Q553">
        <v>335.66168526096487</v>
      </c>
      <c r="R553"/>
      <c r="S553">
        <v>786.17535668693233</v>
      </c>
      <c r="T553">
        <v>1586.3028604015356</v>
      </c>
      <c r="U553">
        <v>0</v>
      </c>
      <c r="V553">
        <v>687.39790617399876</v>
      </c>
      <c r="W553">
        <v>602.79508695258346</v>
      </c>
      <c r="X553">
        <v>6104.0934068251081</v>
      </c>
      <c r="Y553">
        <v>2722.0957084490351</v>
      </c>
      <c r="Z553">
        <v>3900.1899661072421</v>
      </c>
      <c r="AA553">
        <v>16809.219780178159</v>
      </c>
      <c r="AB553">
        <v>197.75908993005808</v>
      </c>
      <c r="AC553">
        <v>4846.6840061468247</v>
      </c>
      <c r="AD553">
        <v>2940.0933790397157</v>
      </c>
      <c r="AE553">
        <v>1135.7928480474993</v>
      </c>
      <c r="AF553">
        <v>0</v>
      </c>
      <c r="AG553">
        <v>18547.053043814754</v>
      </c>
      <c r="AH553">
        <v>9228.169170017798</v>
      </c>
      <c r="AI553">
        <v>206.2193718521996</v>
      </c>
      <c r="AJ553">
        <v>12326.321194163202</v>
      </c>
      <c r="AK553">
        <v>430.41684278894996</v>
      </c>
      <c r="AL553">
        <v>95263.8046875</v>
      </c>
      <c r="AM553">
        <v>69558.671875</v>
      </c>
      <c r="AN553">
        <v>25705.138671875</v>
      </c>
      <c r="AO553" s="5" t="s">
        <v>1907</v>
      </c>
    </row>
    <row r="554" spans="1:41" ht="15" x14ac:dyDescent="0.25">
      <c r="A554">
        <v>2014</v>
      </c>
      <c r="B554" s="5" t="s">
        <v>1807</v>
      </c>
      <c r="C554" s="5" t="s">
        <v>367</v>
      </c>
      <c r="D554" s="5" t="s">
        <v>91</v>
      </c>
      <c r="E554" s="5" t="s">
        <v>154</v>
      </c>
      <c r="F554" s="5" t="s">
        <v>386</v>
      </c>
      <c r="G554" s="5" t="s">
        <v>94</v>
      </c>
      <c r="H554" s="5" t="s">
        <v>319</v>
      </c>
      <c r="I554">
        <v>687.39790617399876</v>
      </c>
      <c r="J554">
        <v>359.98499578712176</v>
      </c>
      <c r="K554">
        <v>115.27134118917824</v>
      </c>
      <c r="L554"/>
      <c r="M554">
        <v>1245.7765130353391</v>
      </c>
      <c r="N554">
        <v>394.46064461984849</v>
      </c>
      <c r="O554">
        <v>2030.4676613139654</v>
      </c>
      <c r="P554">
        <v>1568.1322899032559</v>
      </c>
      <c r="Q554">
        <v>683.39502953606143</v>
      </c>
      <c r="R554"/>
      <c r="S554">
        <v>32.909481443299867</v>
      </c>
      <c r="T554">
        <v>264.38381006692259</v>
      </c>
      <c r="U554"/>
      <c r="V554">
        <v>336.29620640512553</v>
      </c>
      <c r="W554">
        <v>211.50704805353806</v>
      </c>
      <c r="X554">
        <v>418.78395514600538</v>
      </c>
      <c r="Y554">
        <v>2294.8514713808881</v>
      </c>
      <c r="Z554"/>
      <c r="AA554">
        <v>5522.6995054964736</v>
      </c>
      <c r="AB554">
        <v>259.09613386558414</v>
      </c>
      <c r="AC554">
        <v>370.13733409369161</v>
      </c>
      <c r="AD554">
        <v>1391.9580758714437</v>
      </c>
      <c r="AE554">
        <v>775.17333111621701</v>
      </c>
      <c r="AF554">
        <v>0</v>
      </c>
      <c r="AG554">
        <v>5724.4382555690081</v>
      </c>
      <c r="AH554">
        <v>1136.4981161854928</v>
      </c>
      <c r="AI554">
        <v>336.29620640512553</v>
      </c>
      <c r="AJ554">
        <v>2112.4753919251002</v>
      </c>
      <c r="AK554">
        <v>31.72605720803071</v>
      </c>
      <c r="AL554">
        <v>28304.1171875</v>
      </c>
      <c r="AM554">
        <v>20829.44140625</v>
      </c>
      <c r="AN554">
        <v>7474.6748046875</v>
      </c>
      <c r="AO554" s="5" t="s">
        <v>1908</v>
      </c>
    </row>
    <row r="555" spans="1:41" ht="15" x14ac:dyDescent="0.25">
      <c r="A555">
        <v>2014</v>
      </c>
      <c r="B555" s="5" t="s">
        <v>1806</v>
      </c>
      <c r="C555" s="5" t="s">
        <v>367</v>
      </c>
      <c r="D555" s="5" t="s">
        <v>91</v>
      </c>
      <c r="E555" s="5" t="s">
        <v>154</v>
      </c>
      <c r="F555" s="5" t="s">
        <v>386</v>
      </c>
      <c r="G555" s="5" t="s">
        <v>94</v>
      </c>
      <c r="H555" s="5" t="s">
        <v>319</v>
      </c>
      <c r="I555">
        <v>696.31508572699033</v>
      </c>
      <c r="J555">
        <v>396.36397187536375</v>
      </c>
      <c r="K555">
        <v>116.76668360652607</v>
      </c>
      <c r="L555"/>
      <c r="M555">
        <v>1261.9371861329148</v>
      </c>
      <c r="N555">
        <v>399.30992031497794</v>
      </c>
      <c r="O555">
        <v>2056.8076378397254</v>
      </c>
      <c r="P555">
        <v>59.186782286794184</v>
      </c>
      <c r="Q555">
        <v>704.6708667557142</v>
      </c>
      <c r="R555">
        <v>671.30131998911895</v>
      </c>
      <c r="S555">
        <v>55.705206858159229</v>
      </c>
      <c r="T555">
        <v>964.12858023737135</v>
      </c>
      <c r="U555">
        <v>0</v>
      </c>
      <c r="V555">
        <v>271.0272564445055</v>
      </c>
      <c r="W555">
        <v>214.25079560830474</v>
      </c>
      <c r="X555">
        <v>754.90643801142664</v>
      </c>
      <c r="Y555">
        <v>3167.6980130687853</v>
      </c>
      <c r="Z555">
        <v>133.90674725519045</v>
      </c>
      <c r="AA555">
        <v>5445.1648819058455</v>
      </c>
      <c r="AB555">
        <v>257.10095472996568</v>
      </c>
      <c r="AC555">
        <v>374.52429559995164</v>
      </c>
      <c r="AD555">
        <v>216.82180515560441</v>
      </c>
      <c r="AE555">
        <v>1378.2753681482243</v>
      </c>
      <c r="AF555">
        <v>312.90578820808281</v>
      </c>
      <c r="AG555">
        <v>4228.8726030374628</v>
      </c>
      <c r="AH555">
        <v>895.56832564271383</v>
      </c>
      <c r="AI555">
        <v>340.65876501720453</v>
      </c>
      <c r="AJ555">
        <v>1600.9184016202971</v>
      </c>
      <c r="AK555">
        <v>32.13761934124571</v>
      </c>
      <c r="AL555">
        <v>27007.23046875</v>
      </c>
      <c r="AM555">
        <v>19840.44140625</v>
      </c>
      <c r="AN555">
        <v>7166.7900390625</v>
      </c>
      <c r="AO555" s="5" t="s">
        <v>1909</v>
      </c>
    </row>
    <row r="556" spans="1:41" ht="15" x14ac:dyDescent="0.25">
      <c r="A556">
        <v>2014</v>
      </c>
      <c r="B556" s="5" t="s">
        <v>1806</v>
      </c>
      <c r="C556" s="5" t="s">
        <v>367</v>
      </c>
      <c r="D556" s="5" t="s">
        <v>91</v>
      </c>
      <c r="E556" s="5" t="s">
        <v>154</v>
      </c>
      <c r="F556" s="5" t="s">
        <v>389</v>
      </c>
      <c r="G556" s="5" t="s">
        <v>94</v>
      </c>
      <c r="H556" s="5" t="s">
        <v>319</v>
      </c>
      <c r="I556">
        <v>765.94659429968942</v>
      </c>
      <c r="J556">
        <v>392.07895596319764</v>
      </c>
      <c r="K556">
        <v>42.850159121660944</v>
      </c>
      <c r="L556">
        <v>428.50159121660948</v>
      </c>
      <c r="M556">
        <v>0</v>
      </c>
      <c r="N556">
        <v>286.82825262061795</v>
      </c>
      <c r="O556">
        <v>249.06654989465426</v>
      </c>
      <c r="P556">
        <v>14.826155056094688</v>
      </c>
      <c r="Q556">
        <v>86.235945232342658</v>
      </c>
      <c r="R556">
        <v>429.97047999512046</v>
      </c>
      <c r="S556">
        <v>632.03984704449897</v>
      </c>
      <c r="T556">
        <v>0</v>
      </c>
      <c r="U556">
        <v>32.458995534658165</v>
      </c>
      <c r="V556">
        <v>454.21168668960604</v>
      </c>
      <c r="W556">
        <v>85.700318243321888</v>
      </c>
      <c r="X556">
        <v>946.44768933765693</v>
      </c>
      <c r="Y556">
        <v>8553.9630146615673</v>
      </c>
      <c r="Z556">
        <v>171.40063648664378</v>
      </c>
      <c r="AA556">
        <v>3050.7098480210743</v>
      </c>
      <c r="AB556">
        <v>43.92141309970247</v>
      </c>
      <c r="AC556">
        <v>99.872986947731704</v>
      </c>
      <c r="AD556">
        <v>392.68153632584591</v>
      </c>
      <c r="AE556">
        <v>214.46504640391302</v>
      </c>
      <c r="AF556">
        <v>516.34441741601438</v>
      </c>
      <c r="AG556">
        <v>5784.3125736096772</v>
      </c>
      <c r="AH556">
        <v>1205.1607252967142</v>
      </c>
      <c r="AI556">
        <v>125.33671543085826</v>
      </c>
      <c r="AJ556">
        <v>6147.0378321756434</v>
      </c>
      <c r="AK556">
        <v>40.7076511655779</v>
      </c>
      <c r="AL556">
        <v>31193.07421875</v>
      </c>
      <c r="AM556">
        <v>27429.1640625</v>
      </c>
      <c r="AN556">
        <v>3763.91259765625</v>
      </c>
      <c r="AO556" s="5" t="s">
        <v>1911</v>
      </c>
    </row>
    <row r="557" spans="1:41" ht="15" x14ac:dyDescent="0.25">
      <c r="A557">
        <v>2014</v>
      </c>
      <c r="B557" s="5" t="s">
        <v>1807</v>
      </c>
      <c r="C557" s="5" t="s">
        <v>367</v>
      </c>
      <c r="D557" s="5" t="s">
        <v>91</v>
      </c>
      <c r="E557" s="5" t="s">
        <v>154</v>
      </c>
      <c r="F557" s="5" t="s">
        <v>389</v>
      </c>
      <c r="G557" s="5" t="s">
        <v>94</v>
      </c>
      <c r="H557" s="5" t="s">
        <v>319</v>
      </c>
      <c r="I557">
        <v>756.13769679139853</v>
      </c>
      <c r="J557">
        <v>287.98799662969742</v>
      </c>
      <c r="K557">
        <v>42.301409610707616</v>
      </c>
      <c r="L557">
        <v>211.50704805353806</v>
      </c>
      <c r="M557">
        <v>0</v>
      </c>
      <c r="N557">
        <v>239.00296430049801</v>
      </c>
      <c r="O557">
        <v>245.87694336223799</v>
      </c>
      <c r="P557">
        <v>23.074361407400733</v>
      </c>
      <c r="Q557">
        <v>98.048480896464667</v>
      </c>
      <c r="R557"/>
      <c r="S557">
        <v>392.59519475742587</v>
      </c>
      <c r="T557">
        <v>0</v>
      </c>
      <c r="U557">
        <v>31.72605720803071</v>
      </c>
      <c r="V557">
        <v>201.98923089112884</v>
      </c>
      <c r="W557">
        <v>243.23310526156877</v>
      </c>
      <c r="X557">
        <v>1099.836649878398</v>
      </c>
      <c r="Y557">
        <v>5364.8762738779933</v>
      </c>
      <c r="Z557"/>
      <c r="AA557">
        <v>3099.73337934949</v>
      </c>
      <c r="AB557">
        <v>86.717889701950611</v>
      </c>
      <c r="AC557">
        <v>98.350777344895207</v>
      </c>
      <c r="AD557">
        <v>1052.9481811630292</v>
      </c>
      <c r="AE557">
        <v>170.26317368309813</v>
      </c>
      <c r="AF557">
        <v>0</v>
      </c>
      <c r="AG557">
        <v>6091.4029839418963</v>
      </c>
      <c r="AH557">
        <v>1250.6944046507635</v>
      </c>
      <c r="AI557">
        <v>123.73162311131976</v>
      </c>
      <c r="AJ557">
        <v>4199.0834228420754</v>
      </c>
      <c r="AK557">
        <v>40.186339130172229</v>
      </c>
      <c r="AL557">
        <v>25451.306640625</v>
      </c>
      <c r="AM557">
        <v>20873.18359375</v>
      </c>
      <c r="AN557">
        <v>4578.12158203125</v>
      </c>
      <c r="AO557" s="5" t="s">
        <v>1910</v>
      </c>
    </row>
    <row r="558" spans="1:41" ht="15" x14ac:dyDescent="0.25">
      <c r="A558">
        <v>2014</v>
      </c>
      <c r="B558" s="5" t="s">
        <v>1807</v>
      </c>
      <c r="C558" s="5" t="s">
        <v>367</v>
      </c>
      <c r="D558" s="5" t="s">
        <v>91</v>
      </c>
      <c r="E558" s="5" t="s">
        <v>154</v>
      </c>
      <c r="F558" s="5" t="s">
        <v>392</v>
      </c>
      <c r="G558" s="5" t="s">
        <v>94</v>
      </c>
      <c r="H558" s="5" t="s">
        <v>319</v>
      </c>
      <c r="I558">
        <v>898.90495422753679</v>
      </c>
      <c r="J558">
        <v>3356.616852609649</v>
      </c>
      <c r="K558">
        <v>121.61655263078438</v>
      </c>
      <c r="L558"/>
      <c r="M558">
        <v>597.50741075124506</v>
      </c>
      <c r="N558">
        <v>239.00296430049801</v>
      </c>
      <c r="O558">
        <v>375.42501029503006</v>
      </c>
      <c r="P558">
        <v>0</v>
      </c>
      <c r="Q558">
        <v>0</v>
      </c>
      <c r="R558"/>
      <c r="S558">
        <v>30.457014919709483</v>
      </c>
      <c r="T558">
        <v>105.75352402676903</v>
      </c>
      <c r="U558">
        <v>52.876762013384514</v>
      </c>
      <c r="V558">
        <v>162.86042700122431</v>
      </c>
      <c r="W558">
        <v>158.63028604015355</v>
      </c>
      <c r="X558">
        <v>340.52634736619626</v>
      </c>
      <c r="Y558">
        <v>2174.2924539903711</v>
      </c>
      <c r="Z558"/>
      <c r="AA558">
        <v>565.73665117386884</v>
      </c>
      <c r="AB558"/>
      <c r="AC558">
        <v>1094.5489736770594</v>
      </c>
      <c r="AD558">
        <v>0</v>
      </c>
      <c r="AE558">
        <v>16.920563844283045</v>
      </c>
      <c r="AF558">
        <v>13023.546483896605</v>
      </c>
      <c r="AG558">
        <v>7087.6011802740604</v>
      </c>
      <c r="AH558">
        <v>776.5445282503274</v>
      </c>
      <c r="AI558">
        <v>261.21120434611953</v>
      </c>
      <c r="AJ558">
        <v>630.42069932140987</v>
      </c>
      <c r="AK558">
        <v>37.013733409369159</v>
      </c>
      <c r="AL558">
        <v>32108.013671875</v>
      </c>
      <c r="AM558">
        <v>29303.330078125</v>
      </c>
      <c r="AN558">
        <v>2804.685546875</v>
      </c>
      <c r="AO558" s="5" t="s">
        <v>1912</v>
      </c>
    </row>
    <row r="559" spans="1:41" ht="15" x14ac:dyDescent="0.25">
      <c r="A559">
        <v>2014</v>
      </c>
      <c r="B559" s="5" t="s">
        <v>1806</v>
      </c>
      <c r="C559" s="5" t="s">
        <v>367</v>
      </c>
      <c r="D559" s="5" t="s">
        <v>91</v>
      </c>
      <c r="E559" s="5" t="s">
        <v>154</v>
      </c>
      <c r="F559" s="5" t="s">
        <v>392</v>
      </c>
      <c r="G559" s="5" t="s">
        <v>94</v>
      </c>
      <c r="H559" s="5" t="s">
        <v>319</v>
      </c>
      <c r="I559">
        <v>910.5658813352951</v>
      </c>
      <c r="J559">
        <v>1352.9937742664445</v>
      </c>
      <c r="K559">
        <v>123.19420747477523</v>
      </c>
      <c r="L559">
        <v>321.3761934124571</v>
      </c>
      <c r="M559">
        <v>605.2584975934609</v>
      </c>
      <c r="N559">
        <v>118.10575107907799</v>
      </c>
      <c r="O559">
        <v>380.2951622047409</v>
      </c>
      <c r="P559">
        <v>0</v>
      </c>
      <c r="Q559">
        <v>0</v>
      </c>
      <c r="R559">
        <v>788.20517051691252</v>
      </c>
      <c r="S559">
        <v>47.135175033827039</v>
      </c>
      <c r="T559">
        <v>96.41285802373713</v>
      </c>
      <c r="U559">
        <v>54.098325891096948</v>
      </c>
      <c r="V559">
        <v>64.27523868249142</v>
      </c>
      <c r="W559">
        <v>160.68809670622855</v>
      </c>
      <c r="X559">
        <v>130.00655073319464</v>
      </c>
      <c r="Y559">
        <v>6697.479870715606</v>
      </c>
      <c r="Z559">
        <v>6.4275238682491418</v>
      </c>
      <c r="AA559">
        <v>552.41301527647477</v>
      </c>
      <c r="AB559"/>
      <c r="AC559">
        <v>1108.4632136659318</v>
      </c>
      <c r="AD559">
        <v>197.11073195964036</v>
      </c>
      <c r="AE559"/>
      <c r="AF559"/>
      <c r="AG559">
        <v>850.91618460991037</v>
      </c>
      <c r="AH559">
        <v>1055.1851683709008</v>
      </c>
      <c r="AI559">
        <v>264.59973257625637</v>
      </c>
      <c r="AJ559">
        <v>2466.818502803244</v>
      </c>
      <c r="AK559">
        <v>37.493889231453331</v>
      </c>
      <c r="AL559">
        <v>18389.51953125</v>
      </c>
      <c r="AM559">
        <v>15292.1376953125</v>
      </c>
      <c r="AN559">
        <v>3097.380126953125</v>
      </c>
      <c r="AO559" s="5" t="s">
        <v>1913</v>
      </c>
    </row>
    <row r="560" spans="1:41" ht="15" x14ac:dyDescent="0.25">
      <c r="A560">
        <v>2014</v>
      </c>
      <c r="B560" s="5" t="s">
        <v>1806</v>
      </c>
      <c r="C560" s="5" t="s">
        <v>367</v>
      </c>
      <c r="D560" s="5" t="s">
        <v>91</v>
      </c>
      <c r="E560" s="5" t="s">
        <v>154</v>
      </c>
      <c r="F560" s="5" t="s">
        <v>395</v>
      </c>
      <c r="G560" s="5" t="s">
        <v>94</v>
      </c>
      <c r="H560" s="5" t="s">
        <v>319</v>
      </c>
      <c r="I560"/>
      <c r="J560">
        <v>2249.6333538871995</v>
      </c>
      <c r="K560">
        <v>85.700318243321888</v>
      </c>
      <c r="L560">
        <v>160.68809670622855</v>
      </c>
      <c r="M560">
        <v>0</v>
      </c>
      <c r="N560">
        <v>494.91933785518393</v>
      </c>
      <c r="O560">
        <v>53.562698902076185</v>
      </c>
      <c r="P560">
        <v>1163.3818201530946</v>
      </c>
      <c r="Q560">
        <v>0</v>
      </c>
      <c r="R560">
        <v>121.00621176087594</v>
      </c>
      <c r="S560">
        <v>424.21657530444338</v>
      </c>
      <c r="T560">
        <v>2206.7831947655386</v>
      </c>
      <c r="U560">
        <v>0</v>
      </c>
      <c r="V560">
        <v>0</v>
      </c>
      <c r="W560">
        <v>53.562698902076185</v>
      </c>
      <c r="X560">
        <v>343.21729393563379</v>
      </c>
      <c r="Y560">
        <v>407.07651165577897</v>
      </c>
      <c r="Z560">
        <v>1369.5982109260881</v>
      </c>
      <c r="AA560">
        <v>6732.2896171917037</v>
      </c>
      <c r="AB560">
        <v>0</v>
      </c>
      <c r="AC560">
        <v>1084.8155177765402</v>
      </c>
      <c r="AD560">
        <v>2839.6264822935686</v>
      </c>
      <c r="AE560">
        <v>857.2174332288273</v>
      </c>
      <c r="AF560">
        <v>3831.8754794545303</v>
      </c>
      <c r="AG560">
        <v>4308.5933206820819</v>
      </c>
      <c r="AH560">
        <v>34.482645857019314</v>
      </c>
      <c r="AI560">
        <v>0</v>
      </c>
      <c r="AJ560">
        <v>611.03755787034231</v>
      </c>
      <c r="AK560">
        <v>203.53825582788949</v>
      </c>
      <c r="AL560">
        <v>29636.82421875</v>
      </c>
      <c r="AM560">
        <v>23392.1328125</v>
      </c>
      <c r="AN560">
        <v>6244.68994140625</v>
      </c>
      <c r="AO560" s="5" t="s">
        <v>1915</v>
      </c>
    </row>
    <row r="561" spans="1:41" ht="15" x14ac:dyDescent="0.25">
      <c r="A561">
        <v>2014</v>
      </c>
      <c r="B561" s="5" t="s">
        <v>1807</v>
      </c>
      <c r="C561" s="5" t="s">
        <v>367</v>
      </c>
      <c r="D561" s="5" t="s">
        <v>91</v>
      </c>
      <c r="E561" s="5" t="s">
        <v>154</v>
      </c>
      <c r="F561" s="5" t="s">
        <v>395</v>
      </c>
      <c r="G561" s="5" t="s">
        <v>94</v>
      </c>
      <c r="H561" s="5" t="s">
        <v>319</v>
      </c>
      <c r="I561">
        <v>0</v>
      </c>
      <c r="J561">
        <v>97.29324210462751</v>
      </c>
      <c r="K561">
        <v>84.602819221415231</v>
      </c>
      <c r="L561">
        <v>158.63028604015355</v>
      </c>
      <c r="M561">
        <v>0</v>
      </c>
      <c r="N561">
        <v>488.58128100367293</v>
      </c>
      <c r="O561">
        <v>52.876762013384514</v>
      </c>
      <c r="P561">
        <v>1158.400836413942</v>
      </c>
      <c r="Q561">
        <v>0</v>
      </c>
      <c r="R561">
        <v>6041.120789968244</v>
      </c>
      <c r="S561">
        <v>182.10756837409627</v>
      </c>
      <c r="T561">
        <v>1797.8099084550736</v>
      </c>
      <c r="U561">
        <v>0</v>
      </c>
      <c r="V561">
        <v>210.44951281327039</v>
      </c>
      <c r="W561">
        <v>52.876762013384514</v>
      </c>
      <c r="X561"/>
      <c r="Y561">
        <v>1100.8941851186655</v>
      </c>
      <c r="Z561">
        <v>823.81995216853079</v>
      </c>
      <c r="AA561">
        <v>6782.8253385573353</v>
      </c>
      <c r="AB561"/>
      <c r="AC561">
        <v>1071.2831983911703</v>
      </c>
      <c r="AD561">
        <v>116.59328244775291</v>
      </c>
      <c r="AE561">
        <v>549.91832493919901</v>
      </c>
      <c r="AF561">
        <v>0</v>
      </c>
      <c r="AG561">
        <v>1876.0675162348825</v>
      </c>
      <c r="AH561">
        <v>0</v>
      </c>
      <c r="AI561">
        <v>0</v>
      </c>
      <c r="AJ561">
        <v>89.413864289965019</v>
      </c>
      <c r="AK561">
        <v>200.93169565086117</v>
      </c>
      <c r="AL561">
        <v>22936.498046875</v>
      </c>
      <c r="AM561">
        <v>20448.69921875</v>
      </c>
      <c r="AN561">
        <v>2487.798583984375</v>
      </c>
      <c r="AO561" s="5" t="s">
        <v>1914</v>
      </c>
    </row>
    <row r="562" spans="1:41" ht="15" x14ac:dyDescent="0.25">
      <c r="A562">
        <v>2014</v>
      </c>
      <c r="B562" s="5" t="s">
        <v>1807</v>
      </c>
      <c r="C562" s="5" t="s">
        <v>367</v>
      </c>
      <c r="D562" s="5" t="s">
        <v>91</v>
      </c>
      <c r="E562" s="5" t="s">
        <v>154</v>
      </c>
      <c r="F562" s="5" t="s">
        <v>398</v>
      </c>
      <c r="G562" s="5" t="s">
        <v>94</v>
      </c>
      <c r="H562" s="5" t="s">
        <v>319</v>
      </c>
      <c r="I562">
        <v>674.7074832907864</v>
      </c>
      <c r="J562">
        <v>0</v>
      </c>
      <c r="K562">
        <v>74.027466818738318</v>
      </c>
      <c r="L562"/>
      <c r="M562">
        <v>0</v>
      </c>
      <c r="N562">
        <v>333.12360068432247</v>
      </c>
      <c r="O562">
        <v>1115.6996784824132</v>
      </c>
      <c r="P562">
        <v>79.705373523735545</v>
      </c>
      <c r="Q562">
        <v>9.7086493965155167</v>
      </c>
      <c r="R562"/>
      <c r="S562">
        <v>108.29160860341149</v>
      </c>
      <c r="T562">
        <v>211.50704805353806</v>
      </c>
      <c r="U562">
        <v>0</v>
      </c>
      <c r="V562">
        <v>0</v>
      </c>
      <c r="W562">
        <v>254.44297880840628</v>
      </c>
      <c r="X562">
        <v>849.20079793495529</v>
      </c>
      <c r="Y562">
        <v>1774.5441331691843</v>
      </c>
      <c r="Z562">
        <v>230.54268237835649</v>
      </c>
      <c r="AA562">
        <v>3044.7511224597588</v>
      </c>
      <c r="AB562"/>
      <c r="AC562">
        <v>198.81662517032578</v>
      </c>
      <c r="AD562">
        <v>2055.745714655036</v>
      </c>
      <c r="AE562">
        <v>230.54268237835649</v>
      </c>
      <c r="AF562">
        <v>0</v>
      </c>
      <c r="AG562">
        <v>18430.724167385306</v>
      </c>
      <c r="AH562">
        <v>1252.9201622447363</v>
      </c>
      <c r="AI562">
        <v>0</v>
      </c>
      <c r="AJ562">
        <v>1950.4059724417264</v>
      </c>
      <c r="AK562">
        <v>796.32403592157084</v>
      </c>
      <c r="AL562">
        <v>33675.73046875</v>
      </c>
      <c r="AM562">
        <v>26957.572265625</v>
      </c>
      <c r="AN562">
        <v>6718.15966796875</v>
      </c>
      <c r="AO562" s="5" t="s">
        <v>1916</v>
      </c>
    </row>
    <row r="563" spans="1:41" ht="15" x14ac:dyDescent="0.25">
      <c r="A563">
        <v>2014</v>
      </c>
      <c r="B563" s="5" t="s">
        <v>1806</v>
      </c>
      <c r="C563" s="5" t="s">
        <v>367</v>
      </c>
      <c r="D563" s="5" t="s">
        <v>91</v>
      </c>
      <c r="E563" s="5" t="s">
        <v>154</v>
      </c>
      <c r="F563" s="5" t="s">
        <v>398</v>
      </c>
      <c r="G563" s="5" t="s">
        <v>94</v>
      </c>
      <c r="H563" s="5" t="s">
        <v>319</v>
      </c>
      <c r="I563">
        <v>683.46003799049208</v>
      </c>
      <c r="J563">
        <v>0</v>
      </c>
      <c r="K563">
        <v>74.987778462906661</v>
      </c>
      <c r="L563"/>
      <c r="M563">
        <v>0</v>
      </c>
      <c r="N563">
        <v>483.67117108574791</v>
      </c>
      <c r="O563">
        <v>1130.1729468338074</v>
      </c>
      <c r="P563">
        <v>149.43992993679254</v>
      </c>
      <c r="Q563">
        <v>348.0852332199774</v>
      </c>
      <c r="R563">
        <v>2160.5028732823498</v>
      </c>
      <c r="S563">
        <v>23.56758751691352</v>
      </c>
      <c r="T563">
        <v>96.41285802373713</v>
      </c>
      <c r="U563">
        <v>0</v>
      </c>
      <c r="V563">
        <v>0</v>
      </c>
      <c r="W563">
        <v>257.74370711679057</v>
      </c>
      <c r="X563">
        <v>562.01831881960027</v>
      </c>
      <c r="Y563"/>
      <c r="Z563">
        <v>878.42826199404942</v>
      </c>
      <c r="AA563">
        <v>2970.3010850852884</v>
      </c>
      <c r="AB563">
        <v>0</v>
      </c>
      <c r="AC563">
        <v>201.15209115450091</v>
      </c>
      <c r="AD563">
        <v>1189.9082481156213</v>
      </c>
      <c r="AE563">
        <v>4322.7240521931562</v>
      </c>
      <c r="AF563">
        <v>5034.8936967951613</v>
      </c>
      <c r="AG563">
        <v>18219.384438921246</v>
      </c>
      <c r="AH563">
        <v>2828.5288029323701</v>
      </c>
      <c r="AI563">
        <v>0</v>
      </c>
      <c r="AJ563">
        <v>2688.5652546295055</v>
      </c>
      <c r="AK563">
        <v>778.80164203618767</v>
      </c>
      <c r="AL563">
        <v>45082.75</v>
      </c>
      <c r="AM563">
        <v>38140.609375</v>
      </c>
      <c r="AN563">
        <v>6942.14208984375</v>
      </c>
      <c r="AO563" s="5" t="s">
        <v>1917</v>
      </c>
    </row>
    <row r="564" spans="1:41" ht="15" x14ac:dyDescent="0.25">
      <c r="A564">
        <v>2014</v>
      </c>
      <c r="B564" s="5" t="s">
        <v>83</v>
      </c>
      <c r="C564" s="5" t="s">
        <v>361</v>
      </c>
      <c r="D564" s="5" t="s">
        <v>91</v>
      </c>
      <c r="E564" s="5" t="s">
        <v>92</v>
      </c>
      <c r="F564" s="5" t="s">
        <v>93</v>
      </c>
      <c r="G564" s="5" t="s">
        <v>94</v>
      </c>
      <c r="H564" s="5" t="s">
        <v>319</v>
      </c>
      <c r="I564">
        <v>20392.265625</v>
      </c>
      <c r="J564">
        <v>16834.904296875</v>
      </c>
      <c r="K564">
        <v>2061.60986328125</v>
      </c>
      <c r="L564">
        <v>2774.972412109375</v>
      </c>
      <c r="M564">
        <v>17868.115234375</v>
      </c>
      <c r="N564">
        <v>5683.2626953125</v>
      </c>
      <c r="O564">
        <v>7956.1591796875</v>
      </c>
      <c r="P564">
        <v>17795.14453125</v>
      </c>
      <c r="Q564">
        <v>4773.3818359375</v>
      </c>
      <c r="R564">
        <v>9488.32421875</v>
      </c>
      <c r="S564">
        <v>40099.6328125</v>
      </c>
      <c r="T564">
        <v>13673.59765625</v>
      </c>
      <c r="U564">
        <v>13285.9951171875</v>
      </c>
      <c r="V564">
        <v>5910.13525390625</v>
      </c>
      <c r="W564">
        <v>5492.837890625</v>
      </c>
      <c r="X564">
        <v>18377.84765625</v>
      </c>
      <c r="Y564">
        <v>86495.8046875</v>
      </c>
      <c r="Z564">
        <v>10558.87109375</v>
      </c>
      <c r="AA564">
        <v>114155.4296875</v>
      </c>
      <c r="AB564">
        <v>2866.080078125</v>
      </c>
      <c r="AC564">
        <v>9979.9599609375</v>
      </c>
      <c r="AD564">
        <v>23797.76171875</v>
      </c>
      <c r="AE564">
        <v>19986.140625</v>
      </c>
      <c r="AF564">
        <v>46134.20703125</v>
      </c>
      <c r="AG564">
        <v>184290.328125</v>
      </c>
      <c r="AH564">
        <v>53958.3984375</v>
      </c>
      <c r="AI564">
        <v>8245.4091796875</v>
      </c>
      <c r="AJ564">
        <v>37707.71875</v>
      </c>
      <c r="AK564">
        <v>2756.994384765625</v>
      </c>
      <c r="AL564">
        <v>803401.375</v>
      </c>
      <c r="AM564">
        <v>606246.875</v>
      </c>
      <c r="AN564">
        <v>197154.4375</v>
      </c>
      <c r="AO564" s="5" t="s">
        <v>538</v>
      </c>
    </row>
    <row r="565" spans="1:41" ht="15" x14ac:dyDescent="0.25">
      <c r="A565">
        <v>2014</v>
      </c>
      <c r="B565" s="5" t="s">
        <v>83</v>
      </c>
      <c r="C565" s="5" t="s">
        <v>361</v>
      </c>
      <c r="D565" s="5" t="s">
        <v>91</v>
      </c>
      <c r="E565" s="5" t="s">
        <v>92</v>
      </c>
      <c r="F565" s="5" t="s">
        <v>93</v>
      </c>
      <c r="G565" s="5" t="s">
        <v>97</v>
      </c>
      <c r="H565" s="5" t="s">
        <v>319</v>
      </c>
      <c r="I565">
        <v>19282.823479999999</v>
      </c>
      <c r="J565">
        <v>15919</v>
      </c>
      <c r="K565">
        <v>1949.4480000000001</v>
      </c>
      <c r="L565">
        <v>2624</v>
      </c>
      <c r="M565">
        <v>16896</v>
      </c>
      <c r="N565">
        <v>5374.0643910000008</v>
      </c>
      <c r="O565">
        <v>7523.3040999999994</v>
      </c>
      <c r="P565">
        <v>16827</v>
      </c>
      <c r="Q565">
        <v>4513.6859999999997</v>
      </c>
      <c r="R565">
        <v>8972.1120349358316</v>
      </c>
      <c r="S565">
        <v>37918.010999999999</v>
      </c>
      <c r="T565">
        <v>12929.684999999999</v>
      </c>
      <c r="U565">
        <v>12563.17006</v>
      </c>
      <c r="V565">
        <v>5588.5941400000002</v>
      </c>
      <c r="W565">
        <v>5194</v>
      </c>
      <c r="X565">
        <v>17378</v>
      </c>
      <c r="Y565">
        <v>81790</v>
      </c>
      <c r="Z565">
        <v>9984.4149999999991</v>
      </c>
      <c r="AA565">
        <v>107944.7996342659</v>
      </c>
      <c r="AB565">
        <v>2710.1509999999998</v>
      </c>
      <c r="AC565">
        <v>9437</v>
      </c>
      <c r="AD565">
        <v>22503.044000000002</v>
      </c>
      <c r="AE565">
        <v>18898.7932</v>
      </c>
      <c r="AF565">
        <v>43624.274548761277</v>
      </c>
      <c r="AG565">
        <v>174264</v>
      </c>
      <c r="AH565">
        <v>51022.789349999999</v>
      </c>
      <c r="AI565">
        <v>7796.81743465</v>
      </c>
      <c r="AJ565">
        <v>35656.227539999993</v>
      </c>
      <c r="AK565">
        <v>2607</v>
      </c>
      <c r="AL565">
        <v>759692.25</v>
      </c>
      <c r="AM565">
        <v>573264</v>
      </c>
      <c r="AN565">
        <v>186428.25</v>
      </c>
      <c r="AO565" s="5" t="s">
        <v>539</v>
      </c>
    </row>
    <row r="566" spans="1:41" ht="15" x14ac:dyDescent="0.25">
      <c r="A566">
        <v>2014</v>
      </c>
      <c r="B566" s="5" t="s">
        <v>83</v>
      </c>
      <c r="C566" s="5" t="s">
        <v>361</v>
      </c>
      <c r="D566" s="5" t="s">
        <v>91</v>
      </c>
      <c r="E566" s="5" t="s">
        <v>29</v>
      </c>
      <c r="F566" s="5" t="s">
        <v>29</v>
      </c>
      <c r="G566" s="5" t="s">
        <v>94</v>
      </c>
      <c r="H566" s="5" t="s">
        <v>319</v>
      </c>
      <c r="I566">
        <v>280.1856689453125</v>
      </c>
      <c r="J566">
        <v>565.7813720703125</v>
      </c>
      <c r="K566">
        <v>224.19746398925781</v>
      </c>
      <c r="L566">
        <v>0</v>
      </c>
      <c r="M566">
        <v>72.969932556152344</v>
      </c>
      <c r="N566">
        <v>5.7422289848327637</v>
      </c>
      <c r="O566">
        <v>222.32746887207031</v>
      </c>
      <c r="P566">
        <v>15.863028526306152</v>
      </c>
      <c r="Q566">
        <v>38.071269989013672</v>
      </c>
      <c r="R566">
        <v>56.983169555664063</v>
      </c>
      <c r="S566">
        <v>113.73368835449219</v>
      </c>
      <c r="T566">
        <v>335.4248046875</v>
      </c>
      <c r="U566">
        <v>39.706367492675781</v>
      </c>
      <c r="V566">
        <v>209.39198303222656</v>
      </c>
      <c r="W566">
        <v>0</v>
      </c>
      <c r="X566">
        <v>152.28507995605469</v>
      </c>
      <c r="Y566">
        <v>3847.313232421875</v>
      </c>
      <c r="Z566">
        <v>0</v>
      </c>
      <c r="AA566">
        <v>1459.9793701171875</v>
      </c>
      <c r="AB566">
        <v>101.91255950927734</v>
      </c>
      <c r="AC566">
        <v>3.1726057529449463</v>
      </c>
      <c r="AD566">
        <v>45.514202117919922</v>
      </c>
      <c r="AE566">
        <v>0</v>
      </c>
      <c r="AF566">
        <v>451.31280517578125</v>
      </c>
      <c r="AG566">
        <v>22606.931640625</v>
      </c>
      <c r="AH566">
        <v>4104.24560546875</v>
      </c>
      <c r="AI566">
        <v>1898.4427490234375</v>
      </c>
      <c r="AJ566">
        <v>808.79132080078125</v>
      </c>
      <c r="AK566">
        <v>0</v>
      </c>
      <c r="AL566">
        <v>37660.28125</v>
      </c>
      <c r="AM566">
        <v>30389.224609375</v>
      </c>
      <c r="AN566">
        <v>7271.0537109375</v>
      </c>
      <c r="AO566" s="5" t="s">
        <v>540</v>
      </c>
    </row>
    <row r="567" spans="1:41" ht="15" x14ac:dyDescent="0.25">
      <c r="A567">
        <v>2014</v>
      </c>
      <c r="B567" s="5" t="s">
        <v>83</v>
      </c>
      <c r="C567" s="5" t="s">
        <v>361</v>
      </c>
      <c r="D567" s="5" t="s">
        <v>91</v>
      </c>
      <c r="E567" s="5" t="s">
        <v>29</v>
      </c>
      <c r="F567" s="5" t="s">
        <v>29</v>
      </c>
      <c r="G567" s="5" t="s">
        <v>97</v>
      </c>
      <c r="H567" s="5" t="s">
        <v>319</v>
      </c>
      <c r="I567">
        <v>264.94215000000003</v>
      </c>
      <c r="J567">
        <v>535</v>
      </c>
      <c r="K567">
        <v>212</v>
      </c>
      <c r="L567">
        <v>0</v>
      </c>
      <c r="M567">
        <v>69</v>
      </c>
      <c r="N567">
        <v>5.4298229999999998</v>
      </c>
      <c r="O567">
        <v>210.23173</v>
      </c>
      <c r="P567">
        <v>15</v>
      </c>
      <c r="Q567">
        <v>36</v>
      </c>
      <c r="R567">
        <v>53.883000000000003</v>
      </c>
      <c r="S567">
        <v>107.54600000000001</v>
      </c>
      <c r="T567">
        <v>317.17599999999999</v>
      </c>
      <c r="U567">
        <v>37.546140000000001</v>
      </c>
      <c r="V567">
        <v>198</v>
      </c>
      <c r="W567">
        <v>0</v>
      </c>
      <c r="X567">
        <v>144</v>
      </c>
      <c r="Y567">
        <v>3638</v>
      </c>
      <c r="Z567">
        <v>0</v>
      </c>
      <c r="AA567">
        <v>1380.54919</v>
      </c>
      <c r="AB567">
        <v>96.367999999999995</v>
      </c>
      <c r="AC567">
        <v>3</v>
      </c>
      <c r="AD567">
        <v>43.037999999999997</v>
      </c>
      <c r="AE567">
        <v>0</v>
      </c>
      <c r="AF567">
        <v>426.75910876127699</v>
      </c>
      <c r="AG567">
        <v>21377</v>
      </c>
      <c r="AH567">
        <v>3880.953903166218</v>
      </c>
      <c r="AI567">
        <v>1795.1578744150011</v>
      </c>
      <c r="AJ567">
        <v>764.78901999999994</v>
      </c>
      <c r="AK567">
        <v>0</v>
      </c>
      <c r="AL567">
        <v>35611.3671875</v>
      </c>
      <c r="AM567">
        <v>28735.8984375</v>
      </c>
      <c r="AN567">
        <v>6875.47119140625</v>
      </c>
      <c r="AO567" s="5" t="s">
        <v>541</v>
      </c>
    </row>
    <row r="568" spans="1:41" ht="15" x14ac:dyDescent="0.25">
      <c r="A568">
        <v>2014</v>
      </c>
      <c r="B568" s="5" t="s">
        <v>83</v>
      </c>
      <c r="C568" s="5" t="s">
        <v>361</v>
      </c>
      <c r="D568" s="5" t="s">
        <v>91</v>
      </c>
      <c r="E568" s="5" t="s">
        <v>154</v>
      </c>
      <c r="F568" s="5" t="s">
        <v>154</v>
      </c>
      <c r="G568" s="5" t="s">
        <v>94</v>
      </c>
      <c r="H568" s="5" t="s">
        <v>319</v>
      </c>
      <c r="I568">
        <v>2842.804931640625</v>
      </c>
      <c r="J568">
        <v>8207.53125</v>
      </c>
      <c r="K568">
        <v>1101.488525390625</v>
      </c>
      <c r="L568">
        <v>1358.9327392578125</v>
      </c>
      <c r="M568">
        <v>4272.4423828125</v>
      </c>
      <c r="N568">
        <v>4322.041015625</v>
      </c>
      <c r="O568">
        <v>3901.678466796875</v>
      </c>
      <c r="P568">
        <v>2869.093017578125</v>
      </c>
      <c r="Q568">
        <v>1492.24462890625</v>
      </c>
      <c r="R568">
        <v>6052.69091796875</v>
      </c>
      <c r="S568">
        <v>2423.37060546875</v>
      </c>
      <c r="T568">
        <v>5107.29541015625</v>
      </c>
      <c r="U568">
        <v>447.706298828125</v>
      </c>
      <c r="V568">
        <v>1476.3192138671875</v>
      </c>
      <c r="W568">
        <v>957.06939697265625</v>
      </c>
      <c r="X568">
        <v>10296.1630859375</v>
      </c>
      <c r="Y568">
        <v>15905.330078125</v>
      </c>
      <c r="Z568">
        <v>4834.18310546875</v>
      </c>
      <c r="AA568">
        <v>45163.19140625</v>
      </c>
      <c r="AB568">
        <v>754.61376953125</v>
      </c>
      <c r="AC568">
        <v>6344.15380859375</v>
      </c>
      <c r="AD568">
        <v>8370.6123046875</v>
      </c>
      <c r="AE568">
        <v>3534.9794921875</v>
      </c>
      <c r="AF568">
        <v>13653.99609375</v>
      </c>
      <c r="AG568">
        <v>61770.6328125</v>
      </c>
      <c r="AH568">
        <v>13670.5546875</v>
      </c>
      <c r="AI568">
        <v>500.05209350585937</v>
      </c>
      <c r="AJ568">
        <v>20379.73828125</v>
      </c>
      <c r="AK568">
        <v>1693.1138916015625</v>
      </c>
      <c r="AL568">
        <v>253704.046875</v>
      </c>
      <c r="AM568">
        <v>200655.578125</v>
      </c>
      <c r="AN568">
        <v>53048.453125</v>
      </c>
      <c r="AO568" s="5" t="s">
        <v>542</v>
      </c>
    </row>
    <row r="569" spans="1:41" ht="15" x14ac:dyDescent="0.25">
      <c r="A569">
        <v>2014</v>
      </c>
      <c r="B569" s="5" t="s">
        <v>83</v>
      </c>
      <c r="C569" s="5" t="s">
        <v>361</v>
      </c>
      <c r="D569" s="5" t="s">
        <v>91</v>
      </c>
      <c r="E569" s="5" t="s">
        <v>154</v>
      </c>
      <c r="F569" s="5" t="s">
        <v>154</v>
      </c>
      <c r="G569" s="5" t="s">
        <v>97</v>
      </c>
      <c r="H569" s="5" t="s">
        <v>319</v>
      </c>
      <c r="I569">
        <v>2688.1420600000001</v>
      </c>
      <c r="J569">
        <v>7761</v>
      </c>
      <c r="K569">
        <v>1041.5619999999999</v>
      </c>
      <c r="L569">
        <v>1285</v>
      </c>
      <c r="M569">
        <v>4040</v>
      </c>
      <c r="N569">
        <v>4086.9000620000011</v>
      </c>
      <c r="O569">
        <v>3689.4074300000002</v>
      </c>
      <c r="P569">
        <v>2713</v>
      </c>
      <c r="Q569">
        <v>1411.059</v>
      </c>
      <c r="R569">
        <v>5723.3939999999993</v>
      </c>
      <c r="S569">
        <v>2291.527</v>
      </c>
      <c r="T569">
        <v>4829.433</v>
      </c>
      <c r="U569">
        <v>423.34881999999988</v>
      </c>
      <c r="V569">
        <v>1396</v>
      </c>
      <c r="W569">
        <v>905</v>
      </c>
      <c r="X569">
        <v>9736</v>
      </c>
      <c r="Y569">
        <v>15040</v>
      </c>
      <c r="Z569">
        <v>4571.1790000000001</v>
      </c>
      <c r="AA569">
        <v>42706.086960000001</v>
      </c>
      <c r="AB569">
        <v>713.55899999999997</v>
      </c>
      <c r="AC569">
        <v>5999</v>
      </c>
      <c r="AD569">
        <v>7915.2090000000007</v>
      </c>
      <c r="AE569">
        <v>3342.6587100000002</v>
      </c>
      <c r="AF569">
        <v>12911.15</v>
      </c>
      <c r="AG569">
        <v>58410</v>
      </c>
      <c r="AH569">
        <v>12926.80741679689</v>
      </c>
      <c r="AI569">
        <v>472.84673047000001</v>
      </c>
      <c r="AJ569">
        <v>19270.978050000002</v>
      </c>
      <c r="AK569">
        <v>1601</v>
      </c>
      <c r="AL569">
        <v>239901.265625</v>
      </c>
      <c r="AM569">
        <v>189738.890625</v>
      </c>
      <c r="AN569">
        <v>50162.35546875</v>
      </c>
      <c r="AO569" s="5" t="s">
        <v>543</v>
      </c>
    </row>
    <row r="570" spans="1:41" ht="15" x14ac:dyDescent="0.25">
      <c r="A570">
        <v>2014</v>
      </c>
      <c r="B570" s="5" t="s">
        <v>83</v>
      </c>
      <c r="C570" s="5" t="s">
        <v>361</v>
      </c>
      <c r="D570" s="5" t="s">
        <v>91</v>
      </c>
      <c r="E570" s="5" t="s">
        <v>21</v>
      </c>
      <c r="F570" s="5" t="s">
        <v>21</v>
      </c>
      <c r="G570" s="5" t="s">
        <v>94</v>
      </c>
      <c r="H570" s="5" t="s">
        <v>319</v>
      </c>
      <c r="I570">
        <v>15047.296875</v>
      </c>
      <c r="J570">
        <v>12512.7568359375</v>
      </c>
      <c r="K570">
        <v>1839.527587890625</v>
      </c>
      <c r="L570">
        <v>2417.525634765625</v>
      </c>
      <c r="M570">
        <v>15871.4892578125</v>
      </c>
      <c r="N570">
        <v>5097.12890625</v>
      </c>
      <c r="O570">
        <v>8041.8193359375</v>
      </c>
      <c r="P570">
        <v>17042.1796875</v>
      </c>
      <c r="Q570">
        <v>4706.10498046875</v>
      </c>
      <c r="R570">
        <v>9605.94921875</v>
      </c>
      <c r="S570">
        <v>34229.25390625</v>
      </c>
      <c r="T570">
        <v>13465.8447265625</v>
      </c>
      <c r="U570">
        <v>13284.0517578125</v>
      </c>
      <c r="V570">
        <v>5923.88330078125</v>
      </c>
      <c r="W570">
        <v>3948.836669921875</v>
      </c>
      <c r="X570">
        <v>16561.001953125</v>
      </c>
      <c r="Y570">
        <v>81667.1015625</v>
      </c>
      <c r="Z570">
        <v>10036.935546875</v>
      </c>
      <c r="AA570">
        <v>104365.171875</v>
      </c>
      <c r="AB570">
        <v>2866.080078125</v>
      </c>
      <c r="AC570">
        <v>9967.26953125</v>
      </c>
      <c r="AD570">
        <v>21778.185546875</v>
      </c>
      <c r="AE570">
        <v>19993.869140625</v>
      </c>
      <c r="AF570">
        <v>41612.70703125</v>
      </c>
      <c r="AG570">
        <v>157796.953125</v>
      </c>
      <c r="AH570">
        <v>48109.8515625</v>
      </c>
      <c r="AI570">
        <v>5640.884765625</v>
      </c>
      <c r="AJ570">
        <v>33397.52734375</v>
      </c>
      <c r="AK570">
        <v>2585.673583984375</v>
      </c>
      <c r="AL570">
        <v>719412.9375</v>
      </c>
      <c r="AM570">
        <v>544474.4375</v>
      </c>
      <c r="AN570">
        <v>174938.453125</v>
      </c>
      <c r="AO570" s="5" t="s">
        <v>564</v>
      </c>
    </row>
    <row r="571" spans="1:41" ht="15" x14ac:dyDescent="0.25">
      <c r="A571">
        <v>2014</v>
      </c>
      <c r="B571" s="5" t="s">
        <v>83</v>
      </c>
      <c r="C571" s="5" t="s">
        <v>361</v>
      </c>
      <c r="D571" s="5" t="s">
        <v>91</v>
      </c>
      <c r="E571" s="5" t="s">
        <v>21</v>
      </c>
      <c r="F571" s="5" t="s">
        <v>21</v>
      </c>
      <c r="G571" s="5" t="s">
        <v>97</v>
      </c>
      <c r="H571" s="5" t="s">
        <v>319</v>
      </c>
      <c r="I571">
        <v>14228.6486205</v>
      </c>
      <c r="J571">
        <v>11832</v>
      </c>
      <c r="K571">
        <v>1739.4480000000001</v>
      </c>
      <c r="L571">
        <v>2286</v>
      </c>
      <c r="M571">
        <v>15008</v>
      </c>
      <c r="N571">
        <v>4819.8193810000012</v>
      </c>
      <c r="O571">
        <v>7604.3040999999994</v>
      </c>
      <c r="P571">
        <v>16115</v>
      </c>
      <c r="Q571">
        <v>4450.0690000000004</v>
      </c>
      <c r="R571">
        <v>9083.3370349358302</v>
      </c>
      <c r="S571">
        <v>32367.010999999999</v>
      </c>
      <c r="T571">
        <v>12733.235000000001</v>
      </c>
      <c r="U571">
        <v>12561.332850000001</v>
      </c>
      <c r="V571">
        <v>5601.5941400000002</v>
      </c>
      <c r="W571">
        <v>3734</v>
      </c>
      <c r="X571">
        <v>15660</v>
      </c>
      <c r="Y571">
        <v>77224</v>
      </c>
      <c r="Z571">
        <v>9490.8759999999984</v>
      </c>
      <c r="AA571">
        <v>98687.179644265925</v>
      </c>
      <c r="AB571">
        <v>2710.1509999999998</v>
      </c>
      <c r="AC571">
        <v>9425</v>
      </c>
      <c r="AD571">
        <v>20593.342000000001</v>
      </c>
      <c r="AE571">
        <v>18906.102559999999</v>
      </c>
      <c r="AF571">
        <v>39348.766588761282</v>
      </c>
      <c r="AG571">
        <v>149212</v>
      </c>
      <c r="AH571">
        <v>45492.43311460461</v>
      </c>
      <c r="AI571">
        <v>5333.9923520800003</v>
      </c>
      <c r="AJ571">
        <v>31580.532907743371</v>
      </c>
      <c r="AK571">
        <v>2445</v>
      </c>
      <c r="AL571">
        <v>680273.25</v>
      </c>
      <c r="AM571">
        <v>514852.28125</v>
      </c>
      <c r="AN571">
        <v>165420.921875</v>
      </c>
      <c r="AO571" s="5" t="s">
        <v>565</v>
      </c>
    </row>
    <row r="572" spans="1:41" ht="15" x14ac:dyDescent="0.25">
      <c r="A572">
        <v>2014</v>
      </c>
      <c r="B572" s="5" t="s">
        <v>83</v>
      </c>
      <c r="C572" s="5" t="s">
        <v>361</v>
      </c>
      <c r="D572" s="5" t="s">
        <v>91</v>
      </c>
      <c r="E572" s="5" t="s">
        <v>26</v>
      </c>
      <c r="F572" s="5" t="s">
        <v>26</v>
      </c>
      <c r="G572" s="5" t="s">
        <v>94</v>
      </c>
      <c r="H572" s="5" t="s">
        <v>319</v>
      </c>
      <c r="I572">
        <v>3913.714599609375</v>
      </c>
      <c r="J572">
        <v>4994.73876953125</v>
      </c>
      <c r="K572">
        <v>235.28889465332031</v>
      </c>
      <c r="L572">
        <v>414.55380249023437</v>
      </c>
      <c r="M572">
        <v>3360.846923828125</v>
      </c>
      <c r="N572">
        <v>66.392250061035156</v>
      </c>
      <c r="O572">
        <v>0</v>
      </c>
      <c r="P572">
        <v>4728.240234375</v>
      </c>
      <c r="Q572">
        <v>245.34712219238281</v>
      </c>
      <c r="R572">
        <v>181.89605712890625</v>
      </c>
      <c r="S572">
        <v>9508.06640625</v>
      </c>
      <c r="T572">
        <v>288.80441284179687</v>
      </c>
      <c r="U572">
        <v>0</v>
      </c>
      <c r="V572">
        <v>975.0474853515625</v>
      </c>
      <c r="W572">
        <v>803.726806640625</v>
      </c>
      <c r="X572">
        <v>2018.834716796875</v>
      </c>
      <c r="Y572">
        <v>15501.3515625</v>
      </c>
      <c r="Z572">
        <v>871.46826171875</v>
      </c>
      <c r="AA572">
        <v>17406.796875</v>
      </c>
      <c r="AB572">
        <v>2.1785225868225098</v>
      </c>
      <c r="AC572">
        <v>665.18963623046875</v>
      </c>
      <c r="AD572">
        <v>3450.954345703125</v>
      </c>
      <c r="AE572">
        <v>1560.05908203125</v>
      </c>
      <c r="AF572">
        <v>7750.37109375</v>
      </c>
      <c r="AG572">
        <v>33536.55859375</v>
      </c>
      <c r="AH572">
        <v>12480.2470703125</v>
      </c>
      <c r="AI572">
        <v>2815.090576171875</v>
      </c>
      <c r="AJ572">
        <v>6396.2021484375</v>
      </c>
      <c r="AK572">
        <v>160.745361328125</v>
      </c>
      <c r="AL572">
        <v>134332.734375</v>
      </c>
      <c r="AM572">
        <v>99207.9296875</v>
      </c>
      <c r="AN572">
        <v>35124.78515625</v>
      </c>
      <c r="AO572" s="5" t="s">
        <v>566</v>
      </c>
    </row>
    <row r="573" spans="1:41" ht="15" x14ac:dyDescent="0.25">
      <c r="A573">
        <v>2014</v>
      </c>
      <c r="B573" s="5" t="s">
        <v>83</v>
      </c>
      <c r="C573" s="5" t="s">
        <v>361</v>
      </c>
      <c r="D573" s="5" t="s">
        <v>91</v>
      </c>
      <c r="E573" s="5" t="s">
        <v>26</v>
      </c>
      <c r="F573" s="5" t="s">
        <v>26</v>
      </c>
      <c r="G573" s="5" t="s">
        <v>97</v>
      </c>
      <c r="H573" s="5" t="s">
        <v>319</v>
      </c>
      <c r="I573">
        <v>3700.7888600000028</v>
      </c>
      <c r="J573">
        <v>4723</v>
      </c>
      <c r="K573">
        <v>222.488</v>
      </c>
      <c r="L573">
        <v>392</v>
      </c>
      <c r="M573">
        <v>3178</v>
      </c>
      <c r="N573">
        <v>62.780177000000002</v>
      </c>
      <c r="O573">
        <v>0</v>
      </c>
      <c r="P573">
        <v>4471</v>
      </c>
      <c r="Q573">
        <v>231.999</v>
      </c>
      <c r="R573">
        <v>172</v>
      </c>
      <c r="S573">
        <v>8990.7800000000007</v>
      </c>
      <c r="T573">
        <v>273.09199999999998</v>
      </c>
      <c r="U573">
        <v>0</v>
      </c>
      <c r="V573">
        <v>922</v>
      </c>
      <c r="W573">
        <v>760</v>
      </c>
      <c r="X573">
        <v>1909</v>
      </c>
      <c r="Y573">
        <v>14658</v>
      </c>
      <c r="Z573">
        <v>824.05600000000004</v>
      </c>
      <c r="AA573">
        <v>16459.778720000009</v>
      </c>
      <c r="AB573">
        <v>2.06</v>
      </c>
      <c r="AC573">
        <v>629</v>
      </c>
      <c r="AD573">
        <v>3263.2049999999999</v>
      </c>
      <c r="AE573">
        <v>1475.18399</v>
      </c>
      <c r="AF573">
        <v>7328.7120000000004</v>
      </c>
      <c r="AG573">
        <v>31712</v>
      </c>
      <c r="AH573">
        <v>11801.259088223391</v>
      </c>
      <c r="AI573">
        <v>2661.9355453849998</v>
      </c>
      <c r="AJ573">
        <v>6048.2166700000007</v>
      </c>
      <c r="AK573">
        <v>152</v>
      </c>
      <c r="AL573">
        <v>127024.3359375</v>
      </c>
      <c r="AM573">
        <v>93810.515625</v>
      </c>
      <c r="AN573">
        <v>33213.81640625</v>
      </c>
      <c r="AO573" s="5" t="s">
        <v>567</v>
      </c>
    </row>
    <row r="574" spans="1:41" ht="15" x14ac:dyDescent="0.25">
      <c r="A574">
        <v>2014</v>
      </c>
      <c r="B574" s="5" t="s">
        <v>83</v>
      </c>
      <c r="C574" s="5" t="s">
        <v>361</v>
      </c>
      <c r="D574" s="5" t="s">
        <v>91</v>
      </c>
      <c r="E574" s="5" t="s">
        <v>406</v>
      </c>
      <c r="F574" s="5" t="s">
        <v>406</v>
      </c>
      <c r="G574" s="5" t="s">
        <v>94</v>
      </c>
      <c r="H574" s="5" t="s">
        <v>319</v>
      </c>
      <c r="I574">
        <v>0</v>
      </c>
      <c r="J574">
        <v>0</v>
      </c>
      <c r="K574"/>
      <c r="L574"/>
      <c r="M574"/>
      <c r="N574"/>
      <c r="O574">
        <v>0</v>
      </c>
      <c r="P574">
        <v>0</v>
      </c>
      <c r="Q574">
        <v>0</v>
      </c>
      <c r="R574">
        <v>140.68708801269531</v>
      </c>
      <c r="S574">
        <v>359.56198120117187</v>
      </c>
      <c r="T574"/>
      <c r="U574">
        <v>174.877197265625</v>
      </c>
      <c r="V574">
        <v>0</v>
      </c>
      <c r="W574"/>
      <c r="X574"/>
      <c r="Y574">
        <v>0</v>
      </c>
      <c r="Z574">
        <v>0</v>
      </c>
      <c r="AA574">
        <v>3183.4951171875</v>
      </c>
      <c r="AB574">
        <v>0</v>
      </c>
      <c r="AC574">
        <v>177.66592407226562</v>
      </c>
      <c r="AD574">
        <v>0</v>
      </c>
      <c r="AE574">
        <v>524.8646240234375</v>
      </c>
      <c r="AF574">
        <v>317.88668823242187</v>
      </c>
      <c r="AG574">
        <v>4455.39599609375</v>
      </c>
      <c r="AH574">
        <v>182.78572082519531</v>
      </c>
      <c r="AI574"/>
      <c r="AJ574">
        <v>463.87933349609375</v>
      </c>
      <c r="AK574"/>
      <c r="AL574">
        <v>9981.099609375</v>
      </c>
      <c r="AM574">
        <v>9438.751953125</v>
      </c>
      <c r="AN574">
        <v>542.34771728515625</v>
      </c>
      <c r="AO574" s="5" t="s">
        <v>568</v>
      </c>
    </row>
    <row r="575" spans="1:41" ht="15" x14ac:dyDescent="0.25">
      <c r="A575">
        <v>2014</v>
      </c>
      <c r="B575" s="5" t="s">
        <v>83</v>
      </c>
      <c r="C575" s="5" t="s">
        <v>361</v>
      </c>
      <c r="D575" s="5" t="s">
        <v>91</v>
      </c>
      <c r="E575" s="5" t="s">
        <v>406</v>
      </c>
      <c r="F575" s="5" t="s">
        <v>406</v>
      </c>
      <c r="G575" s="5" t="s">
        <v>97</v>
      </c>
      <c r="H575" s="5" t="s">
        <v>319</v>
      </c>
      <c r="I575">
        <v>0</v>
      </c>
      <c r="J575">
        <v>0</v>
      </c>
      <c r="K575"/>
      <c r="L575"/>
      <c r="M575"/>
      <c r="N575"/>
      <c r="O575">
        <v>0</v>
      </c>
      <c r="P575">
        <v>0</v>
      </c>
      <c r="Q575">
        <v>0</v>
      </c>
      <c r="R575">
        <v>133.03299999999999</v>
      </c>
      <c r="S575">
        <v>340</v>
      </c>
      <c r="T575"/>
      <c r="U575">
        <v>165.363</v>
      </c>
      <c r="V575">
        <v>0</v>
      </c>
      <c r="W575"/>
      <c r="X575"/>
      <c r="Y575">
        <v>0</v>
      </c>
      <c r="Z575">
        <v>0</v>
      </c>
      <c r="AA575">
        <v>3010.296859999999</v>
      </c>
      <c r="AB575">
        <v>0</v>
      </c>
      <c r="AC575">
        <v>168</v>
      </c>
      <c r="AD575">
        <v>0</v>
      </c>
      <c r="AE575">
        <v>496.30936000000003</v>
      </c>
      <c r="AF575">
        <v>300.59204000000011</v>
      </c>
      <c r="AG575">
        <v>4213</v>
      </c>
      <c r="AH575">
        <v>172.84126460461189</v>
      </c>
      <c r="AI575"/>
      <c r="AJ575">
        <v>438.6419677434032</v>
      </c>
      <c r="AK575"/>
      <c r="AL575">
        <v>9438.076171875</v>
      </c>
      <c r="AM575">
        <v>8925.2353515625</v>
      </c>
      <c r="AN575">
        <v>512.84124755859375</v>
      </c>
      <c r="AO575" s="5" t="s">
        <v>569</v>
      </c>
    </row>
    <row r="576" spans="1:41" ht="15" x14ac:dyDescent="0.25">
      <c r="A576">
        <v>2014</v>
      </c>
      <c r="B576" s="5" t="s">
        <v>83</v>
      </c>
      <c r="C576" s="5" t="s">
        <v>361</v>
      </c>
      <c r="D576" s="5" t="s">
        <v>91</v>
      </c>
      <c r="E576" s="5" t="s">
        <v>107</v>
      </c>
      <c r="F576" s="5" t="s">
        <v>108</v>
      </c>
      <c r="G576" s="5" t="s">
        <v>94</v>
      </c>
      <c r="H576" s="5" t="s">
        <v>319</v>
      </c>
      <c r="I576">
        <v>19051.029296875</v>
      </c>
      <c r="J576">
        <v>16834.904296875</v>
      </c>
      <c r="K576">
        <v>1642.8260498046875</v>
      </c>
      <c r="L576">
        <v>2140.451416015625</v>
      </c>
      <c r="M576">
        <v>16725.9765625</v>
      </c>
      <c r="N576">
        <v>5612.35595703125</v>
      </c>
      <c r="O576">
        <v>7102.595703125</v>
      </c>
      <c r="P576">
        <v>16092.513671875</v>
      </c>
      <c r="Q576">
        <v>4773.3818359375</v>
      </c>
      <c r="R576">
        <v>8729.2841796875</v>
      </c>
      <c r="S576">
        <v>21724.958984375</v>
      </c>
      <c r="T576">
        <v>10592.9970703125</v>
      </c>
      <c r="U576">
        <v>13208.0830078125</v>
      </c>
      <c r="V576">
        <v>5691.2255859375</v>
      </c>
      <c r="W576">
        <v>4427.89990234375</v>
      </c>
      <c r="X576">
        <v>18244.59765625</v>
      </c>
      <c r="Y576">
        <v>80076.5703125</v>
      </c>
      <c r="Z576">
        <v>10466.3408203125</v>
      </c>
      <c r="AA576">
        <v>107824.3046875</v>
      </c>
      <c r="AB576">
        <v>2052.092041015625</v>
      </c>
      <c r="AC576">
        <v>9197.3837890625</v>
      </c>
      <c r="AD576">
        <v>23797.76171875</v>
      </c>
      <c r="AE576">
        <v>19423.818359375</v>
      </c>
      <c r="AF576">
        <v>33660.2109375</v>
      </c>
      <c r="AG576">
        <v>173478.078125</v>
      </c>
      <c r="AH576">
        <v>50025.3125</v>
      </c>
      <c r="AI576">
        <v>8150.23095703125</v>
      </c>
      <c r="AJ576">
        <v>36498</v>
      </c>
      <c r="AK576">
        <v>2706.232666015625</v>
      </c>
      <c r="AL576">
        <v>729951.4375</v>
      </c>
      <c r="AM576">
        <v>562757.9375</v>
      </c>
      <c r="AN576">
        <v>167193.484375</v>
      </c>
      <c r="AO576" s="5" t="s">
        <v>570</v>
      </c>
    </row>
    <row r="577" spans="1:41" ht="15" x14ac:dyDescent="0.25">
      <c r="A577">
        <v>2014</v>
      </c>
      <c r="B577" s="5" t="s">
        <v>83</v>
      </c>
      <c r="C577" s="5" t="s">
        <v>361</v>
      </c>
      <c r="D577" s="5" t="s">
        <v>91</v>
      </c>
      <c r="E577" s="5" t="s">
        <v>107</v>
      </c>
      <c r="F577" s="5" t="s">
        <v>108</v>
      </c>
      <c r="G577" s="5" t="s">
        <v>97</v>
      </c>
      <c r="H577" s="5" t="s">
        <v>319</v>
      </c>
      <c r="I577">
        <v>18014.556939999999</v>
      </c>
      <c r="J577">
        <v>15919</v>
      </c>
      <c r="K577">
        <v>1553.4480000000001</v>
      </c>
      <c r="L577">
        <v>2024</v>
      </c>
      <c r="M577">
        <v>15816</v>
      </c>
      <c r="N577">
        <v>5307.0156410000009</v>
      </c>
      <c r="O577">
        <v>6716.1789500000004</v>
      </c>
      <c r="P577">
        <v>15217</v>
      </c>
      <c r="Q577">
        <v>4513.6859999999997</v>
      </c>
      <c r="R577">
        <v>8254.3669999999984</v>
      </c>
      <c r="S577">
        <v>20543.010999999999</v>
      </c>
      <c r="T577">
        <v>10016.684999999999</v>
      </c>
      <c r="U577">
        <v>12489.496499999999</v>
      </c>
      <c r="V577">
        <v>5381.5941400000002</v>
      </c>
      <c r="W577">
        <v>4187</v>
      </c>
      <c r="X577">
        <v>17252</v>
      </c>
      <c r="Y577">
        <v>75720</v>
      </c>
      <c r="Z577">
        <v>9896.9189999999999</v>
      </c>
      <c r="AA577">
        <v>101958.11727</v>
      </c>
      <c r="AB577">
        <v>1940.4480000000001</v>
      </c>
      <c r="AC577">
        <v>8697</v>
      </c>
      <c r="AD577">
        <v>22503.044000000002</v>
      </c>
      <c r="AE577">
        <v>18367.064109999999</v>
      </c>
      <c r="AF577">
        <v>31828.92477876128</v>
      </c>
      <c r="AG577">
        <v>164040</v>
      </c>
      <c r="AH577">
        <v>47303.682119999998</v>
      </c>
      <c r="AI577">
        <v>7706.81743465</v>
      </c>
      <c r="AJ577">
        <v>34512.323640000002</v>
      </c>
      <c r="AK577">
        <v>2559</v>
      </c>
      <c r="AL577">
        <v>690238.375</v>
      </c>
      <c r="AM577">
        <v>532141.0625</v>
      </c>
      <c r="AN577">
        <v>158097.3125</v>
      </c>
      <c r="AO577" s="5" t="s">
        <v>571</v>
      </c>
    </row>
    <row r="578" spans="1:41" ht="15" x14ac:dyDescent="0.25">
      <c r="A578">
        <v>2014</v>
      </c>
      <c r="B578" s="5" t="s">
        <v>83</v>
      </c>
      <c r="C578" s="5" t="s">
        <v>361</v>
      </c>
      <c r="D578" s="5" t="s">
        <v>91</v>
      </c>
      <c r="E578" s="5" t="s">
        <v>111</v>
      </c>
      <c r="F578" s="5" t="s">
        <v>112</v>
      </c>
      <c r="G578" s="5" t="s">
        <v>94</v>
      </c>
      <c r="H578" s="5" t="s">
        <v>319</v>
      </c>
      <c r="I578">
        <v>1341.236572265625</v>
      </c>
      <c r="J578">
        <v>0</v>
      </c>
      <c r="K578">
        <v>418.78396606445312</v>
      </c>
      <c r="L578">
        <v>634.5211181640625</v>
      </c>
      <c r="M578">
        <v>1142.1380615234375</v>
      </c>
      <c r="N578">
        <v>70.906417846679688</v>
      </c>
      <c r="O578">
        <v>853.56329345703125</v>
      </c>
      <c r="P578">
        <v>1702.6317138671875</v>
      </c>
      <c r="Q578">
        <v>0</v>
      </c>
      <c r="R578">
        <v>759.0406494140625</v>
      </c>
      <c r="S578">
        <v>18374.673828125</v>
      </c>
      <c r="T578">
        <v>3080.60009765625</v>
      </c>
      <c r="U578">
        <v>77.912384033203125</v>
      </c>
      <c r="V578">
        <v>218.9097900390625</v>
      </c>
      <c r="W578">
        <v>1064.93798828125</v>
      </c>
      <c r="X578">
        <v>133.24943542480469</v>
      </c>
      <c r="Y578">
        <v>6419.23876953125</v>
      </c>
      <c r="Z578">
        <v>92.530105590820313</v>
      </c>
      <c r="AA578">
        <v>6331.12744140625</v>
      </c>
      <c r="AB578">
        <v>813.988037109375</v>
      </c>
      <c r="AC578">
        <v>782.5760498046875</v>
      </c>
      <c r="AD578">
        <v>0</v>
      </c>
      <c r="AE578">
        <v>562.322265625</v>
      </c>
      <c r="AF578">
        <v>12473.998046875</v>
      </c>
      <c r="AG578">
        <v>10812.240234375</v>
      </c>
      <c r="AH578">
        <v>3933.0869140625</v>
      </c>
      <c r="AI578">
        <v>95.178169250488281</v>
      </c>
      <c r="AJ578">
        <v>1209.7186279296875</v>
      </c>
      <c r="AK578">
        <v>50.761692047119141</v>
      </c>
      <c r="AL578">
        <v>73449.875</v>
      </c>
      <c r="AM578">
        <v>43488.91015625</v>
      </c>
      <c r="AN578">
        <v>29960.962890625</v>
      </c>
      <c r="AO578" s="5" t="s">
        <v>572</v>
      </c>
    </row>
    <row r="579" spans="1:41" ht="15" x14ac:dyDescent="0.25">
      <c r="A579">
        <v>2014</v>
      </c>
      <c r="B579" s="5" t="s">
        <v>83</v>
      </c>
      <c r="C579" s="5" t="s">
        <v>361</v>
      </c>
      <c r="D579" s="5" t="s">
        <v>91</v>
      </c>
      <c r="E579" s="5" t="s">
        <v>111</v>
      </c>
      <c r="F579" s="5" t="s">
        <v>112</v>
      </c>
      <c r="G579" s="5" t="s">
        <v>97</v>
      </c>
      <c r="H579" s="5" t="s">
        <v>319</v>
      </c>
      <c r="I579">
        <v>1268.2665400000001</v>
      </c>
      <c r="J579">
        <v>0</v>
      </c>
      <c r="K579">
        <v>396</v>
      </c>
      <c r="L579">
        <v>600</v>
      </c>
      <c r="M579">
        <v>1080</v>
      </c>
      <c r="N579">
        <v>67.048749999999998</v>
      </c>
      <c r="O579">
        <v>807.12514999999996</v>
      </c>
      <c r="P579">
        <v>1610</v>
      </c>
      <c r="Q579">
        <v>0</v>
      </c>
      <c r="R579">
        <v>717.74503493583416</v>
      </c>
      <c r="S579">
        <v>17375</v>
      </c>
      <c r="T579">
        <v>2913</v>
      </c>
      <c r="U579">
        <v>73.673560000000009</v>
      </c>
      <c r="V579">
        <v>207</v>
      </c>
      <c r="W579">
        <v>1007</v>
      </c>
      <c r="X579">
        <v>126</v>
      </c>
      <c r="Y579">
        <v>6070</v>
      </c>
      <c r="Z579">
        <v>87.495999999999995</v>
      </c>
      <c r="AA579">
        <v>5986.6823642658946</v>
      </c>
      <c r="AB579">
        <v>769.70299999999997</v>
      </c>
      <c r="AC579">
        <v>740</v>
      </c>
      <c r="AD579">
        <v>0</v>
      </c>
      <c r="AE579">
        <v>531.72909000000004</v>
      </c>
      <c r="AF579">
        <v>11795.349770000001</v>
      </c>
      <c r="AG579">
        <v>10224</v>
      </c>
      <c r="AH579">
        <v>3719.1072300000001</v>
      </c>
      <c r="AI579">
        <v>90</v>
      </c>
      <c r="AJ579">
        <v>1143.9039</v>
      </c>
      <c r="AK579">
        <v>48</v>
      </c>
      <c r="AL579">
        <v>69453.8359375</v>
      </c>
      <c r="AM579">
        <v>41122.89453125</v>
      </c>
      <c r="AN579">
        <v>28330.935546875</v>
      </c>
      <c r="AO579" s="5" t="s">
        <v>573</v>
      </c>
    </row>
    <row r="580" spans="1:41" ht="15" x14ac:dyDescent="0.25">
      <c r="A580">
        <v>2014</v>
      </c>
      <c r="B580" s="5" t="s">
        <v>83</v>
      </c>
      <c r="C580" s="5" t="s">
        <v>361</v>
      </c>
      <c r="D580" s="5" t="s">
        <v>91</v>
      </c>
      <c r="E580" s="5" t="s">
        <v>115</v>
      </c>
      <c r="F580" s="5" t="s">
        <v>417</v>
      </c>
      <c r="G580" s="5" t="s">
        <v>94</v>
      </c>
      <c r="H580" s="5" t="s">
        <v>319</v>
      </c>
      <c r="I580">
        <v>0</v>
      </c>
      <c r="J580">
        <v>0</v>
      </c>
      <c r="K580">
        <v>10.575352668762207</v>
      </c>
      <c r="L580">
        <v>0</v>
      </c>
      <c r="M580">
        <v>103.63845062255859</v>
      </c>
      <c r="N580">
        <v>0</v>
      </c>
      <c r="O580">
        <v>0</v>
      </c>
      <c r="P580">
        <v>0</v>
      </c>
      <c r="Q580">
        <v>0</v>
      </c>
      <c r="R580">
        <v>471.18588256835937</v>
      </c>
      <c r="S580">
        <v>0</v>
      </c>
      <c r="T580">
        <v>47.258075714111328</v>
      </c>
      <c r="U580">
        <v>0</v>
      </c>
      <c r="V580">
        <v>0</v>
      </c>
      <c r="W580">
        <v>43.358943939208984</v>
      </c>
      <c r="X580">
        <v>77.2000732421875</v>
      </c>
      <c r="Y580">
        <v>0</v>
      </c>
      <c r="Z580">
        <v>0</v>
      </c>
      <c r="AA580">
        <v>0</v>
      </c>
      <c r="AB580">
        <v>277.59347534179687</v>
      </c>
      <c r="AC580">
        <v>0</v>
      </c>
      <c r="AD580">
        <v>0</v>
      </c>
      <c r="AE580">
        <v>0</v>
      </c>
      <c r="AF580">
        <v>0</v>
      </c>
      <c r="AG580">
        <v>2326.57763671875</v>
      </c>
      <c r="AH580">
        <v>375.40020751953125</v>
      </c>
      <c r="AI580">
        <v>0</v>
      </c>
      <c r="AJ580">
        <v>0</v>
      </c>
      <c r="AK580">
        <v>0</v>
      </c>
      <c r="AL580">
        <v>3732.787841796875</v>
      </c>
      <c r="AM580">
        <v>2797.763427734375</v>
      </c>
      <c r="AN580">
        <v>935.02459716796875</v>
      </c>
      <c r="AO580" s="5" t="s">
        <v>574</v>
      </c>
    </row>
    <row r="581" spans="1:41" ht="15" x14ac:dyDescent="0.25">
      <c r="A581">
        <v>2014</v>
      </c>
      <c r="B581" s="5" t="s">
        <v>83</v>
      </c>
      <c r="C581" s="5" t="s">
        <v>361</v>
      </c>
      <c r="D581" s="5" t="s">
        <v>91</v>
      </c>
      <c r="E581" s="5" t="s">
        <v>115</v>
      </c>
      <c r="F581" s="5" t="s">
        <v>417</v>
      </c>
      <c r="G581" s="5" t="s">
        <v>97</v>
      </c>
      <c r="H581" s="5" t="s">
        <v>319</v>
      </c>
      <c r="I581">
        <v>0</v>
      </c>
      <c r="J581">
        <v>0</v>
      </c>
      <c r="K581">
        <v>10</v>
      </c>
      <c r="L581">
        <v>0</v>
      </c>
      <c r="M581">
        <v>98</v>
      </c>
      <c r="N581">
        <v>0</v>
      </c>
      <c r="O581">
        <v>0</v>
      </c>
      <c r="P581">
        <v>0</v>
      </c>
      <c r="Q581">
        <v>0</v>
      </c>
      <c r="R581">
        <v>445.55099999999999</v>
      </c>
      <c r="S581">
        <v>0</v>
      </c>
      <c r="T581">
        <v>44.686999999999998</v>
      </c>
      <c r="U581">
        <v>0</v>
      </c>
      <c r="V581">
        <v>0</v>
      </c>
      <c r="W581">
        <v>41</v>
      </c>
      <c r="X581">
        <v>73</v>
      </c>
      <c r="Y581">
        <v>0</v>
      </c>
      <c r="Z581">
        <v>0</v>
      </c>
      <c r="AA581">
        <v>0</v>
      </c>
      <c r="AB581">
        <v>262.49099999999999</v>
      </c>
      <c r="AC581">
        <v>0</v>
      </c>
      <c r="AD581">
        <v>0</v>
      </c>
      <c r="AE581">
        <v>0</v>
      </c>
      <c r="AF581">
        <v>0</v>
      </c>
      <c r="AG581">
        <v>2200</v>
      </c>
      <c r="AH581">
        <v>354.97655200950271</v>
      </c>
      <c r="AI581">
        <v>0</v>
      </c>
      <c r="AJ581">
        <v>0</v>
      </c>
      <c r="AK581">
        <v>0</v>
      </c>
      <c r="AL581">
        <v>3529.70556640625</v>
      </c>
      <c r="AM581">
        <v>2645.551025390625</v>
      </c>
      <c r="AN581">
        <v>884.15460205078125</v>
      </c>
      <c r="AO581" s="5" t="s">
        <v>575</v>
      </c>
    </row>
    <row r="582" spans="1:41" ht="15" x14ac:dyDescent="0.25">
      <c r="A582">
        <v>2014</v>
      </c>
      <c r="B582" s="5" t="s">
        <v>83</v>
      </c>
      <c r="C582" s="5" t="s">
        <v>361</v>
      </c>
      <c r="D582" s="5" t="s">
        <v>91</v>
      </c>
      <c r="E582" s="5" t="s">
        <v>115</v>
      </c>
      <c r="F582" s="5" t="s">
        <v>420</v>
      </c>
      <c r="G582" s="5" t="s">
        <v>94</v>
      </c>
      <c r="H582" s="5" t="s">
        <v>319</v>
      </c>
      <c r="I582">
        <v>2642.653564453125</v>
      </c>
      <c r="J582">
        <v>225.2550048828125</v>
      </c>
      <c r="K582">
        <v>23.265775680541992</v>
      </c>
      <c r="L582">
        <v>228.4276123046875</v>
      </c>
      <c r="M582">
        <v>705.3759765625</v>
      </c>
      <c r="N582">
        <v>57.416049957275391</v>
      </c>
      <c r="O582">
        <v>509.08706665039062</v>
      </c>
      <c r="P582">
        <v>152.28507995605469</v>
      </c>
      <c r="Q582">
        <v>128.70309448242187</v>
      </c>
      <c r="R582">
        <v>11.445703506469727</v>
      </c>
      <c r="S582">
        <v>90.158050537109375</v>
      </c>
      <c r="T582">
        <v>697.6739501953125</v>
      </c>
      <c r="U582">
        <v>0.15863028168678284</v>
      </c>
      <c r="V582">
        <v>0</v>
      </c>
      <c r="W582">
        <v>22.208240509033203</v>
      </c>
      <c r="X582">
        <v>237.9454345703125</v>
      </c>
      <c r="Y582">
        <v>1724.8399658203125</v>
      </c>
      <c r="Z582">
        <v>3867.478271484375</v>
      </c>
      <c r="AA582">
        <v>7700.54736328125</v>
      </c>
      <c r="AB582">
        <v>227.28018188476562</v>
      </c>
      <c r="AC582">
        <v>64.509651184082031</v>
      </c>
      <c r="AD582">
        <v>871.41644287109375</v>
      </c>
      <c r="AE582">
        <v>1380.7657470703125</v>
      </c>
      <c r="AF582">
        <v>773.14569091796875</v>
      </c>
      <c r="AG582">
        <v>0</v>
      </c>
      <c r="AH582">
        <v>3422.745849609375</v>
      </c>
      <c r="AI582">
        <v>563.67572021484375</v>
      </c>
      <c r="AJ582">
        <v>309.79302978515625</v>
      </c>
      <c r="AK582">
        <v>81.430213928222656</v>
      </c>
      <c r="AL582">
        <v>26719.685546875</v>
      </c>
      <c r="AM582">
        <v>19267.42578125</v>
      </c>
      <c r="AN582">
        <v>7452.26318359375</v>
      </c>
      <c r="AO582" s="5" t="s">
        <v>576</v>
      </c>
    </row>
    <row r="583" spans="1:41" ht="15" x14ac:dyDescent="0.25">
      <c r="A583">
        <v>2014</v>
      </c>
      <c r="B583" s="5" t="s">
        <v>83</v>
      </c>
      <c r="C583" s="5" t="s">
        <v>361</v>
      </c>
      <c r="D583" s="5" t="s">
        <v>91</v>
      </c>
      <c r="E583" s="5" t="s">
        <v>115</v>
      </c>
      <c r="F583" s="5" t="s">
        <v>420</v>
      </c>
      <c r="G583" s="5" t="s">
        <v>97</v>
      </c>
      <c r="H583" s="5" t="s">
        <v>319</v>
      </c>
      <c r="I583">
        <v>2498.8799199999999</v>
      </c>
      <c r="J583">
        <v>213</v>
      </c>
      <c r="K583">
        <v>22</v>
      </c>
      <c r="L583">
        <v>216</v>
      </c>
      <c r="M583">
        <v>667</v>
      </c>
      <c r="N583">
        <v>54.292329000000002</v>
      </c>
      <c r="O583">
        <v>481.39017999999999</v>
      </c>
      <c r="P583">
        <v>144</v>
      </c>
      <c r="Q583">
        <v>121.70099999999999</v>
      </c>
      <c r="R583">
        <v>10.823</v>
      </c>
      <c r="S583">
        <v>85.253000000000014</v>
      </c>
      <c r="T583">
        <v>659.71699999999998</v>
      </c>
      <c r="U583">
        <v>0.15</v>
      </c>
      <c r="V583">
        <v>0</v>
      </c>
      <c r="W583">
        <v>21</v>
      </c>
      <c r="X583">
        <v>225</v>
      </c>
      <c r="Y583">
        <v>1631</v>
      </c>
      <c r="Z583">
        <v>3657.0680000000002</v>
      </c>
      <c r="AA583">
        <v>7281.5988399999969</v>
      </c>
      <c r="AB583">
        <v>214.91499999999999</v>
      </c>
      <c r="AC583">
        <v>61</v>
      </c>
      <c r="AD583">
        <v>824.00699999999995</v>
      </c>
      <c r="AE583">
        <v>1305.6451300000001</v>
      </c>
      <c r="AF583">
        <v>731.08267000000001</v>
      </c>
      <c r="AG583">
        <v>0</v>
      </c>
      <c r="AH583">
        <v>3236.5312206185249</v>
      </c>
      <c r="AI583">
        <v>533.00892628999998</v>
      </c>
      <c r="AJ583">
        <v>292.93871999999999</v>
      </c>
      <c r="AK583">
        <v>77</v>
      </c>
      <c r="AL583">
        <v>25266.001953125</v>
      </c>
      <c r="AM583">
        <v>18219.1796875</v>
      </c>
      <c r="AN583">
        <v>7046.822265625</v>
      </c>
      <c r="AO583" s="5" t="s">
        <v>577</v>
      </c>
    </row>
    <row r="584" spans="1:41" ht="15" x14ac:dyDescent="0.25">
      <c r="A584">
        <v>2014</v>
      </c>
      <c r="B584" s="5" t="s">
        <v>83</v>
      </c>
      <c r="C584" s="5" t="s">
        <v>361</v>
      </c>
      <c r="D584" s="5" t="s">
        <v>91</v>
      </c>
      <c r="E584" s="5" t="s">
        <v>115</v>
      </c>
      <c r="F584" s="5" t="s">
        <v>423</v>
      </c>
      <c r="G584" s="5" t="s">
        <v>94</v>
      </c>
      <c r="H584" s="5" t="s">
        <v>319</v>
      </c>
      <c r="I584">
        <v>91.397865295410156</v>
      </c>
      <c r="J584">
        <v>2471.4599609375</v>
      </c>
      <c r="K584">
        <v>0</v>
      </c>
      <c r="L584">
        <v>0</v>
      </c>
      <c r="M584">
        <v>494.92648315429687</v>
      </c>
      <c r="N584">
        <v>39.021209716796875</v>
      </c>
      <c r="O584">
        <v>2408.615478515625</v>
      </c>
      <c r="P584">
        <v>2826.791748046875</v>
      </c>
      <c r="Q584">
        <v>0</v>
      </c>
      <c r="R584">
        <v>1944.4815673828125</v>
      </c>
      <c r="S584">
        <v>697.7945556640625</v>
      </c>
      <c r="T584">
        <v>2541.7744140625</v>
      </c>
      <c r="U584">
        <v>3.8811542987823486</v>
      </c>
      <c r="V584">
        <v>1957.4976806640625</v>
      </c>
      <c r="W584">
        <v>903.13507080078125</v>
      </c>
      <c r="X584">
        <v>389.1729736328125</v>
      </c>
      <c r="Y584">
        <v>0</v>
      </c>
      <c r="Z584">
        <v>0</v>
      </c>
      <c r="AA584">
        <v>3862.999755859375</v>
      </c>
      <c r="AB584">
        <v>459.02847290039062</v>
      </c>
      <c r="AC584">
        <v>1945.8648681640625</v>
      </c>
      <c r="AD584">
        <v>290.4932861328125</v>
      </c>
      <c r="AE584">
        <v>4200.43798828125</v>
      </c>
      <c r="AF584">
        <v>8418.900390625</v>
      </c>
      <c r="AG584">
        <v>4200.52978515625</v>
      </c>
      <c r="AH584">
        <v>680.8980712890625</v>
      </c>
      <c r="AI584">
        <v>2316.134033203125</v>
      </c>
      <c r="AJ584">
        <v>958.39080810546875</v>
      </c>
      <c r="AK584">
        <v>403.97845458984375</v>
      </c>
      <c r="AL584">
        <v>44507.609375</v>
      </c>
      <c r="AM584">
        <v>32921.65625</v>
      </c>
      <c r="AN584">
        <v>11585.951171875</v>
      </c>
      <c r="AO584" s="5" t="s">
        <v>578</v>
      </c>
    </row>
    <row r="585" spans="1:41" ht="15" x14ac:dyDescent="0.25">
      <c r="A585">
        <v>2014</v>
      </c>
      <c r="B585" s="5" t="s">
        <v>83</v>
      </c>
      <c r="C585" s="5" t="s">
        <v>361</v>
      </c>
      <c r="D585" s="5" t="s">
        <v>91</v>
      </c>
      <c r="E585" s="5" t="s">
        <v>115</v>
      </c>
      <c r="F585" s="5" t="s">
        <v>423</v>
      </c>
      <c r="G585" s="5" t="s">
        <v>97</v>
      </c>
      <c r="H585" s="5" t="s">
        <v>319</v>
      </c>
      <c r="I585">
        <v>86.425359999999998</v>
      </c>
      <c r="J585">
        <v>2337</v>
      </c>
      <c r="K585">
        <v>0</v>
      </c>
      <c r="L585">
        <v>0</v>
      </c>
      <c r="M585">
        <v>468</v>
      </c>
      <c r="N585">
        <v>36.898260000000001</v>
      </c>
      <c r="O585">
        <v>2277.5746300000001</v>
      </c>
      <c r="P585">
        <v>2673</v>
      </c>
      <c r="Q585">
        <v>0</v>
      </c>
      <c r="R585">
        <v>1838.692</v>
      </c>
      <c r="S585">
        <v>659.83100000000013</v>
      </c>
      <c r="T585">
        <v>2403.489</v>
      </c>
      <c r="U585">
        <v>3.67</v>
      </c>
      <c r="V585">
        <v>1851</v>
      </c>
      <c r="W585">
        <v>854</v>
      </c>
      <c r="X585">
        <v>368</v>
      </c>
      <c r="Y585">
        <v>0</v>
      </c>
      <c r="Z585">
        <v>0</v>
      </c>
      <c r="AA585">
        <v>3652.8330200000009</v>
      </c>
      <c r="AB585">
        <v>434.05500000000001</v>
      </c>
      <c r="AC585">
        <v>1840</v>
      </c>
      <c r="AD585">
        <v>274.68900000000002</v>
      </c>
      <c r="AE585">
        <v>3971.9132</v>
      </c>
      <c r="AF585">
        <v>7960.87</v>
      </c>
      <c r="AG585">
        <v>3972</v>
      </c>
      <c r="AH585">
        <v>643.85379437026916</v>
      </c>
      <c r="AI585">
        <v>2190.1246731800002</v>
      </c>
      <c r="AJ585">
        <v>906.24954000000002</v>
      </c>
      <c r="AK585">
        <v>382</v>
      </c>
      <c r="AL585">
        <v>42086.171875</v>
      </c>
      <c r="AM585">
        <v>31130.55078125</v>
      </c>
      <c r="AN585">
        <v>10955.6171875</v>
      </c>
      <c r="AO585" s="5" t="s">
        <v>579</v>
      </c>
    </row>
    <row r="586" spans="1:41" ht="15" x14ac:dyDescent="0.25">
      <c r="A586">
        <v>2014</v>
      </c>
      <c r="B586" s="5" t="s">
        <v>83</v>
      </c>
      <c r="C586" s="5" t="s">
        <v>361</v>
      </c>
      <c r="D586" s="5" t="s">
        <v>91</v>
      </c>
      <c r="E586" s="5" t="s">
        <v>115</v>
      </c>
      <c r="F586" s="5" t="s">
        <v>116</v>
      </c>
      <c r="G586" s="5" t="s">
        <v>94</v>
      </c>
      <c r="H586" s="5" t="s">
        <v>319</v>
      </c>
      <c r="I586">
        <v>2734.051513671875</v>
      </c>
      <c r="J586">
        <v>2696.71484375</v>
      </c>
      <c r="K586">
        <v>33.841129302978516</v>
      </c>
      <c r="L586">
        <v>228.4276123046875</v>
      </c>
      <c r="M586">
        <v>1303.94091796875</v>
      </c>
      <c r="N586">
        <v>96.437263488769531</v>
      </c>
      <c r="O586">
        <v>2917.702392578125</v>
      </c>
      <c r="P586">
        <v>2979.07666015625</v>
      </c>
      <c r="Q586">
        <v>128.70309448242187</v>
      </c>
      <c r="R586">
        <v>2427.11328125</v>
      </c>
      <c r="S586">
        <v>787.95257568359375</v>
      </c>
      <c r="T586">
        <v>3286.706298828125</v>
      </c>
      <c r="U586">
        <v>4.0397844314575195</v>
      </c>
      <c r="V586">
        <v>1957.4976806640625</v>
      </c>
      <c r="W586">
        <v>968.7022705078125</v>
      </c>
      <c r="X586">
        <v>704.3184814453125</v>
      </c>
      <c r="Y586">
        <v>1724.8399658203125</v>
      </c>
      <c r="Z586">
        <v>3867.478271484375</v>
      </c>
      <c r="AA586">
        <v>11563.546875</v>
      </c>
      <c r="AB586">
        <v>963.902099609375</v>
      </c>
      <c r="AC586">
        <v>2010.37451171875</v>
      </c>
      <c r="AD586">
        <v>1161.9097900390625</v>
      </c>
      <c r="AE586">
        <v>5581.2041015625</v>
      </c>
      <c r="AF586">
        <v>9192.0458984375</v>
      </c>
      <c r="AG586">
        <v>6527.107421875</v>
      </c>
      <c r="AH586">
        <v>4479.0439453125</v>
      </c>
      <c r="AI586">
        <v>2879.809814453125</v>
      </c>
      <c r="AJ586">
        <v>1268.183837890625</v>
      </c>
      <c r="AK586">
        <v>485.40866088867187</v>
      </c>
      <c r="AL586">
        <v>74960.09375</v>
      </c>
      <c r="AM586">
        <v>54986.84765625</v>
      </c>
      <c r="AN586">
        <v>19973.23828125</v>
      </c>
      <c r="AO586" s="5" t="s">
        <v>580</v>
      </c>
    </row>
    <row r="587" spans="1:41" ht="15" x14ac:dyDescent="0.25">
      <c r="A587">
        <v>2014</v>
      </c>
      <c r="B587" s="5" t="s">
        <v>83</v>
      </c>
      <c r="C587" s="5" t="s">
        <v>361</v>
      </c>
      <c r="D587" s="5" t="s">
        <v>91</v>
      </c>
      <c r="E587" s="5" t="s">
        <v>115</v>
      </c>
      <c r="F587" s="5" t="s">
        <v>116</v>
      </c>
      <c r="G587" s="5" t="s">
        <v>97</v>
      </c>
      <c r="H587" s="5" t="s">
        <v>319</v>
      </c>
      <c r="I587">
        <v>2585.3052800000009</v>
      </c>
      <c r="J587">
        <v>2550</v>
      </c>
      <c r="K587">
        <v>32</v>
      </c>
      <c r="L587">
        <v>216</v>
      </c>
      <c r="M587">
        <v>1233</v>
      </c>
      <c r="N587">
        <v>91.190589000000003</v>
      </c>
      <c r="O587">
        <v>2758.9648099999999</v>
      </c>
      <c r="P587">
        <v>2817</v>
      </c>
      <c r="Q587">
        <v>121.70099999999999</v>
      </c>
      <c r="R587">
        <v>2295.0659999999998</v>
      </c>
      <c r="S587">
        <v>745.08400000000017</v>
      </c>
      <c r="T587">
        <v>3107.893</v>
      </c>
      <c r="U587">
        <v>3.82</v>
      </c>
      <c r="V587">
        <v>1851</v>
      </c>
      <c r="W587">
        <v>916</v>
      </c>
      <c r="X587">
        <v>666</v>
      </c>
      <c r="Y587">
        <v>1631</v>
      </c>
      <c r="Z587">
        <v>3657.0680000000002</v>
      </c>
      <c r="AA587">
        <v>10934.431860000001</v>
      </c>
      <c r="AB587">
        <v>911.46100000000001</v>
      </c>
      <c r="AC587">
        <v>1901</v>
      </c>
      <c r="AD587">
        <v>1098.6959999999999</v>
      </c>
      <c r="AE587">
        <v>5277.5583300000008</v>
      </c>
      <c r="AF587">
        <v>8691.9526700000006</v>
      </c>
      <c r="AG587">
        <v>6172</v>
      </c>
      <c r="AH587">
        <v>4235.3615669982973</v>
      </c>
      <c r="AI587">
        <v>2723.1335994699998</v>
      </c>
      <c r="AJ587">
        <v>1199.1882599999999</v>
      </c>
      <c r="AK587">
        <v>459</v>
      </c>
      <c r="AL587">
        <v>70881.875</v>
      </c>
      <c r="AM587">
        <v>51995.28125</v>
      </c>
      <c r="AN587">
        <v>18886.59375</v>
      </c>
      <c r="AO587" s="5" t="s">
        <v>581</v>
      </c>
    </row>
    <row r="588" spans="1:41" ht="15" x14ac:dyDescent="0.25">
      <c r="A588">
        <v>2014</v>
      </c>
      <c r="B588" s="5" t="s">
        <v>83</v>
      </c>
      <c r="C588" s="5" t="s">
        <v>361</v>
      </c>
      <c r="D588" s="5" t="s">
        <v>91</v>
      </c>
      <c r="E588" s="5" t="s">
        <v>27</v>
      </c>
      <c r="F588" s="5" t="s">
        <v>27</v>
      </c>
      <c r="G588" s="5" t="s">
        <v>94</v>
      </c>
      <c r="H588" s="5" t="s">
        <v>319</v>
      </c>
      <c r="I588">
        <v>9280.2724609375</v>
      </c>
      <c r="J588">
        <v>370.1373291015625</v>
      </c>
      <c r="K588">
        <v>48.009983062744141</v>
      </c>
      <c r="L588">
        <v>138.537109375</v>
      </c>
      <c r="M588">
        <v>7715.77734375</v>
      </c>
      <c r="N588">
        <v>1121.7435302734375</v>
      </c>
      <c r="O588">
        <v>60.887569427490234</v>
      </c>
      <c r="P588">
        <v>5500.24072265625</v>
      </c>
      <c r="Q588">
        <v>2869.015869140625</v>
      </c>
      <c r="R588">
        <v>10.600732803344727</v>
      </c>
      <c r="S588">
        <v>8891.8349609375</v>
      </c>
      <c r="T588">
        <v>1574.7662353515625</v>
      </c>
      <c r="U588">
        <v>12716.6298828125</v>
      </c>
      <c r="V588">
        <v>1072.9691162109375</v>
      </c>
      <c r="W588">
        <v>1698.401611328125</v>
      </c>
      <c r="X588">
        <v>5072.99658203125</v>
      </c>
      <c r="Y588">
        <v>43097.734375</v>
      </c>
      <c r="Z588">
        <v>893.211181640625</v>
      </c>
      <c r="AA588">
        <v>32230.787109375</v>
      </c>
      <c r="AB588">
        <v>229.48515319824219</v>
      </c>
      <c r="AC588">
        <v>174.49331665039062</v>
      </c>
      <c r="AD588">
        <v>10768.771484375</v>
      </c>
      <c r="AE588">
        <v>8747.5751953125</v>
      </c>
      <c r="AF588">
        <v>2612.483154296875</v>
      </c>
      <c r="AG588">
        <v>49036.8515625</v>
      </c>
      <c r="AH588">
        <v>15291.2197265625</v>
      </c>
      <c r="AI588">
        <v>56.835842132568359</v>
      </c>
      <c r="AJ588">
        <v>7645.08251953125</v>
      </c>
      <c r="AK588">
        <v>366.9647216796875</v>
      </c>
      <c r="AL588">
        <v>229294.3125</v>
      </c>
      <c r="AM588">
        <v>177518.359375</v>
      </c>
      <c r="AN588">
        <v>51775.94921875</v>
      </c>
      <c r="AO588" s="5" t="s">
        <v>596</v>
      </c>
    </row>
    <row r="589" spans="1:41" ht="15" x14ac:dyDescent="0.25">
      <c r="A589">
        <v>2014</v>
      </c>
      <c r="B589" s="5" t="s">
        <v>83</v>
      </c>
      <c r="C589" s="5" t="s">
        <v>361</v>
      </c>
      <c r="D589" s="5" t="s">
        <v>91</v>
      </c>
      <c r="E589" s="5" t="s">
        <v>27</v>
      </c>
      <c r="F589" s="5" t="s">
        <v>27</v>
      </c>
      <c r="G589" s="5" t="s">
        <v>97</v>
      </c>
      <c r="H589" s="5" t="s">
        <v>319</v>
      </c>
      <c r="I589">
        <v>8775.3785900000003</v>
      </c>
      <c r="J589">
        <v>350</v>
      </c>
      <c r="K589">
        <v>45.398000000000003</v>
      </c>
      <c r="L589">
        <v>131</v>
      </c>
      <c r="M589">
        <v>7296</v>
      </c>
      <c r="N589">
        <v>1060.7149899999999</v>
      </c>
      <c r="O589">
        <v>57.574979999999996</v>
      </c>
      <c r="P589">
        <v>5201</v>
      </c>
      <c r="Q589">
        <v>2712.9270000000001</v>
      </c>
      <c r="R589">
        <v>10.023999999999999</v>
      </c>
      <c r="S589">
        <v>8408.0739999999987</v>
      </c>
      <c r="T589">
        <v>1489.0909999999999</v>
      </c>
      <c r="U589">
        <v>12024.78154</v>
      </c>
      <c r="V589">
        <v>1014.59414</v>
      </c>
      <c r="W589">
        <v>1606</v>
      </c>
      <c r="X589">
        <v>4797</v>
      </c>
      <c r="Y589">
        <v>40753</v>
      </c>
      <c r="Z589">
        <v>844.6160000000001</v>
      </c>
      <c r="AA589">
        <v>30477.270540000009</v>
      </c>
      <c r="AB589">
        <v>217</v>
      </c>
      <c r="AC589">
        <v>165</v>
      </c>
      <c r="AD589">
        <v>10182.896000000001</v>
      </c>
      <c r="AE589">
        <v>8271.6630799999984</v>
      </c>
      <c r="AF589">
        <v>2470.3510000000001</v>
      </c>
      <c r="AG589">
        <v>46369</v>
      </c>
      <c r="AH589">
        <v>14459.300144815201</v>
      </c>
      <c r="AI589">
        <v>53.743684910000013</v>
      </c>
      <c r="AJ589">
        <v>7229.1516399999991</v>
      </c>
      <c r="AK589">
        <v>347</v>
      </c>
      <c r="AL589">
        <v>216819.546875</v>
      </c>
      <c r="AM589">
        <v>167860.484375</v>
      </c>
      <c r="AN589">
        <v>48959.078125</v>
      </c>
      <c r="AO589" s="5" t="s">
        <v>597</v>
      </c>
    </row>
    <row r="590" spans="1:41" ht="15" x14ac:dyDescent="0.25">
      <c r="A590">
        <v>2014</v>
      </c>
      <c r="B590" s="5" t="s">
        <v>83</v>
      </c>
      <c r="C590" s="5" t="s">
        <v>361</v>
      </c>
      <c r="D590" s="5" t="s">
        <v>91</v>
      </c>
      <c r="E590" s="5" t="s">
        <v>453</v>
      </c>
      <c r="F590" s="5" t="s">
        <v>453</v>
      </c>
      <c r="G590" s="5" t="s">
        <v>94</v>
      </c>
      <c r="H590" s="5" t="s">
        <v>319</v>
      </c>
      <c r="I590">
        <v>5344.96826171875</v>
      </c>
      <c r="J590">
        <v>4322.146484375</v>
      </c>
      <c r="K590">
        <v>222.0823974609375</v>
      </c>
      <c r="L590">
        <v>357.4468994140625</v>
      </c>
      <c r="M590">
        <v>1996.6265869140625</v>
      </c>
      <c r="N590">
        <v>586.13360595703125</v>
      </c>
      <c r="O590">
        <v>0</v>
      </c>
      <c r="P590">
        <v>752.965087890625</v>
      </c>
      <c r="Q590">
        <v>67.2772216796875</v>
      </c>
      <c r="R590">
        <v>23.062728881835938</v>
      </c>
      <c r="S590">
        <v>6229.93994140625</v>
      </c>
      <c r="T590">
        <v>207.75279235839844</v>
      </c>
      <c r="U590">
        <v>176.82011413574219</v>
      </c>
      <c r="V590">
        <v>123.73162078857422</v>
      </c>
      <c r="W590">
        <v>1544.00146484375</v>
      </c>
      <c r="X590">
        <v>2135.16357421875</v>
      </c>
      <c r="Y590">
        <v>4828.7060546875</v>
      </c>
      <c r="Z590">
        <v>521.93487548828125</v>
      </c>
      <c r="AA590">
        <v>12973.75390625</v>
      </c>
      <c r="AB590">
        <v>0</v>
      </c>
      <c r="AC590">
        <v>190.35633850097656</v>
      </c>
      <c r="AD590">
        <v>2019.5771484375</v>
      </c>
      <c r="AE590">
        <v>517.13470458984375</v>
      </c>
      <c r="AF590">
        <v>4839.38720703125</v>
      </c>
      <c r="AG590">
        <v>30948.76953125</v>
      </c>
      <c r="AH590">
        <v>6031.33251953125</v>
      </c>
      <c r="AI590">
        <v>2604.5244140625</v>
      </c>
      <c r="AJ590">
        <v>4774.06982421875</v>
      </c>
      <c r="AK590">
        <v>171.32070922851563</v>
      </c>
      <c r="AL590">
        <v>94510.984375</v>
      </c>
      <c r="AM590">
        <v>71348.6640625</v>
      </c>
      <c r="AN590">
        <v>23162.3203125</v>
      </c>
      <c r="AO590" s="5" t="s">
        <v>604</v>
      </c>
    </row>
    <row r="591" spans="1:41" ht="15" x14ac:dyDescent="0.25">
      <c r="A591">
        <v>2014</v>
      </c>
      <c r="B591" s="5" t="s">
        <v>83</v>
      </c>
      <c r="C591" s="5" t="s">
        <v>361</v>
      </c>
      <c r="D591" s="5" t="s">
        <v>91</v>
      </c>
      <c r="E591" s="5" t="s">
        <v>453</v>
      </c>
      <c r="F591" s="5" t="s">
        <v>453</v>
      </c>
      <c r="G591" s="5" t="s">
        <v>97</v>
      </c>
      <c r="H591" s="5" t="s">
        <v>319</v>
      </c>
      <c r="I591">
        <v>5054.1748595000008</v>
      </c>
      <c r="J591">
        <v>4087</v>
      </c>
      <c r="K591">
        <v>210</v>
      </c>
      <c r="L591">
        <v>338</v>
      </c>
      <c r="M591">
        <v>1888</v>
      </c>
      <c r="N591">
        <v>554.24500999999987</v>
      </c>
      <c r="O591">
        <v>0</v>
      </c>
      <c r="P591">
        <v>712</v>
      </c>
      <c r="Q591">
        <v>63.616999999999997</v>
      </c>
      <c r="R591">
        <v>21.808</v>
      </c>
      <c r="S591">
        <v>5891</v>
      </c>
      <c r="T591">
        <v>196.45</v>
      </c>
      <c r="U591">
        <v>167.20021</v>
      </c>
      <c r="V591">
        <v>117</v>
      </c>
      <c r="W591">
        <v>1460</v>
      </c>
      <c r="X591">
        <v>2019</v>
      </c>
      <c r="Y591">
        <v>4566</v>
      </c>
      <c r="Z591">
        <v>493.53899999999999</v>
      </c>
      <c r="AA591">
        <v>12267.91685</v>
      </c>
      <c r="AB591">
        <v>0</v>
      </c>
      <c r="AC591">
        <v>180</v>
      </c>
      <c r="AD591">
        <v>1909.702</v>
      </c>
      <c r="AE591">
        <v>489</v>
      </c>
      <c r="AF591">
        <v>4576.1000000000004</v>
      </c>
      <c r="AG591">
        <v>29265</v>
      </c>
      <c r="AH591">
        <v>5703.1974999999993</v>
      </c>
      <c r="AI591">
        <v>2462.8250825700002</v>
      </c>
      <c r="AJ591">
        <v>4514.3366000000233</v>
      </c>
      <c r="AK591">
        <v>162</v>
      </c>
      <c r="AL591">
        <v>89369.109375</v>
      </c>
      <c r="AM591">
        <v>67466.9375</v>
      </c>
      <c r="AN591">
        <v>21902.173828125</v>
      </c>
      <c r="AO591" s="5" t="s">
        <v>605</v>
      </c>
    </row>
    <row r="592" spans="1:41" ht="15" x14ac:dyDescent="0.25">
      <c r="A592">
        <v>2014</v>
      </c>
      <c r="B592" s="5" t="s">
        <v>83</v>
      </c>
      <c r="C592" s="5" t="s">
        <v>361</v>
      </c>
      <c r="D592" s="5" t="s">
        <v>91</v>
      </c>
      <c r="E592" s="5" t="s">
        <v>457</v>
      </c>
      <c r="F592" s="5" t="s">
        <v>457</v>
      </c>
      <c r="G592" s="5" t="s">
        <v>94</v>
      </c>
      <c r="H592" s="5" t="s">
        <v>319</v>
      </c>
      <c r="I592">
        <v>0</v>
      </c>
      <c r="J592">
        <v>0</v>
      </c>
      <c r="K592"/>
      <c r="L592"/>
      <c r="M592"/>
      <c r="N592"/>
      <c r="O592">
        <v>85.660354614257813</v>
      </c>
      <c r="P592">
        <v>0</v>
      </c>
      <c r="Q592">
        <v>0</v>
      </c>
      <c r="R592">
        <v>0</v>
      </c>
      <c r="S592"/>
      <c r="T592"/>
      <c r="U592"/>
      <c r="V592">
        <v>137.47958374023437</v>
      </c>
      <c r="W592"/>
      <c r="X592">
        <v>318.318115234375</v>
      </c>
      <c r="Y592">
        <v>0</v>
      </c>
      <c r="Z592">
        <v>0</v>
      </c>
      <c r="AA592">
        <v>0</v>
      </c>
      <c r="AB592">
        <v>0</v>
      </c>
      <c r="AC592">
        <v>0</v>
      </c>
      <c r="AD592">
        <v>0</v>
      </c>
      <c r="AE592">
        <v>0</v>
      </c>
      <c r="AF592"/>
      <c r="AG592">
        <v>0</v>
      </c>
      <c r="AH592">
        <v>0</v>
      </c>
      <c r="AI592"/>
      <c r="AJ592">
        <v>0</v>
      </c>
      <c r="AK592"/>
      <c r="AL592">
        <v>541.45806884765625</v>
      </c>
      <c r="AM592">
        <v>137.47958374023437</v>
      </c>
      <c r="AN592">
        <v>403.97845458984375</v>
      </c>
      <c r="AO592" s="5" t="s">
        <v>606</v>
      </c>
    </row>
    <row r="593" spans="1:41" ht="15" x14ac:dyDescent="0.25">
      <c r="A593">
        <v>2014</v>
      </c>
      <c r="B593" s="5" t="s">
        <v>83</v>
      </c>
      <c r="C593" s="5" t="s">
        <v>361</v>
      </c>
      <c r="D593" s="5" t="s">
        <v>91</v>
      </c>
      <c r="E593" s="5" t="s">
        <v>457</v>
      </c>
      <c r="F593" s="5" t="s">
        <v>457</v>
      </c>
      <c r="G593" s="5" t="s">
        <v>97</v>
      </c>
      <c r="H593" s="5" t="s">
        <v>319</v>
      </c>
      <c r="I593">
        <v>0</v>
      </c>
      <c r="J593">
        <v>0</v>
      </c>
      <c r="K593"/>
      <c r="L593"/>
      <c r="M593"/>
      <c r="N593"/>
      <c r="O593">
        <v>81</v>
      </c>
      <c r="P593">
        <v>0</v>
      </c>
      <c r="Q593">
        <v>0</v>
      </c>
      <c r="R593">
        <v>0</v>
      </c>
      <c r="S593"/>
      <c r="T593"/>
      <c r="U593"/>
      <c r="V593">
        <v>130</v>
      </c>
      <c r="W593"/>
      <c r="X593">
        <v>301</v>
      </c>
      <c r="Y593">
        <v>0</v>
      </c>
      <c r="Z593">
        <v>0</v>
      </c>
      <c r="AA593">
        <v>0</v>
      </c>
      <c r="AB593">
        <v>0</v>
      </c>
      <c r="AC593">
        <v>0</v>
      </c>
      <c r="AD593">
        <v>0</v>
      </c>
      <c r="AE593">
        <v>0</v>
      </c>
      <c r="AF593"/>
      <c r="AG593">
        <v>0</v>
      </c>
      <c r="AH593">
        <v>0</v>
      </c>
      <c r="AI593"/>
      <c r="AJ593">
        <v>0</v>
      </c>
      <c r="AK593"/>
      <c r="AL593">
        <v>512</v>
      </c>
      <c r="AM593">
        <v>130</v>
      </c>
      <c r="AN593">
        <v>382</v>
      </c>
      <c r="AO593" s="5" t="s">
        <v>607</v>
      </c>
    </row>
    <row r="594" spans="1:41" ht="15" x14ac:dyDescent="0.25">
      <c r="A594">
        <v>2014</v>
      </c>
      <c r="B594" s="5" t="s">
        <v>83</v>
      </c>
      <c r="C594" s="5" t="s">
        <v>371</v>
      </c>
      <c r="D594" s="5" t="s">
        <v>91</v>
      </c>
      <c r="E594" s="5" t="s">
        <v>154</v>
      </c>
      <c r="F594" s="5" t="s">
        <v>370</v>
      </c>
      <c r="G594" s="5" t="s">
        <v>94</v>
      </c>
      <c r="H594" s="5" t="s">
        <v>319</v>
      </c>
      <c r="I594">
        <v>2842.804931640625</v>
      </c>
      <c r="J594">
        <v>8207.53125</v>
      </c>
      <c r="K594">
        <v>1101.488525390625</v>
      </c>
      <c r="L594">
        <v>1358.9327392578125</v>
      </c>
      <c r="M594">
        <v>4272.4423828125</v>
      </c>
      <c r="N594">
        <v>4322.041015625</v>
      </c>
      <c r="O594">
        <v>3901.678466796875</v>
      </c>
      <c r="P594">
        <v>2869.093017578125</v>
      </c>
      <c r="Q594">
        <v>1492.24462890625</v>
      </c>
      <c r="R594">
        <v>6052.69091796875</v>
      </c>
      <c r="S594">
        <v>2423.37060546875</v>
      </c>
      <c r="T594">
        <v>5107.29541015625</v>
      </c>
      <c r="U594">
        <v>447.706298828125</v>
      </c>
      <c r="V594">
        <v>1476.3192138671875</v>
      </c>
      <c r="W594">
        <v>957.06939697265625</v>
      </c>
      <c r="X594">
        <v>10296.1630859375</v>
      </c>
      <c r="Y594">
        <v>15905.330078125</v>
      </c>
      <c r="Z594">
        <v>4834.18310546875</v>
      </c>
      <c r="AA594">
        <v>45163.19140625</v>
      </c>
      <c r="AB594">
        <v>754.61376953125</v>
      </c>
      <c r="AC594">
        <v>6344.15380859375</v>
      </c>
      <c r="AD594">
        <v>8370.6123046875</v>
      </c>
      <c r="AE594">
        <v>3534.9794921875</v>
      </c>
      <c r="AF594">
        <v>13653.99609375</v>
      </c>
      <c r="AG594">
        <v>61770.6328125</v>
      </c>
      <c r="AH594">
        <v>13670.5546875</v>
      </c>
      <c r="AI594">
        <v>500.05209350585937</v>
      </c>
      <c r="AJ594">
        <v>20379.73828125</v>
      </c>
      <c r="AK594">
        <v>1693.1138916015625</v>
      </c>
      <c r="AL594">
        <v>253704.046875</v>
      </c>
      <c r="AM594">
        <v>200655.578125</v>
      </c>
      <c r="AN594">
        <v>53048.453125</v>
      </c>
      <c r="AO594" s="5" t="s">
        <v>544</v>
      </c>
    </row>
    <row r="595" spans="1:41" ht="15" x14ac:dyDescent="0.25">
      <c r="A595">
        <v>2014</v>
      </c>
      <c r="B595" s="5" t="s">
        <v>83</v>
      </c>
      <c r="C595" s="5" t="s">
        <v>371</v>
      </c>
      <c r="D595" s="5" t="s">
        <v>91</v>
      </c>
      <c r="E595" s="5" t="s">
        <v>154</v>
      </c>
      <c r="F595" s="5" t="s">
        <v>370</v>
      </c>
      <c r="G595" s="5" t="s">
        <v>97</v>
      </c>
      <c r="H595" s="5" t="s">
        <v>319</v>
      </c>
      <c r="I595">
        <v>2688.1420600000001</v>
      </c>
      <c r="J595">
        <v>7761</v>
      </c>
      <c r="K595">
        <v>1041.5619999999999</v>
      </c>
      <c r="L595">
        <v>1285</v>
      </c>
      <c r="M595">
        <v>4040</v>
      </c>
      <c r="N595">
        <v>4086.9000620000011</v>
      </c>
      <c r="O595">
        <v>3689.4074300000002</v>
      </c>
      <c r="P595">
        <v>2713</v>
      </c>
      <c r="Q595">
        <v>1411.059</v>
      </c>
      <c r="R595">
        <v>5723.3939999999993</v>
      </c>
      <c r="S595">
        <v>2291.527</v>
      </c>
      <c r="T595">
        <v>4829.433</v>
      </c>
      <c r="U595">
        <v>423.34881999999988</v>
      </c>
      <c r="V595">
        <v>1396</v>
      </c>
      <c r="W595">
        <v>905</v>
      </c>
      <c r="X595">
        <v>9736</v>
      </c>
      <c r="Y595">
        <v>15040</v>
      </c>
      <c r="Z595">
        <v>4571.1790000000001</v>
      </c>
      <c r="AA595">
        <v>42706.086960000001</v>
      </c>
      <c r="AB595">
        <v>713.55899999999997</v>
      </c>
      <c r="AC595">
        <v>5999</v>
      </c>
      <c r="AD595">
        <v>7915.2090000000007</v>
      </c>
      <c r="AE595">
        <v>3342.6587100000002</v>
      </c>
      <c r="AF595">
        <v>12911.15</v>
      </c>
      <c r="AG595">
        <v>58410</v>
      </c>
      <c r="AH595">
        <v>12926.80741679689</v>
      </c>
      <c r="AI595">
        <v>472.84673047000001</v>
      </c>
      <c r="AJ595">
        <v>19270.978050000002</v>
      </c>
      <c r="AK595">
        <v>1601</v>
      </c>
      <c r="AL595">
        <v>239901.265625</v>
      </c>
      <c r="AM595">
        <v>189738.890625</v>
      </c>
      <c r="AN595">
        <v>50162.35546875</v>
      </c>
      <c r="AO595" s="5" t="s">
        <v>545</v>
      </c>
    </row>
    <row r="596" spans="1:41" ht="15" x14ac:dyDescent="0.25">
      <c r="A596">
        <v>2014</v>
      </c>
      <c r="B596" s="5" t="s">
        <v>83</v>
      </c>
      <c r="C596" s="5" t="s">
        <v>371</v>
      </c>
      <c r="D596" s="5" t="s">
        <v>91</v>
      </c>
      <c r="E596" s="5" t="s">
        <v>154</v>
      </c>
      <c r="F596" s="5" t="s">
        <v>374</v>
      </c>
      <c r="G596" s="5" t="s">
        <v>94</v>
      </c>
      <c r="H596" s="5" t="s">
        <v>319</v>
      </c>
      <c r="I596">
        <v>2045.1219482421875</v>
      </c>
      <c r="J596">
        <v>7557.14697265625</v>
      </c>
      <c r="K596">
        <v>1019.0007934570312</v>
      </c>
      <c r="L596">
        <v>1358.9327392578125</v>
      </c>
      <c r="M596">
        <v>4272.4423828125</v>
      </c>
      <c r="N596">
        <v>4310.48388671875</v>
      </c>
      <c r="O596">
        <v>3901.678466796875</v>
      </c>
      <c r="P596">
        <v>2868.03564453125</v>
      </c>
      <c r="Q596">
        <v>1471.0738525390625</v>
      </c>
      <c r="R596">
        <v>6052.69091796875</v>
      </c>
      <c r="S596">
        <v>2418.082763671875</v>
      </c>
      <c r="T596">
        <v>5093.791015625</v>
      </c>
      <c r="U596">
        <v>447.706298828125</v>
      </c>
      <c r="V596">
        <v>1373.73828125</v>
      </c>
      <c r="W596">
        <v>957.06939697265625</v>
      </c>
      <c r="X596">
        <v>8160.99951171875</v>
      </c>
      <c r="Y596">
        <v>15905.330078125</v>
      </c>
      <c r="Z596">
        <v>4834.18310546875</v>
      </c>
      <c r="AA596">
        <v>45163.19140625</v>
      </c>
      <c r="AB596">
        <v>754.61376953125</v>
      </c>
      <c r="AC596">
        <v>6154.85498046875</v>
      </c>
      <c r="AD596">
        <v>8335.0556640625</v>
      </c>
      <c r="AE596">
        <v>3534.9794921875</v>
      </c>
      <c r="AF596">
        <v>13653.99609375</v>
      </c>
      <c r="AG596">
        <v>61733.62109375</v>
      </c>
      <c r="AH596">
        <v>13380.955078125</v>
      </c>
      <c r="AI596">
        <v>500.05209350585937</v>
      </c>
      <c r="AJ596">
        <v>20379.73828125</v>
      </c>
      <c r="AK596">
        <v>1521.793212890625</v>
      </c>
      <c r="AL596">
        <v>249160.359375</v>
      </c>
      <c r="AM596">
        <v>198844.828125</v>
      </c>
      <c r="AN596">
        <v>50315.53125</v>
      </c>
      <c r="AO596" s="5" t="s">
        <v>546</v>
      </c>
    </row>
    <row r="597" spans="1:41" ht="15" x14ac:dyDescent="0.25">
      <c r="A597">
        <v>2014</v>
      </c>
      <c r="B597" s="5" t="s">
        <v>83</v>
      </c>
      <c r="C597" s="5" t="s">
        <v>371</v>
      </c>
      <c r="D597" s="5" t="s">
        <v>91</v>
      </c>
      <c r="E597" s="5" t="s">
        <v>154</v>
      </c>
      <c r="F597" s="5" t="s">
        <v>374</v>
      </c>
      <c r="G597" s="5" t="s">
        <v>97</v>
      </c>
      <c r="H597" s="5" t="s">
        <v>319</v>
      </c>
      <c r="I597">
        <v>1933.8570295</v>
      </c>
      <c r="J597">
        <v>7146</v>
      </c>
      <c r="K597">
        <v>963.56200000000013</v>
      </c>
      <c r="L597">
        <v>1285</v>
      </c>
      <c r="M597">
        <v>4040</v>
      </c>
      <c r="N597">
        <v>4075.971732</v>
      </c>
      <c r="O597">
        <v>3689.4074300000002</v>
      </c>
      <c r="P597">
        <v>2712</v>
      </c>
      <c r="Q597">
        <v>1391.04</v>
      </c>
      <c r="R597">
        <v>5723.3939999999993</v>
      </c>
      <c r="S597">
        <v>2286.527</v>
      </c>
      <c r="T597">
        <v>4816.6629999999996</v>
      </c>
      <c r="U597">
        <v>423.34881999999988</v>
      </c>
      <c r="V597">
        <v>1299</v>
      </c>
      <c r="W597">
        <v>905</v>
      </c>
      <c r="X597">
        <v>7717</v>
      </c>
      <c r="Y597">
        <v>15040</v>
      </c>
      <c r="Z597">
        <v>4571.1790000000001</v>
      </c>
      <c r="AA597">
        <v>42706.086960000001</v>
      </c>
      <c r="AB597">
        <v>713.55899999999997</v>
      </c>
      <c r="AC597">
        <v>5820</v>
      </c>
      <c r="AD597">
        <v>7881.5870000000004</v>
      </c>
      <c r="AE597">
        <v>3342.6587100000002</v>
      </c>
      <c r="AF597">
        <v>12911.15</v>
      </c>
      <c r="AG597">
        <v>58375</v>
      </c>
      <c r="AH597">
        <v>12652.964046796889</v>
      </c>
      <c r="AI597">
        <v>472.84673047000001</v>
      </c>
      <c r="AJ597">
        <v>19270.978050000002</v>
      </c>
      <c r="AK597">
        <v>1439</v>
      </c>
      <c r="AL597">
        <v>235604.78125</v>
      </c>
      <c r="AM597">
        <v>188026.671875</v>
      </c>
      <c r="AN597">
        <v>47578.1171875</v>
      </c>
      <c r="AO597" s="5" t="s">
        <v>547</v>
      </c>
    </row>
    <row r="598" spans="1:41" ht="15" x14ac:dyDescent="0.25">
      <c r="A598">
        <v>2014</v>
      </c>
      <c r="B598" s="5" t="s">
        <v>83</v>
      </c>
      <c r="C598" s="5" t="s">
        <v>371</v>
      </c>
      <c r="D598" s="5" t="s">
        <v>91</v>
      </c>
      <c r="E598" s="5" t="s">
        <v>154</v>
      </c>
      <c r="F598" s="5" t="s">
        <v>377</v>
      </c>
      <c r="G598" s="5" t="s">
        <v>94</v>
      </c>
      <c r="H598" s="5" t="s">
        <v>319</v>
      </c>
      <c r="I598">
        <v>797.6829833984375</v>
      </c>
      <c r="J598">
        <v>650.3841552734375</v>
      </c>
      <c r="K598">
        <v>82.487747192382813</v>
      </c>
      <c r="L598"/>
      <c r="M598"/>
      <c r="N598">
        <v>11.557093620300293</v>
      </c>
      <c r="O598">
        <v>0</v>
      </c>
      <c r="P598">
        <v>1.0575352907180786</v>
      </c>
      <c r="Q598">
        <v>21.170797348022461</v>
      </c>
      <c r="R598">
        <v>0</v>
      </c>
      <c r="S598">
        <v>5.2876763343811035</v>
      </c>
      <c r="T598">
        <v>13.504725456237793</v>
      </c>
      <c r="U598"/>
      <c r="V598">
        <v>102.58091735839844</v>
      </c>
      <c r="W598">
        <v>0</v>
      </c>
      <c r="X598">
        <v>2135.16357421875</v>
      </c>
      <c r="Y598">
        <v>0</v>
      </c>
      <c r="Z598"/>
      <c r="AA598">
        <v>0</v>
      </c>
      <c r="AB598"/>
      <c r="AC598">
        <v>189.29881286621094</v>
      </c>
      <c r="AD598">
        <v>35.556449890136719</v>
      </c>
      <c r="AE598"/>
      <c r="AF598"/>
      <c r="AG598">
        <v>37.01373291015625</v>
      </c>
      <c r="AH598">
        <v>289.5989990234375</v>
      </c>
      <c r="AI598">
        <v>0</v>
      </c>
      <c r="AJ598">
        <v>0</v>
      </c>
      <c r="AK598">
        <v>171.32070922851563</v>
      </c>
      <c r="AL598">
        <v>4543.666015625</v>
      </c>
      <c r="AM598">
        <v>1810.74609375</v>
      </c>
      <c r="AN598">
        <v>2732.919921875</v>
      </c>
      <c r="AO598" s="5" t="s">
        <v>548</v>
      </c>
    </row>
    <row r="599" spans="1:41" ht="15" x14ac:dyDescent="0.25">
      <c r="A599">
        <v>2014</v>
      </c>
      <c r="B599" s="5" t="s">
        <v>83</v>
      </c>
      <c r="C599" s="5" t="s">
        <v>371</v>
      </c>
      <c r="D599" s="5" t="s">
        <v>91</v>
      </c>
      <c r="E599" s="5" t="s">
        <v>154</v>
      </c>
      <c r="F599" s="5" t="s">
        <v>377</v>
      </c>
      <c r="G599" s="5" t="s">
        <v>97</v>
      </c>
      <c r="H599" s="5" t="s">
        <v>319</v>
      </c>
      <c r="I599">
        <v>754.28503049999995</v>
      </c>
      <c r="J599">
        <v>615</v>
      </c>
      <c r="K599">
        <v>78</v>
      </c>
      <c r="L599"/>
      <c r="M599"/>
      <c r="N599">
        <v>10.928330000000001</v>
      </c>
      <c r="O599">
        <v>0</v>
      </c>
      <c r="P599">
        <v>1</v>
      </c>
      <c r="Q599">
        <v>20.018999999999998</v>
      </c>
      <c r="R599">
        <v>0</v>
      </c>
      <c r="S599">
        <v>5</v>
      </c>
      <c r="T599">
        <v>12.77</v>
      </c>
      <c r="U599"/>
      <c r="V599">
        <v>97</v>
      </c>
      <c r="W599">
        <v>0</v>
      </c>
      <c r="X599">
        <v>2019</v>
      </c>
      <c r="Y599">
        <v>0</v>
      </c>
      <c r="Z599"/>
      <c r="AA599">
        <v>0</v>
      </c>
      <c r="AB599"/>
      <c r="AC599">
        <v>179</v>
      </c>
      <c r="AD599">
        <v>33.622</v>
      </c>
      <c r="AE599"/>
      <c r="AF599"/>
      <c r="AG599">
        <v>35</v>
      </c>
      <c r="AH599">
        <v>273.84337000000011</v>
      </c>
      <c r="AI599">
        <v>0</v>
      </c>
      <c r="AJ599">
        <v>0</v>
      </c>
      <c r="AK599">
        <v>162</v>
      </c>
      <c r="AL599">
        <v>4296.4677734375</v>
      </c>
      <c r="AM599">
        <v>1712.232421875</v>
      </c>
      <c r="AN599">
        <v>2584.2353515625</v>
      </c>
      <c r="AO599" s="5" t="s">
        <v>549</v>
      </c>
    </row>
    <row r="600" spans="1:41" ht="15" x14ac:dyDescent="0.25">
      <c r="A600">
        <v>2014</v>
      </c>
      <c r="B600" s="5" t="s">
        <v>83</v>
      </c>
      <c r="C600" s="5" t="s">
        <v>371</v>
      </c>
      <c r="D600" s="5" t="s">
        <v>91</v>
      </c>
      <c r="E600" s="5" t="s">
        <v>154</v>
      </c>
      <c r="F600" s="5" t="s">
        <v>380</v>
      </c>
      <c r="G600" s="5" t="s">
        <v>94</v>
      </c>
      <c r="H600" s="5" t="s">
        <v>319</v>
      </c>
      <c r="I600">
        <v>134.62086486816406</v>
      </c>
      <c r="J600">
        <v>494.92648315429687</v>
      </c>
      <c r="K600">
        <v>16.19297981262207</v>
      </c>
      <c r="L600">
        <v>197.75909423828125</v>
      </c>
      <c r="M600">
        <v>686.34039306640625</v>
      </c>
      <c r="N600">
        <v>316.8731689453125</v>
      </c>
      <c r="O600">
        <v>428.085205078125</v>
      </c>
      <c r="P600">
        <v>25.38084602355957</v>
      </c>
      <c r="Q600">
        <v>360.53067016601562</v>
      </c>
      <c r="R600">
        <v>1565.9346923828125</v>
      </c>
      <c r="S600">
        <v>152.530517578125</v>
      </c>
      <c r="T600">
        <v>492.63800048828125</v>
      </c>
      <c r="U600">
        <v>314.27029418945312</v>
      </c>
      <c r="V600">
        <v>13.747958183288574</v>
      </c>
      <c r="W600">
        <v>102.58091735839844</v>
      </c>
      <c r="X600">
        <v>3238.1728515625</v>
      </c>
      <c r="Y600">
        <v>473.77578735351562</v>
      </c>
      <c r="Z600"/>
      <c r="AA600">
        <v>3129.3671875</v>
      </c>
      <c r="AB600">
        <v>0</v>
      </c>
      <c r="AC600">
        <v>65.567184448242188</v>
      </c>
      <c r="AD600">
        <v>0</v>
      </c>
      <c r="AE600">
        <v>172.8416748046875</v>
      </c>
      <c r="AF600">
        <v>4876.81298828125</v>
      </c>
      <c r="AG600">
        <v>5605.994140625</v>
      </c>
      <c r="AH600">
        <v>237.05386352539062</v>
      </c>
      <c r="AI600">
        <v>51.909866333007813</v>
      </c>
      <c r="AJ600">
        <v>224.42579650878906</v>
      </c>
      <c r="AK600"/>
      <c r="AL600">
        <v>23378.3359375</v>
      </c>
      <c r="AM600">
        <v>17972.830078125</v>
      </c>
      <c r="AN600">
        <v>5405.50439453125</v>
      </c>
      <c r="AO600" s="5" t="s">
        <v>550</v>
      </c>
    </row>
    <row r="601" spans="1:41" ht="15" x14ac:dyDescent="0.25">
      <c r="A601">
        <v>2014</v>
      </c>
      <c r="B601" s="5" t="s">
        <v>83</v>
      </c>
      <c r="C601" s="5" t="s">
        <v>371</v>
      </c>
      <c r="D601" s="5" t="s">
        <v>91</v>
      </c>
      <c r="E601" s="5" t="s">
        <v>154</v>
      </c>
      <c r="F601" s="5" t="s">
        <v>380</v>
      </c>
      <c r="G601" s="5" t="s">
        <v>97</v>
      </c>
      <c r="H601" s="5" t="s">
        <v>319</v>
      </c>
      <c r="I601">
        <v>127.29680999999999</v>
      </c>
      <c r="J601">
        <v>468</v>
      </c>
      <c r="K601">
        <v>15.311999999999999</v>
      </c>
      <c r="L601">
        <v>187</v>
      </c>
      <c r="M601">
        <v>649</v>
      </c>
      <c r="N601">
        <v>299.63368450000002</v>
      </c>
      <c r="O601">
        <v>404.79521</v>
      </c>
      <c r="P601">
        <v>24</v>
      </c>
      <c r="Q601">
        <v>340.916</v>
      </c>
      <c r="R601">
        <v>1480.74</v>
      </c>
      <c r="S601">
        <v>144.23209431263041</v>
      </c>
      <c r="T601">
        <v>465.83600000000001</v>
      </c>
      <c r="U601">
        <v>297.1724099999999</v>
      </c>
      <c r="V601">
        <v>13</v>
      </c>
      <c r="W601">
        <v>97</v>
      </c>
      <c r="X601">
        <v>3062</v>
      </c>
      <c r="Y601">
        <v>448</v>
      </c>
      <c r="Z601"/>
      <c r="AA601">
        <v>2959.11393</v>
      </c>
      <c r="AB601">
        <v>0</v>
      </c>
      <c r="AC601">
        <v>62</v>
      </c>
      <c r="AD601">
        <v>0</v>
      </c>
      <c r="AE601">
        <v>163.43821688873379</v>
      </c>
      <c r="AF601">
        <v>4611.49</v>
      </c>
      <c r="AG601">
        <v>5301</v>
      </c>
      <c r="AH601">
        <v>224.15694656719711</v>
      </c>
      <c r="AI601">
        <v>49.085708519999997</v>
      </c>
      <c r="AJ601">
        <v>212.21591000000001</v>
      </c>
      <c r="AK601"/>
      <c r="AL601">
        <v>22106.435546875</v>
      </c>
      <c r="AM601">
        <v>16995.017578125</v>
      </c>
      <c r="AN601">
        <v>5111.41796875</v>
      </c>
      <c r="AO601" s="5" t="s">
        <v>551</v>
      </c>
    </row>
    <row r="602" spans="1:41" ht="15" x14ac:dyDescent="0.25">
      <c r="A602">
        <v>2014</v>
      </c>
      <c r="B602" s="5" t="s">
        <v>83</v>
      </c>
      <c r="C602" s="5" t="s">
        <v>371</v>
      </c>
      <c r="D602" s="5" t="s">
        <v>91</v>
      </c>
      <c r="E602" s="5" t="s">
        <v>154</v>
      </c>
      <c r="F602" s="5" t="s">
        <v>383</v>
      </c>
      <c r="G602" s="5" t="s">
        <v>94</v>
      </c>
      <c r="H602" s="5" t="s">
        <v>319</v>
      </c>
      <c r="I602">
        <v>917.33892822265625</v>
      </c>
      <c r="J602">
        <v>1674.0782470703125</v>
      </c>
      <c r="K602">
        <v>575.25579833984375</v>
      </c>
      <c r="L602">
        <v>759.310302734375</v>
      </c>
      <c r="M602">
        <v>1429.78759765625</v>
      </c>
      <c r="N602">
        <v>2456.95751953125</v>
      </c>
      <c r="O602">
        <v>1310.8675537109375</v>
      </c>
      <c r="P602">
        <v>563.666259765625</v>
      </c>
      <c r="Q602">
        <v>308.4544677734375</v>
      </c>
      <c r="R602">
        <v>123.34033203125</v>
      </c>
      <c r="S602">
        <v>1614.062744140625</v>
      </c>
      <c r="T602">
        <v>1887.0902099609375</v>
      </c>
      <c r="U602">
        <v>9.5774621963500977</v>
      </c>
      <c r="V602">
        <v>960.24200439453125</v>
      </c>
      <c r="W602">
        <v>574.24163818359375</v>
      </c>
      <c r="X602">
        <v>4849.8564453125</v>
      </c>
      <c r="Y602">
        <v>2722.095703125</v>
      </c>
      <c r="Z602">
        <v>3398.502685546875</v>
      </c>
      <c r="AA602">
        <v>24532.236328125</v>
      </c>
      <c r="AB602">
        <v>534.78814697265625</v>
      </c>
      <c r="AC602">
        <v>4673.248046875</v>
      </c>
      <c r="AD602">
        <v>4769.87109375</v>
      </c>
      <c r="AE602">
        <v>1411.025390625</v>
      </c>
      <c r="AF602">
        <v>3685.10205078125</v>
      </c>
      <c r="AG602">
        <v>18751.158203125</v>
      </c>
      <c r="AH602">
        <v>9009.5849609375</v>
      </c>
      <c r="AI602">
        <v>64.154579162597656</v>
      </c>
      <c r="AJ602">
        <v>7535.28125</v>
      </c>
      <c r="AK602">
        <v>429.35931396484375</v>
      </c>
      <c r="AL602">
        <v>101530.5390625</v>
      </c>
      <c r="AM602">
        <v>74481.609375</v>
      </c>
      <c r="AN602">
        <v>27048.919921875</v>
      </c>
      <c r="AO602" s="5" t="s">
        <v>552</v>
      </c>
    </row>
    <row r="603" spans="1:41" ht="15" x14ac:dyDescent="0.25">
      <c r="A603">
        <v>2014</v>
      </c>
      <c r="B603" s="5" t="s">
        <v>83</v>
      </c>
      <c r="C603" s="5" t="s">
        <v>371</v>
      </c>
      <c r="D603" s="5" t="s">
        <v>91</v>
      </c>
      <c r="E603" s="5" t="s">
        <v>154</v>
      </c>
      <c r="F603" s="5" t="s">
        <v>383</v>
      </c>
      <c r="G603" s="5" t="s">
        <v>97</v>
      </c>
      <c r="H603" s="5" t="s">
        <v>319</v>
      </c>
      <c r="I603">
        <v>867.43106</v>
      </c>
      <c r="J603">
        <v>1583</v>
      </c>
      <c r="K603">
        <v>543.95899999999995</v>
      </c>
      <c r="L603">
        <v>718</v>
      </c>
      <c r="M603">
        <v>1352</v>
      </c>
      <c r="N603">
        <v>2323.2867185000009</v>
      </c>
      <c r="O603">
        <v>1239.54981</v>
      </c>
      <c r="P603">
        <v>533</v>
      </c>
      <c r="Q603">
        <v>291.673</v>
      </c>
      <c r="R603">
        <v>116.63</v>
      </c>
      <c r="S603">
        <v>1526.2496217715211</v>
      </c>
      <c r="T603">
        <v>1784.423</v>
      </c>
      <c r="U603">
        <v>9.0564</v>
      </c>
      <c r="V603">
        <v>908</v>
      </c>
      <c r="W603">
        <v>543</v>
      </c>
      <c r="X603">
        <v>4586</v>
      </c>
      <c r="Y603">
        <v>2574</v>
      </c>
      <c r="Z603">
        <v>3213.607</v>
      </c>
      <c r="AA603">
        <v>23197.55875</v>
      </c>
      <c r="AB603">
        <v>505.69299999999998</v>
      </c>
      <c r="AC603">
        <v>4419</v>
      </c>
      <c r="AD603">
        <v>4510.3660000000009</v>
      </c>
      <c r="AE603">
        <v>1334.258552726214</v>
      </c>
      <c r="AF603">
        <v>3484.614</v>
      </c>
      <c r="AG603">
        <v>17731</v>
      </c>
      <c r="AH603">
        <v>8519.4181968332396</v>
      </c>
      <c r="AI603">
        <v>60.664250410000001</v>
      </c>
      <c r="AJ603">
        <v>7125.3239800000001</v>
      </c>
      <c r="AK603">
        <v>406</v>
      </c>
      <c r="AL603">
        <v>96006.765625</v>
      </c>
      <c r="AM603">
        <v>70429.4375</v>
      </c>
      <c r="AN603">
        <v>25577.322265625</v>
      </c>
      <c r="AO603" s="5" t="s">
        <v>553</v>
      </c>
    </row>
    <row r="604" spans="1:41" ht="15" x14ac:dyDescent="0.25">
      <c r="A604">
        <v>2014</v>
      </c>
      <c r="B604" s="5" t="s">
        <v>83</v>
      </c>
      <c r="C604" s="5" t="s">
        <v>371</v>
      </c>
      <c r="D604" s="5" t="s">
        <v>91</v>
      </c>
      <c r="E604" s="5" t="s">
        <v>154</v>
      </c>
      <c r="F604" s="5" t="s">
        <v>386</v>
      </c>
      <c r="G604" s="5" t="s">
        <v>94</v>
      </c>
      <c r="H604" s="5" t="s">
        <v>319</v>
      </c>
      <c r="I604">
        <v>265.51303100585937</v>
      </c>
      <c r="J604">
        <v>316.20303344726562</v>
      </c>
      <c r="K604">
        <v>136.03076171875</v>
      </c>
      <c r="L604">
        <v>41.243873596191406</v>
      </c>
      <c r="M604">
        <v>1489.0096435546875</v>
      </c>
      <c r="N604">
        <v>412.91448974609375</v>
      </c>
      <c r="O604">
        <v>1496.4169921875</v>
      </c>
      <c r="P604">
        <v>1080.801025390625</v>
      </c>
      <c r="Q604">
        <v>634.59625244140625</v>
      </c>
      <c r="R604">
        <v>958.4569091796875</v>
      </c>
      <c r="S604">
        <v>136.89588928222656</v>
      </c>
      <c r="T604">
        <v>354.34197998046875</v>
      </c>
      <c r="U604">
        <v>53.134822845458984</v>
      </c>
      <c r="V604">
        <v>342.64141845703125</v>
      </c>
      <c r="W604">
        <v>107.33982849121094</v>
      </c>
      <c r="X604">
        <v>1129.4476318359375</v>
      </c>
      <c r="Y604">
        <v>2294.8515625</v>
      </c>
      <c r="Z604"/>
      <c r="AA604">
        <v>5905.263671875</v>
      </c>
      <c r="AB604">
        <v>96.386932373046875</v>
      </c>
      <c r="AC604">
        <v>167.09056091308594</v>
      </c>
      <c r="AD604">
        <v>1271.26416015625</v>
      </c>
      <c r="AE604">
        <v>1107.3997802734375</v>
      </c>
      <c r="AF604">
        <v>1540.975830078125</v>
      </c>
      <c r="AG604">
        <v>6077.65478515625</v>
      </c>
      <c r="AH604">
        <v>1122.9111328125</v>
      </c>
      <c r="AI604">
        <v>0</v>
      </c>
      <c r="AJ604">
        <v>1843.320068359375</v>
      </c>
      <c r="AK604">
        <v>31.726057052612305</v>
      </c>
      <c r="AL604">
        <v>30413.83203125</v>
      </c>
      <c r="AM604">
        <v>23042.060546875</v>
      </c>
      <c r="AN604">
        <v>7371.77099609375</v>
      </c>
      <c r="AO604" s="5" t="s">
        <v>554</v>
      </c>
    </row>
    <row r="605" spans="1:41" ht="15" x14ac:dyDescent="0.25">
      <c r="A605">
        <v>2014</v>
      </c>
      <c r="B605" s="5" t="s">
        <v>83</v>
      </c>
      <c r="C605" s="5" t="s">
        <v>371</v>
      </c>
      <c r="D605" s="5" t="s">
        <v>91</v>
      </c>
      <c r="E605" s="5" t="s">
        <v>154</v>
      </c>
      <c r="F605" s="5" t="s">
        <v>386</v>
      </c>
      <c r="G605" s="5" t="s">
        <v>97</v>
      </c>
      <c r="H605" s="5" t="s">
        <v>319</v>
      </c>
      <c r="I605">
        <v>251.06780000000001</v>
      </c>
      <c r="J605">
        <v>299</v>
      </c>
      <c r="K605">
        <v>128.63</v>
      </c>
      <c r="L605">
        <v>39</v>
      </c>
      <c r="M605">
        <v>1408</v>
      </c>
      <c r="N605">
        <v>390.4498605</v>
      </c>
      <c r="O605">
        <v>1415.00443</v>
      </c>
      <c r="P605">
        <v>1022</v>
      </c>
      <c r="Q605">
        <v>600.07100000000003</v>
      </c>
      <c r="R605">
        <v>906.31200000000001</v>
      </c>
      <c r="S605">
        <v>129.4480641333077</v>
      </c>
      <c r="T605">
        <v>335.06400000000002</v>
      </c>
      <c r="U605">
        <v>50.244020000000013</v>
      </c>
      <c r="V605">
        <v>324</v>
      </c>
      <c r="W605">
        <v>101.5</v>
      </c>
      <c r="X605">
        <v>1068</v>
      </c>
      <c r="Y605">
        <v>2170</v>
      </c>
      <c r="Z605"/>
      <c r="AA605">
        <v>5583.9877300000007</v>
      </c>
      <c r="AB605">
        <v>91.143000000000001</v>
      </c>
      <c r="AC605">
        <v>158</v>
      </c>
      <c r="AD605">
        <v>1202.1010000000001</v>
      </c>
      <c r="AE605">
        <v>1047.1516810534979</v>
      </c>
      <c r="AF605">
        <v>1457.1389999999999</v>
      </c>
      <c r="AG605">
        <v>5747</v>
      </c>
      <c r="AH605">
        <v>1061.819139447229</v>
      </c>
      <c r="AI605">
        <v>0</v>
      </c>
      <c r="AJ605">
        <v>1743.03414</v>
      </c>
      <c r="AK605">
        <v>30</v>
      </c>
      <c r="AL605">
        <v>28759.166015625</v>
      </c>
      <c r="AM605">
        <v>21788.455078125</v>
      </c>
      <c r="AN605">
        <v>6970.7099609375</v>
      </c>
      <c r="AO605" s="5" t="s">
        <v>555</v>
      </c>
    </row>
    <row r="606" spans="1:41" ht="15" x14ac:dyDescent="0.25">
      <c r="A606">
        <v>2014</v>
      </c>
      <c r="B606" s="5" t="s">
        <v>83</v>
      </c>
      <c r="C606" s="5" t="s">
        <v>371</v>
      </c>
      <c r="D606" s="5" t="s">
        <v>91</v>
      </c>
      <c r="E606" s="5" t="s">
        <v>154</v>
      </c>
      <c r="F606" s="5" t="s">
        <v>389</v>
      </c>
      <c r="G606" s="5" t="s">
        <v>94</v>
      </c>
      <c r="H606" s="5" t="s">
        <v>319</v>
      </c>
      <c r="I606">
        <v>334.14871215820312</v>
      </c>
      <c r="J606">
        <v>372.25241088867187</v>
      </c>
      <c r="K606">
        <v>146.62515258789063</v>
      </c>
      <c r="L606">
        <v>178.72344970703125</v>
      </c>
      <c r="M606">
        <v>53.934295654296875</v>
      </c>
      <c r="N606">
        <v>231.26553344726562</v>
      </c>
      <c r="O606">
        <v>590.31365966796875</v>
      </c>
      <c r="P606">
        <v>531.94024658203125</v>
      </c>
      <c r="Q606">
        <v>97.930938720703125</v>
      </c>
      <c r="R606">
        <v>1389.5938720703125</v>
      </c>
      <c r="S606">
        <v>399.9561767578125</v>
      </c>
      <c r="T606">
        <v>237.69056701660156</v>
      </c>
      <c r="U606">
        <v>5.315584659576416</v>
      </c>
      <c r="V606">
        <v>93.063102722167969</v>
      </c>
      <c r="W606"/>
      <c r="X606">
        <v>33.841129302978516</v>
      </c>
      <c r="Y606">
        <v>5364.87646484375</v>
      </c>
      <c r="Z606">
        <v>242.72125244140625</v>
      </c>
      <c r="AA606">
        <v>3936.448486328125</v>
      </c>
      <c r="AB606">
        <v>123.43868255615234</v>
      </c>
      <c r="AC606">
        <v>49.704154968261719</v>
      </c>
      <c r="AD606">
        <v>157.36865234375</v>
      </c>
      <c r="AE606">
        <v>151.13674926757813</v>
      </c>
      <c r="AF606">
        <v>1141.2254638671875</v>
      </c>
      <c r="AG606">
        <v>5593.3037109375</v>
      </c>
      <c r="AH606">
        <v>1237.831298828125</v>
      </c>
      <c r="AI606">
        <v>122.95948791503906</v>
      </c>
      <c r="AJ606">
        <v>4028.16650390625</v>
      </c>
      <c r="AK606">
        <v>49.704154968261719</v>
      </c>
      <c r="AL606">
        <v>26895.48046875</v>
      </c>
      <c r="AM606">
        <v>23741.81640625</v>
      </c>
      <c r="AN606">
        <v>3153.663330078125</v>
      </c>
      <c r="AO606" s="5" t="s">
        <v>556</v>
      </c>
    </row>
    <row r="607" spans="1:41" ht="15" x14ac:dyDescent="0.25">
      <c r="A607">
        <v>2014</v>
      </c>
      <c r="B607" s="5" t="s">
        <v>83</v>
      </c>
      <c r="C607" s="5" t="s">
        <v>371</v>
      </c>
      <c r="D607" s="5" t="s">
        <v>91</v>
      </c>
      <c r="E607" s="5" t="s">
        <v>154</v>
      </c>
      <c r="F607" s="5" t="s">
        <v>389</v>
      </c>
      <c r="G607" s="5" t="s">
        <v>97</v>
      </c>
      <c r="H607" s="5" t="s">
        <v>319</v>
      </c>
      <c r="I607">
        <v>315.96935000000002</v>
      </c>
      <c r="J607">
        <v>352</v>
      </c>
      <c r="K607">
        <v>138.648</v>
      </c>
      <c r="L607">
        <v>169</v>
      </c>
      <c r="M607">
        <v>51</v>
      </c>
      <c r="N607">
        <v>218.68352300000001</v>
      </c>
      <c r="O607">
        <v>558.19761000000005</v>
      </c>
      <c r="P607">
        <v>503</v>
      </c>
      <c r="Q607">
        <v>92.602999999999994</v>
      </c>
      <c r="R607">
        <v>1313.9929999999999</v>
      </c>
      <c r="S607">
        <v>378.19654093001782</v>
      </c>
      <c r="T607">
        <v>224.75899999999999</v>
      </c>
      <c r="U607">
        <v>5.0263900000000001</v>
      </c>
      <c r="V607">
        <v>88</v>
      </c>
      <c r="W607"/>
      <c r="X607">
        <v>32</v>
      </c>
      <c r="Y607">
        <v>5073</v>
      </c>
      <c r="Z607">
        <v>229.51599999999999</v>
      </c>
      <c r="AA607">
        <v>3722.2859600000002</v>
      </c>
      <c r="AB607">
        <v>116.723</v>
      </c>
      <c r="AC607">
        <v>47</v>
      </c>
      <c r="AD607">
        <v>148.80699999999999</v>
      </c>
      <c r="AE607">
        <v>142.91415411095019</v>
      </c>
      <c r="AF607">
        <v>1079.1369999999999</v>
      </c>
      <c r="AG607">
        <v>5289</v>
      </c>
      <c r="AH607">
        <v>1170.487005875648</v>
      </c>
      <c r="AI607">
        <v>116.26987541</v>
      </c>
      <c r="AJ607">
        <v>3809.0138900000011</v>
      </c>
      <c r="AK607">
        <v>47</v>
      </c>
      <c r="AL607">
        <v>25432.2265625</v>
      </c>
      <c r="AM607">
        <v>22450.142578125</v>
      </c>
      <c r="AN607">
        <v>2982.087890625</v>
      </c>
      <c r="AO607" s="5" t="s">
        <v>557</v>
      </c>
    </row>
    <row r="608" spans="1:41" ht="15" x14ac:dyDescent="0.25">
      <c r="A608">
        <v>2014</v>
      </c>
      <c r="B608" s="5" t="s">
        <v>83</v>
      </c>
      <c r="C608" s="5" t="s">
        <v>371</v>
      </c>
      <c r="D608" s="5" t="s">
        <v>91</v>
      </c>
      <c r="E608" s="5" t="s">
        <v>154</v>
      </c>
      <c r="F608" s="5" t="s">
        <v>392</v>
      </c>
      <c r="G608" s="5" t="s">
        <v>94</v>
      </c>
      <c r="H608" s="5" t="s">
        <v>319</v>
      </c>
      <c r="I608">
        <v>367.20404052734375</v>
      </c>
      <c r="J608">
        <v>132.19190979003906</v>
      </c>
      <c r="K608">
        <v>41.286174774169922</v>
      </c>
      <c r="L608">
        <v>28.553451538085937</v>
      </c>
      <c r="M608">
        <v>601.737548828125</v>
      </c>
      <c r="N608">
        <v>121.49582672119141</v>
      </c>
      <c r="O608">
        <v>0</v>
      </c>
      <c r="P608">
        <v>0</v>
      </c>
      <c r="Q608">
        <v>0</v>
      </c>
      <c r="R608">
        <v>919.41796875</v>
      </c>
      <c r="S608">
        <v>68.872360229492187</v>
      </c>
      <c r="T608">
        <v>107.84004211425781</v>
      </c>
      <c r="U608">
        <v>65.408134460449219</v>
      </c>
      <c r="V608">
        <v>66.624717712402344</v>
      </c>
      <c r="W608">
        <v>121.08778381347656</v>
      </c>
      <c r="X608">
        <v>322.54824829101562</v>
      </c>
      <c r="Y608">
        <v>2174.29248046875</v>
      </c>
      <c r="Z608"/>
      <c r="AA608">
        <v>991.04644775390625</v>
      </c>
      <c r="AB608">
        <v>0</v>
      </c>
      <c r="AC608">
        <v>443.10726928710937</v>
      </c>
      <c r="AD608">
        <v>0</v>
      </c>
      <c r="AE608">
        <v>19.198991775512695</v>
      </c>
      <c r="AF608">
        <v>0.85025835037231445</v>
      </c>
      <c r="AG608">
        <v>7016.74609375</v>
      </c>
      <c r="AH608">
        <v>786.34930419921875</v>
      </c>
      <c r="AI608">
        <v>261.02813720703125</v>
      </c>
      <c r="AJ608">
        <v>651.74273681640625</v>
      </c>
      <c r="AK608">
        <v>141.709716796875</v>
      </c>
      <c r="AL608">
        <v>15450.3408203125</v>
      </c>
      <c r="AM608">
        <v>12997.880859375</v>
      </c>
      <c r="AN608">
        <v>2452.459228515625</v>
      </c>
      <c r="AO608" s="5" t="s">
        <v>558</v>
      </c>
    </row>
    <row r="609" spans="1:41" ht="15" x14ac:dyDescent="0.25">
      <c r="A609">
        <v>2014</v>
      </c>
      <c r="B609" s="5" t="s">
        <v>83</v>
      </c>
      <c r="C609" s="5" t="s">
        <v>371</v>
      </c>
      <c r="D609" s="5" t="s">
        <v>91</v>
      </c>
      <c r="E609" s="5" t="s">
        <v>154</v>
      </c>
      <c r="F609" s="5" t="s">
        <v>392</v>
      </c>
      <c r="G609" s="5" t="s">
        <v>97</v>
      </c>
      <c r="H609" s="5" t="s">
        <v>319</v>
      </c>
      <c r="I609">
        <v>347.22629000000001</v>
      </c>
      <c r="J609">
        <v>125</v>
      </c>
      <c r="K609">
        <v>39.04</v>
      </c>
      <c r="L609">
        <v>27</v>
      </c>
      <c r="M609">
        <v>569</v>
      </c>
      <c r="N609">
        <v>114.8858445</v>
      </c>
      <c r="O609">
        <v>0</v>
      </c>
      <c r="P609">
        <v>0</v>
      </c>
      <c r="Q609">
        <v>0</v>
      </c>
      <c r="R609">
        <v>869.39700000000005</v>
      </c>
      <c r="S609">
        <v>65.125359034020974</v>
      </c>
      <c r="T609">
        <v>101.973</v>
      </c>
      <c r="U609">
        <v>61.849600000000002</v>
      </c>
      <c r="V609">
        <v>63</v>
      </c>
      <c r="W609">
        <v>114.5</v>
      </c>
      <c r="X609">
        <v>305</v>
      </c>
      <c r="Y609">
        <v>2056</v>
      </c>
      <c r="Z609"/>
      <c r="AA609">
        <v>937.12854000000004</v>
      </c>
      <c r="AB609">
        <v>0</v>
      </c>
      <c r="AC609">
        <v>419</v>
      </c>
      <c r="AD609">
        <v>0</v>
      </c>
      <c r="AE609">
        <v>18.154470725491009</v>
      </c>
      <c r="AF609">
        <v>0.80400000000000005</v>
      </c>
      <c r="AG609">
        <v>6635</v>
      </c>
      <c r="AH609">
        <v>743.56796533247632</v>
      </c>
      <c r="AI609">
        <v>246.82689612999999</v>
      </c>
      <c r="AJ609">
        <v>616.28463000000011</v>
      </c>
      <c r="AK609">
        <v>134</v>
      </c>
      <c r="AL609">
        <v>14609.763671875</v>
      </c>
      <c r="AM609">
        <v>12290.7294921875</v>
      </c>
      <c r="AN609">
        <v>2319.033203125</v>
      </c>
      <c r="AO609" s="5" t="s">
        <v>559</v>
      </c>
    </row>
    <row r="610" spans="1:41" ht="15" x14ac:dyDescent="0.25">
      <c r="A610">
        <v>2014</v>
      </c>
      <c r="B610" s="5" t="s">
        <v>83</v>
      </c>
      <c r="C610" s="5" t="s">
        <v>371</v>
      </c>
      <c r="D610" s="5" t="s">
        <v>91</v>
      </c>
      <c r="E610" s="5" t="s">
        <v>154</v>
      </c>
      <c r="F610" s="5" t="s">
        <v>395</v>
      </c>
      <c r="G610" s="5" t="s">
        <v>94</v>
      </c>
      <c r="H610" s="5" t="s">
        <v>319</v>
      </c>
      <c r="I610">
        <v>375.48690795898437</v>
      </c>
      <c r="J610">
        <v>2188.04052734375</v>
      </c>
      <c r="K610">
        <v>167.27352905273437</v>
      </c>
      <c r="L610">
        <v>152.28507995605469</v>
      </c>
      <c r="M610"/>
      <c r="N610">
        <v>378.37591552734375</v>
      </c>
      <c r="O610">
        <v>20.614439010620117</v>
      </c>
      <c r="P610">
        <v>626.06085205078125</v>
      </c>
      <c r="Q610">
        <v>0</v>
      </c>
      <c r="R610">
        <v>31.80537223815918</v>
      </c>
      <c r="S610">
        <v>2.4655437469482422</v>
      </c>
      <c r="T610">
        <v>1945.9599609375</v>
      </c>
      <c r="U610">
        <v>0</v>
      </c>
      <c r="V610">
        <v>0</v>
      </c>
      <c r="W610">
        <v>51.819225311279297</v>
      </c>
      <c r="X610">
        <v>282.36190795898437</v>
      </c>
      <c r="Y610">
        <v>1100.8941650390625</v>
      </c>
      <c r="Z610">
        <v>1185.7000732421875</v>
      </c>
      <c r="AA610">
        <v>3639.798095703125</v>
      </c>
      <c r="AB610">
        <v>0</v>
      </c>
      <c r="AC610">
        <v>500.21417236328125</v>
      </c>
      <c r="AD610">
        <v>96.839561462402344</v>
      </c>
      <c r="AE610">
        <v>633.92388916015625</v>
      </c>
      <c r="AF610">
        <v>851.74627685546875</v>
      </c>
      <c r="AG610">
        <v>965.5296630859375</v>
      </c>
      <c r="AH610">
        <v>0</v>
      </c>
      <c r="AI610">
        <v>0</v>
      </c>
      <c r="AJ610">
        <v>0</v>
      </c>
      <c r="AK610">
        <v>255.92352294921875</v>
      </c>
      <c r="AL610">
        <v>15453.1181640625</v>
      </c>
      <c r="AM610">
        <v>12629.8603515625</v>
      </c>
      <c r="AN610">
        <v>2823.2578125</v>
      </c>
      <c r="AO610" s="5" t="s">
        <v>560</v>
      </c>
    </row>
    <row r="611" spans="1:41" ht="15" x14ac:dyDescent="0.25">
      <c r="A611">
        <v>2014</v>
      </c>
      <c r="B611" s="5" t="s">
        <v>83</v>
      </c>
      <c r="C611" s="5" t="s">
        <v>371</v>
      </c>
      <c r="D611" s="5" t="s">
        <v>91</v>
      </c>
      <c r="E611" s="5" t="s">
        <v>154</v>
      </c>
      <c r="F611" s="5" t="s">
        <v>395</v>
      </c>
      <c r="G611" s="5" t="s">
        <v>97</v>
      </c>
      <c r="H611" s="5" t="s">
        <v>319</v>
      </c>
      <c r="I611">
        <v>355.05851999999999</v>
      </c>
      <c r="J611">
        <v>2069</v>
      </c>
      <c r="K611">
        <v>158.173</v>
      </c>
      <c r="L611">
        <v>144</v>
      </c>
      <c r="M611"/>
      <c r="N611">
        <v>357.7903665</v>
      </c>
      <c r="O611">
        <v>19.492909999999998</v>
      </c>
      <c r="P611">
        <v>592</v>
      </c>
      <c r="Q611">
        <v>0</v>
      </c>
      <c r="R611">
        <v>30.074999999999999</v>
      </c>
      <c r="S611">
        <v>2.3314057465553262</v>
      </c>
      <c r="T611">
        <v>1840.09</v>
      </c>
      <c r="U611">
        <v>0</v>
      </c>
      <c r="V611">
        <v>0</v>
      </c>
      <c r="W611">
        <v>49</v>
      </c>
      <c r="X611">
        <v>267</v>
      </c>
      <c r="Y611">
        <v>1041</v>
      </c>
      <c r="Z611">
        <v>1121.192</v>
      </c>
      <c r="AA611">
        <v>3441.7746699999998</v>
      </c>
      <c r="AB611">
        <v>0</v>
      </c>
      <c r="AC611">
        <v>473</v>
      </c>
      <c r="AD611">
        <v>91.570999999999998</v>
      </c>
      <c r="AE611">
        <v>599.4352372856473</v>
      </c>
      <c r="AF611">
        <v>805.40700000000004</v>
      </c>
      <c r="AG611">
        <v>913</v>
      </c>
      <c r="AH611">
        <v>0</v>
      </c>
      <c r="AI611">
        <v>0</v>
      </c>
      <c r="AJ611">
        <v>0</v>
      </c>
      <c r="AK611">
        <v>242</v>
      </c>
      <c r="AL611">
        <v>14612.3916015625</v>
      </c>
      <c r="AM611">
        <v>11942.7333984375</v>
      </c>
      <c r="AN611">
        <v>2669.658447265625</v>
      </c>
      <c r="AO611" s="5" t="s">
        <v>561</v>
      </c>
    </row>
    <row r="612" spans="1:41" ht="15" x14ac:dyDescent="0.25">
      <c r="A612">
        <v>2014</v>
      </c>
      <c r="B612" s="5" t="s">
        <v>83</v>
      </c>
      <c r="C612" s="5" t="s">
        <v>371</v>
      </c>
      <c r="D612" s="5" t="s">
        <v>91</v>
      </c>
      <c r="E612" s="5" t="s">
        <v>154</v>
      </c>
      <c r="F612" s="5" t="s">
        <v>398</v>
      </c>
      <c r="G612" s="5" t="s">
        <v>94</v>
      </c>
      <c r="H612" s="5" t="s">
        <v>319</v>
      </c>
      <c r="I612">
        <v>448.49249267578125</v>
      </c>
      <c r="J612">
        <v>3029.83837890625</v>
      </c>
      <c r="K612">
        <v>18.824127197265625</v>
      </c>
      <c r="L612">
        <v>1.0575352907180786</v>
      </c>
      <c r="M612">
        <v>11.632887840270996</v>
      </c>
      <c r="N612">
        <v>404.1583251953125</v>
      </c>
      <c r="O612">
        <v>55.380435943603516</v>
      </c>
      <c r="P612">
        <v>41.243873596191406</v>
      </c>
      <c r="Q612">
        <v>90.732292175292969</v>
      </c>
      <c r="R612">
        <v>1064.1417236328125</v>
      </c>
      <c r="S612">
        <v>48.587306976318359</v>
      </c>
      <c r="T612">
        <v>81.734786987304688</v>
      </c>
      <c r="U612">
        <v>0</v>
      </c>
      <c r="V612">
        <v>0</v>
      </c>
      <c r="W612"/>
      <c r="X612">
        <v>439.93466186523437</v>
      </c>
      <c r="Y612">
        <v>1774.544189453125</v>
      </c>
      <c r="Z612">
        <v>7.2589221000671387</v>
      </c>
      <c r="AA612">
        <v>3029.031982421875</v>
      </c>
      <c r="AB612">
        <v>0</v>
      </c>
      <c r="AC612">
        <v>445.22235107421875</v>
      </c>
      <c r="AD612">
        <v>2075.26904296875</v>
      </c>
      <c r="AE612">
        <v>39.452831268310547</v>
      </c>
      <c r="AF612">
        <v>1557.2830810546875</v>
      </c>
      <c r="AG612">
        <v>17760.24609375</v>
      </c>
      <c r="AH612">
        <v>1276.8238525390625</v>
      </c>
      <c r="AI612">
        <v>0</v>
      </c>
      <c r="AJ612">
        <v>6096.80224609375</v>
      </c>
      <c r="AK612">
        <v>784.691162109375</v>
      </c>
      <c r="AL612">
        <v>40582.3828125</v>
      </c>
      <c r="AM612">
        <v>35789.5078125</v>
      </c>
      <c r="AN612">
        <v>4792.8779296875</v>
      </c>
      <c r="AO612" s="5" t="s">
        <v>562</v>
      </c>
    </row>
    <row r="613" spans="1:41" ht="15" x14ac:dyDescent="0.25">
      <c r="A613">
        <v>2014</v>
      </c>
      <c r="B613" s="5" t="s">
        <v>83</v>
      </c>
      <c r="C613" s="5" t="s">
        <v>371</v>
      </c>
      <c r="D613" s="5" t="s">
        <v>91</v>
      </c>
      <c r="E613" s="5" t="s">
        <v>154</v>
      </c>
      <c r="F613" s="5" t="s">
        <v>398</v>
      </c>
      <c r="G613" s="5" t="s">
        <v>97</v>
      </c>
      <c r="H613" s="5" t="s">
        <v>319</v>
      </c>
      <c r="I613">
        <v>424.09222999999997</v>
      </c>
      <c r="J613">
        <v>2865</v>
      </c>
      <c r="K613">
        <v>17.8</v>
      </c>
      <c r="L613">
        <v>1</v>
      </c>
      <c r="M613">
        <v>11</v>
      </c>
      <c r="N613">
        <v>382.17006450000002</v>
      </c>
      <c r="O613">
        <v>52.367460000000001</v>
      </c>
      <c r="P613">
        <v>39</v>
      </c>
      <c r="Q613">
        <v>85.796000000000006</v>
      </c>
      <c r="R613">
        <v>1006.247</v>
      </c>
      <c r="S613">
        <v>45.943914071946139</v>
      </c>
      <c r="T613">
        <v>77.287999999999997</v>
      </c>
      <c r="U613">
        <v>0</v>
      </c>
      <c r="V613">
        <v>0</v>
      </c>
      <c r="W613"/>
      <c r="X613">
        <v>416</v>
      </c>
      <c r="Y613">
        <v>1678</v>
      </c>
      <c r="Z613">
        <v>6.8639999999999999</v>
      </c>
      <c r="AA613">
        <v>2864.2373800000009</v>
      </c>
      <c r="AB613">
        <v>0</v>
      </c>
      <c r="AC613">
        <v>421</v>
      </c>
      <c r="AD613">
        <v>1962.364</v>
      </c>
      <c r="AE613">
        <v>37.306397209465572</v>
      </c>
      <c r="AF613">
        <v>1472.559</v>
      </c>
      <c r="AG613">
        <v>16794</v>
      </c>
      <c r="AH613">
        <v>1207.3581627411049</v>
      </c>
      <c r="AI613">
        <v>0</v>
      </c>
      <c r="AJ613">
        <v>5765.1054999999988</v>
      </c>
      <c r="AK613">
        <v>742</v>
      </c>
      <c r="AL613">
        <v>38374.5</v>
      </c>
      <c r="AM613">
        <v>33842.37890625</v>
      </c>
      <c r="AN613">
        <v>4532.12158203125</v>
      </c>
      <c r="AO613" s="5" t="s">
        <v>563</v>
      </c>
    </row>
    <row r="614" spans="1:41" ht="15" x14ac:dyDescent="0.25">
      <c r="A614">
        <v>2014</v>
      </c>
      <c r="B614" s="5" t="s">
        <v>83</v>
      </c>
      <c r="C614" s="5" t="s">
        <v>371</v>
      </c>
      <c r="D614" s="5" t="s">
        <v>91</v>
      </c>
      <c r="E614" s="5" t="s">
        <v>27</v>
      </c>
      <c r="F614" s="5" t="s">
        <v>428</v>
      </c>
      <c r="G614" s="5" t="s">
        <v>94</v>
      </c>
      <c r="H614" s="5" t="s">
        <v>319</v>
      </c>
      <c r="I614">
        <v>2604.01806640625</v>
      </c>
      <c r="J614">
        <v>67.682258605957031</v>
      </c>
      <c r="K614">
        <v>29.610986709594727</v>
      </c>
      <c r="L614"/>
      <c r="M614"/>
      <c r="N614">
        <v>568.182861328125</v>
      </c>
      <c r="O614">
        <v>0</v>
      </c>
      <c r="P614">
        <v>164.97549438476562</v>
      </c>
      <c r="Q614">
        <v>0</v>
      </c>
      <c r="R614">
        <v>0</v>
      </c>
      <c r="S614"/>
      <c r="T614"/>
      <c r="U614">
        <v>141.10079956054687</v>
      </c>
      <c r="V614">
        <v>21.150705337524414</v>
      </c>
      <c r="W614">
        <v>1048.0174560546875</v>
      </c>
      <c r="X614"/>
      <c r="Y614">
        <v>516.07720947265625</v>
      </c>
      <c r="Z614"/>
      <c r="AA614">
        <v>0</v>
      </c>
      <c r="AB614"/>
      <c r="AC614">
        <v>1.0575352907180786</v>
      </c>
      <c r="AD614">
        <v>0</v>
      </c>
      <c r="AE614"/>
      <c r="AF614">
        <v>11.398115158081055</v>
      </c>
      <c r="AG614">
        <v>4193.12744140625</v>
      </c>
      <c r="AH614">
        <v>253.84706115722656</v>
      </c>
      <c r="AI614">
        <v>0</v>
      </c>
      <c r="AJ614">
        <v>0</v>
      </c>
      <c r="AK614"/>
      <c r="AL614">
        <v>9620.2451171875</v>
      </c>
      <c r="AM614">
        <v>8288.7705078125</v>
      </c>
      <c r="AN614">
        <v>1331.4754638671875</v>
      </c>
      <c r="AO614" s="5" t="s">
        <v>582</v>
      </c>
    </row>
    <row r="615" spans="1:41" ht="15" x14ac:dyDescent="0.25">
      <c r="A615">
        <v>2014</v>
      </c>
      <c r="B615" s="5" t="s">
        <v>83</v>
      </c>
      <c r="C615" s="5" t="s">
        <v>371</v>
      </c>
      <c r="D615" s="5" t="s">
        <v>91</v>
      </c>
      <c r="E615" s="5" t="s">
        <v>27</v>
      </c>
      <c r="F615" s="5" t="s">
        <v>428</v>
      </c>
      <c r="G615" s="5" t="s">
        <v>97</v>
      </c>
      <c r="H615" s="5" t="s">
        <v>319</v>
      </c>
      <c r="I615">
        <v>2462.3463190000002</v>
      </c>
      <c r="J615">
        <v>64</v>
      </c>
      <c r="K615">
        <v>28</v>
      </c>
      <c r="L615"/>
      <c r="M615"/>
      <c r="N615">
        <v>537.27087999999992</v>
      </c>
      <c r="O615">
        <v>0</v>
      </c>
      <c r="P615">
        <v>156</v>
      </c>
      <c r="Q615">
        <v>0</v>
      </c>
      <c r="R615">
        <v>0</v>
      </c>
      <c r="S615"/>
      <c r="T615"/>
      <c r="U615">
        <v>133.42420999999999</v>
      </c>
      <c r="V615">
        <v>20</v>
      </c>
      <c r="W615">
        <v>991</v>
      </c>
      <c r="X615"/>
      <c r="Y615">
        <v>488</v>
      </c>
      <c r="Z615"/>
      <c r="AA615">
        <v>0</v>
      </c>
      <c r="AB615"/>
      <c r="AC615">
        <v>1</v>
      </c>
      <c r="AD615">
        <v>0</v>
      </c>
      <c r="AE615"/>
      <c r="AF615">
        <v>10.778</v>
      </c>
      <c r="AG615">
        <v>3965</v>
      </c>
      <c r="AH615">
        <v>240.03650999999999</v>
      </c>
      <c r="AI615">
        <v>0</v>
      </c>
      <c r="AJ615">
        <v>0</v>
      </c>
      <c r="AK615"/>
      <c r="AL615">
        <v>9096.8564453125</v>
      </c>
      <c r="AM615">
        <v>7837.81982421875</v>
      </c>
      <c r="AN615">
        <v>1259.0364990234375</v>
      </c>
      <c r="AO615" s="5" t="s">
        <v>583</v>
      </c>
    </row>
    <row r="616" spans="1:41" ht="15" x14ac:dyDescent="0.25">
      <c r="A616">
        <v>2014</v>
      </c>
      <c r="B616" s="5" t="s">
        <v>83</v>
      </c>
      <c r="C616" s="5" t="s">
        <v>371</v>
      </c>
      <c r="D616" s="5" t="s">
        <v>91</v>
      </c>
      <c r="E616" s="5" t="s">
        <v>27</v>
      </c>
      <c r="F616" s="5" t="s">
        <v>380</v>
      </c>
      <c r="G616" s="5" t="s">
        <v>94</v>
      </c>
      <c r="H616" s="5" t="s">
        <v>319</v>
      </c>
      <c r="I616">
        <v>87.967231750488281</v>
      </c>
      <c r="J616">
        <v>109.98366546630859</v>
      </c>
      <c r="K616">
        <v>10.615538597106934</v>
      </c>
      <c r="L616"/>
      <c r="M616">
        <v>1651.8699951171875</v>
      </c>
      <c r="N616">
        <v>316.70169067382812</v>
      </c>
      <c r="O616">
        <v>60.887569427490234</v>
      </c>
      <c r="P616">
        <v>45.474014282226563</v>
      </c>
      <c r="Q616">
        <v>20.961406707763672</v>
      </c>
      <c r="R616">
        <v>1.6360070705413818</v>
      </c>
      <c r="S616">
        <v>276.53024291992187</v>
      </c>
      <c r="T616">
        <v>0</v>
      </c>
      <c r="U616">
        <v>12.037056922912598</v>
      </c>
      <c r="V616">
        <v>28.553451538085937</v>
      </c>
      <c r="W616">
        <v>156.51521301269531</v>
      </c>
      <c r="X616">
        <v>43.358943939208984</v>
      </c>
      <c r="Y616">
        <v>2114.012939453125</v>
      </c>
      <c r="Z616">
        <v>0</v>
      </c>
      <c r="AA616">
        <v>4470.18408203125</v>
      </c>
      <c r="AB616">
        <v>0</v>
      </c>
      <c r="AC616">
        <v>0</v>
      </c>
      <c r="AD616">
        <v>148.054931640625</v>
      </c>
      <c r="AE616">
        <v>806.85711669921875</v>
      </c>
      <c r="AF616">
        <v>1094.9730224609375</v>
      </c>
      <c r="AG616">
        <v>12763.392578125</v>
      </c>
      <c r="AH616">
        <v>396.14071655273438</v>
      </c>
      <c r="AI616">
        <v>3.251392126083374</v>
      </c>
      <c r="AJ616">
        <v>955.85076904296875</v>
      </c>
      <c r="AK616"/>
      <c r="AL616">
        <v>25575.810546875</v>
      </c>
      <c r="AM616">
        <v>22828.5859375</v>
      </c>
      <c r="AN616">
        <v>2747.224365234375</v>
      </c>
      <c r="AO616" s="5" t="s">
        <v>584</v>
      </c>
    </row>
    <row r="617" spans="1:41" ht="15" x14ac:dyDescent="0.25">
      <c r="A617">
        <v>2014</v>
      </c>
      <c r="B617" s="5" t="s">
        <v>83</v>
      </c>
      <c r="C617" s="5" t="s">
        <v>371</v>
      </c>
      <c r="D617" s="5" t="s">
        <v>91</v>
      </c>
      <c r="E617" s="5" t="s">
        <v>27</v>
      </c>
      <c r="F617" s="5" t="s">
        <v>380</v>
      </c>
      <c r="G617" s="5" t="s">
        <v>97</v>
      </c>
      <c r="H617" s="5" t="s">
        <v>319</v>
      </c>
      <c r="I617">
        <v>83.181370000000001</v>
      </c>
      <c r="J617">
        <v>104</v>
      </c>
      <c r="K617">
        <v>10.038</v>
      </c>
      <c r="L617"/>
      <c r="M617">
        <v>1562</v>
      </c>
      <c r="N617">
        <v>299.47152799999992</v>
      </c>
      <c r="O617">
        <v>57.574979999999996</v>
      </c>
      <c r="P617">
        <v>43</v>
      </c>
      <c r="Q617">
        <v>19.821000000000002</v>
      </c>
      <c r="R617">
        <v>1.5469999999999999</v>
      </c>
      <c r="S617">
        <v>261.48561590074252</v>
      </c>
      <c r="T617">
        <v>0</v>
      </c>
      <c r="U617">
        <v>11.38218</v>
      </c>
      <c r="V617">
        <v>27</v>
      </c>
      <c r="W617">
        <v>148</v>
      </c>
      <c r="X617">
        <v>41</v>
      </c>
      <c r="Y617">
        <v>1999</v>
      </c>
      <c r="Z617">
        <v>0</v>
      </c>
      <c r="AA617">
        <v>4226.9835499999999</v>
      </c>
      <c r="AB617">
        <v>0</v>
      </c>
      <c r="AC617">
        <v>0</v>
      </c>
      <c r="AD617">
        <v>140</v>
      </c>
      <c r="AE617">
        <v>762.96001000000001</v>
      </c>
      <c r="AF617">
        <v>1035.4010000000001</v>
      </c>
      <c r="AG617">
        <v>12069</v>
      </c>
      <c r="AH617">
        <v>374.58867714851289</v>
      </c>
      <c r="AI617">
        <v>3.0745000000000009</v>
      </c>
      <c r="AJ617">
        <v>903.84770000000003</v>
      </c>
      <c r="AK617"/>
      <c r="AL617">
        <v>24184.357421875</v>
      </c>
      <c r="AM617">
        <v>21586.595703125</v>
      </c>
      <c r="AN617">
        <v>2597.76171875</v>
      </c>
      <c r="AO617" s="5" t="s">
        <v>585</v>
      </c>
    </row>
    <row r="618" spans="1:41" ht="15" x14ac:dyDescent="0.25">
      <c r="A618">
        <v>2014</v>
      </c>
      <c r="B618" s="5" t="s">
        <v>83</v>
      </c>
      <c r="C618" s="5" t="s">
        <v>371</v>
      </c>
      <c r="D618" s="5" t="s">
        <v>91</v>
      </c>
      <c r="E618" s="5" t="s">
        <v>27</v>
      </c>
      <c r="F618" s="5" t="s">
        <v>383</v>
      </c>
      <c r="G618" s="5" t="s">
        <v>94</v>
      </c>
      <c r="H618" s="5" t="s">
        <v>319</v>
      </c>
      <c r="I618">
        <v>438.734130859375</v>
      </c>
      <c r="J618">
        <v>96.235710144042969</v>
      </c>
      <c r="K618">
        <v>23.367298126220703</v>
      </c>
      <c r="L618">
        <v>21.150705337524414</v>
      </c>
      <c r="M618">
        <v>1919.426513671875</v>
      </c>
      <c r="N618">
        <v>140.47564697265625</v>
      </c>
      <c r="O618"/>
      <c r="P618">
        <v>401.8634033203125</v>
      </c>
      <c r="Q618">
        <v>0</v>
      </c>
      <c r="R618">
        <v>0</v>
      </c>
      <c r="S618">
        <v>1727.40966796875</v>
      </c>
      <c r="T618">
        <v>0</v>
      </c>
      <c r="U618">
        <v>0</v>
      </c>
      <c r="V618">
        <v>22.423067092895508</v>
      </c>
      <c r="W618">
        <v>902.07757568359375</v>
      </c>
      <c r="X618">
        <v>0</v>
      </c>
      <c r="Y618">
        <v>3148.282470703125</v>
      </c>
      <c r="Z618">
        <v>849.3699951171875</v>
      </c>
      <c r="AA618">
        <v>4936.5771484375</v>
      </c>
      <c r="AB618">
        <v>0</v>
      </c>
      <c r="AC618">
        <v>0</v>
      </c>
      <c r="AD618">
        <v>0</v>
      </c>
      <c r="AE618">
        <v>959.09454345703125</v>
      </c>
      <c r="AF618">
        <v>490.1580810546875</v>
      </c>
      <c r="AG618">
        <v>1425.5574951171875</v>
      </c>
      <c r="AH618">
        <v>960.16827392578125</v>
      </c>
      <c r="AI618">
        <v>48.075588226318359</v>
      </c>
      <c r="AJ618">
        <v>1859.406982421875</v>
      </c>
      <c r="AK618">
        <v>2.1150705814361572</v>
      </c>
      <c r="AL618">
        <v>20371.96875</v>
      </c>
      <c r="AM618">
        <v>14789.330078125</v>
      </c>
      <c r="AN618">
        <v>5582.640625</v>
      </c>
      <c r="AO618" s="5" t="s">
        <v>586</v>
      </c>
    </row>
    <row r="619" spans="1:41" ht="15" x14ac:dyDescent="0.25">
      <c r="A619">
        <v>2014</v>
      </c>
      <c r="B619" s="5" t="s">
        <v>83</v>
      </c>
      <c r="C619" s="5" t="s">
        <v>371</v>
      </c>
      <c r="D619" s="5" t="s">
        <v>91</v>
      </c>
      <c r="E619" s="5" t="s">
        <v>27</v>
      </c>
      <c r="F619" s="5" t="s">
        <v>383</v>
      </c>
      <c r="G619" s="5" t="s">
        <v>97</v>
      </c>
      <c r="H619" s="5" t="s">
        <v>319</v>
      </c>
      <c r="I619">
        <v>414.8648</v>
      </c>
      <c r="J619">
        <v>91</v>
      </c>
      <c r="K619">
        <v>22.096</v>
      </c>
      <c r="L619">
        <v>20</v>
      </c>
      <c r="M619">
        <v>1815</v>
      </c>
      <c r="N619">
        <v>132.83306049999999</v>
      </c>
      <c r="O619"/>
      <c r="P619">
        <v>380</v>
      </c>
      <c r="Q619">
        <v>0</v>
      </c>
      <c r="R619">
        <v>0</v>
      </c>
      <c r="S619">
        <v>1633.429865047078</v>
      </c>
      <c r="T619">
        <v>0</v>
      </c>
      <c r="U619">
        <v>0</v>
      </c>
      <c r="V619">
        <v>21.203140000000001</v>
      </c>
      <c r="W619">
        <v>853</v>
      </c>
      <c r="X619">
        <v>0</v>
      </c>
      <c r="Y619">
        <v>2977</v>
      </c>
      <c r="Z619">
        <v>803.16</v>
      </c>
      <c r="AA619">
        <v>4668.0026100000014</v>
      </c>
      <c r="AB619">
        <v>0</v>
      </c>
      <c r="AC619">
        <v>0</v>
      </c>
      <c r="AD619">
        <v>0</v>
      </c>
      <c r="AE619">
        <v>906.91496999999981</v>
      </c>
      <c r="AF619">
        <v>463.49099999999999</v>
      </c>
      <c r="AG619">
        <v>1348</v>
      </c>
      <c r="AH619">
        <v>907.93029256246462</v>
      </c>
      <c r="AI619">
        <v>45.460035910000009</v>
      </c>
      <c r="AJ619">
        <v>1758.2459200000001</v>
      </c>
      <c r="AK619">
        <v>2</v>
      </c>
      <c r="AL619">
        <v>19263.6328125</v>
      </c>
      <c r="AM619">
        <v>13984.7158203125</v>
      </c>
      <c r="AN619">
        <v>5278.916015625</v>
      </c>
      <c r="AO619" s="5" t="s">
        <v>587</v>
      </c>
    </row>
    <row r="620" spans="1:41" ht="15" x14ac:dyDescent="0.25">
      <c r="A620">
        <v>2014</v>
      </c>
      <c r="B620" s="5" t="s">
        <v>83</v>
      </c>
      <c r="C620" s="5" t="s">
        <v>371</v>
      </c>
      <c r="D620" s="5" t="s">
        <v>91</v>
      </c>
      <c r="E620" s="5" t="s">
        <v>27</v>
      </c>
      <c r="F620" s="5" t="s">
        <v>386</v>
      </c>
      <c r="G620" s="5" t="s">
        <v>94</v>
      </c>
      <c r="H620" s="5" t="s">
        <v>319</v>
      </c>
      <c r="I620">
        <v>3826.50341796875</v>
      </c>
      <c r="J620">
        <v>75.084999084472656</v>
      </c>
      <c r="K620">
        <v>10.427297592163086</v>
      </c>
      <c r="L620"/>
      <c r="M620">
        <v>1629.661865234375</v>
      </c>
      <c r="N620">
        <v>625.9296875</v>
      </c>
      <c r="O620"/>
      <c r="P620">
        <v>3523.70751953125</v>
      </c>
      <c r="Q620">
        <v>0</v>
      </c>
      <c r="R620">
        <v>0</v>
      </c>
      <c r="S620">
        <v>2306.634765625</v>
      </c>
      <c r="T620">
        <v>67.257125854492187</v>
      </c>
      <c r="U620">
        <v>227.57716369628906</v>
      </c>
      <c r="V620">
        <v>289.89755249023437</v>
      </c>
      <c r="W620">
        <v>136.42204284667969</v>
      </c>
      <c r="X620">
        <v>34.898662567138672</v>
      </c>
      <c r="Y620">
        <v>122.67408752441406</v>
      </c>
      <c r="Z620">
        <v>0</v>
      </c>
      <c r="AA620">
        <v>1485.947509765625</v>
      </c>
      <c r="AB620">
        <v>229.48515319824219</v>
      </c>
      <c r="AC620">
        <v>0</v>
      </c>
      <c r="AD620">
        <v>0</v>
      </c>
      <c r="AE620">
        <v>23.185811996459961</v>
      </c>
      <c r="AF620">
        <v>940.64373779296875</v>
      </c>
      <c r="AG620">
        <v>729.6993408203125</v>
      </c>
      <c r="AH620">
        <v>244.49537658691406</v>
      </c>
      <c r="AI620">
        <v>0</v>
      </c>
      <c r="AJ620">
        <v>1522.8507080078125</v>
      </c>
      <c r="AK620">
        <v>345.81402587890625</v>
      </c>
      <c r="AL620">
        <v>18398.796875</v>
      </c>
      <c r="AM620">
        <v>13393.7001953125</v>
      </c>
      <c r="AN620">
        <v>5005.09619140625</v>
      </c>
      <c r="AO620" s="5" t="s">
        <v>588</v>
      </c>
    </row>
    <row r="621" spans="1:41" ht="15" x14ac:dyDescent="0.25">
      <c r="A621">
        <v>2014</v>
      </c>
      <c r="B621" s="5" t="s">
        <v>83</v>
      </c>
      <c r="C621" s="5" t="s">
        <v>371</v>
      </c>
      <c r="D621" s="5" t="s">
        <v>91</v>
      </c>
      <c r="E621" s="5" t="s">
        <v>27</v>
      </c>
      <c r="F621" s="5" t="s">
        <v>386</v>
      </c>
      <c r="G621" s="5" t="s">
        <v>97</v>
      </c>
      <c r="H621" s="5" t="s">
        <v>319</v>
      </c>
      <c r="I621">
        <v>3618.3223899999998</v>
      </c>
      <c r="J621">
        <v>71</v>
      </c>
      <c r="K621">
        <v>9.86</v>
      </c>
      <c r="L621"/>
      <c r="M621">
        <v>1541</v>
      </c>
      <c r="N621">
        <v>591.87598749999995</v>
      </c>
      <c r="O621"/>
      <c r="P621">
        <v>3332</v>
      </c>
      <c r="Q621">
        <v>0</v>
      </c>
      <c r="R621">
        <v>0</v>
      </c>
      <c r="S621">
        <v>2181.1422398890059</v>
      </c>
      <c r="T621">
        <v>63.597999999999999</v>
      </c>
      <c r="U621">
        <v>215.19582</v>
      </c>
      <c r="V621">
        <v>274.12567000000001</v>
      </c>
      <c r="W621">
        <v>129</v>
      </c>
      <c r="X621">
        <v>33</v>
      </c>
      <c r="Y621">
        <v>116</v>
      </c>
      <c r="Z621">
        <v>0</v>
      </c>
      <c r="AA621">
        <v>1405.1045099999999</v>
      </c>
      <c r="AB621">
        <v>217</v>
      </c>
      <c r="AC621">
        <v>0</v>
      </c>
      <c r="AD621">
        <v>0</v>
      </c>
      <c r="AE621">
        <v>21.924386372934269</v>
      </c>
      <c r="AF621">
        <v>889.46799999999996</v>
      </c>
      <c r="AG621">
        <v>690</v>
      </c>
      <c r="AH621">
        <v>231.1935994156876</v>
      </c>
      <c r="AI621">
        <v>0</v>
      </c>
      <c r="AJ621">
        <v>1440</v>
      </c>
      <c r="AK621">
        <v>327</v>
      </c>
      <c r="AL621">
        <v>17397.8125</v>
      </c>
      <c r="AM621">
        <v>12665.0166015625</v>
      </c>
      <c r="AN621">
        <v>4732.79345703125</v>
      </c>
      <c r="AO621" s="5" t="s">
        <v>589</v>
      </c>
    </row>
    <row r="622" spans="1:41" ht="15" x14ac:dyDescent="0.25">
      <c r="A622">
        <v>2014</v>
      </c>
      <c r="B622" s="5" t="s">
        <v>83</v>
      </c>
      <c r="C622" s="5" t="s">
        <v>371</v>
      </c>
      <c r="D622" s="5" t="s">
        <v>91</v>
      </c>
      <c r="E622" s="5" t="s">
        <v>27</v>
      </c>
      <c r="F622" s="5" t="s">
        <v>389</v>
      </c>
      <c r="G622" s="5" t="s">
        <v>94</v>
      </c>
      <c r="H622" s="5" t="s">
        <v>319</v>
      </c>
      <c r="I622">
        <v>746.64794921875</v>
      </c>
      <c r="J622">
        <v>35.956199645996094</v>
      </c>
      <c r="K622">
        <v>3.5321676731109619</v>
      </c>
      <c r="L622">
        <v>117.38641357421875</v>
      </c>
      <c r="M622">
        <v>80.3726806640625</v>
      </c>
      <c r="N622">
        <v>0</v>
      </c>
      <c r="O622"/>
      <c r="P622">
        <v>181.89605712890625</v>
      </c>
      <c r="Q622">
        <v>0</v>
      </c>
      <c r="R622">
        <v>0</v>
      </c>
      <c r="S622">
        <v>134.98268127441406</v>
      </c>
      <c r="T622">
        <v>0</v>
      </c>
      <c r="U622">
        <v>7.2916736602783203</v>
      </c>
      <c r="V622">
        <v>92.576316833496094</v>
      </c>
      <c r="W622">
        <v>25.38084602355957</v>
      </c>
      <c r="X622">
        <v>0</v>
      </c>
      <c r="Y622">
        <v>0</v>
      </c>
      <c r="Z622">
        <v>16.974498748779297</v>
      </c>
      <c r="AA622">
        <v>829.43804931640625</v>
      </c>
      <c r="AB622">
        <v>0</v>
      </c>
      <c r="AC622">
        <v>117.38641357421875</v>
      </c>
      <c r="AD622">
        <v>0</v>
      </c>
      <c r="AE622">
        <v>0</v>
      </c>
      <c r="AF622"/>
      <c r="AG622">
        <v>681.05267333984375</v>
      </c>
      <c r="AH622">
        <v>74.51287841796875</v>
      </c>
      <c r="AI622">
        <v>5.5088586807250977</v>
      </c>
      <c r="AJ622">
        <v>0</v>
      </c>
      <c r="AK622"/>
      <c r="AL622">
        <v>3150.896484375</v>
      </c>
      <c r="AM622">
        <v>2826.606201171875</v>
      </c>
      <c r="AN622">
        <v>324.29010009765625</v>
      </c>
      <c r="AO622" s="5" t="s">
        <v>590</v>
      </c>
    </row>
    <row r="623" spans="1:41" ht="15" x14ac:dyDescent="0.25">
      <c r="A623">
        <v>2014</v>
      </c>
      <c r="B623" s="5" t="s">
        <v>83</v>
      </c>
      <c r="C623" s="5" t="s">
        <v>371</v>
      </c>
      <c r="D623" s="5" t="s">
        <v>91</v>
      </c>
      <c r="E623" s="5" t="s">
        <v>27</v>
      </c>
      <c r="F623" s="5" t="s">
        <v>389</v>
      </c>
      <c r="G623" s="5" t="s">
        <v>97</v>
      </c>
      <c r="H623" s="5" t="s">
        <v>319</v>
      </c>
      <c r="I623">
        <v>706.02655000000004</v>
      </c>
      <c r="J623">
        <v>34</v>
      </c>
      <c r="K623">
        <v>3.34</v>
      </c>
      <c r="L623">
        <v>111</v>
      </c>
      <c r="M623">
        <v>76</v>
      </c>
      <c r="N623">
        <v>0</v>
      </c>
      <c r="O623"/>
      <c r="P623">
        <v>172</v>
      </c>
      <c r="Q623">
        <v>0</v>
      </c>
      <c r="R623">
        <v>0</v>
      </c>
      <c r="S623">
        <v>127.6389454327244</v>
      </c>
      <c r="T623">
        <v>0</v>
      </c>
      <c r="U623">
        <v>6.8949699999999998</v>
      </c>
      <c r="V623">
        <v>87.539700000000011</v>
      </c>
      <c r="W623">
        <v>24</v>
      </c>
      <c r="X623">
        <v>0</v>
      </c>
      <c r="Y623">
        <v>0</v>
      </c>
      <c r="Z623">
        <v>16.050999999999998</v>
      </c>
      <c r="AA623">
        <v>784.31243999999992</v>
      </c>
      <c r="AB623">
        <v>0</v>
      </c>
      <c r="AC623">
        <v>111</v>
      </c>
      <c r="AD623">
        <v>0</v>
      </c>
      <c r="AE623">
        <v>0</v>
      </c>
      <c r="AF623"/>
      <c r="AG623">
        <v>644</v>
      </c>
      <c r="AH623">
        <v>70.459001726685742</v>
      </c>
      <c r="AI623">
        <v>5.2091489999999991</v>
      </c>
      <c r="AJ623">
        <v>0</v>
      </c>
      <c r="AK623"/>
      <c r="AL623">
        <v>2979.471923828125</v>
      </c>
      <c r="AM623">
        <v>2672.82470703125</v>
      </c>
      <c r="AN623">
        <v>306.6470947265625</v>
      </c>
      <c r="AO623" s="5" t="s">
        <v>591</v>
      </c>
    </row>
    <row r="624" spans="1:41" ht="15" x14ac:dyDescent="0.25">
      <c r="A624">
        <v>2014</v>
      </c>
      <c r="B624" s="5" t="s">
        <v>83</v>
      </c>
      <c r="C624" s="5" t="s">
        <v>371</v>
      </c>
      <c r="D624" s="5" t="s">
        <v>91</v>
      </c>
      <c r="E624" s="5" t="s">
        <v>27</v>
      </c>
      <c r="F624" s="5" t="s">
        <v>392</v>
      </c>
      <c r="G624" s="5" t="s">
        <v>94</v>
      </c>
      <c r="H624" s="5" t="s">
        <v>319</v>
      </c>
      <c r="I624">
        <v>-245.54922485351562</v>
      </c>
      <c r="J624">
        <v>27.495916366577148</v>
      </c>
      <c r="K624">
        <v>6.7682258784770966E-2</v>
      </c>
      <c r="L624"/>
      <c r="M624">
        <v>133.24943542480469</v>
      </c>
      <c r="N624">
        <v>0</v>
      </c>
      <c r="O624">
        <v>0</v>
      </c>
      <c r="P624">
        <v>108.92613220214844</v>
      </c>
      <c r="Q624">
        <v>0</v>
      </c>
      <c r="R624">
        <v>3.144052267074585</v>
      </c>
      <c r="S624">
        <v>222.67543029785156</v>
      </c>
      <c r="T624"/>
      <c r="U624">
        <v>0</v>
      </c>
      <c r="V624">
        <v>214.68600463867187</v>
      </c>
      <c r="W624"/>
      <c r="X624">
        <v>57.106903076171875</v>
      </c>
      <c r="Y624">
        <v>1217.2230224609375</v>
      </c>
      <c r="Z624">
        <v>3.0795426368713379</v>
      </c>
      <c r="AA624">
        <v>7659.06103515625</v>
      </c>
      <c r="AB624">
        <v>0</v>
      </c>
      <c r="AC624">
        <v>0</v>
      </c>
      <c r="AD624">
        <v>0</v>
      </c>
      <c r="AE624">
        <v>265.33883666992187</v>
      </c>
      <c r="AF624">
        <v>39.047374725341797</v>
      </c>
      <c r="AG624">
        <v>5090.974609375</v>
      </c>
      <c r="AH624">
        <v>8418.7119140625</v>
      </c>
      <c r="AI624">
        <v>0</v>
      </c>
      <c r="AJ624">
        <v>151.30538940429688</v>
      </c>
      <c r="AK624"/>
      <c r="AL624">
        <v>23366.54296875</v>
      </c>
      <c r="AM624">
        <v>14534.7333984375</v>
      </c>
      <c r="AN624">
        <v>8831.8115234375</v>
      </c>
      <c r="AO624" s="5" t="s">
        <v>592</v>
      </c>
    </row>
    <row r="625" spans="1:41" ht="15" x14ac:dyDescent="0.25">
      <c r="A625">
        <v>2014</v>
      </c>
      <c r="B625" s="5" t="s">
        <v>83</v>
      </c>
      <c r="C625" s="5" t="s">
        <v>371</v>
      </c>
      <c r="D625" s="5" t="s">
        <v>91</v>
      </c>
      <c r="E625" s="5" t="s">
        <v>27</v>
      </c>
      <c r="F625" s="5" t="s">
        <v>392</v>
      </c>
      <c r="G625" s="5" t="s">
        <v>97</v>
      </c>
      <c r="H625" s="5" t="s">
        <v>319</v>
      </c>
      <c r="I625">
        <v>-232.19011</v>
      </c>
      <c r="J625">
        <v>26</v>
      </c>
      <c r="K625">
        <v>6.4000000000000001E-2</v>
      </c>
      <c r="L625"/>
      <c r="M625">
        <v>126</v>
      </c>
      <c r="N625">
        <v>0</v>
      </c>
      <c r="O625">
        <v>0</v>
      </c>
      <c r="P625">
        <v>103</v>
      </c>
      <c r="Q625">
        <v>0</v>
      </c>
      <c r="R625">
        <v>2.9729999999999999</v>
      </c>
      <c r="S625">
        <v>210.5607714751219</v>
      </c>
      <c r="T625"/>
      <c r="U625">
        <v>0</v>
      </c>
      <c r="V625">
        <v>203.00601</v>
      </c>
      <c r="W625"/>
      <c r="X625">
        <v>54</v>
      </c>
      <c r="Y625">
        <v>1151</v>
      </c>
      <c r="Z625">
        <v>2.9119999999999999</v>
      </c>
      <c r="AA625">
        <v>7242.3696200000004</v>
      </c>
      <c r="AB625">
        <v>0</v>
      </c>
      <c r="AC625">
        <v>0</v>
      </c>
      <c r="AD625">
        <v>0</v>
      </c>
      <c r="AE625">
        <v>250.9030620514157</v>
      </c>
      <c r="AF625">
        <v>36.923000000000002</v>
      </c>
      <c r="AG625">
        <v>4814</v>
      </c>
      <c r="AH625">
        <v>7960.6911500000006</v>
      </c>
      <c r="AI625">
        <v>0</v>
      </c>
      <c r="AJ625">
        <v>143.07362000000001</v>
      </c>
      <c r="AK625"/>
      <c r="AL625">
        <v>22095.287109375</v>
      </c>
      <c r="AM625">
        <v>13743.9697265625</v>
      </c>
      <c r="AN625">
        <v>8351.31640625</v>
      </c>
      <c r="AO625" s="5" t="s">
        <v>593</v>
      </c>
    </row>
    <row r="626" spans="1:41" ht="15" x14ac:dyDescent="0.25">
      <c r="A626">
        <v>2014</v>
      </c>
      <c r="B626" s="5" t="s">
        <v>83</v>
      </c>
      <c r="C626" s="5" t="s">
        <v>371</v>
      </c>
      <c r="D626" s="5" t="s">
        <v>91</v>
      </c>
      <c r="E626" s="5" t="s">
        <v>27</v>
      </c>
      <c r="F626" s="5" t="s">
        <v>395</v>
      </c>
      <c r="G626" s="5" t="s">
        <v>94</v>
      </c>
      <c r="H626" s="5" t="s">
        <v>319</v>
      </c>
      <c r="I626">
        <v>4265.56982421875</v>
      </c>
      <c r="J626">
        <v>0</v>
      </c>
      <c r="K626"/>
      <c r="L626"/>
      <c r="M626">
        <v>1984.99365234375</v>
      </c>
      <c r="N626">
        <v>38.636428833007813</v>
      </c>
      <c r="O626">
        <v>0</v>
      </c>
      <c r="P626">
        <v>969.75982666015625</v>
      </c>
      <c r="Q626">
        <v>383.99526977539062</v>
      </c>
      <c r="R626">
        <v>0</v>
      </c>
      <c r="S626">
        <v>1352.6712646484375</v>
      </c>
      <c r="T626">
        <v>839.39215087890625</v>
      </c>
      <c r="U626">
        <v>3886.650634765625</v>
      </c>
      <c r="V626">
        <v>69.797325134277344</v>
      </c>
      <c r="W626">
        <v>65.567184448242188</v>
      </c>
      <c r="X626">
        <v>1219.338134765625</v>
      </c>
      <c r="Y626">
        <v>36489.1953125</v>
      </c>
      <c r="Z626">
        <v>0</v>
      </c>
      <c r="AA626">
        <v>3253.942626953125</v>
      </c>
      <c r="AB626">
        <v>0</v>
      </c>
      <c r="AC626">
        <v>48.646621704101563</v>
      </c>
      <c r="AD626">
        <v>3354.8369140625</v>
      </c>
      <c r="AE626">
        <v>3100.64013671875</v>
      </c>
      <c r="AF626">
        <v>3.049931526184082</v>
      </c>
      <c r="AG626">
        <v>5223.16650390625</v>
      </c>
      <c r="AH626">
        <v>1945.8001708984375</v>
      </c>
      <c r="AI626">
        <v>0</v>
      </c>
      <c r="AJ626">
        <v>3013.539306640625</v>
      </c>
      <c r="AK626">
        <v>19.035634994506836</v>
      </c>
      <c r="AL626">
        <v>71528.2265625</v>
      </c>
      <c r="AM626">
        <v>60746.58984375</v>
      </c>
      <c r="AN626">
        <v>10781.634765625</v>
      </c>
      <c r="AO626" s="5" t="s">
        <v>594</v>
      </c>
    </row>
    <row r="627" spans="1:41" ht="15" x14ac:dyDescent="0.25">
      <c r="A627">
        <v>2014</v>
      </c>
      <c r="B627" s="5" t="s">
        <v>83</v>
      </c>
      <c r="C627" s="5" t="s">
        <v>371</v>
      </c>
      <c r="D627" s="5" t="s">
        <v>91</v>
      </c>
      <c r="E627" s="5" t="s">
        <v>27</v>
      </c>
      <c r="F627" s="5" t="s">
        <v>395</v>
      </c>
      <c r="G627" s="5" t="s">
        <v>97</v>
      </c>
      <c r="H627" s="5" t="s">
        <v>319</v>
      </c>
      <c r="I627">
        <v>4033.5014099999999</v>
      </c>
      <c r="J627">
        <v>0</v>
      </c>
      <c r="K627"/>
      <c r="L627"/>
      <c r="M627">
        <v>1877</v>
      </c>
      <c r="N627">
        <v>36.534413999999998</v>
      </c>
      <c r="O627">
        <v>0</v>
      </c>
      <c r="P627">
        <v>917</v>
      </c>
      <c r="Q627">
        <v>363.10399999999998</v>
      </c>
      <c r="R627">
        <v>0</v>
      </c>
      <c r="S627">
        <v>1279.0791909020529</v>
      </c>
      <c r="T627">
        <v>793.72500000000002</v>
      </c>
      <c r="U627">
        <v>3675.1973400000011</v>
      </c>
      <c r="V627">
        <v>66</v>
      </c>
      <c r="W627">
        <v>62</v>
      </c>
      <c r="X627">
        <v>1153</v>
      </c>
      <c r="Y627">
        <v>34504</v>
      </c>
      <c r="Z627">
        <v>0</v>
      </c>
      <c r="AA627">
        <v>3076.9118300000009</v>
      </c>
      <c r="AB627">
        <v>0</v>
      </c>
      <c r="AC627">
        <v>46</v>
      </c>
      <c r="AD627">
        <v>3172.317</v>
      </c>
      <c r="AE627">
        <v>2931.94967</v>
      </c>
      <c r="AF627">
        <v>2.8839999999999999</v>
      </c>
      <c r="AG627">
        <v>4939</v>
      </c>
      <c r="AH627">
        <v>1839.9388480431221</v>
      </c>
      <c r="AI627">
        <v>0</v>
      </c>
      <c r="AJ627">
        <v>2849.5875699999988</v>
      </c>
      <c r="AK627">
        <v>18</v>
      </c>
      <c r="AL627">
        <v>67636.7265625</v>
      </c>
      <c r="AM627">
        <v>57441.6640625</v>
      </c>
      <c r="AN627">
        <v>10195.0595703125</v>
      </c>
      <c r="AO627" s="5" t="s">
        <v>595</v>
      </c>
    </row>
    <row r="628" spans="1:41" ht="15" x14ac:dyDescent="0.25">
      <c r="A628">
        <v>2014</v>
      </c>
      <c r="B628" s="5" t="s">
        <v>83</v>
      </c>
      <c r="C628" s="5" t="s">
        <v>371</v>
      </c>
      <c r="D628" s="5" t="s">
        <v>91</v>
      </c>
      <c r="E628" s="5" t="s">
        <v>27</v>
      </c>
      <c r="F628" s="5" t="s">
        <v>429</v>
      </c>
      <c r="G628" s="5" t="s">
        <v>94</v>
      </c>
      <c r="H628" s="5" t="s">
        <v>319</v>
      </c>
      <c r="I628">
        <v>9280.2724609375</v>
      </c>
      <c r="J628">
        <v>370.1373291015625</v>
      </c>
      <c r="K628">
        <v>48.009983062744141</v>
      </c>
      <c r="L628">
        <v>138.537109375</v>
      </c>
      <c r="M628">
        <v>7715.77734375</v>
      </c>
      <c r="N628">
        <v>1121.7435302734375</v>
      </c>
      <c r="O628">
        <v>60.887569427490234</v>
      </c>
      <c r="P628">
        <v>5500.24072265625</v>
      </c>
      <c r="Q628">
        <v>2869.015869140625</v>
      </c>
      <c r="R628">
        <v>10.600732803344727</v>
      </c>
      <c r="S628">
        <v>8891.8349609375</v>
      </c>
      <c r="T628">
        <v>1574.7662353515625</v>
      </c>
      <c r="U628">
        <v>12716.6298828125</v>
      </c>
      <c r="V628">
        <v>1072.9691162109375</v>
      </c>
      <c r="W628">
        <v>1698.401611328125</v>
      </c>
      <c r="X628">
        <v>5072.99658203125</v>
      </c>
      <c r="Y628">
        <v>43097.734375</v>
      </c>
      <c r="Z628">
        <v>893.211181640625</v>
      </c>
      <c r="AA628">
        <v>32230.787109375</v>
      </c>
      <c r="AB628">
        <v>229.48515319824219</v>
      </c>
      <c r="AC628">
        <v>174.49331665039062</v>
      </c>
      <c r="AD628">
        <v>10768.771484375</v>
      </c>
      <c r="AE628">
        <v>8747.5751953125</v>
      </c>
      <c r="AF628">
        <v>2612.483154296875</v>
      </c>
      <c r="AG628">
        <v>49036.8515625</v>
      </c>
      <c r="AH628">
        <v>15291.2197265625</v>
      </c>
      <c r="AI628">
        <v>56.835842132568359</v>
      </c>
      <c r="AJ628">
        <v>7645.08251953125</v>
      </c>
      <c r="AK628">
        <v>366.9647216796875</v>
      </c>
      <c r="AL628">
        <v>229294.3125</v>
      </c>
      <c r="AM628">
        <v>177518.359375</v>
      </c>
      <c r="AN628">
        <v>51775.94921875</v>
      </c>
      <c r="AO628" s="5" t="s">
        <v>598</v>
      </c>
    </row>
    <row r="629" spans="1:41" ht="15" x14ac:dyDescent="0.25">
      <c r="A629">
        <v>2014</v>
      </c>
      <c r="B629" s="5" t="s">
        <v>83</v>
      </c>
      <c r="C629" s="5" t="s">
        <v>371</v>
      </c>
      <c r="D629" s="5" t="s">
        <v>91</v>
      </c>
      <c r="E629" s="5" t="s">
        <v>27</v>
      </c>
      <c r="F629" s="5" t="s">
        <v>429</v>
      </c>
      <c r="G629" s="5" t="s">
        <v>97</v>
      </c>
      <c r="H629" s="5" t="s">
        <v>319</v>
      </c>
      <c r="I629">
        <v>8775.3785900000003</v>
      </c>
      <c r="J629">
        <v>350</v>
      </c>
      <c r="K629">
        <v>45.398000000000003</v>
      </c>
      <c r="L629">
        <v>131</v>
      </c>
      <c r="M629">
        <v>7296</v>
      </c>
      <c r="N629">
        <v>1060.7149899999999</v>
      </c>
      <c r="O629">
        <v>57.574979999999996</v>
      </c>
      <c r="P629">
        <v>5201</v>
      </c>
      <c r="Q629">
        <v>2712.9270000000001</v>
      </c>
      <c r="R629">
        <v>10.023999999999999</v>
      </c>
      <c r="S629">
        <v>8408.0739999999987</v>
      </c>
      <c r="T629">
        <v>1489.0909999999999</v>
      </c>
      <c r="U629">
        <v>12024.78154</v>
      </c>
      <c r="V629">
        <v>1014.59414</v>
      </c>
      <c r="W629">
        <v>1606</v>
      </c>
      <c r="X629">
        <v>4797</v>
      </c>
      <c r="Y629">
        <v>40753</v>
      </c>
      <c r="Z629">
        <v>844.6160000000001</v>
      </c>
      <c r="AA629">
        <v>30477.270540000009</v>
      </c>
      <c r="AB629">
        <v>217</v>
      </c>
      <c r="AC629">
        <v>165</v>
      </c>
      <c r="AD629">
        <v>10182.896000000001</v>
      </c>
      <c r="AE629">
        <v>8271.6630799999984</v>
      </c>
      <c r="AF629">
        <v>2470.3510000000001</v>
      </c>
      <c r="AG629">
        <v>46369</v>
      </c>
      <c r="AH629">
        <v>14459.300144815201</v>
      </c>
      <c r="AI629">
        <v>53.743684910000013</v>
      </c>
      <c r="AJ629">
        <v>7229.1516399999991</v>
      </c>
      <c r="AK629">
        <v>347</v>
      </c>
      <c r="AL629">
        <v>216819.546875</v>
      </c>
      <c r="AM629">
        <v>167860.484375</v>
      </c>
      <c r="AN629">
        <v>48959.078125</v>
      </c>
      <c r="AO629" s="5" t="s">
        <v>599</v>
      </c>
    </row>
    <row r="630" spans="1:41" ht="15" x14ac:dyDescent="0.25">
      <c r="A630">
        <v>2014</v>
      </c>
      <c r="B630" s="5" t="s">
        <v>83</v>
      </c>
      <c r="C630" s="5" t="s">
        <v>371</v>
      </c>
      <c r="D630" s="5" t="s">
        <v>91</v>
      </c>
      <c r="E630" s="5" t="s">
        <v>27</v>
      </c>
      <c r="F630" s="5" t="s">
        <v>430</v>
      </c>
      <c r="G630" s="5" t="s">
        <v>94</v>
      </c>
      <c r="H630" s="5" t="s">
        <v>319</v>
      </c>
      <c r="I630">
        <v>6676.25390625</v>
      </c>
      <c r="J630">
        <v>302.455078125</v>
      </c>
      <c r="K630">
        <v>18.398998260498047</v>
      </c>
      <c r="L630">
        <v>138.537109375</v>
      </c>
      <c r="M630">
        <v>7715.77734375</v>
      </c>
      <c r="N630">
        <v>553.56060791015625</v>
      </c>
      <c r="O630">
        <v>60.887569427490234</v>
      </c>
      <c r="P630">
        <v>5335.26513671875</v>
      </c>
      <c r="Q630">
        <v>2869.015869140625</v>
      </c>
      <c r="R630">
        <v>10.600732803344727</v>
      </c>
      <c r="S630">
        <v>8891.8349609375</v>
      </c>
      <c r="T630">
        <v>1574.7662353515625</v>
      </c>
      <c r="U630">
        <v>12575.529296875</v>
      </c>
      <c r="V630">
        <v>1051.818359375</v>
      </c>
      <c r="W630">
        <v>650.3841552734375</v>
      </c>
      <c r="X630">
        <v>5072.99658203125</v>
      </c>
      <c r="Y630">
        <v>42581.65625</v>
      </c>
      <c r="Z630">
        <v>893.211181640625</v>
      </c>
      <c r="AA630">
        <v>32230.787109375</v>
      </c>
      <c r="AB630">
        <v>229.48515319824219</v>
      </c>
      <c r="AC630">
        <v>173.43577575683594</v>
      </c>
      <c r="AD630">
        <v>10768.771484375</v>
      </c>
      <c r="AE630">
        <v>8747.5751953125</v>
      </c>
      <c r="AF630">
        <v>2601.085205078125</v>
      </c>
      <c r="AG630">
        <v>44843.72265625</v>
      </c>
      <c r="AH630">
        <v>15037.3720703125</v>
      </c>
      <c r="AI630">
        <v>56.835842132568359</v>
      </c>
      <c r="AJ630">
        <v>7645.08251953125</v>
      </c>
      <c r="AK630">
        <v>366.9647216796875</v>
      </c>
      <c r="AL630">
        <v>219674.046875</v>
      </c>
      <c r="AM630">
        <v>169229.59375</v>
      </c>
      <c r="AN630">
        <v>50444.47265625</v>
      </c>
      <c r="AO630" s="5" t="s">
        <v>600</v>
      </c>
    </row>
    <row r="631" spans="1:41" ht="15" x14ac:dyDescent="0.25">
      <c r="A631">
        <v>2014</v>
      </c>
      <c r="B631" s="5" t="s">
        <v>83</v>
      </c>
      <c r="C631" s="5" t="s">
        <v>371</v>
      </c>
      <c r="D631" s="5" t="s">
        <v>91</v>
      </c>
      <c r="E631" s="5" t="s">
        <v>27</v>
      </c>
      <c r="F631" s="5" t="s">
        <v>430</v>
      </c>
      <c r="G631" s="5" t="s">
        <v>97</v>
      </c>
      <c r="H631" s="5" t="s">
        <v>319</v>
      </c>
      <c r="I631">
        <v>6313.032271</v>
      </c>
      <c r="J631">
        <v>286</v>
      </c>
      <c r="K631">
        <v>17.398</v>
      </c>
      <c r="L631">
        <v>131</v>
      </c>
      <c r="M631">
        <v>7296</v>
      </c>
      <c r="N631">
        <v>523.44411000000002</v>
      </c>
      <c r="O631">
        <v>57.574979999999996</v>
      </c>
      <c r="P631">
        <v>5045</v>
      </c>
      <c r="Q631">
        <v>2712.9270000000001</v>
      </c>
      <c r="R631">
        <v>10.023999999999999</v>
      </c>
      <c r="S631">
        <v>8408.0739999999987</v>
      </c>
      <c r="T631">
        <v>1489.0909999999999</v>
      </c>
      <c r="U631">
        <v>11891.357330000001</v>
      </c>
      <c r="V631">
        <v>994.59414000000015</v>
      </c>
      <c r="W631">
        <v>615</v>
      </c>
      <c r="X631">
        <v>4797</v>
      </c>
      <c r="Y631">
        <v>40265</v>
      </c>
      <c r="Z631">
        <v>844.6160000000001</v>
      </c>
      <c r="AA631">
        <v>30477.270540000009</v>
      </c>
      <c r="AB631">
        <v>217</v>
      </c>
      <c r="AC631">
        <v>164</v>
      </c>
      <c r="AD631">
        <v>10182.896000000001</v>
      </c>
      <c r="AE631">
        <v>8271.6630799999984</v>
      </c>
      <c r="AF631">
        <v>2459.5729999999999</v>
      </c>
      <c r="AG631">
        <v>42404</v>
      </c>
      <c r="AH631">
        <v>14219.263634815199</v>
      </c>
      <c r="AI631">
        <v>53.743684910000013</v>
      </c>
      <c r="AJ631">
        <v>7229.1516399999991</v>
      </c>
      <c r="AK631">
        <v>347</v>
      </c>
      <c r="AL631">
        <v>207722.703125</v>
      </c>
      <c r="AM631">
        <v>160022.65625</v>
      </c>
      <c r="AN631">
        <v>47700.0390625</v>
      </c>
      <c r="AO631" s="5" t="s">
        <v>601</v>
      </c>
    </row>
    <row r="632" spans="1:41" ht="15" x14ac:dyDescent="0.25">
      <c r="A632">
        <v>2014</v>
      </c>
      <c r="B632" s="5" t="s">
        <v>83</v>
      </c>
      <c r="C632" s="5" t="s">
        <v>371</v>
      </c>
      <c r="D632" s="5" t="s">
        <v>91</v>
      </c>
      <c r="E632" s="5" t="s">
        <v>27</v>
      </c>
      <c r="F632" s="5" t="s">
        <v>398</v>
      </c>
      <c r="G632" s="5" t="s">
        <v>94</v>
      </c>
      <c r="H632" s="5" t="s">
        <v>319</v>
      </c>
      <c r="I632">
        <v>160.398681640625</v>
      </c>
      <c r="J632">
        <v>25.38084602355957</v>
      </c>
      <c r="K632"/>
      <c r="L632"/>
      <c r="M632">
        <v>316.20303344726562</v>
      </c>
      <c r="N632">
        <v>0</v>
      </c>
      <c r="O632">
        <v>0</v>
      </c>
      <c r="P632">
        <v>268.61395263671875</v>
      </c>
      <c r="Q632">
        <v>2464.059326171875</v>
      </c>
      <c r="R632">
        <v>5.820673942565918</v>
      </c>
      <c r="S632">
        <v>2870.930419921875</v>
      </c>
      <c r="T632">
        <v>668.116943359375</v>
      </c>
      <c r="U632">
        <v>8583.0732421875</v>
      </c>
      <c r="V632">
        <v>355.03533935546875</v>
      </c>
      <c r="W632">
        <v>412.43875122070313</v>
      </c>
      <c r="X632">
        <v>3718.2939453125</v>
      </c>
      <c r="Y632">
        <v>6.3452115058898926</v>
      </c>
      <c r="Z632">
        <v>23.787139892578125</v>
      </c>
      <c r="AA632">
        <v>9595.63671875</v>
      </c>
      <c r="AB632">
        <v>0</v>
      </c>
      <c r="AC632">
        <v>8.4602823257446289</v>
      </c>
      <c r="AD632">
        <v>7265.87939453125</v>
      </c>
      <c r="AE632">
        <v>3592.458740234375</v>
      </c>
      <c r="AF632">
        <v>44.611064910888672</v>
      </c>
      <c r="AG632">
        <v>23123.0078125</v>
      </c>
      <c r="AH632">
        <v>3251.390625</v>
      </c>
      <c r="AI632">
        <v>0</v>
      </c>
      <c r="AJ632">
        <v>142.12937927246094</v>
      </c>
      <c r="AK632"/>
      <c r="AL632">
        <v>66902.0703125</v>
      </c>
      <c r="AM632">
        <v>48398.81640625</v>
      </c>
      <c r="AN632">
        <v>18503.25390625</v>
      </c>
      <c r="AO632" s="5" t="s">
        <v>602</v>
      </c>
    </row>
    <row r="633" spans="1:41" ht="15" x14ac:dyDescent="0.25">
      <c r="A633">
        <v>2014</v>
      </c>
      <c r="B633" s="5" t="s">
        <v>83</v>
      </c>
      <c r="C633" s="5" t="s">
        <v>371</v>
      </c>
      <c r="D633" s="5" t="s">
        <v>91</v>
      </c>
      <c r="E633" s="5" t="s">
        <v>27</v>
      </c>
      <c r="F633" s="5" t="s">
        <v>398</v>
      </c>
      <c r="G633" s="5" t="s">
        <v>97</v>
      </c>
      <c r="H633" s="5" t="s">
        <v>319</v>
      </c>
      <c r="I633">
        <v>151.67218</v>
      </c>
      <c r="J633">
        <v>24</v>
      </c>
      <c r="K633"/>
      <c r="L633"/>
      <c r="M633">
        <v>299</v>
      </c>
      <c r="N633">
        <v>0</v>
      </c>
      <c r="O633">
        <v>0</v>
      </c>
      <c r="P633">
        <v>254</v>
      </c>
      <c r="Q633">
        <v>2330.002</v>
      </c>
      <c r="R633">
        <v>5.5039999999999996</v>
      </c>
      <c r="S633">
        <v>2714.7373713532729</v>
      </c>
      <c r="T633">
        <v>631.76800000000003</v>
      </c>
      <c r="U633">
        <v>8116.1112300000004</v>
      </c>
      <c r="V633">
        <v>335.71962000000002</v>
      </c>
      <c r="W633">
        <v>390</v>
      </c>
      <c r="X633">
        <v>3516</v>
      </c>
      <c r="Y633">
        <v>6</v>
      </c>
      <c r="Z633">
        <v>22.492999999999999</v>
      </c>
      <c r="AA633">
        <v>9073.5859799999998</v>
      </c>
      <c r="AB633">
        <v>0</v>
      </c>
      <c r="AC633">
        <v>8</v>
      </c>
      <c r="AD633">
        <v>6870.5789999999997</v>
      </c>
      <c r="AE633">
        <v>3397.0109815756491</v>
      </c>
      <c r="AF633">
        <v>42.183999999999997</v>
      </c>
      <c r="AG633">
        <v>21865</v>
      </c>
      <c r="AH633">
        <v>3074.4985759187261</v>
      </c>
      <c r="AI633">
        <v>0</v>
      </c>
      <c r="AJ633">
        <v>134.39682999999999</v>
      </c>
      <c r="AK633"/>
      <c r="AL633">
        <v>63262.265625</v>
      </c>
      <c r="AM633">
        <v>45765.6796875</v>
      </c>
      <c r="AN633">
        <v>17496.58203125</v>
      </c>
      <c r="AO633" s="5" t="s">
        <v>603</v>
      </c>
    </row>
    <row r="634" spans="1:41" ht="15" x14ac:dyDescent="0.25">
      <c r="A634">
        <v>2014</v>
      </c>
      <c r="B634" s="5" t="s">
        <v>1806</v>
      </c>
      <c r="C634" s="5" t="s">
        <v>462</v>
      </c>
      <c r="D634" s="5" t="s">
        <v>85</v>
      </c>
      <c r="E634" s="5" t="s">
        <v>131</v>
      </c>
      <c r="F634" s="5" t="s">
        <v>132</v>
      </c>
      <c r="G634" s="5" t="s">
        <v>87</v>
      </c>
      <c r="H634" s="5" t="s">
        <v>133</v>
      </c>
      <c r="I634">
        <v>752.22885867310004</v>
      </c>
      <c r="J634">
        <v>1359</v>
      </c>
      <c r="K634">
        <v>65</v>
      </c>
      <c r="L634">
        <v>113</v>
      </c>
      <c r="M634">
        <v>534.82999999999993</v>
      </c>
      <c r="N634">
        <v>306</v>
      </c>
      <c r="O634">
        <v>451</v>
      </c>
      <c r="P634">
        <v>561.47314388509983</v>
      </c>
      <c r="Q634">
        <v>285.42</v>
      </c>
      <c r="R634">
        <v>557</v>
      </c>
      <c r="S634">
        <v>587.29999999999995</v>
      </c>
      <c r="T634">
        <v>396</v>
      </c>
      <c r="U634">
        <v>150.995</v>
      </c>
      <c r="V634">
        <v>639.57820000000004</v>
      </c>
      <c r="W634">
        <v>244</v>
      </c>
      <c r="X634">
        <v>1022</v>
      </c>
      <c r="Y634">
        <v>3159.2</v>
      </c>
      <c r="Z634">
        <v>427.20000000000073</v>
      </c>
      <c r="AA634">
        <v>4831.2928764284216</v>
      </c>
      <c r="AB634">
        <v>87.87</v>
      </c>
      <c r="AC634">
        <v>322</v>
      </c>
      <c r="AD634">
        <v>774.048</v>
      </c>
      <c r="AE634">
        <v>371.36756631852433</v>
      </c>
      <c r="AF634">
        <v>1753</v>
      </c>
      <c r="AG634">
        <v>8771.4091580674267</v>
      </c>
      <c r="AH634">
        <v>1335.8011737600621</v>
      </c>
      <c r="AI634">
        <v>382.62409250316853</v>
      </c>
      <c r="AJ634">
        <v>2572.3028881970549</v>
      </c>
      <c r="AK634">
        <v>260.04917845976422</v>
      </c>
      <c r="AL634">
        <v>33072.9921875</v>
      </c>
      <c r="AM634">
        <v>26932.466796875</v>
      </c>
      <c r="AN634">
        <v>6140.52294921875</v>
      </c>
      <c r="AO634" s="5" t="s">
        <v>1967</v>
      </c>
    </row>
    <row r="635" spans="1:41" ht="15" x14ac:dyDescent="0.25">
      <c r="A635">
        <v>2014</v>
      </c>
      <c r="B635" s="5" t="s">
        <v>1807</v>
      </c>
      <c r="C635" s="5" t="s">
        <v>462</v>
      </c>
      <c r="D635" s="5" t="s">
        <v>85</v>
      </c>
      <c r="E635" s="5" t="s">
        <v>131</v>
      </c>
      <c r="F635" s="5" t="s">
        <v>132</v>
      </c>
      <c r="G635" s="5" t="s">
        <v>87</v>
      </c>
      <c r="H635" s="5" t="s">
        <v>133</v>
      </c>
      <c r="I635">
        <v>766.75163728167217</v>
      </c>
      <c r="J635">
        <v>1278.6476677316291</v>
      </c>
      <c r="K635">
        <v>61.463999999999999</v>
      </c>
      <c r="L635">
        <v>114</v>
      </c>
      <c r="M635">
        <v>583</v>
      </c>
      <c r="N635">
        <v>301</v>
      </c>
      <c r="O635">
        <v>434</v>
      </c>
      <c r="P635">
        <v>603</v>
      </c>
      <c r="Q635">
        <v>272.36218100000002</v>
      </c>
      <c r="R635">
        <v>557</v>
      </c>
      <c r="S635">
        <v>604.75</v>
      </c>
      <c r="T635">
        <v>383</v>
      </c>
      <c r="U635">
        <v>148.56</v>
      </c>
      <c r="V635">
        <v>622.87</v>
      </c>
      <c r="W635">
        <v>245</v>
      </c>
      <c r="X635">
        <v>1000</v>
      </c>
      <c r="Y635">
        <v>3171</v>
      </c>
      <c r="Z635">
        <v>423</v>
      </c>
      <c r="AA635">
        <v>4854.5681840393163</v>
      </c>
      <c r="AB635">
        <v>83</v>
      </c>
      <c r="AC635">
        <v>337.66199999999998</v>
      </c>
      <c r="AD635">
        <v>760</v>
      </c>
      <c r="AE635">
        <v>367</v>
      </c>
      <c r="AF635">
        <v>1659</v>
      </c>
      <c r="AG635">
        <v>8647</v>
      </c>
      <c r="AH635">
        <v>1277</v>
      </c>
      <c r="AI635">
        <v>382.35439999999988</v>
      </c>
      <c r="AJ635">
        <v>2457.7632008439141</v>
      </c>
      <c r="AK635">
        <v>277.58540599999998</v>
      </c>
      <c r="AL635">
        <v>32672.33984375</v>
      </c>
      <c r="AM635">
        <v>26581.185546875</v>
      </c>
      <c r="AN635">
        <v>6091.15380859375</v>
      </c>
      <c r="AO635" s="5" t="s">
        <v>1966</v>
      </c>
    </row>
    <row r="636" spans="1:41" ht="15" x14ac:dyDescent="0.25">
      <c r="A636">
        <v>2014</v>
      </c>
      <c r="B636" s="5" t="s">
        <v>1806</v>
      </c>
      <c r="C636" s="5" t="s">
        <v>462</v>
      </c>
      <c r="D636" s="5" t="s">
        <v>85</v>
      </c>
      <c r="E636" s="5" t="s">
        <v>131</v>
      </c>
      <c r="F636" s="5" t="s">
        <v>10</v>
      </c>
      <c r="G636" s="5" t="s">
        <v>87</v>
      </c>
      <c r="H636" s="5" t="s">
        <v>136</v>
      </c>
      <c r="I636">
        <v>0.66673866023302675</v>
      </c>
      <c r="J636">
        <v>0.53867009132420085</v>
      </c>
      <c r="K636">
        <v>0.65375253957717294</v>
      </c>
      <c r="L636">
        <v>0.64497716894977175</v>
      </c>
      <c r="M636">
        <v>0.58649042236346327</v>
      </c>
      <c r="N636">
        <v>0.60226735947094956</v>
      </c>
      <c r="O636">
        <v>0.52427717173971666</v>
      </c>
      <c r="P636">
        <v>0.38373056294555752</v>
      </c>
      <c r="Q636">
        <v>0.49133696261418391</v>
      </c>
      <c r="R636">
        <v>0.66545761262003922</v>
      </c>
      <c r="S636">
        <v>0.63850837138508365</v>
      </c>
      <c r="T636">
        <v>0.62052820112635276</v>
      </c>
      <c r="U636">
        <v>0.53265324736773101</v>
      </c>
      <c r="V636">
        <v>0.61242959018194665</v>
      </c>
      <c r="W636">
        <v>0.53156261981944297</v>
      </c>
      <c r="X636">
        <v>0.69033530571992108</v>
      </c>
      <c r="Y636">
        <v>0.61385407558534921</v>
      </c>
      <c r="Z636">
        <v>0.79425282227477878</v>
      </c>
      <c r="AA636">
        <v>0.62803712399347678</v>
      </c>
      <c r="AB636">
        <v>0.57318982387475537</v>
      </c>
      <c r="AC636">
        <v>0.53272450532724502</v>
      </c>
      <c r="AD636">
        <v>0.59951315115521808</v>
      </c>
      <c r="AE636">
        <v>0.64821953820975997</v>
      </c>
      <c r="AF636">
        <v>0.74669460914605057</v>
      </c>
      <c r="AG636">
        <v>0.56974502426630813</v>
      </c>
      <c r="AH636">
        <v>0.60447331639847945</v>
      </c>
      <c r="AI636">
        <v>0.60617416794514001</v>
      </c>
      <c r="AJ636">
        <v>0.52718470774555781</v>
      </c>
      <c r="AK636">
        <v>0.57122458229388118</v>
      </c>
      <c r="AL636">
        <v>0.59996557235717773</v>
      </c>
      <c r="AM636">
        <v>0.59993964433670044</v>
      </c>
      <c r="AN636">
        <v>0.6000024676322937</v>
      </c>
      <c r="AO636" s="5" t="s">
        <v>1968</v>
      </c>
    </row>
    <row r="637" spans="1:41" ht="15" x14ac:dyDescent="0.25">
      <c r="A637">
        <v>2014</v>
      </c>
      <c r="B637" s="5" t="s">
        <v>1807</v>
      </c>
      <c r="C637" s="5" t="s">
        <v>462</v>
      </c>
      <c r="D637" s="5" t="s">
        <v>85</v>
      </c>
      <c r="E637" s="5" t="s">
        <v>131</v>
      </c>
      <c r="F637" s="5" t="s">
        <v>10</v>
      </c>
      <c r="G637" s="5" t="s">
        <v>87</v>
      </c>
      <c r="H637" s="5" t="s">
        <v>136</v>
      </c>
      <c r="I637">
        <v>0.64339487597275746</v>
      </c>
      <c r="J637">
        <v>0.54076829895574119</v>
      </c>
      <c r="K637">
        <v>0.62092374833313124</v>
      </c>
      <c r="L637">
        <v>0.66396421582331566</v>
      </c>
      <c r="M637">
        <v>0.59957217491464065</v>
      </c>
      <c r="N637">
        <v>0.60281983497556679</v>
      </c>
      <c r="O637">
        <v>0.52705722335567862</v>
      </c>
      <c r="P637">
        <v>0.41392433216089092</v>
      </c>
      <c r="Q637">
        <v>0.48853859359410429</v>
      </c>
      <c r="R637">
        <v>0.75972615085207773</v>
      </c>
      <c r="S637">
        <v>0.69382299625983801</v>
      </c>
      <c r="T637">
        <v>0.60305463706502904</v>
      </c>
      <c r="U637">
        <v>0.51390618513906183</v>
      </c>
      <c r="V637">
        <v>0.60323985134927294</v>
      </c>
      <c r="W637">
        <v>0.5441252243128476</v>
      </c>
      <c r="X637">
        <v>0.67949554250924105</v>
      </c>
      <c r="Y637">
        <v>0.60756344640796067</v>
      </c>
      <c r="Z637">
        <v>0.79160116775207723</v>
      </c>
      <c r="AA637">
        <v>0.64007360866252705</v>
      </c>
      <c r="AB637">
        <v>0.63976271740370416</v>
      </c>
      <c r="AC637">
        <v>0.58482613277133833</v>
      </c>
      <c r="AD637">
        <v>0.619699934768428</v>
      </c>
      <c r="AE637">
        <v>0.59849967384213953</v>
      </c>
      <c r="AF637">
        <v>0</v>
      </c>
      <c r="AG637">
        <v>0.56534963151260287</v>
      </c>
      <c r="AH637">
        <v>0.5712235725225806</v>
      </c>
      <c r="AI637">
        <v>0.62929300111126907</v>
      </c>
      <c r="AJ637">
        <v>0.5176505081896734</v>
      </c>
      <c r="AK637">
        <v>0.65825695870624257</v>
      </c>
      <c r="AL637">
        <v>0.58352178335189819</v>
      </c>
      <c r="AM637">
        <v>0.56093215942382813</v>
      </c>
      <c r="AN637">
        <v>0.61552399396896362</v>
      </c>
      <c r="AO637" s="5" t="s">
        <v>1969</v>
      </c>
    </row>
    <row r="638" spans="1:41" ht="15" x14ac:dyDescent="0.25">
      <c r="A638">
        <v>2014</v>
      </c>
      <c r="B638" s="5" t="s">
        <v>1806</v>
      </c>
      <c r="C638" s="5" t="s">
        <v>462</v>
      </c>
      <c r="D638" s="5" t="s">
        <v>85</v>
      </c>
      <c r="E638" s="5" t="s">
        <v>131</v>
      </c>
      <c r="F638" s="5" t="s">
        <v>36</v>
      </c>
      <c r="G638" s="5" t="s">
        <v>87</v>
      </c>
      <c r="H638" s="5" t="s">
        <v>136</v>
      </c>
      <c r="I638">
        <v>4.4486372398156802E-2</v>
      </c>
      <c r="J638">
        <v>6.0338484179543801E-2</v>
      </c>
      <c r="K638">
        <v>5.6923076923077E-2</v>
      </c>
      <c r="L638">
        <v>8.8495575221238895E-2</v>
      </c>
      <c r="M638">
        <v>6.0355627021670299E-2</v>
      </c>
      <c r="N638">
        <v>6.5098039215689995E-4</v>
      </c>
      <c r="O638">
        <v>7.3170731707317097E-2</v>
      </c>
      <c r="P638">
        <v>5.8000000000000003E-2</v>
      </c>
      <c r="Q638">
        <v>4.69483568075117E-2</v>
      </c>
      <c r="R638">
        <v>4.1292639138240599E-2</v>
      </c>
      <c r="S638">
        <v>5.5848799591350202E-2</v>
      </c>
      <c r="T638">
        <v>6.0606060606060601E-2</v>
      </c>
      <c r="U638">
        <v>3.67892976588629E-2</v>
      </c>
      <c r="V638">
        <v>5.63697211693584E-2</v>
      </c>
      <c r="W638">
        <v>6.0000000000000102E-2</v>
      </c>
      <c r="X638">
        <v>3.42465753424658E-2</v>
      </c>
      <c r="Y638">
        <v>3.47259049759433E-2</v>
      </c>
      <c r="Z638">
        <v>6.8820224719100195E-2</v>
      </c>
      <c r="AA638">
        <v>5.9999999999996299E-2</v>
      </c>
      <c r="AB638">
        <v>1</v>
      </c>
      <c r="AC638">
        <v>8.6956521739130405E-2</v>
      </c>
      <c r="AD638">
        <v>6.4657488941254296E-2</v>
      </c>
      <c r="AE638">
        <v>0.09</v>
      </c>
      <c r="AF638">
        <v>5.47632629777524E-2</v>
      </c>
      <c r="AG638">
        <v>4.05270393060859E-2</v>
      </c>
      <c r="AH638">
        <v>4.9000000000000099E-2</v>
      </c>
      <c r="AI638">
        <v>6.4622069432550805E-2</v>
      </c>
      <c r="AJ638">
        <v>0.05</v>
      </c>
      <c r="AK638">
        <v>0.05</v>
      </c>
      <c r="AL638">
        <v>8.7882578372955322E-2</v>
      </c>
      <c r="AM638">
        <v>5.4068490862846375E-2</v>
      </c>
      <c r="AN638">
        <v>0.13578586280345917</v>
      </c>
      <c r="AO638" s="5" t="s">
        <v>1970</v>
      </c>
    </row>
    <row r="639" spans="1:41" ht="15" x14ac:dyDescent="0.25">
      <c r="A639">
        <v>2014</v>
      </c>
      <c r="B639" s="5" t="s">
        <v>1807</v>
      </c>
      <c r="C639" s="5" t="s">
        <v>462</v>
      </c>
      <c r="D639" s="5" t="s">
        <v>85</v>
      </c>
      <c r="E639" s="5" t="s">
        <v>131</v>
      </c>
      <c r="F639" s="5" t="s">
        <v>36</v>
      </c>
      <c r="G639" s="5" t="s">
        <v>87</v>
      </c>
      <c r="H639" s="5" t="s">
        <v>136</v>
      </c>
      <c r="I639">
        <v>6.0430869947593502E-2</v>
      </c>
      <c r="J639">
        <v>6.0006888267936299E-2</v>
      </c>
      <c r="K639">
        <v>0.06</v>
      </c>
      <c r="L639">
        <v>7.8947368421052599E-2</v>
      </c>
      <c r="M639">
        <v>6.0034305317324198E-2</v>
      </c>
      <c r="N639">
        <v>6.9767441860465101E-2</v>
      </c>
      <c r="O639">
        <v>6.9124423963133605E-2</v>
      </c>
      <c r="P639">
        <v>6.3018242122719698E-2</v>
      </c>
      <c r="Q639">
        <v>5.3101037133345498E-2</v>
      </c>
      <c r="R639">
        <v>4.1292639138240599E-2</v>
      </c>
      <c r="S639">
        <v>5.57E-2</v>
      </c>
      <c r="T639">
        <v>1</v>
      </c>
      <c r="U639">
        <v>4.41572428648358E-2</v>
      </c>
      <c r="V639">
        <v>5.4280989612599799E-2</v>
      </c>
      <c r="W639">
        <v>5.2121346938775501E-2</v>
      </c>
      <c r="X639">
        <v>3.5000000000000003E-2</v>
      </c>
      <c r="Y639">
        <v>4.4465468306527901E-2</v>
      </c>
      <c r="Z639">
        <v>5.00000000000001E-2</v>
      </c>
      <c r="AA639">
        <v>0.06</v>
      </c>
      <c r="AB639">
        <v>1</v>
      </c>
      <c r="AC639">
        <v>9.00900900900901E-2</v>
      </c>
      <c r="AD639">
        <v>6.5789473684210495E-2</v>
      </c>
      <c r="AE639">
        <v>9.5367847411444107E-2</v>
      </c>
      <c r="AF639">
        <v>3.97830018083183E-2</v>
      </c>
      <c r="AG639">
        <v>4.1632936278478097E-2</v>
      </c>
      <c r="AH639">
        <v>5.0117462803445603E-2</v>
      </c>
      <c r="AI639">
        <v>6.3922109958718901E-2</v>
      </c>
      <c r="AJ639">
        <v>5.00000000000001E-2</v>
      </c>
      <c r="AK639">
        <v>5.4082767593336703E-2</v>
      </c>
      <c r="AL639">
        <v>0.12283565849065781</v>
      </c>
      <c r="AM639">
        <v>5.8608356863260269E-2</v>
      </c>
      <c r="AN639">
        <v>0.21382434666156769</v>
      </c>
      <c r="AO639" s="5" t="s">
        <v>1971</v>
      </c>
    </row>
    <row r="640" spans="1:41" ht="15" x14ac:dyDescent="0.25">
      <c r="A640">
        <v>2014</v>
      </c>
      <c r="B640" s="5" t="s">
        <v>1807</v>
      </c>
      <c r="C640" s="5" t="s">
        <v>462</v>
      </c>
      <c r="D640" s="5" t="s">
        <v>85</v>
      </c>
      <c r="E640" s="5" t="s">
        <v>131</v>
      </c>
      <c r="F640" s="5" t="s">
        <v>139</v>
      </c>
      <c r="G640" s="5" t="s">
        <v>87</v>
      </c>
      <c r="H640" s="5" t="s">
        <v>133</v>
      </c>
      <c r="I640">
        <v>720.41616880699905</v>
      </c>
      <c r="J640">
        <v>1201.92</v>
      </c>
      <c r="K640">
        <v>57.776159999999997</v>
      </c>
      <c r="L640">
        <v>105</v>
      </c>
      <c r="M640">
        <v>548</v>
      </c>
      <c r="N640">
        <v>280</v>
      </c>
      <c r="O640">
        <v>404</v>
      </c>
      <c r="P640">
        <v>565</v>
      </c>
      <c r="Q640">
        <v>257.89946671299998</v>
      </c>
      <c r="R640">
        <v>534</v>
      </c>
      <c r="S640">
        <v>571.065425</v>
      </c>
      <c r="T640"/>
      <c r="U640">
        <v>142</v>
      </c>
      <c r="V640">
        <v>589.05999999999995</v>
      </c>
      <c r="W640">
        <v>232.23026999999999</v>
      </c>
      <c r="X640">
        <v>965</v>
      </c>
      <c r="Y640">
        <v>3030</v>
      </c>
      <c r="Z640">
        <v>401.85</v>
      </c>
      <c r="AA640">
        <v>4563.2940929969573</v>
      </c>
      <c r="AB640"/>
      <c r="AC640">
        <v>307.24200000000002</v>
      </c>
      <c r="AD640">
        <v>710</v>
      </c>
      <c r="AE640">
        <v>332</v>
      </c>
      <c r="AF640">
        <v>1593</v>
      </c>
      <c r="AG640">
        <v>8287</v>
      </c>
      <c r="AH640">
        <v>1213</v>
      </c>
      <c r="AI640">
        <v>357.91349999999989</v>
      </c>
      <c r="AJ640">
        <v>2334.8750408017181</v>
      </c>
      <c r="AK640">
        <v>262.57281899999998</v>
      </c>
      <c r="AL640">
        <v>30566.115234375</v>
      </c>
      <c r="AM640">
        <v>25244.556640625</v>
      </c>
      <c r="AN640">
        <v>5321.55810546875</v>
      </c>
      <c r="AO640" s="5" t="s">
        <v>1973</v>
      </c>
    </row>
    <row r="641" spans="1:41" ht="15" x14ac:dyDescent="0.25">
      <c r="A641">
        <v>2014</v>
      </c>
      <c r="B641" s="5" t="s">
        <v>1806</v>
      </c>
      <c r="C641" s="5" t="s">
        <v>462</v>
      </c>
      <c r="D641" s="5" t="s">
        <v>85</v>
      </c>
      <c r="E641" s="5" t="s">
        <v>131</v>
      </c>
      <c r="F641" s="5" t="s">
        <v>139</v>
      </c>
      <c r="G641" s="5" t="s">
        <v>87</v>
      </c>
      <c r="H641" s="5" t="s">
        <v>133</v>
      </c>
      <c r="I641">
        <v>718.76492553752803</v>
      </c>
      <c r="J641">
        <v>1277</v>
      </c>
      <c r="K641">
        <v>61.3</v>
      </c>
      <c r="L641">
        <v>103</v>
      </c>
      <c r="M641">
        <v>502.55</v>
      </c>
      <c r="N641">
        <v>305.80079999999998</v>
      </c>
      <c r="O641">
        <v>418</v>
      </c>
      <c r="P641">
        <v>528.90770153976405</v>
      </c>
      <c r="Q641">
        <v>272.02</v>
      </c>
      <c r="R641">
        <v>534</v>
      </c>
      <c r="S641">
        <v>554.5</v>
      </c>
      <c r="T641">
        <v>372</v>
      </c>
      <c r="U641">
        <v>145.44</v>
      </c>
      <c r="V641">
        <v>603.52535519999992</v>
      </c>
      <c r="W641">
        <v>229.36</v>
      </c>
      <c r="X641">
        <v>987</v>
      </c>
      <c r="Y641">
        <v>3049.4939209999998</v>
      </c>
      <c r="Z641">
        <v>397.80000000000109</v>
      </c>
      <c r="AA641">
        <v>4541.4153038427339</v>
      </c>
      <c r="AB641"/>
      <c r="AC641">
        <v>294</v>
      </c>
      <c r="AD641">
        <v>724</v>
      </c>
      <c r="AE641">
        <v>337.94448534985708</v>
      </c>
      <c r="AF641">
        <v>1657</v>
      </c>
      <c r="AG641">
        <v>8415.929914348666</v>
      </c>
      <c r="AH641">
        <v>1270.3469162458191</v>
      </c>
      <c r="AI641">
        <v>357.89813183086198</v>
      </c>
      <c r="AJ641">
        <v>2443.6877437872022</v>
      </c>
      <c r="AK641">
        <v>247.04671953677601</v>
      </c>
      <c r="AL641">
        <v>31349.732421875</v>
      </c>
      <c r="AM641">
        <v>25625.73046875</v>
      </c>
      <c r="AN641">
        <v>5724.00146484375</v>
      </c>
      <c r="AO641" s="5" t="s">
        <v>1972</v>
      </c>
    </row>
    <row r="642" spans="1:41" ht="15" x14ac:dyDescent="0.25">
      <c r="A642">
        <v>2014</v>
      </c>
      <c r="B642" s="5" t="s">
        <v>1807</v>
      </c>
      <c r="C642" s="5" t="s">
        <v>462</v>
      </c>
      <c r="D642" s="5" t="s">
        <v>85</v>
      </c>
      <c r="E642" s="5" t="s">
        <v>141</v>
      </c>
      <c r="F642" s="5" t="s">
        <v>142</v>
      </c>
      <c r="G642" s="5" t="s">
        <v>87</v>
      </c>
      <c r="H642" s="5" t="s">
        <v>143</v>
      </c>
      <c r="I642">
        <v>129.30199999999999</v>
      </c>
      <c r="J642">
        <v>225.06660781341179</v>
      </c>
      <c r="K642">
        <v>11.3</v>
      </c>
      <c r="L642">
        <v>19.600000000000001</v>
      </c>
      <c r="M642">
        <v>107</v>
      </c>
      <c r="N642">
        <v>52</v>
      </c>
      <c r="O642">
        <v>94</v>
      </c>
      <c r="P642">
        <v>165.3</v>
      </c>
      <c r="Q642">
        <v>60.636000000000003</v>
      </c>
      <c r="R642">
        <v>79.566000000000003</v>
      </c>
      <c r="S642">
        <v>99.1</v>
      </c>
      <c r="T642">
        <v>71</v>
      </c>
      <c r="U642">
        <v>33</v>
      </c>
      <c r="V642">
        <v>148</v>
      </c>
      <c r="W642">
        <v>51.4</v>
      </c>
      <c r="X642">
        <v>159</v>
      </c>
      <c r="Y642">
        <v>596</v>
      </c>
      <c r="Z642">
        <v>48</v>
      </c>
      <c r="AA642">
        <v>717.25800000000004</v>
      </c>
      <c r="AB642">
        <v>14.81</v>
      </c>
      <c r="AC642">
        <v>48.671999999999997</v>
      </c>
      <c r="AD642">
        <v>140</v>
      </c>
      <c r="AE642">
        <v>45</v>
      </c>
      <c r="AF642"/>
      <c r="AG642">
        <v>1736</v>
      </c>
      <c r="AH642">
        <v>255.2</v>
      </c>
      <c r="AI642">
        <v>69.36</v>
      </c>
      <c r="AJ642">
        <v>540</v>
      </c>
      <c r="AK642">
        <v>22.539000000000001</v>
      </c>
      <c r="AL642">
        <v>5738.10986328125</v>
      </c>
      <c r="AM642">
        <v>4643.400390625</v>
      </c>
      <c r="AN642">
        <v>1094.708984375</v>
      </c>
      <c r="AO642" s="5" t="s">
        <v>1974</v>
      </c>
    </row>
    <row r="643" spans="1:41" ht="15" x14ac:dyDescent="0.25">
      <c r="A643">
        <v>2014</v>
      </c>
      <c r="B643" s="5" t="s">
        <v>1806</v>
      </c>
      <c r="C643" s="5" t="s">
        <v>462</v>
      </c>
      <c r="D643" s="5" t="s">
        <v>85</v>
      </c>
      <c r="E643" s="5" t="s">
        <v>141</v>
      </c>
      <c r="F643" s="5" t="s">
        <v>142</v>
      </c>
      <c r="G643" s="5" t="s">
        <v>87</v>
      </c>
      <c r="H643" s="5" t="s">
        <v>143</v>
      </c>
      <c r="I643">
        <v>123.2504</v>
      </c>
      <c r="J643">
        <v>241</v>
      </c>
      <c r="K643">
        <v>11.1</v>
      </c>
      <c r="L643">
        <v>20</v>
      </c>
      <c r="M643">
        <v>98.1</v>
      </c>
      <c r="N643">
        <v>53</v>
      </c>
      <c r="O643">
        <v>98.2</v>
      </c>
      <c r="P643">
        <v>165.29844128175</v>
      </c>
      <c r="Q643">
        <v>64.283333333333331</v>
      </c>
      <c r="R643">
        <v>89.4</v>
      </c>
      <c r="S643">
        <v>104</v>
      </c>
      <c r="T643">
        <v>71.05</v>
      </c>
      <c r="U643">
        <v>32.360399999999998</v>
      </c>
      <c r="V643">
        <v>151</v>
      </c>
      <c r="W643">
        <v>52.4</v>
      </c>
      <c r="X643">
        <v>164</v>
      </c>
      <c r="Y643">
        <v>588</v>
      </c>
      <c r="Z643">
        <v>55.399999999999856</v>
      </c>
      <c r="AA643">
        <v>743.82129523809533</v>
      </c>
      <c r="AB643">
        <v>17.5</v>
      </c>
      <c r="AC643">
        <v>53</v>
      </c>
      <c r="AD643">
        <v>147.26499999999999</v>
      </c>
      <c r="AE643">
        <v>40.4</v>
      </c>
      <c r="AF643">
        <v>233</v>
      </c>
      <c r="AG643">
        <v>1744.363060013701</v>
      </c>
      <c r="AH643">
        <v>251.8931</v>
      </c>
      <c r="AI643">
        <v>72.736444800000015</v>
      </c>
      <c r="AJ643">
        <v>555</v>
      </c>
      <c r="AK643">
        <v>29.41901568384548</v>
      </c>
      <c r="AL643">
        <v>6070.240234375</v>
      </c>
      <c r="AM643">
        <v>4952.5771484375</v>
      </c>
      <c r="AN643">
        <v>1117.66357421875</v>
      </c>
      <c r="AO643" s="5" t="s">
        <v>1975</v>
      </c>
    </row>
    <row r="644" spans="1:41" ht="15" x14ac:dyDescent="0.25">
      <c r="A644">
        <v>2014</v>
      </c>
      <c r="B644" s="5" t="s">
        <v>1806</v>
      </c>
      <c r="C644" s="5" t="s">
        <v>462</v>
      </c>
      <c r="D644" s="5" t="s">
        <v>85</v>
      </c>
      <c r="E644" s="5" t="s">
        <v>141</v>
      </c>
      <c r="F644" s="5" t="s">
        <v>141</v>
      </c>
      <c r="G644" s="5" t="s">
        <v>87</v>
      </c>
      <c r="H644" s="5" t="s">
        <v>143</v>
      </c>
      <c r="I644">
        <v>129.31039999999999</v>
      </c>
      <c r="J644">
        <v>288</v>
      </c>
      <c r="K644">
        <v>11.35</v>
      </c>
      <c r="L644">
        <v>20</v>
      </c>
      <c r="M644">
        <v>104.1</v>
      </c>
      <c r="N644">
        <v>58</v>
      </c>
      <c r="O644">
        <v>98.2</v>
      </c>
      <c r="P644">
        <v>166.77438128175001</v>
      </c>
      <c r="Q644">
        <v>64.283333333333331</v>
      </c>
      <c r="R644">
        <v>95.550000000000011</v>
      </c>
      <c r="S644">
        <v>104</v>
      </c>
      <c r="T644">
        <v>72.849999999999994</v>
      </c>
      <c r="U644">
        <v>32.360399999999998</v>
      </c>
      <c r="V644">
        <v>151.4</v>
      </c>
      <c r="W644">
        <v>52.4</v>
      </c>
      <c r="X644">
        <v>169</v>
      </c>
      <c r="Y644">
        <v>588.5</v>
      </c>
      <c r="Z644">
        <v>61.399999999999856</v>
      </c>
      <c r="AA644">
        <v>878.16059047619058</v>
      </c>
      <c r="AB644">
        <v>17.5</v>
      </c>
      <c r="AC644">
        <v>69</v>
      </c>
      <c r="AD644">
        <v>149.38900000000001</v>
      </c>
      <c r="AE644">
        <v>65.400000000000006</v>
      </c>
      <c r="AF644">
        <v>268</v>
      </c>
      <c r="AG644">
        <v>1757.457060013701</v>
      </c>
      <c r="AH644">
        <v>252.26707999999999</v>
      </c>
      <c r="AI644">
        <v>72.736444800000015</v>
      </c>
      <c r="AJ644">
        <v>557</v>
      </c>
      <c r="AK644">
        <v>51.969015683845477</v>
      </c>
      <c r="AL644">
        <v>6406.35791015625</v>
      </c>
      <c r="AM644">
        <v>5250.59619140625</v>
      </c>
      <c r="AN644">
        <v>1155.761474609375</v>
      </c>
      <c r="AO644" s="5" t="s">
        <v>1976</v>
      </c>
    </row>
    <row r="645" spans="1:41" ht="15" x14ac:dyDescent="0.25">
      <c r="A645">
        <v>2014</v>
      </c>
      <c r="B645" s="5" t="s">
        <v>1807</v>
      </c>
      <c r="C645" s="5" t="s">
        <v>462</v>
      </c>
      <c r="D645" s="5" t="s">
        <v>85</v>
      </c>
      <c r="E645" s="5" t="s">
        <v>141</v>
      </c>
      <c r="F645" s="5" t="s">
        <v>141</v>
      </c>
      <c r="G645" s="5" t="s">
        <v>87</v>
      </c>
      <c r="H645" s="5" t="s">
        <v>143</v>
      </c>
      <c r="I645">
        <v>136.042</v>
      </c>
      <c r="J645">
        <v>269.92030766842498</v>
      </c>
      <c r="K645">
        <v>11.3</v>
      </c>
      <c r="L645">
        <v>19.600000000000001</v>
      </c>
      <c r="M645">
        <v>111</v>
      </c>
      <c r="N645">
        <v>57</v>
      </c>
      <c r="O645">
        <v>94</v>
      </c>
      <c r="P645">
        <v>166.3</v>
      </c>
      <c r="Q645">
        <v>60.636000000000003</v>
      </c>
      <c r="R645">
        <v>83.693939999999998</v>
      </c>
      <c r="S645">
        <v>99.1</v>
      </c>
      <c r="T645">
        <v>72.5</v>
      </c>
      <c r="U645">
        <v>33</v>
      </c>
      <c r="V645">
        <v>149.47</v>
      </c>
      <c r="W645">
        <v>51.4</v>
      </c>
      <c r="X645">
        <v>168</v>
      </c>
      <c r="Y645">
        <v>596.79999999999995</v>
      </c>
      <c r="Z645">
        <v>61</v>
      </c>
      <c r="AA645">
        <v>865.798</v>
      </c>
      <c r="AB645">
        <v>14.81</v>
      </c>
      <c r="AC645">
        <v>65.91</v>
      </c>
      <c r="AD645">
        <v>142</v>
      </c>
      <c r="AE645">
        <v>70</v>
      </c>
      <c r="AF645">
        <v>0</v>
      </c>
      <c r="AG645">
        <v>1746</v>
      </c>
      <c r="AH645">
        <v>255.2</v>
      </c>
      <c r="AI645">
        <v>69.36</v>
      </c>
      <c r="AJ645">
        <v>542</v>
      </c>
      <c r="AK645">
        <v>48.139000000000003</v>
      </c>
      <c r="AL645">
        <v>6059.9794921875</v>
      </c>
      <c r="AM645">
        <v>4923.169921875</v>
      </c>
      <c r="AN645">
        <v>1136.80908203125</v>
      </c>
      <c r="AO645" s="5" t="s">
        <v>1977</v>
      </c>
    </row>
    <row r="646" spans="1:41" ht="15" x14ac:dyDescent="0.25">
      <c r="A646">
        <v>2014</v>
      </c>
      <c r="B646" s="5" t="s">
        <v>83</v>
      </c>
      <c r="C646" s="5" t="s">
        <v>278</v>
      </c>
      <c r="D646" s="5" t="s">
        <v>85</v>
      </c>
      <c r="E646" s="5" t="s">
        <v>128</v>
      </c>
      <c r="F646" s="5" t="s">
        <v>129</v>
      </c>
      <c r="G646" s="5" t="s">
        <v>87</v>
      </c>
      <c r="H646" s="5" t="s">
        <v>460</v>
      </c>
      <c r="I646">
        <v>31413</v>
      </c>
      <c r="J646">
        <v>83945</v>
      </c>
      <c r="K646">
        <v>4598</v>
      </c>
      <c r="L646">
        <v>8398</v>
      </c>
      <c r="M646">
        <v>38148</v>
      </c>
      <c r="N646">
        <v>25450</v>
      </c>
      <c r="O646">
        <v>41982</v>
      </c>
      <c r="P646">
        <v>18087.833333333339</v>
      </c>
      <c r="Q646">
        <v>17201.464712666671</v>
      </c>
      <c r="R646">
        <v>24731.8000527453</v>
      </c>
      <c r="S646">
        <v>38300</v>
      </c>
      <c r="T646">
        <v>24522.666666666661</v>
      </c>
      <c r="U646">
        <v>9171</v>
      </c>
      <c r="V646">
        <v>37553.621345261243</v>
      </c>
      <c r="W646">
        <v>12122</v>
      </c>
      <c r="X646">
        <v>54641</v>
      </c>
      <c r="Y646">
        <v>189116</v>
      </c>
      <c r="Z646">
        <v>14782.25</v>
      </c>
      <c r="AA646">
        <v>324593</v>
      </c>
      <c r="AB646">
        <v>6694.5</v>
      </c>
      <c r="AC646">
        <v>23595</v>
      </c>
      <c r="AD646">
        <v>34614.25</v>
      </c>
      <c r="AE646">
        <v>30668</v>
      </c>
      <c r="AF646">
        <v>110029</v>
      </c>
      <c r="AG646">
        <v>540125</v>
      </c>
      <c r="AH646">
        <v>85809.5</v>
      </c>
      <c r="AI646">
        <v>24203</v>
      </c>
      <c r="AJ646">
        <v>164797.3315068493</v>
      </c>
      <c r="AK646">
        <v>13194</v>
      </c>
      <c r="AL646">
        <v>2032486.25</v>
      </c>
      <c r="AM646">
        <v>1653657.375</v>
      </c>
      <c r="AN646">
        <v>378828.9375</v>
      </c>
      <c r="AO646" s="5" t="s">
        <v>608</v>
      </c>
    </row>
    <row r="647" spans="1:41" ht="15" x14ac:dyDescent="0.25">
      <c r="A647">
        <v>2014</v>
      </c>
      <c r="B647" s="5" t="s">
        <v>83</v>
      </c>
      <c r="C647" s="5" t="s">
        <v>470</v>
      </c>
      <c r="D647" s="5" t="s">
        <v>85</v>
      </c>
      <c r="E647" s="5" t="s">
        <v>147</v>
      </c>
      <c r="F647" s="5" t="s">
        <v>2</v>
      </c>
      <c r="G647" s="5" t="s">
        <v>87</v>
      </c>
      <c r="H647" s="5" t="s">
        <v>148</v>
      </c>
      <c r="I647">
        <v>3500</v>
      </c>
      <c r="J647">
        <v>3901</v>
      </c>
      <c r="K647">
        <v>589.6</v>
      </c>
      <c r="L647">
        <v>1813.691858000034</v>
      </c>
      <c r="M647">
        <v>2385.0749999999998</v>
      </c>
      <c r="N647">
        <v>3259.124527013601</v>
      </c>
      <c r="O647">
        <v>1540</v>
      </c>
      <c r="P647">
        <v>2491.85005</v>
      </c>
      <c r="Q647">
        <v>54.321980000000003</v>
      </c>
      <c r="R647">
        <v>1912.11194</v>
      </c>
      <c r="S647">
        <v>3978.6</v>
      </c>
      <c r="T647">
        <v>2853.83</v>
      </c>
      <c r="U647">
        <v>38.732999999999997</v>
      </c>
      <c r="V647">
        <v>2545</v>
      </c>
      <c r="W647">
        <v>1760.9858300000001</v>
      </c>
      <c r="X647">
        <v>4990.9913199999692</v>
      </c>
      <c r="Y647">
        <v>5614.1</v>
      </c>
      <c r="Z647">
        <v>4485.96317</v>
      </c>
      <c r="AA647">
        <v>21799.904471000002</v>
      </c>
      <c r="AB647">
        <v>965.24099999999999</v>
      </c>
      <c r="AC647">
        <v>3998.3361300000138</v>
      </c>
      <c r="AD647">
        <v>8458.1148099999991</v>
      </c>
      <c r="AE647">
        <v>3117.3298100000002</v>
      </c>
      <c r="AF647">
        <v>5555.3489830003064</v>
      </c>
      <c r="AG647">
        <v>8394</v>
      </c>
      <c r="AH647">
        <v>3235.6715702689999</v>
      </c>
      <c r="AI647">
        <v>1728.7482699999971</v>
      </c>
      <c r="AJ647">
        <v>1747.2045143222899</v>
      </c>
      <c r="AK647">
        <v>2006.431</v>
      </c>
      <c r="AL647">
        <v>108721.3125</v>
      </c>
      <c r="AM647">
        <v>74228.015625</v>
      </c>
      <c r="AN647">
        <v>34493.2890625</v>
      </c>
      <c r="AO647" s="5" t="s">
        <v>615</v>
      </c>
    </row>
    <row r="648" spans="1:41" ht="15" x14ac:dyDescent="0.25">
      <c r="A648">
        <v>2014</v>
      </c>
      <c r="B648" s="5" t="s">
        <v>83</v>
      </c>
      <c r="C648" s="5" t="s">
        <v>470</v>
      </c>
      <c r="D648" s="5" t="s">
        <v>85</v>
      </c>
      <c r="E648" s="5" t="s">
        <v>147</v>
      </c>
      <c r="F648" s="5" t="s">
        <v>147</v>
      </c>
      <c r="G648" s="5" t="s">
        <v>87</v>
      </c>
      <c r="H648" s="5" t="s">
        <v>148</v>
      </c>
      <c r="I648">
        <v>4145</v>
      </c>
      <c r="J648">
        <v>5796</v>
      </c>
      <c r="K648">
        <v>638.29999999999995</v>
      </c>
      <c r="L648">
        <v>1953.3835890000339</v>
      </c>
      <c r="M648">
        <v>3075.067</v>
      </c>
      <c r="N648">
        <v>3650.5113490136018</v>
      </c>
      <c r="O648">
        <v>2263</v>
      </c>
      <c r="P648">
        <v>2990.8552199999999</v>
      </c>
      <c r="Q648">
        <v>657.19969999999989</v>
      </c>
      <c r="R648">
        <v>2381.3679400000001</v>
      </c>
      <c r="S648">
        <v>4839.2</v>
      </c>
      <c r="T648">
        <v>3371.226000000001</v>
      </c>
      <c r="U648">
        <v>266.34300000000002</v>
      </c>
      <c r="V648">
        <v>3395</v>
      </c>
      <c r="W648">
        <v>1905.9470699999999</v>
      </c>
      <c r="X648">
        <v>5870.5645999999751</v>
      </c>
      <c r="Y648">
        <v>10855.8</v>
      </c>
      <c r="Z648">
        <v>4544.8571700000002</v>
      </c>
      <c r="AA648">
        <v>27731.452660999999</v>
      </c>
      <c r="AB648">
        <v>1045.5070000000001</v>
      </c>
      <c r="AC648">
        <v>4250.6271400000151</v>
      </c>
      <c r="AD648">
        <v>8808.8112799999981</v>
      </c>
      <c r="AE648">
        <v>3955.3419600000002</v>
      </c>
      <c r="AF648">
        <v>8897.0341670002636</v>
      </c>
      <c r="AG648">
        <v>17961</v>
      </c>
      <c r="AH648">
        <v>5241.1620953919992</v>
      </c>
      <c r="AI648">
        <v>2099.591619999997</v>
      </c>
      <c r="AJ648">
        <v>4638.7299271932034</v>
      </c>
      <c r="AK648">
        <v>2251.843805</v>
      </c>
      <c r="AL648">
        <v>149480.71875</v>
      </c>
      <c r="AM648">
        <v>108070.4921875</v>
      </c>
      <c r="AN648">
        <v>41410.21875</v>
      </c>
      <c r="AO648" s="5" t="s">
        <v>616</v>
      </c>
    </row>
    <row r="649" spans="1:41" ht="15" x14ac:dyDescent="0.25">
      <c r="A649">
        <v>2014</v>
      </c>
      <c r="B649" s="5" t="s">
        <v>83</v>
      </c>
      <c r="C649" s="5" t="s">
        <v>470</v>
      </c>
      <c r="D649" s="5" t="s">
        <v>85</v>
      </c>
      <c r="E649" s="5" t="s">
        <v>147</v>
      </c>
      <c r="F649" s="5" t="s">
        <v>3</v>
      </c>
      <c r="G649" s="5" t="s">
        <v>87</v>
      </c>
      <c r="H649" s="5" t="s">
        <v>148</v>
      </c>
      <c r="I649">
        <v>645</v>
      </c>
      <c r="J649">
        <v>1895</v>
      </c>
      <c r="K649">
        <v>48.7</v>
      </c>
      <c r="L649">
        <v>139.691731</v>
      </c>
      <c r="M649">
        <v>689.99199999999996</v>
      </c>
      <c r="N649">
        <v>391.38682200000051</v>
      </c>
      <c r="O649">
        <v>723</v>
      </c>
      <c r="P649">
        <v>499.00517000000002</v>
      </c>
      <c r="Q649">
        <v>602.87771999999995</v>
      </c>
      <c r="R649">
        <v>469.25599999999997</v>
      </c>
      <c r="S649">
        <v>860.59999999999991</v>
      </c>
      <c r="T649">
        <v>517.39600000000019</v>
      </c>
      <c r="U649">
        <v>227.61</v>
      </c>
      <c r="V649">
        <v>850</v>
      </c>
      <c r="W649">
        <v>144.96124000000009</v>
      </c>
      <c r="X649">
        <v>879.57328000000598</v>
      </c>
      <c r="Y649">
        <v>5241.7000000000007</v>
      </c>
      <c r="Z649">
        <v>58.893999999999998</v>
      </c>
      <c r="AA649">
        <v>5931.5481900000004</v>
      </c>
      <c r="AB649">
        <v>80.265999999999991</v>
      </c>
      <c r="AC649">
        <v>252.29101</v>
      </c>
      <c r="AD649">
        <v>350.69646999999998</v>
      </c>
      <c r="AE649">
        <v>838.01214999999991</v>
      </c>
      <c r="AF649">
        <v>3341.6851839999549</v>
      </c>
      <c r="AG649">
        <v>9567</v>
      </c>
      <c r="AH649">
        <v>2005.490525123</v>
      </c>
      <c r="AI649">
        <v>370.8433500000001</v>
      </c>
      <c r="AJ649">
        <v>2891.525412870913</v>
      </c>
      <c r="AK649">
        <v>245.41280499999999</v>
      </c>
      <c r="AL649">
        <v>40759.41796875</v>
      </c>
      <c r="AM649">
        <v>33842.484375</v>
      </c>
      <c r="AN649">
        <v>6916.931640625</v>
      </c>
      <c r="AO649" s="5" t="s">
        <v>617</v>
      </c>
    </row>
    <row r="650" spans="1:41" ht="15" x14ac:dyDescent="0.25">
      <c r="A650">
        <v>2014</v>
      </c>
      <c r="B650" s="5" t="s">
        <v>83</v>
      </c>
      <c r="C650" s="5" t="s">
        <v>463</v>
      </c>
      <c r="D650" s="5" t="s">
        <v>85</v>
      </c>
      <c r="E650" s="5" t="s">
        <v>131</v>
      </c>
      <c r="F650" s="5" t="s">
        <v>132</v>
      </c>
      <c r="G650" s="5" t="s">
        <v>87</v>
      </c>
      <c r="H650" s="5" t="s">
        <v>133</v>
      </c>
      <c r="I650">
        <v>752.07638717000009</v>
      </c>
      <c r="J650">
        <v>1320.7599521970001</v>
      </c>
      <c r="K650">
        <v>62.482900000000001</v>
      </c>
      <c r="L650">
        <v>110</v>
      </c>
      <c r="M650">
        <v>555.32529028999841</v>
      </c>
      <c r="N650">
        <v>300</v>
      </c>
      <c r="O650">
        <v>434</v>
      </c>
      <c r="P650">
        <v>567.69905200000005</v>
      </c>
      <c r="Q650">
        <v>272.36218100000002</v>
      </c>
      <c r="R650">
        <v>534.86878114000001</v>
      </c>
      <c r="S650">
        <v>588.91099999999994</v>
      </c>
      <c r="T650">
        <v>382</v>
      </c>
      <c r="U650">
        <v>148.19999999999999</v>
      </c>
      <c r="V650">
        <v>623.95258800000011</v>
      </c>
      <c r="W650">
        <v>237.31</v>
      </c>
      <c r="X650">
        <v>1000</v>
      </c>
      <c r="Y650">
        <v>3157</v>
      </c>
      <c r="Z650">
        <v>423.10592401000002</v>
      </c>
      <c r="AA650">
        <v>4624.6163119996618</v>
      </c>
      <c r="AB650">
        <v>83.915999999999997</v>
      </c>
      <c r="AC650">
        <v>336</v>
      </c>
      <c r="AD650">
        <v>737.79414856000005</v>
      </c>
      <c r="AE650">
        <v>358.86521914999997</v>
      </c>
      <c r="AF650">
        <v>1642</v>
      </c>
      <c r="AG650">
        <v>8615.8616145799988</v>
      </c>
      <c r="AH650">
        <v>1258.595847939918</v>
      </c>
      <c r="AI650">
        <v>370.00631407999998</v>
      </c>
      <c r="AJ650">
        <v>2472.9092310000001</v>
      </c>
      <c r="AK650">
        <v>284</v>
      </c>
      <c r="AL650">
        <v>32254.619140625</v>
      </c>
      <c r="AM650">
        <v>26260.27734375</v>
      </c>
      <c r="AN650">
        <v>5994.34130859375</v>
      </c>
      <c r="AO650" s="5" t="s">
        <v>609</v>
      </c>
    </row>
    <row r="651" spans="1:41" ht="15" x14ac:dyDescent="0.25">
      <c r="A651">
        <v>2014</v>
      </c>
      <c r="B651" s="5" t="s">
        <v>83</v>
      </c>
      <c r="C651" s="5" t="s">
        <v>463</v>
      </c>
      <c r="D651" s="5" t="s">
        <v>85</v>
      </c>
      <c r="E651" s="5" t="s">
        <v>131</v>
      </c>
      <c r="F651" s="5" t="s">
        <v>10</v>
      </c>
      <c r="G651" s="5" t="s">
        <v>87</v>
      </c>
      <c r="H651" s="5" t="s">
        <v>136</v>
      </c>
      <c r="I651">
        <v>0.67542803850895794</v>
      </c>
      <c r="J651">
        <v>0.54040030122133831</v>
      </c>
      <c r="K651">
        <v>0.6331735896729106</v>
      </c>
      <c r="L651">
        <v>0.66089882239846187</v>
      </c>
      <c r="M651">
        <v>0.56963651172272622</v>
      </c>
      <c r="N651">
        <v>0.57213985569717418</v>
      </c>
      <c r="O651">
        <v>0.53272450532724502</v>
      </c>
      <c r="P651">
        <v>0.41581998778498291</v>
      </c>
      <c r="Q651">
        <v>0.48853859359410429</v>
      </c>
      <c r="R651">
        <v>0.72954003645679466</v>
      </c>
      <c r="S651">
        <v>0.67255530427802501</v>
      </c>
      <c r="T651">
        <v>0.61418740755032475</v>
      </c>
      <c r="U651">
        <v>0.50386610135746013</v>
      </c>
      <c r="V651">
        <v>0.60540081615628327</v>
      </c>
      <c r="W651">
        <v>0.52704635502727282</v>
      </c>
      <c r="X651">
        <v>0.67949554250924105</v>
      </c>
      <c r="Y651">
        <v>0.58695134829622364</v>
      </c>
      <c r="Z651">
        <v>0.7861471247356332</v>
      </c>
      <c r="AA651">
        <v>0.60975451147916937</v>
      </c>
      <c r="AB651">
        <v>0.64726027397260277</v>
      </c>
      <c r="AC651">
        <v>0.59931506849315075</v>
      </c>
      <c r="AD651">
        <v>0.62320065943227843</v>
      </c>
      <c r="AE651">
        <v>0.58523356025766482</v>
      </c>
      <c r="AF651">
        <v>0.56458711558563024</v>
      </c>
      <c r="AG651">
        <v>0.56331377228708002</v>
      </c>
      <c r="AH651">
        <v>0.50089547644525134</v>
      </c>
      <c r="AI651">
        <v>0.61947306286374071</v>
      </c>
      <c r="AJ651">
        <v>0.5039282641872731</v>
      </c>
      <c r="AK651">
        <v>0.67346831725214307</v>
      </c>
      <c r="AL651">
        <v>0.59601312875747681</v>
      </c>
      <c r="AM651">
        <v>0.58772134780883789</v>
      </c>
      <c r="AN651">
        <v>0.60775977373123169</v>
      </c>
      <c r="AO651" s="5" t="s">
        <v>610</v>
      </c>
    </row>
    <row r="652" spans="1:41" ht="15" x14ac:dyDescent="0.25">
      <c r="A652">
        <v>2014</v>
      </c>
      <c r="B652" s="5" t="s">
        <v>83</v>
      </c>
      <c r="C652" s="5" t="s">
        <v>463</v>
      </c>
      <c r="D652" s="5" t="s">
        <v>85</v>
      </c>
      <c r="E652" s="5" t="s">
        <v>131</v>
      </c>
      <c r="F652" s="5" t="s">
        <v>36</v>
      </c>
      <c r="G652" s="5" t="s">
        <v>87</v>
      </c>
      <c r="H652" s="5" t="s">
        <v>136</v>
      </c>
      <c r="I652">
        <v>4.8110225513331502E-2</v>
      </c>
      <c r="J652">
        <v>5.3380683756895198E-2</v>
      </c>
      <c r="K652">
        <v>6.28956082384141E-2</v>
      </c>
      <c r="L652">
        <v>7.0995637000000195E-2</v>
      </c>
      <c r="M652">
        <v>5.5355390565809903E-2</v>
      </c>
      <c r="N652">
        <v>6.6148230000000197E-2</v>
      </c>
      <c r="O652">
        <v>7.4041525345622194E-2</v>
      </c>
      <c r="P652">
        <v>7.9185585816338597E-2</v>
      </c>
      <c r="Q652">
        <v>5.3101037133345498E-2</v>
      </c>
      <c r="R652">
        <v>4.1249503502484297E-2</v>
      </c>
      <c r="S652">
        <v>4.9890390907964002E-2</v>
      </c>
      <c r="T652">
        <v>5.13828612565446E-2</v>
      </c>
      <c r="U652">
        <v>4.0698601258226302E-2</v>
      </c>
      <c r="V652">
        <v>5.4812387525035498E-2</v>
      </c>
      <c r="W652">
        <v>2.43458123268111E-2</v>
      </c>
      <c r="X652">
        <v>3.6021999999999998E-2</v>
      </c>
      <c r="Y652">
        <v>4.1310692429521602E-2</v>
      </c>
      <c r="Z652">
        <v>5.50904612776092E-2</v>
      </c>
      <c r="AA652">
        <v>5.5774022560470399E-2</v>
      </c>
      <c r="AB652">
        <v>7.3894060727393795E-2</v>
      </c>
      <c r="AC652">
        <v>6.3554475896428902E-2</v>
      </c>
      <c r="AD652">
        <v>7.2497834912213899E-2</v>
      </c>
      <c r="AE652">
        <v>9.7769907134228395E-2</v>
      </c>
      <c r="AF652">
        <v>5.5907801317905299E-2</v>
      </c>
      <c r="AG652">
        <v>4.1352174688725797E-2</v>
      </c>
      <c r="AH652">
        <v>4.5561795197226397E-2</v>
      </c>
      <c r="AI652">
        <v>6.1248452303708803E-2</v>
      </c>
      <c r="AJ652">
        <v>4.2389614966825903E-2</v>
      </c>
      <c r="AK652">
        <v>6.3691714788732506E-2</v>
      </c>
      <c r="AL652">
        <v>5.6264083832502365E-2</v>
      </c>
      <c r="AM652">
        <v>5.651947483420372E-2</v>
      </c>
      <c r="AN652">
        <v>5.5902291089296341E-2</v>
      </c>
      <c r="AO652" s="5" t="s">
        <v>611</v>
      </c>
    </row>
    <row r="653" spans="1:41" ht="15" x14ac:dyDescent="0.25">
      <c r="A653">
        <v>2014</v>
      </c>
      <c r="B653" s="5" t="s">
        <v>83</v>
      </c>
      <c r="C653" s="5" t="s">
        <v>463</v>
      </c>
      <c r="D653" s="5" t="s">
        <v>85</v>
      </c>
      <c r="E653" s="5" t="s">
        <v>131</v>
      </c>
      <c r="F653" s="5" t="s">
        <v>139</v>
      </c>
      <c r="G653" s="5" t="s">
        <v>87</v>
      </c>
      <c r="H653" s="5" t="s">
        <v>133</v>
      </c>
      <c r="I653">
        <v>715.89382257999978</v>
      </c>
      <c r="J653">
        <v>1250.25688287</v>
      </c>
      <c r="K653">
        <v>58.552999999999997</v>
      </c>
      <c r="L653">
        <v>102.19047993</v>
      </c>
      <c r="M653">
        <v>524.58504195492378</v>
      </c>
      <c r="N653">
        <v>280.15553099999988</v>
      </c>
      <c r="O653">
        <v>401.86597799999998</v>
      </c>
      <c r="P653">
        <v>522.74546999999995</v>
      </c>
      <c r="Q653">
        <v>257.89946671299998</v>
      </c>
      <c r="R653">
        <v>512.80570947899605</v>
      </c>
      <c r="S653">
        <v>559.53</v>
      </c>
      <c r="T653">
        <v>362.37174700000003</v>
      </c>
      <c r="U653">
        <v>142.16846729353091</v>
      </c>
      <c r="V653">
        <v>589.75225694929532</v>
      </c>
      <c r="W653">
        <v>231.53249527672449</v>
      </c>
      <c r="X653">
        <v>963.97799999999995</v>
      </c>
      <c r="Y653">
        <v>3026.582144</v>
      </c>
      <c r="Z653">
        <v>399.79682348699998</v>
      </c>
      <c r="AA653">
        <v>4366.6828574806732</v>
      </c>
      <c r="AB653">
        <v>77.71510600000002</v>
      </c>
      <c r="AC653">
        <v>314.64569609879987</v>
      </c>
      <c r="AD653">
        <v>684.30567017849978</v>
      </c>
      <c r="AE653">
        <v>323.779</v>
      </c>
      <c r="AF653">
        <v>1550.199390236</v>
      </c>
      <c r="AG653">
        <v>8259.5769999999993</v>
      </c>
      <c r="AH653">
        <v>1201.25196168</v>
      </c>
      <c r="AI653">
        <v>347.34399999999999</v>
      </c>
      <c r="AJ653">
        <v>2368.083560850001</v>
      </c>
      <c r="AK653">
        <v>265.91155300000003</v>
      </c>
      <c r="AL653">
        <v>30662.158203125</v>
      </c>
      <c r="AM653">
        <v>24983.21484375</v>
      </c>
      <c r="AN653">
        <v>5678.94482421875</v>
      </c>
      <c r="AO653" s="5" t="s">
        <v>612</v>
      </c>
    </row>
    <row r="654" spans="1:41" ht="15" x14ac:dyDescent="0.25">
      <c r="A654">
        <v>2014</v>
      </c>
      <c r="B654" s="5" t="s">
        <v>83</v>
      </c>
      <c r="C654" s="5" t="s">
        <v>463</v>
      </c>
      <c r="D654" s="5" t="s">
        <v>85</v>
      </c>
      <c r="E654" s="5" t="s">
        <v>141</v>
      </c>
      <c r="F654" s="5" t="s">
        <v>142</v>
      </c>
      <c r="G654" s="5" t="s">
        <v>87</v>
      </c>
      <c r="H654" s="5" t="s">
        <v>143</v>
      </c>
      <c r="I654">
        <v>120.446</v>
      </c>
      <c r="J654">
        <v>215</v>
      </c>
      <c r="K654">
        <v>8.2529599999999999</v>
      </c>
      <c r="L654">
        <v>19</v>
      </c>
      <c r="M654">
        <v>107.18</v>
      </c>
      <c r="N654">
        <v>53.32</v>
      </c>
      <c r="O654">
        <v>93</v>
      </c>
      <c r="P654">
        <v>154.524</v>
      </c>
      <c r="Q654">
        <v>60.636000000000003</v>
      </c>
      <c r="R654">
        <v>79.566000000000003</v>
      </c>
      <c r="S654">
        <v>99.686000000000007</v>
      </c>
      <c r="T654">
        <v>69</v>
      </c>
      <c r="U654">
        <v>33.576000000000001</v>
      </c>
      <c r="V654">
        <v>147.88200000000001</v>
      </c>
      <c r="W654">
        <v>51.4</v>
      </c>
      <c r="X654">
        <v>159</v>
      </c>
      <c r="Y654">
        <v>613</v>
      </c>
      <c r="Z654">
        <v>55.841999999999999</v>
      </c>
      <c r="AA654">
        <v>757.08199999999988</v>
      </c>
      <c r="AB654">
        <v>14.8</v>
      </c>
      <c r="AC654">
        <v>56</v>
      </c>
      <c r="AD654">
        <v>88.126000000000005</v>
      </c>
      <c r="AE654">
        <v>45.97</v>
      </c>
      <c r="AF654">
        <v>278</v>
      </c>
      <c r="AG654">
        <v>1736</v>
      </c>
      <c r="AH654">
        <v>255.45073876999999</v>
      </c>
      <c r="AI654">
        <v>68.184020000000004</v>
      </c>
      <c r="AJ654">
        <v>558.28399999999999</v>
      </c>
      <c r="AK654">
        <v>22.512</v>
      </c>
      <c r="AL654">
        <v>6020.72021484375</v>
      </c>
      <c r="AM654">
        <v>4984.1279296875</v>
      </c>
      <c r="AN654">
        <v>1036.5916748046875</v>
      </c>
      <c r="AO654" s="5" t="s">
        <v>613</v>
      </c>
    </row>
    <row r="655" spans="1:41" ht="15" x14ac:dyDescent="0.25">
      <c r="A655">
        <v>2014</v>
      </c>
      <c r="B655" s="5" t="s">
        <v>83</v>
      </c>
      <c r="C655" s="5" t="s">
        <v>463</v>
      </c>
      <c r="D655" s="5" t="s">
        <v>85</v>
      </c>
      <c r="E655" s="5" t="s">
        <v>141</v>
      </c>
      <c r="F655" s="5" t="s">
        <v>141</v>
      </c>
      <c r="G655" s="5" t="s">
        <v>87</v>
      </c>
      <c r="H655" s="5" t="s">
        <v>143</v>
      </c>
      <c r="I655">
        <v>127.10972</v>
      </c>
      <c r="J655">
        <v>279</v>
      </c>
      <c r="K655">
        <v>11.265079999999999</v>
      </c>
      <c r="L655">
        <v>19</v>
      </c>
      <c r="M655">
        <v>111.28728</v>
      </c>
      <c r="N655">
        <v>59.856999999999999</v>
      </c>
      <c r="O655">
        <v>93</v>
      </c>
      <c r="P655">
        <v>155.875</v>
      </c>
      <c r="Q655">
        <v>60.636000000000003</v>
      </c>
      <c r="R655">
        <v>83.693939999999998</v>
      </c>
      <c r="S655">
        <v>99.686000000000007</v>
      </c>
      <c r="T655">
        <v>71</v>
      </c>
      <c r="U655">
        <v>33.576000000000001</v>
      </c>
      <c r="V655">
        <v>149.26140000000001</v>
      </c>
      <c r="W655">
        <v>51.4</v>
      </c>
      <c r="X655">
        <v>168</v>
      </c>
      <c r="Y655">
        <v>615</v>
      </c>
      <c r="Z655">
        <v>61.438580000000002</v>
      </c>
      <c r="AA655">
        <v>865.79799999999989</v>
      </c>
      <c r="AB655">
        <v>14.8</v>
      </c>
      <c r="AC655">
        <v>64</v>
      </c>
      <c r="AD655">
        <v>136.93199999999999</v>
      </c>
      <c r="AE655">
        <v>70</v>
      </c>
      <c r="AF655">
        <v>332</v>
      </c>
      <c r="AG655">
        <v>1746</v>
      </c>
      <c r="AH655">
        <v>286.83693877000002</v>
      </c>
      <c r="AI655">
        <v>68.184020000000004</v>
      </c>
      <c r="AJ655">
        <v>560.18999999999994</v>
      </c>
      <c r="AK655">
        <v>48.139000000000003</v>
      </c>
      <c r="AL655">
        <v>6442.96630859375</v>
      </c>
      <c r="AM655">
        <v>5282.435546875</v>
      </c>
      <c r="AN655">
        <v>1160.5302734375</v>
      </c>
      <c r="AO655" s="5" t="s">
        <v>614</v>
      </c>
    </row>
    <row r="656" spans="1:41" ht="15" x14ac:dyDescent="0.25">
      <c r="A656">
        <v>2014</v>
      </c>
      <c r="B656" s="5" t="s">
        <v>1806</v>
      </c>
      <c r="C656" s="5" t="s">
        <v>474</v>
      </c>
      <c r="D656" s="5" t="s">
        <v>153</v>
      </c>
      <c r="E656" s="5" t="s">
        <v>154</v>
      </c>
      <c r="F656" s="5" t="s">
        <v>154</v>
      </c>
      <c r="G656" s="5" t="s">
        <v>94</v>
      </c>
      <c r="H656" s="5" t="s">
        <v>319</v>
      </c>
      <c r="I656">
        <v>806.41119789453296</v>
      </c>
      <c r="J656">
        <v>1244.3642848657253</v>
      </c>
      <c r="K656">
        <v>463.50328115853728</v>
      </c>
      <c r="L656">
        <v>1180.8053722434861</v>
      </c>
      <c r="M656">
        <v>1204.8397003400635</v>
      </c>
      <c r="N656">
        <v>345.57656139475017</v>
      </c>
      <c r="O656">
        <v>1240.7941818624561</v>
      </c>
      <c r="P656">
        <v>697.3058212119588</v>
      </c>
      <c r="Q656">
        <v>161.50833358953457</v>
      </c>
      <c r="R656">
        <v>906.39194625262758</v>
      </c>
      <c r="S656">
        <v>108.69767213009946</v>
      </c>
      <c r="T656">
        <v>1189.5216950086356</v>
      </c>
      <c r="U656">
        <v>326.45397469774923</v>
      </c>
      <c r="V656">
        <v>1526.8946585067745</v>
      </c>
      <c r="W656">
        <v>789.59629754883565</v>
      </c>
      <c r="X656">
        <v>2169.8516436536834</v>
      </c>
      <c r="Y656">
        <v>3581.8959316078999</v>
      </c>
      <c r="Z656">
        <v>498.36857221913522</v>
      </c>
      <c r="AA656">
        <v>8413.1542648223203</v>
      </c>
      <c r="AB656">
        <v>220.47169347142815</v>
      </c>
      <c r="AC656">
        <v>116.28394928499074</v>
      </c>
      <c r="AD656">
        <v>953.81181844425191</v>
      </c>
      <c r="AE656">
        <v>1624.3123835290335</v>
      </c>
      <c r="AF656">
        <v>1555.2654345658887</v>
      </c>
      <c r="AG656">
        <v>11310.112991696662</v>
      </c>
      <c r="AH656">
        <v>1729.0938487569417</v>
      </c>
      <c r="AI656">
        <v>222.52259294558095</v>
      </c>
      <c r="AJ656">
        <v>652.12194217202943</v>
      </c>
      <c r="AK656">
        <v>366.08555613627834</v>
      </c>
      <c r="AL656">
        <v>45606.01953125</v>
      </c>
      <c r="AM656">
        <v>34947.2265625</v>
      </c>
      <c r="AN656">
        <v>10658.7900390625</v>
      </c>
      <c r="AO656" s="5" t="s">
        <v>1978</v>
      </c>
    </row>
    <row r="657" spans="1:41" ht="15" x14ac:dyDescent="0.25">
      <c r="A657">
        <v>2014</v>
      </c>
      <c r="B657" s="5" t="s">
        <v>1807</v>
      </c>
      <c r="C657" s="5" t="s">
        <v>474</v>
      </c>
      <c r="D657" s="5" t="s">
        <v>153</v>
      </c>
      <c r="E657" s="5" t="s">
        <v>154</v>
      </c>
      <c r="F657" s="5" t="s">
        <v>154</v>
      </c>
      <c r="G657" s="5" t="s">
        <v>94</v>
      </c>
      <c r="H657" s="5" t="s">
        <v>319</v>
      </c>
      <c r="I657">
        <v>802.98772434437956</v>
      </c>
      <c r="J657">
        <v>1198.6384047146807</v>
      </c>
      <c r="K657">
        <v>454.95416754558181</v>
      </c>
      <c r="L657">
        <v>1182.6795284647314</v>
      </c>
      <c r="M657">
        <v>1182.6169634095718</v>
      </c>
      <c r="N657">
        <v>339.20255412137402</v>
      </c>
      <c r="O657">
        <v>1212.8756015319161</v>
      </c>
      <c r="P657">
        <v>596.24863917732102</v>
      </c>
      <c r="Q657">
        <v>77.488156169240298</v>
      </c>
      <c r="R657">
        <v>1095.3216014764064</v>
      </c>
      <c r="S657">
        <v>173.69586456859727</v>
      </c>
      <c r="T657">
        <v>1207.8429226873852</v>
      </c>
      <c r="U657">
        <v>377.81326621661412</v>
      </c>
      <c r="V657">
        <v>1357.8167522544022</v>
      </c>
      <c r="W657">
        <v>775.03254205773885</v>
      </c>
      <c r="X657">
        <v>2471.0453126646089</v>
      </c>
      <c r="Y657">
        <v>2154.9930812280768</v>
      </c>
      <c r="Z657">
        <v>1769.4898817370195</v>
      </c>
      <c r="AA657">
        <v>8346.7674253412752</v>
      </c>
      <c r="AB657">
        <v>218.41826185263551</v>
      </c>
      <c r="AC657">
        <v>294.53146979562251</v>
      </c>
      <c r="AD657">
        <v>899.07801021773344</v>
      </c>
      <c r="AE657">
        <v>578.75806712103883</v>
      </c>
      <c r="AF657">
        <v>1272.3196524664436</v>
      </c>
      <c r="AG657">
        <v>14081.4354069971</v>
      </c>
      <c r="AH657">
        <v>1145.3733418828383</v>
      </c>
      <c r="AI657">
        <v>321.08491028106329</v>
      </c>
      <c r="AJ657">
        <v>619.01949787728495</v>
      </c>
      <c r="AK657">
        <v>359.33326949949713</v>
      </c>
      <c r="AL657">
        <v>46566.86328125</v>
      </c>
      <c r="AM657">
        <v>36145.51171875</v>
      </c>
      <c r="AN657">
        <v>10421.3505859375</v>
      </c>
      <c r="AO657" s="5" t="s">
        <v>1979</v>
      </c>
    </row>
    <row r="658" spans="1:41" ht="15" x14ac:dyDescent="0.25">
      <c r="A658">
        <v>2014</v>
      </c>
      <c r="B658" s="5" t="s">
        <v>1806</v>
      </c>
      <c r="C658" s="5" t="s">
        <v>474</v>
      </c>
      <c r="D658" s="5" t="s">
        <v>153</v>
      </c>
      <c r="E658" s="5" t="s">
        <v>154</v>
      </c>
      <c r="F658" s="5" t="s">
        <v>154</v>
      </c>
      <c r="G658" s="5" t="s">
        <v>97</v>
      </c>
      <c r="H658" s="5" t="s">
        <v>319</v>
      </c>
      <c r="I658">
        <v>797.77366006279215</v>
      </c>
      <c r="J658">
        <v>1190.8552500000001</v>
      </c>
      <c r="K658">
        <v>452</v>
      </c>
      <c r="L658">
        <v>1174.53</v>
      </c>
      <c r="M658">
        <v>1174.9378412003889</v>
      </c>
      <c r="N658">
        <v>345.42500000000001</v>
      </c>
      <c r="O658">
        <v>1210</v>
      </c>
      <c r="P658">
        <v>692.92</v>
      </c>
      <c r="Q658">
        <v>157.5</v>
      </c>
      <c r="R658">
        <v>883.89700000000005</v>
      </c>
      <c r="S658">
        <v>106</v>
      </c>
      <c r="T658">
        <v>1189</v>
      </c>
      <c r="U658">
        <v>315.2</v>
      </c>
      <c r="V658">
        <v>1489</v>
      </c>
      <c r="W658">
        <v>770</v>
      </c>
      <c r="X658">
        <v>2179</v>
      </c>
      <c r="Y658">
        <v>3493</v>
      </c>
      <c r="Z658">
        <v>486</v>
      </c>
      <c r="AA658">
        <v>8366.8353571692351</v>
      </c>
      <c r="AB658">
        <v>215</v>
      </c>
      <c r="AC658">
        <v>116.17625099999999</v>
      </c>
      <c r="AD658">
        <v>930.14</v>
      </c>
      <c r="AE658">
        <v>1584</v>
      </c>
      <c r="AF658">
        <v>1547</v>
      </c>
      <c r="AG658">
        <v>11179.27729788557</v>
      </c>
      <c r="AH658">
        <v>1724.1200581850001</v>
      </c>
      <c r="AI658">
        <v>217</v>
      </c>
      <c r="AJ658">
        <v>650.24609375</v>
      </c>
      <c r="AK658">
        <v>357</v>
      </c>
      <c r="AL658">
        <v>44993.8359375</v>
      </c>
      <c r="AM658">
        <v>34469.63671875</v>
      </c>
      <c r="AN658">
        <v>10524.1982421875</v>
      </c>
      <c r="AO658" s="5" t="s">
        <v>1981</v>
      </c>
    </row>
    <row r="659" spans="1:41" ht="15" x14ac:dyDescent="0.25">
      <c r="A659">
        <v>2014</v>
      </c>
      <c r="B659" s="5" t="s">
        <v>1807</v>
      </c>
      <c r="C659" s="5" t="s">
        <v>474</v>
      </c>
      <c r="D659" s="5" t="s">
        <v>153</v>
      </c>
      <c r="E659" s="5" t="s">
        <v>154</v>
      </c>
      <c r="F659" s="5" t="s">
        <v>154</v>
      </c>
      <c r="G659" s="5" t="s">
        <v>97</v>
      </c>
      <c r="H659" s="5" t="s">
        <v>319</v>
      </c>
      <c r="I659">
        <v>797.77366006279215</v>
      </c>
      <c r="J659">
        <v>1190.8552500000001</v>
      </c>
      <c r="K659">
        <v>452</v>
      </c>
      <c r="L659">
        <v>1175</v>
      </c>
      <c r="M659">
        <v>1174.93784120039</v>
      </c>
      <c r="N659">
        <v>337</v>
      </c>
      <c r="O659">
        <v>1210</v>
      </c>
      <c r="P659">
        <v>592.37699999999995</v>
      </c>
      <c r="Q659">
        <v>76.984999999999999</v>
      </c>
      <c r="R659">
        <v>1088.209316859886</v>
      </c>
      <c r="S659">
        <v>172.56800000000001</v>
      </c>
      <c r="T659">
        <v>1200</v>
      </c>
      <c r="U659">
        <v>375.36</v>
      </c>
      <c r="V659">
        <v>1349</v>
      </c>
      <c r="W659">
        <v>770</v>
      </c>
      <c r="X659">
        <v>2455</v>
      </c>
      <c r="Y659">
        <v>2141</v>
      </c>
      <c r="Z659">
        <v>1758</v>
      </c>
      <c r="AA659">
        <v>8292.5691100000004</v>
      </c>
      <c r="AB659">
        <v>217</v>
      </c>
      <c r="AC659">
        <v>299.64183528070669</v>
      </c>
      <c r="AD659">
        <v>893.24</v>
      </c>
      <c r="AE659">
        <v>575</v>
      </c>
      <c r="AF659">
        <v>1264.058061095164</v>
      </c>
      <c r="AG659">
        <v>13990</v>
      </c>
      <c r="AH659">
        <v>1137.936054798693</v>
      </c>
      <c r="AI659">
        <v>319</v>
      </c>
      <c r="AJ659">
        <v>615</v>
      </c>
      <c r="AK659">
        <v>357</v>
      </c>
      <c r="AL659">
        <v>46276.515625</v>
      </c>
      <c r="AM659">
        <v>35917.828125</v>
      </c>
      <c r="AN659">
        <v>10358.6826171875</v>
      </c>
      <c r="AO659" s="5" t="s">
        <v>1980</v>
      </c>
    </row>
    <row r="660" spans="1:41" ht="15" x14ac:dyDescent="0.25">
      <c r="A660">
        <v>2014</v>
      </c>
      <c r="B660" s="5" t="s">
        <v>1807</v>
      </c>
      <c r="C660" s="5" t="s">
        <v>474</v>
      </c>
      <c r="D660" s="5" t="s">
        <v>153</v>
      </c>
      <c r="E660" s="5" t="s">
        <v>32</v>
      </c>
      <c r="F660" s="5" t="s">
        <v>32</v>
      </c>
      <c r="G660" s="5" t="s">
        <v>94</v>
      </c>
      <c r="H660" s="5" t="s">
        <v>319</v>
      </c>
      <c r="I660">
        <v>5116.3630661725128</v>
      </c>
      <c r="J660">
        <v>4824.5272475209795</v>
      </c>
      <c r="K660">
        <v>1338.6925726451855</v>
      </c>
      <c r="L660">
        <v>1138.3919546328607</v>
      </c>
      <c r="M660">
        <v>4364.3390939770852</v>
      </c>
      <c r="N660">
        <v>3569.1758365412234</v>
      </c>
      <c r="O660">
        <v>278.81040798700479</v>
      </c>
      <c r="P660">
        <v>3743.4917271434674</v>
      </c>
      <c r="Q660">
        <v>2131.842758543235</v>
      </c>
      <c r="R660">
        <v>2727.212248842502</v>
      </c>
      <c r="S660">
        <v>3938.5744637297821</v>
      </c>
      <c r="T660">
        <v>3422.2216142809252</v>
      </c>
      <c r="U660">
        <v>1350.2677339876061</v>
      </c>
      <c r="V660">
        <v>2363.3459853916506</v>
      </c>
      <c r="W660">
        <v>724.35648570062074</v>
      </c>
      <c r="X660">
        <v>5403.0840074882371</v>
      </c>
      <c r="Y660">
        <v>13994.873330871171</v>
      </c>
      <c r="Z660">
        <v>2929.0190875169092</v>
      </c>
      <c r="AA660">
        <v>25466.678545441089</v>
      </c>
      <c r="AB660">
        <v>609.96067595712952</v>
      </c>
      <c r="AC660">
        <v>4378.4305947417715</v>
      </c>
      <c r="AD660">
        <v>3372.0679499878693</v>
      </c>
      <c r="AE660">
        <v>4578.1676320993383</v>
      </c>
      <c r="AF660">
        <v>20235.395098089328</v>
      </c>
      <c r="AG660">
        <v>31265.01405376297</v>
      </c>
      <c r="AH660">
        <v>7683.406896517432</v>
      </c>
      <c r="AI660">
        <v>1668.8363048464041</v>
      </c>
      <c r="AJ660">
        <v>10941.017323534681</v>
      </c>
      <c r="AK660">
        <v>1752.3787736656147</v>
      </c>
      <c r="AL660">
        <v>175309.953125</v>
      </c>
      <c r="AM660">
        <v>140753.21875</v>
      </c>
      <c r="AN660">
        <v>34556.73046875</v>
      </c>
      <c r="AO660" s="5" t="s">
        <v>1982</v>
      </c>
    </row>
    <row r="661" spans="1:41" ht="15" x14ac:dyDescent="0.25">
      <c r="A661">
        <v>2014</v>
      </c>
      <c r="B661" s="5" t="s">
        <v>1806</v>
      </c>
      <c r="C661" s="5" t="s">
        <v>474</v>
      </c>
      <c r="D661" s="5" t="s">
        <v>153</v>
      </c>
      <c r="E661" s="5" t="s">
        <v>32</v>
      </c>
      <c r="F661" s="5" t="s">
        <v>32</v>
      </c>
      <c r="G661" s="5" t="s">
        <v>94</v>
      </c>
      <c r="H661" s="5" t="s">
        <v>319</v>
      </c>
      <c r="I661">
        <v>4587.8384025922705</v>
      </c>
      <c r="J661">
        <v>309.6858205970758</v>
      </c>
      <c r="K661"/>
      <c r="L661">
        <v>1162.9625468183565</v>
      </c>
      <c r="M661">
        <v>4445.866355322335</v>
      </c>
      <c r="N661">
        <v>3468.0710107924183</v>
      </c>
      <c r="O661">
        <v>284.04957717016555</v>
      </c>
      <c r="P661">
        <v>2853.8266182836487</v>
      </c>
      <c r="Q661">
        <v>2177.0810643000723</v>
      </c>
      <c r="R661">
        <v>3830.9945039117224</v>
      </c>
      <c r="S661">
        <v>8800.40964358975</v>
      </c>
      <c r="T661">
        <v>3353.2206402398606</v>
      </c>
      <c r="U661">
        <v>1288.4160676522845</v>
      </c>
      <c r="V661">
        <v>2485.6901626732179</v>
      </c>
      <c r="W661">
        <v>840.86878440265616</v>
      </c>
      <c r="X661">
        <v>4186.5208262410924</v>
      </c>
      <c r="Y661">
        <v>19720.423893716441</v>
      </c>
      <c r="Z661">
        <v>1587.11918054075</v>
      </c>
      <c r="AA661">
        <v>24324.665325407557</v>
      </c>
      <c r="AB661">
        <v>621.42254066830446</v>
      </c>
      <c r="AC661">
        <v>4027.2502905947895</v>
      </c>
      <c r="AD661">
        <v>3435.4329965607508</v>
      </c>
      <c r="AE661">
        <v>4664.1966829752191</v>
      </c>
      <c r="AF661">
        <v>17811.659795865449</v>
      </c>
      <c r="AG661">
        <v>29815.158964831018</v>
      </c>
      <c r="AH661">
        <v>7521.583191384465</v>
      </c>
      <c r="AI661">
        <v>1700.1956640726878</v>
      </c>
      <c r="AJ661">
        <v>14061.248943984983</v>
      </c>
      <c r="AK661">
        <v>1750.4427011894318</v>
      </c>
      <c r="AL661">
        <v>175116.296875</v>
      </c>
      <c r="AM661">
        <v>138176.28125</v>
      </c>
      <c r="AN661">
        <v>36940.01171875</v>
      </c>
      <c r="AO661" s="5" t="s">
        <v>1983</v>
      </c>
    </row>
    <row r="662" spans="1:41" ht="15" x14ac:dyDescent="0.25">
      <c r="A662">
        <v>2014</v>
      </c>
      <c r="B662" s="5" t="s">
        <v>1807</v>
      </c>
      <c r="C662" s="5" t="s">
        <v>474</v>
      </c>
      <c r="D662" s="5" t="s">
        <v>153</v>
      </c>
      <c r="E662" s="5" t="s">
        <v>32</v>
      </c>
      <c r="F662" s="5" t="s">
        <v>32</v>
      </c>
      <c r="G662" s="5" t="s">
        <v>97</v>
      </c>
      <c r="H662" s="5" t="s">
        <v>319</v>
      </c>
      <c r="I662">
        <v>5083.1408323746746</v>
      </c>
      <c r="J662">
        <v>4793.2</v>
      </c>
      <c r="K662">
        <v>1147.8817383200001</v>
      </c>
      <c r="L662">
        <v>1131</v>
      </c>
      <c r="M662">
        <v>4336</v>
      </c>
      <c r="N662">
        <v>3546</v>
      </c>
      <c r="O662">
        <v>283</v>
      </c>
      <c r="P662">
        <v>3719.1840000000002</v>
      </c>
      <c r="Q662">
        <v>2118</v>
      </c>
      <c r="R662">
        <v>2709.503559725732</v>
      </c>
      <c r="S662">
        <v>3913</v>
      </c>
      <c r="T662">
        <v>3400</v>
      </c>
      <c r="U662">
        <v>1341.5</v>
      </c>
      <c r="V662">
        <v>2348</v>
      </c>
      <c r="W662">
        <v>719.65300000000002</v>
      </c>
      <c r="X662">
        <v>5368</v>
      </c>
      <c r="Y662">
        <v>13904</v>
      </c>
      <c r="Z662">
        <v>2910</v>
      </c>
      <c r="AA662">
        <v>25301.314997594989</v>
      </c>
      <c r="AB662">
        <v>606</v>
      </c>
      <c r="AC662">
        <v>4454.4000000000005</v>
      </c>
      <c r="AD662">
        <v>3350.172</v>
      </c>
      <c r="AE662">
        <v>4548.4400788604162</v>
      </c>
      <c r="AF662">
        <v>20104</v>
      </c>
      <c r="AG662">
        <v>31062</v>
      </c>
      <c r="AH662">
        <v>7633.5159999999996</v>
      </c>
      <c r="AI662">
        <v>1658</v>
      </c>
      <c r="AJ662">
        <v>10869.97368749722</v>
      </c>
      <c r="AK662">
        <v>1741</v>
      </c>
      <c r="AL662">
        <v>174099.859375</v>
      </c>
      <c r="AM662">
        <v>139943.65625</v>
      </c>
      <c r="AN662">
        <v>34156.22265625</v>
      </c>
      <c r="AO662" s="5" t="s">
        <v>1984</v>
      </c>
    </row>
    <row r="663" spans="1:41" ht="15" x14ac:dyDescent="0.25">
      <c r="A663">
        <v>2014</v>
      </c>
      <c r="B663" s="5" t="s">
        <v>1806</v>
      </c>
      <c r="C663" s="5" t="s">
        <v>474</v>
      </c>
      <c r="D663" s="5" t="s">
        <v>153</v>
      </c>
      <c r="E663" s="5" t="s">
        <v>32</v>
      </c>
      <c r="F663" s="5" t="s">
        <v>32</v>
      </c>
      <c r="G663" s="5" t="s">
        <v>97</v>
      </c>
      <c r="H663" s="5" t="s">
        <v>319</v>
      </c>
      <c r="I663">
        <v>4538.6976814914624</v>
      </c>
      <c r="J663">
        <v>315</v>
      </c>
      <c r="K663"/>
      <c r="L663">
        <v>1156.7819999999999</v>
      </c>
      <c r="M663">
        <v>4335.5282999999999</v>
      </c>
      <c r="N663">
        <v>3466.55</v>
      </c>
      <c r="O663">
        <v>283</v>
      </c>
      <c r="P663">
        <v>2835.877</v>
      </c>
      <c r="Q663">
        <v>2123.0500000000002</v>
      </c>
      <c r="R663">
        <v>3735.9164134499761</v>
      </c>
      <c r="S663">
        <v>8582</v>
      </c>
      <c r="T663">
        <v>3351.75</v>
      </c>
      <c r="U663">
        <v>1244</v>
      </c>
      <c r="V663">
        <v>2424</v>
      </c>
      <c r="W663">
        <v>820</v>
      </c>
      <c r="X663">
        <v>4205.0978172000014</v>
      </c>
      <c r="Y663">
        <v>19231</v>
      </c>
      <c r="Z663">
        <v>1575.5889999999999</v>
      </c>
      <c r="AA663">
        <v>24190.745051104401</v>
      </c>
      <c r="AB663">
        <v>606</v>
      </c>
      <c r="AC663">
        <v>4023.520386749999</v>
      </c>
      <c r="AD663">
        <v>3350.172</v>
      </c>
      <c r="AE663">
        <v>4548.4400788604162</v>
      </c>
      <c r="AF663">
        <v>17717</v>
      </c>
      <c r="AG663">
        <v>29461.645268196371</v>
      </c>
      <c r="AH663">
        <v>7446.6107809108544</v>
      </c>
      <c r="AI663">
        <v>1658</v>
      </c>
      <c r="AJ663">
        <v>14020.80133758259</v>
      </c>
      <c r="AK663">
        <v>1741</v>
      </c>
      <c r="AL663">
        <v>172987.765625</v>
      </c>
      <c r="AM663">
        <v>136608.625</v>
      </c>
      <c r="AN663">
        <v>36379.15625</v>
      </c>
      <c r="AO663" s="5" t="s">
        <v>1985</v>
      </c>
    </row>
    <row r="664" spans="1:41" ht="15" x14ac:dyDescent="0.25">
      <c r="A664">
        <v>2014</v>
      </c>
      <c r="B664" s="5" t="s">
        <v>1807</v>
      </c>
      <c r="C664" s="5" t="s">
        <v>474</v>
      </c>
      <c r="D664" s="5" t="s">
        <v>153</v>
      </c>
      <c r="E664" s="5" t="s">
        <v>409</v>
      </c>
      <c r="F664" s="5" t="s">
        <v>480</v>
      </c>
      <c r="G664" s="5" t="s">
        <v>94</v>
      </c>
      <c r="H664" s="5" t="s">
        <v>319</v>
      </c>
      <c r="I664"/>
      <c r="J664"/>
      <c r="K664"/>
      <c r="L664"/>
      <c r="M664"/>
      <c r="N664"/>
      <c r="O664"/>
      <c r="P664"/>
      <c r="Q664">
        <v>0</v>
      </c>
      <c r="R664"/>
      <c r="S664"/>
      <c r="T664"/>
      <c r="U664"/>
      <c r="V664">
        <v>0</v>
      </c>
      <c r="W664"/>
      <c r="X664"/>
      <c r="Y664"/>
      <c r="Z664"/>
      <c r="AA664">
        <v>0</v>
      </c>
      <c r="AB664">
        <v>0</v>
      </c>
      <c r="AC664">
        <v>1157.5161342420777</v>
      </c>
      <c r="AD664"/>
      <c r="AE664"/>
      <c r="AF664"/>
      <c r="AG664">
        <v>0</v>
      </c>
      <c r="AH664">
        <v>0</v>
      </c>
      <c r="AI664">
        <v>0</v>
      </c>
      <c r="AJ664"/>
      <c r="AK664"/>
      <c r="AL664">
        <v>1157.51611328125</v>
      </c>
      <c r="AM664">
        <v>1157.51611328125</v>
      </c>
      <c r="AN664">
        <v>0</v>
      </c>
      <c r="AO664" s="5" t="s">
        <v>1987</v>
      </c>
    </row>
    <row r="665" spans="1:41" ht="15" x14ac:dyDescent="0.25">
      <c r="A665">
        <v>2014</v>
      </c>
      <c r="B665" s="5" t="s">
        <v>1806</v>
      </c>
      <c r="C665" s="5" t="s">
        <v>474</v>
      </c>
      <c r="D665" s="5" t="s">
        <v>153</v>
      </c>
      <c r="E665" s="5" t="s">
        <v>409</v>
      </c>
      <c r="F665" s="5" t="s">
        <v>480</v>
      </c>
      <c r="G665" s="5" t="s">
        <v>94</v>
      </c>
      <c r="H665" s="5" t="s">
        <v>319</v>
      </c>
      <c r="I665"/>
      <c r="J665"/>
      <c r="K665"/>
      <c r="L665"/>
      <c r="M665"/>
      <c r="N665"/>
      <c r="O665"/>
      <c r="P665"/>
      <c r="Q665">
        <v>0</v>
      </c>
      <c r="R665"/>
      <c r="S665">
        <v>0</v>
      </c>
      <c r="T665">
        <v>0</v>
      </c>
      <c r="U665"/>
      <c r="V665"/>
      <c r="W665"/>
      <c r="X665"/>
      <c r="Y665"/>
      <c r="Z665"/>
      <c r="AA665">
        <v>0</v>
      </c>
      <c r="AB665">
        <v>0</v>
      </c>
      <c r="AC665">
        <v>1218.3317053717974</v>
      </c>
      <c r="AD665"/>
      <c r="AE665"/>
      <c r="AF665"/>
      <c r="AG665"/>
      <c r="AH665"/>
      <c r="AI665">
        <v>0</v>
      </c>
      <c r="AJ665"/>
      <c r="AK665"/>
      <c r="AL665">
        <v>1218.3316650390625</v>
      </c>
      <c r="AM665">
        <v>1218.3316650390625</v>
      </c>
      <c r="AN665">
        <v>0</v>
      </c>
      <c r="AO665" s="5" t="s">
        <v>1986</v>
      </c>
    </row>
    <row r="666" spans="1:41" ht="15" x14ac:dyDescent="0.25">
      <c r="A666">
        <v>2014</v>
      </c>
      <c r="B666" s="5" t="s">
        <v>1807</v>
      </c>
      <c r="C666" s="5" t="s">
        <v>474</v>
      </c>
      <c r="D666" s="5" t="s">
        <v>153</v>
      </c>
      <c r="E666" s="5" t="s">
        <v>409</v>
      </c>
      <c r="F666" s="5" t="s">
        <v>410</v>
      </c>
      <c r="G666" s="5" t="s">
        <v>94</v>
      </c>
      <c r="H666" s="5" t="s">
        <v>319</v>
      </c>
      <c r="I666"/>
      <c r="J666"/>
      <c r="K666"/>
      <c r="L666"/>
      <c r="M666"/>
      <c r="N666"/>
      <c r="O666">
        <v>20.130715378123089</v>
      </c>
      <c r="P666"/>
      <c r="Q666">
        <v>125.8169711132693</v>
      </c>
      <c r="R666"/>
      <c r="S666"/>
      <c r="T666"/>
      <c r="U666"/>
      <c r="V666">
        <v>0</v>
      </c>
      <c r="W666"/>
      <c r="X666"/>
      <c r="Y666"/>
      <c r="Z666"/>
      <c r="AA666">
        <v>165.99787900800297</v>
      </c>
      <c r="AB666">
        <v>0</v>
      </c>
      <c r="AC666">
        <v>402.61430756246176</v>
      </c>
      <c r="AD666">
        <v>125.8169711132693</v>
      </c>
      <c r="AE666"/>
      <c r="AF666"/>
      <c r="AG666">
        <v>0</v>
      </c>
      <c r="AH666">
        <v>886.47114971218377</v>
      </c>
      <c r="AI666">
        <v>0</v>
      </c>
      <c r="AJ666"/>
      <c r="AK666"/>
      <c r="AL666">
        <v>1726.8480224609375</v>
      </c>
      <c r="AM666">
        <v>694.42913818359375</v>
      </c>
      <c r="AN666">
        <v>1032.4188232421875</v>
      </c>
      <c r="AO666" s="5" t="s">
        <v>1989</v>
      </c>
    </row>
    <row r="667" spans="1:41" ht="15" x14ac:dyDescent="0.25">
      <c r="A667">
        <v>2014</v>
      </c>
      <c r="B667" s="5" t="s">
        <v>1806</v>
      </c>
      <c r="C667" s="5" t="s">
        <v>474</v>
      </c>
      <c r="D667" s="5" t="s">
        <v>153</v>
      </c>
      <c r="E667" s="5" t="s">
        <v>409</v>
      </c>
      <c r="F667" s="5" t="s">
        <v>410</v>
      </c>
      <c r="G667" s="5" t="s">
        <v>94</v>
      </c>
      <c r="H667" s="5" t="s">
        <v>319</v>
      </c>
      <c r="I667"/>
      <c r="J667"/>
      <c r="K667"/>
      <c r="L667"/>
      <c r="M667"/>
      <c r="N667">
        <v>0</v>
      </c>
      <c r="O667">
        <v>20.508994741528198</v>
      </c>
      <c r="P667"/>
      <c r="Q667">
        <v>128.18121713455125</v>
      </c>
      <c r="R667"/>
      <c r="S667">
        <v>117.92671976378715</v>
      </c>
      <c r="T667"/>
      <c r="U667"/>
      <c r="V667"/>
      <c r="W667"/>
      <c r="X667"/>
      <c r="Y667"/>
      <c r="Z667"/>
      <c r="AA667">
        <v>191.34892093845809</v>
      </c>
      <c r="AB667">
        <v>0</v>
      </c>
      <c r="AC667">
        <v>355.24542442066991</v>
      </c>
      <c r="AD667"/>
      <c r="AE667"/>
      <c r="AF667"/>
      <c r="AG667"/>
      <c r="AH667"/>
      <c r="AI667">
        <v>0</v>
      </c>
      <c r="AJ667"/>
      <c r="AK667"/>
      <c r="AL667">
        <v>813.2113037109375</v>
      </c>
      <c r="AM667">
        <v>674.77557373046875</v>
      </c>
      <c r="AN667">
        <v>138.43571472167969</v>
      </c>
      <c r="AO667" s="5" t="s">
        <v>1988</v>
      </c>
    </row>
    <row r="668" spans="1:41" ht="15" x14ac:dyDescent="0.25">
      <c r="A668">
        <v>2014</v>
      </c>
      <c r="B668" s="5" t="s">
        <v>1806</v>
      </c>
      <c r="C668" s="5" t="s">
        <v>474</v>
      </c>
      <c r="D668" s="5" t="s">
        <v>153</v>
      </c>
      <c r="E668" s="5" t="s">
        <v>409</v>
      </c>
      <c r="F668" s="5" t="s">
        <v>481</v>
      </c>
      <c r="G668" s="5" t="s">
        <v>94</v>
      </c>
      <c r="H668" s="5" t="s">
        <v>319</v>
      </c>
      <c r="I668">
        <v>179.658793935787</v>
      </c>
      <c r="J668"/>
      <c r="K668"/>
      <c r="L668"/>
      <c r="M668">
        <v>262.51513269156095</v>
      </c>
      <c r="N668">
        <v>194.8354500445179</v>
      </c>
      <c r="O668">
        <v>256.36243426910249</v>
      </c>
      <c r="P668"/>
      <c r="Q668">
        <v>136.51299624829707</v>
      </c>
      <c r="R668"/>
      <c r="S668">
        <v>772.16365201853671</v>
      </c>
      <c r="T668"/>
      <c r="U668"/>
      <c r="V668">
        <v>243.03158768710915</v>
      </c>
      <c r="W668">
        <v>120.49034410647818</v>
      </c>
      <c r="X668">
        <v>117.38225722588642</v>
      </c>
      <c r="Y668">
        <v>2525.6827024191975</v>
      </c>
      <c r="Z668">
        <v>206730.66699460425</v>
      </c>
      <c r="AA668">
        <v>1006.4386101225417</v>
      </c>
      <c r="AB668">
        <v>32.814391586445119</v>
      </c>
      <c r="AC668">
        <v>194.88672253137173</v>
      </c>
      <c r="AD668">
        <v>365.14932052632759</v>
      </c>
      <c r="AE668">
        <v>240.78175096396353</v>
      </c>
      <c r="AF668">
        <v>2460.4727949549087</v>
      </c>
      <c r="AG668">
        <v>3870.0473077263714</v>
      </c>
      <c r="AH668">
        <v>497.10530076603789</v>
      </c>
      <c r="AI668">
        <v>0</v>
      </c>
      <c r="AJ668">
        <v>1299.1025068199276</v>
      </c>
      <c r="AK668"/>
      <c r="AL668">
        <v>221506.109375</v>
      </c>
      <c r="AM668">
        <v>219082.125</v>
      </c>
      <c r="AN668">
        <v>2423.982666015625</v>
      </c>
      <c r="AO668" s="5" t="s">
        <v>1990</v>
      </c>
    </row>
    <row r="669" spans="1:41" ht="15" x14ac:dyDescent="0.25">
      <c r="A669">
        <v>2014</v>
      </c>
      <c r="B669" s="5" t="s">
        <v>1807</v>
      </c>
      <c r="C669" s="5" t="s">
        <v>474</v>
      </c>
      <c r="D669" s="5" t="s">
        <v>153</v>
      </c>
      <c r="E669" s="5" t="s">
        <v>409</v>
      </c>
      <c r="F669" s="5" t="s">
        <v>481</v>
      </c>
      <c r="G669" s="5" t="s">
        <v>94</v>
      </c>
      <c r="H669" s="5" t="s">
        <v>319</v>
      </c>
      <c r="I669">
        <v>176.34506671235823</v>
      </c>
      <c r="J669"/>
      <c r="K669"/>
      <c r="L669"/>
      <c r="M669">
        <v>257.67315683997555</v>
      </c>
      <c r="N669">
        <v>150.98036533592315</v>
      </c>
      <c r="O669">
        <v>251.63394222653861</v>
      </c>
      <c r="P669"/>
      <c r="Q669">
        <v>133.86925726451855</v>
      </c>
      <c r="R669"/>
      <c r="S669">
        <v>639.15021325540806</v>
      </c>
      <c r="T669"/>
      <c r="U669"/>
      <c r="V669">
        <v>236.5359056929463</v>
      </c>
      <c r="W669"/>
      <c r="X669">
        <v>108.70586304186467</v>
      </c>
      <c r="Y669">
        <v>2169.0845819927627</v>
      </c>
      <c r="Z669"/>
      <c r="AA669">
        <v>987.41158929693745</v>
      </c>
      <c r="AB669">
        <v>38.248359218433869</v>
      </c>
      <c r="AC669">
        <v>201.30715378123088</v>
      </c>
      <c r="AD669">
        <v>335.17641104574943</v>
      </c>
      <c r="AE669">
        <v>236.34063775377851</v>
      </c>
      <c r="AF669">
        <v>1949.6597843712211</v>
      </c>
      <c r="AG669">
        <v>2970.2870540420618</v>
      </c>
      <c r="AH669">
        <v>471.99381157739407</v>
      </c>
      <c r="AI669">
        <v>0</v>
      </c>
      <c r="AJ669">
        <v>1140.2111539611051</v>
      </c>
      <c r="AK669"/>
      <c r="AL669">
        <v>12454.6142578125</v>
      </c>
      <c r="AM669">
        <v>10352.0322265625</v>
      </c>
      <c r="AN669">
        <v>2102.581787109375</v>
      </c>
      <c r="AO669" s="5" t="s">
        <v>1991</v>
      </c>
    </row>
    <row r="670" spans="1:41" ht="15" x14ac:dyDescent="0.25">
      <c r="A670">
        <v>2014</v>
      </c>
      <c r="B670" s="5" t="s">
        <v>1806</v>
      </c>
      <c r="C670" s="5" t="s">
        <v>474</v>
      </c>
      <c r="D670" s="5" t="s">
        <v>153</v>
      </c>
      <c r="E670" s="5" t="s">
        <v>409</v>
      </c>
      <c r="F670" s="5" t="s">
        <v>482</v>
      </c>
      <c r="G670" s="5" t="s">
        <v>94</v>
      </c>
      <c r="H670" s="5" t="s">
        <v>319</v>
      </c>
      <c r="I670"/>
      <c r="J670"/>
      <c r="K670"/>
      <c r="L670"/>
      <c r="M670"/>
      <c r="N670"/>
      <c r="O670">
        <v>20.508994741528198</v>
      </c>
      <c r="P670"/>
      <c r="Q670">
        <v>0</v>
      </c>
      <c r="R670"/>
      <c r="S670">
        <v>0</v>
      </c>
      <c r="T670"/>
      <c r="U670"/>
      <c r="V670"/>
      <c r="W670"/>
      <c r="X670">
        <v>86.292620824716991</v>
      </c>
      <c r="Y670"/>
      <c r="Z670"/>
      <c r="AA670">
        <v>588.60814908185932</v>
      </c>
      <c r="AB670">
        <v>0</v>
      </c>
      <c r="AC670"/>
      <c r="AD670"/>
      <c r="AE670"/>
      <c r="AF670">
        <v>606.04079461215827</v>
      </c>
      <c r="AG670"/>
      <c r="AH670">
        <v>133.33230470972944</v>
      </c>
      <c r="AI670">
        <v>0</v>
      </c>
      <c r="AJ670"/>
      <c r="AK670"/>
      <c r="AL670">
        <v>1434.7828369140625</v>
      </c>
      <c r="AM670">
        <v>1194.64892578125</v>
      </c>
      <c r="AN670">
        <v>240.1339111328125</v>
      </c>
      <c r="AO670" s="5" t="s">
        <v>1992</v>
      </c>
    </row>
    <row r="671" spans="1:41" ht="15" x14ac:dyDescent="0.25">
      <c r="A671">
        <v>2014</v>
      </c>
      <c r="B671" s="5" t="s">
        <v>1807</v>
      </c>
      <c r="C671" s="5" t="s">
        <v>474</v>
      </c>
      <c r="D671" s="5" t="s">
        <v>153</v>
      </c>
      <c r="E671" s="5" t="s">
        <v>409</v>
      </c>
      <c r="F671" s="5" t="s">
        <v>482</v>
      </c>
      <c r="G671" s="5" t="s">
        <v>94</v>
      </c>
      <c r="H671" s="5" t="s">
        <v>319</v>
      </c>
      <c r="I671"/>
      <c r="J671"/>
      <c r="K671"/>
      <c r="L671"/>
      <c r="M671">
        <v>12.078429226873853</v>
      </c>
      <c r="N671"/>
      <c r="O671">
        <v>20.130715378123089</v>
      </c>
      <c r="P671"/>
      <c r="Q671">
        <v>0</v>
      </c>
      <c r="R671"/>
      <c r="S671"/>
      <c r="T671"/>
      <c r="U671"/>
      <c r="V671">
        <v>0</v>
      </c>
      <c r="W671"/>
      <c r="X671">
        <v>103.67318419733391</v>
      </c>
      <c r="Y671"/>
      <c r="Z671"/>
      <c r="AA671">
        <v>487.16331215057875</v>
      </c>
      <c r="AB671">
        <v>0</v>
      </c>
      <c r="AC671"/>
      <c r="AD671"/>
      <c r="AE671"/>
      <c r="AF671">
        <v>383.49012795324484</v>
      </c>
      <c r="AG671">
        <v>0</v>
      </c>
      <c r="AH671">
        <v>119.58148202489568</v>
      </c>
      <c r="AI671">
        <v>0</v>
      </c>
      <c r="AJ671"/>
      <c r="AK671"/>
      <c r="AL671">
        <v>1126.1173095703125</v>
      </c>
      <c r="AM671">
        <v>870.6534423828125</v>
      </c>
      <c r="AN671">
        <v>255.46380615234375</v>
      </c>
      <c r="AO671" s="5" t="s">
        <v>1993</v>
      </c>
    </row>
    <row r="672" spans="1:41" ht="15" x14ac:dyDescent="0.25">
      <c r="A672">
        <v>2014</v>
      </c>
      <c r="B672" s="5" t="s">
        <v>1807</v>
      </c>
      <c r="C672" s="5" t="s">
        <v>474</v>
      </c>
      <c r="D672" s="5" t="s">
        <v>153</v>
      </c>
      <c r="E672" s="5" t="s">
        <v>483</v>
      </c>
      <c r="F672" s="5" t="s">
        <v>483</v>
      </c>
      <c r="G672" s="5" t="s">
        <v>94</v>
      </c>
      <c r="H672" s="5" t="s">
        <v>319</v>
      </c>
      <c r="I672">
        <v>5386.5390234469824</v>
      </c>
      <c r="J672">
        <v>9886.1664411554502</v>
      </c>
      <c r="K672">
        <v>968.28740968772058</v>
      </c>
      <c r="L672">
        <v>2437.8296322907058</v>
      </c>
      <c r="M672">
        <v>3584.2054286425314</v>
      </c>
      <c r="N672">
        <v>3029.6726644075247</v>
      </c>
      <c r="O672">
        <v>4710.5873984808031</v>
      </c>
      <c r="P672">
        <v>2424.5071248534641</v>
      </c>
      <c r="Q672">
        <v>1894.5781209536008</v>
      </c>
      <c r="R672">
        <v>2718.783592687405</v>
      </c>
      <c r="S672">
        <v>4222.2273153009946</v>
      </c>
      <c r="T672">
        <v>5837.9074596556957</v>
      </c>
      <c r="U672">
        <v>925.00637162475596</v>
      </c>
      <c r="V672">
        <v>3539.9862992429453</v>
      </c>
      <c r="W672">
        <v>1729.595836536424</v>
      </c>
      <c r="X672">
        <v>8121.7371193037598</v>
      </c>
      <c r="Y672">
        <v>23671.708213134938</v>
      </c>
      <c r="Z672">
        <v>4316.0253770695899</v>
      </c>
      <c r="AA672">
        <v>30009.922479991968</v>
      </c>
      <c r="AB672">
        <v>877.69919048616669</v>
      </c>
      <c r="AC672">
        <v>3422.2216142809261</v>
      </c>
      <c r="AD672">
        <v>7915.7757541924648</v>
      </c>
      <c r="AE672">
        <v>4952.1559830182796</v>
      </c>
      <c r="AF672">
        <v>8023.1339437690258</v>
      </c>
      <c r="AG672">
        <v>36686.215705091519</v>
      </c>
      <c r="AH672">
        <v>8185.6289903066172</v>
      </c>
      <c r="AI672">
        <v>2116.7447220096428</v>
      </c>
      <c r="AJ672">
        <v>13882.68732487365</v>
      </c>
      <c r="AK672">
        <v>5244.051356001065</v>
      </c>
      <c r="AL672">
        <v>210721.59375</v>
      </c>
      <c r="AM672">
        <v>157207.140625</v>
      </c>
      <c r="AN672">
        <v>53514.44921875</v>
      </c>
      <c r="AO672" s="5" t="s">
        <v>1995</v>
      </c>
    </row>
    <row r="673" spans="1:41" ht="15" x14ac:dyDescent="0.25">
      <c r="A673">
        <v>2014</v>
      </c>
      <c r="B673" s="5" t="s">
        <v>1806</v>
      </c>
      <c r="C673" s="5" t="s">
        <v>474</v>
      </c>
      <c r="D673" s="5" t="s">
        <v>153</v>
      </c>
      <c r="E673" s="5" t="s">
        <v>483</v>
      </c>
      <c r="F673" s="5" t="s">
        <v>483</v>
      </c>
      <c r="G673" s="5" t="s">
        <v>94</v>
      </c>
      <c r="H673" s="5" t="s">
        <v>319</v>
      </c>
      <c r="I673">
        <v>5409.5040991443693</v>
      </c>
      <c r="J673">
        <v>10263.305751946311</v>
      </c>
      <c r="K673">
        <v>986.48264706750638</v>
      </c>
      <c r="L673">
        <v>2434.9304006879356</v>
      </c>
      <c r="M673">
        <v>3651.23889372848</v>
      </c>
      <c r="N673">
        <v>3086.6037085999942</v>
      </c>
      <c r="O673">
        <v>4814.4865155737452</v>
      </c>
      <c r="P673">
        <v>2212.9205326108927</v>
      </c>
      <c r="Q673">
        <v>1632.5405922193345</v>
      </c>
      <c r="R673">
        <v>2610.5932067065373</v>
      </c>
      <c r="S673">
        <v>2623.1004274414568</v>
      </c>
      <c r="T673">
        <v>5486.1560933587934</v>
      </c>
      <c r="U673">
        <v>800.59937322766552</v>
      </c>
      <c r="V673">
        <v>3973.6177311710885</v>
      </c>
      <c r="W673">
        <v>1765.5219395731403</v>
      </c>
      <c r="X673">
        <v>6317.7958301277622</v>
      </c>
      <c r="Y673">
        <v>27716.880943438286</v>
      </c>
      <c r="Z673">
        <v>3376.8059841926179</v>
      </c>
      <c r="AA673">
        <v>28570.654336035404</v>
      </c>
      <c r="AB673">
        <v>867.53047756664284</v>
      </c>
      <c r="AC673">
        <v>3257.2662319924098</v>
      </c>
      <c r="AD673">
        <v>7746.4031924897345</v>
      </c>
      <c r="AE673">
        <v>6354.7120206625123</v>
      </c>
      <c r="AF673">
        <v>9778.9701887669016</v>
      </c>
      <c r="AG673">
        <v>35255.641856668437</v>
      </c>
      <c r="AH673">
        <v>7856.7777743721481</v>
      </c>
      <c r="AI673">
        <v>2167.8007441795307</v>
      </c>
      <c r="AJ673">
        <v>12665.893167492612</v>
      </c>
      <c r="AK673">
        <v>5338.4913312197905</v>
      </c>
      <c r="AL673">
        <v>209023.21875</v>
      </c>
      <c r="AM673">
        <v>159401.4375</v>
      </c>
      <c r="AN673">
        <v>49621.78515625</v>
      </c>
      <c r="AO673" s="5" t="s">
        <v>1994</v>
      </c>
    </row>
    <row r="674" spans="1:41" ht="15" x14ac:dyDescent="0.25">
      <c r="A674">
        <v>2014</v>
      </c>
      <c r="B674" s="5" t="s">
        <v>1807</v>
      </c>
      <c r="C674" s="5" t="s">
        <v>474</v>
      </c>
      <c r="D674" s="5" t="s">
        <v>153</v>
      </c>
      <c r="E674" s="5" t="s">
        <v>483</v>
      </c>
      <c r="F674" s="5" t="s">
        <v>483</v>
      </c>
      <c r="G674" s="5" t="s">
        <v>97</v>
      </c>
      <c r="H674" s="5" t="s">
        <v>319</v>
      </c>
      <c r="I674">
        <v>5351.5624480000006</v>
      </c>
      <c r="J674">
        <v>9821.9722999999994</v>
      </c>
      <c r="K674">
        <v>962</v>
      </c>
      <c r="L674">
        <v>2422</v>
      </c>
      <c r="M674">
        <v>3560.9320000000012</v>
      </c>
      <c r="N674">
        <v>3010</v>
      </c>
      <c r="O674">
        <v>4695</v>
      </c>
      <c r="P674">
        <v>2408.7640000000001</v>
      </c>
      <c r="Q674">
        <v>1882.2760000000001</v>
      </c>
      <c r="R674">
        <v>2701.1296336165219</v>
      </c>
      <c r="S674">
        <v>4194.8109999999997</v>
      </c>
      <c r="T674">
        <v>5800</v>
      </c>
      <c r="U674">
        <v>919</v>
      </c>
      <c r="V674">
        <v>3517</v>
      </c>
      <c r="W674">
        <v>1718.365</v>
      </c>
      <c r="X674">
        <v>8069</v>
      </c>
      <c r="Y674">
        <v>23518</v>
      </c>
      <c r="Z674">
        <v>4288</v>
      </c>
      <c r="AA674">
        <v>29815.058150000012</v>
      </c>
      <c r="AB674">
        <v>872</v>
      </c>
      <c r="AC674">
        <v>3481.6</v>
      </c>
      <c r="AD674">
        <v>7864.37601</v>
      </c>
      <c r="AE674">
        <v>4920</v>
      </c>
      <c r="AF674">
        <v>7971.0370874232412</v>
      </c>
      <c r="AG674">
        <v>36448</v>
      </c>
      <c r="AH674">
        <v>8132.4770000000008</v>
      </c>
      <c r="AI674">
        <v>2103</v>
      </c>
      <c r="AJ674">
        <v>13792.542454761009</v>
      </c>
      <c r="AK674">
        <v>5210</v>
      </c>
      <c r="AL674">
        <v>209449.90625</v>
      </c>
      <c r="AM674">
        <v>156267.953125</v>
      </c>
      <c r="AN674">
        <v>53181.9609375</v>
      </c>
      <c r="AO674" s="5" t="s">
        <v>1996</v>
      </c>
    </row>
    <row r="675" spans="1:41" ht="15" x14ac:dyDescent="0.25">
      <c r="A675">
        <v>2014</v>
      </c>
      <c r="B675" s="5" t="s">
        <v>1806</v>
      </c>
      <c r="C675" s="5" t="s">
        <v>474</v>
      </c>
      <c r="D675" s="5" t="s">
        <v>153</v>
      </c>
      <c r="E675" s="5" t="s">
        <v>483</v>
      </c>
      <c r="F675" s="5" t="s">
        <v>483</v>
      </c>
      <c r="G675" s="5" t="s">
        <v>97</v>
      </c>
      <c r="H675" s="5" t="s">
        <v>319</v>
      </c>
      <c r="I675">
        <v>5351.5624480000006</v>
      </c>
      <c r="J675">
        <v>9821.9722999999994</v>
      </c>
      <c r="K675">
        <v>962</v>
      </c>
      <c r="L675">
        <v>2421.9899999999998</v>
      </c>
      <c r="M675">
        <v>3560.6219999999989</v>
      </c>
      <c r="N675">
        <v>3085.25</v>
      </c>
      <c r="O675">
        <v>4695</v>
      </c>
      <c r="P675">
        <v>2199.002</v>
      </c>
      <c r="Q675">
        <v>1592.0239999999999</v>
      </c>
      <c r="R675">
        <v>2545.8031850000002</v>
      </c>
      <c r="S675">
        <v>2558</v>
      </c>
      <c r="T675">
        <v>5483.7499999999991</v>
      </c>
      <c r="U675">
        <v>773</v>
      </c>
      <c r="V675">
        <v>3875</v>
      </c>
      <c r="W675">
        <v>1721.7049999999999</v>
      </c>
      <c r="X675">
        <v>6345.2051253019999</v>
      </c>
      <c r="Y675">
        <v>27029</v>
      </c>
      <c r="Z675">
        <v>3293</v>
      </c>
      <c r="AA675">
        <v>28413.357624466429</v>
      </c>
      <c r="AB675">
        <v>846</v>
      </c>
      <c r="AC675">
        <v>3254.2494615000001</v>
      </c>
      <c r="AD675">
        <v>7554.1520100000007</v>
      </c>
      <c r="AE675">
        <v>6197</v>
      </c>
      <c r="AF675">
        <v>9727</v>
      </c>
      <c r="AG675">
        <v>34847.767241779438</v>
      </c>
      <c r="AH675">
        <v>7834.1775162958684</v>
      </c>
      <c r="AI675">
        <v>2114</v>
      </c>
      <c r="AJ675">
        <v>12629.45934403821</v>
      </c>
      <c r="AK675">
        <v>5210</v>
      </c>
      <c r="AL675">
        <v>205941.046875</v>
      </c>
      <c r="AM675">
        <v>157056.4375</v>
      </c>
      <c r="AN675">
        <v>48884.609375</v>
      </c>
      <c r="AO675" s="5" t="s">
        <v>1997</v>
      </c>
    </row>
    <row r="676" spans="1:41" ht="15" x14ac:dyDescent="0.25">
      <c r="A676">
        <v>2014</v>
      </c>
      <c r="B676" s="5" t="s">
        <v>1806</v>
      </c>
      <c r="C676" s="5" t="s">
        <v>474</v>
      </c>
      <c r="D676" s="5" t="s">
        <v>153</v>
      </c>
      <c r="E676" s="5" t="s">
        <v>162</v>
      </c>
      <c r="F676" s="5" t="s">
        <v>162</v>
      </c>
      <c r="G676" s="5" t="s">
        <v>94</v>
      </c>
      <c r="H676" s="5" t="s">
        <v>319</v>
      </c>
      <c r="I676">
        <v>10493.170423436588</v>
      </c>
      <c r="J676">
        <v>883.93767335986536</v>
      </c>
      <c r="K676">
        <v>0</v>
      </c>
      <c r="L676">
        <v>1320.8818063281235</v>
      </c>
      <c r="M676">
        <v>6646.5953160091258</v>
      </c>
      <c r="N676">
        <v>5033.9327593080961</v>
      </c>
      <c r="O676">
        <v>2150.3680986492318</v>
      </c>
      <c r="P676">
        <v>6263.4469940627123</v>
      </c>
      <c r="Q676">
        <v>3249.9793861607445</v>
      </c>
      <c r="R676">
        <v>6117.7447148069441</v>
      </c>
      <c r="S676">
        <v>10625.71017558576</v>
      </c>
      <c r="T676">
        <v>6050.1534487508188</v>
      </c>
      <c r="U676">
        <v>1524.5566331062403</v>
      </c>
      <c r="V676">
        <v>5416.4255112375977</v>
      </c>
      <c r="W676">
        <v>1973.9907438720893</v>
      </c>
      <c r="X676">
        <v>8929.0270152609719</v>
      </c>
      <c r="Y676">
        <v>35709.236194211822</v>
      </c>
      <c r="Z676">
        <v>2961.4444455039775</v>
      </c>
      <c r="AA676">
        <v>39593.429124800867</v>
      </c>
      <c r="AB676">
        <v>1425.3751345362098</v>
      </c>
      <c r="AC676">
        <v>6895.9397117388444</v>
      </c>
      <c r="AD676">
        <v>5478.2355195896153</v>
      </c>
      <c r="AE676">
        <v>8031.7459556795829</v>
      </c>
      <c r="AF676">
        <v>25922.766147563951</v>
      </c>
      <c r="AG676">
        <v>73042.270139544518</v>
      </c>
      <c r="AH676">
        <v>13595.794628720596</v>
      </c>
      <c r="AI676">
        <v>2835.3685230162737</v>
      </c>
      <c r="AJ676">
        <v>18177.836738330228</v>
      </c>
      <c r="AK676">
        <v>3408.5949260419866</v>
      </c>
      <c r="AL676">
        <v>313757.9375</v>
      </c>
      <c r="AM676">
        <v>250638.75</v>
      </c>
      <c r="AN676">
        <v>63119.20703125</v>
      </c>
      <c r="AO676" s="5" t="s">
        <v>1998</v>
      </c>
    </row>
    <row r="677" spans="1:41" ht="15" x14ac:dyDescent="0.25">
      <c r="A677">
        <v>2014</v>
      </c>
      <c r="B677" s="5" t="s">
        <v>1807</v>
      </c>
      <c r="C677" s="5" t="s">
        <v>474</v>
      </c>
      <c r="D677" s="5" t="s">
        <v>153</v>
      </c>
      <c r="E677" s="5" t="s">
        <v>162</v>
      </c>
      <c r="F677" s="5" t="s">
        <v>162</v>
      </c>
      <c r="G677" s="5" t="s">
        <v>94</v>
      </c>
      <c r="H677" s="5" t="s">
        <v>319</v>
      </c>
      <c r="I677">
        <v>9200.2976040333488</v>
      </c>
      <c r="J677">
        <v>9549.8100682278109</v>
      </c>
      <c r="K677">
        <v>2071.4506124088657</v>
      </c>
      <c r="L677">
        <v>1289.3723199687838</v>
      </c>
      <c r="M677">
        <v>6171.0707991636327</v>
      </c>
      <c r="N677">
        <v>4910.888016493127</v>
      </c>
      <c r="O677">
        <v>2057.3591116441798</v>
      </c>
      <c r="P677">
        <v>5884.5795167241058</v>
      </c>
      <c r="Q677">
        <v>3029.6726644075247</v>
      </c>
      <c r="R677">
        <v>4928.5059754402619</v>
      </c>
      <c r="S677">
        <v>6744.7961874401408</v>
      </c>
      <c r="T677">
        <v>6139.8681903275419</v>
      </c>
      <c r="U677">
        <v>1595.3591937162548</v>
      </c>
      <c r="V677">
        <v>4738.7704000101749</v>
      </c>
      <c r="W677">
        <v>2171.6079671654106</v>
      </c>
      <c r="X677">
        <v>8197.2273019717213</v>
      </c>
      <c r="Y677">
        <v>27595.184640331128</v>
      </c>
      <c r="Z677">
        <v>3118.2478120712663</v>
      </c>
      <c r="AA677">
        <v>39792.030558453989</v>
      </c>
      <c r="AB677">
        <v>1399.0847187795546</v>
      </c>
      <c r="AC677">
        <v>6693.4628632259273</v>
      </c>
      <c r="AD677">
        <v>5377.1918813688944</v>
      </c>
      <c r="AE677">
        <v>7883.6039435801813</v>
      </c>
      <c r="AF677">
        <v>27452.256561146456</v>
      </c>
      <c r="AG677">
        <v>78113.214881731023</v>
      </c>
      <c r="AH677">
        <v>13430.848934335381</v>
      </c>
      <c r="AI677">
        <v>2783.0714010255169</v>
      </c>
      <c r="AJ677">
        <v>15192.328269173007</v>
      </c>
      <c r="AK677">
        <v>3412.1562565918634</v>
      </c>
      <c r="AL677">
        <v>310923.3125</v>
      </c>
      <c r="AM677">
        <v>250967.59375</v>
      </c>
      <c r="AN677">
        <v>59955.734375</v>
      </c>
      <c r="AO677" s="5" t="s">
        <v>1999</v>
      </c>
    </row>
    <row r="678" spans="1:41" ht="15" x14ac:dyDescent="0.25">
      <c r="A678">
        <v>2014</v>
      </c>
      <c r="B678" s="5" t="s">
        <v>1807</v>
      </c>
      <c r="C678" s="5" t="s">
        <v>474</v>
      </c>
      <c r="D678" s="5" t="s">
        <v>153</v>
      </c>
      <c r="E678" s="5" t="s">
        <v>162</v>
      </c>
      <c r="F678" s="5" t="s">
        <v>162</v>
      </c>
      <c r="G678" s="5" t="s">
        <v>97</v>
      </c>
      <c r="H678" s="5" t="s">
        <v>319</v>
      </c>
      <c r="I678">
        <v>9140.5570355753043</v>
      </c>
      <c r="J678">
        <v>9487.7999999999993</v>
      </c>
      <c r="K678">
        <v>1874.0384919200001</v>
      </c>
      <c r="L678">
        <v>1281</v>
      </c>
      <c r="M678">
        <v>6131</v>
      </c>
      <c r="N678">
        <v>4879</v>
      </c>
      <c r="O678">
        <v>2157</v>
      </c>
      <c r="P678">
        <v>5846.3690000000006</v>
      </c>
      <c r="Q678">
        <v>3010</v>
      </c>
      <c r="R678">
        <v>4896.503559725732</v>
      </c>
      <c r="S678">
        <v>6701</v>
      </c>
      <c r="T678">
        <v>6100</v>
      </c>
      <c r="U678">
        <v>1585</v>
      </c>
      <c r="V678">
        <v>4708</v>
      </c>
      <c r="W678">
        <v>2157.5070000000001</v>
      </c>
      <c r="X678">
        <v>8144</v>
      </c>
      <c r="Y678">
        <v>27416</v>
      </c>
      <c r="Z678">
        <v>3098</v>
      </c>
      <c r="AA678">
        <v>39533.647772595003</v>
      </c>
      <c r="AB678">
        <v>1390</v>
      </c>
      <c r="AC678">
        <v>6809.6</v>
      </c>
      <c r="AD678">
        <v>5342.2759999999998</v>
      </c>
      <c r="AE678">
        <v>7832.4131015707781</v>
      </c>
      <c r="AF678">
        <v>27274</v>
      </c>
      <c r="AG678">
        <v>77606</v>
      </c>
      <c r="AH678">
        <v>13343.638000000001</v>
      </c>
      <c r="AI678">
        <v>2765</v>
      </c>
      <c r="AJ678">
        <v>15093.67946822512</v>
      </c>
      <c r="AK678">
        <v>3390</v>
      </c>
      <c r="AL678">
        <v>308993</v>
      </c>
      <c r="AM678">
        <v>249497.578125</v>
      </c>
      <c r="AN678">
        <v>59495.4609375</v>
      </c>
      <c r="AO678" s="5" t="s">
        <v>2000</v>
      </c>
    </row>
    <row r="679" spans="1:41" ht="15" x14ac:dyDescent="0.25">
      <c r="A679">
        <v>2014</v>
      </c>
      <c r="B679" s="5" t="s">
        <v>1806</v>
      </c>
      <c r="C679" s="5" t="s">
        <v>474</v>
      </c>
      <c r="D679" s="5" t="s">
        <v>153</v>
      </c>
      <c r="E679" s="5" t="s">
        <v>162</v>
      </c>
      <c r="F679" s="5" t="s">
        <v>162</v>
      </c>
      <c r="G679" s="5" t="s">
        <v>97</v>
      </c>
      <c r="H679" s="5" t="s">
        <v>319</v>
      </c>
      <c r="I679">
        <v>10380.777196824691</v>
      </c>
      <c r="J679">
        <v>900</v>
      </c>
      <c r="K679">
        <v>0</v>
      </c>
      <c r="L679">
        <v>1313.8620000000001</v>
      </c>
      <c r="M679">
        <v>6481.6392999999998</v>
      </c>
      <c r="N679">
        <v>5031.7250000000004</v>
      </c>
      <c r="O679">
        <v>2157</v>
      </c>
      <c r="P679">
        <v>6224.0519999999997</v>
      </c>
      <c r="Q679">
        <v>3169.3209999999999</v>
      </c>
      <c r="R679">
        <v>5965.9137777428568</v>
      </c>
      <c r="S679">
        <v>10362</v>
      </c>
      <c r="T679">
        <v>6047.4999999999991</v>
      </c>
      <c r="U679">
        <v>1472</v>
      </c>
      <c r="V679">
        <v>5282</v>
      </c>
      <c r="W679">
        <v>1925</v>
      </c>
      <c r="X679">
        <v>8968.6480899000017</v>
      </c>
      <c r="Y679">
        <v>34823</v>
      </c>
      <c r="Z679">
        <v>2939.93</v>
      </c>
      <c r="AA679">
        <v>39375.446150808733</v>
      </c>
      <c r="AB679">
        <v>1390</v>
      </c>
      <c r="AC679">
        <v>6889.5529241820022</v>
      </c>
      <c r="AD679">
        <v>5342.2759999999998</v>
      </c>
      <c r="AE679">
        <v>7832.4131015707781</v>
      </c>
      <c r="AF679">
        <v>25785</v>
      </c>
      <c r="AG679">
        <v>72177.559758797259</v>
      </c>
      <c r="AH679">
        <v>13460.276683936459</v>
      </c>
      <c r="AI679">
        <v>2765</v>
      </c>
      <c r="AJ679">
        <v>18125.547643060821</v>
      </c>
      <c r="AK679">
        <v>3390</v>
      </c>
      <c r="AL679">
        <v>309977.46875</v>
      </c>
      <c r="AM679">
        <v>247688.109375</v>
      </c>
      <c r="AN679">
        <v>62289.33984375</v>
      </c>
      <c r="AO679" s="5" t="s">
        <v>2001</v>
      </c>
    </row>
    <row r="680" spans="1:41" ht="15" x14ac:dyDescent="0.25">
      <c r="A680">
        <v>2014</v>
      </c>
      <c r="B680" s="5" t="s">
        <v>1807</v>
      </c>
      <c r="C680" s="5" t="s">
        <v>474</v>
      </c>
      <c r="D680" s="5" t="s">
        <v>153</v>
      </c>
      <c r="E680" s="5" t="s">
        <v>488</v>
      </c>
      <c r="F680" s="5" t="s">
        <v>488</v>
      </c>
      <c r="G680" s="5" t="s">
        <v>94</v>
      </c>
      <c r="H680" s="5" t="s">
        <v>319</v>
      </c>
      <c r="I680">
        <v>2965.7525868041353</v>
      </c>
      <c r="J680">
        <v>3301.0267057452616</v>
      </c>
      <c r="K680">
        <v>186.20911724763857</v>
      </c>
      <c r="L680">
        <v>203.3202253190432</v>
      </c>
      <c r="M680">
        <v>112.72612674036382</v>
      </c>
      <c r="N680">
        <v>841.4639028055451</v>
      </c>
      <c r="O680">
        <v>800.19593628039274</v>
      </c>
      <c r="P680">
        <v>578.71478608297582</v>
      </c>
      <c r="Q680">
        <v>1104.5149802587862</v>
      </c>
      <c r="R680">
        <v>551.65429825751721</v>
      </c>
      <c r="S680">
        <v>1091.7571393879007</v>
      </c>
      <c r="T680">
        <v>1811.764384031078</v>
      </c>
      <c r="U680">
        <v>371.65326731090846</v>
      </c>
      <c r="V680">
        <v>619.01949787728495</v>
      </c>
      <c r="W680">
        <v>444.15907142406326</v>
      </c>
      <c r="X680">
        <v>2492.1825638116384</v>
      </c>
      <c r="Y680">
        <v>9910.3511806499973</v>
      </c>
      <c r="Z680">
        <v>629.0848555663465</v>
      </c>
      <c r="AA680">
        <v>11302.439650476323</v>
      </c>
      <c r="AB680">
        <v>173.12415225185856</v>
      </c>
      <c r="AC680">
        <v>1054.2666187055236</v>
      </c>
      <c r="AD680">
        <v>2979.9830231692922</v>
      </c>
      <c r="AE680">
        <v>1006.5357689061544</v>
      </c>
      <c r="AF680">
        <v>2655.1247925916632</v>
      </c>
      <c r="AG680">
        <v>12136.80830147041</v>
      </c>
      <c r="AH680">
        <v>2781.1438298712173</v>
      </c>
      <c r="AI680">
        <v>715.64693169227576</v>
      </c>
      <c r="AJ680">
        <v>8397.4047518328625</v>
      </c>
      <c r="AK680">
        <v>3908.3783906625977</v>
      </c>
      <c r="AL680">
        <v>75126.40625</v>
      </c>
      <c r="AM680">
        <v>57629.13671875</v>
      </c>
      <c r="AN680">
        <v>17497.26953125</v>
      </c>
      <c r="AO680" s="5" t="s">
        <v>2002</v>
      </c>
    </row>
    <row r="681" spans="1:41" ht="15" x14ac:dyDescent="0.25">
      <c r="A681">
        <v>2014</v>
      </c>
      <c r="B681" s="5" t="s">
        <v>1806</v>
      </c>
      <c r="C681" s="5" t="s">
        <v>474</v>
      </c>
      <c r="D681" s="5" t="s">
        <v>153</v>
      </c>
      <c r="E681" s="5" t="s">
        <v>488</v>
      </c>
      <c r="F681" s="5" t="s">
        <v>488</v>
      </c>
      <c r="G681" s="5" t="s">
        <v>94</v>
      </c>
      <c r="H681" s="5" t="s">
        <v>319</v>
      </c>
      <c r="I681">
        <v>2978.3968343180213</v>
      </c>
      <c r="J681">
        <v>3426.9548846928005</v>
      </c>
      <c r="K681">
        <v>189.70820135913584</v>
      </c>
      <c r="L681">
        <v>203.03904794112918</v>
      </c>
      <c r="M681">
        <v>114.8443806951545</v>
      </c>
      <c r="N681">
        <v>857.27598019587879</v>
      </c>
      <c r="O681">
        <v>825.48703834651008</v>
      </c>
      <c r="P681">
        <v>536.31021249096239</v>
      </c>
      <c r="Q681">
        <v>877.39017678863252</v>
      </c>
      <c r="R681">
        <v>552.27255280649524</v>
      </c>
      <c r="S681">
        <v>1043.9078323437855</v>
      </c>
      <c r="T681">
        <v>1794.5370398837174</v>
      </c>
      <c r="U681">
        <v>321.89687606618173</v>
      </c>
      <c r="V681">
        <v>747.55285832870288</v>
      </c>
      <c r="W681">
        <v>452.50533272839277</v>
      </c>
      <c r="X681">
        <v>1368.9753989970072</v>
      </c>
      <c r="Y681">
        <v>14226.064202461035</v>
      </c>
      <c r="Z681">
        <v>686.02587410411832</v>
      </c>
      <c r="AA681">
        <v>8240.1244219457294</v>
      </c>
      <c r="AB681">
        <v>174.3264553029897</v>
      </c>
      <c r="AC681">
        <v>1079.6180939877343</v>
      </c>
      <c r="AD681">
        <v>2867.4845935862672</v>
      </c>
      <c r="AE681">
        <v>1375.1280974194658</v>
      </c>
      <c r="AF681">
        <v>3216.0918714778772</v>
      </c>
      <c r="AG681">
        <v>12309.263294856779</v>
      </c>
      <c r="AH681">
        <v>1987.0272597178484</v>
      </c>
      <c r="AI681">
        <v>844.97058335096176</v>
      </c>
      <c r="AJ681">
        <v>6938.1001619848266</v>
      </c>
      <c r="AK681">
        <v>3977.7195301193942</v>
      </c>
      <c r="AL681">
        <v>74213</v>
      </c>
      <c r="AM681">
        <v>58571.50390625</v>
      </c>
      <c r="AN681">
        <v>15641.494140625</v>
      </c>
      <c r="AO681" s="5" t="s">
        <v>2003</v>
      </c>
    </row>
    <row r="682" spans="1:41" ht="15" x14ac:dyDescent="0.25">
      <c r="A682">
        <v>2014</v>
      </c>
      <c r="B682" s="5" t="s">
        <v>1806</v>
      </c>
      <c r="C682" s="5" t="s">
        <v>474</v>
      </c>
      <c r="D682" s="5" t="s">
        <v>153</v>
      </c>
      <c r="E682" s="5" t="s">
        <v>488</v>
      </c>
      <c r="F682" s="5" t="s">
        <v>488</v>
      </c>
      <c r="G682" s="5" t="s">
        <v>97</v>
      </c>
      <c r="H682" s="5" t="s">
        <v>319</v>
      </c>
      <c r="I682">
        <v>2946.4949765542319</v>
      </c>
      <c r="J682">
        <v>3279.5920500000002</v>
      </c>
      <c r="K682">
        <v>185</v>
      </c>
      <c r="L682">
        <v>201.96</v>
      </c>
      <c r="M682">
        <v>111.9941587996107</v>
      </c>
      <c r="N682">
        <v>856.9</v>
      </c>
      <c r="O682">
        <v>805</v>
      </c>
      <c r="P682">
        <v>532.9369999999999</v>
      </c>
      <c r="Q682">
        <v>855.61500000000001</v>
      </c>
      <c r="R682">
        <v>538.56618500000002</v>
      </c>
      <c r="S682">
        <v>1018</v>
      </c>
      <c r="T682">
        <v>1793.75</v>
      </c>
      <c r="U682">
        <v>310.8</v>
      </c>
      <c r="V682">
        <v>729</v>
      </c>
      <c r="W682">
        <v>441.27499999999998</v>
      </c>
      <c r="X682">
        <v>1375</v>
      </c>
      <c r="Y682">
        <v>13873</v>
      </c>
      <c r="Z682">
        <v>669</v>
      </c>
      <c r="AA682">
        <v>8194.7581359920878</v>
      </c>
      <c r="AB682">
        <v>170</v>
      </c>
      <c r="AC682">
        <v>1078.6181879999999</v>
      </c>
      <c r="AD682">
        <v>2796.3190100000002</v>
      </c>
      <c r="AE682">
        <v>1341</v>
      </c>
      <c r="AF682">
        <v>3199</v>
      </c>
      <c r="AG682">
        <v>12166.89422960748</v>
      </c>
      <c r="AH682">
        <v>1981.311515915</v>
      </c>
      <c r="AI682">
        <v>824</v>
      </c>
      <c r="AJ682">
        <v>6918.142507750109</v>
      </c>
      <c r="AK682">
        <v>3883</v>
      </c>
      <c r="AL682">
        <v>73076.9296875</v>
      </c>
      <c r="AM682">
        <v>57692.27734375</v>
      </c>
      <c r="AN682">
        <v>15384.6494140625</v>
      </c>
      <c r="AO682" s="5" t="s">
        <v>2005</v>
      </c>
    </row>
    <row r="683" spans="1:41" ht="15" x14ac:dyDescent="0.25">
      <c r="A683">
        <v>2014</v>
      </c>
      <c r="B683" s="5" t="s">
        <v>1807</v>
      </c>
      <c r="C683" s="5" t="s">
        <v>474</v>
      </c>
      <c r="D683" s="5" t="s">
        <v>153</v>
      </c>
      <c r="E683" s="5" t="s">
        <v>488</v>
      </c>
      <c r="F683" s="5" t="s">
        <v>488</v>
      </c>
      <c r="G683" s="5" t="s">
        <v>97</v>
      </c>
      <c r="H683" s="5" t="s">
        <v>319</v>
      </c>
      <c r="I683">
        <v>2946.4949765542319</v>
      </c>
      <c r="J683">
        <v>3279.5920500000002</v>
      </c>
      <c r="K683">
        <v>185</v>
      </c>
      <c r="L683">
        <v>202</v>
      </c>
      <c r="M683">
        <v>111.9941587996104</v>
      </c>
      <c r="N683">
        <v>836</v>
      </c>
      <c r="O683">
        <v>805</v>
      </c>
      <c r="P683">
        <v>574.95699999999999</v>
      </c>
      <c r="Q683">
        <v>1097.3430000000001</v>
      </c>
      <c r="R683">
        <v>548.07222485200259</v>
      </c>
      <c r="S683">
        <v>1084.6679999999999</v>
      </c>
      <c r="T683">
        <v>1800</v>
      </c>
      <c r="U683">
        <v>369.24</v>
      </c>
      <c r="V683">
        <v>615</v>
      </c>
      <c r="W683">
        <v>441.27499999999998</v>
      </c>
      <c r="X683">
        <v>2476</v>
      </c>
      <c r="Y683">
        <v>9846</v>
      </c>
      <c r="Z683">
        <v>625</v>
      </c>
      <c r="AA683">
        <v>11229.04918</v>
      </c>
      <c r="AB683">
        <v>172</v>
      </c>
      <c r="AC683">
        <v>1072.559019663722</v>
      </c>
      <c r="AD683">
        <v>2960.63301</v>
      </c>
      <c r="AE683">
        <v>1000</v>
      </c>
      <c r="AF683">
        <v>2637.8841911173222</v>
      </c>
      <c r="AG683">
        <v>12058</v>
      </c>
      <c r="AH683">
        <v>2763.0849452013072</v>
      </c>
      <c r="AI683">
        <v>711</v>
      </c>
      <c r="AJ683">
        <v>8342.8776316202675</v>
      </c>
      <c r="AK683">
        <v>3883</v>
      </c>
      <c r="AL683">
        <v>74673.7265625</v>
      </c>
      <c r="AM683">
        <v>57280.0703125</v>
      </c>
      <c r="AN683">
        <v>17393.65625</v>
      </c>
      <c r="AO683" s="5" t="s">
        <v>2004</v>
      </c>
    </row>
    <row r="684" spans="1:41" ht="15" x14ac:dyDescent="0.25">
      <c r="A684">
        <v>2014</v>
      </c>
      <c r="B684" s="5" t="s">
        <v>1807</v>
      </c>
      <c r="C684" s="5" t="s">
        <v>474</v>
      </c>
      <c r="D684" s="5" t="s">
        <v>153</v>
      </c>
      <c r="E684" s="5" t="s">
        <v>491</v>
      </c>
      <c r="F684" s="5" t="s">
        <v>491</v>
      </c>
      <c r="G684" s="5" t="s">
        <v>94</v>
      </c>
      <c r="H684" s="5" t="s">
        <v>319</v>
      </c>
      <c r="I684">
        <v>3089.3256112543077</v>
      </c>
      <c r="J684">
        <v>4621.6016345501357</v>
      </c>
      <c r="K684">
        <v>267.73851452903705</v>
      </c>
      <c r="L684">
        <v>983.3854462213128</v>
      </c>
      <c r="M684">
        <v>999.48413914668583</v>
      </c>
      <c r="N684">
        <v>1747.3460948210841</v>
      </c>
      <c r="O684">
        <v>2008.038858967778</v>
      </c>
      <c r="P684">
        <v>828.29740841248372</v>
      </c>
      <c r="Q684">
        <v>1112.3931357220147</v>
      </c>
      <c r="R684">
        <v>917.6921231961885</v>
      </c>
      <c r="S684">
        <v>1902.2761065141949</v>
      </c>
      <c r="T684">
        <v>3623.5287680621559</v>
      </c>
      <c r="U684">
        <v>401.84934037809307</v>
      </c>
      <c r="V684">
        <v>1508.7971175903253</v>
      </c>
      <c r="W684">
        <v>695.79301365060189</v>
      </c>
      <c r="X684">
        <v>4102.6397940614852</v>
      </c>
      <c r="Y684">
        <v>12353.213491785235</v>
      </c>
      <c r="Z684">
        <v>1409.1500764686161</v>
      </c>
      <c r="AA684">
        <v>16013.943519905431</v>
      </c>
      <c r="AB684">
        <v>549.5685298227603</v>
      </c>
      <c r="AC684">
        <v>1896.8996978559137</v>
      </c>
      <c r="AD684">
        <v>4243.1854131465161</v>
      </c>
      <c r="AE684">
        <v>2868.6269413825403</v>
      </c>
      <c r="AF684">
        <v>3724.0660389928266</v>
      </c>
      <c r="AG684">
        <v>16133.761839796749</v>
      </c>
      <c r="AH684">
        <v>4131.367276284991</v>
      </c>
      <c r="AI684">
        <v>1219.921351914259</v>
      </c>
      <c r="AJ684">
        <v>9555.3782659936878</v>
      </c>
      <c r="AK684">
        <v>4397.5547743509887</v>
      </c>
      <c r="AL684">
        <v>107306.822265625</v>
      </c>
      <c r="AM684">
        <v>79165.7265625</v>
      </c>
      <c r="AN684">
        <v>28141.095703125</v>
      </c>
      <c r="AO684" s="5" t="s">
        <v>2007</v>
      </c>
    </row>
    <row r="685" spans="1:41" ht="15" x14ac:dyDescent="0.25">
      <c r="A685">
        <v>2014</v>
      </c>
      <c r="B685" s="5" t="s">
        <v>1806</v>
      </c>
      <c r="C685" s="5" t="s">
        <v>474</v>
      </c>
      <c r="D685" s="5" t="s">
        <v>153</v>
      </c>
      <c r="E685" s="5" t="s">
        <v>491</v>
      </c>
      <c r="F685" s="5" t="s">
        <v>491</v>
      </c>
      <c r="G685" s="5" t="s">
        <v>94</v>
      </c>
      <c r="H685" s="5" t="s">
        <v>319</v>
      </c>
      <c r="I685">
        <v>3102.4967024146054</v>
      </c>
      <c r="J685">
        <v>4797.9073507828907</v>
      </c>
      <c r="K685">
        <v>272.76963006232506</v>
      </c>
      <c r="L685">
        <v>982.38084811920078</v>
      </c>
      <c r="M685">
        <v>1018.2655990594717</v>
      </c>
      <c r="N685">
        <v>1780.1807435646479</v>
      </c>
      <c r="O685">
        <v>2056.0267228382022</v>
      </c>
      <c r="P685">
        <v>823.43613887235711</v>
      </c>
      <c r="Q685">
        <v>878.72326144683188</v>
      </c>
      <c r="R685">
        <v>987.39138524275745</v>
      </c>
      <c r="S685">
        <v>1812.9951351510929</v>
      </c>
      <c r="T685">
        <v>3291.6936560152762</v>
      </c>
      <c r="U685">
        <v>342.61096075512523</v>
      </c>
      <c r="V685">
        <v>1742.2391032928206</v>
      </c>
      <c r="W685">
        <v>708.86776699749521</v>
      </c>
      <c r="X685">
        <v>2837.4194224904263</v>
      </c>
      <c r="Y685">
        <v>17056.305476791928</v>
      </c>
      <c r="Z685">
        <v>1557.6581506190669</v>
      </c>
      <c r="AA685">
        <v>13023.862728651942</v>
      </c>
      <c r="AB685">
        <v>557.84465696956704</v>
      </c>
      <c r="AC685">
        <v>1818.4341205565461</v>
      </c>
      <c r="AD685">
        <v>4154.424013617162</v>
      </c>
      <c r="AE685">
        <v>3499.8599526417875</v>
      </c>
      <c r="AF685">
        <v>4523.037614810557</v>
      </c>
      <c r="AG685">
        <v>16949.223139467529</v>
      </c>
      <c r="AH685">
        <v>3454.9148147087171</v>
      </c>
      <c r="AI685">
        <v>1358.7209016262432</v>
      </c>
      <c r="AJ685">
        <v>8113.2431706779707</v>
      </c>
      <c r="AK685">
        <v>4476.0881023385291</v>
      </c>
      <c r="AL685">
        <v>107979.01953125</v>
      </c>
      <c r="AM685">
        <v>81978.98828125</v>
      </c>
      <c r="AN685">
        <v>26000.0302734375</v>
      </c>
      <c r="AO685" s="5" t="s">
        <v>2006</v>
      </c>
    </row>
    <row r="686" spans="1:41" ht="15" x14ac:dyDescent="0.25">
      <c r="A686">
        <v>2014</v>
      </c>
      <c r="B686" s="5" t="s">
        <v>1807</v>
      </c>
      <c r="C686" s="5" t="s">
        <v>474</v>
      </c>
      <c r="D686" s="5" t="s">
        <v>153</v>
      </c>
      <c r="E686" s="5" t="s">
        <v>491</v>
      </c>
      <c r="F686" s="5" t="s">
        <v>491</v>
      </c>
      <c r="G686" s="5" t="s">
        <v>97</v>
      </c>
      <c r="H686" s="5" t="s">
        <v>319</v>
      </c>
      <c r="I686">
        <v>3069.2656005773251</v>
      </c>
      <c r="J686">
        <v>4591.5920500000002</v>
      </c>
      <c r="K686">
        <v>266</v>
      </c>
      <c r="L686">
        <v>977</v>
      </c>
      <c r="M686">
        <v>992.99415879961043</v>
      </c>
      <c r="N686">
        <v>1736</v>
      </c>
      <c r="O686">
        <v>2005</v>
      </c>
      <c r="P686">
        <v>822.91899999999998</v>
      </c>
      <c r="Q686">
        <v>1105.17</v>
      </c>
      <c r="R686">
        <v>911.73324540019462</v>
      </c>
      <c r="S686">
        <v>1889.924</v>
      </c>
      <c r="T686">
        <v>3600</v>
      </c>
      <c r="U686">
        <v>399.24</v>
      </c>
      <c r="V686">
        <v>1499</v>
      </c>
      <c r="W686">
        <v>691.27499999999998</v>
      </c>
      <c r="X686">
        <v>4076</v>
      </c>
      <c r="Y686">
        <v>12273</v>
      </c>
      <c r="Z686">
        <v>1400</v>
      </c>
      <c r="AA686">
        <v>15909.959699999999</v>
      </c>
      <c r="AB686">
        <v>546</v>
      </c>
      <c r="AC686">
        <v>1929.8124821886577</v>
      </c>
      <c r="AD686">
        <v>4215.6330099999996</v>
      </c>
      <c r="AE686">
        <v>2850</v>
      </c>
      <c r="AF686">
        <v>3699.8844492530343</v>
      </c>
      <c r="AG686">
        <v>16029</v>
      </c>
      <c r="AH686">
        <v>4104.5409452013073</v>
      </c>
      <c r="AI686">
        <v>1212</v>
      </c>
      <c r="AJ686">
        <v>9493.3320416202678</v>
      </c>
      <c r="AK686">
        <v>4369</v>
      </c>
      <c r="AL686">
        <v>106665.27734375</v>
      </c>
      <c r="AM686">
        <v>78696.91015625</v>
      </c>
      <c r="AN686">
        <v>27968.3681640625</v>
      </c>
      <c r="AO686" s="5" t="s">
        <v>2009</v>
      </c>
    </row>
    <row r="687" spans="1:41" ht="15" x14ac:dyDescent="0.25">
      <c r="A687">
        <v>2014</v>
      </c>
      <c r="B687" s="5" t="s">
        <v>1806</v>
      </c>
      <c r="C687" s="5" t="s">
        <v>474</v>
      </c>
      <c r="D687" s="5" t="s">
        <v>153</v>
      </c>
      <c r="E687" s="5" t="s">
        <v>491</v>
      </c>
      <c r="F687" s="5" t="s">
        <v>491</v>
      </c>
      <c r="G687" s="5" t="s">
        <v>97</v>
      </c>
      <c r="H687" s="5" t="s">
        <v>319</v>
      </c>
      <c r="I687">
        <v>3069.2656005773251</v>
      </c>
      <c r="J687">
        <v>4591.5920500000002</v>
      </c>
      <c r="K687">
        <v>266</v>
      </c>
      <c r="L687">
        <v>977.16000000000008</v>
      </c>
      <c r="M687">
        <v>992.99415879961066</v>
      </c>
      <c r="N687">
        <v>1779.3999999999999</v>
      </c>
      <c r="O687">
        <v>2005</v>
      </c>
      <c r="P687">
        <v>818.25699999999983</v>
      </c>
      <c r="Q687">
        <v>856.91499999999996</v>
      </c>
      <c r="R687">
        <v>962.88618500000007</v>
      </c>
      <c r="S687">
        <v>1768</v>
      </c>
      <c r="T687">
        <v>3290.25</v>
      </c>
      <c r="U687">
        <v>330.8</v>
      </c>
      <c r="V687">
        <v>1699</v>
      </c>
      <c r="W687">
        <v>691.27499999999998</v>
      </c>
      <c r="X687">
        <v>2850</v>
      </c>
      <c r="Y687">
        <v>16633</v>
      </c>
      <c r="Z687">
        <v>1519</v>
      </c>
      <c r="AA687">
        <v>12952.159408348256</v>
      </c>
      <c r="AB687">
        <v>544</v>
      </c>
      <c r="AC687">
        <v>1816.7499479999999</v>
      </c>
      <c r="AD687">
        <v>4051.3190100000002</v>
      </c>
      <c r="AE687">
        <v>3413</v>
      </c>
      <c r="AF687">
        <v>4499</v>
      </c>
      <c r="AG687">
        <v>16753.732565013783</v>
      </c>
      <c r="AH687">
        <v>3444.9766481108691</v>
      </c>
      <c r="AI687">
        <v>1325</v>
      </c>
      <c r="AJ687">
        <v>8089.9051821591875</v>
      </c>
      <c r="AK687">
        <v>4369</v>
      </c>
      <c r="AL687">
        <v>106359.63671875</v>
      </c>
      <c r="AM687">
        <v>80761.822265625</v>
      </c>
      <c r="AN687">
        <v>25597.814453125</v>
      </c>
      <c r="AO687" s="5" t="s">
        <v>2008</v>
      </c>
    </row>
    <row r="688" spans="1:41" ht="15" x14ac:dyDescent="0.25">
      <c r="A688">
        <v>2014</v>
      </c>
      <c r="B688" s="5" t="s">
        <v>1806</v>
      </c>
      <c r="C688" s="5" t="s">
        <v>474</v>
      </c>
      <c r="D688" s="5" t="s">
        <v>153</v>
      </c>
      <c r="E688" s="5" t="s">
        <v>174</v>
      </c>
      <c r="F688" s="5" t="s">
        <v>174</v>
      </c>
      <c r="G688" s="5" t="s">
        <v>94</v>
      </c>
      <c r="H688" s="5" t="s">
        <v>319</v>
      </c>
      <c r="I688">
        <v>1500.5961988352292</v>
      </c>
      <c r="J688">
        <v>4221.0341162976929</v>
      </c>
      <c r="K688">
        <v>250.20973584664404</v>
      </c>
      <c r="L688">
        <v>271.74418032524864</v>
      </c>
      <c r="M688">
        <v>1428.1335943289455</v>
      </c>
      <c r="N688">
        <v>960.84640364059612</v>
      </c>
      <c r="O688">
        <v>1517.6656108730867</v>
      </c>
      <c r="P688">
        <v>692.17857252657677</v>
      </c>
      <c r="Q688">
        <v>592.30899718296814</v>
      </c>
      <c r="R688">
        <v>716.80987521115208</v>
      </c>
      <c r="S688">
        <v>701.4076201602644</v>
      </c>
      <c r="T688">
        <v>1004.9407423348817</v>
      </c>
      <c r="U688">
        <v>131.53443777479112</v>
      </c>
      <c r="V688">
        <v>704.48396937149369</v>
      </c>
      <c r="W688">
        <v>267.05787502680943</v>
      </c>
      <c r="X688">
        <v>1310.5247639836518</v>
      </c>
      <c r="Y688">
        <v>7078.6795350384582</v>
      </c>
      <c r="Z688">
        <v>1320.7792613544161</v>
      </c>
      <c r="AA688">
        <v>7133.63734256114</v>
      </c>
      <c r="AB688">
        <v>89.214127125647664</v>
      </c>
      <c r="AC688">
        <v>1322.5481621508727</v>
      </c>
      <c r="AD688">
        <v>2638.1673604283205</v>
      </c>
      <c r="AE688">
        <v>1230.539684491692</v>
      </c>
      <c r="AF688">
        <v>3700.6671393904553</v>
      </c>
      <c r="AG688">
        <v>6996.3057255042495</v>
      </c>
      <c r="AH688">
        <v>2672.7691109064899</v>
      </c>
      <c r="AI688">
        <v>586.55724960770647</v>
      </c>
      <c r="AJ688">
        <v>3900.5280546426106</v>
      </c>
      <c r="AK688">
        <v>496.31767274498242</v>
      </c>
      <c r="AL688">
        <v>55438.18359375</v>
      </c>
      <c r="AM688">
        <v>42475.21875</v>
      </c>
      <c r="AN688">
        <v>12962.966796875</v>
      </c>
      <c r="AO688" s="5" t="s">
        <v>2010</v>
      </c>
    </row>
    <row r="689" spans="1:41" ht="15" x14ac:dyDescent="0.25">
      <c r="A689">
        <v>2014</v>
      </c>
      <c r="B689" s="5" t="s">
        <v>1807</v>
      </c>
      <c r="C689" s="5" t="s">
        <v>474</v>
      </c>
      <c r="D689" s="5" t="s">
        <v>153</v>
      </c>
      <c r="E689" s="5" t="s">
        <v>174</v>
      </c>
      <c r="F689" s="5" t="s">
        <v>174</v>
      </c>
      <c r="G689" s="5" t="s">
        <v>94</v>
      </c>
      <c r="H689" s="5" t="s">
        <v>319</v>
      </c>
      <c r="I689">
        <v>1494.225687848296</v>
      </c>
      <c r="J689">
        <v>4065.9264018906333</v>
      </c>
      <c r="K689">
        <v>245.59472761310167</v>
      </c>
      <c r="L689">
        <v>271.76465760466169</v>
      </c>
      <c r="M689">
        <v>1402.1043260862732</v>
      </c>
      <c r="N689">
        <v>943.12401546506669</v>
      </c>
      <c r="O689">
        <v>1489.6729379811086</v>
      </c>
      <c r="P689">
        <v>999.96107726365938</v>
      </c>
      <c r="Q689">
        <v>704.69682906234573</v>
      </c>
      <c r="R689">
        <v>705.76986801481144</v>
      </c>
      <c r="S689">
        <v>2146.255344218202</v>
      </c>
      <c r="T689">
        <v>1006.5357689061544</v>
      </c>
      <c r="U689">
        <v>145.3437650300487</v>
      </c>
      <c r="V689">
        <v>673.37242939821726</v>
      </c>
      <c r="W689">
        <v>258.77028082808323</v>
      </c>
      <c r="X689">
        <v>1548.0520125776654</v>
      </c>
      <c r="Y689">
        <v>9163.501640121629</v>
      </c>
      <c r="Z689">
        <v>1137.3854188639546</v>
      </c>
      <c r="AA689">
        <v>5649.2115347452536</v>
      </c>
      <c r="AB689">
        <v>109.71239881077084</v>
      </c>
      <c r="AC689">
        <v>1230.7904466293896</v>
      </c>
      <c r="AD689">
        <v>2773.5123308282155</v>
      </c>
      <c r="AE689">
        <v>1504.7709745147008</v>
      </c>
      <c r="AF689">
        <v>3026.7482523097569</v>
      </c>
      <c r="AG689">
        <v>6471.0184582976672</v>
      </c>
      <c r="AH689">
        <v>2908.8883721387861</v>
      </c>
      <c r="AI689">
        <v>575.73845981432032</v>
      </c>
      <c r="AJ689">
        <v>3708.2895610026817</v>
      </c>
      <c r="AK689">
        <v>487.16331215057875</v>
      </c>
      <c r="AL689">
        <v>56847.8984375</v>
      </c>
      <c r="AM689">
        <v>41895.8984375</v>
      </c>
      <c r="AN689">
        <v>14952.0009765625</v>
      </c>
      <c r="AO689" s="5" t="s">
        <v>2011</v>
      </c>
    </row>
    <row r="690" spans="1:41" ht="15" x14ac:dyDescent="0.25">
      <c r="A690">
        <v>2014</v>
      </c>
      <c r="B690" s="5" t="s">
        <v>1807</v>
      </c>
      <c r="C690" s="5" t="s">
        <v>474</v>
      </c>
      <c r="D690" s="5" t="s">
        <v>153</v>
      </c>
      <c r="E690" s="5" t="s">
        <v>174</v>
      </c>
      <c r="F690" s="5" t="s">
        <v>174</v>
      </c>
      <c r="G690" s="5" t="s">
        <v>97</v>
      </c>
      <c r="H690" s="5" t="s">
        <v>319</v>
      </c>
      <c r="I690">
        <v>1484.5231873598841</v>
      </c>
      <c r="J690">
        <v>4039.5250000000001</v>
      </c>
      <c r="K690">
        <v>244</v>
      </c>
      <c r="L690">
        <v>270</v>
      </c>
      <c r="M690">
        <v>1393</v>
      </c>
      <c r="N690">
        <v>937</v>
      </c>
      <c r="O690">
        <v>1480</v>
      </c>
      <c r="P690">
        <v>993.46799999999996</v>
      </c>
      <c r="Q690">
        <v>700.12099999999998</v>
      </c>
      <c r="R690">
        <v>701.18707135644252</v>
      </c>
      <c r="S690">
        <v>2132.319</v>
      </c>
      <c r="T690">
        <v>1000</v>
      </c>
      <c r="U690">
        <v>144.4</v>
      </c>
      <c r="V690">
        <v>669</v>
      </c>
      <c r="W690">
        <v>257.08999999999997</v>
      </c>
      <c r="X690">
        <v>1538</v>
      </c>
      <c r="Y690">
        <v>9104</v>
      </c>
      <c r="Z690">
        <v>1130</v>
      </c>
      <c r="AA690">
        <v>5612.5293400000019</v>
      </c>
      <c r="AB690">
        <v>109</v>
      </c>
      <c r="AC690">
        <v>1252.145682530635</v>
      </c>
      <c r="AD690">
        <v>2755.5030000000002</v>
      </c>
      <c r="AE690">
        <v>1495</v>
      </c>
      <c r="AF690">
        <v>3007.0945770750441</v>
      </c>
      <c r="AG690">
        <v>6429</v>
      </c>
      <c r="AH690">
        <v>2890</v>
      </c>
      <c r="AI690">
        <v>572</v>
      </c>
      <c r="AJ690">
        <v>3684.2104131407459</v>
      </c>
      <c r="AK690">
        <v>484</v>
      </c>
      <c r="AL690">
        <v>56508.1171875</v>
      </c>
      <c r="AM690">
        <v>41653.203125</v>
      </c>
      <c r="AN690">
        <v>14854.912109375</v>
      </c>
      <c r="AO690" s="5" t="s">
        <v>2012</v>
      </c>
    </row>
    <row r="691" spans="1:41" ht="15" x14ac:dyDescent="0.25">
      <c r="A691">
        <v>2014</v>
      </c>
      <c r="B691" s="5" t="s">
        <v>1806</v>
      </c>
      <c r="C691" s="5" t="s">
        <v>474</v>
      </c>
      <c r="D691" s="5" t="s">
        <v>153</v>
      </c>
      <c r="E691" s="5" t="s">
        <v>174</v>
      </c>
      <c r="F691" s="5" t="s">
        <v>174</v>
      </c>
      <c r="G691" s="5" t="s">
        <v>97</v>
      </c>
      <c r="H691" s="5" t="s">
        <v>319</v>
      </c>
      <c r="I691">
        <v>1484.5231873598841</v>
      </c>
      <c r="J691">
        <v>4039.5250000000001</v>
      </c>
      <c r="K691">
        <v>244</v>
      </c>
      <c r="L691">
        <v>270.3</v>
      </c>
      <c r="M691">
        <v>1392.69</v>
      </c>
      <c r="N691">
        <v>960.42499999999995</v>
      </c>
      <c r="O691">
        <v>1480</v>
      </c>
      <c r="P691">
        <v>687.82499999999993</v>
      </c>
      <c r="Q691">
        <v>577.60900000000004</v>
      </c>
      <c r="R691">
        <v>699.02</v>
      </c>
      <c r="S691">
        <v>684</v>
      </c>
      <c r="T691">
        <v>1004.5</v>
      </c>
      <c r="U691">
        <v>127</v>
      </c>
      <c r="V691">
        <v>687</v>
      </c>
      <c r="W691">
        <v>260.43</v>
      </c>
      <c r="X691">
        <v>1316.2051253019999</v>
      </c>
      <c r="Y691">
        <v>6903</v>
      </c>
      <c r="Z691">
        <v>1288</v>
      </c>
      <c r="AA691">
        <v>7094.362858948939</v>
      </c>
      <c r="AB691">
        <v>87</v>
      </c>
      <c r="AC691">
        <v>1321.3232625000001</v>
      </c>
      <c r="AD691">
        <v>2572.6930000000002</v>
      </c>
      <c r="AE691">
        <v>1200</v>
      </c>
      <c r="AF691">
        <v>3681</v>
      </c>
      <c r="AG691">
        <v>6914.7573788800883</v>
      </c>
      <c r="AH691">
        <v>2665.0808099999999</v>
      </c>
      <c r="AI691">
        <v>572</v>
      </c>
      <c r="AJ691">
        <v>3889.3080681290248</v>
      </c>
      <c r="AK691">
        <v>484</v>
      </c>
      <c r="AL691">
        <v>54587.578125</v>
      </c>
      <c r="AM691">
        <v>41824.98046875</v>
      </c>
      <c r="AN691">
        <v>12762.599609375</v>
      </c>
      <c r="AO691" s="5" t="s">
        <v>2013</v>
      </c>
    </row>
    <row r="692" spans="1:41" ht="15" x14ac:dyDescent="0.25">
      <c r="A692">
        <v>2014</v>
      </c>
      <c r="B692" s="5" t="s">
        <v>1807</v>
      </c>
      <c r="C692" s="5" t="s">
        <v>474</v>
      </c>
      <c r="D692" s="5" t="s">
        <v>153</v>
      </c>
      <c r="E692" s="5" t="s">
        <v>177</v>
      </c>
      <c r="F692" s="5" t="s">
        <v>177</v>
      </c>
      <c r="G692" s="5" t="s">
        <v>94</v>
      </c>
      <c r="H692" s="5" t="s">
        <v>319</v>
      </c>
      <c r="I692">
        <v>4083.9345378608346</v>
      </c>
      <c r="J692">
        <v>4725.2828207068333</v>
      </c>
      <c r="K692">
        <v>732.75803976368047</v>
      </c>
      <c r="L692">
        <v>150.98036533592315</v>
      </c>
      <c r="M692">
        <v>1806.7317051865473</v>
      </c>
      <c r="N692">
        <v>1341.7121799519039</v>
      </c>
      <c r="O692">
        <v>1778.5487036571749</v>
      </c>
      <c r="P692">
        <v>2141.0877895806379</v>
      </c>
      <c r="Q692">
        <v>897.8299058642898</v>
      </c>
      <c r="R692">
        <v>2201.2937265977598</v>
      </c>
      <c r="S692">
        <v>2806.2217237103587</v>
      </c>
      <c r="T692">
        <v>2717.6465760466172</v>
      </c>
      <c r="U692">
        <v>245.0914597286486</v>
      </c>
      <c r="V692">
        <v>2375.4244146185242</v>
      </c>
      <c r="W692">
        <v>1447.2514814647898</v>
      </c>
      <c r="X692">
        <v>2794.1432944834846</v>
      </c>
      <c r="Y692">
        <v>13600.311309459959</v>
      </c>
      <c r="Z692">
        <v>189.22872455435703</v>
      </c>
      <c r="AA692">
        <v>14325.352013012889</v>
      </c>
      <c r="AB692">
        <v>789.12404282242505</v>
      </c>
      <c r="AC692">
        <v>2315.0322684841553</v>
      </c>
      <c r="AD692">
        <v>2005.1239313810258</v>
      </c>
      <c r="AE692">
        <v>3305.4363114808421</v>
      </c>
      <c r="AF692">
        <v>7216.8614630571274</v>
      </c>
      <c r="AG692">
        <v>46848.200827968052</v>
      </c>
      <c r="AH692">
        <v>5747.4420378179484</v>
      </c>
      <c r="AI692">
        <v>1114.235096179113</v>
      </c>
      <c r="AJ692">
        <v>4251.3109456383299</v>
      </c>
      <c r="AK692">
        <v>1659.7774829262487</v>
      </c>
      <c r="AL692">
        <v>135613.375</v>
      </c>
      <c r="AM692">
        <v>110214.375</v>
      </c>
      <c r="AN692">
        <v>25399.00390625</v>
      </c>
      <c r="AO692" s="5" t="s">
        <v>2015</v>
      </c>
    </row>
    <row r="693" spans="1:41" ht="15" x14ac:dyDescent="0.25">
      <c r="A693">
        <v>2014</v>
      </c>
      <c r="B693" s="5" t="s">
        <v>1806</v>
      </c>
      <c r="C693" s="5" t="s">
        <v>474</v>
      </c>
      <c r="D693" s="5" t="s">
        <v>153</v>
      </c>
      <c r="E693" s="5" t="s">
        <v>177</v>
      </c>
      <c r="F693" s="5" t="s">
        <v>177</v>
      </c>
      <c r="G693" s="5" t="s">
        <v>94</v>
      </c>
      <c r="H693" s="5" t="s">
        <v>319</v>
      </c>
      <c r="I693">
        <v>5905.3320208443192</v>
      </c>
      <c r="J693">
        <v>574.25185276278955</v>
      </c>
      <c r="K693">
        <v>0</v>
      </c>
      <c r="L693">
        <v>157.91925950976713</v>
      </c>
      <c r="M693">
        <v>2200.7289606867912</v>
      </c>
      <c r="N693">
        <v>1565.8617485156781</v>
      </c>
      <c r="O693">
        <v>1866.3185214790662</v>
      </c>
      <c r="P693">
        <v>3409.6203757790631</v>
      </c>
      <c r="Q693">
        <v>1072.8983218606725</v>
      </c>
      <c r="R693">
        <v>2286.7502108952217</v>
      </c>
      <c r="S693">
        <v>1825.3005319960098</v>
      </c>
      <c r="T693">
        <v>2696.9328085109582</v>
      </c>
      <c r="U693">
        <v>236.1405654539557</v>
      </c>
      <c r="V693">
        <v>2930.7353485643798</v>
      </c>
      <c r="W693">
        <v>1133.121959469433</v>
      </c>
      <c r="X693">
        <v>4742.5061890198795</v>
      </c>
      <c r="Y693">
        <v>15988.812300495385</v>
      </c>
      <c r="Z693">
        <v>1374.3252649632275</v>
      </c>
      <c r="AA693">
        <v>15268.763799393315</v>
      </c>
      <c r="AB693">
        <v>803.95259386790542</v>
      </c>
      <c r="AC693">
        <v>2868.6894211440544</v>
      </c>
      <c r="AD693">
        <v>2042.8025230288647</v>
      </c>
      <c r="AE693">
        <v>3367.5492727043638</v>
      </c>
      <c r="AF693">
        <v>8111.106351698505</v>
      </c>
      <c r="AG693">
        <v>43227.1111747135</v>
      </c>
      <c r="AH693">
        <v>6074.2114373361292</v>
      </c>
      <c r="AI693">
        <v>1135.1728589435859</v>
      </c>
      <c r="AJ693">
        <v>4116.5877943452488</v>
      </c>
      <c r="AK693">
        <v>1658.1522248525548</v>
      </c>
      <c r="AL693">
        <v>138641.65625</v>
      </c>
      <c r="AM693">
        <v>112462.453125</v>
      </c>
      <c r="AN693">
        <v>26179.201171875</v>
      </c>
      <c r="AO693" s="5" t="s">
        <v>2014</v>
      </c>
    </row>
    <row r="694" spans="1:41" ht="15" x14ac:dyDescent="0.25">
      <c r="A694">
        <v>2014</v>
      </c>
      <c r="B694" s="5" t="s">
        <v>1807</v>
      </c>
      <c r="C694" s="5" t="s">
        <v>474</v>
      </c>
      <c r="D694" s="5" t="s">
        <v>153</v>
      </c>
      <c r="E694" s="5" t="s">
        <v>177</v>
      </c>
      <c r="F694" s="5" t="s">
        <v>177</v>
      </c>
      <c r="G694" s="5" t="s">
        <v>97</v>
      </c>
      <c r="H694" s="5" t="s">
        <v>319</v>
      </c>
      <c r="I694">
        <v>4057.4162032006288</v>
      </c>
      <c r="J694">
        <v>4694.6000000000004</v>
      </c>
      <c r="K694">
        <v>726.15675360000012</v>
      </c>
      <c r="L694">
        <v>150</v>
      </c>
      <c r="M694">
        <v>1795</v>
      </c>
      <c r="N694">
        <v>1333</v>
      </c>
      <c r="O694">
        <v>1874</v>
      </c>
      <c r="P694">
        <v>2127.1849999999999</v>
      </c>
      <c r="Q694">
        <v>892</v>
      </c>
      <c r="R694">
        <v>2187</v>
      </c>
      <c r="S694">
        <v>2788</v>
      </c>
      <c r="T694">
        <v>2700</v>
      </c>
      <c r="U694">
        <v>243.5</v>
      </c>
      <c r="V694">
        <v>2360</v>
      </c>
      <c r="W694">
        <v>1437.854</v>
      </c>
      <c r="X694">
        <v>2776</v>
      </c>
      <c r="Y694">
        <v>13512</v>
      </c>
      <c r="Z694">
        <v>188</v>
      </c>
      <c r="AA694">
        <v>14232.332775000001</v>
      </c>
      <c r="AB694">
        <v>784</v>
      </c>
      <c r="AC694">
        <v>2355.1999999999989</v>
      </c>
      <c r="AD694">
        <v>1992.104</v>
      </c>
      <c r="AE694">
        <v>3283.9730227103619</v>
      </c>
      <c r="AF694">
        <v>7170</v>
      </c>
      <c r="AG694">
        <v>46544</v>
      </c>
      <c r="AH694">
        <v>5710.1220000000003</v>
      </c>
      <c r="AI694">
        <v>1107</v>
      </c>
      <c r="AJ694">
        <v>4223.7057807279034</v>
      </c>
      <c r="AK694">
        <v>1649</v>
      </c>
      <c r="AL694">
        <v>134893.15625</v>
      </c>
      <c r="AM694">
        <v>109553.90625</v>
      </c>
      <c r="AN694">
        <v>25339.234375</v>
      </c>
      <c r="AO694" s="5" t="s">
        <v>2016</v>
      </c>
    </row>
    <row r="695" spans="1:41" ht="15" x14ac:dyDescent="0.25">
      <c r="A695">
        <v>2014</v>
      </c>
      <c r="B695" s="5" t="s">
        <v>1806</v>
      </c>
      <c r="C695" s="5" t="s">
        <v>474</v>
      </c>
      <c r="D695" s="5" t="s">
        <v>153</v>
      </c>
      <c r="E695" s="5" t="s">
        <v>177</v>
      </c>
      <c r="F695" s="5" t="s">
        <v>177</v>
      </c>
      <c r="G695" s="5" t="s">
        <v>97</v>
      </c>
      <c r="H695" s="5" t="s">
        <v>319</v>
      </c>
      <c r="I695">
        <v>5842.0795153332228</v>
      </c>
      <c r="J695">
        <v>585</v>
      </c>
      <c r="K695"/>
      <c r="L695">
        <v>157.08000000000001</v>
      </c>
      <c r="M695">
        <v>2146.1109999999999</v>
      </c>
      <c r="N695">
        <v>1565.175</v>
      </c>
      <c r="O695">
        <v>1874</v>
      </c>
      <c r="P695">
        <v>3388.1750000000002</v>
      </c>
      <c r="Q695">
        <v>1046.271</v>
      </c>
      <c r="R695">
        <v>2229.9973642928808</v>
      </c>
      <c r="S695">
        <v>1780</v>
      </c>
      <c r="T695">
        <v>2695.75</v>
      </c>
      <c r="U695">
        <v>228</v>
      </c>
      <c r="V695">
        <v>2858</v>
      </c>
      <c r="W695">
        <v>1105</v>
      </c>
      <c r="X695">
        <v>4763.5502727000003</v>
      </c>
      <c r="Y695">
        <v>15592</v>
      </c>
      <c r="Z695">
        <v>1364.3409999999999</v>
      </c>
      <c r="AA695">
        <v>15184.701099704331</v>
      </c>
      <c r="AB695">
        <v>784</v>
      </c>
      <c r="AC695">
        <v>2866.0325374320032</v>
      </c>
      <c r="AD695">
        <v>1992.104</v>
      </c>
      <c r="AE695">
        <v>3283.9730227103619</v>
      </c>
      <c r="AF695">
        <v>8068</v>
      </c>
      <c r="AG695">
        <v>42715.914490600881</v>
      </c>
      <c r="AH695">
        <v>6013.6659030256014</v>
      </c>
      <c r="AI695">
        <v>1107</v>
      </c>
      <c r="AJ695">
        <v>4104.7463054782302</v>
      </c>
      <c r="AK695">
        <v>1649</v>
      </c>
      <c r="AL695">
        <v>136989.65625</v>
      </c>
      <c r="AM695">
        <v>111079.484375</v>
      </c>
      <c r="AN695">
        <v>25910.181640625</v>
      </c>
      <c r="AO695" s="5" t="s">
        <v>2017</v>
      </c>
    </row>
    <row r="696" spans="1:41" ht="15" x14ac:dyDescent="0.25">
      <c r="A696">
        <v>2014</v>
      </c>
      <c r="B696" s="5" t="s">
        <v>1807</v>
      </c>
      <c r="C696" s="5" t="s">
        <v>474</v>
      </c>
      <c r="D696" s="5" t="s">
        <v>153</v>
      </c>
      <c r="E696" s="5" t="s">
        <v>183</v>
      </c>
      <c r="F696" s="5" t="s">
        <v>184</v>
      </c>
      <c r="G696" s="5" t="s">
        <v>94</v>
      </c>
      <c r="H696" s="5" t="s">
        <v>319</v>
      </c>
      <c r="I696">
        <v>14586.836627480336</v>
      </c>
      <c r="J696">
        <v>19435.976509383261</v>
      </c>
      <c r="K696">
        <v>3039.7380220965865</v>
      </c>
      <c r="L696">
        <v>3727.2019522594896</v>
      </c>
      <c r="M696">
        <v>9755.2762278061637</v>
      </c>
      <c r="N696">
        <v>7940.5606809006522</v>
      </c>
      <c r="O696">
        <v>6767.9465101249825</v>
      </c>
      <c r="P696">
        <v>8309.086641577569</v>
      </c>
      <c r="Q696">
        <v>4924.2507853611251</v>
      </c>
      <c r="R696">
        <v>7647.2895681276677</v>
      </c>
      <c r="S696">
        <v>10967.023502741135</v>
      </c>
      <c r="T696">
        <v>11977.775649983238</v>
      </c>
      <c r="U696">
        <v>2520.3655653410106</v>
      </c>
      <c r="V696">
        <v>8278.7566992531192</v>
      </c>
      <c r="W696">
        <v>3901.2038037018342</v>
      </c>
      <c r="X696">
        <v>16318.964421275481</v>
      </c>
      <c r="Y696">
        <v>51266.892853466066</v>
      </c>
      <c r="Z696">
        <v>7434.2731891408566</v>
      </c>
      <c r="AA696">
        <v>69801.95303844595</v>
      </c>
      <c r="AB696">
        <v>2276.7839092657214</v>
      </c>
      <c r="AC696">
        <v>10115.684477506851</v>
      </c>
      <c r="AD696">
        <v>13292.967635561359</v>
      </c>
      <c r="AE696">
        <v>12835.759926598463</v>
      </c>
      <c r="AF696">
        <v>35475.390504915478</v>
      </c>
      <c r="AG696">
        <v>114799.43058682253</v>
      </c>
      <c r="AH696">
        <v>21616.477924641997</v>
      </c>
      <c r="AI696">
        <v>4899.8161230351598</v>
      </c>
      <c r="AJ696">
        <v>29075.015594046668</v>
      </c>
      <c r="AK696">
        <v>8656.2076125929289</v>
      </c>
      <c r="AL696">
        <v>521644.84375</v>
      </c>
      <c r="AM696">
        <v>408174.71875</v>
      </c>
      <c r="AN696">
        <v>113470.1796875</v>
      </c>
      <c r="AO696" s="5" t="s">
        <v>2018</v>
      </c>
    </row>
    <row r="697" spans="1:41" ht="15" x14ac:dyDescent="0.25">
      <c r="A697">
        <v>2014</v>
      </c>
      <c r="B697" s="5" t="s">
        <v>1806</v>
      </c>
      <c r="C697" s="5" t="s">
        <v>474</v>
      </c>
      <c r="D697" s="5" t="s">
        <v>153</v>
      </c>
      <c r="E697" s="5" t="s">
        <v>183</v>
      </c>
      <c r="F697" s="5" t="s">
        <v>184</v>
      </c>
      <c r="G697" s="5" t="s">
        <v>94</v>
      </c>
      <c r="H697" s="5" t="s">
        <v>319</v>
      </c>
      <c r="I697">
        <v>15902.674522580957</v>
      </c>
      <c r="J697">
        <v>11147.243425306175</v>
      </c>
      <c r="K697">
        <v>986.48264706750638</v>
      </c>
      <c r="L697">
        <v>3755.8122070160589</v>
      </c>
      <c r="M697">
        <v>10297.834209737606</v>
      </c>
      <c r="N697">
        <v>8120.5364679080903</v>
      </c>
      <c r="O697">
        <v>6964.8546142229761</v>
      </c>
      <c r="P697">
        <v>8476.3675266736045</v>
      </c>
      <c r="Q697">
        <v>4882.5199783800781</v>
      </c>
      <c r="R697">
        <v>8728.337921513481</v>
      </c>
      <c r="S697">
        <v>13248.810603027217</v>
      </c>
      <c r="T697">
        <v>11536.309542109611</v>
      </c>
      <c r="U697">
        <v>2325.1560063339057</v>
      </c>
      <c r="V697">
        <v>9390.0432424086866</v>
      </c>
      <c r="W697">
        <v>3739.5126834452294</v>
      </c>
      <c r="X697">
        <v>15246.822845388735</v>
      </c>
      <c r="Y697">
        <v>63426.117137650108</v>
      </c>
      <c r="Z697">
        <v>6338.2504296965963</v>
      </c>
      <c r="AA697">
        <v>68164.083460836278</v>
      </c>
      <c r="AB697">
        <v>2292.9056121028525</v>
      </c>
      <c r="AC697">
        <v>10153.205943731253</v>
      </c>
      <c r="AD697">
        <v>13224.638712079348</v>
      </c>
      <c r="AE697">
        <v>14386.457976342099</v>
      </c>
      <c r="AF697">
        <v>35701.736336330847</v>
      </c>
      <c r="AG697">
        <v>108297.91199621293</v>
      </c>
      <c r="AH697">
        <v>21452.572403092745</v>
      </c>
      <c r="AI697">
        <v>5003.1692671958044</v>
      </c>
      <c r="AJ697">
        <v>30843.729905822838</v>
      </c>
      <c r="AK697">
        <v>8747.0862572617771</v>
      </c>
      <c r="AL697">
        <v>522781.1875</v>
      </c>
      <c r="AM697">
        <v>410040.15625</v>
      </c>
      <c r="AN697">
        <v>112741</v>
      </c>
      <c r="AO697" s="5" t="s">
        <v>2019</v>
      </c>
    </row>
    <row r="698" spans="1:41" ht="15" x14ac:dyDescent="0.25">
      <c r="A698">
        <v>2014</v>
      </c>
      <c r="B698" s="5" t="s">
        <v>1807</v>
      </c>
      <c r="C698" s="5" t="s">
        <v>474</v>
      </c>
      <c r="D698" s="5" t="s">
        <v>153</v>
      </c>
      <c r="E698" s="5" t="s">
        <v>183</v>
      </c>
      <c r="F698" s="5" t="s">
        <v>184</v>
      </c>
      <c r="G698" s="5" t="s">
        <v>97</v>
      </c>
      <c r="H698" s="5" t="s">
        <v>319</v>
      </c>
      <c r="I698">
        <v>14492.11948357531</v>
      </c>
      <c r="J698">
        <v>19309.772300000001</v>
      </c>
      <c r="K698">
        <v>2836.0384919200001</v>
      </c>
      <c r="L698">
        <v>3703</v>
      </c>
      <c r="M698">
        <v>9691.9320000000007</v>
      </c>
      <c r="N698">
        <v>7889</v>
      </c>
      <c r="O698">
        <v>6852</v>
      </c>
      <c r="P698">
        <v>8255.1329999999998</v>
      </c>
      <c r="Q698">
        <v>4892.2759999999998</v>
      </c>
      <c r="R698">
        <v>7597.6331933422543</v>
      </c>
      <c r="S698">
        <v>10895.811</v>
      </c>
      <c r="T698">
        <v>11900</v>
      </c>
      <c r="U698">
        <v>2504</v>
      </c>
      <c r="V698">
        <v>8225</v>
      </c>
      <c r="W698">
        <v>3875.8719999999998</v>
      </c>
      <c r="X698">
        <v>16213</v>
      </c>
      <c r="Y698">
        <v>50934</v>
      </c>
      <c r="Z698">
        <v>7386</v>
      </c>
      <c r="AA698">
        <v>69348.705922595007</v>
      </c>
      <c r="AB698">
        <v>2262</v>
      </c>
      <c r="AC698">
        <v>10291.200000000001</v>
      </c>
      <c r="AD698">
        <v>13206.65201</v>
      </c>
      <c r="AE698">
        <v>12752.413101570781</v>
      </c>
      <c r="AF698">
        <v>35245.037087423239</v>
      </c>
      <c r="AG698">
        <v>114054</v>
      </c>
      <c r="AH698">
        <v>21476.115000000002</v>
      </c>
      <c r="AI698">
        <v>4868</v>
      </c>
      <c r="AJ698">
        <v>28886.22192298614</v>
      </c>
      <c r="AK698">
        <v>8600</v>
      </c>
      <c r="AL698">
        <v>518442.9375</v>
      </c>
      <c r="AM698">
        <v>405765.5</v>
      </c>
      <c r="AN698">
        <v>112677.421875</v>
      </c>
      <c r="AO698" s="5" t="s">
        <v>2021</v>
      </c>
    </row>
    <row r="699" spans="1:41" ht="15" x14ac:dyDescent="0.25">
      <c r="A699">
        <v>2014</v>
      </c>
      <c r="B699" s="5" t="s">
        <v>1806</v>
      </c>
      <c r="C699" s="5" t="s">
        <v>474</v>
      </c>
      <c r="D699" s="5" t="s">
        <v>153</v>
      </c>
      <c r="E699" s="5" t="s">
        <v>183</v>
      </c>
      <c r="F699" s="5" t="s">
        <v>184</v>
      </c>
      <c r="G699" s="5" t="s">
        <v>97</v>
      </c>
      <c r="H699" s="5" t="s">
        <v>319</v>
      </c>
      <c r="I699">
        <v>15732.339644824689</v>
      </c>
      <c r="J699">
        <v>10721.972299999999</v>
      </c>
      <c r="K699">
        <v>962</v>
      </c>
      <c r="L699">
        <v>3735.8519999999999</v>
      </c>
      <c r="M699">
        <v>10042.2613</v>
      </c>
      <c r="N699">
        <v>8116.9750000000004</v>
      </c>
      <c r="O699">
        <v>6852</v>
      </c>
      <c r="P699">
        <v>8423.0540000000001</v>
      </c>
      <c r="Q699">
        <v>4761.3449999999993</v>
      </c>
      <c r="R699">
        <v>8511.7169627428557</v>
      </c>
      <c r="S699">
        <v>12920</v>
      </c>
      <c r="T699">
        <v>11531.25</v>
      </c>
      <c r="U699">
        <v>2245</v>
      </c>
      <c r="V699">
        <v>9157</v>
      </c>
      <c r="W699">
        <v>3646.7049999999999</v>
      </c>
      <c r="X699">
        <v>15313.853215202</v>
      </c>
      <c r="Y699">
        <v>61852</v>
      </c>
      <c r="Z699">
        <v>6232.93</v>
      </c>
      <c r="AA699">
        <v>67788.803775275155</v>
      </c>
      <c r="AB699">
        <v>2236</v>
      </c>
      <c r="AC699">
        <v>10143.802385682</v>
      </c>
      <c r="AD699">
        <v>12896.42801</v>
      </c>
      <c r="AE699">
        <v>14029.413101570781</v>
      </c>
      <c r="AF699">
        <v>35512</v>
      </c>
      <c r="AG699">
        <v>107025.3270005767</v>
      </c>
      <c r="AH699">
        <v>21294.454200232329</v>
      </c>
      <c r="AI699">
        <v>4879</v>
      </c>
      <c r="AJ699">
        <v>30755.00698709903</v>
      </c>
      <c r="AK699">
        <v>8600</v>
      </c>
      <c r="AL699">
        <v>515918.5</v>
      </c>
      <c r="AM699">
        <v>404744.5</v>
      </c>
      <c r="AN699">
        <v>111173.9453125</v>
      </c>
      <c r="AO699" s="5" t="s">
        <v>2020</v>
      </c>
    </row>
    <row r="700" spans="1:41" ht="15" x14ac:dyDescent="0.25">
      <c r="A700">
        <v>2014</v>
      </c>
      <c r="B700" s="5" t="s">
        <v>1807</v>
      </c>
      <c r="C700" s="5" t="s">
        <v>474</v>
      </c>
      <c r="D700" s="5" t="s">
        <v>153</v>
      </c>
      <c r="E700" s="5" t="s">
        <v>31</v>
      </c>
      <c r="F700" s="5" t="s">
        <v>31</v>
      </c>
      <c r="G700" s="5" t="s">
        <v>94</v>
      </c>
      <c r="H700" s="5" t="s">
        <v>319</v>
      </c>
      <c r="I700">
        <v>123.57302445017231</v>
      </c>
      <c r="J700">
        <v>1320.5749288048746</v>
      </c>
      <c r="K700">
        <v>81.529397281398502</v>
      </c>
      <c r="L700">
        <v>780.06522090226963</v>
      </c>
      <c r="M700">
        <v>886.758012406322</v>
      </c>
      <c r="N700">
        <v>905.88219201553898</v>
      </c>
      <c r="O700">
        <v>1207.8429226873852</v>
      </c>
      <c r="P700">
        <v>249.58262232950784</v>
      </c>
      <c r="Q700">
        <v>7.8781554632284703</v>
      </c>
      <c r="R700">
        <v>366.03782493867129</v>
      </c>
      <c r="S700">
        <v>810.51896712629423</v>
      </c>
      <c r="T700">
        <v>1811.764384031078</v>
      </c>
      <c r="U700">
        <v>30.196073067184631</v>
      </c>
      <c r="V700">
        <v>889.77761971304051</v>
      </c>
      <c r="W700">
        <v>251.63394222653861</v>
      </c>
      <c r="X700">
        <v>1610.457230249847</v>
      </c>
      <c r="Y700">
        <v>2442.8623111352367</v>
      </c>
      <c r="Z700">
        <v>780.06522090226963</v>
      </c>
      <c r="AA700">
        <v>4711.5038694291079</v>
      </c>
      <c r="AB700">
        <v>376.44437757090174</v>
      </c>
      <c r="AC700">
        <v>842.63307915039013</v>
      </c>
      <c r="AD700">
        <v>1263.2023899772239</v>
      </c>
      <c r="AE700">
        <v>1862.0911724763857</v>
      </c>
      <c r="AF700">
        <v>1068.9412464011634</v>
      </c>
      <c r="AG700">
        <v>3996.9535383263392</v>
      </c>
      <c r="AH700">
        <v>1350.2234464137741</v>
      </c>
      <c r="AI700">
        <v>504.27442022198335</v>
      </c>
      <c r="AJ700">
        <v>1157.9735141608262</v>
      </c>
      <c r="AK700">
        <v>489.17638368839107</v>
      </c>
      <c r="AL700">
        <v>32180.416015625</v>
      </c>
      <c r="AM700">
        <v>21536.58984375</v>
      </c>
      <c r="AN700">
        <v>10643.826171875</v>
      </c>
      <c r="AO700" s="5" t="s">
        <v>2023</v>
      </c>
    </row>
    <row r="701" spans="1:41" ht="15" x14ac:dyDescent="0.25">
      <c r="A701">
        <v>2014</v>
      </c>
      <c r="B701" s="5" t="s">
        <v>1806</v>
      </c>
      <c r="C701" s="5" t="s">
        <v>474</v>
      </c>
      <c r="D701" s="5" t="s">
        <v>153</v>
      </c>
      <c r="E701" s="5" t="s">
        <v>31</v>
      </c>
      <c r="F701" s="5" t="s">
        <v>31</v>
      </c>
      <c r="G701" s="5" t="s">
        <v>94</v>
      </c>
      <c r="H701" s="5" t="s">
        <v>319</v>
      </c>
      <c r="I701">
        <v>124.09986809658419</v>
      </c>
      <c r="J701">
        <v>1370.9524660900906</v>
      </c>
      <c r="K701">
        <v>83.061428703189208</v>
      </c>
      <c r="L701">
        <v>779.34180017807159</v>
      </c>
      <c r="M701">
        <v>903.42121836431716</v>
      </c>
      <c r="N701">
        <v>922.90476336876895</v>
      </c>
      <c r="O701">
        <v>1230.539684491692</v>
      </c>
      <c r="P701">
        <v>287.12592638139478</v>
      </c>
      <c r="Q701">
        <v>1.333084658199333</v>
      </c>
      <c r="R701">
        <v>435.11883243626227</v>
      </c>
      <c r="S701">
        <v>769.08730280730742</v>
      </c>
      <c r="T701">
        <v>1497.1566161315586</v>
      </c>
      <c r="U701">
        <v>20.71408468894348</v>
      </c>
      <c r="V701">
        <v>994.68624496411769</v>
      </c>
      <c r="W701">
        <v>256.36243426910249</v>
      </c>
      <c r="X701">
        <v>1468.4440234934191</v>
      </c>
      <c r="Y701">
        <v>2830.2412743308914</v>
      </c>
      <c r="Z701">
        <v>871.63227651494844</v>
      </c>
      <c r="AA701">
        <v>4783.7383067062128</v>
      </c>
      <c r="AB701">
        <v>383.51820166657734</v>
      </c>
      <c r="AC701">
        <v>738.81602656881182</v>
      </c>
      <c r="AD701">
        <v>1286.9394200308946</v>
      </c>
      <c r="AE701">
        <v>2124.7318552223214</v>
      </c>
      <c r="AF701">
        <v>1306.9457433326797</v>
      </c>
      <c r="AG701">
        <v>4639.9598446107493</v>
      </c>
      <c r="AH701">
        <v>1467.8875549908685</v>
      </c>
      <c r="AI701">
        <v>513.75031827528142</v>
      </c>
      <c r="AJ701">
        <v>1175.1430086931443</v>
      </c>
      <c r="AK701">
        <v>498.36857221913522</v>
      </c>
      <c r="AL701">
        <v>33766.01953125</v>
      </c>
      <c r="AM701">
        <v>23407.484375</v>
      </c>
      <c r="AN701">
        <v>10358.5361328125</v>
      </c>
      <c r="AO701" s="5" t="s">
        <v>2022</v>
      </c>
    </row>
    <row r="702" spans="1:41" ht="15" x14ac:dyDescent="0.25">
      <c r="A702">
        <v>2014</v>
      </c>
      <c r="B702" s="5" t="s">
        <v>1807</v>
      </c>
      <c r="C702" s="5" t="s">
        <v>474</v>
      </c>
      <c r="D702" s="5" t="s">
        <v>153</v>
      </c>
      <c r="E702" s="5" t="s">
        <v>31</v>
      </c>
      <c r="F702" s="5" t="s">
        <v>31</v>
      </c>
      <c r="G702" s="5" t="s">
        <v>97</v>
      </c>
      <c r="H702" s="5" t="s">
        <v>319</v>
      </c>
      <c r="I702">
        <v>122.77062402309301</v>
      </c>
      <c r="J702">
        <v>1312</v>
      </c>
      <c r="K702">
        <v>81</v>
      </c>
      <c r="L702">
        <v>775</v>
      </c>
      <c r="M702">
        <v>881</v>
      </c>
      <c r="N702">
        <v>900</v>
      </c>
      <c r="O702">
        <v>1200</v>
      </c>
      <c r="P702">
        <v>247.96199999999999</v>
      </c>
      <c r="Q702">
        <v>7.827</v>
      </c>
      <c r="R702">
        <v>363.66102054819203</v>
      </c>
      <c r="S702">
        <v>805.25599999999997</v>
      </c>
      <c r="T702">
        <v>1800</v>
      </c>
      <c r="U702">
        <v>30</v>
      </c>
      <c r="V702">
        <v>884</v>
      </c>
      <c r="W702">
        <v>250</v>
      </c>
      <c r="X702">
        <v>1600</v>
      </c>
      <c r="Y702">
        <v>2427</v>
      </c>
      <c r="Z702">
        <v>775</v>
      </c>
      <c r="AA702">
        <v>4680.9105200000004</v>
      </c>
      <c r="AB702">
        <v>374</v>
      </c>
      <c r="AC702">
        <v>857.2534625249358</v>
      </c>
      <c r="AD702">
        <v>1255</v>
      </c>
      <c r="AE702">
        <v>1850</v>
      </c>
      <c r="AF702">
        <v>1062.0002581357121</v>
      </c>
      <c r="AG702">
        <v>3971</v>
      </c>
      <c r="AH702">
        <v>1341.4559999999999</v>
      </c>
      <c r="AI702">
        <v>501</v>
      </c>
      <c r="AJ702">
        <v>1150.4544100000001</v>
      </c>
      <c r="AK702">
        <v>486</v>
      </c>
      <c r="AL702">
        <v>31991.55078125</v>
      </c>
      <c r="AM702">
        <v>21416.83984375</v>
      </c>
      <c r="AN702">
        <v>10574.7119140625</v>
      </c>
      <c r="AO702" s="5" t="s">
        <v>2024</v>
      </c>
    </row>
    <row r="703" spans="1:41" ht="15" x14ac:dyDescent="0.25">
      <c r="A703">
        <v>2014</v>
      </c>
      <c r="B703" s="5" t="s">
        <v>1806</v>
      </c>
      <c r="C703" s="5" t="s">
        <v>474</v>
      </c>
      <c r="D703" s="5" t="s">
        <v>153</v>
      </c>
      <c r="E703" s="5" t="s">
        <v>31</v>
      </c>
      <c r="F703" s="5" t="s">
        <v>31</v>
      </c>
      <c r="G703" s="5" t="s">
        <v>97</v>
      </c>
      <c r="H703" s="5" t="s">
        <v>319</v>
      </c>
      <c r="I703">
        <v>122.77062402309301</v>
      </c>
      <c r="J703">
        <v>1312</v>
      </c>
      <c r="K703">
        <v>81</v>
      </c>
      <c r="L703">
        <v>775.2</v>
      </c>
      <c r="M703">
        <v>881</v>
      </c>
      <c r="N703">
        <v>922.49999999999989</v>
      </c>
      <c r="O703">
        <v>1200</v>
      </c>
      <c r="P703">
        <v>285.32</v>
      </c>
      <c r="Q703">
        <v>1.3</v>
      </c>
      <c r="R703">
        <v>424.32</v>
      </c>
      <c r="S703">
        <v>750</v>
      </c>
      <c r="T703">
        <v>1496.5</v>
      </c>
      <c r="U703">
        <v>20</v>
      </c>
      <c r="V703">
        <v>970</v>
      </c>
      <c r="W703">
        <v>250</v>
      </c>
      <c r="X703">
        <v>1475</v>
      </c>
      <c r="Y703">
        <v>2760</v>
      </c>
      <c r="Z703">
        <v>850</v>
      </c>
      <c r="AA703">
        <v>4757.4012723561682</v>
      </c>
      <c r="AB703">
        <v>374</v>
      </c>
      <c r="AC703">
        <v>738.13175999999999</v>
      </c>
      <c r="AD703">
        <v>1255</v>
      </c>
      <c r="AE703">
        <v>2072</v>
      </c>
      <c r="AF703">
        <v>1300</v>
      </c>
      <c r="AG703">
        <v>4586.8383354063017</v>
      </c>
      <c r="AH703">
        <v>1463.6651321958691</v>
      </c>
      <c r="AI703">
        <v>501</v>
      </c>
      <c r="AJ703">
        <v>1171.762674409078</v>
      </c>
      <c r="AK703">
        <v>486</v>
      </c>
      <c r="AL703">
        <v>33282.70703125</v>
      </c>
      <c r="AM703">
        <v>23069.544921875</v>
      </c>
      <c r="AN703">
        <v>10213.1650390625</v>
      </c>
      <c r="AO703" s="5" t="s">
        <v>2025</v>
      </c>
    </row>
    <row r="704" spans="1:41" ht="15" x14ac:dyDescent="0.25">
      <c r="A704">
        <v>2014</v>
      </c>
      <c r="B704" s="5" t="s">
        <v>83</v>
      </c>
      <c r="C704" s="5" t="s">
        <v>475</v>
      </c>
      <c r="D704" s="5" t="s">
        <v>153</v>
      </c>
      <c r="E704" s="5" t="s">
        <v>154</v>
      </c>
      <c r="F704" s="5" t="s">
        <v>154</v>
      </c>
      <c r="G704" s="5" t="s">
        <v>94</v>
      </c>
      <c r="H704" s="5" t="s">
        <v>319</v>
      </c>
      <c r="I704">
        <v>575.46551513671875</v>
      </c>
      <c r="J704">
        <v>1473.568359375</v>
      </c>
      <c r="K704">
        <v>660.2874755859375</v>
      </c>
      <c r="L704">
        <v>987.41156005859375</v>
      </c>
      <c r="M704">
        <v>1189.7252197265625</v>
      </c>
      <c r="N704">
        <v>724.350341796875</v>
      </c>
      <c r="O704">
        <v>2154.9931640625</v>
      </c>
      <c r="P704">
        <v>598.8887939453125</v>
      </c>
      <c r="Q704">
        <v>73.854560852050781</v>
      </c>
      <c r="R704">
        <v>711.62078857421875</v>
      </c>
      <c r="S704">
        <v>224.45747375488281</v>
      </c>
      <c r="T704">
        <v>483.13717651367187</v>
      </c>
      <c r="U704">
        <v>59.385608673095703</v>
      </c>
      <c r="V704">
        <v>1870.1434326171875</v>
      </c>
      <c r="W704">
        <v>630.09136962890625</v>
      </c>
      <c r="X704">
        <v>2789.326416015625</v>
      </c>
      <c r="Y704">
        <v>2154.9931640625</v>
      </c>
      <c r="Z704">
        <v>955.675537109375</v>
      </c>
      <c r="AA704">
        <v>7864.82666015625</v>
      </c>
      <c r="AB704">
        <v>246.86585998535156</v>
      </c>
      <c r="AC704">
        <v>83.542465209960937</v>
      </c>
      <c r="AD704">
        <v>1028.263916015625</v>
      </c>
      <c r="AE704">
        <v>763.421142578125</v>
      </c>
      <c r="AF704">
        <v>1373.5787353515625</v>
      </c>
      <c r="AG704">
        <v>12034.1416015625</v>
      </c>
      <c r="AH704">
        <v>1161.9505615234375</v>
      </c>
      <c r="AI704">
        <v>235.52937316894531</v>
      </c>
      <c r="AJ704">
        <v>638.344970703125</v>
      </c>
      <c r="AK704">
        <v>400.60122680664062</v>
      </c>
      <c r="AL704">
        <v>44148.44140625</v>
      </c>
      <c r="AM704">
        <v>32943.2109375</v>
      </c>
      <c r="AN704">
        <v>11205.2294921875</v>
      </c>
      <c r="AO704" s="5" t="s">
        <v>618</v>
      </c>
    </row>
    <row r="705" spans="1:41" ht="15" x14ac:dyDescent="0.25">
      <c r="A705">
        <v>2014</v>
      </c>
      <c r="B705" s="5" t="s">
        <v>83</v>
      </c>
      <c r="C705" s="5" t="s">
        <v>475</v>
      </c>
      <c r="D705" s="5" t="s">
        <v>153</v>
      </c>
      <c r="E705" s="5" t="s">
        <v>154</v>
      </c>
      <c r="F705" s="5" t="s">
        <v>154</v>
      </c>
      <c r="G705" s="5" t="s">
        <v>97</v>
      </c>
      <c r="H705" s="5" t="s">
        <v>319</v>
      </c>
      <c r="I705">
        <v>571.72881000000007</v>
      </c>
      <c r="J705">
        <v>1464</v>
      </c>
      <c r="K705">
        <v>656</v>
      </c>
      <c r="L705">
        <v>981</v>
      </c>
      <c r="M705">
        <v>1182</v>
      </c>
      <c r="N705">
        <v>719.64688999999998</v>
      </c>
      <c r="O705">
        <v>2141</v>
      </c>
      <c r="P705">
        <v>595</v>
      </c>
      <c r="Q705">
        <v>73.375</v>
      </c>
      <c r="R705">
        <v>707</v>
      </c>
      <c r="S705">
        <v>223</v>
      </c>
      <c r="T705">
        <v>480</v>
      </c>
      <c r="U705">
        <v>59</v>
      </c>
      <c r="V705">
        <v>1858</v>
      </c>
      <c r="W705">
        <v>626</v>
      </c>
      <c r="X705">
        <v>2771.2144025500002</v>
      </c>
      <c r="Y705">
        <v>2141</v>
      </c>
      <c r="Z705">
        <v>949.47</v>
      </c>
      <c r="AA705">
        <v>7813.7575500000003</v>
      </c>
      <c r="AB705">
        <v>245.26288149999999</v>
      </c>
      <c r="AC705">
        <v>83</v>
      </c>
      <c r="AD705">
        <v>1021.587</v>
      </c>
      <c r="AE705">
        <v>758.46397999999999</v>
      </c>
      <c r="AF705">
        <v>1364.65968</v>
      </c>
      <c r="AG705">
        <v>11956</v>
      </c>
      <c r="AH705">
        <v>1154.4055824766999</v>
      </c>
      <c r="AI705">
        <v>234</v>
      </c>
      <c r="AJ705">
        <v>634.20000000000005</v>
      </c>
      <c r="AK705">
        <v>398</v>
      </c>
      <c r="AL705">
        <v>43861.77734375</v>
      </c>
      <c r="AM705">
        <v>32729.302734375</v>
      </c>
      <c r="AN705">
        <v>11132.4697265625</v>
      </c>
      <c r="AO705" s="5" t="s">
        <v>619</v>
      </c>
    </row>
    <row r="706" spans="1:41" ht="15" x14ac:dyDescent="0.25">
      <c r="A706">
        <v>2014</v>
      </c>
      <c r="B706" s="5" t="s">
        <v>83</v>
      </c>
      <c r="C706" s="5" t="s">
        <v>475</v>
      </c>
      <c r="D706" s="5" t="s">
        <v>153</v>
      </c>
      <c r="E706" s="5" t="s">
        <v>32</v>
      </c>
      <c r="F706" s="5" t="s">
        <v>32</v>
      </c>
      <c r="G706" s="5" t="s">
        <v>94</v>
      </c>
      <c r="H706" s="5" t="s">
        <v>319</v>
      </c>
      <c r="I706">
        <v>4429.5615234375</v>
      </c>
      <c r="J706">
        <v>6491.1494140625</v>
      </c>
      <c r="K706">
        <v>2091.581298828125</v>
      </c>
      <c r="L706">
        <v>1707.084716796875</v>
      </c>
      <c r="M706">
        <v>4956.18212890625</v>
      </c>
      <c r="N706">
        <v>3345.534912109375</v>
      </c>
      <c r="O706">
        <v>4533.43701171875</v>
      </c>
      <c r="P706">
        <v>2925.99951171875</v>
      </c>
      <c r="Q706">
        <v>1727.21533203125</v>
      </c>
      <c r="R706">
        <v>2806.2216796875</v>
      </c>
      <c r="S706">
        <v>4338.1689453125</v>
      </c>
      <c r="T706">
        <v>3466.50927734375</v>
      </c>
      <c r="U706">
        <v>952.182861328125</v>
      </c>
      <c r="V706">
        <v>2394.548583984375</v>
      </c>
      <c r="W706">
        <v>731.75152587890625</v>
      </c>
      <c r="X706">
        <v>5325.537109375</v>
      </c>
      <c r="Y706">
        <v>13994.873046875</v>
      </c>
      <c r="Z706">
        <v>2998.5283203125</v>
      </c>
      <c r="AA706">
        <v>25691.9921875</v>
      </c>
      <c r="AB706">
        <v>1207.4005126953125</v>
      </c>
      <c r="AC706">
        <v>4995.43701171875</v>
      </c>
      <c r="AD706">
        <v>2416.06640625</v>
      </c>
      <c r="AE706">
        <v>4151.35693359375</v>
      </c>
      <c r="AF706">
        <v>19797.9453125</v>
      </c>
      <c r="AG706">
        <v>27481.4453125</v>
      </c>
      <c r="AH706">
        <v>7280.359375</v>
      </c>
      <c r="AI706">
        <v>1707.084716796875</v>
      </c>
      <c r="AJ706">
        <v>11294.6923828125</v>
      </c>
      <c r="AK706">
        <v>1686.9539794921875</v>
      </c>
      <c r="AL706">
        <v>176926.796875</v>
      </c>
      <c r="AM706">
        <v>137185.765625</v>
      </c>
      <c r="AN706">
        <v>39741.03125</v>
      </c>
      <c r="AO706" s="5" t="s">
        <v>620</v>
      </c>
    </row>
    <row r="707" spans="1:41" ht="15" x14ac:dyDescent="0.25">
      <c r="A707">
        <v>2014</v>
      </c>
      <c r="B707" s="5" t="s">
        <v>83</v>
      </c>
      <c r="C707" s="5" t="s">
        <v>475</v>
      </c>
      <c r="D707" s="5" t="s">
        <v>153</v>
      </c>
      <c r="E707" s="5" t="s">
        <v>32</v>
      </c>
      <c r="F707" s="5" t="s">
        <v>32</v>
      </c>
      <c r="G707" s="5" t="s">
        <v>97</v>
      </c>
      <c r="H707" s="5" t="s">
        <v>319</v>
      </c>
      <c r="I707">
        <v>4400.7990000000009</v>
      </c>
      <c r="J707">
        <v>6449</v>
      </c>
      <c r="K707">
        <v>2078</v>
      </c>
      <c r="L707">
        <v>1696</v>
      </c>
      <c r="M707">
        <v>4924</v>
      </c>
      <c r="N707">
        <v>3323.811369999999</v>
      </c>
      <c r="O707">
        <v>4504</v>
      </c>
      <c r="P707">
        <v>2907</v>
      </c>
      <c r="Q707">
        <v>1716</v>
      </c>
      <c r="R707">
        <v>2788</v>
      </c>
      <c r="S707">
        <v>4310</v>
      </c>
      <c r="T707">
        <v>3444</v>
      </c>
      <c r="U707">
        <v>946</v>
      </c>
      <c r="V707">
        <v>2379</v>
      </c>
      <c r="W707">
        <v>727</v>
      </c>
      <c r="X707">
        <v>5290.9565242933959</v>
      </c>
      <c r="Y707">
        <v>13904</v>
      </c>
      <c r="Z707">
        <v>2979.058</v>
      </c>
      <c r="AA707">
        <v>25525.166405932989</v>
      </c>
      <c r="AB707">
        <v>1199.560475259</v>
      </c>
      <c r="AC707">
        <v>4963</v>
      </c>
      <c r="AD707">
        <v>2400.3780000000002</v>
      </c>
      <c r="AE707">
        <v>4124.4006741669309</v>
      </c>
      <c r="AF707">
        <v>19669.389800000001</v>
      </c>
      <c r="AG707">
        <v>27303</v>
      </c>
      <c r="AH707">
        <v>7233.0854000000018</v>
      </c>
      <c r="AI707">
        <v>1696</v>
      </c>
      <c r="AJ707">
        <v>11221.35232451111</v>
      </c>
      <c r="AK707">
        <v>1676</v>
      </c>
      <c r="AL707">
        <v>175777.9375</v>
      </c>
      <c r="AM707">
        <v>136294.984375</v>
      </c>
      <c r="AN707">
        <v>39482.98046875</v>
      </c>
      <c r="AO707" s="5" t="s">
        <v>621</v>
      </c>
    </row>
    <row r="708" spans="1:41" ht="15" x14ac:dyDescent="0.25">
      <c r="A708">
        <v>2014</v>
      </c>
      <c r="B708" s="5" t="s">
        <v>83</v>
      </c>
      <c r="C708" s="5" t="s">
        <v>475</v>
      </c>
      <c r="D708" s="5" t="s">
        <v>153</v>
      </c>
      <c r="E708" s="5" t="s">
        <v>159</v>
      </c>
      <c r="F708" s="5" t="s">
        <v>159</v>
      </c>
      <c r="G708" s="5" t="s">
        <v>94</v>
      </c>
      <c r="H708" s="5" t="s">
        <v>319</v>
      </c>
      <c r="I708">
        <v>5931.3486328125</v>
      </c>
      <c r="J708">
        <v>11247.0302734375</v>
      </c>
      <c r="K708">
        <v>880.71881103515625</v>
      </c>
      <c r="L708">
        <v>2195.25439453125</v>
      </c>
      <c r="M708">
        <v>3822.82275390625</v>
      </c>
      <c r="N708">
        <v>3214.17724609375</v>
      </c>
      <c r="O708">
        <v>5372.8876953125</v>
      </c>
      <c r="P708">
        <v>2435.816650390625</v>
      </c>
      <c r="Q708">
        <v>1895.374267578125</v>
      </c>
      <c r="R708">
        <v>2691.4765625</v>
      </c>
      <c r="S708">
        <v>4695.4892578125</v>
      </c>
      <c r="T708">
        <v>6950.12939453125</v>
      </c>
      <c r="U708">
        <v>878.70574951171875</v>
      </c>
      <c r="V708">
        <v>4525.384765625</v>
      </c>
      <c r="W708">
        <v>1673.4552001953125</v>
      </c>
      <c r="X708">
        <v>8378.248046875</v>
      </c>
      <c r="Y708">
        <v>23671.708984375</v>
      </c>
      <c r="Z708">
        <v>4252.94189453125</v>
      </c>
      <c r="AA708">
        <v>31101.06640625</v>
      </c>
      <c r="AB708">
        <v>892.20294189453125</v>
      </c>
      <c r="AC708">
        <v>3186.692138671875</v>
      </c>
      <c r="AD708">
        <v>8809.4208984375</v>
      </c>
      <c r="AE708">
        <v>5260.28076171875</v>
      </c>
      <c r="AF708">
        <v>7989.015625</v>
      </c>
      <c r="AG708">
        <v>36772.77734375</v>
      </c>
      <c r="AH708">
        <v>8304.1005859375</v>
      </c>
      <c r="AI708">
        <v>1963.7513427734375</v>
      </c>
      <c r="AJ708">
        <v>14455.3310546875</v>
      </c>
      <c r="AK708">
        <v>4951.1494140625</v>
      </c>
      <c r="AL708">
        <v>218398.765625</v>
      </c>
      <c r="AM708">
        <v>161704.390625</v>
      </c>
      <c r="AN708">
        <v>56694.375</v>
      </c>
      <c r="AO708" s="5" t="s">
        <v>622</v>
      </c>
    </row>
    <row r="709" spans="1:41" ht="15" x14ac:dyDescent="0.25">
      <c r="A709">
        <v>2014</v>
      </c>
      <c r="B709" s="5" t="s">
        <v>83</v>
      </c>
      <c r="C709" s="5" t="s">
        <v>475</v>
      </c>
      <c r="D709" s="5" t="s">
        <v>153</v>
      </c>
      <c r="E709" s="5" t="s">
        <v>159</v>
      </c>
      <c r="F709" s="5" t="s">
        <v>159</v>
      </c>
      <c r="G709" s="5" t="s">
        <v>97</v>
      </c>
      <c r="H709" s="5" t="s">
        <v>319</v>
      </c>
      <c r="I709">
        <v>5892.8345399999998</v>
      </c>
      <c r="J709">
        <v>11174</v>
      </c>
      <c r="K709">
        <v>875</v>
      </c>
      <c r="L709">
        <v>2181</v>
      </c>
      <c r="M709">
        <v>3798</v>
      </c>
      <c r="N709">
        <v>3193.3064399999998</v>
      </c>
      <c r="O709">
        <v>5338</v>
      </c>
      <c r="P709">
        <v>2420</v>
      </c>
      <c r="Q709">
        <v>1883.067</v>
      </c>
      <c r="R709">
        <v>2674</v>
      </c>
      <c r="S709">
        <v>4665</v>
      </c>
      <c r="T709">
        <v>6905</v>
      </c>
      <c r="U709">
        <v>873</v>
      </c>
      <c r="V709">
        <v>4496</v>
      </c>
      <c r="W709">
        <v>1662.5889099999999</v>
      </c>
      <c r="X709">
        <v>8323.8448639499984</v>
      </c>
      <c r="Y709">
        <v>23518</v>
      </c>
      <c r="Z709">
        <v>4225.326</v>
      </c>
      <c r="AA709">
        <v>30899.117200000001</v>
      </c>
      <c r="AB709">
        <v>886.40958662116054</v>
      </c>
      <c r="AC709">
        <v>3166</v>
      </c>
      <c r="AD709">
        <v>8752.2179999999989</v>
      </c>
      <c r="AE709">
        <v>5226.1240699999998</v>
      </c>
      <c r="AF709">
        <v>7937.1401900000001</v>
      </c>
      <c r="AG709">
        <v>36534</v>
      </c>
      <c r="AH709">
        <v>8250.1796199999862</v>
      </c>
      <c r="AI709">
        <v>1951</v>
      </c>
      <c r="AJ709">
        <v>14361.46803628889</v>
      </c>
      <c r="AK709">
        <v>4919</v>
      </c>
      <c r="AL709">
        <v>216980.609375</v>
      </c>
      <c r="AM709">
        <v>160654.375</v>
      </c>
      <c r="AN709">
        <v>56326.2421875</v>
      </c>
      <c r="AO709" s="5" t="s">
        <v>623</v>
      </c>
    </row>
    <row r="710" spans="1:41" ht="15" x14ac:dyDescent="0.25">
      <c r="A710">
        <v>2014</v>
      </c>
      <c r="B710" s="5" t="s">
        <v>83</v>
      </c>
      <c r="C710" s="5" t="s">
        <v>475</v>
      </c>
      <c r="D710" s="5" t="s">
        <v>153</v>
      </c>
      <c r="E710" s="5" t="s">
        <v>162</v>
      </c>
      <c r="F710" s="5" t="s">
        <v>162</v>
      </c>
      <c r="G710" s="5" t="s">
        <v>94</v>
      </c>
      <c r="H710" s="5" t="s">
        <v>319</v>
      </c>
      <c r="I710">
        <v>9440.0234375</v>
      </c>
      <c r="J710">
        <v>11215.828125</v>
      </c>
      <c r="K710">
        <v>2482.1171875</v>
      </c>
      <c r="L710">
        <v>2166.06494140625</v>
      </c>
      <c r="M710">
        <v>6879.671875</v>
      </c>
      <c r="N710">
        <v>4646.74072265625</v>
      </c>
      <c r="O710">
        <v>4884.71826171875</v>
      </c>
      <c r="P710">
        <v>5831.8681640625</v>
      </c>
      <c r="Q710">
        <v>2950.15625</v>
      </c>
      <c r="R710">
        <v>5090.05126953125</v>
      </c>
      <c r="S710">
        <v>7313.48876953125</v>
      </c>
      <c r="T710">
        <v>5559.09716796875</v>
      </c>
      <c r="U710">
        <v>1367.882080078125</v>
      </c>
      <c r="V710">
        <v>4073.4501953125</v>
      </c>
      <c r="W710">
        <v>2097.62060546875</v>
      </c>
      <c r="X710">
        <v>7876.44287109375</v>
      </c>
      <c r="Y710">
        <v>27595.185546875</v>
      </c>
      <c r="Z710">
        <v>3476.84619140625</v>
      </c>
      <c r="AA710">
        <v>37159.82421875</v>
      </c>
      <c r="AB710">
        <v>1710.287109375</v>
      </c>
      <c r="AC710">
        <v>7576.19482421875</v>
      </c>
      <c r="AD710">
        <v>4776.322265625</v>
      </c>
      <c r="AE710">
        <v>7439.50927734375</v>
      </c>
      <c r="AF710">
        <v>27092.56640625</v>
      </c>
      <c r="AG710">
        <v>70630.625</v>
      </c>
      <c r="AH710">
        <v>10738.7421875</v>
      </c>
      <c r="AI710">
        <v>2613.973388671875</v>
      </c>
      <c r="AJ710">
        <v>15349.24609375</v>
      </c>
      <c r="AK710">
        <v>3271.2412109375</v>
      </c>
      <c r="AL710">
        <v>303305.78125</v>
      </c>
      <c r="AM710">
        <v>243102.0625</v>
      </c>
      <c r="AN710">
        <v>60203.72265625</v>
      </c>
      <c r="AO710" s="5" t="s">
        <v>624</v>
      </c>
    </row>
    <row r="711" spans="1:41" ht="15" x14ac:dyDescent="0.25">
      <c r="A711">
        <v>2014</v>
      </c>
      <c r="B711" s="5" t="s">
        <v>83</v>
      </c>
      <c r="C711" s="5" t="s">
        <v>475</v>
      </c>
      <c r="D711" s="5" t="s">
        <v>153</v>
      </c>
      <c r="E711" s="5" t="s">
        <v>162</v>
      </c>
      <c r="F711" s="5" t="s">
        <v>162</v>
      </c>
      <c r="G711" s="5" t="s">
        <v>97</v>
      </c>
      <c r="H711" s="5" t="s">
        <v>319</v>
      </c>
      <c r="I711">
        <v>9378.7258899999997</v>
      </c>
      <c r="J711">
        <v>11143</v>
      </c>
      <c r="K711">
        <v>2466</v>
      </c>
      <c r="L711">
        <v>2152</v>
      </c>
      <c r="M711">
        <v>6835</v>
      </c>
      <c r="N711">
        <v>4616.5677099999994</v>
      </c>
      <c r="O711">
        <v>4853</v>
      </c>
      <c r="P711">
        <v>5794</v>
      </c>
      <c r="Q711">
        <v>2931</v>
      </c>
      <c r="R711">
        <v>5057</v>
      </c>
      <c r="S711">
        <v>7266</v>
      </c>
      <c r="T711">
        <v>5523</v>
      </c>
      <c r="U711">
        <v>1359</v>
      </c>
      <c r="V711">
        <v>4047</v>
      </c>
      <c r="W711">
        <v>2084</v>
      </c>
      <c r="X711">
        <v>7825.2983541933954</v>
      </c>
      <c r="Y711">
        <v>27416</v>
      </c>
      <c r="Z711">
        <v>3454.27</v>
      </c>
      <c r="AA711">
        <v>36918.531673944148</v>
      </c>
      <c r="AB711">
        <v>1699.1816752590009</v>
      </c>
      <c r="AC711">
        <v>7527</v>
      </c>
      <c r="AD711">
        <v>4745.3079999999991</v>
      </c>
      <c r="AE711">
        <v>7391.2018724278014</v>
      </c>
      <c r="AF711">
        <v>26916.645414490082</v>
      </c>
      <c r="AG711">
        <v>70172</v>
      </c>
      <c r="AH711">
        <v>10669.012120000019</v>
      </c>
      <c r="AI711">
        <v>2597</v>
      </c>
      <c r="AJ711">
        <v>15249.57809371111</v>
      </c>
      <c r="AK711">
        <v>3250</v>
      </c>
      <c r="AL711">
        <v>301336.3125</v>
      </c>
      <c r="AM711">
        <v>241523.53125</v>
      </c>
      <c r="AN711">
        <v>59812.80078125</v>
      </c>
      <c r="AO711" s="5" t="s">
        <v>625</v>
      </c>
    </row>
    <row r="712" spans="1:41" ht="15" x14ac:dyDescent="0.25">
      <c r="A712">
        <v>2014</v>
      </c>
      <c r="B712" s="5" t="s">
        <v>83</v>
      </c>
      <c r="C712" s="5" t="s">
        <v>475</v>
      </c>
      <c r="D712" s="5" t="s">
        <v>153</v>
      </c>
      <c r="E712" s="5" t="s">
        <v>488</v>
      </c>
      <c r="F712" s="5" t="s">
        <v>488</v>
      </c>
      <c r="G712" s="5" t="s">
        <v>94</v>
      </c>
      <c r="H712" s="5" t="s">
        <v>319</v>
      </c>
      <c r="I712">
        <v>3252.993408203125</v>
      </c>
      <c r="J712">
        <v>2491.176025390625</v>
      </c>
      <c r="K712">
        <v>172.11761474609375</v>
      </c>
      <c r="L712">
        <v>115.75160980224609</v>
      </c>
      <c r="M712">
        <v>151.98690795898437</v>
      </c>
      <c r="N712">
        <v>564.54486083984375</v>
      </c>
      <c r="O712">
        <v>509.30709838867187</v>
      </c>
      <c r="P712">
        <v>568.69268798828125</v>
      </c>
      <c r="Q712">
        <v>1128.158447265625</v>
      </c>
      <c r="R712">
        <v>936.0782470703125</v>
      </c>
      <c r="S712">
        <v>1334.6663818359375</v>
      </c>
      <c r="T712">
        <v>2792.130126953125</v>
      </c>
      <c r="U712">
        <v>676.39202880859375</v>
      </c>
      <c r="V712">
        <v>994.45733642578125</v>
      </c>
      <c r="W712">
        <v>505.107421875</v>
      </c>
      <c r="X712">
        <v>2115.114013671875</v>
      </c>
      <c r="Y712">
        <v>9910.3515625</v>
      </c>
      <c r="Z712">
        <v>306.960205078125</v>
      </c>
      <c r="AA712">
        <v>11994.7841796875</v>
      </c>
      <c r="AB712">
        <v>136.67939758300781</v>
      </c>
      <c r="AC712">
        <v>1286.3526611328125</v>
      </c>
      <c r="AD712">
        <v>3453.745361328125</v>
      </c>
      <c r="AE712">
        <v>1164.642333984375</v>
      </c>
      <c r="AF712">
        <v>2660.56201171875</v>
      </c>
      <c r="AG712">
        <v>13024.5732421875</v>
      </c>
      <c r="AH712">
        <v>2821.395751953125</v>
      </c>
      <c r="AI712">
        <v>622.03912353515625</v>
      </c>
      <c r="AJ712">
        <v>7230.083984375</v>
      </c>
      <c r="AK712">
        <v>3382.966796875</v>
      </c>
      <c r="AL712">
        <v>76303.8125</v>
      </c>
      <c r="AM712">
        <v>58306.5546875</v>
      </c>
      <c r="AN712">
        <v>17997.255859375</v>
      </c>
      <c r="AO712" s="5" t="s">
        <v>626</v>
      </c>
    </row>
    <row r="713" spans="1:41" ht="15" x14ac:dyDescent="0.25">
      <c r="A713">
        <v>2014</v>
      </c>
      <c r="B713" s="5" t="s">
        <v>83</v>
      </c>
      <c r="C713" s="5" t="s">
        <v>475</v>
      </c>
      <c r="D713" s="5" t="s">
        <v>153</v>
      </c>
      <c r="E713" s="5" t="s">
        <v>488</v>
      </c>
      <c r="F713" s="5" t="s">
        <v>488</v>
      </c>
      <c r="G713" s="5" t="s">
        <v>97</v>
      </c>
      <c r="H713" s="5" t="s">
        <v>319</v>
      </c>
      <c r="I713">
        <v>3231.8705299999988</v>
      </c>
      <c r="J713">
        <v>2475</v>
      </c>
      <c r="K713">
        <v>171</v>
      </c>
      <c r="L713">
        <v>115</v>
      </c>
      <c r="M713">
        <v>151</v>
      </c>
      <c r="N713">
        <v>560.87906000000009</v>
      </c>
      <c r="O713">
        <v>506</v>
      </c>
      <c r="P713">
        <v>565</v>
      </c>
      <c r="Q713">
        <v>1120.8330000000001</v>
      </c>
      <c r="R713">
        <v>930</v>
      </c>
      <c r="S713">
        <v>1326</v>
      </c>
      <c r="T713">
        <v>2774</v>
      </c>
      <c r="U713">
        <v>672</v>
      </c>
      <c r="V713">
        <v>988</v>
      </c>
      <c r="W713">
        <v>501.82758999999999</v>
      </c>
      <c r="X713">
        <v>2101.3798989000002</v>
      </c>
      <c r="Y713">
        <v>9846</v>
      </c>
      <c r="Z713">
        <v>304.96699999999998</v>
      </c>
      <c r="AA713">
        <v>11916.89782</v>
      </c>
      <c r="AB713">
        <v>135.79188805000001</v>
      </c>
      <c r="AC713">
        <v>1278</v>
      </c>
      <c r="AD713">
        <v>3431.319</v>
      </c>
      <c r="AE713">
        <v>1157.07997</v>
      </c>
      <c r="AF713">
        <v>2643.286160000001</v>
      </c>
      <c r="AG713">
        <v>12940</v>
      </c>
      <c r="AH713">
        <v>2803.0755086339141</v>
      </c>
      <c r="AI713">
        <v>618</v>
      </c>
      <c r="AJ713">
        <v>7183.1366362888884</v>
      </c>
      <c r="AK713">
        <v>3361</v>
      </c>
      <c r="AL713">
        <v>75808.3359375</v>
      </c>
      <c r="AM713">
        <v>57927.9453125</v>
      </c>
      <c r="AN713">
        <v>17880.39453125</v>
      </c>
      <c r="AO713" s="5" t="s">
        <v>627</v>
      </c>
    </row>
    <row r="714" spans="1:41" ht="15" x14ac:dyDescent="0.25">
      <c r="A714">
        <v>2014</v>
      </c>
      <c r="B714" s="5" t="s">
        <v>83</v>
      </c>
      <c r="C714" s="5" t="s">
        <v>475</v>
      </c>
      <c r="D714" s="5" t="s">
        <v>153</v>
      </c>
      <c r="E714" s="5" t="s">
        <v>491</v>
      </c>
      <c r="F714" s="5" t="s">
        <v>491</v>
      </c>
      <c r="G714" s="5" t="s">
        <v>94</v>
      </c>
      <c r="H714" s="5" t="s">
        <v>319</v>
      </c>
      <c r="I714">
        <v>3364.1728439331055</v>
      </c>
      <c r="J714">
        <v>4818.28662109375</v>
      </c>
      <c r="K714">
        <v>172.11761474609375</v>
      </c>
      <c r="L714">
        <v>887.76454925537109</v>
      </c>
      <c r="M714">
        <v>1062.9017639160156</v>
      </c>
      <c r="N714">
        <v>1546.4705810546875</v>
      </c>
      <c r="O714">
        <v>1675.8820495605469</v>
      </c>
      <c r="P714">
        <v>805.22859191894531</v>
      </c>
      <c r="Q714">
        <v>1128.158447265625</v>
      </c>
      <c r="R714">
        <v>1303.4638061523437</v>
      </c>
      <c r="S714">
        <v>2024.1433715820312</v>
      </c>
      <c r="T714">
        <v>4843.449951171875</v>
      </c>
      <c r="U714">
        <v>722.69267272949219</v>
      </c>
      <c r="V714">
        <v>1974.8231811523437</v>
      </c>
      <c r="W714">
        <v>814.80694580078125</v>
      </c>
      <c r="X714">
        <v>3762.8131103515625</v>
      </c>
      <c r="Y714">
        <v>12353.2138671875</v>
      </c>
      <c r="Z714">
        <v>1115.1158447265625</v>
      </c>
      <c r="AA714">
        <v>16755.84375</v>
      </c>
      <c r="AB714">
        <v>426.77049255371094</v>
      </c>
      <c r="AC714">
        <v>2021.123779296875</v>
      </c>
      <c r="AD714">
        <v>4841.8387451171875</v>
      </c>
      <c r="AE714">
        <v>3022.6575927734375</v>
      </c>
      <c r="AF714">
        <v>3658.4778442382812</v>
      </c>
      <c r="AG714">
        <v>16935.97119140625</v>
      </c>
      <c r="AH714">
        <v>4191.1612548828125</v>
      </c>
      <c r="AI714">
        <v>1073.9736938476562</v>
      </c>
      <c r="AJ714">
        <v>8413.4130859375</v>
      </c>
      <c r="AK714">
        <v>3949.6464233398437</v>
      </c>
      <c r="AL714">
        <v>109666.38671875</v>
      </c>
      <c r="AM714">
        <v>80826.87890625</v>
      </c>
      <c r="AN714">
        <v>28839.505859375</v>
      </c>
      <c r="AO714" s="5" t="s">
        <v>628</v>
      </c>
    </row>
    <row r="715" spans="1:41" ht="15" x14ac:dyDescent="0.25">
      <c r="A715">
        <v>2014</v>
      </c>
      <c r="B715" s="5" t="s">
        <v>83</v>
      </c>
      <c r="C715" s="5" t="s">
        <v>475</v>
      </c>
      <c r="D715" s="5" t="s">
        <v>153</v>
      </c>
      <c r="E715" s="5" t="s">
        <v>491</v>
      </c>
      <c r="F715" s="5" t="s">
        <v>491</v>
      </c>
      <c r="G715" s="5" t="s">
        <v>97</v>
      </c>
      <c r="H715" s="5" t="s">
        <v>319</v>
      </c>
      <c r="I715">
        <v>3342.328039999999</v>
      </c>
      <c r="J715">
        <v>4787</v>
      </c>
      <c r="K715">
        <v>171</v>
      </c>
      <c r="L715">
        <v>882</v>
      </c>
      <c r="M715">
        <v>1056</v>
      </c>
      <c r="N715">
        <v>1536.42884</v>
      </c>
      <c r="O715">
        <v>1665</v>
      </c>
      <c r="P715">
        <v>800</v>
      </c>
      <c r="Q715">
        <v>1120.8330000000001</v>
      </c>
      <c r="R715">
        <v>1295</v>
      </c>
      <c r="S715">
        <v>2011</v>
      </c>
      <c r="T715">
        <v>4812</v>
      </c>
      <c r="U715">
        <v>718</v>
      </c>
      <c r="V715">
        <v>1962</v>
      </c>
      <c r="W715">
        <v>809.51612999999998</v>
      </c>
      <c r="X715">
        <v>3738.3798989000002</v>
      </c>
      <c r="Y715">
        <v>12273</v>
      </c>
      <c r="Z715">
        <v>1107.875</v>
      </c>
      <c r="AA715">
        <v>16647.042390000002</v>
      </c>
      <c r="AB715">
        <v>423.99932467116042</v>
      </c>
      <c r="AC715">
        <v>2008</v>
      </c>
      <c r="AD715">
        <v>4810.3989999999994</v>
      </c>
      <c r="AE715">
        <v>3003.0305800000001</v>
      </c>
      <c r="AF715">
        <v>3634.7221900000009</v>
      </c>
      <c r="AG715">
        <v>16826</v>
      </c>
      <c r="AH715">
        <v>4163.9466125210438</v>
      </c>
      <c r="AI715">
        <v>1067</v>
      </c>
      <c r="AJ715">
        <v>8358.7820462888885</v>
      </c>
      <c r="AK715">
        <v>3924</v>
      </c>
      <c r="AL715">
        <v>108954.2734375</v>
      </c>
      <c r="AM715">
        <v>80302.037109375</v>
      </c>
      <c r="AN715">
        <v>28652.2412109375</v>
      </c>
      <c r="AO715" s="5" t="s">
        <v>629</v>
      </c>
    </row>
    <row r="716" spans="1:41" ht="15" x14ac:dyDescent="0.25">
      <c r="A716">
        <v>2014</v>
      </c>
      <c r="B716" s="5" t="s">
        <v>83</v>
      </c>
      <c r="C716" s="5" t="s">
        <v>475</v>
      </c>
      <c r="D716" s="5" t="s">
        <v>153</v>
      </c>
      <c r="E716" s="5" t="s">
        <v>174</v>
      </c>
      <c r="F716" s="5" t="s">
        <v>174</v>
      </c>
      <c r="G716" s="5" t="s">
        <v>94</v>
      </c>
      <c r="H716" s="5" t="s">
        <v>319</v>
      </c>
      <c r="I716">
        <v>1991.7105712890625</v>
      </c>
      <c r="J716">
        <v>4955.17578125</v>
      </c>
      <c r="K716">
        <v>48.313716888427734</v>
      </c>
      <c r="L716">
        <v>320.078369140625</v>
      </c>
      <c r="M716">
        <v>1570.19580078125</v>
      </c>
      <c r="N716">
        <v>943.35626220703125</v>
      </c>
      <c r="O716">
        <v>1542.0128173828125</v>
      </c>
      <c r="P716">
        <v>1031.69921875</v>
      </c>
      <c r="Q716">
        <v>693.3612060546875</v>
      </c>
      <c r="R716">
        <v>676.39202880859375</v>
      </c>
      <c r="S716">
        <v>2446.888427734375</v>
      </c>
      <c r="T716">
        <v>1623.542236328125</v>
      </c>
      <c r="U716">
        <v>96.627433776855469</v>
      </c>
      <c r="V716">
        <v>680.41815185546875</v>
      </c>
      <c r="W716">
        <v>228.55686950683594</v>
      </c>
      <c r="X716">
        <v>1826.1080322265625</v>
      </c>
      <c r="Y716">
        <v>9163.501953125</v>
      </c>
      <c r="Z716">
        <v>2182.150390625</v>
      </c>
      <c r="AA716">
        <v>6480.396484375</v>
      </c>
      <c r="AB716">
        <v>218.56660461425781</v>
      </c>
      <c r="AC716">
        <v>1082.0260009765625</v>
      </c>
      <c r="AD716">
        <v>2939.31787109375</v>
      </c>
      <c r="AE716">
        <v>1474.2020263671875</v>
      </c>
      <c r="AF716">
        <v>2956.958740234375</v>
      </c>
      <c r="AG716">
        <v>7802.6650390625</v>
      </c>
      <c r="AH716">
        <v>2950.9892578125</v>
      </c>
      <c r="AI716">
        <v>654.24822998046875</v>
      </c>
      <c r="AJ716">
        <v>5403.5732421875</v>
      </c>
      <c r="AK716">
        <v>600.90185546875</v>
      </c>
      <c r="AL716">
        <v>64583.93359375</v>
      </c>
      <c r="AM716">
        <v>47934.2890625</v>
      </c>
      <c r="AN716">
        <v>16649.640625</v>
      </c>
      <c r="AO716" s="5" t="s">
        <v>630</v>
      </c>
    </row>
    <row r="717" spans="1:41" ht="15" x14ac:dyDescent="0.25">
      <c r="A717">
        <v>2014</v>
      </c>
      <c r="B717" s="5" t="s">
        <v>83</v>
      </c>
      <c r="C717" s="5" t="s">
        <v>475</v>
      </c>
      <c r="D717" s="5" t="s">
        <v>153</v>
      </c>
      <c r="E717" s="5" t="s">
        <v>174</v>
      </c>
      <c r="F717" s="5" t="s">
        <v>174</v>
      </c>
      <c r="G717" s="5" t="s">
        <v>97</v>
      </c>
      <c r="H717" s="5" t="s">
        <v>319</v>
      </c>
      <c r="I717">
        <v>1978.7776899999999</v>
      </c>
      <c r="J717">
        <v>4923</v>
      </c>
      <c r="K717">
        <v>48</v>
      </c>
      <c r="L717">
        <v>318</v>
      </c>
      <c r="M717">
        <v>1560</v>
      </c>
      <c r="N717">
        <v>937.23070999999982</v>
      </c>
      <c r="O717">
        <v>1532</v>
      </c>
      <c r="P717">
        <v>1025</v>
      </c>
      <c r="Q717">
        <v>688.85900000000004</v>
      </c>
      <c r="R717">
        <v>672</v>
      </c>
      <c r="S717">
        <v>2431</v>
      </c>
      <c r="T717">
        <v>1613</v>
      </c>
      <c r="U717">
        <v>96</v>
      </c>
      <c r="V717">
        <v>676</v>
      </c>
      <c r="W717">
        <v>227.07277999999999</v>
      </c>
      <c r="X717">
        <v>1814.250562499999</v>
      </c>
      <c r="Y717">
        <v>9104</v>
      </c>
      <c r="Z717">
        <v>2167.9810000000002</v>
      </c>
      <c r="AA717">
        <v>6438.3172600000007</v>
      </c>
      <c r="AB717">
        <v>217.14738045000001</v>
      </c>
      <c r="AC717">
        <v>1075</v>
      </c>
      <c r="AD717">
        <v>2920.232</v>
      </c>
      <c r="AE717">
        <v>1464.62951</v>
      </c>
      <c r="AF717">
        <v>2937.7583199999981</v>
      </c>
      <c r="AG717">
        <v>7752</v>
      </c>
      <c r="AH717">
        <v>2931.8274250022419</v>
      </c>
      <c r="AI717">
        <v>650</v>
      </c>
      <c r="AJ717">
        <v>5368.4859900000001</v>
      </c>
      <c r="AK717">
        <v>597</v>
      </c>
      <c r="AL717">
        <v>64164.56640625</v>
      </c>
      <c r="AM717">
        <v>47623.03515625</v>
      </c>
      <c r="AN717">
        <v>16541.53125</v>
      </c>
      <c r="AO717" s="5" t="s">
        <v>631</v>
      </c>
    </row>
    <row r="718" spans="1:41" ht="15" x14ac:dyDescent="0.25">
      <c r="A718">
        <v>2014</v>
      </c>
      <c r="B718" s="5" t="s">
        <v>83</v>
      </c>
      <c r="C718" s="5" t="s">
        <v>475</v>
      </c>
      <c r="D718" s="5" t="s">
        <v>153</v>
      </c>
      <c r="E718" s="5" t="s">
        <v>177</v>
      </c>
      <c r="F718" s="5" t="s">
        <v>177</v>
      </c>
      <c r="G718" s="5" t="s">
        <v>94</v>
      </c>
      <c r="H718" s="5" t="s">
        <v>319</v>
      </c>
      <c r="I718">
        <v>5010.46142578125</v>
      </c>
      <c r="J718">
        <v>4724.6787109375</v>
      </c>
      <c r="K718">
        <v>390.535888671875</v>
      </c>
      <c r="L718">
        <v>458.98031616210937</v>
      </c>
      <c r="M718">
        <v>1923.4898681640625</v>
      </c>
      <c r="N718">
        <v>1301.2054443359375</v>
      </c>
      <c r="O718">
        <v>351.28097534179687</v>
      </c>
      <c r="P718">
        <v>2905.86865234375</v>
      </c>
      <c r="Q718">
        <v>1222.94091796875</v>
      </c>
      <c r="R718">
        <v>2283.82958984375</v>
      </c>
      <c r="S718">
        <v>2975.31982421875</v>
      </c>
      <c r="T718">
        <v>2092.587890625</v>
      </c>
      <c r="U718">
        <v>415.69927978515625</v>
      </c>
      <c r="V718">
        <v>1678.901611328125</v>
      </c>
      <c r="W718">
        <v>1365.8690185546875</v>
      </c>
      <c r="X718">
        <v>2550.90576171875</v>
      </c>
      <c r="Y718">
        <v>13600.3115234375</v>
      </c>
      <c r="Z718">
        <v>478.31787109375</v>
      </c>
      <c r="AA718">
        <v>11467.830078125</v>
      </c>
      <c r="AB718">
        <v>502.8865966796875</v>
      </c>
      <c r="AC718">
        <v>2580.7578125</v>
      </c>
      <c r="AD718">
        <v>2360.255859375</v>
      </c>
      <c r="AE718">
        <v>3288.15234375</v>
      </c>
      <c r="AF718">
        <v>7294.6220703125</v>
      </c>
      <c r="AG718">
        <v>43149.18359375</v>
      </c>
      <c r="AH718">
        <v>3458.383056640625</v>
      </c>
      <c r="AI718">
        <v>906.88873291015625</v>
      </c>
      <c r="AJ718">
        <v>4054.55322265625</v>
      </c>
      <c r="AK718">
        <v>1584.287353515625</v>
      </c>
      <c r="AL718">
        <v>126378.9921875</v>
      </c>
      <c r="AM718">
        <v>105916.2890625</v>
      </c>
      <c r="AN718">
        <v>20462.69140625</v>
      </c>
      <c r="AO718" s="5" t="s">
        <v>632</v>
      </c>
    </row>
    <row r="719" spans="1:41" ht="15" x14ac:dyDescent="0.25">
      <c r="A719">
        <v>2014</v>
      </c>
      <c r="B719" s="5" t="s">
        <v>83</v>
      </c>
      <c r="C719" s="5" t="s">
        <v>475</v>
      </c>
      <c r="D719" s="5" t="s">
        <v>153</v>
      </c>
      <c r="E719" s="5" t="s">
        <v>177</v>
      </c>
      <c r="F719" s="5" t="s">
        <v>177</v>
      </c>
      <c r="G719" s="5" t="s">
        <v>97</v>
      </c>
      <c r="H719" s="5" t="s">
        <v>319</v>
      </c>
      <c r="I719">
        <v>4977.9268899999988</v>
      </c>
      <c r="J719">
        <v>4694</v>
      </c>
      <c r="K719">
        <v>388</v>
      </c>
      <c r="L719">
        <v>456</v>
      </c>
      <c r="M719">
        <v>1911</v>
      </c>
      <c r="N719">
        <v>1292.7563399999999</v>
      </c>
      <c r="O719">
        <v>349</v>
      </c>
      <c r="P719">
        <v>2887</v>
      </c>
      <c r="Q719">
        <v>1215</v>
      </c>
      <c r="R719">
        <v>2269</v>
      </c>
      <c r="S719">
        <v>2956</v>
      </c>
      <c r="T719">
        <v>2079</v>
      </c>
      <c r="U719">
        <v>413</v>
      </c>
      <c r="V719">
        <v>1668</v>
      </c>
      <c r="W719">
        <v>1357</v>
      </c>
      <c r="X719">
        <v>2534.3418299</v>
      </c>
      <c r="Y719">
        <v>13512</v>
      </c>
      <c r="Z719">
        <v>475.21199999999999</v>
      </c>
      <c r="AA719">
        <v>11393.365268011161</v>
      </c>
      <c r="AB719">
        <v>499.6212000000001</v>
      </c>
      <c r="AC719">
        <v>2564</v>
      </c>
      <c r="AD719">
        <v>2344.9299999999998</v>
      </c>
      <c r="AE719">
        <v>3266.8011982608709</v>
      </c>
      <c r="AF719">
        <v>7247.25561449008</v>
      </c>
      <c r="AG719">
        <v>42869</v>
      </c>
      <c r="AH719">
        <v>3435.9267200000181</v>
      </c>
      <c r="AI719">
        <v>901</v>
      </c>
      <c r="AJ719">
        <v>4028.2257691999989</v>
      </c>
      <c r="AK719">
        <v>1574</v>
      </c>
      <c r="AL719">
        <v>125558.3671875</v>
      </c>
      <c r="AM719">
        <v>105228.5390625</v>
      </c>
      <c r="AN719">
        <v>20329.818359375</v>
      </c>
      <c r="AO719" s="5" t="s">
        <v>633</v>
      </c>
    </row>
    <row r="720" spans="1:41" ht="15" x14ac:dyDescent="0.25">
      <c r="A720">
        <v>2014</v>
      </c>
      <c r="B720" s="5" t="s">
        <v>83</v>
      </c>
      <c r="C720" s="5" t="s">
        <v>475</v>
      </c>
      <c r="D720" s="5" t="s">
        <v>153</v>
      </c>
      <c r="E720" s="5" t="s">
        <v>183</v>
      </c>
      <c r="F720" s="5" t="s">
        <v>184</v>
      </c>
      <c r="G720" s="5" t="s">
        <v>94</v>
      </c>
      <c r="H720" s="5" t="s">
        <v>319</v>
      </c>
      <c r="I720">
        <v>15371.3720703125</v>
      </c>
      <c r="J720">
        <v>22462.859375</v>
      </c>
      <c r="K720">
        <v>3362.8359375</v>
      </c>
      <c r="L720">
        <v>4361.3193359375</v>
      </c>
      <c r="M720">
        <v>10702.4951171875</v>
      </c>
      <c r="N720">
        <v>7860.91748046875</v>
      </c>
      <c r="O720">
        <v>10257.6064453125</v>
      </c>
      <c r="P720">
        <v>8267.6845703125</v>
      </c>
      <c r="Q720">
        <v>4845.53076171875</v>
      </c>
      <c r="R720">
        <v>7781.52783203125</v>
      </c>
      <c r="S720">
        <v>12008.978515625</v>
      </c>
      <c r="T720">
        <v>12509.2265625</v>
      </c>
      <c r="U720">
        <v>2246.587890625</v>
      </c>
      <c r="V720">
        <v>8598.8349609375</v>
      </c>
      <c r="W720">
        <v>3771.07568359375</v>
      </c>
      <c r="X720">
        <v>16254.6904296875</v>
      </c>
      <c r="Y720">
        <v>51266.89453125</v>
      </c>
      <c r="Z720">
        <v>7729.7880859375</v>
      </c>
      <c r="AA720">
        <v>68260.890625</v>
      </c>
      <c r="AB720">
        <v>2602.489990234375</v>
      </c>
      <c r="AC720">
        <v>10762.88671875</v>
      </c>
      <c r="AD720">
        <v>13585.7431640625</v>
      </c>
      <c r="AE720">
        <v>12699.7900390625</v>
      </c>
      <c r="AF720">
        <v>35081.58203125</v>
      </c>
      <c r="AG720">
        <v>107403.40625</v>
      </c>
      <c r="AH720">
        <v>19042.84375</v>
      </c>
      <c r="AI720">
        <v>4577.724609375</v>
      </c>
      <c r="AJ720">
        <v>29804.576171875</v>
      </c>
      <c r="AK720">
        <v>8222.390625</v>
      </c>
      <c r="AL720">
        <v>521704.5625</v>
      </c>
      <c r="AM720">
        <v>404806.4375</v>
      </c>
      <c r="AN720">
        <v>116898.1015625</v>
      </c>
      <c r="AO720" s="5" t="s">
        <v>634</v>
      </c>
    </row>
    <row r="721" spans="1:41" ht="15" x14ac:dyDescent="0.25">
      <c r="A721">
        <v>2014</v>
      </c>
      <c r="B721" s="5" t="s">
        <v>83</v>
      </c>
      <c r="C721" s="5" t="s">
        <v>475</v>
      </c>
      <c r="D721" s="5" t="s">
        <v>153</v>
      </c>
      <c r="E721" s="5" t="s">
        <v>183</v>
      </c>
      <c r="F721" s="5" t="s">
        <v>184</v>
      </c>
      <c r="G721" s="5" t="s">
        <v>97</v>
      </c>
      <c r="H721" s="5" t="s">
        <v>319</v>
      </c>
      <c r="I721">
        <v>15271.56043</v>
      </c>
      <c r="J721">
        <v>22317</v>
      </c>
      <c r="K721">
        <v>3341</v>
      </c>
      <c r="L721">
        <v>4333</v>
      </c>
      <c r="M721">
        <v>10633</v>
      </c>
      <c r="N721">
        <v>7809.8741499999996</v>
      </c>
      <c r="O721">
        <v>10191</v>
      </c>
      <c r="P721">
        <v>8214</v>
      </c>
      <c r="Q721">
        <v>4814.067</v>
      </c>
      <c r="R721">
        <v>7731</v>
      </c>
      <c r="S721">
        <v>11931</v>
      </c>
      <c r="T721">
        <v>12428</v>
      </c>
      <c r="U721">
        <v>2232</v>
      </c>
      <c r="V721">
        <v>8543</v>
      </c>
      <c r="W721">
        <v>3746.5889099999999</v>
      </c>
      <c r="X721">
        <v>16149.14321814339</v>
      </c>
      <c r="Y721">
        <v>50934</v>
      </c>
      <c r="Z721">
        <v>7679.5959999999995</v>
      </c>
      <c r="AA721">
        <v>67817.648873944156</v>
      </c>
      <c r="AB721">
        <v>2585.5912618801608</v>
      </c>
      <c r="AC721">
        <v>10693</v>
      </c>
      <c r="AD721">
        <v>13497.526</v>
      </c>
      <c r="AE721">
        <v>12617.3259424278</v>
      </c>
      <c r="AF721">
        <v>34853.785604490076</v>
      </c>
      <c r="AG721">
        <v>106706</v>
      </c>
      <c r="AH721">
        <v>18919.191740000009</v>
      </c>
      <c r="AI721">
        <v>4548</v>
      </c>
      <c r="AJ721">
        <v>29611.046129999999</v>
      </c>
      <c r="AK721">
        <v>8169</v>
      </c>
      <c r="AL721">
        <v>518316.90625</v>
      </c>
      <c r="AM721">
        <v>402177.90625</v>
      </c>
      <c r="AN721">
        <v>116139.046875</v>
      </c>
      <c r="AO721" s="5" t="s">
        <v>635</v>
      </c>
    </row>
    <row r="722" spans="1:41" ht="15" x14ac:dyDescent="0.25">
      <c r="A722">
        <v>2014</v>
      </c>
      <c r="B722" s="5" t="s">
        <v>83</v>
      </c>
      <c r="C722" s="5" t="s">
        <v>475</v>
      </c>
      <c r="D722" s="5" t="s">
        <v>153</v>
      </c>
      <c r="E722" s="5" t="s">
        <v>31</v>
      </c>
      <c r="F722" s="5" t="s">
        <v>31</v>
      </c>
      <c r="G722" s="5" t="s">
        <v>94</v>
      </c>
      <c r="H722" s="5" t="s">
        <v>319</v>
      </c>
      <c r="I722">
        <v>111.17943572998047</v>
      </c>
      <c r="J722">
        <v>2327.110595703125</v>
      </c>
      <c r="K722">
        <v>0</v>
      </c>
      <c r="L722">
        <v>772.012939453125</v>
      </c>
      <c r="M722">
        <v>910.91485595703125</v>
      </c>
      <c r="N722">
        <v>981.92572021484375</v>
      </c>
      <c r="O722">
        <v>1166.574951171875</v>
      </c>
      <c r="P722">
        <v>236.53590393066406</v>
      </c>
      <c r="Q722">
        <v>0</v>
      </c>
      <c r="R722">
        <v>367.38555908203125</v>
      </c>
      <c r="S722">
        <v>689.47698974609375</v>
      </c>
      <c r="T722">
        <v>2051.31982421875</v>
      </c>
      <c r="U722">
        <v>46.300643920898438</v>
      </c>
      <c r="V722">
        <v>980.3658447265625</v>
      </c>
      <c r="W722">
        <v>309.69952392578125</v>
      </c>
      <c r="X722">
        <v>1647.6990966796875</v>
      </c>
      <c r="Y722">
        <v>2442.8623046875</v>
      </c>
      <c r="Z722">
        <v>808.1556396484375</v>
      </c>
      <c r="AA722">
        <v>4761.0595703125</v>
      </c>
      <c r="AB722">
        <v>290.09109497070312</v>
      </c>
      <c r="AC722">
        <v>734.7711181640625</v>
      </c>
      <c r="AD722">
        <v>1388.0933837890625</v>
      </c>
      <c r="AE722">
        <v>1858.0152587890625</v>
      </c>
      <c r="AF722">
        <v>997.91583251953125</v>
      </c>
      <c r="AG722">
        <v>3911.39794921875</v>
      </c>
      <c r="AH722">
        <v>1369.7655029296875</v>
      </c>
      <c r="AI722">
        <v>451.9345703125</v>
      </c>
      <c r="AJ722">
        <v>1183.3291015625</v>
      </c>
      <c r="AK722">
        <v>566.67962646484375</v>
      </c>
      <c r="AL722">
        <v>33362.57421875</v>
      </c>
      <c r="AM722">
        <v>22520.32421875</v>
      </c>
      <c r="AN722">
        <v>10842.25</v>
      </c>
      <c r="AO722" s="5" t="s">
        <v>636</v>
      </c>
    </row>
    <row r="723" spans="1:41" ht="15" x14ac:dyDescent="0.25">
      <c r="A723">
        <v>2014</v>
      </c>
      <c r="B723" s="5" t="s">
        <v>83</v>
      </c>
      <c r="C723" s="5" t="s">
        <v>475</v>
      </c>
      <c r="D723" s="5" t="s">
        <v>153</v>
      </c>
      <c r="E723" s="5" t="s">
        <v>31</v>
      </c>
      <c r="F723" s="5" t="s">
        <v>31</v>
      </c>
      <c r="G723" s="5" t="s">
        <v>97</v>
      </c>
      <c r="H723" s="5" t="s">
        <v>319</v>
      </c>
      <c r="I723">
        <v>110.45751</v>
      </c>
      <c r="J723">
        <v>2312</v>
      </c>
      <c r="K723">
        <v>0</v>
      </c>
      <c r="L723">
        <v>767</v>
      </c>
      <c r="M723">
        <v>905</v>
      </c>
      <c r="N723">
        <v>975.54978000000006</v>
      </c>
      <c r="O723">
        <v>1159</v>
      </c>
      <c r="P723">
        <v>235</v>
      </c>
      <c r="Q723">
        <v>0</v>
      </c>
      <c r="R723">
        <v>365</v>
      </c>
      <c r="S723">
        <v>685</v>
      </c>
      <c r="T723">
        <v>2038</v>
      </c>
      <c r="U723">
        <v>46</v>
      </c>
      <c r="V723">
        <v>974</v>
      </c>
      <c r="W723">
        <v>307.68853999999999</v>
      </c>
      <c r="X723">
        <v>1637</v>
      </c>
      <c r="Y723">
        <v>2427</v>
      </c>
      <c r="Z723">
        <v>802.90800000000002</v>
      </c>
      <c r="AA723">
        <v>4730.1445700000004</v>
      </c>
      <c r="AB723">
        <v>288.20743662116041</v>
      </c>
      <c r="AC723">
        <v>730</v>
      </c>
      <c r="AD723">
        <v>1379.08</v>
      </c>
      <c r="AE723">
        <v>1845.9506100000001</v>
      </c>
      <c r="AF723">
        <v>991.43602999999996</v>
      </c>
      <c r="AG723">
        <v>3886</v>
      </c>
      <c r="AH723">
        <v>1360.8711038871299</v>
      </c>
      <c r="AI723">
        <v>449</v>
      </c>
      <c r="AJ723">
        <v>1175.6454100000001</v>
      </c>
      <c r="AK723">
        <v>563</v>
      </c>
      <c r="AL723">
        <v>33145.9375</v>
      </c>
      <c r="AM723">
        <v>22374.091796875</v>
      </c>
      <c r="AN723">
        <v>10771.8466796875</v>
      </c>
      <c r="AO723" s="5" t="s">
        <v>637</v>
      </c>
    </row>
    <row r="724" spans="1:41" ht="15" x14ac:dyDescent="0.25">
      <c r="A724">
        <v>2014</v>
      </c>
      <c r="B724" s="5" t="s">
        <v>83</v>
      </c>
      <c r="C724" s="5" t="s">
        <v>4292</v>
      </c>
      <c r="D724" s="5" t="s">
        <v>4295</v>
      </c>
      <c r="E724" s="5" t="s">
        <v>4246</v>
      </c>
      <c r="F724" s="5" t="s">
        <v>21</v>
      </c>
      <c r="G724" s="5" t="s">
        <v>94</v>
      </c>
      <c r="H724" s="5" t="s">
        <v>319</v>
      </c>
      <c r="I724">
        <v>12733.17578125</v>
      </c>
      <c r="J724">
        <v>14838.27734375</v>
      </c>
      <c r="K724">
        <v>1642.3521728515625</v>
      </c>
      <c r="L724">
        <v>151.2275390625</v>
      </c>
      <c r="M724">
        <v>6030.96240234375</v>
      </c>
      <c r="N724">
        <v>1436.660888671875</v>
      </c>
      <c r="O724">
        <v>6734.38427734375</v>
      </c>
      <c r="P724">
        <v>13963.6953125</v>
      </c>
      <c r="Q724">
        <v>4772.970703125</v>
      </c>
      <c r="R724">
        <v>8631.6025390625</v>
      </c>
      <c r="S724"/>
      <c r="T724">
        <v>77.2000732421875</v>
      </c>
      <c r="U724">
        <v>74.0274658203125</v>
      </c>
      <c r="V724">
        <v>0</v>
      </c>
      <c r="W724">
        <v>2120.358154296875</v>
      </c>
      <c r="X724">
        <v>9380.337890625</v>
      </c>
      <c r="Y724">
        <v>13253.03125</v>
      </c>
      <c r="Z724">
        <v>4431.03759765625</v>
      </c>
      <c r="AA724">
        <v>336.29620361328125</v>
      </c>
      <c r="AB724"/>
      <c r="AC724">
        <v>5302.1533203125</v>
      </c>
      <c r="AD724">
        <v>23798.181640625</v>
      </c>
      <c r="AE724">
        <v>4686.99609375</v>
      </c>
      <c r="AF724">
        <v>1604.281005859375</v>
      </c>
      <c r="AG724">
        <v>0</v>
      </c>
      <c r="AH724"/>
      <c r="AI724">
        <v>6513.359375</v>
      </c>
      <c r="AJ724">
        <v>910.2845458984375</v>
      </c>
      <c r="AK724">
        <v>2494.7255859375</v>
      </c>
      <c r="AL724">
        <v>145917.578125</v>
      </c>
      <c r="AM724">
        <v>87125.71875</v>
      </c>
      <c r="AN724">
        <v>58791.86328125</v>
      </c>
      <c r="AO724" s="5" t="s">
        <v>4323</v>
      </c>
    </row>
    <row r="725" spans="1:41" ht="15" x14ac:dyDescent="0.25">
      <c r="A725">
        <v>2014</v>
      </c>
      <c r="B725" s="5" t="s">
        <v>83</v>
      </c>
      <c r="C725" s="5" t="s">
        <v>4292</v>
      </c>
      <c r="D725" s="5" t="s">
        <v>4295</v>
      </c>
      <c r="E725" s="5" t="s">
        <v>4246</v>
      </c>
      <c r="F725" s="5" t="s">
        <v>21</v>
      </c>
      <c r="G725" s="5" t="s">
        <v>97</v>
      </c>
      <c r="H725" s="5" t="s">
        <v>319</v>
      </c>
      <c r="I725">
        <v>12040.4267578125</v>
      </c>
      <c r="J725">
        <v>14031</v>
      </c>
      <c r="K725">
        <v>1553</v>
      </c>
      <c r="L725">
        <v>143</v>
      </c>
      <c r="M725">
        <v>5702.84765625</v>
      </c>
      <c r="N725">
        <v>1358.499267578125</v>
      </c>
      <c r="O725">
        <v>6368</v>
      </c>
      <c r="P725">
        <v>13204</v>
      </c>
      <c r="Q725">
        <v>4513.296875</v>
      </c>
      <c r="R725">
        <v>8162</v>
      </c>
      <c r="S725"/>
      <c r="T725">
        <v>73</v>
      </c>
      <c r="U725">
        <v>70</v>
      </c>
      <c r="V725">
        <v>0</v>
      </c>
      <c r="W725">
        <v>2005</v>
      </c>
      <c r="X725">
        <v>8870</v>
      </c>
      <c r="Y725">
        <v>12532</v>
      </c>
      <c r="Z725">
        <v>4189.966796875</v>
      </c>
      <c r="AA725">
        <v>318</v>
      </c>
      <c r="AB725"/>
      <c r="AC725">
        <v>5013.689453125</v>
      </c>
      <c r="AD725">
        <v>22503.44140625</v>
      </c>
      <c r="AE725">
        <v>4432</v>
      </c>
      <c r="AF725">
        <v>1517</v>
      </c>
      <c r="AG725">
        <v>0</v>
      </c>
      <c r="AH725"/>
      <c r="AI725">
        <v>6159</v>
      </c>
      <c r="AJ725">
        <v>860.760498046875</v>
      </c>
      <c r="AK725">
        <v>2359</v>
      </c>
      <c r="AL725">
        <v>137978.9375</v>
      </c>
      <c r="AM725">
        <v>82385.6328125</v>
      </c>
      <c r="AN725">
        <v>55593.2890625</v>
      </c>
      <c r="AO725" s="5" t="s">
        <v>4324</v>
      </c>
    </row>
    <row r="726" spans="1:41" ht="15" x14ac:dyDescent="0.25">
      <c r="A726">
        <v>2014</v>
      </c>
      <c r="B726" s="5" t="s">
        <v>83</v>
      </c>
      <c r="C726" s="5" t="s">
        <v>4292</v>
      </c>
      <c r="D726" s="5" t="s">
        <v>4295</v>
      </c>
      <c r="E726" s="5" t="s">
        <v>4246</v>
      </c>
      <c r="F726" s="5" t="s">
        <v>4297</v>
      </c>
      <c r="G726" s="5" t="s">
        <v>94</v>
      </c>
      <c r="H726" s="5" t="s">
        <v>319</v>
      </c>
      <c r="I726">
        <v>0</v>
      </c>
      <c r="J726">
        <v>0</v>
      </c>
      <c r="K726"/>
      <c r="L726"/>
      <c r="M726"/>
      <c r="N726"/>
      <c r="O726"/>
      <c r="P726"/>
      <c r="Q726">
        <v>36.447818756103516</v>
      </c>
      <c r="R726">
        <v>0</v>
      </c>
      <c r="S726"/>
      <c r="T726"/>
      <c r="U726"/>
      <c r="V726">
        <v>0</v>
      </c>
      <c r="W726"/>
      <c r="X726"/>
      <c r="Y726">
        <v>2110.93603515625</v>
      </c>
      <c r="Z726">
        <v>0</v>
      </c>
      <c r="AA726">
        <v>0</v>
      </c>
      <c r="AB726"/>
      <c r="AC726"/>
      <c r="AD726">
        <v>34.422939300537109</v>
      </c>
      <c r="AE726">
        <v>0</v>
      </c>
      <c r="AF726"/>
      <c r="AG726">
        <v>0</v>
      </c>
      <c r="AH726"/>
      <c r="AI726">
        <v>0</v>
      </c>
      <c r="AJ726">
        <v>0</v>
      </c>
      <c r="AK726"/>
      <c r="AL726">
        <v>2181.806640625</v>
      </c>
      <c r="AM726">
        <v>2147.3837890625</v>
      </c>
      <c r="AN726">
        <v>34.422939300537109</v>
      </c>
      <c r="AO726" s="5" t="s">
        <v>4325</v>
      </c>
    </row>
    <row r="727" spans="1:41" ht="15" x14ac:dyDescent="0.25">
      <c r="A727">
        <v>2014</v>
      </c>
      <c r="B727" s="5" t="s">
        <v>83</v>
      </c>
      <c r="C727" s="5" t="s">
        <v>4292</v>
      </c>
      <c r="D727" s="5" t="s">
        <v>4295</v>
      </c>
      <c r="E727" s="5" t="s">
        <v>4246</v>
      </c>
      <c r="F727" s="5" t="s">
        <v>4297</v>
      </c>
      <c r="G727" s="5" t="s">
        <v>97</v>
      </c>
      <c r="H727" s="5" t="s">
        <v>319</v>
      </c>
      <c r="I727">
        <v>0</v>
      </c>
      <c r="J727">
        <v>0</v>
      </c>
      <c r="K727"/>
      <c r="L727"/>
      <c r="M727"/>
      <c r="N727"/>
      <c r="O727"/>
      <c r="P727"/>
      <c r="Q727">
        <v>36</v>
      </c>
      <c r="R727">
        <v>0</v>
      </c>
      <c r="S727"/>
      <c r="T727"/>
      <c r="U727"/>
      <c r="V727">
        <v>0</v>
      </c>
      <c r="W727"/>
      <c r="X727"/>
      <c r="Y727">
        <v>2085</v>
      </c>
      <c r="Z727">
        <v>0</v>
      </c>
      <c r="AA727">
        <v>0</v>
      </c>
      <c r="AB727"/>
      <c r="AC727"/>
      <c r="AD727">
        <v>34</v>
      </c>
      <c r="AE727">
        <v>0</v>
      </c>
      <c r="AF727"/>
      <c r="AG727">
        <v>0</v>
      </c>
      <c r="AH727"/>
      <c r="AI727">
        <v>0</v>
      </c>
      <c r="AJ727">
        <v>0</v>
      </c>
      <c r="AK727"/>
      <c r="AL727">
        <v>2155</v>
      </c>
      <c r="AM727">
        <v>2121</v>
      </c>
      <c r="AN727">
        <v>34</v>
      </c>
      <c r="AO727" s="5" t="s">
        <v>4326</v>
      </c>
    </row>
    <row r="728" spans="1:41" ht="15" x14ac:dyDescent="0.25">
      <c r="A728">
        <v>2014</v>
      </c>
      <c r="B728" s="5" t="s">
        <v>83</v>
      </c>
      <c r="C728" s="5" t="s">
        <v>4292</v>
      </c>
      <c r="D728" s="5" t="s">
        <v>4295</v>
      </c>
      <c r="E728" s="5" t="s">
        <v>4246</v>
      </c>
      <c r="F728" s="5" t="s">
        <v>184</v>
      </c>
      <c r="G728" s="5" t="s">
        <v>94</v>
      </c>
      <c r="H728" s="5" t="s">
        <v>319</v>
      </c>
      <c r="I728">
        <v>6554.05615234375</v>
      </c>
      <c r="J728">
        <v>19309.3828125</v>
      </c>
      <c r="K728">
        <v>880.71881103515625</v>
      </c>
      <c r="L728">
        <v>193.25486755371094</v>
      </c>
      <c r="M728">
        <v>3183.763916015625</v>
      </c>
      <c r="N728">
        <v>6528.6982421875</v>
      </c>
      <c r="O728">
        <v>5086.025390625</v>
      </c>
      <c r="P728">
        <v>3053.3603515625</v>
      </c>
      <c r="Q728">
        <v>3781.554931640625</v>
      </c>
      <c r="R728">
        <v>2602.697021484375</v>
      </c>
      <c r="S728">
        <v>-229.49015808105469</v>
      </c>
      <c r="T728">
        <v>13.084964752197266</v>
      </c>
      <c r="U728">
        <v>178.15682983398437</v>
      </c>
      <c r="V728">
        <v>0</v>
      </c>
      <c r="W728">
        <v>1010.5618896484375</v>
      </c>
      <c r="X728">
        <v>8570.65234375</v>
      </c>
      <c r="Y728">
        <v>14980.271484375</v>
      </c>
      <c r="Z728">
        <v>3368.876220703125</v>
      </c>
      <c r="AA728">
        <v>0</v>
      </c>
      <c r="AB728">
        <v>289.88229370117187</v>
      </c>
      <c r="AC728">
        <v>1580.75927734375</v>
      </c>
      <c r="AD728">
        <v>12560.5595703125</v>
      </c>
      <c r="AE728">
        <v>7096.0771484375</v>
      </c>
      <c r="AF728">
        <v>2156.1806640625</v>
      </c>
      <c r="AG728">
        <v>12861.513671875</v>
      </c>
      <c r="AH728"/>
      <c r="AI728">
        <v>2230.483154296875</v>
      </c>
      <c r="AJ728">
        <v>13046.41796875</v>
      </c>
      <c r="AK728">
        <v>7093.0576171875</v>
      </c>
      <c r="AL728">
        <v>137980.5625</v>
      </c>
      <c r="AM728">
        <v>97291.25</v>
      </c>
      <c r="AN728">
        <v>40689.30078125</v>
      </c>
      <c r="AO728" s="5" t="s">
        <v>4327</v>
      </c>
    </row>
    <row r="729" spans="1:41" ht="15" x14ac:dyDescent="0.25">
      <c r="A729">
        <v>2014</v>
      </c>
      <c r="B729" s="5" t="s">
        <v>83</v>
      </c>
      <c r="C729" s="5" t="s">
        <v>4292</v>
      </c>
      <c r="D729" s="5" t="s">
        <v>4295</v>
      </c>
      <c r="E729" s="5" t="s">
        <v>4246</v>
      </c>
      <c r="F729" s="5" t="s">
        <v>184</v>
      </c>
      <c r="G729" s="5" t="s">
        <v>97</v>
      </c>
      <c r="H729" s="5" t="s">
        <v>319</v>
      </c>
      <c r="I729">
        <v>6511.49853515625</v>
      </c>
      <c r="J729">
        <v>19184</v>
      </c>
      <c r="K729">
        <v>875</v>
      </c>
      <c r="L729">
        <v>192</v>
      </c>
      <c r="M729">
        <v>3163.090576171875</v>
      </c>
      <c r="N729">
        <v>6486.30517578125</v>
      </c>
      <c r="O729">
        <v>5053</v>
      </c>
      <c r="P729">
        <v>3033.533935546875</v>
      </c>
      <c r="Q729">
        <v>3757</v>
      </c>
      <c r="R729">
        <v>2585.796875</v>
      </c>
      <c r="S729">
        <v>-228</v>
      </c>
      <c r="T729">
        <v>13</v>
      </c>
      <c r="U729">
        <v>177</v>
      </c>
      <c r="V729">
        <v>0</v>
      </c>
      <c r="W729">
        <v>1004</v>
      </c>
      <c r="X729">
        <v>8515</v>
      </c>
      <c r="Y729">
        <v>14883</v>
      </c>
      <c r="Z729">
        <v>3347.0009765625</v>
      </c>
      <c r="AA729">
        <v>0</v>
      </c>
      <c r="AB729">
        <v>288</v>
      </c>
      <c r="AC729">
        <v>1570.494873046875</v>
      </c>
      <c r="AD729">
        <v>12479</v>
      </c>
      <c r="AE729">
        <v>7050</v>
      </c>
      <c r="AF729">
        <v>2142.179931640625</v>
      </c>
      <c r="AG729">
        <v>12778</v>
      </c>
      <c r="AH729"/>
      <c r="AI729">
        <v>2216</v>
      </c>
      <c r="AJ729">
        <v>12961.703125</v>
      </c>
      <c r="AK729">
        <v>7047</v>
      </c>
      <c r="AL729">
        <v>137084.59375</v>
      </c>
      <c r="AM729">
        <v>96659.5078125</v>
      </c>
      <c r="AN729">
        <v>40425.08984375</v>
      </c>
      <c r="AO729" s="5" t="s">
        <v>4328</v>
      </c>
    </row>
    <row r="730" spans="1:41" ht="15" x14ac:dyDescent="0.25">
      <c r="A730">
        <v>2014</v>
      </c>
      <c r="B730" s="5" t="s">
        <v>83</v>
      </c>
      <c r="C730" s="5" t="s">
        <v>4292</v>
      </c>
      <c r="D730" s="5" t="s">
        <v>4295</v>
      </c>
      <c r="E730" s="5" t="s">
        <v>4246</v>
      </c>
      <c r="F730" s="5" t="s">
        <v>4298</v>
      </c>
      <c r="G730" s="5" t="s">
        <v>94</v>
      </c>
      <c r="H730" s="5" t="s">
        <v>319</v>
      </c>
      <c r="I730">
        <v>0</v>
      </c>
      <c r="J730">
        <v>0</v>
      </c>
      <c r="K730"/>
      <c r="L730">
        <v>995.2279052734375</v>
      </c>
      <c r="M730"/>
      <c r="N730"/>
      <c r="O730"/>
      <c r="P730"/>
      <c r="Q730">
        <v>0</v>
      </c>
      <c r="R730">
        <v>-552.79193115234375</v>
      </c>
      <c r="S730"/>
      <c r="T730">
        <v>572.02825927734375</v>
      </c>
      <c r="U730">
        <v>24.298545837402344</v>
      </c>
      <c r="V730">
        <v>0</v>
      </c>
      <c r="W730"/>
      <c r="X730"/>
      <c r="Y730"/>
      <c r="Z730">
        <v>1699.8857421875</v>
      </c>
      <c r="AA730">
        <v>0</v>
      </c>
      <c r="AB730"/>
      <c r="AC730"/>
      <c r="AD730">
        <v>0</v>
      </c>
      <c r="AE730">
        <v>73.908073425292969</v>
      </c>
      <c r="AF730"/>
      <c r="AG730">
        <v>0</v>
      </c>
      <c r="AH730"/>
      <c r="AI730">
        <v>0</v>
      </c>
      <c r="AJ730">
        <v>0</v>
      </c>
      <c r="AK730">
        <v>5.0621967315673828</v>
      </c>
      <c r="AL730">
        <v>2817.61865234375</v>
      </c>
      <c r="AM730">
        <v>2240.5283203125</v>
      </c>
      <c r="AN730">
        <v>577.0904541015625</v>
      </c>
      <c r="AO730" s="5" t="s">
        <v>4329</v>
      </c>
    </row>
    <row r="731" spans="1:41" ht="15" x14ac:dyDescent="0.25">
      <c r="A731">
        <v>2014</v>
      </c>
      <c r="B731" s="5" t="s">
        <v>83</v>
      </c>
      <c r="C731" s="5" t="s">
        <v>4292</v>
      </c>
      <c r="D731" s="5" t="s">
        <v>4295</v>
      </c>
      <c r="E731" s="5" t="s">
        <v>4246</v>
      </c>
      <c r="F731" s="5" t="s">
        <v>4298</v>
      </c>
      <c r="G731" s="5" t="s">
        <v>97</v>
      </c>
      <c r="H731" s="5" t="s">
        <v>319</v>
      </c>
      <c r="I731">
        <v>0</v>
      </c>
      <c r="J731">
        <v>0</v>
      </c>
      <c r="K731"/>
      <c r="L731">
        <v>983</v>
      </c>
      <c r="M731"/>
      <c r="N731"/>
      <c r="O731"/>
      <c r="P731"/>
      <c r="Q731">
        <v>0</v>
      </c>
      <c r="R731">
        <v>-546</v>
      </c>
      <c r="S731"/>
      <c r="T731">
        <v>565</v>
      </c>
      <c r="U731">
        <v>24</v>
      </c>
      <c r="V731">
        <v>0</v>
      </c>
      <c r="W731"/>
      <c r="X731"/>
      <c r="Y731"/>
      <c r="Z731">
        <v>1679</v>
      </c>
      <c r="AA731">
        <v>0</v>
      </c>
      <c r="AB731"/>
      <c r="AC731"/>
      <c r="AD731">
        <v>0</v>
      </c>
      <c r="AE731">
        <v>73</v>
      </c>
      <c r="AF731"/>
      <c r="AG731">
        <v>0</v>
      </c>
      <c r="AH731"/>
      <c r="AI731">
        <v>0</v>
      </c>
      <c r="AJ731">
        <v>0</v>
      </c>
      <c r="AK731">
        <v>5</v>
      </c>
      <c r="AL731">
        <v>2783</v>
      </c>
      <c r="AM731">
        <v>2213</v>
      </c>
      <c r="AN731">
        <v>570</v>
      </c>
      <c r="AO731" s="5" t="s">
        <v>4330</v>
      </c>
    </row>
    <row r="732" spans="1:41" ht="15" x14ac:dyDescent="0.25">
      <c r="A732">
        <v>2014</v>
      </c>
      <c r="B732" s="5" t="s">
        <v>83</v>
      </c>
      <c r="C732" s="5" t="s">
        <v>4292</v>
      </c>
      <c r="D732" s="5" t="s">
        <v>4295</v>
      </c>
      <c r="E732" s="5" t="s">
        <v>4246</v>
      </c>
      <c r="F732" s="5" t="s">
        <v>350</v>
      </c>
      <c r="G732" s="5" t="s">
        <v>94</v>
      </c>
      <c r="H732" s="5" t="s">
        <v>319</v>
      </c>
      <c r="I732">
        <v>0</v>
      </c>
      <c r="J732">
        <v>44.547332763671875</v>
      </c>
      <c r="K732">
        <v>1278.7109375</v>
      </c>
      <c r="L732"/>
      <c r="M732"/>
      <c r="N732">
        <v>141.0296630859375</v>
      </c>
      <c r="O732">
        <v>337.14230346679687</v>
      </c>
      <c r="P732"/>
      <c r="Q732">
        <v>0</v>
      </c>
      <c r="R732">
        <v>0</v>
      </c>
      <c r="S732"/>
      <c r="T732"/>
      <c r="U732">
        <v>7.0870757102966309</v>
      </c>
      <c r="V732">
        <v>184.30445861816406</v>
      </c>
      <c r="W732"/>
      <c r="X732"/>
      <c r="Y732">
        <v>74.920516967773438</v>
      </c>
      <c r="Z732">
        <v>-199.28181457519531</v>
      </c>
      <c r="AA732">
        <v>0</v>
      </c>
      <c r="AB732"/>
      <c r="AC732">
        <v>58.011524200439453</v>
      </c>
      <c r="AD732">
        <v>0</v>
      </c>
      <c r="AE732">
        <v>129.59223937988281</v>
      </c>
      <c r="AF732"/>
      <c r="AG732">
        <v>0</v>
      </c>
      <c r="AH732"/>
      <c r="AI732">
        <v>0</v>
      </c>
      <c r="AJ732">
        <v>0</v>
      </c>
      <c r="AK732"/>
      <c r="AL732">
        <v>2056.06396484375</v>
      </c>
      <c r="AM732">
        <v>440.21099853515625</v>
      </c>
      <c r="AN732">
        <v>1615.853271484375</v>
      </c>
      <c r="AO732" s="5" t="s">
        <v>4331</v>
      </c>
    </row>
    <row r="733" spans="1:41" ht="15" x14ac:dyDescent="0.25">
      <c r="A733">
        <v>2014</v>
      </c>
      <c r="B733" s="5" t="s">
        <v>83</v>
      </c>
      <c r="C733" s="5" t="s">
        <v>4292</v>
      </c>
      <c r="D733" s="5" t="s">
        <v>4295</v>
      </c>
      <c r="E733" s="5" t="s">
        <v>4246</v>
      </c>
      <c r="F733" s="5" t="s">
        <v>350</v>
      </c>
      <c r="G733" s="5" t="s">
        <v>97</v>
      </c>
      <c r="H733" s="5" t="s">
        <v>319</v>
      </c>
      <c r="I733">
        <v>0</v>
      </c>
      <c r="J733">
        <v>44</v>
      </c>
      <c r="K733">
        <v>1263</v>
      </c>
      <c r="L733"/>
      <c r="M733"/>
      <c r="N733">
        <v>139.29689025878906</v>
      </c>
      <c r="O733">
        <v>333</v>
      </c>
      <c r="P733"/>
      <c r="Q733">
        <v>0</v>
      </c>
      <c r="R733">
        <v>0</v>
      </c>
      <c r="S733"/>
      <c r="T733"/>
      <c r="U733">
        <v>7</v>
      </c>
      <c r="V733">
        <v>182.03999328613281</v>
      </c>
      <c r="W733"/>
      <c r="X733"/>
      <c r="Y733">
        <v>74</v>
      </c>
      <c r="Z733">
        <v>-196.83332824707031</v>
      </c>
      <c r="AA733">
        <v>0</v>
      </c>
      <c r="AB733"/>
      <c r="AC733">
        <v>57.298763275146484</v>
      </c>
      <c r="AD733">
        <v>0</v>
      </c>
      <c r="AE733">
        <v>128</v>
      </c>
      <c r="AF733"/>
      <c r="AG733">
        <v>0</v>
      </c>
      <c r="AH733"/>
      <c r="AI733">
        <v>0</v>
      </c>
      <c r="AJ733">
        <v>0</v>
      </c>
      <c r="AK733"/>
      <c r="AL733">
        <v>2030.80224609375</v>
      </c>
      <c r="AM733">
        <v>434.80230712890625</v>
      </c>
      <c r="AN733">
        <v>1596</v>
      </c>
      <c r="AO733" s="5" t="s">
        <v>4332</v>
      </c>
    </row>
    <row r="734" spans="1:41" ht="15" x14ac:dyDescent="0.25">
      <c r="A734">
        <v>2014</v>
      </c>
      <c r="B734" s="5" t="s">
        <v>83</v>
      </c>
      <c r="C734" s="5" t="s">
        <v>4294</v>
      </c>
      <c r="D734" s="5" t="s">
        <v>4295</v>
      </c>
      <c r="E734" s="5" t="s">
        <v>4296</v>
      </c>
      <c r="F734" s="5" t="s">
        <v>4300</v>
      </c>
      <c r="G734" s="5" t="s">
        <v>87</v>
      </c>
      <c r="H734" s="5" t="s">
        <v>4301</v>
      </c>
      <c r="I734">
        <v>502.71449999999999</v>
      </c>
      <c r="J734">
        <v>910</v>
      </c>
      <c r="K734">
        <v>45</v>
      </c>
      <c r="L734">
        <v>95.33</v>
      </c>
      <c r="M734">
        <v>342.50299999999999</v>
      </c>
      <c r="N734">
        <v>249.70599999999999</v>
      </c>
      <c r="O734">
        <v>327</v>
      </c>
      <c r="P734">
        <v>525.81000000000006</v>
      </c>
      <c r="Q734">
        <v>150.54</v>
      </c>
      <c r="R734">
        <v>301.19749999999999</v>
      </c>
      <c r="S734">
        <v>489.5</v>
      </c>
      <c r="T734">
        <v>328.75900000000001</v>
      </c>
      <c r="U734">
        <v>94.92</v>
      </c>
      <c r="V734">
        <v>422.25900000000001</v>
      </c>
      <c r="W734">
        <v>173</v>
      </c>
      <c r="X734">
        <v>524</v>
      </c>
      <c r="Y734">
        <v>2098</v>
      </c>
      <c r="Z734">
        <v>205.268</v>
      </c>
      <c r="AA734">
        <v>3097.8319999999999</v>
      </c>
      <c r="AB734">
        <v>67.923000000000002</v>
      </c>
      <c r="AC734">
        <v>248</v>
      </c>
      <c r="AD734">
        <v>448.23349999999999</v>
      </c>
      <c r="AE734">
        <v>307.98849999999999</v>
      </c>
      <c r="AF734">
        <v>1094</v>
      </c>
      <c r="AG734">
        <v>4547</v>
      </c>
      <c r="AH734">
        <v>833</v>
      </c>
      <c r="AI734">
        <v>273.49549999999999</v>
      </c>
      <c r="AJ734">
        <v>1336.2065</v>
      </c>
      <c r="AK734">
        <v>183</v>
      </c>
      <c r="AL734">
        <v>20222.1875</v>
      </c>
      <c r="AM734">
        <v>16186.771484375</v>
      </c>
      <c r="AN734">
        <v>4035.4140625</v>
      </c>
      <c r="AO734" s="5" t="s">
        <v>4333</v>
      </c>
    </row>
    <row r="735" spans="1:41" ht="15" x14ac:dyDescent="0.25">
      <c r="A735">
        <v>2014</v>
      </c>
      <c r="B735" s="5" t="s">
        <v>83</v>
      </c>
      <c r="C735" s="5" t="s">
        <v>4293</v>
      </c>
      <c r="D735" s="5" t="s">
        <v>9</v>
      </c>
      <c r="E735" s="5" t="s">
        <v>11</v>
      </c>
      <c r="F735" s="5" t="s">
        <v>4299</v>
      </c>
      <c r="G735" s="5" t="s">
        <v>87</v>
      </c>
      <c r="H735" s="5" t="s">
        <v>460</v>
      </c>
      <c r="I735">
        <v>10.084439083232811</v>
      </c>
      <c r="J735">
        <v>12.24982746721877</v>
      </c>
      <c r="K735">
        <v>11.74996083346389</v>
      </c>
      <c r="L735">
        <v>14.846034421147939</v>
      </c>
      <c r="M735">
        <v>7.44699221187701</v>
      </c>
      <c r="N735">
        <v>12.080499355772769</v>
      </c>
      <c r="O735">
        <v>9.2355280600972165</v>
      </c>
      <c r="P735">
        <v>15.547392494645729</v>
      </c>
      <c r="Q735">
        <v>5.1734655387091637</v>
      </c>
      <c r="R735">
        <v>7.0547686973563604</v>
      </c>
      <c r="S735">
        <v>19.11472970738965</v>
      </c>
      <c r="T735">
        <v>22.662378612409839</v>
      </c>
      <c r="U735">
        <v>7.8845698967121356</v>
      </c>
      <c r="V735">
        <v>8.7481590574374071</v>
      </c>
      <c r="W735">
        <v>8.7095807964908492</v>
      </c>
      <c r="X735">
        <v>11.54914469385113</v>
      </c>
      <c r="Y735">
        <v>14.213600103170659</v>
      </c>
      <c r="Z735">
        <v>16.810209241405051</v>
      </c>
      <c r="AA735">
        <v>14.7197481859315</v>
      </c>
      <c r="AB735">
        <v>16.546995859425142</v>
      </c>
      <c r="AC735">
        <v>31.47770801651625</v>
      </c>
      <c r="AD735">
        <v>13.861121111451491</v>
      </c>
      <c r="AE735">
        <v>13.450164496017431</v>
      </c>
      <c r="AF735">
        <v>9.9583747052049922</v>
      </c>
      <c r="AG735">
        <v>15.01586771337899</v>
      </c>
      <c r="AH735">
        <v>18.984339386770699</v>
      </c>
      <c r="AI735">
        <v>10.24008659360149</v>
      </c>
      <c r="AJ735">
        <v>10.99438872287593</v>
      </c>
      <c r="AK735">
        <v>11.72372610452882</v>
      </c>
      <c r="AL735">
        <v>382.1337890625</v>
      </c>
      <c r="AM735">
        <v>220.3092041015625</v>
      </c>
      <c r="AN735">
        <v>161.82456970214844</v>
      </c>
      <c r="AO735" s="5" t="s">
        <v>4516</v>
      </c>
    </row>
    <row r="736" spans="1:41" ht="15" x14ac:dyDescent="0.25">
      <c r="A736">
        <v>2014</v>
      </c>
      <c r="B736" s="5" t="s">
        <v>83</v>
      </c>
      <c r="C736" s="5" t="s">
        <v>502</v>
      </c>
      <c r="D736" s="5" t="s">
        <v>9</v>
      </c>
      <c r="E736" s="5" t="s">
        <v>4465</v>
      </c>
      <c r="F736" s="5" t="s">
        <v>188</v>
      </c>
      <c r="G736" s="5" t="s">
        <v>87</v>
      </c>
      <c r="H736" s="5" t="s">
        <v>460</v>
      </c>
      <c r="I736">
        <v>160</v>
      </c>
      <c r="J736">
        <v>257</v>
      </c>
      <c r="K736">
        <v>37</v>
      </c>
      <c r="L736">
        <v>187</v>
      </c>
      <c r="M736">
        <v>79</v>
      </c>
      <c r="N736">
        <v>165</v>
      </c>
      <c r="O736">
        <v>106</v>
      </c>
      <c r="P736">
        <v>121</v>
      </c>
      <c r="Q736">
        <v>13</v>
      </c>
      <c r="R736">
        <v>70</v>
      </c>
      <c r="S736">
        <v>625</v>
      </c>
      <c r="T736">
        <v>254</v>
      </c>
      <c r="U736">
        <v>14</v>
      </c>
      <c r="V736">
        <v>167</v>
      </c>
      <c r="W736">
        <v>66</v>
      </c>
      <c r="X736">
        <v>348</v>
      </c>
      <c r="Y736">
        <v>424</v>
      </c>
      <c r="Z736">
        <v>541</v>
      </c>
      <c r="AA736">
        <v>1238</v>
      </c>
      <c r="AB736">
        <v>75</v>
      </c>
      <c r="AC736">
        <v>359</v>
      </c>
      <c r="AD736">
        <v>685</v>
      </c>
      <c r="AE736">
        <v>137</v>
      </c>
      <c r="AF736">
        <v>558</v>
      </c>
      <c r="AG736">
        <v>1249</v>
      </c>
      <c r="AH736">
        <v>406</v>
      </c>
      <c r="AI736">
        <v>78</v>
      </c>
      <c r="AJ736">
        <v>119</v>
      </c>
      <c r="AK736">
        <v>97</v>
      </c>
      <c r="AL736">
        <v>8635</v>
      </c>
      <c r="AM736">
        <v>5779</v>
      </c>
      <c r="AN736">
        <v>2856</v>
      </c>
      <c r="AO736" s="5" t="s">
        <v>4468</v>
      </c>
    </row>
    <row r="737" spans="1:41" ht="15" x14ac:dyDescent="0.25">
      <c r="A737">
        <v>2014</v>
      </c>
      <c r="B737" s="5" t="s">
        <v>83</v>
      </c>
      <c r="C737" s="5" t="s">
        <v>502</v>
      </c>
      <c r="D737" s="5" t="s">
        <v>9</v>
      </c>
      <c r="E737" s="5" t="s">
        <v>4465</v>
      </c>
      <c r="F737" s="5" t="s">
        <v>190</v>
      </c>
      <c r="G737" s="5" t="s">
        <v>87</v>
      </c>
      <c r="H737" s="5" t="s">
        <v>460</v>
      </c>
      <c r="I737">
        <v>248</v>
      </c>
      <c r="J737">
        <v>453</v>
      </c>
      <c r="K737">
        <v>38</v>
      </c>
      <c r="L737">
        <v>98</v>
      </c>
      <c r="M737">
        <v>148</v>
      </c>
      <c r="N737">
        <v>263</v>
      </c>
      <c r="O737">
        <v>102</v>
      </c>
      <c r="P737">
        <v>344</v>
      </c>
      <c r="Q737">
        <v>21</v>
      </c>
      <c r="R737">
        <v>92</v>
      </c>
      <c r="S737">
        <v>300</v>
      </c>
      <c r="T737">
        <v>509</v>
      </c>
      <c r="U737">
        <v>6</v>
      </c>
      <c r="V737">
        <v>126</v>
      </c>
      <c r="W737">
        <v>96</v>
      </c>
      <c r="X737">
        <v>328</v>
      </c>
      <c r="Y737">
        <v>1113</v>
      </c>
      <c r="Z737">
        <v>223</v>
      </c>
      <c r="AA737">
        <v>2239</v>
      </c>
      <c r="AB737">
        <v>98</v>
      </c>
      <c r="AC737">
        <v>910</v>
      </c>
      <c r="AD737">
        <v>536</v>
      </c>
      <c r="AE737">
        <v>394</v>
      </c>
      <c r="AF737">
        <v>320</v>
      </c>
      <c r="AG737">
        <v>1423</v>
      </c>
      <c r="AH737">
        <v>579</v>
      </c>
      <c r="AI737">
        <v>129</v>
      </c>
      <c r="AJ737">
        <v>385</v>
      </c>
      <c r="AK737">
        <v>166</v>
      </c>
      <c r="AL737">
        <v>11687</v>
      </c>
      <c r="AM737">
        <v>8658</v>
      </c>
      <c r="AN737">
        <v>3029</v>
      </c>
      <c r="AO737" s="5" t="s">
        <v>4469</v>
      </c>
    </row>
    <row r="738" spans="1:41" ht="15" x14ac:dyDescent="0.25">
      <c r="A738">
        <v>2014</v>
      </c>
      <c r="B738" s="5" t="s">
        <v>83</v>
      </c>
      <c r="C738" s="5" t="s">
        <v>502</v>
      </c>
      <c r="D738" s="5" t="s">
        <v>9</v>
      </c>
      <c r="E738" s="5" t="s">
        <v>1</v>
      </c>
      <c r="F738" s="5" t="s">
        <v>188</v>
      </c>
      <c r="G738" s="5" t="s">
        <v>87</v>
      </c>
      <c r="H738" s="5" t="s">
        <v>503</v>
      </c>
      <c r="I738">
        <v>33.989908183688399</v>
      </c>
      <c r="J738">
        <v>22.7840487656783</v>
      </c>
      <c r="K738">
        <v>121.28577642503819</v>
      </c>
      <c r="L738">
        <v>78.868238999999974</v>
      </c>
      <c r="M738">
        <v>33.05021370322784</v>
      </c>
      <c r="N738">
        <v>71.3</v>
      </c>
      <c r="O738">
        <v>14.494</v>
      </c>
      <c r="P738">
        <v>56.701125289398583</v>
      </c>
      <c r="Q738">
        <v>9.7040000000000006</v>
      </c>
      <c r="R738">
        <v>16.456136800566629</v>
      </c>
      <c r="S738">
        <v>88.354453324544778</v>
      </c>
      <c r="T738">
        <v>56.7</v>
      </c>
      <c r="U738">
        <v>1.764815219768205</v>
      </c>
      <c r="V738">
        <v>53.6</v>
      </c>
      <c r="W738">
        <v>7.6874142245902899</v>
      </c>
      <c r="X738">
        <v>52.1</v>
      </c>
      <c r="Y738">
        <v>10.65</v>
      </c>
      <c r="Z738">
        <v>154.1</v>
      </c>
      <c r="AA738">
        <v>36.050036926902472</v>
      </c>
      <c r="AB738">
        <v>28.555</v>
      </c>
      <c r="AC738">
        <v>83.610591909553889</v>
      </c>
      <c r="AD738">
        <v>66.817999999999998</v>
      </c>
      <c r="AE738">
        <v>21.805729859922661</v>
      </c>
      <c r="AF738">
        <v>32.181746999999987</v>
      </c>
      <c r="AG738">
        <v>23</v>
      </c>
      <c r="AH738">
        <v>21.984450830702059</v>
      </c>
      <c r="AI738">
        <v>36.299999999999997</v>
      </c>
      <c r="AJ738">
        <v>1.666223598826905</v>
      </c>
      <c r="AK738">
        <v>41.26</v>
      </c>
      <c r="AL738">
        <v>44.028347015380859</v>
      </c>
      <c r="AM738">
        <v>41.660739898681641</v>
      </c>
      <c r="AN738">
        <v>47.382442474365234</v>
      </c>
      <c r="AO738" s="5" t="s">
        <v>638</v>
      </c>
    </row>
    <row r="739" spans="1:41" ht="15" x14ac:dyDescent="0.25">
      <c r="A739">
        <v>2014</v>
      </c>
      <c r="B739" s="5" t="s">
        <v>83</v>
      </c>
      <c r="C739" s="5" t="s">
        <v>502</v>
      </c>
      <c r="D739" s="5" t="s">
        <v>9</v>
      </c>
      <c r="E739" s="5" t="s">
        <v>1</v>
      </c>
      <c r="F739" s="5" t="s">
        <v>190</v>
      </c>
      <c r="G739" s="5" t="s">
        <v>87</v>
      </c>
      <c r="H739" s="5" t="s">
        <v>503</v>
      </c>
      <c r="I739">
        <v>824.40712175587225</v>
      </c>
      <c r="J739">
        <v>71.716311381237844</v>
      </c>
      <c r="K739">
        <v>50.780774252716569</v>
      </c>
      <c r="L739">
        <v>84.139006999999992</v>
      </c>
      <c r="M739">
        <v>92.332564176521444</v>
      </c>
      <c r="N739">
        <v>213.5</v>
      </c>
      <c r="O739">
        <v>52.8</v>
      </c>
      <c r="P739">
        <v>775.19151456415227</v>
      </c>
      <c r="Q739">
        <v>15.398999999999999</v>
      </c>
      <c r="R739">
        <v>181.5237883233836</v>
      </c>
      <c r="S739">
        <v>862.91736013841967</v>
      </c>
      <c r="T739">
        <v>189.5</v>
      </c>
      <c r="U739">
        <v>20.61152416356877</v>
      </c>
      <c r="V739">
        <v>75.88</v>
      </c>
      <c r="W739">
        <v>87.440381044643573</v>
      </c>
      <c r="X739">
        <v>103.6</v>
      </c>
      <c r="Y739">
        <v>463.12</v>
      </c>
      <c r="Z739">
        <v>317.3</v>
      </c>
      <c r="AA739">
        <v>190.36031616619999</v>
      </c>
      <c r="AB739">
        <v>42.688000000000002</v>
      </c>
      <c r="AC739">
        <v>186.84495579127631</v>
      </c>
      <c r="AD739">
        <v>110.95099999999999</v>
      </c>
      <c r="AE739">
        <v>478.31967420929152</v>
      </c>
      <c r="AF739">
        <v>80.638479999999973</v>
      </c>
      <c r="AG739">
        <v>128</v>
      </c>
      <c r="AH739">
        <v>69.169619752121591</v>
      </c>
      <c r="AI739">
        <v>87.1</v>
      </c>
      <c r="AJ739">
        <v>189.1039696633762</v>
      </c>
      <c r="AK739">
        <v>67.02</v>
      </c>
      <c r="AL739">
        <v>210.7708740234375</v>
      </c>
      <c r="AM739">
        <v>252.70915222167969</v>
      </c>
      <c r="AN739">
        <v>151.35832214355469</v>
      </c>
      <c r="AO739" s="5" t="s">
        <v>639</v>
      </c>
    </row>
    <row r="740" spans="1:41" ht="15" x14ac:dyDescent="0.25">
      <c r="A740">
        <v>2014</v>
      </c>
      <c r="B740" s="5" t="s">
        <v>83</v>
      </c>
      <c r="C740" s="5" t="s">
        <v>502</v>
      </c>
      <c r="D740" s="5" t="s">
        <v>9</v>
      </c>
      <c r="E740" s="5" t="s">
        <v>192</v>
      </c>
      <c r="F740" s="5" t="s">
        <v>188</v>
      </c>
      <c r="G740" s="5" t="s">
        <v>87</v>
      </c>
      <c r="H740" s="5" t="s">
        <v>503</v>
      </c>
      <c r="I740">
        <v>0.14863073852295411</v>
      </c>
      <c r="J740">
        <v>0.1045676153511879</v>
      </c>
      <c r="K740">
        <v>0.40843845150065239</v>
      </c>
      <c r="L740">
        <v>0.48157699999999992</v>
      </c>
      <c r="M740">
        <v>0.34334111230563491</v>
      </c>
      <c r="N740">
        <v>0.42</v>
      </c>
      <c r="O740">
        <v>5.6000000000000001E-2</v>
      </c>
      <c r="P740">
        <v>0.19813708070855551</v>
      </c>
      <c r="Q740">
        <v>2.9499999999999998E-2</v>
      </c>
      <c r="R740">
        <v>0.12142062126884549</v>
      </c>
      <c r="S740">
        <v>0.32731866743566512</v>
      </c>
      <c r="T740">
        <v>0.26</v>
      </c>
      <c r="U740">
        <v>0.205554340695386</v>
      </c>
      <c r="V740">
        <v>0.28000000000000003</v>
      </c>
      <c r="W740">
        <v>3.7781545168321599E-2</v>
      </c>
      <c r="X740">
        <v>0.22673666043434501</v>
      </c>
      <c r="Y740">
        <v>0.03</v>
      </c>
      <c r="Z740">
        <v>0.57999999999999996</v>
      </c>
      <c r="AA740">
        <v>0.15024392347209101</v>
      </c>
      <c r="AB740">
        <v>0.16</v>
      </c>
      <c r="AC740">
        <v>0.46378690759829988</v>
      </c>
      <c r="AD740">
        <v>0.31740000000000002</v>
      </c>
      <c r="AE740">
        <v>0.14502123344108511</v>
      </c>
      <c r="AF740">
        <v>0.29225499999999971</v>
      </c>
      <c r="AG740">
        <v>0.14000000000000001</v>
      </c>
      <c r="AH740">
        <v>0.2038068823729649</v>
      </c>
      <c r="AI740">
        <v>0.1409</v>
      </c>
      <c r="AJ740">
        <v>0</v>
      </c>
      <c r="AK740">
        <v>0.19</v>
      </c>
      <c r="AL740">
        <v>0.22284199297428131</v>
      </c>
      <c r="AM740">
        <v>0.22298203408718109</v>
      </c>
      <c r="AN740">
        <v>0.22264361381530762</v>
      </c>
      <c r="AO740" s="5" t="s">
        <v>640</v>
      </c>
    </row>
    <row r="741" spans="1:41" ht="15" x14ac:dyDescent="0.25">
      <c r="A741">
        <v>2014</v>
      </c>
      <c r="B741" s="5" t="s">
        <v>83</v>
      </c>
      <c r="C741" s="5" t="s">
        <v>502</v>
      </c>
      <c r="D741" s="5" t="s">
        <v>9</v>
      </c>
      <c r="E741" s="5" t="s">
        <v>192</v>
      </c>
      <c r="F741" s="5" t="s">
        <v>190</v>
      </c>
      <c r="G741" s="5" t="s">
        <v>87</v>
      </c>
      <c r="H741" s="5" t="s">
        <v>503</v>
      </c>
      <c r="I741">
        <v>2.0481277445109778</v>
      </c>
      <c r="J741">
        <v>1.106168929738611</v>
      </c>
      <c r="K741">
        <v>1.1818181818181821</v>
      </c>
      <c r="L741">
        <v>2.8338340000000009</v>
      </c>
      <c r="M741">
        <v>2.3900673886252202</v>
      </c>
      <c r="N741">
        <v>2.25</v>
      </c>
      <c r="O741">
        <v>1.1970000000000001</v>
      </c>
      <c r="P741">
        <v>2.693748990470036</v>
      </c>
      <c r="Q741">
        <v>0.49170000000000003</v>
      </c>
      <c r="R741">
        <v>1.650672872609531</v>
      </c>
      <c r="S741">
        <v>2.6153634890555049</v>
      </c>
      <c r="T741">
        <v>1.39</v>
      </c>
      <c r="U741">
        <v>0.29302427290618849</v>
      </c>
      <c r="V741">
        <v>1.06</v>
      </c>
      <c r="W741">
        <v>1.605231290869459</v>
      </c>
      <c r="X741">
        <v>2.1</v>
      </c>
      <c r="Y741">
        <v>1.29</v>
      </c>
      <c r="Z741">
        <v>2.44</v>
      </c>
      <c r="AA741">
        <v>2.1389747822551839</v>
      </c>
      <c r="AB741">
        <v>1.1839999999999999</v>
      </c>
      <c r="AC741">
        <v>3.6667936965131092</v>
      </c>
      <c r="AD741">
        <v>2.5482</v>
      </c>
      <c r="AE741">
        <v>5.3406541167522326</v>
      </c>
      <c r="AF741">
        <v>1.4743150000000009</v>
      </c>
      <c r="AG741">
        <v>1.31</v>
      </c>
      <c r="AH741">
        <v>1.1631015816775629</v>
      </c>
      <c r="AI741">
        <v>1.7302</v>
      </c>
      <c r="AJ741">
        <v>1.0953827433253871</v>
      </c>
      <c r="AK741">
        <v>1.51</v>
      </c>
      <c r="AL741">
        <v>1.8551164865493774</v>
      </c>
      <c r="AM741">
        <v>1.9519646167755127</v>
      </c>
      <c r="AN741">
        <v>1.7179151773452759</v>
      </c>
      <c r="AO741" s="5" t="s">
        <v>641</v>
      </c>
    </row>
    <row r="742" spans="1:41" ht="15" x14ac:dyDescent="0.25">
      <c r="A742">
        <v>2014</v>
      </c>
      <c r="B742" s="5" t="s">
        <v>83</v>
      </c>
      <c r="C742" s="5" t="s">
        <v>4376</v>
      </c>
      <c r="D742" s="5" t="s">
        <v>9</v>
      </c>
      <c r="E742" s="5" t="s">
        <v>1</v>
      </c>
      <c r="F742" s="5" t="s">
        <v>4377</v>
      </c>
      <c r="G742" s="5" t="s">
        <v>87</v>
      </c>
      <c r="H742" s="5" t="s">
        <v>503</v>
      </c>
      <c r="I742">
        <v>3.4586826346884898</v>
      </c>
      <c r="J742">
        <v>0.79302565079440668</v>
      </c>
      <c r="K742"/>
      <c r="L742">
        <v>0</v>
      </c>
      <c r="M742">
        <v>0</v>
      </c>
      <c r="N742">
        <v>0</v>
      </c>
      <c r="O742">
        <v>7.5460000000000003</v>
      </c>
      <c r="P742">
        <v>3.1433263339255899</v>
      </c>
      <c r="Q742">
        <v>0</v>
      </c>
      <c r="R742">
        <v>0</v>
      </c>
      <c r="S742">
        <v>8.1129329048913804E-2</v>
      </c>
      <c r="T742">
        <v>53.6</v>
      </c>
      <c r="U742">
        <v>0</v>
      </c>
      <c r="V742">
        <v>0.6</v>
      </c>
      <c r="W742"/>
      <c r="X742">
        <v>6.1843808E-2</v>
      </c>
      <c r="Y742">
        <v>0</v>
      </c>
      <c r="Z742">
        <v>0</v>
      </c>
      <c r="AA742">
        <v>3.7125962787221081</v>
      </c>
      <c r="AB742">
        <v>0</v>
      </c>
      <c r="AC742">
        <v>4.3419685223260611</v>
      </c>
      <c r="AD742">
        <v>0</v>
      </c>
      <c r="AE742">
        <v>0.1471762692527096</v>
      </c>
      <c r="AF742">
        <v>0</v>
      </c>
      <c r="AG742">
        <v>0.34</v>
      </c>
      <c r="AH742">
        <v>0</v>
      </c>
      <c r="AI742">
        <v>0</v>
      </c>
      <c r="AJ742">
        <v>2.6351636658621831</v>
      </c>
      <c r="AK742">
        <v>3.15</v>
      </c>
      <c r="AL742">
        <v>2.8831346035003662</v>
      </c>
      <c r="AM742">
        <v>1.1277611255645752</v>
      </c>
      <c r="AN742">
        <v>5.3699145317077637</v>
      </c>
      <c r="AO742" s="5" t="s">
        <v>4404</v>
      </c>
    </row>
    <row r="743" spans="1:41" ht="15" x14ac:dyDescent="0.25">
      <c r="A743">
        <v>2014</v>
      </c>
      <c r="B743" s="5" t="s">
        <v>83</v>
      </c>
      <c r="C743" s="5" t="s">
        <v>4376</v>
      </c>
      <c r="D743" s="5" t="s">
        <v>9</v>
      </c>
      <c r="E743" s="5" t="s">
        <v>1</v>
      </c>
      <c r="F743" s="5" t="s">
        <v>4378</v>
      </c>
      <c r="G743" s="5" t="s">
        <v>87</v>
      </c>
      <c r="H743" s="5" t="s">
        <v>503</v>
      </c>
      <c r="I743">
        <v>695.03591217487656</v>
      </c>
      <c r="J743">
        <v>9.5829558239625676</v>
      </c>
      <c r="K743">
        <v>1.5071770334859871</v>
      </c>
      <c r="L743">
        <v>6.9828010000000011</v>
      </c>
      <c r="M743">
        <v>16.715394498780711</v>
      </c>
      <c r="N743">
        <v>20.57</v>
      </c>
      <c r="O743">
        <v>16.088000000000001</v>
      </c>
      <c r="P743">
        <v>700.09276907338597</v>
      </c>
      <c r="Q743">
        <v>0</v>
      </c>
      <c r="R743">
        <v>14.29055954669635</v>
      </c>
      <c r="S743">
        <v>811.95817198099473</v>
      </c>
      <c r="T743">
        <v>34.299999999999997</v>
      </c>
      <c r="U743">
        <v>0</v>
      </c>
      <c r="V743">
        <v>5.68</v>
      </c>
      <c r="W743">
        <v>35.322434810688627</v>
      </c>
      <c r="X743">
        <v>25.2</v>
      </c>
      <c r="Y743">
        <v>388.2</v>
      </c>
      <c r="Z743">
        <v>76.8</v>
      </c>
      <c r="AA743">
        <v>17.940236611318319</v>
      </c>
      <c r="AB743">
        <v>0.26837202399999999</v>
      </c>
      <c r="AC743">
        <v>34.663685416468731</v>
      </c>
      <c r="AD743">
        <v>4.8756000000000004</v>
      </c>
      <c r="AE743">
        <v>18.233916460670599</v>
      </c>
      <c r="AF743">
        <v>12.919711</v>
      </c>
      <c r="AG743">
        <v>8.65</v>
      </c>
      <c r="AH743">
        <v>11.690274186564629</v>
      </c>
      <c r="AI743">
        <v>0.47</v>
      </c>
      <c r="AJ743">
        <v>156.4148267264012</v>
      </c>
      <c r="AK743">
        <v>8.2100000000000009</v>
      </c>
      <c r="AL743">
        <v>108.02283477783203</v>
      </c>
      <c r="AM743">
        <v>127.41513824462891</v>
      </c>
      <c r="AN743">
        <v>80.550453186035156</v>
      </c>
      <c r="AO743" s="5" t="s">
        <v>4405</v>
      </c>
    </row>
    <row r="744" spans="1:41" ht="15" x14ac:dyDescent="0.25">
      <c r="A744">
        <v>2014</v>
      </c>
      <c r="B744" s="5" t="s">
        <v>83</v>
      </c>
      <c r="C744" s="5" t="s">
        <v>4376</v>
      </c>
      <c r="D744" s="5" t="s">
        <v>9</v>
      </c>
      <c r="E744" s="5" t="s">
        <v>1</v>
      </c>
      <c r="F744" s="5" t="s">
        <v>4379</v>
      </c>
      <c r="G744" s="5" t="s">
        <v>87</v>
      </c>
      <c r="H744" s="5" t="s">
        <v>503</v>
      </c>
      <c r="I744">
        <v>9.5303153695054572</v>
      </c>
      <c r="J744">
        <v>13.56075172483585</v>
      </c>
      <c r="K744">
        <v>28.437364073197809</v>
      </c>
      <c r="L744">
        <v>9.2678199999999968</v>
      </c>
      <c r="M744">
        <v>2.2396098277263552</v>
      </c>
      <c r="N744">
        <v>9.64</v>
      </c>
      <c r="O744">
        <v>1.04</v>
      </c>
      <c r="P744">
        <v>8.1361115597910896</v>
      </c>
      <c r="Q744">
        <v>2.1749000000000001</v>
      </c>
      <c r="R744">
        <v>12.95226145907114</v>
      </c>
      <c r="S744">
        <v>4.5873774408832499</v>
      </c>
      <c r="T744">
        <v>22</v>
      </c>
      <c r="U744">
        <v>0</v>
      </c>
      <c r="V744">
        <v>21.71</v>
      </c>
      <c r="W744">
        <v>1.9865181238395091</v>
      </c>
      <c r="X744">
        <v>9.4</v>
      </c>
      <c r="Y744">
        <v>9.4</v>
      </c>
      <c r="Z744">
        <v>12.8</v>
      </c>
      <c r="AA744">
        <v>19.76709540066587</v>
      </c>
      <c r="AB744">
        <v>3.8741387619999998</v>
      </c>
      <c r="AC744">
        <v>6.233067868179833</v>
      </c>
      <c r="AD744">
        <v>11.1435</v>
      </c>
      <c r="AE744">
        <v>59.717056474614928</v>
      </c>
      <c r="AF744">
        <v>8.6699929999999998</v>
      </c>
      <c r="AG744">
        <v>14.7</v>
      </c>
      <c r="AH744">
        <v>5.4107609263671898E-2</v>
      </c>
      <c r="AI744">
        <v>17.7</v>
      </c>
      <c r="AJ744">
        <v>2.4300755878856251</v>
      </c>
      <c r="AK744">
        <v>3.17</v>
      </c>
      <c r="AL744">
        <v>11.252485275268555</v>
      </c>
      <c r="AM744">
        <v>12.981731414794922</v>
      </c>
      <c r="AN744">
        <v>8.8027181625366211</v>
      </c>
      <c r="AO744" s="5" t="s">
        <v>4406</v>
      </c>
    </row>
    <row r="745" spans="1:41" ht="15" x14ac:dyDescent="0.25">
      <c r="A745">
        <v>2014</v>
      </c>
      <c r="B745" s="5" t="s">
        <v>83</v>
      </c>
      <c r="C745" s="5" t="s">
        <v>4376</v>
      </c>
      <c r="D745" s="5" t="s">
        <v>9</v>
      </c>
      <c r="E745" s="5" t="s">
        <v>1</v>
      </c>
      <c r="F745" s="5" t="s">
        <v>4380</v>
      </c>
      <c r="G745" s="5" t="s">
        <v>87</v>
      </c>
      <c r="H745" s="5" t="s">
        <v>503</v>
      </c>
      <c r="I745">
        <v>54.344463073776211</v>
      </c>
      <c r="J745">
        <v>18.138963134052041</v>
      </c>
      <c r="K745">
        <v>13.70465419799979</v>
      </c>
      <c r="L745">
        <v>42.597825999999998</v>
      </c>
      <c r="M745">
        <v>33.174371345412602</v>
      </c>
      <c r="N745">
        <v>47.66</v>
      </c>
      <c r="O745">
        <v>11.291</v>
      </c>
      <c r="P745">
        <v>36.342755612986601</v>
      </c>
      <c r="Q745">
        <v>10.558999999999999</v>
      </c>
      <c r="R745">
        <v>114.34872002428411</v>
      </c>
      <c r="S745">
        <v>6.9594078712476994</v>
      </c>
      <c r="T745">
        <v>21.2</v>
      </c>
      <c r="U745">
        <v>11.542</v>
      </c>
      <c r="V745">
        <v>18.100000000000001</v>
      </c>
      <c r="W745">
        <v>26.98861709857108</v>
      </c>
      <c r="X745">
        <v>24.8</v>
      </c>
      <c r="Y745">
        <v>33.4</v>
      </c>
      <c r="Z745">
        <v>172.2</v>
      </c>
      <c r="AA745">
        <v>88.251583824833219</v>
      </c>
      <c r="AB745">
        <v>25.118860170000001</v>
      </c>
      <c r="AC745">
        <v>80.604691045086</v>
      </c>
      <c r="AD745">
        <v>55.631500000000003</v>
      </c>
      <c r="AE745">
        <v>229.8260759333206</v>
      </c>
      <c r="AF745">
        <v>17.040088999999998</v>
      </c>
      <c r="AG745">
        <v>54.7</v>
      </c>
      <c r="AH745">
        <v>32.990989934362219</v>
      </c>
      <c r="AI745">
        <v>27.84</v>
      </c>
      <c r="AJ745">
        <v>19.248650598199379</v>
      </c>
      <c r="AK745">
        <v>6.35</v>
      </c>
      <c r="AL745">
        <v>46.032894134521484</v>
      </c>
      <c r="AM745">
        <v>61.700283050537109</v>
      </c>
      <c r="AN745">
        <v>23.83745002746582</v>
      </c>
      <c r="AO745" s="5" t="s">
        <v>4407</v>
      </c>
    </row>
    <row r="746" spans="1:41" ht="15" x14ac:dyDescent="0.25">
      <c r="A746">
        <v>2014</v>
      </c>
      <c r="B746" s="5" t="s">
        <v>83</v>
      </c>
      <c r="C746" s="5" t="s">
        <v>4376</v>
      </c>
      <c r="D746" s="5" t="s">
        <v>9</v>
      </c>
      <c r="E746" s="5" t="s">
        <v>1</v>
      </c>
      <c r="F746" s="5" t="s">
        <v>4381</v>
      </c>
      <c r="G746" s="5" t="s">
        <v>87</v>
      </c>
      <c r="H746" s="5" t="s">
        <v>503</v>
      </c>
      <c r="I746">
        <v>0.27100998002690019</v>
      </c>
      <c r="J746">
        <v>1.2973146731592331</v>
      </c>
      <c r="K746">
        <v>1.6850804697477919</v>
      </c>
      <c r="L746">
        <v>0.12814400000000001</v>
      </c>
      <c r="M746">
        <v>0</v>
      </c>
      <c r="N746">
        <v>0</v>
      </c>
      <c r="O746">
        <v>1.762</v>
      </c>
      <c r="P746">
        <v>0.72271577020405997</v>
      </c>
      <c r="Q746">
        <v>0.255</v>
      </c>
      <c r="R746">
        <v>1.093514115147223</v>
      </c>
      <c r="S746">
        <v>4.4786190986240424</v>
      </c>
      <c r="T746">
        <v>3.3</v>
      </c>
      <c r="U746">
        <v>0</v>
      </c>
      <c r="V746">
        <v>1.02</v>
      </c>
      <c r="W746">
        <v>3.0838782594655698E-2</v>
      </c>
      <c r="X746">
        <v>0.18522580199999999</v>
      </c>
      <c r="Y746">
        <v>0.7</v>
      </c>
      <c r="Z746">
        <v>0</v>
      </c>
      <c r="AA746">
        <v>2.0156206416283942</v>
      </c>
      <c r="AB746">
        <v>0</v>
      </c>
      <c r="AC746">
        <v>11.296394803248541</v>
      </c>
      <c r="AD746">
        <v>7.2400000000000006E-2</v>
      </c>
      <c r="AE746">
        <v>0.49927109082842108</v>
      </c>
      <c r="AF746">
        <v>1.918509</v>
      </c>
      <c r="AG746">
        <v>0.99</v>
      </c>
      <c r="AH746">
        <v>0.37455706938363509</v>
      </c>
      <c r="AI746">
        <v>2.29</v>
      </c>
      <c r="AJ746">
        <v>6.2887370470613602E-2</v>
      </c>
      <c r="AK746">
        <v>1.52</v>
      </c>
      <c r="AL746">
        <v>1.3092795610427856</v>
      </c>
      <c r="AM746">
        <v>1.3100223541259766</v>
      </c>
      <c r="AN746">
        <v>1.3082268238067627</v>
      </c>
      <c r="AO746" s="5" t="s">
        <v>4408</v>
      </c>
    </row>
    <row r="747" spans="1:41" ht="15" x14ac:dyDescent="0.25">
      <c r="A747">
        <v>2014</v>
      </c>
      <c r="B747" s="5" t="s">
        <v>83</v>
      </c>
      <c r="C747" s="5" t="s">
        <v>4376</v>
      </c>
      <c r="D747" s="5" t="s">
        <v>9</v>
      </c>
      <c r="E747" s="5" t="s">
        <v>1</v>
      </c>
      <c r="F747" s="5" t="s">
        <v>4382</v>
      </c>
      <c r="G747" s="5" t="s">
        <v>87</v>
      </c>
      <c r="H747" s="5" t="s">
        <v>503</v>
      </c>
      <c r="I747">
        <v>6.1366866268942548</v>
      </c>
      <c r="J747">
        <v>2.8660193943578971</v>
      </c>
      <c r="K747">
        <v>1.0330578513234741</v>
      </c>
      <c r="L747">
        <v>0.91886900000000005</v>
      </c>
      <c r="M747">
        <v>1.9569971418832111</v>
      </c>
      <c r="N747">
        <v>0.92</v>
      </c>
      <c r="O747">
        <v>0</v>
      </c>
      <c r="P747">
        <v>5.8595811123674197</v>
      </c>
      <c r="Q747">
        <v>0</v>
      </c>
      <c r="R747">
        <v>6.7309926135788727</v>
      </c>
      <c r="S747">
        <v>6.5000961247974516</v>
      </c>
      <c r="T747">
        <v>13.8</v>
      </c>
      <c r="U747">
        <v>0</v>
      </c>
      <c r="V747">
        <v>3.1</v>
      </c>
      <c r="W747">
        <v>7.9438120610317298E-2</v>
      </c>
      <c r="X747">
        <v>2.7063857329999998</v>
      </c>
      <c r="Y747">
        <v>2.2999999999999998</v>
      </c>
      <c r="Z747">
        <v>3</v>
      </c>
      <c r="AA747">
        <v>2.7773856394625009</v>
      </c>
      <c r="AB747">
        <v>0</v>
      </c>
      <c r="AC747">
        <v>8.0280757409749182</v>
      </c>
      <c r="AD747">
        <v>2.4079000000000002</v>
      </c>
      <c r="AE747">
        <v>38.622710274450149</v>
      </c>
      <c r="AF747">
        <v>2.1418270000000001</v>
      </c>
      <c r="AG747">
        <v>1.06</v>
      </c>
      <c r="AH747">
        <v>3.2807837659197361</v>
      </c>
      <c r="AI747">
        <v>5.7</v>
      </c>
      <c r="AJ747">
        <v>1.110329273824969</v>
      </c>
      <c r="AK747">
        <v>12.7</v>
      </c>
      <c r="AL747">
        <v>4.6805911064147949</v>
      </c>
      <c r="AM747">
        <v>5.0336751937866211</v>
      </c>
      <c r="AN747">
        <v>4.1803884506225586</v>
      </c>
      <c r="AO747" s="5" t="s">
        <v>4409</v>
      </c>
    </row>
    <row r="748" spans="1:41" ht="15" x14ac:dyDescent="0.25">
      <c r="A748">
        <v>2014</v>
      </c>
      <c r="B748" s="5" t="s">
        <v>83</v>
      </c>
      <c r="C748" s="5" t="s">
        <v>4376</v>
      </c>
      <c r="D748" s="5" t="s">
        <v>9</v>
      </c>
      <c r="E748" s="5" t="s">
        <v>1</v>
      </c>
      <c r="F748" s="5" t="s">
        <v>4383</v>
      </c>
      <c r="G748" s="5" t="s">
        <v>87</v>
      </c>
      <c r="H748" s="5" t="s">
        <v>503</v>
      </c>
      <c r="I748">
        <v>35.99821157686457</v>
      </c>
      <c r="J748">
        <v>5.7908290522480907</v>
      </c>
      <c r="K748">
        <v>3.1209221406634811</v>
      </c>
      <c r="L748">
        <v>5.0115030000000003</v>
      </c>
      <c r="M748">
        <v>12.65920234942444</v>
      </c>
      <c r="N748">
        <v>24.83</v>
      </c>
      <c r="O748">
        <v>9.6470000000000002</v>
      </c>
      <c r="P748">
        <v>13.8792332956442</v>
      </c>
      <c r="Q748">
        <v>2.4089999999999998</v>
      </c>
      <c r="R748">
        <v>20.47070727511889</v>
      </c>
      <c r="S748">
        <v>20.668122270742359</v>
      </c>
      <c r="T748">
        <v>7.1</v>
      </c>
      <c r="U748">
        <v>0.75</v>
      </c>
      <c r="V748">
        <v>16.03</v>
      </c>
      <c r="W748">
        <v>14.858077016226691</v>
      </c>
      <c r="X748">
        <v>19.600000000000001</v>
      </c>
      <c r="Y748">
        <v>8.1</v>
      </c>
      <c r="Z748">
        <v>14.7</v>
      </c>
      <c r="AA748">
        <v>14.38544822115894</v>
      </c>
      <c r="AB748">
        <v>3.5192214000000002</v>
      </c>
      <c r="AC748">
        <v>21.950965815929852</v>
      </c>
      <c r="AD748">
        <v>21.547000000000001</v>
      </c>
      <c r="AE748">
        <v>44.044843759903657</v>
      </c>
      <c r="AF748">
        <v>9.4184820000000009</v>
      </c>
      <c r="AG748">
        <v>13.7</v>
      </c>
      <c r="AH748">
        <v>9.5569051014329052</v>
      </c>
      <c r="AI748">
        <v>12.22</v>
      </c>
      <c r="AJ748">
        <v>5.6964556393626138</v>
      </c>
      <c r="AK748">
        <v>3.45</v>
      </c>
      <c r="AL748">
        <v>13.624556541442871</v>
      </c>
      <c r="AM748">
        <v>15.127392768859863</v>
      </c>
      <c r="AN748">
        <v>11.495536804199219</v>
      </c>
      <c r="AO748" s="5" t="s">
        <v>4410</v>
      </c>
    </row>
    <row r="749" spans="1:41" ht="15" x14ac:dyDescent="0.25">
      <c r="A749">
        <v>2014</v>
      </c>
      <c r="B749" s="5" t="s">
        <v>83</v>
      </c>
      <c r="C749" s="5" t="s">
        <v>4376</v>
      </c>
      <c r="D749" s="5" t="s">
        <v>9</v>
      </c>
      <c r="E749" s="5" t="s">
        <v>1</v>
      </c>
      <c r="F749" s="5" t="s">
        <v>4384</v>
      </c>
      <c r="G749" s="5" t="s">
        <v>87</v>
      </c>
      <c r="H749" s="5" t="s">
        <v>503</v>
      </c>
      <c r="I749">
        <v>13.61555289418353</v>
      </c>
      <c r="J749">
        <v>20.52065933673439</v>
      </c>
      <c r="K749">
        <v>1.2925184862982391</v>
      </c>
      <c r="L749">
        <v>16.127659999999999</v>
      </c>
      <c r="M749">
        <v>9.6093819650208463</v>
      </c>
      <c r="N749">
        <v>111.23</v>
      </c>
      <c r="O749">
        <v>4.9790000000000001</v>
      </c>
      <c r="P749">
        <v>7.0150218058471996</v>
      </c>
      <c r="Q749">
        <v>0</v>
      </c>
      <c r="R749">
        <v>11.35100677931802</v>
      </c>
      <c r="S749">
        <v>6.6873472302326222</v>
      </c>
      <c r="T749">
        <v>31.2</v>
      </c>
      <c r="U749">
        <v>0</v>
      </c>
      <c r="V749">
        <v>3.14</v>
      </c>
      <c r="W749">
        <v>7.0766933074997986</v>
      </c>
      <c r="X749">
        <v>17.899999999999999</v>
      </c>
      <c r="Y749">
        <v>15.8</v>
      </c>
      <c r="Z749">
        <v>14.6</v>
      </c>
      <c r="AA749">
        <v>34.333571531143107</v>
      </c>
      <c r="AB749">
        <v>9.9071089879999992</v>
      </c>
      <c r="AC749">
        <v>12.404436322154501</v>
      </c>
      <c r="AD749">
        <v>15.272</v>
      </c>
      <c r="AE749">
        <v>79.469100589465668</v>
      </c>
      <c r="AF749">
        <v>27.120515000000001</v>
      </c>
      <c r="AG749">
        <v>29.8</v>
      </c>
      <c r="AH749">
        <v>7.5363553937764856</v>
      </c>
      <c r="AI749">
        <v>20.63</v>
      </c>
      <c r="AJ749">
        <v>1.0831332993601519</v>
      </c>
      <c r="AK749">
        <v>26.88</v>
      </c>
      <c r="AL749">
        <v>19.192447662353516</v>
      </c>
      <c r="AM749">
        <v>23.388860702514648</v>
      </c>
      <c r="AN749">
        <v>13.24753475189209</v>
      </c>
      <c r="AO749" s="5" t="s">
        <v>4411</v>
      </c>
    </row>
    <row r="750" spans="1:41" ht="15" x14ac:dyDescent="0.25">
      <c r="A750">
        <v>2014</v>
      </c>
      <c r="B750" s="5" t="s">
        <v>83</v>
      </c>
      <c r="C750" s="5" t="s">
        <v>4376</v>
      </c>
      <c r="D750" s="5" t="s">
        <v>9</v>
      </c>
      <c r="E750" s="5" t="s">
        <v>1</v>
      </c>
      <c r="F750" s="5" t="s">
        <v>4385</v>
      </c>
      <c r="G750" s="5" t="s">
        <v>87</v>
      </c>
      <c r="H750" s="5" t="s">
        <v>503</v>
      </c>
      <c r="I750">
        <v>6.0162874250562339</v>
      </c>
      <c r="J750">
        <v>1.661533332936477</v>
      </c>
      <c r="K750"/>
      <c r="L750">
        <v>3.104384</v>
      </c>
      <c r="M750">
        <v>15.977607048273329</v>
      </c>
      <c r="N750">
        <v>0</v>
      </c>
      <c r="O750">
        <v>0.51900000000000002</v>
      </c>
      <c r="P750">
        <v>0</v>
      </c>
      <c r="Q750">
        <v>0</v>
      </c>
      <c r="R750">
        <v>0.28602651016897701</v>
      </c>
      <c r="S750">
        <v>0.99708879184861721</v>
      </c>
      <c r="T750">
        <v>2.9</v>
      </c>
      <c r="U750">
        <v>8.32</v>
      </c>
      <c r="V750">
        <v>6.7</v>
      </c>
      <c r="W750">
        <v>1.0977637846129009</v>
      </c>
      <c r="X750">
        <v>3.7463145400000002</v>
      </c>
      <c r="Y750">
        <v>5.0999999999999996</v>
      </c>
      <c r="Z750">
        <v>0</v>
      </c>
      <c r="AA750">
        <v>7.176778017267889</v>
      </c>
      <c r="AB750">
        <v>0</v>
      </c>
      <c r="AC750">
        <v>7.3216702569078329</v>
      </c>
      <c r="AD750">
        <v>0</v>
      </c>
      <c r="AE750">
        <v>7.759523356785194</v>
      </c>
      <c r="AF750">
        <v>1.409354</v>
      </c>
      <c r="AG750">
        <v>3.95</v>
      </c>
      <c r="AH750">
        <v>3.6856466914183081</v>
      </c>
      <c r="AI750">
        <v>0.25</v>
      </c>
      <c r="AJ750">
        <v>0.42244750200940179</v>
      </c>
      <c r="AK750">
        <v>1.59</v>
      </c>
      <c r="AL750">
        <v>3.1031520366668701</v>
      </c>
      <c r="AM750">
        <v>3.4840002059936523</v>
      </c>
      <c r="AN750">
        <v>2.5636184215545654</v>
      </c>
      <c r="AO750" s="5" t="s">
        <v>4412</v>
      </c>
    </row>
    <row r="751" spans="1:41" ht="15" x14ac:dyDescent="0.25">
      <c r="A751">
        <v>2014</v>
      </c>
      <c r="B751" s="5" t="s">
        <v>83</v>
      </c>
      <c r="C751" s="5" t="s">
        <v>4376</v>
      </c>
      <c r="D751" s="5" t="s">
        <v>9</v>
      </c>
      <c r="E751" s="5" t="s">
        <v>192</v>
      </c>
      <c r="F751" s="5" t="s">
        <v>4377</v>
      </c>
      <c r="G751" s="5" t="s">
        <v>87</v>
      </c>
      <c r="H751" s="5" t="s">
        <v>503</v>
      </c>
      <c r="I751">
        <v>4.1900199600798403E-2</v>
      </c>
      <c r="J751">
        <v>1.9668188609832899E-2</v>
      </c>
      <c r="K751"/>
      <c r="L751">
        <v>0</v>
      </c>
      <c r="M751">
        <v>0</v>
      </c>
      <c r="N751">
        <v>0</v>
      </c>
      <c r="O751">
        <v>0.13600000000000001</v>
      </c>
      <c r="P751">
        <v>5.4056964410703699E-2</v>
      </c>
      <c r="Q751">
        <v>0</v>
      </c>
      <c r="R751">
        <v>0</v>
      </c>
      <c r="S751">
        <v>3.5703496196200002E-4</v>
      </c>
      <c r="T751">
        <v>0.37</v>
      </c>
      <c r="U751">
        <v>0</v>
      </c>
      <c r="V751">
        <v>0.01</v>
      </c>
      <c r="W751"/>
      <c r="X751">
        <v>1.4382279999999999E-3</v>
      </c>
      <c r="Y751">
        <v>0</v>
      </c>
      <c r="Z751">
        <v>0</v>
      </c>
      <c r="AA751">
        <v>2.9517203996402699E-2</v>
      </c>
      <c r="AB751">
        <v>0</v>
      </c>
      <c r="AC751">
        <v>3.2424942707792802E-2</v>
      </c>
      <c r="AD751">
        <v>0</v>
      </c>
      <c r="AE751">
        <v>3.8030043734550001E-4</v>
      </c>
      <c r="AF751">
        <v>0</v>
      </c>
      <c r="AG751">
        <v>0</v>
      </c>
      <c r="AH751">
        <v>0</v>
      </c>
      <c r="AI751">
        <v>0</v>
      </c>
      <c r="AJ751">
        <v>0.1</v>
      </c>
      <c r="AK751">
        <v>0.25</v>
      </c>
      <c r="AL751">
        <v>3.606010228395462E-2</v>
      </c>
      <c r="AM751">
        <v>1.6938105225563049E-2</v>
      </c>
      <c r="AN751">
        <v>6.3149601221084595E-2</v>
      </c>
      <c r="AO751" s="5" t="s">
        <v>4413</v>
      </c>
    </row>
    <row r="752" spans="1:41" ht="15" x14ac:dyDescent="0.25">
      <c r="A752">
        <v>2014</v>
      </c>
      <c r="B752" s="5" t="s">
        <v>83</v>
      </c>
      <c r="C752" s="5" t="s">
        <v>4376</v>
      </c>
      <c r="D752" s="5" t="s">
        <v>9</v>
      </c>
      <c r="E752" s="5" t="s">
        <v>192</v>
      </c>
      <c r="F752" s="5" t="s">
        <v>4378</v>
      </c>
      <c r="G752" s="5" t="s">
        <v>87</v>
      </c>
      <c r="H752" s="5" t="s">
        <v>503</v>
      </c>
      <c r="I752">
        <v>0.92282634730538926</v>
      </c>
      <c r="J752">
        <v>0.1115443456934168</v>
      </c>
      <c r="K752">
        <v>7.8294910830795997E-3</v>
      </c>
      <c r="L752">
        <v>0.16259599999999999</v>
      </c>
      <c r="M752">
        <v>0.45344416183758562</v>
      </c>
      <c r="N752">
        <v>0.22</v>
      </c>
      <c r="O752">
        <v>0.46899999999999997</v>
      </c>
      <c r="P752">
        <v>1.31007376298929</v>
      </c>
      <c r="Q752">
        <v>0</v>
      </c>
      <c r="R752">
        <v>7.2366690276231896E-2</v>
      </c>
      <c r="S752">
        <v>1.6426903957595229</v>
      </c>
      <c r="T752">
        <v>0.06</v>
      </c>
      <c r="U752">
        <v>0</v>
      </c>
      <c r="V752">
        <v>7.0000000000000007E-2</v>
      </c>
      <c r="W752">
        <v>0.58181964963267951</v>
      </c>
      <c r="X752">
        <v>0.26400474600000001</v>
      </c>
      <c r="Y752">
        <v>0.36599999999999999</v>
      </c>
      <c r="Z752">
        <v>0.54</v>
      </c>
      <c r="AA752">
        <v>0.185003018244983</v>
      </c>
      <c r="AB752">
        <v>2.2179510000000001E-3</v>
      </c>
      <c r="AC752">
        <v>0.56126840059477823</v>
      </c>
      <c r="AD752">
        <v>0.10639999999999999</v>
      </c>
      <c r="AE752">
        <v>0.1571591557330291</v>
      </c>
      <c r="AF752">
        <v>6.8056000000000005E-2</v>
      </c>
      <c r="AG752">
        <v>0.05</v>
      </c>
      <c r="AH752">
        <v>0.21601081750848061</v>
      </c>
      <c r="AI752">
        <v>4.2000000000000003E-2</v>
      </c>
      <c r="AJ752">
        <v>0.6</v>
      </c>
      <c r="AK752">
        <v>0.11</v>
      </c>
      <c r="AL752">
        <v>0.32249346375465393</v>
      </c>
      <c r="AM752">
        <v>0.31746435165405273</v>
      </c>
      <c r="AN752">
        <v>0.32961806654930115</v>
      </c>
      <c r="AO752" s="5" t="s">
        <v>4414</v>
      </c>
    </row>
    <row r="753" spans="1:41" ht="15" x14ac:dyDescent="0.25">
      <c r="A753">
        <v>2014</v>
      </c>
      <c r="B753" s="5" t="s">
        <v>83</v>
      </c>
      <c r="C753" s="5" t="s">
        <v>4376</v>
      </c>
      <c r="D753" s="5" t="s">
        <v>9</v>
      </c>
      <c r="E753" s="5" t="s">
        <v>192</v>
      </c>
      <c r="F753" s="5" t="s">
        <v>4379</v>
      </c>
      <c r="G753" s="5" t="s">
        <v>87</v>
      </c>
      <c r="H753" s="5" t="s">
        <v>503</v>
      </c>
      <c r="I753">
        <v>6.8694610778443105E-2</v>
      </c>
      <c r="J753">
        <v>0.36556400197634342</v>
      </c>
      <c r="K753">
        <v>0.82862113962592432</v>
      </c>
      <c r="L753">
        <v>0.91233200000000003</v>
      </c>
      <c r="M753">
        <v>0.14303694574822351</v>
      </c>
      <c r="N753">
        <v>0.42</v>
      </c>
      <c r="O753">
        <v>7.6999999999999999E-2</v>
      </c>
      <c r="P753">
        <v>0.11177515748667401</v>
      </c>
      <c r="Q753">
        <v>4.65E-2</v>
      </c>
      <c r="R753">
        <v>0.2573712435495295</v>
      </c>
      <c r="S753">
        <v>5.4351706901760499E-2</v>
      </c>
      <c r="T753">
        <v>0.43</v>
      </c>
      <c r="U753">
        <v>0</v>
      </c>
      <c r="V753">
        <v>0.28000000000000003</v>
      </c>
      <c r="W753">
        <v>7.2576087834019504E-2</v>
      </c>
      <c r="X753">
        <v>0.62</v>
      </c>
      <c r="Y753">
        <v>0.112</v>
      </c>
      <c r="Z753">
        <v>0.26</v>
      </c>
      <c r="AA753">
        <v>0.42744200657854231</v>
      </c>
      <c r="AB753">
        <v>0.10161266100000001</v>
      </c>
      <c r="AC753">
        <v>0.37724670664749432</v>
      </c>
      <c r="AD753">
        <v>0.53120000000000001</v>
      </c>
      <c r="AE753">
        <v>1.2192748938327951</v>
      </c>
      <c r="AF753">
        <v>0.31593399999999999</v>
      </c>
      <c r="AG753">
        <v>0.24</v>
      </c>
      <c r="AH753">
        <v>3.1238343995399001E-3</v>
      </c>
      <c r="AI753">
        <v>0.38629999999999998</v>
      </c>
      <c r="AJ753">
        <v>0</v>
      </c>
      <c r="AK753">
        <v>0.2</v>
      </c>
      <c r="AL753">
        <v>0.30558472871780396</v>
      </c>
      <c r="AM753">
        <v>0.31847849488258362</v>
      </c>
      <c r="AN753">
        <v>0.28731849789619446</v>
      </c>
      <c r="AO753" s="5" t="s">
        <v>4415</v>
      </c>
    </row>
    <row r="754" spans="1:41" ht="15" x14ac:dyDescent="0.25">
      <c r="A754">
        <v>2014</v>
      </c>
      <c r="B754" s="5" t="s">
        <v>83</v>
      </c>
      <c r="C754" s="5" t="s">
        <v>4376</v>
      </c>
      <c r="D754" s="5" t="s">
        <v>9</v>
      </c>
      <c r="E754" s="5" t="s">
        <v>192</v>
      </c>
      <c r="F754" s="5" t="s">
        <v>4380</v>
      </c>
      <c r="G754" s="5" t="s">
        <v>87</v>
      </c>
      <c r="H754" s="5" t="s">
        <v>503</v>
      </c>
      <c r="I754">
        <v>0.4753373253493014</v>
      </c>
      <c r="J754">
        <v>0.21440944835017001</v>
      </c>
      <c r="K754">
        <v>0.1955197912135711</v>
      </c>
      <c r="L754">
        <v>0.735676</v>
      </c>
      <c r="M754">
        <v>0.58533707423237291</v>
      </c>
      <c r="N754">
        <v>0.63</v>
      </c>
      <c r="O754">
        <v>0.219</v>
      </c>
      <c r="P754">
        <v>0.77494212028213005</v>
      </c>
      <c r="Q754">
        <v>0.27600000000000002</v>
      </c>
      <c r="R754">
        <v>0.82521501568349687</v>
      </c>
      <c r="S754">
        <v>0.2004613990277663</v>
      </c>
      <c r="T754">
        <v>0.15</v>
      </c>
      <c r="U754">
        <v>0.11700000000000001</v>
      </c>
      <c r="V754">
        <v>0.27</v>
      </c>
      <c r="W754">
        <v>0.45636554452248329</v>
      </c>
      <c r="X754">
        <v>0.39245649399999999</v>
      </c>
      <c r="Y754">
        <v>0.39800000000000002</v>
      </c>
      <c r="Z754">
        <v>1.1200000000000001</v>
      </c>
      <c r="AA754">
        <v>0.80698939302477224</v>
      </c>
      <c r="AB754">
        <v>0.73335735700000004</v>
      </c>
      <c r="AC754">
        <v>1.1793812055317809</v>
      </c>
      <c r="AD754">
        <v>1.1826000000000001</v>
      </c>
      <c r="AE754">
        <v>1.676427711225202</v>
      </c>
      <c r="AF754">
        <v>0.35980299999999998</v>
      </c>
      <c r="AG754">
        <v>0.49</v>
      </c>
      <c r="AH754">
        <v>0.40872109405075407</v>
      </c>
      <c r="AI754">
        <v>0.38140000000000002</v>
      </c>
      <c r="AJ754">
        <v>0.3</v>
      </c>
      <c r="AK754">
        <v>0.15</v>
      </c>
      <c r="AL754">
        <v>0.54153108596801758</v>
      </c>
      <c r="AM754">
        <v>0.62642240524291992</v>
      </c>
      <c r="AN754">
        <v>0.42126822471618652</v>
      </c>
      <c r="AO754" s="5" t="s">
        <v>4416</v>
      </c>
    </row>
    <row r="755" spans="1:41" ht="15" x14ac:dyDescent="0.25">
      <c r="A755">
        <v>2014</v>
      </c>
      <c r="B755" s="5" t="s">
        <v>83</v>
      </c>
      <c r="C755" s="5" t="s">
        <v>4376</v>
      </c>
      <c r="D755" s="5" t="s">
        <v>9</v>
      </c>
      <c r="E755" s="5" t="s">
        <v>192</v>
      </c>
      <c r="F755" s="5" t="s">
        <v>4381</v>
      </c>
      <c r="G755" s="5" t="s">
        <v>87</v>
      </c>
      <c r="H755" s="5" t="s">
        <v>503</v>
      </c>
      <c r="I755">
        <v>5.9720558882236001E-3</v>
      </c>
      <c r="J755">
        <v>3.5062236958812297E-2</v>
      </c>
      <c r="K755">
        <v>6.5245759025662998E-3</v>
      </c>
      <c r="L755">
        <v>7.0280000000000004E-3</v>
      </c>
      <c r="M755">
        <v>0</v>
      </c>
      <c r="N755">
        <v>0</v>
      </c>
      <c r="O755">
        <v>6.4000000000000001E-2</v>
      </c>
      <c r="P755">
        <v>2.9020621332041099E-2</v>
      </c>
      <c r="Q755">
        <v>8.1900000000000001E-2</v>
      </c>
      <c r="R755">
        <v>0.1083071941718102</v>
      </c>
      <c r="S755">
        <v>0.2054049600395485</v>
      </c>
      <c r="T755">
        <v>0.1</v>
      </c>
      <c r="U755">
        <v>0</v>
      </c>
      <c r="V755">
        <v>0.08</v>
      </c>
      <c r="W755">
        <v>3.0838782594655698E-2</v>
      </c>
      <c r="X755">
        <v>3.8993959000000002E-2</v>
      </c>
      <c r="Y755">
        <v>4.1000000000000002E-2</v>
      </c>
      <c r="Z755">
        <v>0.02</v>
      </c>
      <c r="AA755">
        <v>6.3780444236384001E-2</v>
      </c>
      <c r="AB755">
        <v>0</v>
      </c>
      <c r="AC755">
        <v>0.70863225517734252</v>
      </c>
      <c r="AD755">
        <v>1.44E-2</v>
      </c>
      <c r="AE755">
        <v>9.5994168726627402E-2</v>
      </c>
      <c r="AF755">
        <v>0.104241</v>
      </c>
      <c r="AG755">
        <v>0.02</v>
      </c>
      <c r="AH755">
        <v>1.57590451797683E-2</v>
      </c>
      <c r="AI755">
        <v>0.1386</v>
      </c>
      <c r="AJ755">
        <v>0</v>
      </c>
      <c r="AK755">
        <v>0.1</v>
      </c>
      <c r="AL755">
        <v>7.294686883687973E-2</v>
      </c>
      <c r="AM755">
        <v>8.2408115267753601E-2</v>
      </c>
      <c r="AN755">
        <v>5.9543445706367493E-2</v>
      </c>
      <c r="AO755" s="5" t="s">
        <v>4417</v>
      </c>
    </row>
    <row r="756" spans="1:41" ht="15" x14ac:dyDescent="0.25">
      <c r="A756">
        <v>2014</v>
      </c>
      <c r="B756" s="5" t="s">
        <v>83</v>
      </c>
      <c r="C756" s="5" t="s">
        <v>4376</v>
      </c>
      <c r="D756" s="5" t="s">
        <v>9</v>
      </c>
      <c r="E756" s="5" t="s">
        <v>192</v>
      </c>
      <c r="F756" s="5" t="s">
        <v>4382</v>
      </c>
      <c r="G756" s="5" t="s">
        <v>87</v>
      </c>
      <c r="H756" s="5" t="s">
        <v>503</v>
      </c>
      <c r="I756">
        <v>4.28582834331337E-2</v>
      </c>
      <c r="J756">
        <v>4.7539392929214802E-2</v>
      </c>
      <c r="K756">
        <v>2.39234449760766E-2</v>
      </c>
      <c r="L756">
        <v>0.25586700000000001</v>
      </c>
      <c r="M756">
        <v>9.3872092718357992E-3</v>
      </c>
      <c r="N756">
        <v>0.04</v>
      </c>
      <c r="O756">
        <v>0</v>
      </c>
      <c r="P756">
        <v>8.4423625693210602E-2</v>
      </c>
      <c r="Q756">
        <v>0</v>
      </c>
      <c r="R756">
        <v>5.3425073358291997E-2</v>
      </c>
      <c r="S756">
        <v>0.1123561561066711</v>
      </c>
      <c r="T756">
        <v>0.04</v>
      </c>
      <c r="U756">
        <v>0</v>
      </c>
      <c r="V756">
        <v>0.06</v>
      </c>
      <c r="W756">
        <v>1.4531363526278001E-3</v>
      </c>
      <c r="X756">
        <v>7.0688910999999993E-2</v>
      </c>
      <c r="Y756">
        <v>2.4E-2</v>
      </c>
      <c r="Z756">
        <v>0.14000000000000001</v>
      </c>
      <c r="AA756">
        <v>7.4248826580266894E-2</v>
      </c>
      <c r="AB756">
        <v>0</v>
      </c>
      <c r="AC756">
        <v>0.2056554420215804</v>
      </c>
      <c r="AD756">
        <v>0.1822</v>
      </c>
      <c r="AE756">
        <v>0.64159852950497565</v>
      </c>
      <c r="AF756">
        <v>3.9988999999999997E-2</v>
      </c>
      <c r="AG756">
        <v>0.02</v>
      </c>
      <c r="AH756">
        <v>0.12914957144366321</v>
      </c>
      <c r="AI756">
        <v>0.28649999999999998</v>
      </c>
      <c r="AJ756">
        <v>0</v>
      </c>
      <c r="AK756">
        <v>0.26</v>
      </c>
      <c r="AL756">
        <v>9.8112531006336212E-2</v>
      </c>
      <c r="AM756">
        <v>0.1017414852976799</v>
      </c>
      <c r="AN756">
        <v>9.2971533536911011E-2</v>
      </c>
      <c r="AO756" s="5" t="s">
        <v>4418</v>
      </c>
    </row>
    <row r="757" spans="1:41" ht="15" x14ac:dyDescent="0.25">
      <c r="A757">
        <v>2014</v>
      </c>
      <c r="B757" s="5" t="s">
        <v>83</v>
      </c>
      <c r="C757" s="5" t="s">
        <v>4376</v>
      </c>
      <c r="D757" s="5" t="s">
        <v>9</v>
      </c>
      <c r="E757" s="5" t="s">
        <v>192</v>
      </c>
      <c r="F757" s="5" t="s">
        <v>4383</v>
      </c>
      <c r="G757" s="5" t="s">
        <v>87</v>
      </c>
      <c r="H757" s="5" t="s">
        <v>503</v>
      </c>
      <c r="I757">
        <v>0.32245908183632732</v>
      </c>
      <c r="J757">
        <v>7.0850720591474306E-2</v>
      </c>
      <c r="K757">
        <v>9.9608525445846002E-2</v>
      </c>
      <c r="L757">
        <v>0.13186400000000001</v>
      </c>
      <c r="M757">
        <v>0.26858431444528952</v>
      </c>
      <c r="N757">
        <v>0.26</v>
      </c>
      <c r="O757">
        <v>0.14799999999999999</v>
      </c>
      <c r="P757">
        <v>0.213051203359716</v>
      </c>
      <c r="Q757">
        <v>8.72E-2</v>
      </c>
      <c r="R757">
        <v>0.19698472123849031</v>
      </c>
      <c r="S757">
        <v>0.28109637197550191</v>
      </c>
      <c r="T757">
        <v>7.0000000000000007E-2</v>
      </c>
      <c r="U757">
        <v>0.04</v>
      </c>
      <c r="V757">
        <v>0.15</v>
      </c>
      <c r="W757">
        <v>0.30693468959392911</v>
      </c>
      <c r="X757">
        <v>0.26</v>
      </c>
      <c r="Y757">
        <v>0.123</v>
      </c>
      <c r="Z757">
        <v>0.16</v>
      </c>
      <c r="AA757">
        <v>0.16772510563857451</v>
      </c>
      <c r="AB757">
        <v>0.131165487</v>
      </c>
      <c r="AC757">
        <v>0.31566564894933352</v>
      </c>
      <c r="AD757">
        <v>0.31340000000000001</v>
      </c>
      <c r="AE757">
        <v>0.2724218799518287</v>
      </c>
      <c r="AF757">
        <v>0.17969399999999999</v>
      </c>
      <c r="AG757">
        <v>0.18</v>
      </c>
      <c r="AH757">
        <v>0.1549889341658445</v>
      </c>
      <c r="AI757">
        <v>0.16470000000000001</v>
      </c>
      <c r="AJ757">
        <v>0.1</v>
      </c>
      <c r="AK757">
        <v>0.05</v>
      </c>
      <c r="AL757">
        <v>0.17997913062572479</v>
      </c>
      <c r="AM757">
        <v>0.17475977540016174</v>
      </c>
      <c r="AN757">
        <v>0.18737320601940155</v>
      </c>
      <c r="AO757" s="5" t="s">
        <v>4419</v>
      </c>
    </row>
    <row r="758" spans="1:41" ht="15" x14ac:dyDescent="0.25">
      <c r="A758">
        <v>2014</v>
      </c>
      <c r="B758" s="5" t="s">
        <v>83</v>
      </c>
      <c r="C758" s="5" t="s">
        <v>4376</v>
      </c>
      <c r="D758" s="5" t="s">
        <v>9</v>
      </c>
      <c r="E758" s="5" t="s">
        <v>192</v>
      </c>
      <c r="F758" s="5" t="s">
        <v>4384</v>
      </c>
      <c r="G758" s="5" t="s">
        <v>87</v>
      </c>
      <c r="H758" s="5" t="s">
        <v>503</v>
      </c>
      <c r="I758">
        <v>8.6802395209580802E-2</v>
      </c>
      <c r="J758">
        <v>0.2313750468786275</v>
      </c>
      <c r="K758">
        <v>1.9791213571117901E-2</v>
      </c>
      <c r="L758">
        <v>0.45372200000000013</v>
      </c>
      <c r="M758">
        <v>0.26695859663843508</v>
      </c>
      <c r="N758">
        <v>0.69</v>
      </c>
      <c r="O758">
        <v>6.5000000000000002E-2</v>
      </c>
      <c r="P758">
        <v>0.116405534916276</v>
      </c>
      <c r="Q758">
        <v>0</v>
      </c>
      <c r="R758">
        <v>0.1348578366892644</v>
      </c>
      <c r="S758">
        <v>0.1075224520062618</v>
      </c>
      <c r="T758">
        <v>0.11</v>
      </c>
      <c r="U758">
        <v>0</v>
      </c>
      <c r="V758">
        <v>7.0000000000000007E-2</v>
      </c>
      <c r="W758">
        <v>0.13401146363122629</v>
      </c>
      <c r="X758">
        <v>0.29828850899999998</v>
      </c>
      <c r="Y758">
        <v>0.14000000000000001</v>
      </c>
      <c r="Z758">
        <v>0.21</v>
      </c>
      <c r="AA758">
        <v>0.25820469860667972</v>
      </c>
      <c r="AB758">
        <v>0.21580727299999999</v>
      </c>
      <c r="AC758">
        <v>0.1301851622256304</v>
      </c>
      <c r="AD758">
        <v>0.21759999999999999</v>
      </c>
      <c r="AE758">
        <v>1.043449324966724</v>
      </c>
      <c r="AF758">
        <v>0.28042200000000023</v>
      </c>
      <c r="AG758">
        <v>0.25</v>
      </c>
      <c r="AH758">
        <v>0.1411786651015928</v>
      </c>
      <c r="AI758">
        <v>0.32700000000000001</v>
      </c>
      <c r="AJ758">
        <v>0</v>
      </c>
      <c r="AK758">
        <v>0.38</v>
      </c>
      <c r="AL758">
        <v>0.21995113790035248</v>
      </c>
      <c r="AM758">
        <v>0.24090728163719177</v>
      </c>
      <c r="AN758">
        <v>0.19026319682598114</v>
      </c>
      <c r="AO758" s="5" t="s">
        <v>4420</v>
      </c>
    </row>
    <row r="759" spans="1:41" ht="15" x14ac:dyDescent="0.25">
      <c r="A759">
        <v>2014</v>
      </c>
      <c r="B759" s="5" t="s">
        <v>83</v>
      </c>
      <c r="C759" s="5" t="s">
        <v>4376</v>
      </c>
      <c r="D759" s="5" t="s">
        <v>9</v>
      </c>
      <c r="E759" s="5" t="s">
        <v>192</v>
      </c>
      <c r="F759" s="5" t="s">
        <v>4385</v>
      </c>
      <c r="G759" s="5" t="s">
        <v>87</v>
      </c>
      <c r="H759" s="5" t="s">
        <v>503</v>
      </c>
      <c r="I759">
        <v>8.1277445109780397E-2</v>
      </c>
      <c r="J759">
        <v>2.8216469131539901E-2</v>
      </c>
      <c r="K759"/>
      <c r="L759">
        <v>0.17474899999999999</v>
      </c>
      <c r="M759">
        <v>0.66331908645147752</v>
      </c>
      <c r="N759">
        <v>0</v>
      </c>
      <c r="O759">
        <v>1.9E-2</v>
      </c>
      <c r="P759">
        <v>0</v>
      </c>
      <c r="Q759">
        <v>0</v>
      </c>
      <c r="R759">
        <v>2.1450976424163002E-3</v>
      </c>
      <c r="S759">
        <v>1.1123012276509799E-2</v>
      </c>
      <c r="T759">
        <v>0.05</v>
      </c>
      <c r="U759">
        <v>0.13600000000000001</v>
      </c>
      <c r="V759">
        <v>0.06</v>
      </c>
      <c r="W759">
        <v>2.1231936707838898E-2</v>
      </c>
      <c r="X759">
        <v>0.14666331099999999</v>
      </c>
      <c r="Y759">
        <v>8.4000000000000005E-2</v>
      </c>
      <c r="Z759">
        <v>0</v>
      </c>
      <c r="AA759">
        <v>0.12606408534857649</v>
      </c>
      <c r="AB759">
        <v>0</v>
      </c>
      <c r="AC759">
        <v>0.15633393265737969</v>
      </c>
      <c r="AD759">
        <v>0</v>
      </c>
      <c r="AE759">
        <v>0.23394815237370861</v>
      </c>
      <c r="AF759">
        <v>0.12617600000000001</v>
      </c>
      <c r="AG759">
        <v>0.06</v>
      </c>
      <c r="AH759">
        <v>9.4169619827920201E-2</v>
      </c>
      <c r="AI759">
        <v>3.5000000000000001E-3</v>
      </c>
      <c r="AJ759">
        <v>0</v>
      </c>
      <c r="AK759">
        <v>0.01</v>
      </c>
      <c r="AL759">
        <v>7.8893683850765228E-2</v>
      </c>
      <c r="AM759">
        <v>7.4641764163970947E-2</v>
      </c>
      <c r="AN759">
        <v>8.4917247295379639E-2</v>
      </c>
      <c r="AO759" s="5" t="s">
        <v>4421</v>
      </c>
    </row>
    <row r="760" spans="1:41" ht="15" x14ac:dyDescent="0.25">
      <c r="A760">
        <v>2014</v>
      </c>
      <c r="B760" s="5" t="s">
        <v>1806</v>
      </c>
      <c r="C760" s="5" t="s">
        <v>505</v>
      </c>
      <c r="D760" s="5" t="s">
        <v>9</v>
      </c>
      <c r="E760" s="5" t="s">
        <v>1</v>
      </c>
      <c r="F760" s="5" t="s">
        <v>188</v>
      </c>
      <c r="G760" s="5" t="s">
        <v>87</v>
      </c>
      <c r="H760" s="5" t="s">
        <v>503</v>
      </c>
      <c r="I760">
        <v>52</v>
      </c>
      <c r="J760">
        <v>14</v>
      </c>
      <c r="K760">
        <v>161.30000000000001</v>
      </c>
      <c r="L760">
        <v>67.099999999999994</v>
      </c>
      <c r="M760">
        <v>20</v>
      </c>
      <c r="N760">
        <v>60</v>
      </c>
      <c r="O760">
        <v>0</v>
      </c>
      <c r="P760">
        <v>56.906683664881783</v>
      </c>
      <c r="Q760">
        <v>4</v>
      </c>
      <c r="R760">
        <v>45</v>
      </c>
      <c r="S760">
        <v>70</v>
      </c>
      <c r="T760">
        <v>65</v>
      </c>
      <c r="U760">
        <v>15</v>
      </c>
      <c r="V760">
        <v>40</v>
      </c>
      <c r="W760">
        <v>20.27</v>
      </c>
      <c r="X760">
        <v>55</v>
      </c>
      <c r="Y760">
        <v>15.5</v>
      </c>
      <c r="Z760">
        <v>149</v>
      </c>
      <c r="AA760">
        <v>40</v>
      </c>
      <c r="AB760">
        <v>30</v>
      </c>
      <c r="AC760">
        <v>90.69</v>
      </c>
      <c r="AD760">
        <v>58.014600000000002</v>
      </c>
      <c r="AE760">
        <v>76</v>
      </c>
      <c r="AF760">
        <v>15.1929842246237</v>
      </c>
      <c r="AG760">
        <v>18.899999999999999</v>
      </c>
      <c r="AH760">
        <v>15.32</v>
      </c>
      <c r="AI760">
        <v>38</v>
      </c>
      <c r="AJ760">
        <v>1.3</v>
      </c>
      <c r="AK760">
        <v>49</v>
      </c>
      <c r="AL760">
        <v>46.292903900146484</v>
      </c>
      <c r="AM760">
        <v>44.740570068359375</v>
      </c>
      <c r="AN760">
        <v>48.492046356201172</v>
      </c>
      <c r="AO760" s="5" t="s">
        <v>2026</v>
      </c>
    </row>
    <row r="761" spans="1:41" ht="15" x14ac:dyDescent="0.25">
      <c r="A761">
        <v>2014</v>
      </c>
      <c r="B761" s="5" t="s">
        <v>1807</v>
      </c>
      <c r="C761" s="5" t="s">
        <v>505</v>
      </c>
      <c r="D761" s="5" t="s">
        <v>9</v>
      </c>
      <c r="E761" s="5" t="s">
        <v>1</v>
      </c>
      <c r="F761" s="5" t="s">
        <v>188</v>
      </c>
      <c r="G761" s="5" t="s">
        <v>87</v>
      </c>
      <c r="H761" s="5" t="s">
        <v>503</v>
      </c>
      <c r="I761">
        <v>52</v>
      </c>
      <c r="J761">
        <v>14</v>
      </c>
      <c r="K761">
        <v>161.30000000000001</v>
      </c>
      <c r="L761">
        <v>75.810860876533198</v>
      </c>
      <c r="M761">
        <v>20</v>
      </c>
      <c r="N761">
        <v>60</v>
      </c>
      <c r="O761">
        <v>15</v>
      </c>
      <c r="P761">
        <v>69.447965259810516</v>
      </c>
      <c r="Q761">
        <v>4.79</v>
      </c>
      <c r="R761">
        <v>45</v>
      </c>
      <c r="S761">
        <v>80</v>
      </c>
      <c r="T761">
        <v>60</v>
      </c>
      <c r="U761">
        <v>1.5</v>
      </c>
      <c r="V761">
        <v>52</v>
      </c>
      <c r="W761">
        <v>7.29</v>
      </c>
      <c r="X761">
        <v>55</v>
      </c>
      <c r="Y761">
        <v>15.5</v>
      </c>
      <c r="Z761">
        <v>151</v>
      </c>
      <c r="AA761">
        <v>40</v>
      </c>
      <c r="AB761">
        <v>25.4</v>
      </c>
      <c r="AC761">
        <v>90.7</v>
      </c>
      <c r="AD761">
        <v>57.9</v>
      </c>
      <c r="AE761">
        <v>21</v>
      </c>
      <c r="AF761">
        <v>45.57</v>
      </c>
      <c r="AG761">
        <v>21</v>
      </c>
      <c r="AH761">
        <v>17.505715058748962</v>
      </c>
      <c r="AI761">
        <v>38</v>
      </c>
      <c r="AJ761">
        <v>1.39</v>
      </c>
      <c r="AK761">
        <v>49</v>
      </c>
      <c r="AL761">
        <v>46.451881408691406</v>
      </c>
      <c r="AM761">
        <v>44.747581481933594</v>
      </c>
      <c r="AN761">
        <v>48.866306304931641</v>
      </c>
      <c r="AO761" s="5" t="s">
        <v>2027</v>
      </c>
    </row>
    <row r="762" spans="1:41" ht="15" x14ac:dyDescent="0.25">
      <c r="A762">
        <v>2014</v>
      </c>
      <c r="B762" s="5" t="s">
        <v>1806</v>
      </c>
      <c r="C762" s="5" t="s">
        <v>505</v>
      </c>
      <c r="D762" s="5" t="s">
        <v>9</v>
      </c>
      <c r="E762" s="5" t="s">
        <v>1</v>
      </c>
      <c r="F762" s="5" t="s">
        <v>190</v>
      </c>
      <c r="G762" s="5" t="s">
        <v>87</v>
      </c>
      <c r="H762" s="5" t="s">
        <v>503</v>
      </c>
      <c r="I762">
        <v>112</v>
      </c>
      <c r="J762">
        <v>69</v>
      </c>
      <c r="K762">
        <v>130</v>
      </c>
      <c r="L762">
        <v>130.4</v>
      </c>
      <c r="M762">
        <v>70</v>
      </c>
      <c r="N762">
        <v>242</v>
      </c>
      <c r="O762">
        <v>83</v>
      </c>
      <c r="P762">
        <v>127</v>
      </c>
      <c r="Q762">
        <v>36</v>
      </c>
      <c r="R762">
        <v>100</v>
      </c>
      <c r="S762">
        <v>54</v>
      </c>
      <c r="T762">
        <v>135</v>
      </c>
      <c r="U762">
        <v>30</v>
      </c>
      <c r="V762">
        <v>75</v>
      </c>
      <c r="W762">
        <v>60.8</v>
      </c>
      <c r="X762">
        <v>90</v>
      </c>
      <c r="Y762">
        <v>90.9</v>
      </c>
      <c r="Z762">
        <v>176.11500000000001</v>
      </c>
      <c r="AA762">
        <v>170</v>
      </c>
      <c r="AB762">
        <v>60</v>
      </c>
      <c r="AC762">
        <v>217</v>
      </c>
      <c r="AD762">
        <v>161.595</v>
      </c>
      <c r="AE762">
        <v>264</v>
      </c>
      <c r="AF762">
        <v>117.90701577537629</v>
      </c>
      <c r="AG762">
        <v>95.1</v>
      </c>
      <c r="AH762">
        <v>54.68</v>
      </c>
      <c r="AI762">
        <v>132</v>
      </c>
      <c r="AJ762">
        <v>36.344999999999999</v>
      </c>
      <c r="AK762">
        <v>128</v>
      </c>
      <c r="AL762">
        <v>111.99455261230469</v>
      </c>
      <c r="AM762">
        <v>122.86865234375</v>
      </c>
      <c r="AN762">
        <v>96.589576721191406</v>
      </c>
      <c r="AO762" s="5" t="s">
        <v>2028</v>
      </c>
    </row>
    <row r="763" spans="1:41" ht="15" x14ac:dyDescent="0.25">
      <c r="A763">
        <v>2014</v>
      </c>
      <c r="B763" s="5" t="s">
        <v>1807</v>
      </c>
      <c r="C763" s="5" t="s">
        <v>505</v>
      </c>
      <c r="D763" s="5" t="s">
        <v>9</v>
      </c>
      <c r="E763" s="5" t="s">
        <v>1</v>
      </c>
      <c r="F763" s="5" t="s">
        <v>190</v>
      </c>
      <c r="G763" s="5" t="s">
        <v>87</v>
      </c>
      <c r="H763" s="5" t="s">
        <v>503</v>
      </c>
      <c r="I763">
        <v>112</v>
      </c>
      <c r="J763">
        <v>70</v>
      </c>
      <c r="K763">
        <v>130.4</v>
      </c>
      <c r="L763">
        <v>80.39</v>
      </c>
      <c r="M763">
        <v>70</v>
      </c>
      <c r="N763">
        <v>242</v>
      </c>
      <c r="O763">
        <v>68</v>
      </c>
      <c r="P763">
        <v>820.46046991522201</v>
      </c>
      <c r="Q763">
        <v>19.809999999999999</v>
      </c>
      <c r="R763">
        <v>100</v>
      </c>
      <c r="S763">
        <v>840</v>
      </c>
      <c r="T763">
        <v>195</v>
      </c>
      <c r="U763">
        <v>21</v>
      </c>
      <c r="V763">
        <v>72</v>
      </c>
      <c r="W763">
        <v>79.47</v>
      </c>
      <c r="X763">
        <v>90</v>
      </c>
      <c r="Y763">
        <v>117.5</v>
      </c>
      <c r="Z763">
        <v>199</v>
      </c>
      <c r="AA763">
        <v>227.05792734998099</v>
      </c>
      <c r="AB763">
        <v>42.7</v>
      </c>
      <c r="AC763">
        <v>217</v>
      </c>
      <c r="AD763">
        <v>152.43</v>
      </c>
      <c r="AE763">
        <v>398</v>
      </c>
      <c r="AF763">
        <v>75</v>
      </c>
      <c r="AG763">
        <v>125.5</v>
      </c>
      <c r="AH763">
        <v>72.968386585264511</v>
      </c>
      <c r="AI763">
        <v>133</v>
      </c>
      <c r="AJ763">
        <v>75.599999999999994</v>
      </c>
      <c r="AK763">
        <v>128</v>
      </c>
      <c r="AL763">
        <v>171.52713012695312</v>
      </c>
      <c r="AM763">
        <v>174.84226989746094</v>
      </c>
      <c r="AN763">
        <v>166.83070373535156</v>
      </c>
      <c r="AO763" s="5" t="s">
        <v>2029</v>
      </c>
    </row>
    <row r="764" spans="1:41" ht="15" x14ac:dyDescent="0.25">
      <c r="A764">
        <v>2014</v>
      </c>
      <c r="B764" s="5" t="s">
        <v>1806</v>
      </c>
      <c r="C764" s="5" t="s">
        <v>505</v>
      </c>
      <c r="D764" s="5" t="s">
        <v>9</v>
      </c>
      <c r="E764" s="5" t="s">
        <v>192</v>
      </c>
      <c r="F764" s="5" t="s">
        <v>188</v>
      </c>
      <c r="G764" s="5" t="s">
        <v>87</v>
      </c>
      <c r="H764" s="5" t="s">
        <v>503</v>
      </c>
      <c r="I764">
        <v>0.3</v>
      </c>
      <c r="J764">
        <v>0.12</v>
      </c>
      <c r="K764">
        <v>0.57999999999999996</v>
      </c>
      <c r="L764">
        <v>1.21</v>
      </c>
      <c r="M764">
        <v>0.2</v>
      </c>
      <c r="N764">
        <v>0.2</v>
      </c>
      <c r="O764">
        <v>0</v>
      </c>
      <c r="P764">
        <v>0.20810984140929459</v>
      </c>
      <c r="Q764">
        <v>0.02</v>
      </c>
      <c r="R764">
        <v>0.3</v>
      </c>
      <c r="S764">
        <v>0.4</v>
      </c>
      <c r="T764">
        <v>0.4</v>
      </c>
      <c r="U764">
        <v>0.3</v>
      </c>
      <c r="V764">
        <v>0.28999999999999998</v>
      </c>
      <c r="W764">
        <v>0.09</v>
      </c>
      <c r="X764">
        <v>0.24</v>
      </c>
      <c r="Y764">
        <v>7.0000000000000007E-2</v>
      </c>
      <c r="Z764">
        <v>0.64</v>
      </c>
      <c r="AA764">
        <v>0.2</v>
      </c>
      <c r="AB764">
        <v>0.15</v>
      </c>
      <c r="AC764">
        <v>0.7</v>
      </c>
      <c r="AD764">
        <v>0.30922500000000003</v>
      </c>
      <c r="AE764">
        <v>0.5</v>
      </c>
      <c r="AF764">
        <v>0.19282887947049041</v>
      </c>
      <c r="AG764">
        <v>0.113</v>
      </c>
      <c r="AH764">
        <v>0.1532</v>
      </c>
      <c r="AI764">
        <v>0.13</v>
      </c>
      <c r="AJ764">
        <v>0.01</v>
      </c>
      <c r="AK764">
        <v>0.22</v>
      </c>
      <c r="AL764">
        <v>0.28435736894607544</v>
      </c>
      <c r="AM764">
        <v>0.31611403822898865</v>
      </c>
      <c r="AN764">
        <v>0.2393687516450882</v>
      </c>
      <c r="AO764" s="5" t="s">
        <v>2030</v>
      </c>
    </row>
    <row r="765" spans="1:41" ht="15" x14ac:dyDescent="0.25">
      <c r="A765">
        <v>2014</v>
      </c>
      <c r="B765" s="5" t="s">
        <v>1807</v>
      </c>
      <c r="C765" s="5" t="s">
        <v>505</v>
      </c>
      <c r="D765" s="5" t="s">
        <v>9</v>
      </c>
      <c r="E765" s="5" t="s">
        <v>192</v>
      </c>
      <c r="F765" s="5" t="s">
        <v>188</v>
      </c>
      <c r="G765" s="5" t="s">
        <v>87</v>
      </c>
      <c r="H765" s="5" t="s">
        <v>503</v>
      </c>
      <c r="I765">
        <v>0.3</v>
      </c>
      <c r="J765">
        <v>0.12</v>
      </c>
      <c r="K765">
        <v>0.57999999999999996</v>
      </c>
      <c r="L765">
        <v>0.37294621769320041</v>
      </c>
      <c r="M765">
        <v>0.2</v>
      </c>
      <c r="N765">
        <v>0.4</v>
      </c>
      <c r="O765">
        <v>0.06</v>
      </c>
      <c r="P765">
        <v>0.2481114650777351</v>
      </c>
      <c r="Q765">
        <v>0.02</v>
      </c>
      <c r="R765">
        <v>0.3</v>
      </c>
      <c r="S765">
        <v>0.35</v>
      </c>
      <c r="T765">
        <v>0.3</v>
      </c>
      <c r="U765">
        <v>0.08</v>
      </c>
      <c r="V765">
        <v>0.26</v>
      </c>
      <c r="W765">
        <v>0.04</v>
      </c>
      <c r="X765">
        <v>0.24</v>
      </c>
      <c r="Y765">
        <v>7.0000000000000007E-2</v>
      </c>
      <c r="Z765">
        <v>0.56999999999999995</v>
      </c>
      <c r="AA765">
        <v>0.2</v>
      </c>
      <c r="AB765">
        <v>0.15</v>
      </c>
      <c r="AC765">
        <v>0.7</v>
      </c>
      <c r="AD765">
        <v>0.4</v>
      </c>
      <c r="AE765">
        <v>0.15</v>
      </c>
      <c r="AF765">
        <v>0.90716920649892463</v>
      </c>
      <c r="AG765">
        <v>0.13</v>
      </c>
      <c r="AH765">
        <v>0.1987926687638655</v>
      </c>
      <c r="AI765">
        <v>0.17</v>
      </c>
      <c r="AJ765">
        <v>9.4999999999999998E-3</v>
      </c>
      <c r="AK765">
        <v>0.22</v>
      </c>
      <c r="AL765">
        <v>0.26712134480476379</v>
      </c>
      <c r="AM765">
        <v>0.28457218408584595</v>
      </c>
      <c r="AN765">
        <v>0.24239939451217651</v>
      </c>
      <c r="AO765" s="5" t="s">
        <v>2031</v>
      </c>
    </row>
    <row r="766" spans="1:41" ht="15" x14ac:dyDescent="0.25">
      <c r="A766">
        <v>2014</v>
      </c>
      <c r="B766" s="5" t="s">
        <v>1806</v>
      </c>
      <c r="C766" s="5" t="s">
        <v>505</v>
      </c>
      <c r="D766" s="5" t="s">
        <v>9</v>
      </c>
      <c r="E766" s="5" t="s">
        <v>192</v>
      </c>
      <c r="F766" s="5" t="s">
        <v>190</v>
      </c>
      <c r="G766" s="5" t="s">
        <v>87</v>
      </c>
      <c r="H766" s="5" t="s">
        <v>503</v>
      </c>
      <c r="I766">
        <v>1.39</v>
      </c>
      <c r="J766">
        <v>1.25</v>
      </c>
      <c r="K766">
        <v>1.1299999999999999</v>
      </c>
      <c r="L766">
        <v>3.01</v>
      </c>
      <c r="M766">
        <v>2.2999999999999998</v>
      </c>
      <c r="N766">
        <v>3.8</v>
      </c>
      <c r="O766">
        <v>1.66</v>
      </c>
      <c r="P766">
        <v>1.46</v>
      </c>
      <c r="Q766">
        <v>0.98</v>
      </c>
      <c r="R766">
        <v>1.5</v>
      </c>
      <c r="S766">
        <v>1.19</v>
      </c>
      <c r="T766">
        <v>1.3</v>
      </c>
      <c r="U766">
        <v>0.6</v>
      </c>
      <c r="V766">
        <v>1.07</v>
      </c>
      <c r="W766">
        <v>0.81</v>
      </c>
      <c r="X766">
        <v>2.2999999999999998</v>
      </c>
      <c r="Y766">
        <v>1.33</v>
      </c>
      <c r="Z766">
        <v>2.0795499999999998</v>
      </c>
      <c r="AA766">
        <v>2.6</v>
      </c>
      <c r="AB766">
        <v>0.85</v>
      </c>
      <c r="AC766">
        <v>3.45</v>
      </c>
      <c r="AD766">
        <v>2.9925000000000002</v>
      </c>
      <c r="AE766">
        <v>4</v>
      </c>
      <c r="AF766">
        <v>2.2371711205295099</v>
      </c>
      <c r="AG766">
        <v>1.5469999999999999</v>
      </c>
      <c r="AH766">
        <v>1.1468</v>
      </c>
      <c r="AI766">
        <v>2.2999999999999998</v>
      </c>
      <c r="AJ766">
        <v>0.56499999999999995</v>
      </c>
      <c r="AK766">
        <v>2.11</v>
      </c>
      <c r="AL766">
        <v>1.8261386156082153</v>
      </c>
      <c r="AM766">
        <v>1.933454155921936</v>
      </c>
      <c r="AN766">
        <v>1.6741085052490234</v>
      </c>
      <c r="AO766" s="5" t="s">
        <v>2033</v>
      </c>
    </row>
    <row r="767" spans="1:41" ht="15" x14ac:dyDescent="0.25">
      <c r="A767">
        <v>2014</v>
      </c>
      <c r="B767" s="5" t="s">
        <v>1807</v>
      </c>
      <c r="C767" s="5" t="s">
        <v>505</v>
      </c>
      <c r="D767" s="5" t="s">
        <v>9</v>
      </c>
      <c r="E767" s="5" t="s">
        <v>192</v>
      </c>
      <c r="F767" s="5" t="s">
        <v>190</v>
      </c>
      <c r="G767" s="5" t="s">
        <v>87</v>
      </c>
      <c r="H767" s="5" t="s">
        <v>503</v>
      </c>
      <c r="I767">
        <v>1.39</v>
      </c>
      <c r="J767">
        <v>1.27</v>
      </c>
      <c r="K767">
        <v>1.1299999999999999</v>
      </c>
      <c r="L767">
        <v>2.7841260593432762</v>
      </c>
      <c r="M767">
        <v>2.2999999999999998</v>
      </c>
      <c r="N767">
        <v>3.8</v>
      </c>
      <c r="O767">
        <v>1.6</v>
      </c>
      <c r="P767">
        <v>2.910579778763172</v>
      </c>
      <c r="Q767">
        <v>0.46</v>
      </c>
      <c r="R767">
        <v>1.5</v>
      </c>
      <c r="S767">
        <v>2.34</v>
      </c>
      <c r="T767">
        <v>1.4</v>
      </c>
      <c r="U767">
        <v>0.29299999999999998</v>
      </c>
      <c r="V767">
        <v>1.01</v>
      </c>
      <c r="W767">
        <v>1.44</v>
      </c>
      <c r="X767">
        <v>2</v>
      </c>
      <c r="Y767">
        <v>1.73</v>
      </c>
      <c r="Z767">
        <v>2.35</v>
      </c>
      <c r="AA767">
        <v>2.61147105675209</v>
      </c>
      <c r="AB767">
        <v>1.18</v>
      </c>
      <c r="AC767">
        <v>3.45</v>
      </c>
      <c r="AD767">
        <v>2.64</v>
      </c>
      <c r="AE767">
        <v>4.8499999999999996</v>
      </c>
      <c r="AF767">
        <v>1.4928307935010749</v>
      </c>
      <c r="AG767">
        <v>1.34</v>
      </c>
      <c r="AH767">
        <v>1.201911630379473</v>
      </c>
      <c r="AI767">
        <v>2.48</v>
      </c>
      <c r="AJ767">
        <v>1.1240000000000001</v>
      </c>
      <c r="AK767">
        <v>2.11</v>
      </c>
      <c r="AL767">
        <v>1.9375144243240356</v>
      </c>
      <c r="AM767">
        <v>2.0215299129486084</v>
      </c>
      <c r="AN767">
        <v>1.8184927701950073</v>
      </c>
      <c r="AO767" s="5" t="s">
        <v>2032</v>
      </c>
    </row>
    <row r="768" spans="1:41" ht="15" x14ac:dyDescent="0.25">
      <c r="A768">
        <v>2014</v>
      </c>
      <c r="B768" s="5" t="s">
        <v>83</v>
      </c>
      <c r="C768" s="5" t="s">
        <v>252</v>
      </c>
      <c r="D768" s="5" t="s">
        <v>253</v>
      </c>
      <c r="E768" s="5" t="s">
        <v>14</v>
      </c>
      <c r="F768" s="5" t="s">
        <v>254</v>
      </c>
      <c r="G768" s="5" t="s">
        <v>87</v>
      </c>
      <c r="H768" s="5" t="s">
        <v>136</v>
      </c>
      <c r="I768">
        <v>2.5422693348205901E-2</v>
      </c>
      <c r="J768">
        <v>6.39039342778015E-2</v>
      </c>
      <c r="K768">
        <v>3.7238790248745497E-2</v>
      </c>
      <c r="L768">
        <v>2.8287965175126901E-2</v>
      </c>
      <c r="M768">
        <v>7.2259192917733001E-2</v>
      </c>
      <c r="N768">
        <v>5.4672997025939002E-2</v>
      </c>
      <c r="O768">
        <v>7.7839188547230598E-2</v>
      </c>
      <c r="P768">
        <v>6.7005362456245499E-2</v>
      </c>
      <c r="Q768">
        <v>6.4564349373040897E-2</v>
      </c>
      <c r="R768">
        <v>5.8891136928705803E-2</v>
      </c>
      <c r="S768">
        <v>6.7549648063930004E-2</v>
      </c>
      <c r="T768">
        <v>2.3658215455758101E-2</v>
      </c>
      <c r="U768">
        <v>7.0165017009517897E-2</v>
      </c>
      <c r="V768">
        <v>8.3449415788791795E-2</v>
      </c>
      <c r="W768">
        <v>2.06288995569411E-2</v>
      </c>
      <c r="X768">
        <v>4.90307528143408E-2</v>
      </c>
      <c r="Y768">
        <v>4.9186192494025199E-2</v>
      </c>
      <c r="Z768">
        <v>6.9900762329541205E-2</v>
      </c>
      <c r="AA768">
        <v>6.4494215250675793E-2</v>
      </c>
      <c r="AB768">
        <v>6.5839123548994405E-2</v>
      </c>
      <c r="AC768">
        <v>4.7202499357637297E-2</v>
      </c>
      <c r="AD768">
        <v>3.9099292048512799E-2</v>
      </c>
      <c r="AE768">
        <v>3.1467817894903299E-2</v>
      </c>
      <c r="AF768">
        <v>5.3181532113138898E-2</v>
      </c>
      <c r="AG768">
        <v>6.5096377959457802E-2</v>
      </c>
      <c r="AH768">
        <v>5.5331647844638003E-2</v>
      </c>
      <c r="AI768">
        <v>6.8990791237094701E-2</v>
      </c>
      <c r="AJ768">
        <v>7.0257201395912502E-2</v>
      </c>
      <c r="AK768">
        <v>3.1214090674078598E-2</v>
      </c>
      <c r="AL768">
        <v>5.4338939487934113E-2</v>
      </c>
      <c r="AM768">
        <v>5.6891139596700668E-2</v>
      </c>
      <c r="AN768">
        <v>5.0723303109407425E-2</v>
      </c>
      <c r="AO768" s="5" t="s">
        <v>656</v>
      </c>
    </row>
    <row r="769" spans="1:41" ht="15" x14ac:dyDescent="0.25">
      <c r="A769">
        <v>2014</v>
      </c>
      <c r="B769" s="5" t="s">
        <v>83</v>
      </c>
      <c r="C769" s="5" t="s">
        <v>252</v>
      </c>
      <c r="D769" s="5" t="s">
        <v>253</v>
      </c>
      <c r="E769" s="5" t="s">
        <v>14</v>
      </c>
      <c r="F769" s="5" t="s">
        <v>256</v>
      </c>
      <c r="G769" s="5" t="s">
        <v>87</v>
      </c>
      <c r="H769" s="5" t="s">
        <v>136</v>
      </c>
      <c r="I769">
        <v>3.22726133482059E-2</v>
      </c>
      <c r="J769">
        <v>7.0753854277801495E-2</v>
      </c>
      <c r="K769">
        <v>4.40887102487455E-2</v>
      </c>
      <c r="L769">
        <v>3.51378851751269E-2</v>
      </c>
      <c r="M769">
        <v>7.9109112917732996E-2</v>
      </c>
      <c r="N769">
        <v>6.1522917025938997E-2</v>
      </c>
      <c r="O769">
        <v>8.4689108547230593E-2</v>
      </c>
      <c r="P769">
        <v>7.3855282456245494E-2</v>
      </c>
      <c r="Q769">
        <v>7.1414269373040906E-2</v>
      </c>
      <c r="R769">
        <v>6.5741056928705799E-2</v>
      </c>
      <c r="S769">
        <v>7.4399568063929999E-2</v>
      </c>
      <c r="T769">
        <v>3.05081354557581E-2</v>
      </c>
      <c r="U769">
        <v>7.7014937009517906E-2</v>
      </c>
      <c r="V769">
        <v>9.0299335788791804E-2</v>
      </c>
      <c r="W769">
        <v>2.7478819556941099E-2</v>
      </c>
      <c r="X769">
        <v>5.5880672814340802E-2</v>
      </c>
      <c r="Y769">
        <v>5.6036112494025202E-2</v>
      </c>
      <c r="Z769">
        <v>7.6750682329541201E-2</v>
      </c>
      <c r="AA769">
        <v>7.1344135250675803E-2</v>
      </c>
      <c r="AB769">
        <v>7.26890435489944E-2</v>
      </c>
      <c r="AC769">
        <v>5.4052419357637299E-2</v>
      </c>
      <c r="AD769">
        <v>4.5949212048512801E-2</v>
      </c>
      <c r="AE769">
        <v>3.8317737894903302E-2</v>
      </c>
      <c r="AF769">
        <v>6.00314521131389E-2</v>
      </c>
      <c r="AG769">
        <v>7.1946297959457797E-2</v>
      </c>
      <c r="AH769">
        <v>6.2181567844637999E-2</v>
      </c>
      <c r="AI769">
        <v>7.5840711237094696E-2</v>
      </c>
      <c r="AJ769">
        <v>7.7107121395912498E-2</v>
      </c>
      <c r="AK769">
        <v>3.8064010674078601E-2</v>
      </c>
      <c r="AL769">
        <v>6.1188850551843643E-2</v>
      </c>
      <c r="AM769">
        <v>6.3741058111190796E-2</v>
      </c>
      <c r="AN769">
        <v>5.7573225349187851E-2</v>
      </c>
      <c r="AO769" s="5" t="s">
        <v>657</v>
      </c>
    </row>
    <row r="770" spans="1:41" ht="15" x14ac:dyDescent="0.25">
      <c r="A770">
        <v>2014</v>
      </c>
      <c r="B770" s="5" t="s">
        <v>83</v>
      </c>
      <c r="C770" s="5" t="s">
        <v>316</v>
      </c>
      <c r="D770" s="5" t="s">
        <v>253</v>
      </c>
      <c r="E770" s="5" t="s">
        <v>325</v>
      </c>
      <c r="F770" s="5" t="s">
        <v>184</v>
      </c>
      <c r="G770" s="5" t="s">
        <v>94</v>
      </c>
      <c r="H770" s="5" t="s">
        <v>319</v>
      </c>
      <c r="I770">
        <v>15461.529296875</v>
      </c>
      <c r="J770">
        <v>22594.609375</v>
      </c>
      <c r="K770">
        <v>3382.56005859375</v>
      </c>
      <c r="L770">
        <v>4386.89990234375</v>
      </c>
      <c r="M770">
        <v>10765.267578125</v>
      </c>
      <c r="N770">
        <v>7907.02392578125</v>
      </c>
      <c r="O770">
        <v>10317.76953125</v>
      </c>
      <c r="P770">
        <v>8316.1767578125</v>
      </c>
      <c r="Q770">
        <v>4873.95068359375</v>
      </c>
      <c r="R770">
        <v>7827.1689453125</v>
      </c>
      <c r="S770">
        <v>12079.4140625</v>
      </c>
      <c r="T770">
        <v>12582.5966796875</v>
      </c>
      <c r="U770">
        <v>2259.7646484375</v>
      </c>
      <c r="V770">
        <v>8649.26953125</v>
      </c>
      <c r="W770">
        <v>3793.194091796875</v>
      </c>
      <c r="X770">
        <v>16350.029296875</v>
      </c>
      <c r="Y770">
        <v>51567.5859375</v>
      </c>
      <c r="Z770">
        <v>7775.12548828125</v>
      </c>
      <c r="AA770">
        <v>68661.2578125</v>
      </c>
      <c r="AB770">
        <v>2617.75439453125</v>
      </c>
      <c r="AC770">
        <v>10826.0146484375</v>
      </c>
      <c r="AD770">
        <v>13665.4267578125</v>
      </c>
      <c r="AE770">
        <v>12774.2783203125</v>
      </c>
      <c r="AF770">
        <v>35287.34375</v>
      </c>
      <c r="AG770">
        <v>108033.359375</v>
      </c>
      <c r="AH770">
        <v>19154.53515625</v>
      </c>
      <c r="AI770">
        <v>4604.57421875</v>
      </c>
      <c r="AJ770">
        <v>29979.390625</v>
      </c>
      <c r="AK770">
        <v>8270.6171875</v>
      </c>
      <c r="AL770">
        <v>524764.5</v>
      </c>
      <c r="AM770">
        <v>407180.75</v>
      </c>
      <c r="AN770">
        <v>117583.7578125</v>
      </c>
      <c r="AO770" s="5" t="s">
        <v>646</v>
      </c>
    </row>
    <row r="771" spans="1:41" ht="15" x14ac:dyDescent="0.25">
      <c r="A771">
        <v>2014</v>
      </c>
      <c r="B771" s="5" t="s">
        <v>83</v>
      </c>
      <c r="C771" s="5" t="s">
        <v>316</v>
      </c>
      <c r="D771" s="5" t="s">
        <v>253</v>
      </c>
      <c r="E771" s="5" t="s">
        <v>325</v>
      </c>
      <c r="F771" s="5" t="s">
        <v>184</v>
      </c>
      <c r="G771" s="5" t="s">
        <v>97</v>
      </c>
      <c r="H771" s="5" t="s">
        <v>319</v>
      </c>
      <c r="I771">
        <v>15271.560546875</v>
      </c>
      <c r="J771">
        <v>22317</v>
      </c>
      <c r="K771">
        <v>3341</v>
      </c>
      <c r="L771">
        <v>4333</v>
      </c>
      <c r="M771">
        <v>10633</v>
      </c>
      <c r="N771">
        <v>7809.8740234375</v>
      </c>
      <c r="O771">
        <v>10191</v>
      </c>
      <c r="P771">
        <v>8214</v>
      </c>
      <c r="Q771">
        <v>4814.06689453125</v>
      </c>
      <c r="R771">
        <v>7731</v>
      </c>
      <c r="S771">
        <v>11931</v>
      </c>
      <c r="T771">
        <v>12428</v>
      </c>
      <c r="U771">
        <v>2232</v>
      </c>
      <c r="V771">
        <v>8543</v>
      </c>
      <c r="W771">
        <v>3746.5888671875</v>
      </c>
      <c r="X771">
        <v>16149.1435546875</v>
      </c>
      <c r="Y771">
        <v>50934</v>
      </c>
      <c r="Z771">
        <v>7679.59619140625</v>
      </c>
      <c r="AA771">
        <v>67817.6484375</v>
      </c>
      <c r="AB771">
        <v>2585.59130859375</v>
      </c>
      <c r="AC771">
        <v>10693</v>
      </c>
      <c r="AD771">
        <v>13497.5263671875</v>
      </c>
      <c r="AE771">
        <v>12617.326171875</v>
      </c>
      <c r="AF771">
        <v>34853.78515625</v>
      </c>
      <c r="AG771">
        <v>106706</v>
      </c>
      <c r="AH771">
        <v>18919.19140625</v>
      </c>
      <c r="AI771">
        <v>4548</v>
      </c>
      <c r="AJ771">
        <v>29611.046875</v>
      </c>
      <c r="AK771">
        <v>8169</v>
      </c>
      <c r="AL771">
        <v>518316.9375</v>
      </c>
      <c r="AM771">
        <v>402177.9375</v>
      </c>
      <c r="AN771">
        <v>116139.046875</v>
      </c>
      <c r="AO771" s="5" t="s">
        <v>647</v>
      </c>
    </row>
    <row r="772" spans="1:41" ht="15" x14ac:dyDescent="0.25">
      <c r="A772">
        <v>2014</v>
      </c>
      <c r="B772" s="5" t="s">
        <v>83</v>
      </c>
      <c r="C772" s="5" t="s">
        <v>316</v>
      </c>
      <c r="D772" s="5" t="s">
        <v>253</v>
      </c>
      <c r="E772" s="5" t="s">
        <v>325</v>
      </c>
      <c r="F772" s="5" t="s">
        <v>328</v>
      </c>
      <c r="G772" s="5" t="s">
        <v>94</v>
      </c>
      <c r="H772" s="5" t="s">
        <v>319</v>
      </c>
      <c r="I772">
        <v>13114.2060546875</v>
      </c>
      <c r="J772">
        <v>30081.599609375</v>
      </c>
      <c r="K772">
        <v>1535.8704833984375</v>
      </c>
      <c r="L772">
        <v>2808.5068359375</v>
      </c>
      <c r="M772">
        <v>10626.830078125</v>
      </c>
      <c r="N772">
        <v>11650.568359375</v>
      </c>
      <c r="O772">
        <v>8992.8544921875</v>
      </c>
      <c r="P772">
        <v>6061.474609375</v>
      </c>
      <c r="Q772">
        <v>5338.3369140625</v>
      </c>
      <c r="R772">
        <v>8992.486328125</v>
      </c>
      <c r="S772">
        <v>13063.5048828125</v>
      </c>
      <c r="T772">
        <v>7538.7509765625</v>
      </c>
      <c r="U772">
        <v>3240.818359375</v>
      </c>
      <c r="V772">
        <v>14318.9296875</v>
      </c>
      <c r="W772">
        <v>4941.68212890625</v>
      </c>
      <c r="X772">
        <v>23788.275390625</v>
      </c>
      <c r="Y772">
        <v>76518.8671875</v>
      </c>
      <c r="Z772">
        <v>8305.0400390625</v>
      </c>
      <c r="AA772">
        <v>104756.046875</v>
      </c>
      <c r="AB772">
        <v>2363.9140625</v>
      </c>
      <c r="AC772">
        <v>7129.59814453125</v>
      </c>
      <c r="AD772">
        <v>16170.7744140625</v>
      </c>
      <c r="AE772">
        <v>9645.275390625</v>
      </c>
      <c r="AF772">
        <v>36972.98828125</v>
      </c>
      <c r="AG772">
        <v>194902.6875</v>
      </c>
      <c r="AH772">
        <v>27439.9921875</v>
      </c>
      <c r="AI772">
        <v>7650.02099609375</v>
      </c>
      <c r="AJ772">
        <v>62916.71484375</v>
      </c>
      <c r="AK772">
        <v>4582.30078125</v>
      </c>
      <c r="AL772">
        <v>725448.9375</v>
      </c>
      <c r="AM772">
        <v>596754.125</v>
      </c>
      <c r="AN772">
        <v>128694.765625</v>
      </c>
      <c r="AO772" s="5" t="s">
        <v>648</v>
      </c>
    </row>
    <row r="773" spans="1:41" ht="15" x14ac:dyDescent="0.25">
      <c r="A773">
        <v>2014</v>
      </c>
      <c r="B773" s="5" t="s">
        <v>83</v>
      </c>
      <c r="C773" s="5" t="s">
        <v>316</v>
      </c>
      <c r="D773" s="5" t="s">
        <v>253</v>
      </c>
      <c r="E773" s="5" t="s">
        <v>325</v>
      </c>
      <c r="F773" s="5" t="s">
        <v>328</v>
      </c>
      <c r="G773" s="5" t="s">
        <v>97</v>
      </c>
      <c r="H773" s="5" t="s">
        <v>319</v>
      </c>
      <c r="I773">
        <v>12953.078125</v>
      </c>
      <c r="J773">
        <v>29712</v>
      </c>
      <c r="K773">
        <v>1517</v>
      </c>
      <c r="L773">
        <v>2774</v>
      </c>
      <c r="M773">
        <v>10496.2626953125</v>
      </c>
      <c r="N773">
        <v>11507.4228515625</v>
      </c>
      <c r="O773">
        <v>8882.36328125</v>
      </c>
      <c r="P773">
        <v>5987</v>
      </c>
      <c r="Q773">
        <v>5272.7470703125</v>
      </c>
      <c r="R773">
        <v>8882</v>
      </c>
      <c r="S773">
        <v>12903</v>
      </c>
      <c r="T773">
        <v>7446.1259765625</v>
      </c>
      <c r="U773">
        <v>3201</v>
      </c>
      <c r="V773">
        <v>14143</v>
      </c>
      <c r="W773">
        <v>4880.9658203125</v>
      </c>
      <c r="X773">
        <v>23496</v>
      </c>
      <c r="Y773">
        <v>75578.7109375</v>
      </c>
      <c r="Z773">
        <v>8203</v>
      </c>
      <c r="AA773">
        <v>103468.9609375</v>
      </c>
      <c r="AB773">
        <v>2334.86962890625</v>
      </c>
      <c r="AC773">
        <v>7042</v>
      </c>
      <c r="AD773">
        <v>15972.091796875</v>
      </c>
      <c r="AE773">
        <v>9526.7685546875</v>
      </c>
      <c r="AF773">
        <v>36518.71875</v>
      </c>
      <c r="AG773">
        <v>192508</v>
      </c>
      <c r="AH773">
        <v>27102.849609375</v>
      </c>
      <c r="AI773">
        <v>7556.02880859375</v>
      </c>
      <c r="AJ773">
        <v>62143.6875</v>
      </c>
      <c r="AK773">
        <v>4526</v>
      </c>
      <c r="AL773">
        <v>716535.6875</v>
      </c>
      <c r="AM773">
        <v>589422.125</v>
      </c>
      <c r="AN773">
        <v>127113.5625</v>
      </c>
      <c r="AO773" s="5" t="s">
        <v>649</v>
      </c>
    </row>
    <row r="774" spans="1:41" ht="15" x14ac:dyDescent="0.25">
      <c r="A774">
        <v>2014</v>
      </c>
      <c r="B774" s="5" t="s">
        <v>83</v>
      </c>
      <c r="C774" s="5" t="s">
        <v>316</v>
      </c>
      <c r="D774" s="5" t="s">
        <v>253</v>
      </c>
      <c r="E774" s="5" t="s">
        <v>331</v>
      </c>
      <c r="F774" s="5" t="s">
        <v>331</v>
      </c>
      <c r="G774" s="5" t="s">
        <v>94</v>
      </c>
      <c r="H774" s="5" t="s">
        <v>319</v>
      </c>
      <c r="I774">
        <v>14170.0048828125</v>
      </c>
      <c r="J774">
        <v>33649.43359375</v>
      </c>
      <c r="K774">
        <v>2573.177978515625</v>
      </c>
      <c r="L774">
        <v>4204.9013671875</v>
      </c>
      <c r="M774">
        <v>22689.833984375</v>
      </c>
      <c r="N774">
        <v>12693.9365234375</v>
      </c>
      <c r="O774">
        <v>16915.140625</v>
      </c>
      <c r="P774">
        <v>23547.958984375</v>
      </c>
      <c r="Q774">
        <v>7831.080078125</v>
      </c>
      <c r="R774">
        <v>13880.74609375</v>
      </c>
      <c r="S774">
        <v>23295.216796875</v>
      </c>
      <c r="T774">
        <v>13261.83203125</v>
      </c>
      <c r="U774">
        <v>4485.20947265625</v>
      </c>
      <c r="V774">
        <v>17653.0625</v>
      </c>
      <c r="W774">
        <v>5085.93408203125</v>
      </c>
      <c r="X774">
        <v>21147.689453125</v>
      </c>
      <c r="Y774">
        <v>85289.65625</v>
      </c>
      <c r="Z774">
        <v>17582.51171875</v>
      </c>
      <c r="AA774">
        <v>169115.09375</v>
      </c>
      <c r="AB774">
        <v>3150.613037109375</v>
      </c>
      <c r="AC774">
        <v>19606.833984375</v>
      </c>
      <c r="AD774">
        <v>24727.302734375</v>
      </c>
      <c r="AE774">
        <v>15178.7939453125</v>
      </c>
      <c r="AF774">
        <v>53373.3359375</v>
      </c>
      <c r="AG774">
        <v>292516</v>
      </c>
      <c r="AH774">
        <v>50579.96875</v>
      </c>
      <c r="AI774">
        <v>10025.341796875</v>
      </c>
      <c r="AJ774">
        <v>72913.0703125</v>
      </c>
      <c r="AK774">
        <v>7309.8125</v>
      </c>
      <c r="AL774">
        <v>1058453.5</v>
      </c>
      <c r="AM774">
        <v>857691.6875</v>
      </c>
      <c r="AN774">
        <v>200761.859375</v>
      </c>
      <c r="AO774" s="5" t="s">
        <v>650</v>
      </c>
    </row>
    <row r="775" spans="1:41" ht="15" x14ac:dyDescent="0.25">
      <c r="A775">
        <v>2014</v>
      </c>
      <c r="B775" s="5" t="s">
        <v>83</v>
      </c>
      <c r="C775" s="5" t="s">
        <v>316</v>
      </c>
      <c r="D775" s="5" t="s">
        <v>253</v>
      </c>
      <c r="E775" s="5" t="s">
        <v>331</v>
      </c>
      <c r="F775" s="5" t="s">
        <v>331</v>
      </c>
      <c r="G775" s="5" t="s">
        <v>97</v>
      </c>
      <c r="H775" s="5" t="s">
        <v>319</v>
      </c>
      <c r="I775">
        <v>13995.904296875</v>
      </c>
      <c r="J775">
        <v>33236</v>
      </c>
      <c r="K775">
        <v>2541.5625</v>
      </c>
      <c r="L775">
        <v>4153.23779296875</v>
      </c>
      <c r="M775">
        <v>22411.0546875</v>
      </c>
      <c r="N775">
        <v>12537.9716796875</v>
      </c>
      <c r="O775">
        <v>16707.3125</v>
      </c>
      <c r="P775">
        <v>23258.63671875</v>
      </c>
      <c r="Q775">
        <v>7734.86328125</v>
      </c>
      <c r="R775">
        <v>13710.19921875</v>
      </c>
      <c r="S775">
        <v>23009</v>
      </c>
      <c r="T775">
        <v>13098.8896484375</v>
      </c>
      <c r="U775">
        <v>4430.1015625</v>
      </c>
      <c r="V775">
        <v>17436.16796875</v>
      </c>
      <c r="W775">
        <v>5023.4453125</v>
      </c>
      <c r="X775">
        <v>20887.857421875</v>
      </c>
      <c r="Y775">
        <v>84241.7421875</v>
      </c>
      <c r="Z775">
        <v>17366.484375</v>
      </c>
      <c r="AA775">
        <v>167037.25</v>
      </c>
      <c r="AB775">
        <v>3111.90283203125</v>
      </c>
      <c r="AC775">
        <v>19365.93359375</v>
      </c>
      <c r="AD775">
        <v>24423.490234375</v>
      </c>
      <c r="AE775">
        <v>14992.298828125</v>
      </c>
      <c r="AF775">
        <v>52717.5625</v>
      </c>
      <c r="AG775">
        <v>288922</v>
      </c>
      <c r="AH775">
        <v>49958.515625</v>
      </c>
      <c r="AI775">
        <v>9902.1650390625</v>
      </c>
      <c r="AJ775">
        <v>72017.21875</v>
      </c>
      <c r="AK775">
        <v>7220</v>
      </c>
      <c r="AL775">
        <v>1045448.75</v>
      </c>
      <c r="AM775">
        <v>847153.625</v>
      </c>
      <c r="AN775">
        <v>198295.203125</v>
      </c>
      <c r="AO775" s="5" t="s">
        <v>651</v>
      </c>
    </row>
    <row r="776" spans="1:41" ht="15" x14ac:dyDescent="0.25">
      <c r="A776">
        <v>2014</v>
      </c>
      <c r="B776" s="5" t="s">
        <v>83</v>
      </c>
      <c r="C776" s="5" t="s">
        <v>316</v>
      </c>
      <c r="D776" s="5" t="s">
        <v>253</v>
      </c>
      <c r="E776" s="5" t="s">
        <v>334</v>
      </c>
      <c r="F776" s="5" t="s">
        <v>334</v>
      </c>
      <c r="G776" s="5" t="s">
        <v>94</v>
      </c>
      <c r="H776" s="5" t="s">
        <v>319</v>
      </c>
      <c r="I776">
        <v>5486.47705078125</v>
      </c>
      <c r="J776">
        <v>21329.8671875</v>
      </c>
      <c r="K776">
        <v>1360.8682861328125</v>
      </c>
      <c r="L776">
        <v>2251.694580078125</v>
      </c>
      <c r="M776">
        <v>16863.08984375</v>
      </c>
      <c r="N776">
        <v>8221.3544921875</v>
      </c>
      <c r="O776">
        <v>12200.1015625</v>
      </c>
      <c r="P776">
        <v>16861.65234375</v>
      </c>
      <c r="Q776">
        <v>4812.52783203125</v>
      </c>
      <c r="R776">
        <v>7632.28271484375</v>
      </c>
      <c r="S776">
        <v>15535.3427734375</v>
      </c>
      <c r="T776">
        <v>6628.0205078125</v>
      </c>
      <c r="U776">
        <v>2825.00244140625</v>
      </c>
      <c r="V776">
        <v>13223.0751953125</v>
      </c>
      <c r="W776">
        <v>2808.0673828125</v>
      </c>
      <c r="X776">
        <v>13955.263671875</v>
      </c>
      <c r="Y776">
        <v>51554.703125</v>
      </c>
      <c r="Z776">
        <v>10599.9052734375</v>
      </c>
      <c r="AA776">
        <v>104723.8125</v>
      </c>
      <c r="AB776">
        <v>2503.3427734375</v>
      </c>
      <c r="AC776">
        <v>10179.802734375</v>
      </c>
      <c r="AD776">
        <v>15852.912109375</v>
      </c>
      <c r="AE776">
        <v>8437.943359375</v>
      </c>
      <c r="AF776">
        <v>31712.15625</v>
      </c>
      <c r="AG776">
        <v>186639.28125</v>
      </c>
      <c r="AH776">
        <v>30704.783203125</v>
      </c>
      <c r="AI776">
        <v>7002.57958984375</v>
      </c>
      <c r="AJ776">
        <v>42965.390625</v>
      </c>
      <c r="AK776">
        <v>4763.537109375</v>
      </c>
      <c r="AL776">
        <v>659634.875</v>
      </c>
      <c r="AM776">
        <v>529456.9375</v>
      </c>
      <c r="AN776">
        <v>130177.90625</v>
      </c>
      <c r="AO776" s="5" t="s">
        <v>652</v>
      </c>
    </row>
    <row r="777" spans="1:41" ht="15" x14ac:dyDescent="0.25">
      <c r="A777">
        <v>2014</v>
      </c>
      <c r="B777" s="5" t="s">
        <v>83</v>
      </c>
      <c r="C777" s="5" t="s">
        <v>316</v>
      </c>
      <c r="D777" s="5" t="s">
        <v>253</v>
      </c>
      <c r="E777" s="5" t="s">
        <v>334</v>
      </c>
      <c r="F777" s="5" t="s">
        <v>334</v>
      </c>
      <c r="G777" s="5" t="s">
        <v>97</v>
      </c>
      <c r="H777" s="5" t="s">
        <v>319</v>
      </c>
      <c r="I777">
        <v>5419.0673828125</v>
      </c>
      <c r="J777">
        <v>21067.796875</v>
      </c>
      <c r="K777">
        <v>1344.14794921875</v>
      </c>
      <c r="L777">
        <v>2224.029052734375</v>
      </c>
      <c r="M777">
        <v>16655.900390625</v>
      </c>
      <c r="N777">
        <v>8120.3427734375</v>
      </c>
      <c r="O777">
        <v>12050.2041015625</v>
      </c>
      <c r="P777">
        <v>16654.48046875</v>
      </c>
      <c r="Q777">
        <v>4753.3984375</v>
      </c>
      <c r="R777">
        <v>7538.50830078125</v>
      </c>
      <c r="S777">
        <v>15344.466796875</v>
      </c>
      <c r="T777">
        <v>6546.5849609375</v>
      </c>
      <c r="U777">
        <v>2790.29296875</v>
      </c>
      <c r="V777">
        <v>13060.609375</v>
      </c>
      <c r="W777">
        <v>2773.56591796875</v>
      </c>
      <c r="X777">
        <v>13783.8017578125</v>
      </c>
      <c r="Y777">
        <v>50921.2734375</v>
      </c>
      <c r="Z777">
        <v>10469.6689453125</v>
      </c>
      <c r="AA777">
        <v>103437.1171875</v>
      </c>
      <c r="AB777">
        <v>2472.58544921875</v>
      </c>
      <c r="AC777">
        <v>10054.728515625</v>
      </c>
      <c r="AD777">
        <v>15658.134765625</v>
      </c>
      <c r="AE777">
        <v>8334.2705078125</v>
      </c>
      <c r="AF777">
        <v>31322.5234375</v>
      </c>
      <c r="AG777">
        <v>184346.125</v>
      </c>
      <c r="AH777">
        <v>30327.52734375</v>
      </c>
      <c r="AI777">
        <v>6916.5419921875</v>
      </c>
      <c r="AJ777">
        <v>42437.49609375</v>
      </c>
      <c r="AK777">
        <v>4705.009765625</v>
      </c>
      <c r="AL777">
        <v>651530.1875</v>
      </c>
      <c r="AM777">
        <v>522951.75</v>
      </c>
      <c r="AN777">
        <v>128578.46875</v>
      </c>
      <c r="AO777" s="5" t="s">
        <v>653</v>
      </c>
    </row>
    <row r="778" spans="1:41" ht="15" x14ac:dyDescent="0.25">
      <c r="A778">
        <v>2014</v>
      </c>
      <c r="B778" s="5" t="s">
        <v>83</v>
      </c>
      <c r="C778" s="5" t="s">
        <v>316</v>
      </c>
      <c r="D778" s="5" t="s">
        <v>253</v>
      </c>
      <c r="E778" s="5" t="s">
        <v>337</v>
      </c>
      <c r="F778" s="5" t="s">
        <v>337</v>
      </c>
      <c r="G778" s="5" t="s">
        <v>94</v>
      </c>
      <c r="H778" s="5" t="s">
        <v>319</v>
      </c>
      <c r="I778">
        <v>6639.73779296875</v>
      </c>
      <c r="J778">
        <v>26972.91015625</v>
      </c>
      <c r="K778">
        <v>1712.1800537109375</v>
      </c>
      <c r="L778">
        <v>2456.2646484375</v>
      </c>
      <c r="M778">
        <v>19107.73828125</v>
      </c>
      <c r="N778">
        <v>9445.6376953125</v>
      </c>
      <c r="O778">
        <v>13341.7236328125</v>
      </c>
      <c r="P778">
        <v>19700.82421875</v>
      </c>
      <c r="Q778">
        <v>6278.7138671875</v>
      </c>
      <c r="R778">
        <v>10790.66796875</v>
      </c>
      <c r="S778">
        <v>15824.427734375</v>
      </c>
      <c r="T778">
        <v>7256.22998046875</v>
      </c>
      <c r="U778">
        <v>3768.81396484375</v>
      </c>
      <c r="V778">
        <v>13332.6787109375</v>
      </c>
      <c r="W778">
        <v>2985.8134765625</v>
      </c>
      <c r="X778">
        <v>15934.419921875</v>
      </c>
      <c r="Y778">
        <v>63476.94140625</v>
      </c>
      <c r="Z778">
        <v>13115.205078125</v>
      </c>
      <c r="AA778">
        <v>129838.6015625</v>
      </c>
      <c r="AB778">
        <v>2626.143310546875</v>
      </c>
      <c r="AC778">
        <v>13213.302734375</v>
      </c>
      <c r="AD778">
        <v>17685.509765625</v>
      </c>
      <c r="AE778">
        <v>10613.126953125</v>
      </c>
      <c r="AF778">
        <v>39312.66796875</v>
      </c>
      <c r="AG778">
        <v>239195.5625</v>
      </c>
      <c r="AH778">
        <v>37777.12109375</v>
      </c>
      <c r="AI778">
        <v>8074.40234375</v>
      </c>
      <c r="AJ778">
        <v>54033.54296875</v>
      </c>
      <c r="AK778">
        <v>4897.72314453125</v>
      </c>
      <c r="AL778">
        <v>809408.625</v>
      </c>
      <c r="AM778">
        <v>662185.1875</v>
      </c>
      <c r="AN778">
        <v>147223.421875</v>
      </c>
      <c r="AO778" s="5" t="s">
        <v>654</v>
      </c>
    </row>
    <row r="779" spans="1:41" ht="15" x14ac:dyDescent="0.25">
      <c r="A779">
        <v>2014</v>
      </c>
      <c r="B779" s="5" t="s">
        <v>83</v>
      </c>
      <c r="C779" s="5" t="s">
        <v>316</v>
      </c>
      <c r="D779" s="5" t="s">
        <v>253</v>
      </c>
      <c r="E779" s="5" t="s">
        <v>337</v>
      </c>
      <c r="F779" s="5" t="s">
        <v>337</v>
      </c>
      <c r="G779" s="5" t="s">
        <v>97</v>
      </c>
      <c r="H779" s="5" t="s">
        <v>319</v>
      </c>
      <c r="I779">
        <v>6558.158203125</v>
      </c>
      <c r="J779">
        <v>26641.505859375</v>
      </c>
      <c r="K779">
        <v>1691.143310546875</v>
      </c>
      <c r="L779">
        <v>2426.085693359375</v>
      </c>
      <c r="M779">
        <v>18872.970703125</v>
      </c>
      <c r="N779">
        <v>9329.5830078125</v>
      </c>
      <c r="O779">
        <v>13177.7998046875</v>
      </c>
      <c r="P779">
        <v>19458.76953125</v>
      </c>
      <c r="Q779">
        <v>6201.5703125</v>
      </c>
      <c r="R779">
        <v>10658.087890625</v>
      </c>
      <c r="S779">
        <v>15630</v>
      </c>
      <c r="T779">
        <v>7167.076171875</v>
      </c>
      <c r="U779">
        <v>3722.50830078125</v>
      </c>
      <c r="V779">
        <v>13168.8662109375</v>
      </c>
      <c r="W779">
        <v>2949.128173828125</v>
      </c>
      <c r="X779">
        <v>15738.640625</v>
      </c>
      <c r="Y779">
        <v>62697.02734375</v>
      </c>
      <c r="Z779">
        <v>12954.064453125</v>
      </c>
      <c r="AA779">
        <v>128243.3359375</v>
      </c>
      <c r="AB779">
        <v>2593.877197265625</v>
      </c>
      <c r="AC779">
        <v>13050.95703125</v>
      </c>
      <c r="AD779">
        <v>17468.216796875</v>
      </c>
      <c r="AE779">
        <v>10482.728515625</v>
      </c>
      <c r="AF779">
        <v>38829.65234375</v>
      </c>
      <c r="AG779">
        <v>236256.671875</v>
      </c>
      <c r="AH779">
        <v>37312.97265625</v>
      </c>
      <c r="AI779">
        <v>7975.19580078125</v>
      </c>
      <c r="AJ779">
        <v>53369.65625</v>
      </c>
      <c r="AK779">
        <v>4837.546875</v>
      </c>
      <c r="AL779">
        <v>799463.8125</v>
      </c>
      <c r="AM779">
        <v>654049.25</v>
      </c>
      <c r="AN779">
        <v>145414.578125</v>
      </c>
      <c r="AO779" s="5" t="s">
        <v>655</v>
      </c>
    </row>
    <row r="780" spans="1:41" ht="15" x14ac:dyDescent="0.25">
      <c r="A780">
        <v>2014</v>
      </c>
      <c r="B780" s="5" t="s">
        <v>83</v>
      </c>
      <c r="C780" s="5" t="s">
        <v>316</v>
      </c>
      <c r="D780" s="5" t="s">
        <v>253</v>
      </c>
      <c r="E780" s="5" t="s">
        <v>342</v>
      </c>
      <c r="F780" s="5" t="s">
        <v>343</v>
      </c>
      <c r="G780" s="5" t="s">
        <v>94</v>
      </c>
      <c r="H780" s="5" t="s">
        <v>319</v>
      </c>
      <c r="I780">
        <v>1153.26025390625</v>
      </c>
      <c r="J780">
        <v>5643.04296875</v>
      </c>
      <c r="K780">
        <v>351.31185913085937</v>
      </c>
      <c r="L780">
        <v>204.57023620605469</v>
      </c>
      <c r="M780">
        <v>2244.6494140625</v>
      </c>
      <c r="N780">
        <v>1224.2828369140625</v>
      </c>
      <c r="O780">
        <v>1141.622802734375</v>
      </c>
      <c r="P780">
        <v>2839.171630859375</v>
      </c>
      <c r="Q780">
        <v>1466.186279296875</v>
      </c>
      <c r="R780">
        <v>3158.3857421875</v>
      </c>
      <c r="S780">
        <v>289.08523559570312</v>
      </c>
      <c r="T780">
        <v>628.20965576171875</v>
      </c>
      <c r="U780">
        <v>943.8115234375</v>
      </c>
      <c r="V780">
        <v>109.60331726074219</v>
      </c>
      <c r="W780">
        <v>177.74627685546875</v>
      </c>
      <c r="X780">
        <v>1979.1561279296875</v>
      </c>
      <c r="Y780">
        <v>11922.2373046875</v>
      </c>
      <c r="Z780">
        <v>2515.300048828125</v>
      </c>
      <c r="AA780">
        <v>25114.79296875</v>
      </c>
      <c r="AB780">
        <v>122.80070495605469</v>
      </c>
      <c r="AC780">
        <v>3033.4990234375</v>
      </c>
      <c r="AD780">
        <v>1832.5987548828125</v>
      </c>
      <c r="AE780">
        <v>2175.183837890625</v>
      </c>
      <c r="AF780">
        <v>7600.51123046875</v>
      </c>
      <c r="AG780">
        <v>52556.27734375</v>
      </c>
      <c r="AH780">
        <v>7072.33740234375</v>
      </c>
      <c r="AI780">
        <v>1071.82275390625</v>
      </c>
      <c r="AJ780">
        <v>11068.150390625</v>
      </c>
      <c r="AK780">
        <v>134.18571472167969</v>
      </c>
      <c r="AL780">
        <v>149773.8125</v>
      </c>
      <c r="AM780">
        <v>132728.265625</v>
      </c>
      <c r="AN780">
        <v>17045.525390625</v>
      </c>
      <c r="AO780" s="5" t="s">
        <v>658</v>
      </c>
    </row>
    <row r="781" spans="1:41" ht="15" x14ac:dyDescent="0.25">
      <c r="A781">
        <v>2014</v>
      </c>
      <c r="B781" s="5" t="s">
        <v>83</v>
      </c>
      <c r="C781" s="5" t="s">
        <v>316</v>
      </c>
      <c r="D781" s="5" t="s">
        <v>253</v>
      </c>
      <c r="E781" s="5" t="s">
        <v>342</v>
      </c>
      <c r="F781" s="5" t="s">
        <v>343</v>
      </c>
      <c r="G781" s="5" t="s">
        <v>97</v>
      </c>
      <c r="H781" s="5" t="s">
        <v>319</v>
      </c>
      <c r="I781">
        <v>1139.0906982421875</v>
      </c>
      <c r="J781">
        <v>5573.70947265625</v>
      </c>
      <c r="K781">
        <v>346.99545288085937</v>
      </c>
      <c r="L781">
        <v>202.05677795410156</v>
      </c>
      <c r="M781">
        <v>2217.0703125</v>
      </c>
      <c r="N781">
        <v>1209.2406005859375</v>
      </c>
      <c r="O781">
        <v>1127.59619140625</v>
      </c>
      <c r="P781">
        <v>2804.2880859375</v>
      </c>
      <c r="Q781">
        <v>1448.171875</v>
      </c>
      <c r="R781">
        <v>3119.580078125</v>
      </c>
      <c r="S781">
        <v>285.53338623046875</v>
      </c>
      <c r="T781">
        <v>620.49114990234375</v>
      </c>
      <c r="U781">
        <v>932.21533203125</v>
      </c>
      <c r="V781">
        <v>108.25666809082031</v>
      </c>
      <c r="W781">
        <v>175.56239318847656</v>
      </c>
      <c r="X781">
        <v>1954.839111328125</v>
      </c>
      <c r="Y781">
        <v>11775.75390625</v>
      </c>
      <c r="Z781">
        <v>2484.395751953125</v>
      </c>
      <c r="AA781">
        <v>24806.21875</v>
      </c>
      <c r="AB781">
        <v>121.29190826416016</v>
      </c>
      <c r="AC781">
        <v>2996.227783203125</v>
      </c>
      <c r="AD781">
        <v>1810.0823974609375</v>
      </c>
      <c r="AE781">
        <v>2148.458251953125</v>
      </c>
      <c r="AF781">
        <v>7507.12744140625</v>
      </c>
      <c r="AG781">
        <v>51910.54296875</v>
      </c>
      <c r="AH781">
        <v>6985.44287109375</v>
      </c>
      <c r="AI781">
        <v>1058.65380859375</v>
      </c>
      <c r="AJ781">
        <v>10932.1611328125</v>
      </c>
      <c r="AK781">
        <v>132.53703308105469</v>
      </c>
      <c r="AL781">
        <v>147933.578125</v>
      </c>
      <c r="AM781">
        <v>131097.484375</v>
      </c>
      <c r="AN781">
        <v>16836.095703125</v>
      </c>
      <c r="AO781" s="5" t="s">
        <v>659</v>
      </c>
    </row>
    <row r="782" spans="1:41" ht="15" x14ac:dyDescent="0.25">
      <c r="A782">
        <v>2014</v>
      </c>
      <c r="B782" s="5" t="s">
        <v>83</v>
      </c>
      <c r="C782" s="5" t="s">
        <v>316</v>
      </c>
      <c r="D782" s="5" t="s">
        <v>253</v>
      </c>
      <c r="E782" s="5" t="s">
        <v>346</v>
      </c>
      <c r="F782" s="5" t="s">
        <v>347</v>
      </c>
      <c r="G782" s="5" t="s">
        <v>94</v>
      </c>
      <c r="H782" s="5" t="s">
        <v>319</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1.9729506969451904</v>
      </c>
      <c r="AD782">
        <v>0</v>
      </c>
      <c r="AE782">
        <v>0</v>
      </c>
      <c r="AF782">
        <v>0.46782445907592773</v>
      </c>
      <c r="AG782">
        <v>524.77728271484375</v>
      </c>
      <c r="AH782">
        <v>0</v>
      </c>
      <c r="AI782">
        <v>0</v>
      </c>
      <c r="AJ782">
        <v>570.41851806640625</v>
      </c>
      <c r="AK782">
        <v>0</v>
      </c>
      <c r="AL782">
        <v>1097.6365966796875</v>
      </c>
      <c r="AM782">
        <v>1097.6365966796875</v>
      </c>
      <c r="AN782">
        <v>0</v>
      </c>
      <c r="AO782" s="5" t="s">
        <v>660</v>
      </c>
    </row>
    <row r="783" spans="1:41" ht="15" x14ac:dyDescent="0.25">
      <c r="A783">
        <v>2014</v>
      </c>
      <c r="B783" s="5" t="s">
        <v>83</v>
      </c>
      <c r="C783" s="5" t="s">
        <v>316</v>
      </c>
      <c r="D783" s="5" t="s">
        <v>253</v>
      </c>
      <c r="E783" s="5" t="s">
        <v>346</v>
      </c>
      <c r="F783" s="5" t="s">
        <v>347</v>
      </c>
      <c r="G783" s="5" t="s">
        <v>97</v>
      </c>
      <c r="H783" s="5" t="s">
        <v>319</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1.9487099647521973</v>
      </c>
      <c r="AD783">
        <v>0</v>
      </c>
      <c r="AE783">
        <v>0</v>
      </c>
      <c r="AF783">
        <v>0.46207651495933533</v>
      </c>
      <c r="AG783">
        <v>518.32958984375</v>
      </c>
      <c r="AH783">
        <v>0</v>
      </c>
      <c r="AI783">
        <v>0</v>
      </c>
      <c r="AJ783">
        <v>563.4100341796875</v>
      </c>
      <c r="AK783">
        <v>0</v>
      </c>
      <c r="AL783">
        <v>1084.150390625</v>
      </c>
      <c r="AM783">
        <v>1084.150390625</v>
      </c>
      <c r="AN783">
        <v>0</v>
      </c>
      <c r="AO783" s="5" t="s">
        <v>661</v>
      </c>
    </row>
    <row r="784" spans="1:41" ht="15" x14ac:dyDescent="0.25">
      <c r="A784">
        <v>2014</v>
      </c>
      <c r="B784" s="5" t="s">
        <v>83</v>
      </c>
      <c r="C784" s="5" t="s">
        <v>316</v>
      </c>
      <c r="D784" s="5" t="s">
        <v>253</v>
      </c>
      <c r="E784" s="5" t="s">
        <v>350</v>
      </c>
      <c r="F784" s="5" t="s">
        <v>351</v>
      </c>
      <c r="G784" s="5" t="s">
        <v>94</v>
      </c>
      <c r="H784" s="5" t="s">
        <v>319</v>
      </c>
      <c r="I784">
        <v>-170.57138061523437</v>
      </c>
      <c r="J784">
        <v>-367.5155029296875</v>
      </c>
      <c r="K784">
        <v>-310.81887817382812</v>
      </c>
      <c r="L784">
        <v>18.693670272827148</v>
      </c>
      <c r="M784">
        <v>-317.89028930664062</v>
      </c>
      <c r="N784">
        <v>-147.91360473632812</v>
      </c>
      <c r="O784">
        <v>-258.78811645507812</v>
      </c>
      <c r="P784">
        <v>-26.323423385620117</v>
      </c>
      <c r="Q784">
        <v>-168.98626708984375</v>
      </c>
      <c r="R784">
        <v>-44.547332763671875</v>
      </c>
      <c r="S784">
        <v>38.472698211669922</v>
      </c>
      <c r="T784">
        <v>-99.219062805175781</v>
      </c>
      <c r="U784">
        <v>0</v>
      </c>
      <c r="V784">
        <v>-199.4505615234375</v>
      </c>
      <c r="W784">
        <v>-221.72422790527344</v>
      </c>
      <c r="X784">
        <v>0</v>
      </c>
      <c r="Y784">
        <v>-6635.52783203125</v>
      </c>
      <c r="Z784">
        <v>-14.614714622497559</v>
      </c>
      <c r="AA784">
        <v>-8377.6533203125</v>
      </c>
      <c r="AB784">
        <v>0</v>
      </c>
      <c r="AC784">
        <v>11.136833190917969</v>
      </c>
      <c r="AD784">
        <v>-673.29852294921875</v>
      </c>
      <c r="AE784">
        <v>3.9157915115356445</v>
      </c>
      <c r="AF784">
        <v>-3909.028564453125</v>
      </c>
      <c r="AG784">
        <v>-7902.08935546875</v>
      </c>
      <c r="AH784">
        <v>-831.10198974609375</v>
      </c>
      <c r="AI784">
        <v>-140.36015319824219</v>
      </c>
      <c r="AJ784">
        <v>-346.06307983398438</v>
      </c>
      <c r="AK784">
        <v>-202.48786926269531</v>
      </c>
      <c r="AL784">
        <v>-31293.755859375</v>
      </c>
      <c r="AM784">
        <v>-28276.5390625</v>
      </c>
      <c r="AN784">
        <v>-3017.21630859375</v>
      </c>
      <c r="AO784" s="5" t="s">
        <v>662</v>
      </c>
    </row>
    <row r="785" spans="1:41" ht="15" x14ac:dyDescent="0.25">
      <c r="A785">
        <v>2014</v>
      </c>
      <c r="B785" s="5" t="s">
        <v>83</v>
      </c>
      <c r="C785" s="5" t="s">
        <v>316</v>
      </c>
      <c r="D785" s="5" t="s">
        <v>253</v>
      </c>
      <c r="E785" s="5" t="s">
        <v>350</v>
      </c>
      <c r="F785" s="5" t="s">
        <v>351</v>
      </c>
      <c r="G785" s="5" t="s">
        <v>97</v>
      </c>
      <c r="H785" s="5" t="s">
        <v>319</v>
      </c>
      <c r="I785">
        <v>-168.47564697265625</v>
      </c>
      <c r="J785">
        <v>-363</v>
      </c>
      <c r="K785">
        <v>-307</v>
      </c>
      <c r="L785">
        <v>18.4639892578125</v>
      </c>
      <c r="M785">
        <v>-313.98452758789062</v>
      </c>
      <c r="N785">
        <v>-146.09625244140625</v>
      </c>
      <c r="O785">
        <v>-255.60850524902344</v>
      </c>
      <c r="P785">
        <v>-26</v>
      </c>
      <c r="Q785">
        <v>-166.91000366210937</v>
      </c>
      <c r="R785">
        <v>-44</v>
      </c>
      <c r="S785">
        <v>38</v>
      </c>
      <c r="T785">
        <v>-98</v>
      </c>
      <c r="U785">
        <v>0</v>
      </c>
      <c r="V785">
        <v>-197</v>
      </c>
      <c r="W785">
        <v>-219</v>
      </c>
      <c r="X785">
        <v>0</v>
      </c>
      <c r="Y785">
        <v>-6554</v>
      </c>
      <c r="Z785">
        <v>-14.435150146484375</v>
      </c>
      <c r="AA785">
        <v>-8274.720703125</v>
      </c>
      <c r="AB785">
        <v>0</v>
      </c>
      <c r="AC785">
        <v>11</v>
      </c>
      <c r="AD785">
        <v>-665.0260009765625</v>
      </c>
      <c r="AE785">
        <v>3.8676800727844238</v>
      </c>
      <c r="AF785">
        <v>-3861</v>
      </c>
      <c r="AG785">
        <v>-7805</v>
      </c>
      <c r="AH785">
        <v>-820.890625</v>
      </c>
      <c r="AI785">
        <v>-138.63560485839844</v>
      </c>
      <c r="AJ785">
        <v>-341.8111572265625</v>
      </c>
      <c r="AK785">
        <v>-200</v>
      </c>
      <c r="AL785">
        <v>-30909.26171875</v>
      </c>
      <c r="AM785">
        <v>-27929.115234375</v>
      </c>
      <c r="AN785">
        <v>-2980.145263671875</v>
      </c>
      <c r="AO785" s="5" t="s">
        <v>663</v>
      </c>
    </row>
    <row r="786" spans="1:41" ht="15" x14ac:dyDescent="0.25">
      <c r="A786">
        <v>2014</v>
      </c>
      <c r="B786" s="5" t="s">
        <v>83</v>
      </c>
      <c r="C786" s="5" t="s">
        <v>316</v>
      </c>
      <c r="D786" s="5" t="s">
        <v>253</v>
      </c>
      <c r="E786" s="5" t="s">
        <v>350</v>
      </c>
      <c r="F786" s="5" t="s">
        <v>15</v>
      </c>
      <c r="G786" s="5" t="s">
        <v>94</v>
      </c>
      <c r="H786" s="5" t="s">
        <v>319</v>
      </c>
      <c r="I786">
        <v>42889.30859375</v>
      </c>
      <c r="J786">
        <v>83428.0390625</v>
      </c>
      <c r="K786">
        <v>7678.90966796875</v>
      </c>
      <c r="L786">
        <v>11276.3212890625</v>
      </c>
      <c r="M786">
        <v>43852.609375</v>
      </c>
      <c r="N786">
        <v>32146.064453125</v>
      </c>
      <c r="O786">
        <v>35898.93359375</v>
      </c>
      <c r="P786">
        <v>37275.625</v>
      </c>
      <c r="Q786">
        <v>18172.091796875</v>
      </c>
      <c r="R786">
        <v>30350.09765625</v>
      </c>
      <c r="S786">
        <v>47288.0078125</v>
      </c>
      <c r="T786">
        <v>32794.58203125</v>
      </c>
      <c r="U786">
        <v>9934.158203125</v>
      </c>
      <c r="V786">
        <v>40561.52734375</v>
      </c>
      <c r="W786">
        <v>14042.5341796875</v>
      </c>
      <c r="X786">
        <v>60698.77734375</v>
      </c>
      <c r="Y786">
        <v>217235.53125</v>
      </c>
      <c r="Z786">
        <v>33115.93359375</v>
      </c>
      <c r="AA786">
        <v>350509.125</v>
      </c>
      <c r="AB786">
        <v>8170.75390625</v>
      </c>
      <c r="AC786">
        <v>37551.30859375</v>
      </c>
      <c r="AD786">
        <v>54712.453125</v>
      </c>
      <c r="AE786">
        <v>37046.62109375</v>
      </c>
      <c r="AF786">
        <v>128858.0078125</v>
      </c>
      <c r="AG786">
        <v>599739.75</v>
      </c>
      <c r="AH786">
        <v>93754.1015625</v>
      </c>
      <c r="AI786">
        <v>22328.337890625</v>
      </c>
      <c r="AJ786">
        <v>165615.765625</v>
      </c>
      <c r="AK786">
        <v>19821.5390625</v>
      </c>
      <c r="AL786">
        <v>2316746.75</v>
      </c>
      <c r="AM786">
        <v>1875705.25</v>
      </c>
      <c r="AN786">
        <v>441041.53125</v>
      </c>
      <c r="AO786" s="5" t="s">
        <v>664</v>
      </c>
    </row>
    <row r="787" spans="1:41" ht="15" x14ac:dyDescent="0.25">
      <c r="A787">
        <v>2014</v>
      </c>
      <c r="B787" s="5" t="s">
        <v>83</v>
      </c>
      <c r="C787" s="5" t="s">
        <v>316</v>
      </c>
      <c r="D787" s="5" t="s">
        <v>253</v>
      </c>
      <c r="E787" s="5" t="s">
        <v>350</v>
      </c>
      <c r="F787" s="5" t="s">
        <v>15</v>
      </c>
      <c r="G787" s="5" t="s">
        <v>97</v>
      </c>
      <c r="H787" s="5" t="s">
        <v>319</v>
      </c>
      <c r="I787">
        <v>42362.34765625</v>
      </c>
      <c r="J787">
        <v>82403</v>
      </c>
      <c r="K787">
        <v>7584.5625</v>
      </c>
      <c r="L787">
        <v>11137.7744140625</v>
      </c>
      <c r="M787">
        <v>43313.8125</v>
      </c>
      <c r="N787">
        <v>31751.099609375</v>
      </c>
      <c r="O787">
        <v>35457.859375</v>
      </c>
      <c r="P787">
        <v>36817.63671875</v>
      </c>
      <c r="Q787">
        <v>17948.8203125</v>
      </c>
      <c r="R787">
        <v>29977.19921875</v>
      </c>
      <c r="S787">
        <v>46707</v>
      </c>
      <c r="T787">
        <v>32391.6484375</v>
      </c>
      <c r="U787">
        <v>9812.1015625</v>
      </c>
      <c r="V787">
        <v>40063.16796875</v>
      </c>
      <c r="W787">
        <v>13870</v>
      </c>
      <c r="X787">
        <v>59953</v>
      </c>
      <c r="Y787">
        <v>214566.453125</v>
      </c>
      <c r="Z787">
        <v>32709.0546875</v>
      </c>
      <c r="AA787">
        <v>346202.59375</v>
      </c>
      <c r="AB787">
        <v>8070.36376953125</v>
      </c>
      <c r="AC787">
        <v>37089.93359375</v>
      </c>
      <c r="AD787">
        <v>54040.2265625</v>
      </c>
      <c r="AE787">
        <v>36591.4453125</v>
      </c>
      <c r="AF787">
        <v>127274.7890625</v>
      </c>
      <c r="AG787">
        <v>592371</v>
      </c>
      <c r="AH787">
        <v>92602.1875</v>
      </c>
      <c r="AI787">
        <v>22054</v>
      </c>
      <c r="AJ787">
        <v>163580.921875</v>
      </c>
      <c r="AK787">
        <v>19578</v>
      </c>
      <c r="AL787">
        <v>2288282</v>
      </c>
      <c r="AM787">
        <v>1852659.25</v>
      </c>
      <c r="AN787">
        <v>435622.65625</v>
      </c>
      <c r="AO787" s="5" t="s">
        <v>665</v>
      </c>
    </row>
    <row r="788" spans="1:41" ht="15" x14ac:dyDescent="0.25">
      <c r="A788">
        <v>2014</v>
      </c>
      <c r="B788" s="5" t="s">
        <v>83</v>
      </c>
      <c r="C788" s="5" t="s">
        <v>316</v>
      </c>
      <c r="D788" s="5" t="s">
        <v>253</v>
      </c>
      <c r="E788" s="5" t="s">
        <v>350</v>
      </c>
      <c r="F788" s="5" t="s">
        <v>356</v>
      </c>
      <c r="G788" s="5" t="s">
        <v>94</v>
      </c>
      <c r="H788" s="5" t="s">
        <v>319</v>
      </c>
      <c r="I788">
        <v>27.003488540649414</v>
      </c>
      <c r="J788">
        <v>3265.116943359375</v>
      </c>
      <c r="K788">
        <v>123.51760101318359</v>
      </c>
      <c r="L788">
        <v>105.29369354248047</v>
      </c>
      <c r="M788">
        <v>547.2108154296875</v>
      </c>
      <c r="N788">
        <v>253.37857055664063</v>
      </c>
      <c r="O788">
        <v>585.6192626953125</v>
      </c>
      <c r="P788">
        <v>676.30950927734375</v>
      </c>
      <c r="Q788">
        <v>40.262691497802734</v>
      </c>
      <c r="R788">
        <v>394.85134887695312</v>
      </c>
      <c r="S788">
        <v>1111.658447265625</v>
      </c>
      <c r="T788">
        <v>687.81689453125</v>
      </c>
      <c r="U788">
        <v>51.634407043457031</v>
      </c>
      <c r="V788">
        <v>259.18447875976562</v>
      </c>
      <c r="W788"/>
      <c r="X788">
        <v>587.21484375</v>
      </c>
      <c r="Y788">
        <v>2776.10888671875</v>
      </c>
      <c r="Z788">
        <v>561.358154296875</v>
      </c>
      <c r="AA788">
        <v>400.8974609375</v>
      </c>
      <c r="AB788">
        <v>-38.472698211669922</v>
      </c>
      <c r="AC788">
        <v>0</v>
      </c>
      <c r="AD788">
        <v>524.3514404296875</v>
      </c>
      <c r="AE788">
        <v>547.8099365234375</v>
      </c>
      <c r="AF788">
        <v>684.69049072265625</v>
      </c>
      <c r="AG788">
        <v>3614.40869140625</v>
      </c>
      <c r="AH788">
        <v>4251.498046875</v>
      </c>
      <c r="AI788">
        <v>91.959869384765625</v>
      </c>
      <c r="AJ788">
        <v>539.47332763671875</v>
      </c>
      <c r="AK788">
        <v>543.679931640625</v>
      </c>
      <c r="AL788">
        <v>23213.833984375</v>
      </c>
      <c r="AM788">
        <v>14197.7822265625</v>
      </c>
      <c r="AN788">
        <v>9016.0537109375</v>
      </c>
      <c r="AO788" s="5" t="s">
        <v>666</v>
      </c>
    </row>
    <row r="789" spans="1:41" ht="15" x14ac:dyDescent="0.25">
      <c r="A789">
        <v>2014</v>
      </c>
      <c r="B789" s="5" t="s">
        <v>83</v>
      </c>
      <c r="C789" s="5" t="s">
        <v>316</v>
      </c>
      <c r="D789" s="5" t="s">
        <v>253</v>
      </c>
      <c r="E789" s="5" t="s">
        <v>350</v>
      </c>
      <c r="F789" s="5" t="s">
        <v>356</v>
      </c>
      <c r="G789" s="5" t="s">
        <v>97</v>
      </c>
      <c r="H789" s="5" t="s">
        <v>319</v>
      </c>
      <c r="I789">
        <v>26.671709060668945</v>
      </c>
      <c r="J789">
        <v>3225</v>
      </c>
      <c r="K789">
        <v>122</v>
      </c>
      <c r="L789">
        <v>104</v>
      </c>
      <c r="M789">
        <v>540.48748779296875</v>
      </c>
      <c r="N789">
        <v>250.26542663574219</v>
      </c>
      <c r="O789">
        <v>578.42401123046875</v>
      </c>
      <c r="P789">
        <v>668</v>
      </c>
      <c r="Q789">
        <v>39.768001556396484</v>
      </c>
      <c r="R789">
        <v>390</v>
      </c>
      <c r="S789">
        <v>1098</v>
      </c>
      <c r="T789">
        <v>679.36602783203125</v>
      </c>
      <c r="U789">
        <v>51</v>
      </c>
      <c r="V789">
        <v>256</v>
      </c>
      <c r="W789"/>
      <c r="X789">
        <v>580</v>
      </c>
      <c r="Y789">
        <v>2742</v>
      </c>
      <c r="Z789">
        <v>554.46099853515625</v>
      </c>
      <c r="AA789">
        <v>395.9718017578125</v>
      </c>
      <c r="AB789">
        <v>-38</v>
      </c>
      <c r="AC789">
        <v>0</v>
      </c>
      <c r="AD789">
        <v>517.90899658203125</v>
      </c>
      <c r="AE789">
        <v>541.0792236328125</v>
      </c>
      <c r="AF789">
        <v>676.27801513671875</v>
      </c>
      <c r="AG789">
        <v>3570</v>
      </c>
      <c r="AH789">
        <v>4199.26171875</v>
      </c>
      <c r="AI789">
        <v>90.830001831054688</v>
      </c>
      <c r="AJ789">
        <v>532.8450927734375</v>
      </c>
      <c r="AK789">
        <v>537</v>
      </c>
      <c r="AL789">
        <v>22928.619140625</v>
      </c>
      <c r="AM789">
        <v>14023.33984375</v>
      </c>
      <c r="AN789">
        <v>8905.2783203125</v>
      </c>
      <c r="AO789" s="5" t="s">
        <v>667</v>
      </c>
    </row>
    <row r="790" spans="1:41" ht="15" x14ac:dyDescent="0.25">
      <c r="A790">
        <v>2014</v>
      </c>
      <c r="B790" s="5" t="s">
        <v>83</v>
      </c>
      <c r="C790" s="5" t="s">
        <v>316</v>
      </c>
      <c r="D790" s="5" t="s">
        <v>253</v>
      </c>
      <c r="E790" s="5" t="s">
        <v>350</v>
      </c>
      <c r="F790" s="5" t="s">
        <v>350</v>
      </c>
      <c r="G790" s="5" t="s">
        <v>94</v>
      </c>
      <c r="H790" s="5" t="s">
        <v>319</v>
      </c>
      <c r="I790">
        <v>42745.7421875</v>
      </c>
      <c r="J790">
        <v>86325.640625</v>
      </c>
      <c r="K790">
        <v>7491.6083984375</v>
      </c>
      <c r="L790">
        <v>11400.30859375</v>
      </c>
      <c r="M790">
        <v>44081.9296875</v>
      </c>
      <c r="N790">
        <v>32251.529296875</v>
      </c>
      <c r="O790">
        <v>36225.765625</v>
      </c>
      <c r="P790">
        <v>37925.61328125</v>
      </c>
      <c r="Q790">
        <v>18043.369140625</v>
      </c>
      <c r="R790">
        <v>30700.400390625</v>
      </c>
      <c r="S790">
        <v>48438.13671875</v>
      </c>
      <c r="T790">
        <v>33383.1796875</v>
      </c>
      <c r="U790">
        <v>9985.7919921875</v>
      </c>
      <c r="V790">
        <v>40621.26171875</v>
      </c>
      <c r="W790">
        <v>13820.8095703125</v>
      </c>
      <c r="X790">
        <v>61285.9921875</v>
      </c>
      <c r="Y790">
        <v>213376.109375</v>
      </c>
      <c r="Z790">
        <v>33662.67578125</v>
      </c>
      <c r="AA790">
        <v>342532.375</v>
      </c>
      <c r="AB790">
        <v>8132.28125</v>
      </c>
      <c r="AC790">
        <v>37562.4453125</v>
      </c>
      <c r="AD790">
        <v>54563.5078125</v>
      </c>
      <c r="AE790">
        <v>37598.34765625</v>
      </c>
      <c r="AF790">
        <v>125633.671875</v>
      </c>
      <c r="AG790">
        <v>595452.0625</v>
      </c>
      <c r="AH790">
        <v>97174.4921875</v>
      </c>
      <c r="AI790">
        <v>22279.939453125</v>
      </c>
      <c r="AJ790">
        <v>165809.171875</v>
      </c>
      <c r="AK790">
        <v>20162.73046875</v>
      </c>
      <c r="AL790">
        <v>2308667</v>
      </c>
      <c r="AM790">
        <v>1861626.375</v>
      </c>
      <c r="AN790">
        <v>447040.375</v>
      </c>
      <c r="AO790" s="5" t="s">
        <v>668</v>
      </c>
    </row>
    <row r="791" spans="1:41" ht="15" x14ac:dyDescent="0.25">
      <c r="A791">
        <v>2014</v>
      </c>
      <c r="B791" s="5" t="s">
        <v>83</v>
      </c>
      <c r="C791" s="5" t="s">
        <v>316</v>
      </c>
      <c r="D791" s="5" t="s">
        <v>253</v>
      </c>
      <c r="E791" s="5" t="s">
        <v>350</v>
      </c>
      <c r="F791" s="5" t="s">
        <v>350</v>
      </c>
      <c r="G791" s="5" t="s">
        <v>97</v>
      </c>
      <c r="H791" s="5" t="s">
        <v>319</v>
      </c>
      <c r="I791">
        <v>42220.54296875</v>
      </c>
      <c r="J791">
        <v>85265</v>
      </c>
      <c r="K791">
        <v>7399.5625</v>
      </c>
      <c r="L791">
        <v>11260.23828125</v>
      </c>
      <c r="M791">
        <v>43540.31640625</v>
      </c>
      <c r="N791">
        <v>31855.26953125</v>
      </c>
      <c r="O791">
        <v>35780.67578125</v>
      </c>
      <c r="P791">
        <v>37459.63671875</v>
      </c>
      <c r="Q791">
        <v>17821.677734375</v>
      </c>
      <c r="R791">
        <v>30323.19921875</v>
      </c>
      <c r="S791">
        <v>47843</v>
      </c>
      <c r="T791">
        <v>32973.015625</v>
      </c>
      <c r="U791">
        <v>9863.1015625</v>
      </c>
      <c r="V791">
        <v>40122.16796875</v>
      </c>
      <c r="W791">
        <v>13651</v>
      </c>
      <c r="X791">
        <v>60533</v>
      </c>
      <c r="Y791">
        <v>210754.453125</v>
      </c>
      <c r="Z791">
        <v>33249.078125</v>
      </c>
      <c r="AA791">
        <v>338323.84375</v>
      </c>
      <c r="AB791">
        <v>8032.36376953125</v>
      </c>
      <c r="AC791">
        <v>37100.93359375</v>
      </c>
      <c r="AD791">
        <v>53893.109375</v>
      </c>
      <c r="AE791">
        <v>37136.39453125</v>
      </c>
      <c r="AF791">
        <v>124090.0703125</v>
      </c>
      <c r="AG791">
        <v>588136</v>
      </c>
      <c r="AH791">
        <v>95980.5546875</v>
      </c>
      <c r="AI791">
        <v>22006.1953125</v>
      </c>
      <c r="AJ791">
        <v>163771.953125</v>
      </c>
      <c r="AK791">
        <v>19915</v>
      </c>
      <c r="AL791">
        <v>2280301.25</v>
      </c>
      <c r="AM791">
        <v>1838753.5</v>
      </c>
      <c r="AN791">
        <v>441547.8125</v>
      </c>
      <c r="AO791" s="5" t="s">
        <v>669</v>
      </c>
    </row>
    <row r="792" spans="1:41" ht="15" x14ac:dyDescent="0.25">
      <c r="A792">
        <v>2014</v>
      </c>
      <c r="B792" s="5" t="s">
        <v>83</v>
      </c>
      <c r="C792" s="5" t="s">
        <v>1732</v>
      </c>
      <c r="D792" s="5" t="s">
        <v>253</v>
      </c>
      <c r="E792" s="5" t="s">
        <v>1733</v>
      </c>
      <c r="F792" s="5" t="s">
        <v>1733</v>
      </c>
      <c r="G792" s="5" t="s">
        <v>94</v>
      </c>
      <c r="H792" s="5" t="s">
        <v>319</v>
      </c>
      <c r="I792">
        <v>-0.41624507308006287</v>
      </c>
      <c r="J792"/>
      <c r="K792">
        <v>0</v>
      </c>
      <c r="L792"/>
      <c r="M792"/>
      <c r="N792">
        <v>1.0960939107462764E-4</v>
      </c>
      <c r="O792">
        <v>0</v>
      </c>
      <c r="P792">
        <v>-1043.33056640625</v>
      </c>
      <c r="Q792">
        <v>-642.6844482421875</v>
      </c>
      <c r="R792">
        <v>1.8529122695326805E-2</v>
      </c>
      <c r="S792"/>
      <c r="T792"/>
      <c r="U792"/>
      <c r="V792">
        <v>0.30528411269187927</v>
      </c>
      <c r="W792">
        <v>199.4505615234375</v>
      </c>
      <c r="X792"/>
      <c r="Y792"/>
      <c r="Z792">
        <v>0.17347583174705505</v>
      </c>
      <c r="AA792">
        <v>273.358642578125</v>
      </c>
      <c r="AB792">
        <v>715.2884521484375</v>
      </c>
      <c r="AC792"/>
      <c r="AD792">
        <v>-1316.171142578125</v>
      </c>
      <c r="AE792">
        <v>0</v>
      </c>
      <c r="AF792"/>
      <c r="AG792">
        <v>-17.211469650268555</v>
      </c>
      <c r="AH792">
        <v>0</v>
      </c>
      <c r="AI792">
        <v>0</v>
      </c>
      <c r="AJ792">
        <v>0.21133361756801605</v>
      </c>
      <c r="AK792"/>
      <c r="AL792">
        <v>-1831.0074462890625</v>
      </c>
      <c r="AM792">
        <v>-1429.5753173828125</v>
      </c>
      <c r="AN792">
        <v>-401.43212890625</v>
      </c>
      <c r="AO792" s="5" t="s">
        <v>1761</v>
      </c>
    </row>
    <row r="793" spans="1:41" ht="15" x14ac:dyDescent="0.25">
      <c r="A793">
        <v>2014</v>
      </c>
      <c r="B793" s="5" t="s">
        <v>83</v>
      </c>
      <c r="C793" s="5" t="s">
        <v>1732</v>
      </c>
      <c r="D793" s="5" t="s">
        <v>253</v>
      </c>
      <c r="E793" s="5" t="s">
        <v>1733</v>
      </c>
      <c r="F793" s="5" t="s">
        <v>1733</v>
      </c>
      <c r="G793" s="5" t="s">
        <v>97</v>
      </c>
      <c r="H793" s="5" t="s">
        <v>319</v>
      </c>
      <c r="I793">
        <v>-0.41113084554672241</v>
      </c>
      <c r="J793"/>
      <c r="K793">
        <v>0</v>
      </c>
      <c r="L793"/>
      <c r="M793"/>
      <c r="N793">
        <v>1.082626695279032E-4</v>
      </c>
      <c r="O793">
        <v>0</v>
      </c>
      <c r="P793">
        <v>-1030.5115966796875</v>
      </c>
      <c r="Q793">
        <v>-634.7880859375</v>
      </c>
      <c r="R793">
        <v>1.830146461725235E-2</v>
      </c>
      <c r="S793"/>
      <c r="T793"/>
      <c r="U793"/>
      <c r="V793">
        <v>0.30153322219848633</v>
      </c>
      <c r="W793">
        <v>197</v>
      </c>
      <c r="X793"/>
      <c r="Y793"/>
      <c r="Z793">
        <v>0.17134441435337067</v>
      </c>
      <c r="AA793">
        <v>270</v>
      </c>
      <c r="AB793">
        <v>706.5</v>
      </c>
      <c r="AC793"/>
      <c r="AD793">
        <v>-1300</v>
      </c>
      <c r="AE793">
        <v>0</v>
      </c>
      <c r="AF793"/>
      <c r="AG793">
        <v>-17</v>
      </c>
      <c r="AH793">
        <v>0</v>
      </c>
      <c r="AI793">
        <v>0</v>
      </c>
      <c r="AJ793">
        <v>0.20873706042766571</v>
      </c>
      <c r="AK793"/>
      <c r="AL793">
        <v>-1808.5107421875</v>
      </c>
      <c r="AM793">
        <v>-1412.0107421875</v>
      </c>
      <c r="AN793">
        <v>-396.5</v>
      </c>
      <c r="AO793" s="5" t="s">
        <v>1762</v>
      </c>
    </row>
    <row r="794" spans="1:41" ht="15" x14ac:dyDescent="0.25">
      <c r="A794">
        <v>2014</v>
      </c>
      <c r="B794" s="5" t="s">
        <v>83</v>
      </c>
      <c r="C794" s="5" t="s">
        <v>1732</v>
      </c>
      <c r="D794" s="5" t="s">
        <v>253</v>
      </c>
      <c r="E794" s="5" t="s">
        <v>39</v>
      </c>
      <c r="F794" s="5" t="s">
        <v>39</v>
      </c>
      <c r="G794" s="5" t="s">
        <v>94</v>
      </c>
      <c r="H794" s="5" t="s">
        <v>319</v>
      </c>
      <c r="I794">
        <v>170.57138061523437</v>
      </c>
      <c r="J794">
        <v>130.60467529296875</v>
      </c>
      <c r="K794">
        <v>310.81887817382812</v>
      </c>
      <c r="L794">
        <v>2.0248787403106689</v>
      </c>
      <c r="M794">
        <v>438.4093017578125</v>
      </c>
      <c r="N794">
        <v>147.91360473632812</v>
      </c>
      <c r="O794">
        <v>360.0306396484375</v>
      </c>
      <c r="P794">
        <v>1633.7777099609375</v>
      </c>
      <c r="Q794">
        <v>216.79566955566406</v>
      </c>
      <c r="R794">
        <v>101.13626861572266</v>
      </c>
      <c r="S794">
        <v>258.17202758789062</v>
      </c>
      <c r="T794">
        <v>177.50187683105469</v>
      </c>
      <c r="U794"/>
      <c r="V794">
        <v>277.40838623046875</v>
      </c>
      <c r="W794">
        <v>228.81129455566406</v>
      </c>
      <c r="X794"/>
      <c r="Y794">
        <v>26037.208984375</v>
      </c>
      <c r="Z794">
        <v>19.236349105834961</v>
      </c>
      <c r="AA794">
        <v>8377.935546875</v>
      </c>
      <c r="AB794">
        <v>0</v>
      </c>
      <c r="AC794">
        <v>14.174151420593262</v>
      </c>
      <c r="AD794">
        <v>760.7469482421875</v>
      </c>
      <c r="AE794">
        <v>63.783679962158203</v>
      </c>
      <c r="AF794">
        <v>5529.94384765625</v>
      </c>
      <c r="AG794">
        <v>8552.0751953125</v>
      </c>
      <c r="AH794">
        <v>4102.8291015625</v>
      </c>
      <c r="AI794">
        <v>177.17689514160156</v>
      </c>
      <c r="AJ794">
        <v>375.76638793945312</v>
      </c>
      <c r="AK794">
        <v>202.48786926269531</v>
      </c>
      <c r="AL794">
        <v>58667.34375</v>
      </c>
      <c r="AM794">
        <v>51650.359375</v>
      </c>
      <c r="AN794">
        <v>7016.984375</v>
      </c>
      <c r="AO794" s="5" t="s">
        <v>1763</v>
      </c>
    </row>
    <row r="795" spans="1:41" ht="15" x14ac:dyDescent="0.25">
      <c r="A795">
        <v>2014</v>
      </c>
      <c r="B795" s="5" t="s">
        <v>83</v>
      </c>
      <c r="C795" s="5" t="s">
        <v>1732</v>
      </c>
      <c r="D795" s="5" t="s">
        <v>253</v>
      </c>
      <c r="E795" s="5" t="s">
        <v>39</v>
      </c>
      <c r="F795" s="5" t="s">
        <v>39</v>
      </c>
      <c r="G795" s="5" t="s">
        <v>97</v>
      </c>
      <c r="H795" s="5" t="s">
        <v>319</v>
      </c>
      <c r="I795">
        <v>168.47564697265625</v>
      </c>
      <c r="J795">
        <v>129</v>
      </c>
      <c r="K795">
        <v>307</v>
      </c>
      <c r="L795">
        <v>2</v>
      </c>
      <c r="M795">
        <v>433.02276611328125</v>
      </c>
      <c r="N795">
        <v>146.09625244140625</v>
      </c>
      <c r="O795">
        <v>355.60711669921875</v>
      </c>
      <c r="P795">
        <v>1613.7042236328125</v>
      </c>
      <c r="Q795">
        <v>214.13200378417969</v>
      </c>
      <c r="R795">
        <v>99.893653869628906</v>
      </c>
      <c r="S795">
        <v>255</v>
      </c>
      <c r="T795">
        <v>175.32099914550781</v>
      </c>
      <c r="U795"/>
      <c r="V795">
        <v>274</v>
      </c>
      <c r="W795">
        <v>226</v>
      </c>
      <c r="X795"/>
      <c r="Y795">
        <v>25717.30078125</v>
      </c>
      <c r="Z795">
        <v>19</v>
      </c>
      <c r="AA795">
        <v>8275</v>
      </c>
      <c r="AB795">
        <v>0</v>
      </c>
      <c r="AC795">
        <v>14</v>
      </c>
      <c r="AD795">
        <v>751.4000244140625</v>
      </c>
      <c r="AE795">
        <v>63</v>
      </c>
      <c r="AF795">
        <v>5462</v>
      </c>
      <c r="AG795">
        <v>8447</v>
      </c>
      <c r="AH795">
        <v>4052.41943359375</v>
      </c>
      <c r="AI795">
        <v>175</v>
      </c>
      <c r="AJ795">
        <v>371.14950561523437</v>
      </c>
      <c r="AK795">
        <v>200</v>
      </c>
      <c r="AL795">
        <v>57946.51953125</v>
      </c>
      <c r="AM795">
        <v>51015.75</v>
      </c>
      <c r="AN795">
        <v>6930.7705078125</v>
      </c>
      <c r="AO795" s="5" t="s">
        <v>1764</v>
      </c>
    </row>
    <row r="796" spans="1:41" ht="15" x14ac:dyDescent="0.25">
      <c r="A796">
        <v>2014</v>
      </c>
      <c r="B796" s="5" t="s">
        <v>83</v>
      </c>
      <c r="C796" s="5" t="s">
        <v>1732</v>
      </c>
      <c r="D796" s="5" t="s">
        <v>253</v>
      </c>
      <c r="E796" s="5" t="s">
        <v>317</v>
      </c>
      <c r="F796" s="5" t="s">
        <v>318</v>
      </c>
      <c r="G796" s="5" t="s">
        <v>94</v>
      </c>
      <c r="H796" s="5" t="s">
        <v>319</v>
      </c>
      <c r="I796">
        <v>9906.2783203125</v>
      </c>
      <c r="J796">
        <v>11615.716796875</v>
      </c>
      <c r="K796">
        <v>1285.7979736328125</v>
      </c>
      <c r="L796">
        <v>2593.86962890625</v>
      </c>
      <c r="M796">
        <v>6689.95849609375</v>
      </c>
      <c r="N796">
        <v>5153.37060546875</v>
      </c>
      <c r="O796">
        <v>5786.0908203125</v>
      </c>
      <c r="P796">
        <v>7045.0078125</v>
      </c>
      <c r="Q796">
        <v>2557.8896484375</v>
      </c>
      <c r="R796">
        <v>4714.16064453125</v>
      </c>
      <c r="S796">
        <v>10613.40234375</v>
      </c>
      <c r="T796">
        <v>9233.095703125</v>
      </c>
      <c r="U796">
        <v>1187.4971923828125</v>
      </c>
      <c r="V796">
        <v>6655.7763671875</v>
      </c>
      <c r="W796">
        <v>3241.830810546875</v>
      </c>
      <c r="X796">
        <v>8820.5126953125</v>
      </c>
      <c r="Y796">
        <v>34812.7265625</v>
      </c>
      <c r="Z796">
        <v>6689.18701171875</v>
      </c>
      <c r="AA796">
        <v>60601.5859375</v>
      </c>
      <c r="AB796">
        <v>1028.638427734375</v>
      </c>
      <c r="AC796">
        <v>9079.556640625</v>
      </c>
      <c r="AD796">
        <v>11770.6708984375</v>
      </c>
      <c r="AE796">
        <v>7417.53564453125</v>
      </c>
      <c r="AF796">
        <v>21577.107421875</v>
      </c>
      <c r="AG796">
        <v>91960.8828125</v>
      </c>
      <c r="AH796">
        <v>19888.0234375</v>
      </c>
      <c r="AI796">
        <v>3342.0625</v>
      </c>
      <c r="AJ796">
        <v>26932.912109375</v>
      </c>
      <c r="AK796">
        <v>4186.43701171875</v>
      </c>
      <c r="AL796">
        <v>396387.59375</v>
      </c>
      <c r="AM796">
        <v>310501.0625</v>
      </c>
      <c r="AN796">
        <v>85886.515625</v>
      </c>
      <c r="AO796" s="5" t="s">
        <v>642</v>
      </c>
    </row>
    <row r="797" spans="1:41" ht="15" x14ac:dyDescent="0.25">
      <c r="A797">
        <v>2014</v>
      </c>
      <c r="B797" s="5" t="s">
        <v>83</v>
      </c>
      <c r="C797" s="5" t="s">
        <v>1732</v>
      </c>
      <c r="D797" s="5" t="s">
        <v>253</v>
      </c>
      <c r="E797" s="5" t="s">
        <v>317</v>
      </c>
      <c r="F797" s="5" t="s">
        <v>318</v>
      </c>
      <c r="G797" s="5" t="s">
        <v>97</v>
      </c>
      <c r="H797" s="5" t="s">
        <v>319</v>
      </c>
      <c r="I797">
        <v>9784.564453125</v>
      </c>
      <c r="J797">
        <v>11473</v>
      </c>
      <c r="K797">
        <v>1270</v>
      </c>
      <c r="L797">
        <v>2562</v>
      </c>
      <c r="M797">
        <v>6607.76220703125</v>
      </c>
      <c r="N797">
        <v>5090.0537109375</v>
      </c>
      <c r="O797">
        <v>5715</v>
      </c>
      <c r="P797">
        <v>6958.44921875</v>
      </c>
      <c r="Q797">
        <v>2526.4619140625</v>
      </c>
      <c r="R797">
        <v>4656.23974609375</v>
      </c>
      <c r="S797">
        <v>10483</v>
      </c>
      <c r="T797">
        <v>9119.6533203125</v>
      </c>
      <c r="U797">
        <v>1172.906982421875</v>
      </c>
      <c r="V797">
        <v>6574</v>
      </c>
      <c r="W797">
        <v>3202</v>
      </c>
      <c r="X797">
        <v>8712.138671875</v>
      </c>
      <c r="Y797">
        <v>34385</v>
      </c>
      <c r="Z797">
        <v>6607</v>
      </c>
      <c r="AA797">
        <v>59857</v>
      </c>
      <c r="AB797">
        <v>1016</v>
      </c>
      <c r="AC797">
        <v>8968</v>
      </c>
      <c r="AD797">
        <v>11626.0498046875</v>
      </c>
      <c r="AE797">
        <v>7326.39990234375</v>
      </c>
      <c r="AF797">
        <v>21312</v>
      </c>
      <c r="AG797">
        <v>90831</v>
      </c>
      <c r="AH797">
        <v>19643.66796875</v>
      </c>
      <c r="AI797">
        <v>3301</v>
      </c>
      <c r="AJ797">
        <v>26602</v>
      </c>
      <c r="AK797">
        <v>4135</v>
      </c>
      <c r="AL797">
        <v>391517.34375</v>
      </c>
      <c r="AM797">
        <v>306686.0625</v>
      </c>
      <c r="AN797">
        <v>84831.2734375</v>
      </c>
      <c r="AO797" s="5" t="s">
        <v>643</v>
      </c>
    </row>
    <row r="798" spans="1:41" ht="15" x14ac:dyDescent="0.25">
      <c r="A798">
        <v>2014</v>
      </c>
      <c r="B798" s="5" t="s">
        <v>83</v>
      </c>
      <c r="C798" s="5" t="s">
        <v>1732</v>
      </c>
      <c r="D798" s="5" t="s">
        <v>253</v>
      </c>
      <c r="E798" s="5" t="s">
        <v>317</v>
      </c>
      <c r="F798" s="5" t="s">
        <v>322</v>
      </c>
      <c r="G798" s="5" t="s">
        <v>94</v>
      </c>
      <c r="H798" s="5" t="s">
        <v>319</v>
      </c>
      <c r="I798">
        <v>2376.01171875</v>
      </c>
      <c r="J798">
        <v>4939.69189453125</v>
      </c>
      <c r="K798">
        <v>425.22454833984375</v>
      </c>
      <c r="L798">
        <v>844.37445068359375</v>
      </c>
      <c r="M798">
        <v>3107.65478515625</v>
      </c>
      <c r="N798">
        <v>1905.072021484375</v>
      </c>
      <c r="O798">
        <v>2212.674072265625</v>
      </c>
      <c r="P798">
        <v>3197.879150390625</v>
      </c>
      <c r="Q798">
        <v>1005.5231323242187</v>
      </c>
      <c r="R798">
        <v>1624.0833740234375</v>
      </c>
      <c r="S798">
        <v>3142.61181640625</v>
      </c>
      <c r="T798">
        <v>3227.49462890625</v>
      </c>
      <c r="U798">
        <v>471.10189819335937</v>
      </c>
      <c r="V798">
        <v>2335.392333984375</v>
      </c>
      <c r="W798">
        <v>1142.0316162109375</v>
      </c>
      <c r="X798">
        <v>3607.243408203125</v>
      </c>
      <c r="Y798">
        <v>12999.2158203125</v>
      </c>
      <c r="Z798">
        <v>2221.8798828125</v>
      </c>
      <c r="AA798">
        <v>21325.009765625</v>
      </c>
      <c r="AB798">
        <v>504.19482421875</v>
      </c>
      <c r="AC798">
        <v>2687.997314453125</v>
      </c>
      <c r="AD798">
        <v>4728.638671875</v>
      </c>
      <c r="AE798">
        <v>2851.738037109375</v>
      </c>
      <c r="AF798">
        <v>7517.3623046875</v>
      </c>
      <c r="AG798">
        <v>39165.203125</v>
      </c>
      <c r="AH798">
        <v>7086.20947265625</v>
      </c>
      <c r="AI798">
        <v>1391.0916748046875</v>
      </c>
      <c r="AJ798">
        <v>8623.8037109375</v>
      </c>
      <c r="AK798">
        <v>1774.8062744140625</v>
      </c>
      <c r="AL798">
        <v>148441.203125</v>
      </c>
      <c r="AM798">
        <v>116091.3359375</v>
      </c>
      <c r="AN798">
        <v>32349.876953125</v>
      </c>
      <c r="AO798" s="5" t="s">
        <v>644</v>
      </c>
    </row>
    <row r="799" spans="1:41" ht="15" x14ac:dyDescent="0.25">
      <c r="A799">
        <v>2014</v>
      </c>
      <c r="B799" s="5" t="s">
        <v>83</v>
      </c>
      <c r="C799" s="5" t="s">
        <v>1732</v>
      </c>
      <c r="D799" s="5" t="s">
        <v>253</v>
      </c>
      <c r="E799" s="5" t="s">
        <v>317</v>
      </c>
      <c r="F799" s="5" t="s">
        <v>322</v>
      </c>
      <c r="G799" s="5" t="s">
        <v>97</v>
      </c>
      <c r="H799" s="5" t="s">
        <v>319</v>
      </c>
      <c r="I799">
        <v>2346.81884765625</v>
      </c>
      <c r="J799">
        <v>4879</v>
      </c>
      <c r="K799">
        <v>420</v>
      </c>
      <c r="L799">
        <v>834</v>
      </c>
      <c r="M799">
        <v>3069.472412109375</v>
      </c>
      <c r="N799">
        <v>1881.665283203125</v>
      </c>
      <c r="O799">
        <v>2185.488037109375</v>
      </c>
      <c r="P799">
        <v>3158.58837890625</v>
      </c>
      <c r="Q799">
        <v>993.168701171875</v>
      </c>
      <c r="R799">
        <v>1604.1290283203125</v>
      </c>
      <c r="S799">
        <v>3104</v>
      </c>
      <c r="T799">
        <v>3187.83984375</v>
      </c>
      <c r="U799">
        <v>465.31369018554687</v>
      </c>
      <c r="V799">
        <v>2306.698486328125</v>
      </c>
      <c r="W799">
        <v>1128</v>
      </c>
      <c r="X799">
        <v>3562.9228515625</v>
      </c>
      <c r="Y799">
        <v>12839.5</v>
      </c>
      <c r="Z799">
        <v>2194.58056640625</v>
      </c>
      <c r="AA799">
        <v>21063</v>
      </c>
      <c r="AB799">
        <v>498</v>
      </c>
      <c r="AC799">
        <v>2654.97119140625</v>
      </c>
      <c r="AD799">
        <v>4670.5400390625</v>
      </c>
      <c r="AE799">
        <v>2816.699951171875</v>
      </c>
      <c r="AF799">
        <v>7425</v>
      </c>
      <c r="AG799">
        <v>38684</v>
      </c>
      <c r="AH799">
        <v>6999.14453125</v>
      </c>
      <c r="AI799">
        <v>1374</v>
      </c>
      <c r="AJ799">
        <v>8517.8466796875</v>
      </c>
      <c r="AK799">
        <v>1753</v>
      </c>
      <c r="AL799">
        <v>146617.390625</v>
      </c>
      <c r="AM799">
        <v>114664.984375</v>
      </c>
      <c r="AN799">
        <v>31952.40625</v>
      </c>
      <c r="AO799" s="5" t="s">
        <v>645</v>
      </c>
    </row>
    <row r="800" spans="1:41" ht="15" x14ac:dyDescent="0.25">
      <c r="A800">
        <v>2014</v>
      </c>
      <c r="B800" s="5" t="s">
        <v>83</v>
      </c>
      <c r="C800" s="5" t="s">
        <v>1732</v>
      </c>
      <c r="D800" s="5" t="s">
        <v>253</v>
      </c>
      <c r="E800" s="5" t="s">
        <v>696</v>
      </c>
      <c r="F800" s="5" t="s">
        <v>696</v>
      </c>
      <c r="G800" s="5" t="s">
        <v>94</v>
      </c>
      <c r="H800" s="5" t="s">
        <v>319</v>
      </c>
      <c r="I800">
        <v>11290.2646484375</v>
      </c>
      <c r="J800">
        <v>13540.3642578125</v>
      </c>
      <c r="K800">
        <v>1759.61962890625</v>
      </c>
      <c r="L800">
        <v>2348.859375</v>
      </c>
      <c r="M800">
        <v>13658.205078125</v>
      </c>
      <c r="N800">
        <v>5835.94140625</v>
      </c>
      <c r="O800">
        <v>4594.26171875</v>
      </c>
      <c r="P800">
        <v>19374.26953125</v>
      </c>
      <c r="Q800">
        <v>1443.5714111328125</v>
      </c>
      <c r="R800">
        <v>9393.9580078125</v>
      </c>
      <c r="S800">
        <v>26703.087890625</v>
      </c>
      <c r="T800">
        <v>13325.19140625</v>
      </c>
      <c r="U800">
        <v>12717.587890625</v>
      </c>
      <c r="V800">
        <v>9395.4375</v>
      </c>
      <c r="W800">
        <v>3363.32373046875</v>
      </c>
      <c r="X800">
        <v>14125.3115234375</v>
      </c>
      <c r="Y800">
        <v>74030.984375</v>
      </c>
      <c r="Z800">
        <v>7375.515625</v>
      </c>
      <c r="AA800">
        <v>102732.2265625</v>
      </c>
      <c r="AB800">
        <v>2028.928466796875</v>
      </c>
      <c r="AC800">
        <v>9017.7978515625</v>
      </c>
      <c r="AD800">
        <v>17975.80078125</v>
      </c>
      <c r="AE800">
        <v>20336.869140625</v>
      </c>
      <c r="AF800">
        <v>49282.51171875</v>
      </c>
      <c r="AG800">
        <v>144841.609375</v>
      </c>
      <c r="AH800">
        <v>32743.51171875</v>
      </c>
      <c r="AI800">
        <v>3695.40380859375</v>
      </c>
      <c r="AJ800">
        <v>32373.19921875</v>
      </c>
      <c r="AK800">
        <v>2728.524169921875</v>
      </c>
      <c r="AL800">
        <v>662032.125</v>
      </c>
      <c r="AM800">
        <v>525330.9375</v>
      </c>
      <c r="AN800">
        <v>136701.1875</v>
      </c>
      <c r="AO800" s="5" t="s">
        <v>1765</v>
      </c>
    </row>
    <row r="801" spans="1:41" ht="15" x14ac:dyDescent="0.25">
      <c r="A801">
        <v>2014</v>
      </c>
      <c r="B801" s="5" t="s">
        <v>83</v>
      </c>
      <c r="C801" s="5" t="s">
        <v>1732</v>
      </c>
      <c r="D801" s="5" t="s">
        <v>253</v>
      </c>
      <c r="E801" s="5" t="s">
        <v>696</v>
      </c>
      <c r="F801" s="5" t="s">
        <v>696</v>
      </c>
      <c r="G801" s="5" t="s">
        <v>97</v>
      </c>
      <c r="H801" s="5" t="s">
        <v>319</v>
      </c>
      <c r="I801">
        <v>11151.5458984375</v>
      </c>
      <c r="J801">
        <v>13374</v>
      </c>
      <c r="K801">
        <v>1738</v>
      </c>
      <c r="L801">
        <v>2320</v>
      </c>
      <c r="M801">
        <v>13490.392578125</v>
      </c>
      <c r="N801">
        <v>5764.23779296875</v>
      </c>
      <c r="O801">
        <v>4537.81396484375</v>
      </c>
      <c r="P801">
        <v>19136.2265625</v>
      </c>
      <c r="Q801">
        <v>1425.8349609375</v>
      </c>
      <c r="R801">
        <v>9278.5390625</v>
      </c>
      <c r="S801">
        <v>26375</v>
      </c>
      <c r="T801">
        <v>13161.470703125</v>
      </c>
      <c r="U801">
        <v>12561.3330078125</v>
      </c>
      <c r="V801">
        <v>9280</v>
      </c>
      <c r="W801">
        <v>3322</v>
      </c>
      <c r="X801">
        <v>13951.7607421875</v>
      </c>
      <c r="Y801">
        <v>73121.3984375</v>
      </c>
      <c r="Z801">
        <v>7284.89599609375</v>
      </c>
      <c r="AA801">
        <v>101470</v>
      </c>
      <c r="AB801">
        <v>2004</v>
      </c>
      <c r="AC801">
        <v>8907</v>
      </c>
      <c r="AD801">
        <v>17754.939453125</v>
      </c>
      <c r="AE801">
        <v>20087</v>
      </c>
      <c r="AF801">
        <v>48677</v>
      </c>
      <c r="AG801">
        <v>143062</v>
      </c>
      <c r="AH801">
        <v>32341.20703125</v>
      </c>
      <c r="AI801">
        <v>3650</v>
      </c>
      <c r="AJ801">
        <v>31975.4453125</v>
      </c>
      <c r="AK801">
        <v>2695</v>
      </c>
      <c r="AL801">
        <v>653898</v>
      </c>
      <c r="AM801">
        <v>518876.4375</v>
      </c>
      <c r="AN801">
        <v>135021.578125</v>
      </c>
      <c r="AO801" s="5" t="s">
        <v>1766</v>
      </c>
    </row>
    <row r="802" spans="1:41" ht="15" x14ac:dyDescent="0.25">
      <c r="A802">
        <v>2014</v>
      </c>
      <c r="B802" s="5" t="s">
        <v>83</v>
      </c>
      <c r="C802" s="5" t="s">
        <v>1732</v>
      </c>
      <c r="D802" s="5" t="s">
        <v>253</v>
      </c>
      <c r="E802" s="5" t="s">
        <v>1734</v>
      </c>
      <c r="F802" s="5" t="s">
        <v>1734</v>
      </c>
      <c r="G802" s="5" t="s">
        <v>94</v>
      </c>
      <c r="H802" s="5" t="s">
        <v>319</v>
      </c>
      <c r="I802">
        <v>0</v>
      </c>
      <c r="J802"/>
      <c r="K802">
        <v>0</v>
      </c>
      <c r="L802"/>
      <c r="M802"/>
      <c r="N802">
        <v>0</v>
      </c>
      <c r="O802">
        <v>0</v>
      </c>
      <c r="P802">
        <v>0</v>
      </c>
      <c r="Q802">
        <v>0</v>
      </c>
      <c r="R802">
        <v>0</v>
      </c>
      <c r="S802"/>
      <c r="T802"/>
      <c r="U802"/>
      <c r="V802">
        <v>0</v>
      </c>
      <c r="W802"/>
      <c r="X802"/>
      <c r="Y802">
        <v>0</v>
      </c>
      <c r="Z802">
        <v>0</v>
      </c>
      <c r="AA802">
        <v>0</v>
      </c>
      <c r="AB802"/>
      <c r="AC802">
        <v>0</v>
      </c>
      <c r="AD802">
        <v>0</v>
      </c>
      <c r="AE802">
        <v>0</v>
      </c>
      <c r="AF802"/>
      <c r="AG802">
        <v>0</v>
      </c>
      <c r="AH802">
        <v>0</v>
      </c>
      <c r="AI802">
        <v>0</v>
      </c>
      <c r="AJ802">
        <v>0</v>
      </c>
      <c r="AK802"/>
      <c r="AL802">
        <v>0</v>
      </c>
      <c r="AM802">
        <v>0</v>
      </c>
      <c r="AN802">
        <v>0</v>
      </c>
      <c r="AO802" s="5" t="s">
        <v>1767</v>
      </c>
    </row>
    <row r="803" spans="1:41" ht="15" x14ac:dyDescent="0.25">
      <c r="A803">
        <v>2014</v>
      </c>
      <c r="B803" s="5" t="s">
        <v>83</v>
      </c>
      <c r="C803" s="5" t="s">
        <v>1732</v>
      </c>
      <c r="D803" s="5" t="s">
        <v>253</v>
      </c>
      <c r="E803" s="5" t="s">
        <v>1734</v>
      </c>
      <c r="F803" s="5" t="s">
        <v>1734</v>
      </c>
      <c r="G803" s="5" t="s">
        <v>97</v>
      </c>
      <c r="H803" s="5" t="s">
        <v>319</v>
      </c>
      <c r="I803">
        <v>0</v>
      </c>
      <c r="J803"/>
      <c r="K803">
        <v>0</v>
      </c>
      <c r="L803"/>
      <c r="M803"/>
      <c r="N803">
        <v>0</v>
      </c>
      <c r="O803">
        <v>0</v>
      </c>
      <c r="P803">
        <v>0</v>
      </c>
      <c r="Q803">
        <v>0</v>
      </c>
      <c r="R803">
        <v>0</v>
      </c>
      <c r="S803"/>
      <c r="T803"/>
      <c r="U803"/>
      <c r="V803">
        <v>0</v>
      </c>
      <c r="W803"/>
      <c r="X803"/>
      <c r="Y803">
        <v>0</v>
      </c>
      <c r="Z803">
        <v>0</v>
      </c>
      <c r="AA803">
        <v>0</v>
      </c>
      <c r="AB803"/>
      <c r="AC803">
        <v>0</v>
      </c>
      <c r="AD803">
        <v>0</v>
      </c>
      <c r="AE803">
        <v>0</v>
      </c>
      <c r="AF803"/>
      <c r="AG803">
        <v>0</v>
      </c>
      <c r="AH803">
        <v>0</v>
      </c>
      <c r="AI803">
        <v>0</v>
      </c>
      <c r="AJ803">
        <v>0</v>
      </c>
      <c r="AK803"/>
      <c r="AL803">
        <v>0</v>
      </c>
      <c r="AM803">
        <v>0</v>
      </c>
      <c r="AN803">
        <v>0</v>
      </c>
      <c r="AO803" s="5" t="s">
        <v>1768</v>
      </c>
    </row>
    <row r="804" spans="1:41" ht="15" x14ac:dyDescent="0.25">
      <c r="A804">
        <v>2014</v>
      </c>
      <c r="B804" s="5" t="s">
        <v>83</v>
      </c>
      <c r="C804" s="5" t="s">
        <v>1732</v>
      </c>
      <c r="D804" s="5" t="s">
        <v>253</v>
      </c>
      <c r="E804" s="5" t="s">
        <v>1735</v>
      </c>
      <c r="F804" s="5" t="s">
        <v>1735</v>
      </c>
      <c r="G804" s="5" t="s">
        <v>94</v>
      </c>
      <c r="H804" s="5" t="s">
        <v>319</v>
      </c>
      <c r="I804">
        <v>158728.359375</v>
      </c>
      <c r="J804">
        <v>329009.375</v>
      </c>
      <c r="K804">
        <v>28615.5859375</v>
      </c>
      <c r="L804">
        <v>55738.8359375</v>
      </c>
      <c r="M804">
        <v>212920.703125</v>
      </c>
      <c r="N804">
        <v>127160.921875</v>
      </c>
      <c r="O804">
        <v>145809.734375</v>
      </c>
      <c r="P804">
        <v>223264</v>
      </c>
      <c r="Q804">
        <v>65192.99609375</v>
      </c>
      <c r="R804">
        <v>112000.4140625</v>
      </c>
      <c r="S804">
        <v>224295.828125</v>
      </c>
      <c r="T804">
        <v>217700.125</v>
      </c>
      <c r="U804">
        <v>42727.56640625</v>
      </c>
      <c r="V804">
        <v>157162.984375</v>
      </c>
      <c r="W804">
        <v>76036.21875</v>
      </c>
      <c r="X804">
        <v>244238.203125</v>
      </c>
      <c r="Y804">
        <v>901585</v>
      </c>
      <c r="Z804">
        <v>149276.734375</v>
      </c>
      <c r="AA804">
        <v>1457699.125</v>
      </c>
      <c r="AB804">
        <v>35110.890625</v>
      </c>
      <c r="AC804">
        <v>178147.796875</v>
      </c>
      <c r="AD804">
        <v>319238.375</v>
      </c>
      <c r="AE804">
        <v>201782.5</v>
      </c>
      <c r="AF804">
        <v>527527.5</v>
      </c>
      <c r="AG804">
        <v>2651432</v>
      </c>
      <c r="AH804">
        <v>481530.6875</v>
      </c>
      <c r="AI804">
        <v>92467.1796875</v>
      </c>
      <c r="AJ804">
        <v>576594.5625</v>
      </c>
      <c r="AK804">
        <v>116043.7734375</v>
      </c>
      <c r="AL804">
        <v>10109039</v>
      </c>
      <c r="AM804">
        <v>7915030.5</v>
      </c>
      <c r="AN804">
        <v>2194007.25</v>
      </c>
      <c r="AO804" s="5" t="s">
        <v>1769</v>
      </c>
    </row>
    <row r="805" spans="1:41" ht="15" x14ac:dyDescent="0.25">
      <c r="A805">
        <v>2014</v>
      </c>
      <c r="B805" s="5" t="s">
        <v>83</v>
      </c>
      <c r="C805" s="5" t="s">
        <v>1732</v>
      </c>
      <c r="D805" s="5" t="s">
        <v>253</v>
      </c>
      <c r="E805" s="5" t="s">
        <v>1735</v>
      </c>
      <c r="F805" s="5" t="s">
        <v>1735</v>
      </c>
      <c r="G805" s="5" t="s">
        <v>97</v>
      </c>
      <c r="H805" s="5" t="s">
        <v>319</v>
      </c>
      <c r="I805">
        <v>156778.140625</v>
      </c>
      <c r="J805">
        <v>324967</v>
      </c>
      <c r="K805">
        <v>28264</v>
      </c>
      <c r="L805">
        <v>55054</v>
      </c>
      <c r="M805">
        <v>210304.640625</v>
      </c>
      <c r="N805">
        <v>125598.5546875</v>
      </c>
      <c r="O805">
        <v>144018.234375</v>
      </c>
      <c r="P805">
        <v>220520.859375</v>
      </c>
      <c r="Q805">
        <v>64392</v>
      </c>
      <c r="R805">
        <v>110624.3125</v>
      </c>
      <c r="S805">
        <v>221540</v>
      </c>
      <c r="T805">
        <v>215025.34375</v>
      </c>
      <c r="U805">
        <v>42202.59375</v>
      </c>
      <c r="V805">
        <v>155232</v>
      </c>
      <c r="W805">
        <v>75102</v>
      </c>
      <c r="X805">
        <v>241237.359375</v>
      </c>
      <c r="Y805">
        <v>890507.625</v>
      </c>
      <c r="Z805">
        <v>147442.640625</v>
      </c>
      <c r="AA805">
        <v>1439789</v>
      </c>
      <c r="AB805">
        <v>34679.5</v>
      </c>
      <c r="AC805">
        <v>175958.96875</v>
      </c>
      <c r="AD805">
        <v>315316.03125</v>
      </c>
      <c r="AE805">
        <v>199303.296875</v>
      </c>
      <c r="AF805">
        <v>521046</v>
      </c>
      <c r="AG805">
        <v>2618855</v>
      </c>
      <c r="AH805">
        <v>475614.34375</v>
      </c>
      <c r="AI805">
        <v>91331.078125</v>
      </c>
      <c r="AJ805">
        <v>569510.1875</v>
      </c>
      <c r="AK805">
        <v>114618</v>
      </c>
      <c r="AL805">
        <v>9984832</v>
      </c>
      <c r="AM805">
        <v>7817782</v>
      </c>
      <c r="AN805">
        <v>2167050.5</v>
      </c>
      <c r="AO805" s="5" t="s">
        <v>1770</v>
      </c>
    </row>
    <row r="806" spans="1:41" ht="15" x14ac:dyDescent="0.25">
      <c r="A806">
        <v>2014</v>
      </c>
      <c r="B806" s="5" t="s">
        <v>83</v>
      </c>
      <c r="C806" s="5" t="s">
        <v>1732</v>
      </c>
      <c r="D806" s="5" t="s">
        <v>253</v>
      </c>
      <c r="E806" s="5" t="s">
        <v>1736</v>
      </c>
      <c r="F806" s="5" t="s">
        <v>1736</v>
      </c>
      <c r="G806" s="5" t="s">
        <v>94</v>
      </c>
      <c r="H806" s="5" t="s">
        <v>319</v>
      </c>
      <c r="I806">
        <v>155139.34375</v>
      </c>
      <c r="J806">
        <v>322275.65625</v>
      </c>
      <c r="K806">
        <v>28027.359375</v>
      </c>
      <c r="L806">
        <v>55141.5</v>
      </c>
      <c r="M806">
        <v>203283.203125</v>
      </c>
      <c r="N806">
        <v>124721.1875</v>
      </c>
      <c r="O806">
        <v>145148.921875</v>
      </c>
      <c r="P806">
        <v>210413.96875</v>
      </c>
      <c r="Q806">
        <v>66161.2734375</v>
      </c>
      <c r="R806">
        <v>105797.6484375</v>
      </c>
      <c r="S806">
        <v>205321.6875</v>
      </c>
      <c r="T806">
        <v>210558.03125</v>
      </c>
      <c r="U806">
        <v>30726.376953125</v>
      </c>
      <c r="V806">
        <v>152365.046875</v>
      </c>
      <c r="W806">
        <v>74802.0625</v>
      </c>
      <c r="X806">
        <v>235326.15625</v>
      </c>
      <c r="Y806">
        <v>875404.6875</v>
      </c>
      <c r="Z806">
        <v>146387.59375</v>
      </c>
      <c r="AA806">
        <v>1402348</v>
      </c>
      <c r="AB806">
        <v>32891.1171875</v>
      </c>
      <c r="AC806">
        <v>175535.734375</v>
      </c>
      <c r="AD806">
        <v>310381.53125</v>
      </c>
      <c r="AE806">
        <v>186075.21875</v>
      </c>
      <c r="AF806">
        <v>497834.65625</v>
      </c>
      <c r="AG806">
        <v>2567955.25</v>
      </c>
      <c r="AH806">
        <v>465691.8125</v>
      </c>
      <c r="AI806">
        <v>90899.921875</v>
      </c>
      <c r="AJ806">
        <v>562906</v>
      </c>
      <c r="AK806">
        <v>115929.375</v>
      </c>
      <c r="AL806">
        <v>9755450</v>
      </c>
      <c r="AM806">
        <v>7637189</v>
      </c>
      <c r="AN806">
        <v>2118261.25</v>
      </c>
      <c r="AO806" s="5" t="s">
        <v>1771</v>
      </c>
    </row>
    <row r="807" spans="1:41" ht="15" x14ac:dyDescent="0.25">
      <c r="A807">
        <v>2014</v>
      </c>
      <c r="B807" s="5" t="s">
        <v>83</v>
      </c>
      <c r="C807" s="5" t="s">
        <v>1732</v>
      </c>
      <c r="D807" s="5" t="s">
        <v>253</v>
      </c>
      <c r="E807" s="5" t="s">
        <v>1736</v>
      </c>
      <c r="F807" s="5" t="s">
        <v>1736</v>
      </c>
      <c r="G807" s="5" t="s">
        <v>97</v>
      </c>
      <c r="H807" s="5" t="s">
        <v>319</v>
      </c>
      <c r="I807">
        <v>153233.21875</v>
      </c>
      <c r="J807">
        <v>318316</v>
      </c>
      <c r="K807">
        <v>27683</v>
      </c>
      <c r="L807">
        <v>54464</v>
      </c>
      <c r="M807">
        <v>200785.5625</v>
      </c>
      <c r="N807">
        <v>123188.796875</v>
      </c>
      <c r="O807">
        <v>143365.546875</v>
      </c>
      <c r="P807">
        <v>207828.703125</v>
      </c>
      <c r="Q807">
        <v>65348.37890625</v>
      </c>
      <c r="R807">
        <v>104497.7578125</v>
      </c>
      <c r="S807">
        <v>202799</v>
      </c>
      <c r="T807">
        <v>207971</v>
      </c>
      <c r="U807">
        <v>30348.85546875</v>
      </c>
      <c r="V807">
        <v>150493</v>
      </c>
      <c r="W807">
        <v>73883</v>
      </c>
      <c r="X807">
        <v>232434.8125</v>
      </c>
      <c r="Y807">
        <v>864649</v>
      </c>
      <c r="Z807">
        <v>144589</v>
      </c>
      <c r="AA807">
        <v>1385118</v>
      </c>
      <c r="AB807">
        <v>32487</v>
      </c>
      <c r="AC807">
        <v>173379</v>
      </c>
      <c r="AD807">
        <v>306568</v>
      </c>
      <c r="AE807">
        <v>183789</v>
      </c>
      <c r="AF807">
        <v>491718</v>
      </c>
      <c r="AG807">
        <v>2536404</v>
      </c>
      <c r="AH807">
        <v>459970.0625</v>
      </c>
      <c r="AI807">
        <v>89783.078125</v>
      </c>
      <c r="AJ807">
        <v>555989.8125</v>
      </c>
      <c r="AK807">
        <v>114505</v>
      </c>
      <c r="AL807">
        <v>9635590</v>
      </c>
      <c r="AM807">
        <v>7543355</v>
      </c>
      <c r="AN807">
        <v>2092235.125</v>
      </c>
      <c r="AO807" s="5" t="s">
        <v>1772</v>
      </c>
    </row>
    <row r="808" spans="1:41" ht="15" x14ac:dyDescent="0.25">
      <c r="A808">
        <v>2015</v>
      </c>
      <c r="B808" s="5" t="s">
        <v>1806</v>
      </c>
      <c r="C808" s="5" t="s">
        <v>363</v>
      </c>
      <c r="D808" s="5" t="s">
        <v>91</v>
      </c>
      <c r="E808" s="5" t="s">
        <v>92</v>
      </c>
      <c r="F808" s="5" t="s">
        <v>93</v>
      </c>
      <c r="G808" s="5" t="s">
        <v>94</v>
      </c>
      <c r="H808" s="5" t="s">
        <v>319</v>
      </c>
      <c r="I808">
        <v>14510.135132572437</v>
      </c>
      <c r="J808">
        <v>28886.363517889684</v>
      </c>
      <c r="K808">
        <v>1049.8288984806932</v>
      </c>
      <c r="L808">
        <v>2954.5184714385223</v>
      </c>
      <c r="M808">
        <v>19843.105248757653</v>
      </c>
      <c r="N808">
        <v>31173.115822116026</v>
      </c>
      <c r="O808">
        <v>9092.2681386274326</v>
      </c>
      <c r="P808">
        <v>12662.237445880402</v>
      </c>
      <c r="Q808">
        <v>5186.85696547723</v>
      </c>
      <c r="R808">
        <v>9963.5919639035365</v>
      </c>
      <c r="S808">
        <v>23752.914455114704</v>
      </c>
      <c r="T808">
        <v>13261.052994176021</v>
      </c>
      <c r="U808">
        <v>954.61905867429675</v>
      </c>
      <c r="V808">
        <v>9564.958956438255</v>
      </c>
      <c r="W808">
        <v>7442.4298763331417</v>
      </c>
      <c r="X808">
        <v>16011.504247211109</v>
      </c>
      <c r="Y808">
        <v>110990.48215692618</v>
      </c>
      <c r="Z808">
        <v>11210.458629408937</v>
      </c>
      <c r="AA808">
        <v>112894.11942193726</v>
      </c>
      <c r="AB808">
        <v>2757.4077394788819</v>
      </c>
      <c r="AC808">
        <v>10446.535280359956</v>
      </c>
      <c r="AD808">
        <v>20206.631132284834</v>
      </c>
      <c r="AE808">
        <v>23978.148767232386</v>
      </c>
      <c r="AF808">
        <v>42890.23580423346</v>
      </c>
      <c r="AG808">
        <v>173839.21896530554</v>
      </c>
      <c r="AH808">
        <v>55326.837008594121</v>
      </c>
      <c r="AI808">
        <v>20520.941203363429</v>
      </c>
      <c r="AJ808">
        <v>37908.308186440205</v>
      </c>
      <c r="AK808">
        <v>2268.9159254919473</v>
      </c>
      <c r="AL808">
        <v>831547.75</v>
      </c>
      <c r="AM808">
        <v>640013.9375</v>
      </c>
      <c r="AN808">
        <v>191533.84375</v>
      </c>
      <c r="AO808" s="5" t="s">
        <v>2034</v>
      </c>
    </row>
    <row r="809" spans="1:41" ht="15" x14ac:dyDescent="0.25">
      <c r="A809">
        <v>2015</v>
      </c>
      <c r="B809" s="5" t="s">
        <v>1808</v>
      </c>
      <c r="C809" s="5" t="s">
        <v>363</v>
      </c>
      <c r="D809" s="5" t="s">
        <v>91</v>
      </c>
      <c r="E809" s="5" t="s">
        <v>92</v>
      </c>
      <c r="F809" s="5" t="s">
        <v>93</v>
      </c>
      <c r="G809" s="5" t="s">
        <v>94</v>
      </c>
      <c r="H809" s="5" t="s">
        <v>319</v>
      </c>
      <c r="I809">
        <v>11222.339430817403</v>
      </c>
      <c r="J809">
        <v>30518.075563347891</v>
      </c>
      <c r="K809">
        <v>1210.7605464870123</v>
      </c>
      <c r="L809">
        <v>2795.8874288980328</v>
      </c>
      <c r="M809">
        <v>31889.998522780501</v>
      </c>
      <c r="N809">
        <v>21244.000423412239</v>
      </c>
      <c r="O809">
        <v>8089.2417826638757</v>
      </c>
      <c r="P809">
        <v>14358.960041515054</v>
      </c>
      <c r="Q809">
        <v>9854.8945270194617</v>
      </c>
      <c r="R809">
        <v>7986.6970163402439</v>
      </c>
      <c r="S809">
        <v>24941.021608142688</v>
      </c>
      <c r="T809">
        <v>12195.267003585112</v>
      </c>
      <c r="U809">
        <v>1149.9131254966089</v>
      </c>
      <c r="V809">
        <v>16046.18683372353</v>
      </c>
      <c r="W809">
        <v>10321.364449026958</v>
      </c>
      <c r="X809">
        <v>14845.739409438282</v>
      </c>
      <c r="Y809">
        <v>88417.49057237737</v>
      </c>
      <c r="Z809">
        <v>13222.445518120532</v>
      </c>
      <c r="AA809">
        <v>120412.42057485474</v>
      </c>
      <c r="AB809">
        <v>6993.3281650156987</v>
      </c>
      <c r="AC809">
        <v>13628.378464742142</v>
      </c>
      <c r="AD809">
        <v>26732.007739550823</v>
      </c>
      <c r="AE809">
        <v>25653.110773535554</v>
      </c>
      <c r="AF809">
        <v>46777.840588487292</v>
      </c>
      <c r="AG809">
        <v>173042.02118757405</v>
      </c>
      <c r="AH809">
        <v>54172.78884516174</v>
      </c>
      <c r="AI809">
        <v>17313.66955232024</v>
      </c>
      <c r="AJ809">
        <v>34442.268528283734</v>
      </c>
      <c r="AK809">
        <v>2447.303898478433</v>
      </c>
      <c r="AL809">
        <v>841925.375</v>
      </c>
      <c r="AM809">
        <v>630772.9375</v>
      </c>
      <c r="AN809">
        <v>211152.484375</v>
      </c>
      <c r="AO809" s="5" t="s">
        <v>2035</v>
      </c>
    </row>
    <row r="810" spans="1:41" ht="15" x14ac:dyDescent="0.25">
      <c r="A810">
        <v>2015</v>
      </c>
      <c r="B810" s="5" t="s">
        <v>1807</v>
      </c>
      <c r="C810" s="5" t="s">
        <v>363</v>
      </c>
      <c r="D810" s="5" t="s">
        <v>91</v>
      </c>
      <c r="E810" s="5" t="s">
        <v>92</v>
      </c>
      <c r="F810" s="5" t="s">
        <v>93</v>
      </c>
      <c r="G810" s="5" t="s">
        <v>94</v>
      </c>
      <c r="H810" s="5" t="s">
        <v>319</v>
      </c>
      <c r="I810">
        <v>15875.308703225342</v>
      </c>
      <c r="J810">
        <v>29453.144481050331</v>
      </c>
      <c r="K810">
        <v>1299.7108102889913</v>
      </c>
      <c r="L810">
        <v>3462.3703766364183</v>
      </c>
      <c r="M810">
        <v>35021.949077966528</v>
      </c>
      <c r="N810">
        <v>21409.800939219389</v>
      </c>
      <c r="O810">
        <v>8332.7093310375512</v>
      </c>
      <c r="P810">
        <v>17397.926167512167</v>
      </c>
      <c r="Q810">
        <v>11951.040367616619</v>
      </c>
      <c r="R810">
        <v>10043.851855935613</v>
      </c>
      <c r="S810">
        <v>27769.195727378978</v>
      </c>
      <c r="T810">
        <v>13610.478542245175</v>
      </c>
      <c r="U810">
        <v>935.91868763690593</v>
      </c>
      <c r="V810">
        <v>17425.008153890733</v>
      </c>
      <c r="W810">
        <v>11763.446248251576</v>
      </c>
      <c r="X810">
        <v>14787.515264663114</v>
      </c>
      <c r="Y810">
        <v>90665.668863958403</v>
      </c>
      <c r="Z810">
        <v>12049.556527610064</v>
      </c>
      <c r="AA810">
        <v>123720.24864429652</v>
      </c>
      <c r="AB810">
        <v>8704.5725626433596</v>
      </c>
      <c r="AC810">
        <v>13974.90518604142</v>
      </c>
      <c r="AD810">
        <v>38646.308527417168</v>
      </c>
      <c r="AE810">
        <v>26495.956926545772</v>
      </c>
      <c r="AF810">
        <v>53221.400240588227</v>
      </c>
      <c r="AG810">
        <v>194185.67835319357</v>
      </c>
      <c r="AH810">
        <v>52459.850435438224</v>
      </c>
      <c r="AI810">
        <v>18142.017046792229</v>
      </c>
      <c r="AJ810">
        <v>39985.981984094265</v>
      </c>
      <c r="AK810">
        <v>2509.5311251552293</v>
      </c>
      <c r="AL810">
        <v>915301.0625</v>
      </c>
      <c r="AM810">
        <v>682253.8125</v>
      </c>
      <c r="AN810">
        <v>233047.28125</v>
      </c>
      <c r="AO810" s="5" t="s">
        <v>2036</v>
      </c>
    </row>
    <row r="811" spans="1:41" ht="15" x14ac:dyDescent="0.25">
      <c r="A811">
        <v>2015</v>
      </c>
      <c r="B811" s="5" t="s">
        <v>1806</v>
      </c>
      <c r="C811" s="5" t="s">
        <v>363</v>
      </c>
      <c r="D811" s="5" t="s">
        <v>91</v>
      </c>
      <c r="E811" s="5" t="s">
        <v>92</v>
      </c>
      <c r="F811" s="5" t="s">
        <v>93</v>
      </c>
      <c r="G811" s="5" t="s">
        <v>97</v>
      </c>
      <c r="H811" s="5" t="s">
        <v>319</v>
      </c>
      <c r="I811">
        <v>14086.8</v>
      </c>
      <c r="J811">
        <v>27558.23</v>
      </c>
      <c r="K811">
        <v>1009</v>
      </c>
      <c r="L811">
        <v>2869.4232000000002</v>
      </c>
      <c r="M811">
        <v>18986.331249999999</v>
      </c>
      <c r="N811">
        <v>30572.81978125</v>
      </c>
      <c r="O811">
        <v>9077.25</v>
      </c>
      <c r="P811">
        <v>12304.63498979004</v>
      </c>
      <c r="Q811">
        <v>4958.0600320000003</v>
      </c>
      <c r="R811">
        <v>9484.3286256044503</v>
      </c>
      <c r="S811">
        <v>22729</v>
      </c>
      <c r="T811">
        <v>12655.625</v>
      </c>
      <c r="U811">
        <v>865</v>
      </c>
      <c r="V811">
        <v>9151.9249999999993</v>
      </c>
      <c r="W811">
        <v>7085.2783898400003</v>
      </c>
      <c r="X811">
        <v>15853.88135</v>
      </c>
      <c r="Y811">
        <v>106737</v>
      </c>
      <c r="Z811">
        <v>10715.9552</v>
      </c>
      <c r="AA811">
        <v>109783.4943430221</v>
      </c>
      <c r="AB811">
        <v>2118</v>
      </c>
      <c r="AC811">
        <v>10245.36789</v>
      </c>
      <c r="AD811">
        <v>19307.911913686999</v>
      </c>
      <c r="AE811">
        <v>22957.182515726501</v>
      </c>
      <c r="AF811">
        <v>41655.057656399993</v>
      </c>
      <c r="AG811">
        <v>167400.7149213145</v>
      </c>
      <c r="AH811">
        <v>53936.991927642594</v>
      </c>
      <c r="AI811">
        <v>19521.72</v>
      </c>
      <c r="AJ811">
        <v>36997.174541025917</v>
      </c>
      <c r="AK811">
        <v>2221</v>
      </c>
      <c r="AL811">
        <v>802845.1875</v>
      </c>
      <c r="AM811">
        <v>618343.1875</v>
      </c>
      <c r="AN811">
        <v>184501.984375</v>
      </c>
      <c r="AO811" s="5" t="s">
        <v>2038</v>
      </c>
    </row>
    <row r="812" spans="1:41" ht="15" x14ac:dyDescent="0.25">
      <c r="A812">
        <v>2015</v>
      </c>
      <c r="B812" s="5" t="s">
        <v>1808</v>
      </c>
      <c r="C812" s="5" t="s">
        <v>363</v>
      </c>
      <c r="D812" s="5" t="s">
        <v>91</v>
      </c>
      <c r="E812" s="5" t="s">
        <v>92</v>
      </c>
      <c r="F812" s="5" t="s">
        <v>93</v>
      </c>
      <c r="G812" s="5" t="s">
        <v>97</v>
      </c>
      <c r="H812" s="5" t="s">
        <v>319</v>
      </c>
      <c r="I812">
        <v>10881.611999999999</v>
      </c>
      <c r="J812">
        <v>29591.5</v>
      </c>
      <c r="K812">
        <v>1254.3149000000001</v>
      </c>
      <c r="L812">
        <v>2711</v>
      </c>
      <c r="M812">
        <v>30924.769274999999</v>
      </c>
      <c r="N812">
        <v>20599</v>
      </c>
      <c r="O812">
        <v>7879</v>
      </c>
      <c r="P812">
        <v>13923</v>
      </c>
      <c r="Q812">
        <v>9555.6848200000004</v>
      </c>
      <c r="R812">
        <v>7744.3145199999999</v>
      </c>
      <c r="S812">
        <v>24243.174268380932</v>
      </c>
      <c r="T812">
        <v>11825</v>
      </c>
      <c r="U812">
        <v>1115</v>
      </c>
      <c r="V812">
        <v>15559</v>
      </c>
      <c r="W812">
        <v>10007.992</v>
      </c>
      <c r="X812">
        <v>14395</v>
      </c>
      <c r="Y812">
        <v>85733</v>
      </c>
      <c r="Z812">
        <v>12820.9918</v>
      </c>
      <c r="AA812">
        <v>116756.514874096</v>
      </c>
      <c r="AB812">
        <v>0</v>
      </c>
      <c r="AC812">
        <v>13531.8</v>
      </c>
      <c r="AD812">
        <v>25920.383000000002</v>
      </c>
      <c r="AE812">
        <v>24874</v>
      </c>
      <c r="AF812">
        <v>45357.593630073883</v>
      </c>
      <c r="AG812">
        <v>167788.20012235269</v>
      </c>
      <c r="AH812">
        <v>52528.019920000013</v>
      </c>
      <c r="AI812">
        <v>16788</v>
      </c>
      <c r="AJ812">
        <v>33396.548450085167</v>
      </c>
      <c r="AK812">
        <v>2373</v>
      </c>
      <c r="AL812">
        <v>810077.375</v>
      </c>
      <c r="AM812">
        <v>611938.75</v>
      </c>
      <c r="AN812">
        <v>198138.65625</v>
      </c>
      <c r="AO812" s="5" t="s">
        <v>2039</v>
      </c>
    </row>
    <row r="813" spans="1:41" ht="15" x14ac:dyDescent="0.25">
      <c r="A813">
        <v>2015</v>
      </c>
      <c r="B813" s="5" t="s">
        <v>1807</v>
      </c>
      <c r="C813" s="5" t="s">
        <v>363</v>
      </c>
      <c r="D813" s="5" t="s">
        <v>91</v>
      </c>
      <c r="E813" s="5" t="s">
        <v>92</v>
      </c>
      <c r="F813" s="5" t="s">
        <v>93</v>
      </c>
      <c r="G813" s="5" t="s">
        <v>97</v>
      </c>
      <c r="H813" s="5" t="s">
        <v>319</v>
      </c>
      <c r="I813">
        <v>15311.84424</v>
      </c>
      <c r="J813">
        <v>30266.16</v>
      </c>
      <c r="K813">
        <v>1254.75962361809</v>
      </c>
      <c r="L813">
        <v>3274</v>
      </c>
      <c r="M813">
        <v>33779.688012048202</v>
      </c>
      <c r="N813">
        <v>20744</v>
      </c>
      <c r="O813">
        <v>7879</v>
      </c>
      <c r="P813">
        <v>16681.710889739999</v>
      </c>
      <c r="Q813">
        <v>11334.693615</v>
      </c>
      <c r="R813">
        <v>9629.4616390281735</v>
      </c>
      <c r="S813">
        <v>26258.41171779326</v>
      </c>
      <c r="T813">
        <v>12870</v>
      </c>
      <c r="U813">
        <v>893.85000000000014</v>
      </c>
      <c r="V813">
        <v>16805</v>
      </c>
      <c r="W813">
        <v>11123.45556</v>
      </c>
      <c r="X813">
        <v>14394.35</v>
      </c>
      <c r="Y813">
        <v>85733</v>
      </c>
      <c r="Z813">
        <v>11394</v>
      </c>
      <c r="AA813">
        <v>119377.28238797119</v>
      </c>
      <c r="AB813">
        <v>1604</v>
      </c>
      <c r="AC813">
        <v>13531.8</v>
      </c>
      <c r="AD813">
        <v>36543.754813915002</v>
      </c>
      <c r="AE813">
        <v>25054.443500000001</v>
      </c>
      <c r="AF813">
        <v>49363.397060000003</v>
      </c>
      <c r="AG813">
        <v>187045</v>
      </c>
      <c r="AH813">
        <v>51296.71482440261</v>
      </c>
      <c r="AI813">
        <v>17155</v>
      </c>
      <c r="AJ813">
        <v>39149.409832144192</v>
      </c>
      <c r="AK813">
        <v>2373</v>
      </c>
      <c r="AL813">
        <v>872121.1875</v>
      </c>
      <c r="AM813">
        <v>655589.0625</v>
      </c>
      <c r="AN813">
        <v>216532.140625</v>
      </c>
      <c r="AO813" s="5" t="s">
        <v>2037</v>
      </c>
    </row>
    <row r="814" spans="1:41" ht="15" x14ac:dyDescent="0.25">
      <c r="A814">
        <v>2015</v>
      </c>
      <c r="B814" s="5" t="s">
        <v>1808</v>
      </c>
      <c r="C814" s="5" t="s">
        <v>363</v>
      </c>
      <c r="D814" s="5" t="s">
        <v>91</v>
      </c>
      <c r="E814" s="5" t="s">
        <v>29</v>
      </c>
      <c r="F814" s="5" t="s">
        <v>29</v>
      </c>
      <c r="G814" s="5" t="s">
        <v>94</v>
      </c>
      <c r="H814" s="5" t="s">
        <v>319</v>
      </c>
      <c r="I814">
        <v>0</v>
      </c>
      <c r="J814">
        <v>845.93384859963533</v>
      </c>
      <c r="K814">
        <v>72.191855412343159</v>
      </c>
      <c r="L814">
        <v>118.60090532027804</v>
      </c>
      <c r="M814">
        <v>180.4796385308579</v>
      </c>
      <c r="N814">
        <v>56.722172109698192</v>
      </c>
      <c r="O814">
        <v>193.8866973931502</v>
      </c>
      <c r="P814">
        <v>0</v>
      </c>
      <c r="Q814">
        <v>6.115310193246378</v>
      </c>
      <c r="R814">
        <v>135.42156637886518</v>
      </c>
      <c r="S814">
        <v>0</v>
      </c>
      <c r="T814">
        <v>211.4190051361478</v>
      </c>
      <c r="U814">
        <v>0</v>
      </c>
      <c r="V814">
        <v>2087.3759336368935</v>
      </c>
      <c r="W814">
        <v>0</v>
      </c>
      <c r="X814">
        <v>154.69683302644961</v>
      </c>
      <c r="Y814">
        <v>1546.9683302644962</v>
      </c>
      <c r="Z814">
        <v>750.79529628836883</v>
      </c>
      <c r="AA814">
        <v>4182.5258265976208</v>
      </c>
      <c r="AB814">
        <v>0</v>
      </c>
      <c r="AC814">
        <v>10.828778311851472</v>
      </c>
      <c r="AD814">
        <v>207.70628114351302</v>
      </c>
      <c r="AE814">
        <v>0</v>
      </c>
      <c r="AF814">
        <v>414.68034069850137</v>
      </c>
      <c r="AG814">
        <v>14925.26256616255</v>
      </c>
      <c r="AH814">
        <v>1645.6867358535644</v>
      </c>
      <c r="AI814">
        <v>391.89864366700567</v>
      </c>
      <c r="AJ814">
        <v>1251.6115908129977</v>
      </c>
      <c r="AK814">
        <v>0</v>
      </c>
      <c r="AL814">
        <v>29390.80859375</v>
      </c>
      <c r="AM814">
        <v>26332.841796875</v>
      </c>
      <c r="AN814">
        <v>3057.9658203125</v>
      </c>
      <c r="AO814" s="5" t="s">
        <v>2040</v>
      </c>
    </row>
    <row r="815" spans="1:41" ht="15" x14ac:dyDescent="0.25">
      <c r="A815">
        <v>2015</v>
      </c>
      <c r="B815" s="5" t="s">
        <v>1806</v>
      </c>
      <c r="C815" s="5" t="s">
        <v>363</v>
      </c>
      <c r="D815" s="5" t="s">
        <v>91</v>
      </c>
      <c r="E815" s="5" t="s">
        <v>29</v>
      </c>
      <c r="F815" s="5" t="s">
        <v>29</v>
      </c>
      <c r="G815" s="5" t="s">
        <v>94</v>
      </c>
      <c r="H815" s="5" t="s">
        <v>319</v>
      </c>
      <c r="I815">
        <v>0</v>
      </c>
      <c r="J815">
        <v>2567.7957853655321</v>
      </c>
      <c r="K815">
        <v>85.700318243321888</v>
      </c>
      <c r="L815">
        <v>128.55047736498284</v>
      </c>
      <c r="M815">
        <v>187.46944615726665</v>
      </c>
      <c r="N815">
        <v>56.240833847179992</v>
      </c>
      <c r="O815">
        <v>0</v>
      </c>
      <c r="P815">
        <v>0</v>
      </c>
      <c r="Q815">
        <v>6.1597103737387613</v>
      </c>
      <c r="R815">
        <v>21.043745282267032</v>
      </c>
      <c r="S815">
        <v>0</v>
      </c>
      <c r="T815">
        <v>385.65143209494852</v>
      </c>
      <c r="U815">
        <v>0</v>
      </c>
      <c r="V815">
        <v>3106.6365363204186</v>
      </c>
      <c r="W815">
        <v>0</v>
      </c>
      <c r="X815">
        <v>83.557810287238851</v>
      </c>
      <c r="Y815">
        <v>1741.8589682955176</v>
      </c>
      <c r="Z815">
        <v>64.27523868249142</v>
      </c>
      <c r="AA815">
        <v>2302.70050891646</v>
      </c>
      <c r="AB815">
        <v>632.03984704449897</v>
      </c>
      <c r="AC815">
        <v>56.179001067567434</v>
      </c>
      <c r="AD815">
        <v>61.597103737387606</v>
      </c>
      <c r="AE815">
        <v>0</v>
      </c>
      <c r="AF815">
        <v>1508.3256010824653</v>
      </c>
      <c r="AG815">
        <v>23055.294738506826</v>
      </c>
      <c r="AH815">
        <v>2785.2603429079613</v>
      </c>
      <c r="AI815">
        <v>897.71083359879685</v>
      </c>
      <c r="AJ815">
        <v>1058.8960186635063</v>
      </c>
      <c r="AK815">
        <v>0</v>
      </c>
      <c r="AL815">
        <v>40792.94140625</v>
      </c>
      <c r="AM815">
        <v>35673.953125</v>
      </c>
      <c r="AN815">
        <v>5118.9873046875</v>
      </c>
      <c r="AO815" s="5" t="s">
        <v>2041</v>
      </c>
    </row>
    <row r="816" spans="1:41" ht="15" x14ac:dyDescent="0.25">
      <c r="A816">
        <v>2015</v>
      </c>
      <c r="B816" s="5" t="s">
        <v>1807</v>
      </c>
      <c r="C816" s="5" t="s">
        <v>363</v>
      </c>
      <c r="D816" s="5" t="s">
        <v>91</v>
      </c>
      <c r="E816" s="5" t="s">
        <v>29</v>
      </c>
      <c r="F816" s="5" t="s">
        <v>29</v>
      </c>
      <c r="G816" s="5" t="s">
        <v>94</v>
      </c>
      <c r="H816" s="5" t="s">
        <v>319</v>
      </c>
      <c r="I816">
        <v>158.63028604015355</v>
      </c>
      <c r="J816">
        <v>1263.8583563269601</v>
      </c>
      <c r="K816">
        <v>74.027466818738318</v>
      </c>
      <c r="L816">
        <v>124.78915835158746</v>
      </c>
      <c r="M816">
        <v>185.0686670468458</v>
      </c>
      <c r="N816">
        <v>56.049367734187584</v>
      </c>
      <c r="O816">
        <v>198.81662517032578</v>
      </c>
      <c r="P816">
        <v>449.91567754900564</v>
      </c>
      <c r="Q816">
        <v>6.211089534759191</v>
      </c>
      <c r="R816">
        <v>20.526790739653077</v>
      </c>
      <c r="S816">
        <v>162.06961043720128</v>
      </c>
      <c r="T816">
        <v>475.89085812046062</v>
      </c>
      <c r="U816">
        <v>0</v>
      </c>
      <c r="V816">
        <v>1945.8648420925501</v>
      </c>
      <c r="W816">
        <v>52.876762013384514</v>
      </c>
      <c r="X816">
        <v>158.63028604015355</v>
      </c>
      <c r="Y816">
        <v>1586.302854498229</v>
      </c>
      <c r="Z816">
        <v>1485.8370125761048</v>
      </c>
      <c r="AA816">
        <v>2423.3127434396115</v>
      </c>
      <c r="AB816">
        <v>146.99739839720897</v>
      </c>
      <c r="AC816">
        <v>11.104120022810749</v>
      </c>
      <c r="AD816">
        <v>62.110895347591921</v>
      </c>
      <c r="AE816">
        <v>0</v>
      </c>
      <c r="AF816">
        <v>796.32403592157084</v>
      </c>
      <c r="AG816">
        <v>21441.526996427423</v>
      </c>
      <c r="AH816">
        <v>2749.5916246959951</v>
      </c>
      <c r="AI816">
        <v>401.86339130172234</v>
      </c>
      <c r="AJ816">
        <v>1054.6961858158443</v>
      </c>
      <c r="AK816">
        <v>0</v>
      </c>
      <c r="AL816">
        <v>37492.890625</v>
      </c>
      <c r="AM816">
        <v>32824.94921875</v>
      </c>
      <c r="AN816">
        <v>4667.943359375</v>
      </c>
      <c r="AO816" s="5" t="s">
        <v>2042</v>
      </c>
    </row>
    <row r="817" spans="1:41" ht="15" x14ac:dyDescent="0.25">
      <c r="A817">
        <v>2015</v>
      </c>
      <c r="B817" s="5" t="s">
        <v>1806</v>
      </c>
      <c r="C817" s="5" t="s">
        <v>363</v>
      </c>
      <c r="D817" s="5" t="s">
        <v>91</v>
      </c>
      <c r="E817" s="5" t="s">
        <v>29</v>
      </c>
      <c r="F817" s="5" t="s">
        <v>29</v>
      </c>
      <c r="G817" s="5" t="s">
        <v>97</v>
      </c>
      <c r="H817" s="5" t="s">
        <v>319</v>
      </c>
      <c r="I817">
        <v>0</v>
      </c>
      <c r="J817">
        <v>2449.7339999999999</v>
      </c>
      <c r="K817">
        <v>82</v>
      </c>
      <c r="L817">
        <v>124.848</v>
      </c>
      <c r="M817">
        <v>179.375</v>
      </c>
      <c r="N817">
        <v>55.157812499999991</v>
      </c>
      <c r="O817">
        <v>0</v>
      </c>
      <c r="P817">
        <v>0</v>
      </c>
      <c r="Q817">
        <v>5.8879999999999999</v>
      </c>
      <c r="R817">
        <v>20.031510372323609</v>
      </c>
      <c r="S817">
        <v>0</v>
      </c>
      <c r="T817">
        <v>368.99999999999989</v>
      </c>
      <c r="U817"/>
      <c r="V817">
        <v>2972.5</v>
      </c>
      <c r="W817">
        <v>0</v>
      </c>
      <c r="X817">
        <v>82.4</v>
      </c>
      <c r="Y817">
        <v>1768</v>
      </c>
      <c r="Z817">
        <v>61.44</v>
      </c>
      <c r="AA817">
        <v>2239.2540553645431</v>
      </c>
      <c r="AB817">
        <v>134</v>
      </c>
      <c r="AC817">
        <v>55.097160000000002</v>
      </c>
      <c r="AD817">
        <v>58.88</v>
      </c>
      <c r="AE817">
        <v>0</v>
      </c>
      <c r="AF817">
        <v>1464.8832</v>
      </c>
      <c r="AG817">
        <v>22206.259958950701</v>
      </c>
      <c r="AH817">
        <v>2717</v>
      </c>
      <c r="AI817">
        <v>855</v>
      </c>
      <c r="AJ817">
        <v>1033.445315775434</v>
      </c>
      <c r="AK817">
        <v>0</v>
      </c>
      <c r="AL817">
        <v>38934.19140625</v>
      </c>
      <c r="AM817">
        <v>34456.5390625</v>
      </c>
      <c r="AN817">
        <v>4477.6552734375</v>
      </c>
      <c r="AO817" s="5" t="s">
        <v>2043</v>
      </c>
    </row>
    <row r="818" spans="1:41" ht="15" x14ac:dyDescent="0.25">
      <c r="A818">
        <v>2015</v>
      </c>
      <c r="B818" s="5" t="s">
        <v>1807</v>
      </c>
      <c r="C818" s="5" t="s">
        <v>363</v>
      </c>
      <c r="D818" s="5" t="s">
        <v>91</v>
      </c>
      <c r="E818" s="5" t="s">
        <v>29</v>
      </c>
      <c r="F818" s="5" t="s">
        <v>29</v>
      </c>
      <c r="G818" s="5" t="s">
        <v>97</v>
      </c>
      <c r="H818" s="5" t="s">
        <v>319</v>
      </c>
      <c r="I818">
        <v>153</v>
      </c>
      <c r="J818">
        <v>1219</v>
      </c>
      <c r="K818">
        <v>71.5715</v>
      </c>
      <c r="L818">
        <v>118</v>
      </c>
      <c r="M818">
        <v>175</v>
      </c>
      <c r="N818">
        <v>54</v>
      </c>
      <c r="O818">
        <v>188</v>
      </c>
      <c r="P818">
        <v>431.39413200000001</v>
      </c>
      <c r="Q818">
        <v>5.8731749999999989</v>
      </c>
      <c r="R818">
        <v>19.679894410532931</v>
      </c>
      <c r="S818">
        <v>153.2522078377049</v>
      </c>
      <c r="T818">
        <v>450</v>
      </c>
      <c r="U818"/>
      <c r="V818">
        <v>1877</v>
      </c>
      <c r="W818">
        <v>50</v>
      </c>
      <c r="X818">
        <v>150</v>
      </c>
      <c r="Y818">
        <v>1500</v>
      </c>
      <c r="Z818">
        <v>1405</v>
      </c>
      <c r="AA818">
        <v>2338.2469147769202</v>
      </c>
      <c r="AB818">
        <v>139</v>
      </c>
      <c r="AC818">
        <v>10.8</v>
      </c>
      <c r="AD818">
        <v>58.731749999999998</v>
      </c>
      <c r="AE818">
        <v>0</v>
      </c>
      <c r="AF818">
        <v>753.13102213832406</v>
      </c>
      <c r="AG818">
        <v>20641</v>
      </c>
      <c r="AH818">
        <v>2694.1906333333341</v>
      </c>
      <c r="AI818">
        <v>380</v>
      </c>
      <c r="AJ818">
        <v>1033.445315775434</v>
      </c>
      <c r="AK818">
        <v>0</v>
      </c>
      <c r="AL818">
        <v>36069.31640625</v>
      </c>
      <c r="AM818">
        <v>31559.5703125</v>
      </c>
      <c r="AN818">
        <v>4509.74609375</v>
      </c>
      <c r="AO818" s="5" t="s">
        <v>2044</v>
      </c>
    </row>
    <row r="819" spans="1:41" ht="15" x14ac:dyDescent="0.25">
      <c r="A819">
        <v>2015</v>
      </c>
      <c r="B819" s="5" t="s">
        <v>1808</v>
      </c>
      <c r="C819" s="5" t="s">
        <v>363</v>
      </c>
      <c r="D819" s="5" t="s">
        <v>91</v>
      </c>
      <c r="E819" s="5" t="s">
        <v>29</v>
      </c>
      <c r="F819" s="5" t="s">
        <v>29</v>
      </c>
      <c r="G819" s="5" t="s">
        <v>97</v>
      </c>
      <c r="H819" s="5" t="s">
        <v>319</v>
      </c>
      <c r="I819">
        <v>0</v>
      </c>
      <c r="J819">
        <v>820.25</v>
      </c>
      <c r="K819">
        <v>71.5715</v>
      </c>
      <c r="L819">
        <v>115</v>
      </c>
      <c r="M819">
        <v>175</v>
      </c>
      <c r="N819">
        <v>55</v>
      </c>
      <c r="O819">
        <v>188</v>
      </c>
      <c r="P819">
        <v>0</v>
      </c>
      <c r="Q819">
        <v>5.92964</v>
      </c>
      <c r="R819">
        <v>131.30995999999999</v>
      </c>
      <c r="S819">
        <v>0</v>
      </c>
      <c r="T819">
        <v>205</v>
      </c>
      <c r="U819"/>
      <c r="V819">
        <v>2024</v>
      </c>
      <c r="W819">
        <v>0</v>
      </c>
      <c r="X819">
        <v>150</v>
      </c>
      <c r="Y819">
        <v>1500</v>
      </c>
      <c r="Z819">
        <v>728</v>
      </c>
      <c r="AA819">
        <v>4055.53793</v>
      </c>
      <c r="AB819"/>
      <c r="AC819">
        <v>10.8</v>
      </c>
      <c r="AD819">
        <v>201.4</v>
      </c>
      <c r="AE819">
        <v>0</v>
      </c>
      <c r="AF819">
        <v>402.09000978151943</v>
      </c>
      <c r="AG819">
        <v>14472.108711764</v>
      </c>
      <c r="AH819">
        <v>1595.721163443782</v>
      </c>
      <c r="AI819">
        <v>380</v>
      </c>
      <c r="AJ819">
        <v>1213.6107439888581</v>
      </c>
      <c r="AK819"/>
      <c r="AL819">
        <v>28500.330078125</v>
      </c>
      <c r="AM819">
        <v>25533.63671875</v>
      </c>
      <c r="AN819">
        <v>2966.692626953125</v>
      </c>
      <c r="AO819" s="5" t="s">
        <v>2045</v>
      </c>
    </row>
    <row r="820" spans="1:41" ht="15" x14ac:dyDescent="0.25">
      <c r="A820">
        <v>2015</v>
      </c>
      <c r="B820" s="5" t="s">
        <v>1806</v>
      </c>
      <c r="C820" s="5" t="s">
        <v>363</v>
      </c>
      <c r="D820" s="5" t="s">
        <v>91</v>
      </c>
      <c r="E820" s="5" t="s">
        <v>154</v>
      </c>
      <c r="F820" s="5" t="s">
        <v>154</v>
      </c>
      <c r="G820" s="5" t="s">
        <v>94</v>
      </c>
      <c r="H820" s="5" t="s">
        <v>319</v>
      </c>
      <c r="I820">
        <v>3913.2907817856858</v>
      </c>
      <c r="J820">
        <v>7189.1854466366649</v>
      </c>
      <c r="K820">
        <v>594.54595781304567</v>
      </c>
      <c r="L820">
        <v>1606.8809670622854</v>
      </c>
      <c r="M820">
        <v>3582.2063491972276</v>
      </c>
      <c r="N820">
        <v>5039.1787127073276</v>
      </c>
      <c r="O820">
        <v>6103.469539891581</v>
      </c>
      <c r="P820">
        <v>2556.7404443121436</v>
      </c>
      <c r="Q820">
        <v>3240.9316131426494</v>
      </c>
      <c r="R820">
        <v>5640.6859024457481</v>
      </c>
      <c r="S820">
        <v>3471.9341428325783</v>
      </c>
      <c r="T820">
        <v>6550.7180757239175</v>
      </c>
      <c r="U820">
        <v>573.8750410527565</v>
      </c>
      <c r="V820">
        <v>1773.9965876367633</v>
      </c>
      <c r="W820">
        <v>1140.8854866142226</v>
      </c>
      <c r="X820">
        <v>9254.9531359529228</v>
      </c>
      <c r="Y820">
        <v>26999.885262558564</v>
      </c>
      <c r="Z820">
        <v>8313.7878727846564</v>
      </c>
      <c r="AA820">
        <v>42353.98584743117</v>
      </c>
      <c r="AB820">
        <v>632.03984704449897</v>
      </c>
      <c r="AC820">
        <v>7374.9463176867348</v>
      </c>
      <c r="AD820">
        <v>9433.7566144894718</v>
      </c>
      <c r="AE820">
        <v>8203.5067750119888</v>
      </c>
      <c r="AF820">
        <v>18296.878681932078</v>
      </c>
      <c r="AG820">
        <v>63016.086516095384</v>
      </c>
      <c r="AH820">
        <v>12245.31139727661</v>
      </c>
      <c r="AI820">
        <v>939.48973874241631</v>
      </c>
      <c r="AJ820">
        <v>19142.708949118212</v>
      </c>
      <c r="AK820">
        <v>1115.1753911412261</v>
      </c>
      <c r="AL820">
        <v>280301.0625</v>
      </c>
      <c r="AM820">
        <v>225236.546875</v>
      </c>
      <c r="AN820">
        <v>55064.484375</v>
      </c>
      <c r="AO820" s="5" t="s">
        <v>2047</v>
      </c>
    </row>
    <row r="821" spans="1:41" ht="15" x14ac:dyDescent="0.25">
      <c r="A821">
        <v>2015</v>
      </c>
      <c r="B821" s="5" t="s">
        <v>1807</v>
      </c>
      <c r="C821" s="5" t="s">
        <v>363</v>
      </c>
      <c r="D821" s="5" t="s">
        <v>91</v>
      </c>
      <c r="E821" s="5" t="s">
        <v>154</v>
      </c>
      <c r="F821" s="5" t="s">
        <v>154</v>
      </c>
      <c r="G821" s="5" t="s">
        <v>94</v>
      </c>
      <c r="H821" s="5" t="s">
        <v>319</v>
      </c>
      <c r="I821">
        <v>5033.8677436742055</v>
      </c>
      <c r="J821">
        <v>11442.448355755994</v>
      </c>
      <c r="K821">
        <v>734.98699198604481</v>
      </c>
      <c r="L821">
        <v>1521.7932107452064</v>
      </c>
      <c r="M821">
        <v>4637.2920285738219</v>
      </c>
      <c r="N821">
        <v>5237.9720450458699</v>
      </c>
      <c r="O821">
        <v>5478.2863530443001</v>
      </c>
      <c r="P821">
        <v>5093.0494250365427</v>
      </c>
      <c r="Q821">
        <v>2450.0922142087261</v>
      </c>
      <c r="R821">
        <v>4148.1465967443746</v>
      </c>
      <c r="S821">
        <v>3648.388990676382</v>
      </c>
      <c r="T821">
        <v>6398.0882036195262</v>
      </c>
      <c r="U821">
        <v>549.91832493919901</v>
      </c>
      <c r="V821">
        <v>1484.7794773358371</v>
      </c>
      <c r="W821">
        <v>987.69091754394526</v>
      </c>
      <c r="X821">
        <v>10193.582180940268</v>
      </c>
      <c r="Y821">
        <v>26729.203197765873</v>
      </c>
      <c r="Z821">
        <v>4780.0592860099605</v>
      </c>
      <c r="AA821">
        <v>44572.42843440242</v>
      </c>
      <c r="AB821">
        <v>487.52374576340526</v>
      </c>
      <c r="AC821">
        <v>7510.721029905164</v>
      </c>
      <c r="AD821">
        <v>12091.326852451037</v>
      </c>
      <c r="AE821">
        <v>9558.9431216003632</v>
      </c>
      <c r="AF821">
        <v>14899.614000131489</v>
      </c>
      <c r="AG821">
        <v>66135.081320620549</v>
      </c>
      <c r="AH821">
        <v>12077.919622754043</v>
      </c>
      <c r="AI821">
        <v>927.45840571476447</v>
      </c>
      <c r="AJ821">
        <v>19066.784423555055</v>
      </c>
      <c r="AK821">
        <v>1250.00665399641</v>
      </c>
      <c r="AL821">
        <v>289127.46875</v>
      </c>
      <c r="AM821">
        <v>230214.90625</v>
      </c>
      <c r="AN821">
        <v>58912.55078125</v>
      </c>
      <c r="AO821" s="5" t="s">
        <v>2048</v>
      </c>
    </row>
    <row r="822" spans="1:41" ht="15" x14ac:dyDescent="0.25">
      <c r="A822">
        <v>2015</v>
      </c>
      <c r="B822" s="5" t="s">
        <v>1808</v>
      </c>
      <c r="C822" s="5" t="s">
        <v>363</v>
      </c>
      <c r="D822" s="5" t="s">
        <v>91</v>
      </c>
      <c r="E822" s="5" t="s">
        <v>154</v>
      </c>
      <c r="F822" s="5" t="s">
        <v>154</v>
      </c>
      <c r="G822" s="5" t="s">
        <v>94</v>
      </c>
      <c r="H822" s="5" t="s">
        <v>319</v>
      </c>
      <c r="I822">
        <v>4042.7439030912169</v>
      </c>
      <c r="J822">
        <v>11335.926096123185</v>
      </c>
      <c r="K822">
        <v>716.76199302254986</v>
      </c>
      <c r="L822">
        <v>1194.259550964191</v>
      </c>
      <c r="M822">
        <v>4348.0123202634104</v>
      </c>
      <c r="N822">
        <v>5349.416486054628</v>
      </c>
      <c r="O822">
        <v>5342.0735430469722</v>
      </c>
      <c r="P822">
        <v>2972.2418185481852</v>
      </c>
      <c r="Q822">
        <v>1900.3386551015558</v>
      </c>
      <c r="R822">
        <v>4497.5525921889785</v>
      </c>
      <c r="S822">
        <v>2206.3429248064663</v>
      </c>
      <c r="T822">
        <v>5419.5457170266181</v>
      </c>
      <c r="U822">
        <v>794.11040953577469</v>
      </c>
      <c r="V822">
        <v>1623.2854345575447</v>
      </c>
      <c r="W822">
        <v>975.57598254912114</v>
      </c>
      <c r="X822">
        <v>10237.836409690435</v>
      </c>
      <c r="Y822">
        <v>26066.41636495676</v>
      </c>
      <c r="Z822">
        <v>3902.4854411472356</v>
      </c>
      <c r="AA822">
        <v>42296.084017650595</v>
      </c>
      <c r="AB822">
        <v>0</v>
      </c>
      <c r="AC822">
        <v>7324.4825189143194</v>
      </c>
      <c r="AD822">
        <v>9159.7954328179148</v>
      </c>
      <c r="AE822">
        <v>8734.1831926733448</v>
      </c>
      <c r="AF822">
        <v>15287.048275835994</v>
      </c>
      <c r="AG822">
        <v>72225.954451778249</v>
      </c>
      <c r="AH822">
        <v>12139.371933003757</v>
      </c>
      <c r="AI822">
        <v>649.72669871108837</v>
      </c>
      <c r="AJ822">
        <v>19060.111520957253</v>
      </c>
      <c r="AK822">
        <v>1219.0110442484231</v>
      </c>
      <c r="AL822">
        <v>281020.6875</v>
      </c>
      <c r="AM822">
        <v>228606.640625</v>
      </c>
      <c r="AN822">
        <v>52414.0546875</v>
      </c>
      <c r="AO822" s="5" t="s">
        <v>2049</v>
      </c>
    </row>
    <row r="823" spans="1:41" ht="15" x14ac:dyDescent="0.25">
      <c r="A823">
        <v>2015</v>
      </c>
      <c r="B823" s="5" t="s">
        <v>1807</v>
      </c>
      <c r="C823" s="5" t="s">
        <v>363</v>
      </c>
      <c r="D823" s="5" t="s">
        <v>91</v>
      </c>
      <c r="E823" s="5" t="s">
        <v>154</v>
      </c>
      <c r="F823" s="5" t="s">
        <v>154</v>
      </c>
      <c r="G823" s="5" t="s">
        <v>97</v>
      </c>
      <c r="H823" s="5" t="s">
        <v>319</v>
      </c>
      <c r="I823">
        <v>4855.2</v>
      </c>
      <c r="J823">
        <v>11036.32</v>
      </c>
      <c r="K823">
        <v>709.38649999999996</v>
      </c>
      <c r="L823">
        <v>1439</v>
      </c>
      <c r="M823">
        <v>5048.1092500000004</v>
      </c>
      <c r="N823">
        <v>5075</v>
      </c>
      <c r="O823">
        <v>5180</v>
      </c>
      <c r="P823">
        <v>4883.3853666000014</v>
      </c>
      <c r="Q823">
        <v>2316.7948649999998</v>
      </c>
      <c r="R823">
        <v>3977.0019609368569</v>
      </c>
      <c r="S823">
        <v>3449.8982650950502</v>
      </c>
      <c r="T823">
        <v>6050</v>
      </c>
      <c r="U823">
        <v>525.20000000000005</v>
      </c>
      <c r="V823">
        <v>1432</v>
      </c>
      <c r="W823">
        <v>933.95555999999999</v>
      </c>
      <c r="X823">
        <v>9926.85</v>
      </c>
      <c r="Y823">
        <v>25275</v>
      </c>
      <c r="Z823">
        <v>4520</v>
      </c>
      <c r="AA823">
        <v>43007.797302681771</v>
      </c>
      <c r="AB823">
        <v>513</v>
      </c>
      <c r="AC823">
        <v>7272.6</v>
      </c>
      <c r="AD823">
        <v>11433.497808915001</v>
      </c>
      <c r="AE823">
        <v>9038.8885000000009</v>
      </c>
      <c r="AF823">
        <v>14089.301949955259</v>
      </c>
      <c r="AG823">
        <v>63684</v>
      </c>
      <c r="AH823">
        <v>11834.563949609999</v>
      </c>
      <c r="AI823">
        <v>877</v>
      </c>
      <c r="AJ823">
        <v>18682.611461404769</v>
      </c>
      <c r="AK823">
        <v>1182</v>
      </c>
      <c r="AL823">
        <v>278248.375</v>
      </c>
      <c r="AM823">
        <v>221110.109375</v>
      </c>
      <c r="AN823">
        <v>57138.2578125</v>
      </c>
      <c r="AO823" s="5" t="s">
        <v>2051</v>
      </c>
    </row>
    <row r="824" spans="1:41" ht="15" x14ac:dyDescent="0.25">
      <c r="A824">
        <v>2015</v>
      </c>
      <c r="B824" s="5" t="s">
        <v>1806</v>
      </c>
      <c r="C824" s="5" t="s">
        <v>363</v>
      </c>
      <c r="D824" s="5" t="s">
        <v>91</v>
      </c>
      <c r="E824" s="5" t="s">
        <v>154</v>
      </c>
      <c r="F824" s="5" t="s">
        <v>154</v>
      </c>
      <c r="G824" s="5" t="s">
        <v>97</v>
      </c>
      <c r="H824" s="5" t="s">
        <v>319</v>
      </c>
      <c r="I824">
        <v>3799.12</v>
      </c>
      <c r="J824">
        <v>6858.6419999999998</v>
      </c>
      <c r="K824">
        <v>572</v>
      </c>
      <c r="L824">
        <v>1560.6</v>
      </c>
      <c r="M824">
        <v>3427.5359374999998</v>
      </c>
      <c r="N824">
        <v>4942.1399999999994</v>
      </c>
      <c r="O824">
        <v>5811.45</v>
      </c>
      <c r="P824">
        <v>2484.53388</v>
      </c>
      <c r="Q824">
        <v>3097.9712</v>
      </c>
      <c r="R824">
        <v>5369.3606649514177</v>
      </c>
      <c r="S824">
        <v>3321</v>
      </c>
      <c r="T824">
        <v>6267.8749999999991</v>
      </c>
      <c r="U824">
        <v>520</v>
      </c>
      <c r="V824">
        <v>1697.4</v>
      </c>
      <c r="W824">
        <v>1082.04</v>
      </c>
      <c r="X824">
        <v>9165.5013500000005</v>
      </c>
      <c r="Y824">
        <v>25976</v>
      </c>
      <c r="Z824">
        <v>7947.0591999999997</v>
      </c>
      <c r="AA824">
        <v>41187.003782068248</v>
      </c>
      <c r="AB824">
        <v>590</v>
      </c>
      <c r="AC824">
        <v>7232.9280800000006</v>
      </c>
      <c r="AD824">
        <v>9017.6251115520008</v>
      </c>
      <c r="AE824">
        <v>7854.2094358974364</v>
      </c>
      <c r="AF824">
        <v>17770.031999999999</v>
      </c>
      <c r="AG824">
        <v>60699.614000796821</v>
      </c>
      <c r="AH824">
        <v>11945.206899999999</v>
      </c>
      <c r="AI824">
        <v>894.54</v>
      </c>
      <c r="AJ824">
        <v>18682.611461404769</v>
      </c>
      <c r="AK824">
        <v>1098</v>
      </c>
      <c r="AL824">
        <v>270872</v>
      </c>
      <c r="AM824">
        <v>217679.21875</v>
      </c>
      <c r="AN824">
        <v>53192.7734375</v>
      </c>
      <c r="AO824" s="5" t="s">
        <v>2050</v>
      </c>
    </row>
    <row r="825" spans="1:41" ht="15" x14ac:dyDescent="0.25">
      <c r="A825">
        <v>2015</v>
      </c>
      <c r="B825" s="5" t="s">
        <v>1808</v>
      </c>
      <c r="C825" s="5" t="s">
        <v>363</v>
      </c>
      <c r="D825" s="5" t="s">
        <v>91</v>
      </c>
      <c r="E825" s="5" t="s">
        <v>154</v>
      </c>
      <c r="F825" s="5" t="s">
        <v>154</v>
      </c>
      <c r="G825" s="5" t="s">
        <v>97</v>
      </c>
      <c r="H825" s="5" t="s">
        <v>319</v>
      </c>
      <c r="I825">
        <v>3920</v>
      </c>
      <c r="J825">
        <v>10992.25</v>
      </c>
      <c r="K825">
        <v>709.38649999999996</v>
      </c>
      <c r="L825">
        <v>1158</v>
      </c>
      <c r="M825">
        <v>4219</v>
      </c>
      <c r="N825">
        <v>5187</v>
      </c>
      <c r="O825">
        <v>5180</v>
      </c>
      <c r="P825">
        <v>2882</v>
      </c>
      <c r="Q825">
        <v>1842.641460000001</v>
      </c>
      <c r="R825">
        <v>4361</v>
      </c>
      <c r="S825">
        <v>2139.35497092164</v>
      </c>
      <c r="T825">
        <v>5255</v>
      </c>
      <c r="U825">
        <v>770</v>
      </c>
      <c r="V825">
        <v>1574</v>
      </c>
      <c r="W825">
        <v>945.95600000000002</v>
      </c>
      <c r="X825">
        <v>9927</v>
      </c>
      <c r="Y825">
        <v>25275</v>
      </c>
      <c r="Z825">
        <v>3784</v>
      </c>
      <c r="AA825">
        <v>41011.910060000002</v>
      </c>
      <c r="AB825"/>
      <c r="AC825">
        <v>7272.6</v>
      </c>
      <c r="AD825">
        <v>8881.6899999999987</v>
      </c>
      <c r="AE825">
        <v>8469</v>
      </c>
      <c r="AF825">
        <v>14822.910052614579</v>
      </c>
      <c r="AG825">
        <v>70033.063740318394</v>
      </c>
      <c r="AH825">
        <v>11770.801989457859</v>
      </c>
      <c r="AI825">
        <v>630</v>
      </c>
      <c r="AJ825">
        <v>18481.417312885529</v>
      </c>
      <c r="AK825">
        <v>1182</v>
      </c>
      <c r="AL825">
        <v>272676.96875</v>
      </c>
      <c r="AM825">
        <v>221836.796875</v>
      </c>
      <c r="AN825">
        <v>50840.1875</v>
      </c>
      <c r="AO825" s="5" t="s">
        <v>2052</v>
      </c>
    </row>
    <row r="826" spans="1:41" ht="15" x14ac:dyDescent="0.25">
      <c r="A826">
        <v>2015</v>
      </c>
      <c r="B826" s="5" t="s">
        <v>1808</v>
      </c>
      <c r="C826" s="5" t="s">
        <v>363</v>
      </c>
      <c r="D826" s="5" t="s">
        <v>91</v>
      </c>
      <c r="E826" s="5" t="s">
        <v>696</v>
      </c>
      <c r="F826" s="5" t="s">
        <v>696</v>
      </c>
      <c r="G826" s="5" t="s">
        <v>97</v>
      </c>
      <c r="H826" s="5" t="s">
        <v>319</v>
      </c>
      <c r="I826">
        <v>8481.6119999999992</v>
      </c>
      <c r="J826"/>
      <c r="K826"/>
      <c r="L826"/>
      <c r="M826">
        <v>30924.769274999999</v>
      </c>
      <c r="N826"/>
      <c r="O826"/>
      <c r="P826"/>
      <c r="Q826"/>
      <c r="R826">
        <v>7300.4089277599996</v>
      </c>
      <c r="S826"/>
      <c r="T826"/>
      <c r="U826"/>
      <c r="V826"/>
      <c r="W826"/>
      <c r="X826"/>
      <c r="Y826"/>
      <c r="Z826"/>
      <c r="AA826"/>
      <c r="AB826"/>
      <c r="AC826"/>
      <c r="AD826"/>
      <c r="AE826"/>
      <c r="AF826"/>
      <c r="AG826"/>
      <c r="AH826"/>
      <c r="AI826"/>
      <c r="AJ826"/>
      <c r="AK826"/>
      <c r="AL826">
        <v>46706.79296875</v>
      </c>
      <c r="AM826">
        <v>15782.021484375</v>
      </c>
      <c r="AN826">
        <v>30924.76953125</v>
      </c>
      <c r="AO826" s="5" t="s">
        <v>2083</v>
      </c>
    </row>
    <row r="827" spans="1:41" ht="15" x14ac:dyDescent="0.25">
      <c r="A827">
        <v>2015</v>
      </c>
      <c r="B827" s="5" t="s">
        <v>1806</v>
      </c>
      <c r="C827" s="5" t="s">
        <v>363</v>
      </c>
      <c r="D827" s="5" t="s">
        <v>91</v>
      </c>
      <c r="E827" s="5" t="s">
        <v>403</v>
      </c>
      <c r="F827" s="5" t="s">
        <v>403</v>
      </c>
      <c r="G827" s="5" t="s">
        <v>97</v>
      </c>
      <c r="H827" s="5" t="s">
        <v>319</v>
      </c>
      <c r="I827">
        <v>11686.8</v>
      </c>
      <c r="J827">
        <v>23165.23</v>
      </c>
      <c r="K827">
        <v>855</v>
      </c>
      <c r="L827">
        <v>2611.4232000000002</v>
      </c>
      <c r="M827">
        <v>18561.194562500001</v>
      </c>
      <c r="N827">
        <v>30419.877281249999</v>
      </c>
      <c r="O827">
        <v>9695.3829999999998</v>
      </c>
      <c r="P827">
        <v>12123.660077714851</v>
      </c>
      <c r="Q827">
        <v>5016.0115328000002</v>
      </c>
      <c r="R827">
        <v>8898.4965581060842</v>
      </c>
      <c r="S827">
        <v>16579</v>
      </c>
      <c r="T827">
        <v>12501.95</v>
      </c>
      <c r="U827">
        <v>865</v>
      </c>
      <c r="V827">
        <v>9151.9249999999993</v>
      </c>
      <c r="W827">
        <v>7249.2763203491204</v>
      </c>
      <c r="X827">
        <v>14963.548468999999</v>
      </c>
      <c r="Y827">
        <v>103503</v>
      </c>
      <c r="Z827">
        <v>9721.4552000000003</v>
      </c>
      <c r="AA827">
        <v>96785.729746228259</v>
      </c>
      <c r="AB827">
        <v>2118</v>
      </c>
      <c r="AC827">
        <v>10255.313647274999</v>
      </c>
      <c r="AD827">
        <v>17896.793391529169</v>
      </c>
      <c r="AE827">
        <v>22930.654860338469</v>
      </c>
      <c r="AF827">
        <v>51685.269376399992</v>
      </c>
      <c r="AG827">
        <v>141208.57984118041</v>
      </c>
      <c r="AH827">
        <v>50641.610202831733</v>
      </c>
      <c r="AI827">
        <v>17939.72</v>
      </c>
      <c r="AJ827">
        <v>33189.413834623178</v>
      </c>
      <c r="AK827">
        <v>2221</v>
      </c>
      <c r="AL827">
        <v>744440.375</v>
      </c>
      <c r="AM827">
        <v>573217.875</v>
      </c>
      <c r="AN827">
        <v>171222.484375</v>
      </c>
      <c r="AO827" s="5" t="s">
        <v>2086</v>
      </c>
    </row>
    <row r="828" spans="1:41" ht="15" x14ac:dyDescent="0.25">
      <c r="A828">
        <v>2015</v>
      </c>
      <c r="B828" s="5" t="s">
        <v>1808</v>
      </c>
      <c r="C828" s="5" t="s">
        <v>363</v>
      </c>
      <c r="D828" s="5" t="s">
        <v>91</v>
      </c>
      <c r="E828" s="5" t="s">
        <v>403</v>
      </c>
      <c r="F828" s="5" t="s">
        <v>403</v>
      </c>
      <c r="G828" s="5" t="s">
        <v>97</v>
      </c>
      <c r="H828" s="5" t="s">
        <v>319</v>
      </c>
      <c r="I828">
        <v>8481.612000000001</v>
      </c>
      <c r="J828">
        <v>25404.45</v>
      </c>
      <c r="K828">
        <v>1081.3149000000001</v>
      </c>
      <c r="L828">
        <v>2324</v>
      </c>
      <c r="M828">
        <v>28301.716967749999</v>
      </c>
      <c r="N828">
        <v>20749</v>
      </c>
      <c r="O828">
        <v>8497.1329999999998</v>
      </c>
      <c r="P828">
        <v>13279</v>
      </c>
      <c r="Q828">
        <v>9524.6848200000004</v>
      </c>
      <c r="R828">
        <v>7700.4089277599996</v>
      </c>
      <c r="S828">
        <v>18543.174268380932</v>
      </c>
      <c r="T828">
        <v>11725</v>
      </c>
      <c r="U828">
        <v>1115</v>
      </c>
      <c r="V828">
        <v>15182</v>
      </c>
      <c r="W828">
        <v>9289.8554239999994</v>
      </c>
      <c r="X828">
        <v>13589.95</v>
      </c>
      <c r="Y828">
        <v>81862</v>
      </c>
      <c r="Z828">
        <v>12149.5378</v>
      </c>
      <c r="AA828">
        <v>100643.40429409601</v>
      </c>
      <c r="AB828">
        <v>0</v>
      </c>
      <c r="AC828">
        <v>13590.1</v>
      </c>
      <c r="AD828">
        <v>23575.383000000002</v>
      </c>
      <c r="AE828">
        <v>24679</v>
      </c>
      <c r="AF828">
        <v>40915.096785484398</v>
      </c>
      <c r="AG828">
        <v>135225.01496865801</v>
      </c>
      <c r="AH828">
        <v>48898.042156943317</v>
      </c>
      <c r="AI828">
        <v>14734</v>
      </c>
      <c r="AJ828">
        <v>29145.362090743631</v>
      </c>
      <c r="AK828">
        <v>2373</v>
      </c>
      <c r="AL828">
        <v>722578.25</v>
      </c>
      <c r="AM828">
        <v>541969.625</v>
      </c>
      <c r="AN828">
        <v>180608.578125</v>
      </c>
      <c r="AO828" s="5" t="s">
        <v>2085</v>
      </c>
    </row>
    <row r="829" spans="1:41" ht="15" x14ac:dyDescent="0.25">
      <c r="A829">
        <v>2015</v>
      </c>
      <c r="B829" s="5" t="s">
        <v>1807</v>
      </c>
      <c r="C829" s="5" t="s">
        <v>363</v>
      </c>
      <c r="D829" s="5" t="s">
        <v>91</v>
      </c>
      <c r="E829" s="5" t="s">
        <v>403</v>
      </c>
      <c r="F829" s="5" t="s">
        <v>403</v>
      </c>
      <c r="G829" s="5" t="s">
        <v>97</v>
      </c>
      <c r="H829" s="5" t="s">
        <v>319</v>
      </c>
      <c r="I829">
        <v>12911.84424</v>
      </c>
      <c r="J829">
        <v>25845.8217</v>
      </c>
      <c r="K829">
        <v>1081.484916750419</v>
      </c>
      <c r="L829">
        <v>2974</v>
      </c>
      <c r="M829">
        <v>31869.124892168678</v>
      </c>
      <c r="N829">
        <v>20526</v>
      </c>
      <c r="O829">
        <v>8497.1329999999998</v>
      </c>
      <c r="P829">
        <v>15264.468889739999</v>
      </c>
      <c r="Q829">
        <v>12121.458902087499</v>
      </c>
      <c r="R829">
        <v>9464.2502503280084</v>
      </c>
      <c r="S829">
        <v>20983.859047781989</v>
      </c>
      <c r="T829">
        <v>12695.3125</v>
      </c>
      <c r="U829">
        <v>893.85000000000014</v>
      </c>
      <c r="V829">
        <v>16568</v>
      </c>
      <c r="W829">
        <v>10800.252147007999</v>
      </c>
      <c r="X829">
        <v>13589.839</v>
      </c>
      <c r="Y829">
        <v>81862</v>
      </c>
      <c r="Z829">
        <v>10042</v>
      </c>
      <c r="AA829">
        <v>109115.030715737</v>
      </c>
      <c r="AB829">
        <v>1604</v>
      </c>
      <c r="AC829">
        <v>13590.1</v>
      </c>
      <c r="AD829">
        <v>36562.505006471612</v>
      </c>
      <c r="AE829">
        <v>24619.510999999999</v>
      </c>
      <c r="AF829">
        <v>46639.813518832001</v>
      </c>
      <c r="AG829">
        <v>162472</v>
      </c>
      <c r="AH829">
        <v>47871.621705461599</v>
      </c>
      <c r="AI829">
        <v>15481</v>
      </c>
      <c r="AJ829">
        <v>33825.320685676154</v>
      </c>
      <c r="AK829">
        <v>2373</v>
      </c>
      <c r="AL829">
        <v>802144.5625</v>
      </c>
      <c r="AM829">
        <v>598735.4375</v>
      </c>
      <c r="AN829">
        <v>203409.125</v>
      </c>
      <c r="AO829" s="5" t="s">
        <v>2084</v>
      </c>
    </row>
    <row r="830" spans="1:41" ht="15" x14ac:dyDescent="0.25">
      <c r="A830">
        <v>2015</v>
      </c>
      <c r="B830" s="5" t="s">
        <v>1807</v>
      </c>
      <c r="C830" s="5" t="s">
        <v>363</v>
      </c>
      <c r="D830" s="5" t="s">
        <v>91</v>
      </c>
      <c r="E830" s="5" t="s">
        <v>26</v>
      </c>
      <c r="F830" s="5" t="s">
        <v>26</v>
      </c>
      <c r="G830" s="5" t="s">
        <v>94</v>
      </c>
      <c r="H830" s="5" t="s">
        <v>319</v>
      </c>
      <c r="I830">
        <v>3056.276844373625</v>
      </c>
      <c r="J830">
        <v>5463.683250774835</v>
      </c>
      <c r="K830">
        <v>105.75352402676903</v>
      </c>
      <c r="L830">
        <v>317.2605720803071</v>
      </c>
      <c r="M830">
        <v>4091.7971219022415</v>
      </c>
      <c r="N830">
        <v>112.09873546837517</v>
      </c>
      <c r="O830">
        <v>99.408312585162889</v>
      </c>
      <c r="P830">
        <v>3925.0420442535328</v>
      </c>
      <c r="Q830">
        <v>211.17704418181253</v>
      </c>
      <c r="R830">
        <v>410.53581479306155</v>
      </c>
      <c r="S830">
        <v>9296.7088576628084</v>
      </c>
      <c r="T830">
        <v>317.2605720803071</v>
      </c>
      <c r="U830">
        <v>0</v>
      </c>
      <c r="V830">
        <v>960.24199816306282</v>
      </c>
      <c r="W830">
        <v>534.05529633518358</v>
      </c>
      <c r="X830">
        <v>874.5816437013799</v>
      </c>
      <c r="Y830">
        <v>13853.711763498561</v>
      </c>
      <c r="Z830">
        <v>1057.5352402676904</v>
      </c>
      <c r="AA830">
        <v>17764.913053029766</v>
      </c>
      <c r="AB830">
        <v>7104.521744118344</v>
      </c>
      <c r="AC830">
        <v>653.66253200945937</v>
      </c>
      <c r="AD830">
        <v>2937.845349941098</v>
      </c>
      <c r="AE830">
        <v>1057.5352402676904</v>
      </c>
      <c r="AF830">
        <v>7647.5616182292542</v>
      </c>
      <c r="AG830">
        <v>33219.29696728869</v>
      </c>
      <c r="AH830">
        <v>7720.0072539541388</v>
      </c>
      <c r="AI830">
        <v>2318.1172466667772</v>
      </c>
      <c r="AJ830">
        <v>6807.0483128365695</v>
      </c>
      <c r="AK830">
        <v>100.46584782543059</v>
      </c>
      <c r="AL830">
        <v>132018.109375</v>
      </c>
      <c r="AM830">
        <v>96517.5859375</v>
      </c>
      <c r="AN830">
        <v>35500.5234375</v>
      </c>
      <c r="AO830" s="5" t="s">
        <v>2089</v>
      </c>
    </row>
    <row r="831" spans="1:41" ht="15" x14ac:dyDescent="0.25">
      <c r="A831">
        <v>2015</v>
      </c>
      <c r="B831" s="5" t="s">
        <v>1806</v>
      </c>
      <c r="C831" s="5" t="s">
        <v>363</v>
      </c>
      <c r="D831" s="5" t="s">
        <v>91</v>
      </c>
      <c r="E831" s="5" t="s">
        <v>26</v>
      </c>
      <c r="F831" s="5" t="s">
        <v>26</v>
      </c>
      <c r="G831" s="5" t="s">
        <v>94</v>
      </c>
      <c r="H831" s="5" t="s">
        <v>319</v>
      </c>
      <c r="I831">
        <v>2303.1960527892757</v>
      </c>
      <c r="J831">
        <v>6136.1427862218479</v>
      </c>
      <c r="K831">
        <v>107.12539780415237</v>
      </c>
      <c r="L831">
        <v>267.81349451038091</v>
      </c>
      <c r="M831">
        <v>1987.1761292670265</v>
      </c>
      <c r="N831">
        <v>101.76912791394474</v>
      </c>
      <c r="O831">
        <v>107.12539780415237</v>
      </c>
      <c r="P831">
        <v>2804.5429145127091</v>
      </c>
      <c r="Q831">
        <v>203.27044233337912</v>
      </c>
      <c r="R831">
        <v>841.74981129068124</v>
      </c>
      <c r="S831">
        <v>7497.7065923126238</v>
      </c>
      <c r="T831">
        <v>235.6758751691352</v>
      </c>
      <c r="U831">
        <v>0</v>
      </c>
      <c r="V831">
        <v>972.69861206170344</v>
      </c>
      <c r="W831">
        <v>433.8578611068171</v>
      </c>
      <c r="X831">
        <v>1536.4300385601109</v>
      </c>
      <c r="Y831">
        <v>15063.973439219906</v>
      </c>
      <c r="Z831">
        <v>1553.3182681602093</v>
      </c>
      <c r="AA831">
        <v>16880.724305524502</v>
      </c>
      <c r="AB831">
        <v>123.19420747477523</v>
      </c>
      <c r="AC831">
        <v>653.09658663751964</v>
      </c>
      <c r="AD831">
        <v>2913.5430067784341</v>
      </c>
      <c r="AE831">
        <v>1119.4604070533921</v>
      </c>
      <c r="AF831">
        <v>7918.7094056829437</v>
      </c>
      <c r="AG831">
        <v>24878.619329996684</v>
      </c>
      <c r="AH831">
        <v>7452.3568405755332</v>
      </c>
      <c r="AI831">
        <v>1758.9990319441818</v>
      </c>
      <c r="AJ831">
        <v>6834.1541898505811</v>
      </c>
      <c r="AK831">
        <v>95.341604045695604</v>
      </c>
      <c r="AL831">
        <v>112781.7734375</v>
      </c>
      <c r="AM831">
        <v>88533.2421875</v>
      </c>
      <c r="AN831">
        <v>24248.533203125</v>
      </c>
      <c r="AO831" s="5" t="s">
        <v>2088</v>
      </c>
    </row>
    <row r="832" spans="1:41" ht="15" x14ac:dyDescent="0.25">
      <c r="A832">
        <v>2015</v>
      </c>
      <c r="B832" s="5" t="s">
        <v>1808</v>
      </c>
      <c r="C832" s="5" t="s">
        <v>363</v>
      </c>
      <c r="D832" s="5" t="s">
        <v>91</v>
      </c>
      <c r="E832" s="5" t="s">
        <v>26</v>
      </c>
      <c r="F832" s="5" t="s">
        <v>26</v>
      </c>
      <c r="G832" s="5" t="s">
        <v>94</v>
      </c>
      <c r="H832" s="5" t="s">
        <v>319</v>
      </c>
      <c r="I832">
        <v>2980.4923163095959</v>
      </c>
      <c r="J832">
        <v>6169.3097010948104</v>
      </c>
      <c r="K832">
        <v>103.13122201763308</v>
      </c>
      <c r="L832">
        <v>309.39366605289922</v>
      </c>
      <c r="M832">
        <v>7215.6473926177514</v>
      </c>
      <c r="N832">
        <v>165.00995522821293</v>
      </c>
      <c r="O832">
        <v>96.695833763732765</v>
      </c>
      <c r="P832">
        <v>3667.3462549470323</v>
      </c>
      <c r="Q832">
        <v>50.491210564081236</v>
      </c>
      <c r="R832">
        <v>376.42896036436076</v>
      </c>
      <c r="S832">
        <v>9796.4347794549667</v>
      </c>
      <c r="T832">
        <v>165.00995522821293</v>
      </c>
      <c r="U832">
        <v>0</v>
      </c>
      <c r="V832">
        <v>994.18498024998291</v>
      </c>
      <c r="W832">
        <v>520.81267118904702</v>
      </c>
      <c r="X832">
        <v>878.67801159023384</v>
      </c>
      <c r="Y832">
        <v>13510.190084309934</v>
      </c>
      <c r="Z832">
        <v>2761.2279128521227</v>
      </c>
      <c r="AA832">
        <v>23864.004679526628</v>
      </c>
      <c r="AB832">
        <v>6993.3281650156987</v>
      </c>
      <c r="AC832">
        <v>637.45408329099007</v>
      </c>
      <c r="AD832">
        <v>4836.8543126269915</v>
      </c>
      <c r="AE832">
        <v>1521.1855247600879</v>
      </c>
      <c r="AF832">
        <v>8730.4034395057824</v>
      </c>
      <c r="AG832">
        <v>40420.154074695609</v>
      </c>
      <c r="AH832">
        <v>14037.015832599884</v>
      </c>
      <c r="AI832">
        <v>2240.0101422229905</v>
      </c>
      <c r="AJ832">
        <v>5951.5439411238312</v>
      </c>
      <c r="AK832">
        <v>97.974660916751418</v>
      </c>
      <c r="AL832">
        <v>159090.421875</v>
      </c>
      <c r="AM832">
        <v>112108.8203125</v>
      </c>
      <c r="AN832">
        <v>46981.59765625</v>
      </c>
      <c r="AO832" s="5" t="s">
        <v>2087</v>
      </c>
    </row>
    <row r="833" spans="1:41" ht="15" x14ac:dyDescent="0.25">
      <c r="A833">
        <v>2015</v>
      </c>
      <c r="B833" s="5" t="s">
        <v>1806</v>
      </c>
      <c r="C833" s="5" t="s">
        <v>363</v>
      </c>
      <c r="D833" s="5" t="s">
        <v>91</v>
      </c>
      <c r="E833" s="5" t="s">
        <v>26</v>
      </c>
      <c r="F833" s="5" t="s">
        <v>26</v>
      </c>
      <c r="G833" s="5" t="s">
        <v>97</v>
      </c>
      <c r="H833" s="5" t="s">
        <v>319</v>
      </c>
      <c r="I833">
        <v>2236</v>
      </c>
      <c r="J833">
        <v>5854.0160000000014</v>
      </c>
      <c r="K833">
        <v>103</v>
      </c>
      <c r="L833">
        <v>260.10000000000002</v>
      </c>
      <c r="M833">
        <v>1901.375</v>
      </c>
      <c r="N833">
        <v>99.809374999999974</v>
      </c>
      <c r="O833">
        <v>102</v>
      </c>
      <c r="P833">
        <v>2725.3380000000002</v>
      </c>
      <c r="Q833">
        <v>194.304</v>
      </c>
      <c r="R833">
        <v>801.26041489294425</v>
      </c>
      <c r="S833">
        <v>7175</v>
      </c>
      <c r="T833">
        <v>225.5</v>
      </c>
      <c r="U833"/>
      <c r="V833">
        <v>930.69999999999993</v>
      </c>
      <c r="W833">
        <v>411.48</v>
      </c>
      <c r="X833">
        <v>1521.58</v>
      </c>
      <c r="Y833">
        <v>14534</v>
      </c>
      <c r="Z833">
        <v>1484.8</v>
      </c>
      <c r="AA833">
        <v>16415.608635281678</v>
      </c>
      <c r="AB833">
        <v>115</v>
      </c>
      <c r="AC833">
        <v>640.51999000000001</v>
      </c>
      <c r="AD833">
        <v>2785.0239999999999</v>
      </c>
      <c r="AE833">
        <v>1071.7948717948721</v>
      </c>
      <c r="AF833">
        <v>7690.6368000000002</v>
      </c>
      <c r="AG833">
        <v>23957.42634808525</v>
      </c>
      <c r="AH833">
        <v>7269.7166666666662</v>
      </c>
      <c r="AI833">
        <v>1674.84</v>
      </c>
      <c r="AJ833">
        <v>6669.8944091813773</v>
      </c>
      <c r="AK833">
        <v>95</v>
      </c>
      <c r="AL833">
        <v>108945.7265625</v>
      </c>
      <c r="AM833">
        <v>85566.203125</v>
      </c>
      <c r="AN833">
        <v>23379.515625</v>
      </c>
      <c r="AO833" s="5" t="s">
        <v>2090</v>
      </c>
    </row>
    <row r="834" spans="1:41" ht="15" x14ac:dyDescent="0.25">
      <c r="A834">
        <v>2015</v>
      </c>
      <c r="B834" s="5" t="s">
        <v>1807</v>
      </c>
      <c r="C834" s="5" t="s">
        <v>363</v>
      </c>
      <c r="D834" s="5" t="s">
        <v>91</v>
      </c>
      <c r="E834" s="5" t="s">
        <v>26</v>
      </c>
      <c r="F834" s="5" t="s">
        <v>26</v>
      </c>
      <c r="G834" s="5" t="s">
        <v>97</v>
      </c>
      <c r="H834" s="5" t="s">
        <v>319</v>
      </c>
      <c r="I834">
        <v>2947.8</v>
      </c>
      <c r="J834">
        <v>5269.76</v>
      </c>
      <c r="K834">
        <v>102.09</v>
      </c>
      <c r="L834">
        <v>300</v>
      </c>
      <c r="M834">
        <v>3869.1827620481922</v>
      </c>
      <c r="N834">
        <v>108</v>
      </c>
      <c r="O834">
        <v>94</v>
      </c>
      <c r="P834">
        <v>3763.4609999999998</v>
      </c>
      <c r="Q834">
        <v>199.68795</v>
      </c>
      <c r="R834">
        <v>393.59788821065848</v>
      </c>
      <c r="S834">
        <v>8790.921116685442</v>
      </c>
      <c r="T834">
        <v>300</v>
      </c>
      <c r="U834"/>
      <c r="V834">
        <v>926</v>
      </c>
      <c r="W834">
        <v>505</v>
      </c>
      <c r="X834">
        <v>851.5</v>
      </c>
      <c r="Y834">
        <v>13100</v>
      </c>
      <c r="Z834">
        <v>1000</v>
      </c>
      <c r="AA834">
        <v>17141.309247013509</v>
      </c>
      <c r="AB834">
        <v>136</v>
      </c>
      <c r="AC834">
        <v>632.9</v>
      </c>
      <c r="AD834">
        <v>2778.0117749999999</v>
      </c>
      <c r="AE834">
        <v>1000</v>
      </c>
      <c r="AF834">
        <v>7231.4957715200608</v>
      </c>
      <c r="AG834">
        <v>32004</v>
      </c>
      <c r="AH834">
        <v>7564.4583166666662</v>
      </c>
      <c r="AI834">
        <v>2192</v>
      </c>
      <c r="AJ834">
        <v>6669.8944091813773</v>
      </c>
      <c r="AK834">
        <v>95</v>
      </c>
      <c r="AL834">
        <v>119966.0625</v>
      </c>
      <c r="AM834">
        <v>92687.8984375</v>
      </c>
      <c r="AN834">
        <v>27278.1640625</v>
      </c>
      <c r="AO834" s="5" t="s">
        <v>2092</v>
      </c>
    </row>
    <row r="835" spans="1:41" ht="15" x14ac:dyDescent="0.25">
      <c r="A835">
        <v>2015</v>
      </c>
      <c r="B835" s="5" t="s">
        <v>1808</v>
      </c>
      <c r="C835" s="5" t="s">
        <v>363</v>
      </c>
      <c r="D835" s="5" t="s">
        <v>91</v>
      </c>
      <c r="E835" s="5" t="s">
        <v>26</v>
      </c>
      <c r="F835" s="5" t="s">
        <v>26</v>
      </c>
      <c r="G835" s="5" t="s">
        <v>97</v>
      </c>
      <c r="H835" s="5" t="s">
        <v>319</v>
      </c>
      <c r="I835">
        <v>2890</v>
      </c>
      <c r="J835">
        <v>5981.5</v>
      </c>
      <c r="K835">
        <v>102.09</v>
      </c>
      <c r="L835">
        <v>300</v>
      </c>
      <c r="M835">
        <v>6996.5692749999998</v>
      </c>
      <c r="N835">
        <v>160</v>
      </c>
      <c r="O835">
        <v>94</v>
      </c>
      <c r="P835">
        <v>3556</v>
      </c>
      <c r="Q835">
        <v>48.958219999999997</v>
      </c>
      <c r="R835">
        <v>365.25421999999998</v>
      </c>
      <c r="S835">
        <v>9499</v>
      </c>
      <c r="T835">
        <v>160</v>
      </c>
      <c r="U835"/>
      <c r="V835">
        <v>964</v>
      </c>
      <c r="W835">
        <v>505</v>
      </c>
      <c r="X835">
        <v>852</v>
      </c>
      <c r="Y835">
        <v>13100</v>
      </c>
      <c r="Z835">
        <v>2677.3928000000001</v>
      </c>
      <c r="AA835">
        <v>23139.456910000001</v>
      </c>
      <c r="AB835"/>
      <c r="AC835">
        <v>632.9</v>
      </c>
      <c r="AD835">
        <v>4690</v>
      </c>
      <c r="AE835">
        <v>1475</v>
      </c>
      <c r="AF835">
        <v>8465.3350059335899</v>
      </c>
      <c r="AG835">
        <v>39192.936226223217</v>
      </c>
      <c r="AH835">
        <v>13610.83051086108</v>
      </c>
      <c r="AI835">
        <v>2172</v>
      </c>
      <c r="AJ835">
        <v>5770.8459423725753</v>
      </c>
      <c r="AK835">
        <v>95</v>
      </c>
      <c r="AL835">
        <v>147496.078125</v>
      </c>
      <c r="AM835">
        <v>108719.5703125</v>
      </c>
      <c r="AN835">
        <v>38776.4921875</v>
      </c>
      <c r="AO835" s="5" t="s">
        <v>2091</v>
      </c>
    </row>
    <row r="836" spans="1:41" ht="15" x14ac:dyDescent="0.25">
      <c r="A836">
        <v>2015</v>
      </c>
      <c r="B836" s="5" t="s">
        <v>1808</v>
      </c>
      <c r="C836" s="5" t="s">
        <v>363</v>
      </c>
      <c r="D836" s="5" t="s">
        <v>91</v>
      </c>
      <c r="E836" s="5" t="s">
        <v>406</v>
      </c>
      <c r="F836" s="5" t="s">
        <v>406</v>
      </c>
      <c r="G836" s="5" t="s">
        <v>97</v>
      </c>
      <c r="H836" s="5" t="s">
        <v>319</v>
      </c>
      <c r="I836">
        <v>0</v>
      </c>
      <c r="J836"/>
      <c r="K836"/>
      <c r="L836">
        <v>0</v>
      </c>
      <c r="M836">
        <v>309.24769275000011</v>
      </c>
      <c r="N836">
        <v>0</v>
      </c>
      <c r="O836">
        <v>618.13300000000004</v>
      </c>
      <c r="P836">
        <v>0</v>
      </c>
      <c r="Q836">
        <v>0</v>
      </c>
      <c r="R836">
        <v>96.094407759999996</v>
      </c>
      <c r="S836">
        <v>0</v>
      </c>
      <c r="T836">
        <v>0</v>
      </c>
      <c r="U836"/>
      <c r="V836">
        <v>0</v>
      </c>
      <c r="W836">
        <v>630.86342400000001</v>
      </c>
      <c r="X836">
        <v>143.94999999999999</v>
      </c>
      <c r="Y836">
        <v>0</v>
      </c>
      <c r="Z836">
        <v>0</v>
      </c>
      <c r="AA836">
        <v>1975.18815</v>
      </c>
      <c r="AB836">
        <v>0</v>
      </c>
      <c r="AC836">
        <v>223.3</v>
      </c>
      <c r="AD836"/>
      <c r="AE836">
        <v>390</v>
      </c>
      <c r="AF836">
        <v>317.50315541051731</v>
      </c>
      <c r="AG836">
        <v>447.14898264952348</v>
      </c>
      <c r="AH836">
        <v>648.69298584999967</v>
      </c>
      <c r="AI836">
        <v>0</v>
      </c>
      <c r="AJ836">
        <v>627.78638163558094</v>
      </c>
      <c r="AK836"/>
      <c r="AL836">
        <v>6427.90771484375</v>
      </c>
      <c r="AM836">
        <v>4077.02099609375</v>
      </c>
      <c r="AN836">
        <v>2350.886962890625</v>
      </c>
      <c r="AO836" s="5" t="s">
        <v>2093</v>
      </c>
    </row>
    <row r="837" spans="1:41" ht="15" x14ac:dyDescent="0.25">
      <c r="A837">
        <v>2015</v>
      </c>
      <c r="B837" s="5" t="s">
        <v>1807</v>
      </c>
      <c r="C837" s="5" t="s">
        <v>363</v>
      </c>
      <c r="D837" s="5" t="s">
        <v>91</v>
      </c>
      <c r="E837" s="5" t="s">
        <v>406</v>
      </c>
      <c r="F837" s="5" t="s">
        <v>406</v>
      </c>
      <c r="G837" s="5" t="s">
        <v>97</v>
      </c>
      <c r="H837" s="5" t="s">
        <v>319</v>
      </c>
      <c r="I837">
        <v>0</v>
      </c>
      <c r="J837"/>
      <c r="K837"/>
      <c r="L837">
        <v>0</v>
      </c>
      <c r="M837">
        <v>337.79688012048189</v>
      </c>
      <c r="N837">
        <v>90</v>
      </c>
      <c r="O837">
        <v>618.13300000000004</v>
      </c>
      <c r="P837">
        <v>0</v>
      </c>
      <c r="Q837">
        <v>821.76528708749993</v>
      </c>
      <c r="R837">
        <v>103.48749745721329</v>
      </c>
      <c r="S837">
        <v>0</v>
      </c>
      <c r="T837">
        <v>0</v>
      </c>
      <c r="U837"/>
      <c r="V837">
        <v>0</v>
      </c>
      <c r="W837">
        <v>676.79658700799996</v>
      </c>
      <c r="X837">
        <v>143.9435</v>
      </c>
      <c r="Y837">
        <v>0</v>
      </c>
      <c r="Z837"/>
      <c r="AA837">
        <v>3763.0287642548701</v>
      </c>
      <c r="AB837">
        <v>0</v>
      </c>
      <c r="AC837">
        <v>223.3</v>
      </c>
      <c r="AD837">
        <v>1461.7501925566</v>
      </c>
      <c r="AE837">
        <v>315.0675</v>
      </c>
      <c r="AF837">
        <v>355.4164588320001</v>
      </c>
      <c r="AG837">
        <v>3885</v>
      </c>
      <c r="AH837">
        <v>557.8548607322158</v>
      </c>
      <c r="AI837">
        <v>0</v>
      </c>
      <c r="AJ837">
        <v>376.38224999999989</v>
      </c>
      <c r="AK837"/>
      <c r="AL837">
        <v>13729.7216796875</v>
      </c>
      <c r="AM837">
        <v>9933.447265625</v>
      </c>
      <c r="AN837">
        <v>3796.275146484375</v>
      </c>
      <c r="AO837" s="5" t="s">
        <v>2095</v>
      </c>
    </row>
    <row r="838" spans="1:41" ht="15" x14ac:dyDescent="0.25">
      <c r="A838">
        <v>2015</v>
      </c>
      <c r="B838" s="5" t="s">
        <v>1806</v>
      </c>
      <c r="C838" s="5" t="s">
        <v>363</v>
      </c>
      <c r="D838" s="5" t="s">
        <v>91</v>
      </c>
      <c r="E838" s="5" t="s">
        <v>406</v>
      </c>
      <c r="F838" s="5" t="s">
        <v>406</v>
      </c>
      <c r="G838" s="5" t="s">
        <v>97</v>
      </c>
      <c r="H838" s="5" t="s">
        <v>319</v>
      </c>
      <c r="I838">
        <v>0</v>
      </c>
      <c r="J838"/>
      <c r="K838">
        <v>0</v>
      </c>
      <c r="L838"/>
      <c r="M838">
        <v>189.86331250000001</v>
      </c>
      <c r="N838">
        <v>120.22</v>
      </c>
      <c r="O838">
        <v>618.13300000000004</v>
      </c>
      <c r="P838">
        <v>369.02508792481279</v>
      </c>
      <c r="Q838">
        <v>123.95150080000001</v>
      </c>
      <c r="R838">
        <v>76.479382179943258</v>
      </c>
      <c r="S838">
        <v>0</v>
      </c>
      <c r="T838">
        <v>21.012499999999999</v>
      </c>
      <c r="U838"/>
      <c r="V838">
        <v>0</v>
      </c>
      <c r="W838">
        <v>478.53493050911999</v>
      </c>
      <c r="X838">
        <v>158.5388135</v>
      </c>
      <c r="Y838">
        <v>89</v>
      </c>
      <c r="Z838">
        <v>0</v>
      </c>
      <c r="AA838">
        <v>1179.931048097272</v>
      </c>
      <c r="AB838">
        <v>0</v>
      </c>
      <c r="AC838">
        <v>174.89388227500001</v>
      </c>
      <c r="AD838">
        <v>482.69779784217502</v>
      </c>
      <c r="AE838">
        <v>460.97234461197002</v>
      </c>
      <c r="AF838">
        <v>15340.41332</v>
      </c>
      <c r="AG838">
        <v>3219.6005701054919</v>
      </c>
      <c r="AH838">
        <v>1022.064930126632</v>
      </c>
      <c r="AI838">
        <v>0</v>
      </c>
      <c r="AJ838">
        <v>376.38224999999989</v>
      </c>
      <c r="AK838"/>
      <c r="AL838">
        <v>24501.712890625</v>
      </c>
      <c r="AM838">
        <v>21530.869140625</v>
      </c>
      <c r="AN838">
        <v>2970.84521484375</v>
      </c>
      <c r="AO838" s="5" t="s">
        <v>2094</v>
      </c>
    </row>
    <row r="839" spans="1:41" ht="15" x14ac:dyDescent="0.25">
      <c r="A839">
        <v>2015</v>
      </c>
      <c r="B839" s="5" t="s">
        <v>1808</v>
      </c>
      <c r="C839" s="5" t="s">
        <v>363</v>
      </c>
      <c r="D839" s="5" t="s">
        <v>91</v>
      </c>
      <c r="E839" s="5" t="s">
        <v>409</v>
      </c>
      <c r="F839" s="5" t="s">
        <v>410</v>
      </c>
      <c r="G839" s="5" t="s">
        <v>94</v>
      </c>
      <c r="H839" s="5" t="s">
        <v>319</v>
      </c>
      <c r="I839">
        <v>0</v>
      </c>
      <c r="J839"/>
      <c r="K839"/>
      <c r="L839"/>
      <c r="M839"/>
      <c r="N839"/>
      <c r="O839"/>
      <c r="P839">
        <v>0</v>
      </c>
      <c r="Q839">
        <v>0</v>
      </c>
      <c r="R839"/>
      <c r="S839">
        <v>0</v>
      </c>
      <c r="T839"/>
      <c r="U839"/>
      <c r="V839">
        <v>0</v>
      </c>
      <c r="W839">
        <v>0</v>
      </c>
      <c r="X839"/>
      <c r="Y839">
        <v>0</v>
      </c>
      <c r="Z839">
        <v>0</v>
      </c>
      <c r="AA839">
        <v>1443.8371082468632</v>
      </c>
      <c r="AB839"/>
      <c r="AC839"/>
      <c r="AD839"/>
      <c r="AE839"/>
      <c r="AF839">
        <v>0</v>
      </c>
      <c r="AG839"/>
      <c r="AH839">
        <v>6308.9461580125599</v>
      </c>
      <c r="AI839">
        <v>0</v>
      </c>
      <c r="AJ839">
        <v>0</v>
      </c>
      <c r="AK839"/>
      <c r="AL839">
        <v>7752.783203125</v>
      </c>
      <c r="AM839">
        <v>1443.837158203125</v>
      </c>
      <c r="AN839">
        <v>6308.9462890625</v>
      </c>
      <c r="AO839" s="5" t="s">
        <v>2096</v>
      </c>
    </row>
    <row r="840" spans="1:41" ht="15" x14ac:dyDescent="0.25">
      <c r="A840">
        <v>2015</v>
      </c>
      <c r="B840" s="5" t="s">
        <v>1807</v>
      </c>
      <c r="C840" s="5" t="s">
        <v>363</v>
      </c>
      <c r="D840" s="5" t="s">
        <v>91</v>
      </c>
      <c r="E840" s="5" t="s">
        <v>409</v>
      </c>
      <c r="F840" s="5" t="s">
        <v>410</v>
      </c>
      <c r="G840" s="5" t="s">
        <v>94</v>
      </c>
      <c r="H840" s="5" t="s">
        <v>319</v>
      </c>
      <c r="I840">
        <v>0</v>
      </c>
      <c r="J840"/>
      <c r="K840"/>
      <c r="L840"/>
      <c r="M840"/>
      <c r="N840">
        <v>0</v>
      </c>
      <c r="O840"/>
      <c r="P840"/>
      <c r="Q840">
        <v>0</v>
      </c>
      <c r="R840"/>
      <c r="S840">
        <v>0</v>
      </c>
      <c r="T840"/>
      <c r="U840"/>
      <c r="V840">
        <v>0</v>
      </c>
      <c r="W840">
        <v>0</v>
      </c>
      <c r="X840">
        <v>0</v>
      </c>
      <c r="Y840"/>
      <c r="Z840"/>
      <c r="AA840">
        <v>1480.5493363747664</v>
      </c>
      <c r="AB840"/>
      <c r="AC840"/>
      <c r="AD840"/>
      <c r="AE840"/>
      <c r="AF840">
        <v>0</v>
      </c>
      <c r="AG840">
        <v>3256.1510047842185</v>
      </c>
      <c r="AH840">
        <v>7868.7438317227225</v>
      </c>
      <c r="AI840"/>
      <c r="AJ840">
        <v>0</v>
      </c>
      <c r="AK840"/>
      <c r="AL840">
        <v>12605.4443359375</v>
      </c>
      <c r="AM840">
        <v>4736.7001953125</v>
      </c>
      <c r="AN840">
        <v>7868.74365234375</v>
      </c>
      <c r="AO840" s="5" t="s">
        <v>2097</v>
      </c>
    </row>
    <row r="841" spans="1:41" ht="15" x14ac:dyDescent="0.25">
      <c r="A841">
        <v>2015</v>
      </c>
      <c r="B841" s="5" t="s">
        <v>1806</v>
      </c>
      <c r="C841" s="5" t="s">
        <v>363</v>
      </c>
      <c r="D841" s="5" t="s">
        <v>91</v>
      </c>
      <c r="E841" s="5" t="s">
        <v>409</v>
      </c>
      <c r="F841" s="5" t="s">
        <v>410</v>
      </c>
      <c r="G841" s="5" t="s">
        <v>94</v>
      </c>
      <c r="H841" s="5" t="s">
        <v>319</v>
      </c>
      <c r="I841"/>
      <c r="J841"/>
      <c r="K841"/>
      <c r="L841"/>
      <c r="M841"/>
      <c r="N841"/>
      <c r="O841"/>
      <c r="P841">
        <v>0</v>
      </c>
      <c r="Q841">
        <v>0</v>
      </c>
      <c r="R841">
        <v>0</v>
      </c>
      <c r="S841">
        <v>0</v>
      </c>
      <c r="T841"/>
      <c r="U841"/>
      <c r="V841">
        <v>0</v>
      </c>
      <c r="W841"/>
      <c r="X841"/>
      <c r="Y841"/>
      <c r="Z841"/>
      <c r="AA841">
        <v>2571.0095472996568</v>
      </c>
      <c r="AB841"/>
      <c r="AC841"/>
      <c r="AD841"/>
      <c r="AE841"/>
      <c r="AF841"/>
      <c r="AG841">
        <v>0</v>
      </c>
      <c r="AH841">
        <v>6256.5255350895986</v>
      </c>
      <c r="AI841"/>
      <c r="AJ841"/>
      <c r="AK841"/>
      <c r="AL841">
        <v>8827.53515625</v>
      </c>
      <c r="AM841">
        <v>2571.009521484375</v>
      </c>
      <c r="AN841">
        <v>6256.525390625</v>
      </c>
      <c r="AO841" s="5" t="s">
        <v>2098</v>
      </c>
    </row>
    <row r="842" spans="1:41" ht="15" x14ac:dyDescent="0.25">
      <c r="A842">
        <v>2015</v>
      </c>
      <c r="B842" s="5" t="s">
        <v>1807</v>
      </c>
      <c r="C842" s="5" t="s">
        <v>363</v>
      </c>
      <c r="D842" s="5" t="s">
        <v>91</v>
      </c>
      <c r="E842" s="5" t="s">
        <v>409</v>
      </c>
      <c r="F842" s="5" t="s">
        <v>411</v>
      </c>
      <c r="G842" s="5" t="s">
        <v>94</v>
      </c>
      <c r="H842" s="5" t="s">
        <v>319</v>
      </c>
      <c r="I842">
        <v>0</v>
      </c>
      <c r="J842"/>
      <c r="K842">
        <v>74.027466818738318</v>
      </c>
      <c r="L842">
        <v>401.86339130172234</v>
      </c>
      <c r="M842">
        <v>1858.0894171503319</v>
      </c>
      <c r="N842">
        <v>166.03303272202737</v>
      </c>
      <c r="O842"/>
      <c r="P842">
        <v>2457.1953981707652</v>
      </c>
      <c r="Q842">
        <v>0</v>
      </c>
      <c r="R842">
        <v>293.93417826054656</v>
      </c>
      <c r="S842">
        <v>497.23305293947215</v>
      </c>
      <c r="T842"/>
      <c r="U842"/>
      <c r="V842">
        <v>1099.836649878398</v>
      </c>
      <c r="W842">
        <v>0</v>
      </c>
      <c r="X842">
        <v>0</v>
      </c>
      <c r="Y842">
        <v>1586.302854498229</v>
      </c>
      <c r="Z842"/>
      <c r="AA842">
        <v>317.2605720803071</v>
      </c>
      <c r="AB842"/>
      <c r="AC842"/>
      <c r="AD842"/>
      <c r="AE842"/>
      <c r="AF842">
        <v>1681.3154333177006</v>
      </c>
      <c r="AG842">
        <v>14200.583206314546</v>
      </c>
      <c r="AH842">
        <v>1057.5352402676904</v>
      </c>
      <c r="AI842">
        <v>206.2193718521996</v>
      </c>
      <c r="AJ842">
        <v>0</v>
      </c>
      <c r="AK842">
        <v>52.876762013384514</v>
      </c>
      <c r="AL842">
        <v>25950.3046875</v>
      </c>
      <c r="AM842">
        <v>22204.32421875</v>
      </c>
      <c r="AN842">
        <v>3745.9814453125</v>
      </c>
      <c r="AO842" s="5" t="s">
        <v>2099</v>
      </c>
    </row>
    <row r="843" spans="1:41" ht="15" x14ac:dyDescent="0.25">
      <c r="A843">
        <v>2015</v>
      </c>
      <c r="B843" s="5" t="s">
        <v>1808</v>
      </c>
      <c r="C843" s="5" t="s">
        <v>363</v>
      </c>
      <c r="D843" s="5" t="s">
        <v>91</v>
      </c>
      <c r="E843" s="5" t="s">
        <v>409</v>
      </c>
      <c r="F843" s="5" t="s">
        <v>411</v>
      </c>
      <c r="G843" s="5" t="s">
        <v>94</v>
      </c>
      <c r="H843" s="5" t="s">
        <v>319</v>
      </c>
      <c r="I843">
        <v>670.35294311461496</v>
      </c>
      <c r="J843"/>
      <c r="K843">
        <v>72.191855412343159</v>
      </c>
      <c r="L843">
        <v>324.86334935554419</v>
      </c>
      <c r="M843">
        <v>1242.7312253124785</v>
      </c>
      <c r="N843">
        <v>170.16651632909458</v>
      </c>
      <c r="O843"/>
      <c r="P843">
        <v>2304.9828120940992</v>
      </c>
      <c r="Q843">
        <v>0</v>
      </c>
      <c r="R843"/>
      <c r="S843">
        <v>144.38371082468632</v>
      </c>
      <c r="T843"/>
      <c r="U843"/>
      <c r="V843">
        <v>2087.3759336368935</v>
      </c>
      <c r="W843">
        <v>0</v>
      </c>
      <c r="X843"/>
      <c r="Y843">
        <v>1546.9683302644962</v>
      </c>
      <c r="Z843">
        <v>247.51493284231938</v>
      </c>
      <c r="AA843">
        <v>309.39366605289922</v>
      </c>
      <c r="AB843"/>
      <c r="AC843"/>
      <c r="AD843"/>
      <c r="AE843"/>
      <c r="AF843">
        <v>1506.6719045378888</v>
      </c>
      <c r="AG843">
        <v>6743.5755507048643</v>
      </c>
      <c r="AH843">
        <v>533.21126526909597</v>
      </c>
      <c r="AI843">
        <v>201.10588293438451</v>
      </c>
      <c r="AJ843">
        <v>0</v>
      </c>
      <c r="AK843">
        <v>51.565611008816539</v>
      </c>
      <c r="AL843">
        <v>18157.0546875</v>
      </c>
      <c r="AM843">
        <v>15911.8662109375</v>
      </c>
      <c r="AN843">
        <v>2245.189697265625</v>
      </c>
      <c r="AO843" s="5" t="s">
        <v>2101</v>
      </c>
    </row>
    <row r="844" spans="1:41" ht="15" x14ac:dyDescent="0.25">
      <c r="A844">
        <v>2015</v>
      </c>
      <c r="B844" s="5" t="s">
        <v>1806</v>
      </c>
      <c r="C844" s="5" t="s">
        <v>363</v>
      </c>
      <c r="D844" s="5" t="s">
        <v>91</v>
      </c>
      <c r="E844" s="5" t="s">
        <v>409</v>
      </c>
      <c r="F844" s="5" t="s">
        <v>411</v>
      </c>
      <c r="G844" s="5" t="s">
        <v>94</v>
      </c>
      <c r="H844" s="5" t="s">
        <v>319</v>
      </c>
      <c r="I844">
        <v>0</v>
      </c>
      <c r="J844"/>
      <c r="K844">
        <v>85.700318243321888</v>
      </c>
      <c r="L844"/>
      <c r="M844">
        <v>997.67222042479648</v>
      </c>
      <c r="N844">
        <v>168.72250154153997</v>
      </c>
      <c r="O844"/>
      <c r="P844">
        <v>2133.9379242587152</v>
      </c>
      <c r="Q844">
        <v>0</v>
      </c>
      <c r="R844">
        <v>320.33256707450926</v>
      </c>
      <c r="S844">
        <v>482.06429011868568</v>
      </c>
      <c r="T844"/>
      <c r="U844"/>
      <c r="V844">
        <v>1499.7555692581332</v>
      </c>
      <c r="W844"/>
      <c r="X844"/>
      <c r="Y844"/>
      <c r="Z844"/>
      <c r="AA844">
        <v>321.3761934124571</v>
      </c>
      <c r="AB844"/>
      <c r="AC844"/>
      <c r="AD844">
        <v>0</v>
      </c>
      <c r="AE844"/>
      <c r="AF844">
        <v>1928.2571604747427</v>
      </c>
      <c r="AG844">
        <v>13755.991252188525</v>
      </c>
      <c r="AH844">
        <v>1071.2539780415236</v>
      </c>
      <c r="AI844">
        <v>208.89452571809713</v>
      </c>
      <c r="AJ844"/>
      <c r="AK844"/>
      <c r="AL844">
        <v>22973.958984375</v>
      </c>
      <c r="AM844">
        <v>20128.373046875</v>
      </c>
      <c r="AN844">
        <v>2845.58544921875</v>
      </c>
      <c r="AO844" s="5" t="s">
        <v>2100</v>
      </c>
    </row>
    <row r="845" spans="1:41" ht="15" x14ac:dyDescent="0.25">
      <c r="A845">
        <v>2015</v>
      </c>
      <c r="B845" s="5" t="s">
        <v>1807</v>
      </c>
      <c r="C845" s="5" t="s">
        <v>363</v>
      </c>
      <c r="D845" s="5" t="s">
        <v>91</v>
      </c>
      <c r="E845" s="5" t="s">
        <v>409</v>
      </c>
      <c r="F845" s="5" t="s">
        <v>412</v>
      </c>
      <c r="G845" s="5" t="s">
        <v>94</v>
      </c>
      <c r="H845" s="5" t="s">
        <v>319</v>
      </c>
      <c r="I845">
        <v>0</v>
      </c>
      <c r="J845"/>
      <c r="K845"/>
      <c r="L845"/>
      <c r="M845"/>
      <c r="N845">
        <v>0</v>
      </c>
      <c r="O845"/>
      <c r="P845"/>
      <c r="Q845">
        <v>0</v>
      </c>
      <c r="R845"/>
      <c r="S845">
        <v>0</v>
      </c>
      <c r="T845"/>
      <c r="U845">
        <v>21.150704805353808</v>
      </c>
      <c r="V845">
        <v>0</v>
      </c>
      <c r="W845">
        <v>0</v>
      </c>
      <c r="X845">
        <v>54.463064873786053</v>
      </c>
      <c r="Y845"/>
      <c r="Z845"/>
      <c r="AA845">
        <v>0</v>
      </c>
      <c r="AB845"/>
      <c r="AC845"/>
      <c r="AD845"/>
      <c r="AE845"/>
      <c r="AF845">
        <v>708.07235603261006</v>
      </c>
      <c r="AG845">
        <v>2000.85667458647</v>
      </c>
      <c r="AH845">
        <v>0</v>
      </c>
      <c r="AI845"/>
      <c r="AJ845">
        <v>0</v>
      </c>
      <c r="AK845"/>
      <c r="AL845">
        <v>2784.542724609375</v>
      </c>
      <c r="AM845">
        <v>2730.079833984375</v>
      </c>
      <c r="AN845">
        <v>54.463066101074219</v>
      </c>
      <c r="AO845" s="5" t="s">
        <v>2103</v>
      </c>
    </row>
    <row r="846" spans="1:41" ht="15" x14ac:dyDescent="0.25">
      <c r="A846">
        <v>2015</v>
      </c>
      <c r="B846" s="5" t="s">
        <v>1806</v>
      </c>
      <c r="C846" s="5" t="s">
        <v>363</v>
      </c>
      <c r="D846" s="5" t="s">
        <v>91</v>
      </c>
      <c r="E846" s="5" t="s">
        <v>409</v>
      </c>
      <c r="F846" s="5" t="s">
        <v>412</v>
      </c>
      <c r="G846" s="5" t="s">
        <v>94</v>
      </c>
      <c r="H846" s="5" t="s">
        <v>319</v>
      </c>
      <c r="I846"/>
      <c r="J846"/>
      <c r="K846"/>
      <c r="L846"/>
      <c r="M846"/>
      <c r="N846"/>
      <c r="O846"/>
      <c r="P846">
        <v>0</v>
      </c>
      <c r="Q846">
        <v>0</v>
      </c>
      <c r="R846">
        <v>0</v>
      </c>
      <c r="S846">
        <v>0</v>
      </c>
      <c r="T846"/>
      <c r="U846"/>
      <c r="V846">
        <v>0</v>
      </c>
      <c r="W846"/>
      <c r="X846"/>
      <c r="Y846"/>
      <c r="Z846"/>
      <c r="AA846">
        <v>0</v>
      </c>
      <c r="AB846"/>
      <c r="AC846"/>
      <c r="AD846"/>
      <c r="AE846"/>
      <c r="AF846"/>
      <c r="AG846">
        <v>2046.8865468938332</v>
      </c>
      <c r="AH846"/>
      <c r="AI846"/>
      <c r="AJ846"/>
      <c r="AK846"/>
      <c r="AL846">
        <v>2046.8865966796875</v>
      </c>
      <c r="AM846">
        <v>2046.8865966796875</v>
      </c>
      <c r="AN846">
        <v>0</v>
      </c>
      <c r="AO846" s="5" t="s">
        <v>2102</v>
      </c>
    </row>
    <row r="847" spans="1:41" ht="15" x14ac:dyDescent="0.25">
      <c r="A847">
        <v>2015</v>
      </c>
      <c r="B847" s="5" t="s">
        <v>1808</v>
      </c>
      <c r="C847" s="5" t="s">
        <v>363</v>
      </c>
      <c r="D847" s="5" t="s">
        <v>91</v>
      </c>
      <c r="E847" s="5" t="s">
        <v>409</v>
      </c>
      <c r="F847" s="5" t="s">
        <v>412</v>
      </c>
      <c r="G847" s="5" t="s">
        <v>94</v>
      </c>
      <c r="H847" s="5" t="s">
        <v>319</v>
      </c>
      <c r="I847">
        <v>0</v>
      </c>
      <c r="J847"/>
      <c r="K847"/>
      <c r="L847"/>
      <c r="M847"/>
      <c r="N847"/>
      <c r="O847"/>
      <c r="P847">
        <v>0</v>
      </c>
      <c r="Q847">
        <v>0</v>
      </c>
      <c r="R847"/>
      <c r="S847">
        <v>0</v>
      </c>
      <c r="T847"/>
      <c r="U847"/>
      <c r="V847">
        <v>0</v>
      </c>
      <c r="W847">
        <v>0</v>
      </c>
      <c r="X847">
        <v>53.628235449169203</v>
      </c>
      <c r="Y847">
        <v>0</v>
      </c>
      <c r="Z847">
        <v>0</v>
      </c>
      <c r="AA847"/>
      <c r="AB847"/>
      <c r="AC847"/>
      <c r="AD847"/>
      <c r="AE847"/>
      <c r="AF847">
        <v>557.5146802724297</v>
      </c>
      <c r="AG847"/>
      <c r="AH847">
        <v>0</v>
      </c>
      <c r="AI847">
        <v>0</v>
      </c>
      <c r="AJ847">
        <v>0</v>
      </c>
      <c r="AK847"/>
      <c r="AL847">
        <v>611.1429443359375</v>
      </c>
      <c r="AM847">
        <v>557.51470947265625</v>
      </c>
      <c r="AN847">
        <v>53.62823486328125</v>
      </c>
      <c r="AO847" s="5" t="s">
        <v>2104</v>
      </c>
    </row>
    <row r="848" spans="1:41" ht="15" x14ac:dyDescent="0.25">
      <c r="A848">
        <v>2015</v>
      </c>
      <c r="B848" s="5" t="s">
        <v>1807</v>
      </c>
      <c r="C848" s="5" t="s">
        <v>363</v>
      </c>
      <c r="D848" s="5" t="s">
        <v>91</v>
      </c>
      <c r="E848" s="5" t="s">
        <v>107</v>
      </c>
      <c r="F848" s="5" t="s">
        <v>108</v>
      </c>
      <c r="G848" s="5" t="s">
        <v>94</v>
      </c>
      <c r="H848" s="5" t="s">
        <v>319</v>
      </c>
      <c r="I848">
        <v>14879.520830566404</v>
      </c>
      <c r="J848">
        <v>29453.144481050331</v>
      </c>
      <c r="K848">
        <v>1220.3956672689146</v>
      </c>
      <c r="L848">
        <v>2886.0136706905269</v>
      </c>
      <c r="M848">
        <v>33987.679612984721</v>
      </c>
      <c r="N848">
        <v>20914.874446774113</v>
      </c>
      <c r="O848">
        <v>8332.7093310375512</v>
      </c>
      <c r="P848">
        <v>15439.452586558364</v>
      </c>
      <c r="Q848">
        <v>11235.089009955393</v>
      </c>
      <c r="R848">
        <v>8303.1488504549943</v>
      </c>
      <c r="S848">
        <v>24636.776345706079</v>
      </c>
      <c r="T848">
        <v>11315.627070864286</v>
      </c>
      <c r="U848">
        <v>935.91868763690593</v>
      </c>
      <c r="V848">
        <v>16953.347436731343</v>
      </c>
      <c r="W848">
        <v>9319.4823079929447</v>
      </c>
      <c r="X848">
        <v>13920.336367643607</v>
      </c>
      <c r="Y848">
        <v>88097.973300588448</v>
      </c>
      <c r="Z848">
        <v>12049.556527610064</v>
      </c>
      <c r="AA848">
        <v>116400.36751414105</v>
      </c>
      <c r="AB848">
        <v>8704.5725626433596</v>
      </c>
      <c r="AC848">
        <v>10768.035323453678</v>
      </c>
      <c r="AD848">
        <v>31494.197697486772</v>
      </c>
      <c r="AE848">
        <v>26204.077200231892</v>
      </c>
      <c r="AF848">
        <v>44600.916535039527</v>
      </c>
      <c r="AG848">
        <v>182037.77104823862</v>
      </c>
      <c r="AH848">
        <v>46172.739979932383</v>
      </c>
      <c r="AI848">
        <v>17103.517440849355</v>
      </c>
      <c r="AJ848">
        <v>38170.396790678991</v>
      </c>
      <c r="AK848">
        <v>2509.5311251552293</v>
      </c>
      <c r="AL848">
        <v>848047.0625</v>
      </c>
      <c r="AM848">
        <v>639329.5625</v>
      </c>
      <c r="AN848">
        <v>208717.5625</v>
      </c>
      <c r="AO848" s="5" t="s">
        <v>2105</v>
      </c>
    </row>
    <row r="849" spans="1:41" ht="15" x14ac:dyDescent="0.25">
      <c r="A849">
        <v>2015</v>
      </c>
      <c r="B849" s="5" t="s">
        <v>1806</v>
      </c>
      <c r="C849" s="5" t="s">
        <v>363</v>
      </c>
      <c r="D849" s="5" t="s">
        <v>91</v>
      </c>
      <c r="E849" s="5" t="s">
        <v>107</v>
      </c>
      <c r="F849" s="5" t="s">
        <v>108</v>
      </c>
      <c r="G849" s="5" t="s">
        <v>94</v>
      </c>
      <c r="H849" s="5" t="s">
        <v>319</v>
      </c>
      <c r="I849">
        <v>13824.532586625863</v>
      </c>
      <c r="J849">
        <v>28886.363517889684</v>
      </c>
      <c r="K849">
        <v>1017.6912791394475</v>
      </c>
      <c r="L849">
        <v>2720.98510422547</v>
      </c>
      <c r="M849">
        <v>19754.191168580208</v>
      </c>
      <c r="N849">
        <v>29842.618381388453</v>
      </c>
      <c r="O849">
        <v>9092.2681386274326</v>
      </c>
      <c r="P849">
        <v>11923.072201031751</v>
      </c>
      <c r="Q849">
        <v>4326.272580995419</v>
      </c>
      <c r="R849">
        <v>9500.8102453895972</v>
      </c>
      <c r="S849">
        <v>21289.030305619199</v>
      </c>
      <c r="T849">
        <v>11853.425267029459</v>
      </c>
      <c r="U849">
        <v>954.61905867429675</v>
      </c>
      <c r="V849">
        <v>9252.1527948501298</v>
      </c>
      <c r="W849">
        <v>6017.6620855379151</v>
      </c>
      <c r="X849">
        <v>15133.075985217059</v>
      </c>
      <c r="Y849">
        <v>108536.23929323305</v>
      </c>
      <c r="Z849">
        <v>11210.458629408937</v>
      </c>
      <c r="AA849">
        <v>107343.17386604872</v>
      </c>
      <c r="AB849">
        <v>2757.4077394788819</v>
      </c>
      <c r="AC849">
        <v>10190.166666986999</v>
      </c>
      <c r="AD849">
        <v>19876.929705320374</v>
      </c>
      <c r="AE849">
        <v>23710.335272722004</v>
      </c>
      <c r="AF849">
        <v>39348.090604426063</v>
      </c>
      <c r="AG849">
        <v>161220.73103596552</v>
      </c>
      <c r="AH849">
        <v>51581.733101360951</v>
      </c>
      <c r="AI849">
        <v>19576.095194730802</v>
      </c>
      <c r="AJ849">
        <v>36238.455413653937</v>
      </c>
      <c r="AK849">
        <v>2268.9159254919473</v>
      </c>
      <c r="AL849">
        <v>789247.5625</v>
      </c>
      <c r="AM849">
        <v>609029.0625</v>
      </c>
      <c r="AN849">
        <v>180218.421875</v>
      </c>
      <c r="AO849" s="5" t="s">
        <v>2107</v>
      </c>
    </row>
    <row r="850" spans="1:41" ht="15" x14ac:dyDescent="0.25">
      <c r="A850">
        <v>2015</v>
      </c>
      <c r="B850" s="5" t="s">
        <v>1808</v>
      </c>
      <c r="C850" s="5" t="s">
        <v>363</v>
      </c>
      <c r="D850" s="5" t="s">
        <v>91</v>
      </c>
      <c r="E850" s="5" t="s">
        <v>107</v>
      </c>
      <c r="F850" s="5" t="s">
        <v>108</v>
      </c>
      <c r="G850" s="5" t="s">
        <v>94</v>
      </c>
      <c r="H850" s="5" t="s">
        <v>319</v>
      </c>
      <c r="I850">
        <v>10251.243468552728</v>
      </c>
      <c r="J850">
        <v>30518.075563347891</v>
      </c>
      <c r="K850">
        <v>1210.7605464870123</v>
      </c>
      <c r="L850">
        <v>2289.5131287914542</v>
      </c>
      <c r="M850">
        <v>30850.435804842757</v>
      </c>
      <c r="N850">
        <v>20761.346304369716</v>
      </c>
      <c r="O850">
        <v>8089.2417826638757</v>
      </c>
      <c r="P850">
        <v>14019.65832107704</v>
      </c>
      <c r="Q850">
        <v>9854.8945270194617</v>
      </c>
      <c r="R850">
        <v>7623.2244313979591</v>
      </c>
      <c r="S850">
        <v>23020.71825417436</v>
      </c>
      <c r="T850">
        <v>8704.2751382882325</v>
      </c>
      <c r="U850">
        <v>1149.9131254966089</v>
      </c>
      <c r="V850">
        <v>15505.779230351134</v>
      </c>
      <c r="W850">
        <v>9036.3494226872499</v>
      </c>
      <c r="X850">
        <v>13974.280583389282</v>
      </c>
      <c r="Y850">
        <v>85913.464501789233</v>
      </c>
      <c r="Z850">
        <v>13222.445518120532</v>
      </c>
      <c r="AA850">
        <v>114708.04762217042</v>
      </c>
      <c r="AB850">
        <v>6993.3281650156987</v>
      </c>
      <c r="AC850">
        <v>10501.027288279436</v>
      </c>
      <c r="AD850">
        <v>26732.007739550823</v>
      </c>
      <c r="AE850">
        <v>25544.82299041704</v>
      </c>
      <c r="AF850">
        <v>39243.603602360206</v>
      </c>
      <c r="AG850">
        <v>164307.73635654926</v>
      </c>
      <c r="AH850">
        <v>49944.108083987223</v>
      </c>
      <c r="AI850">
        <v>16404.052174124718</v>
      </c>
      <c r="AJ850">
        <v>33518.304057403067</v>
      </c>
      <c r="AK850">
        <v>2447.303898478433</v>
      </c>
      <c r="AL850">
        <v>796340</v>
      </c>
      <c r="AM850">
        <v>598933.125</v>
      </c>
      <c r="AN850">
        <v>197406.84375</v>
      </c>
      <c r="AO850" s="5" t="s">
        <v>2106</v>
      </c>
    </row>
    <row r="851" spans="1:41" ht="15" x14ac:dyDescent="0.25">
      <c r="A851">
        <v>2015</v>
      </c>
      <c r="B851" s="5" t="s">
        <v>1806</v>
      </c>
      <c r="C851" s="5" t="s">
        <v>363</v>
      </c>
      <c r="D851" s="5" t="s">
        <v>91</v>
      </c>
      <c r="E851" s="5" t="s">
        <v>107</v>
      </c>
      <c r="F851" s="5" t="s">
        <v>108</v>
      </c>
      <c r="G851" s="5" t="s">
        <v>97</v>
      </c>
      <c r="H851" s="5" t="s">
        <v>319</v>
      </c>
      <c r="I851">
        <v>13421.2</v>
      </c>
      <c r="J851">
        <v>27558.23</v>
      </c>
      <c r="K851">
        <v>979</v>
      </c>
      <c r="L851">
        <v>2642.616</v>
      </c>
      <c r="M851">
        <v>18901.256249999999</v>
      </c>
      <c r="N851">
        <v>29267.943531249999</v>
      </c>
      <c r="O851">
        <v>8657.25</v>
      </c>
      <c r="P851">
        <v>11586.344989790039</v>
      </c>
      <c r="Q851">
        <v>4135.4368000000004</v>
      </c>
      <c r="R851">
        <v>9043.8073842479771</v>
      </c>
      <c r="S851">
        <v>20371</v>
      </c>
      <c r="T851">
        <v>11341.625</v>
      </c>
      <c r="U851">
        <v>865</v>
      </c>
      <c r="V851">
        <v>8852.9249999999993</v>
      </c>
      <c r="W851">
        <v>5707.2783898400003</v>
      </c>
      <c r="X851">
        <v>14983.88135</v>
      </c>
      <c r="Y851">
        <v>104328</v>
      </c>
      <c r="Z851">
        <v>10715.9552</v>
      </c>
      <c r="AA851">
        <v>104385.5405705177</v>
      </c>
      <c r="AB851">
        <v>2118</v>
      </c>
      <c r="AC851">
        <v>9993.9361300000019</v>
      </c>
      <c r="AD851">
        <v>19000.140429311999</v>
      </c>
      <c r="AE851">
        <v>22700.77225931624</v>
      </c>
      <c r="AF851">
        <v>38214.932399999991</v>
      </c>
      <c r="AG851">
        <v>155248.57940708019</v>
      </c>
      <c r="AH851">
        <v>50317.583127642603</v>
      </c>
      <c r="AI851">
        <v>18639.72</v>
      </c>
      <c r="AJ851">
        <v>35367.459446533729</v>
      </c>
      <c r="AK851">
        <v>2221</v>
      </c>
      <c r="AL851">
        <v>761566.4375</v>
      </c>
      <c r="AM851">
        <v>588328.6875</v>
      </c>
      <c r="AN851">
        <v>173237.734375</v>
      </c>
      <c r="AO851" s="5" t="s">
        <v>2110</v>
      </c>
    </row>
    <row r="852" spans="1:41" ht="15" x14ac:dyDescent="0.25">
      <c r="A852">
        <v>2015</v>
      </c>
      <c r="B852" s="5" t="s">
        <v>1808</v>
      </c>
      <c r="C852" s="5" t="s">
        <v>363</v>
      </c>
      <c r="D852" s="5" t="s">
        <v>91</v>
      </c>
      <c r="E852" s="5" t="s">
        <v>107</v>
      </c>
      <c r="F852" s="5" t="s">
        <v>108</v>
      </c>
      <c r="G852" s="5" t="s">
        <v>97</v>
      </c>
      <c r="H852" s="5" t="s">
        <v>319</v>
      </c>
      <c r="I852">
        <v>9940</v>
      </c>
      <c r="J852">
        <v>29591.5</v>
      </c>
      <c r="K852">
        <v>1178.3149000000001</v>
      </c>
      <c r="L852">
        <v>2220</v>
      </c>
      <c r="M852">
        <v>29916.769274999999</v>
      </c>
      <c r="N852">
        <v>20131</v>
      </c>
      <c r="O852">
        <v>7879</v>
      </c>
      <c r="P852">
        <v>13594</v>
      </c>
      <c r="Q852">
        <v>9555.6848200000004</v>
      </c>
      <c r="R852">
        <v>7391.87752</v>
      </c>
      <c r="S852">
        <v>22381.174268380932</v>
      </c>
      <c r="T852">
        <v>8440</v>
      </c>
      <c r="U852">
        <v>1115</v>
      </c>
      <c r="V852">
        <v>15035</v>
      </c>
      <c r="W852">
        <v>8761.9920000000002</v>
      </c>
      <c r="X852">
        <v>13550</v>
      </c>
      <c r="Y852">
        <v>83305</v>
      </c>
      <c r="Z852">
        <v>12820.9918</v>
      </c>
      <c r="AA852">
        <v>111225.33543000001</v>
      </c>
      <c r="AB852">
        <v>0</v>
      </c>
      <c r="AC852">
        <v>10426.6</v>
      </c>
      <c r="AD852">
        <v>25920.383000000002</v>
      </c>
      <c r="AE852">
        <v>24769</v>
      </c>
      <c r="AF852">
        <v>38052.107630073893</v>
      </c>
      <c r="AG852">
        <v>159319.10156989741</v>
      </c>
      <c r="AH852">
        <v>48427.728389999997</v>
      </c>
      <c r="AI852">
        <v>15906</v>
      </c>
      <c r="AJ852">
        <v>32500.636957130409</v>
      </c>
      <c r="AK852">
        <v>2373</v>
      </c>
      <c r="AL852">
        <v>765727.1875</v>
      </c>
      <c r="AM852">
        <v>580992.8125</v>
      </c>
      <c r="AN852">
        <v>184734.375</v>
      </c>
      <c r="AO852" s="5" t="s">
        <v>2109</v>
      </c>
    </row>
    <row r="853" spans="1:41" ht="15" x14ac:dyDescent="0.25">
      <c r="A853">
        <v>2015</v>
      </c>
      <c r="B853" s="5" t="s">
        <v>1807</v>
      </c>
      <c r="C853" s="5" t="s">
        <v>363</v>
      </c>
      <c r="D853" s="5" t="s">
        <v>91</v>
      </c>
      <c r="E853" s="5" t="s">
        <v>107</v>
      </c>
      <c r="F853" s="5" t="s">
        <v>108</v>
      </c>
      <c r="G853" s="5" t="s">
        <v>97</v>
      </c>
      <c r="H853" s="5" t="s">
        <v>319</v>
      </c>
      <c r="I853">
        <v>14351.4</v>
      </c>
      <c r="J853">
        <v>30266.16</v>
      </c>
      <c r="K853">
        <v>1178.3149000000001</v>
      </c>
      <c r="L853">
        <v>2729</v>
      </c>
      <c r="M853">
        <v>32801.688012048202</v>
      </c>
      <c r="N853">
        <v>20265</v>
      </c>
      <c r="O853">
        <v>7879</v>
      </c>
      <c r="P853">
        <v>14803.8612111</v>
      </c>
      <c r="Q853">
        <v>10623.843615</v>
      </c>
      <c r="R853">
        <v>7960.5767274779491</v>
      </c>
      <c r="S853">
        <v>23296.41171779326</v>
      </c>
      <c r="T853">
        <v>10700</v>
      </c>
      <c r="U853">
        <v>893.85000000000014</v>
      </c>
      <c r="V853">
        <v>16350</v>
      </c>
      <c r="W853">
        <v>8812.4555600000003</v>
      </c>
      <c r="X853">
        <v>13549.35</v>
      </c>
      <c r="Y853">
        <v>83305</v>
      </c>
      <c r="Z853">
        <v>11394</v>
      </c>
      <c r="AA853">
        <v>112314.3518952169</v>
      </c>
      <c r="AB853">
        <v>1604</v>
      </c>
      <c r="AC853">
        <v>10426.6</v>
      </c>
      <c r="AD853">
        <v>29780.754813914999</v>
      </c>
      <c r="AE853">
        <v>24778.443500000001</v>
      </c>
      <c r="AF853">
        <v>41211.911060000013</v>
      </c>
      <c r="AG853">
        <v>175271</v>
      </c>
      <c r="AH853">
        <v>45242.414346902609</v>
      </c>
      <c r="AI853">
        <v>16173</v>
      </c>
      <c r="AJ853">
        <v>37401.055261117057</v>
      </c>
      <c r="AK853">
        <v>2373</v>
      </c>
      <c r="AL853">
        <v>807736.4375</v>
      </c>
      <c r="AM853">
        <v>614346.0625</v>
      </c>
      <c r="AN853">
        <v>193390.390625</v>
      </c>
      <c r="AO853" s="5" t="s">
        <v>2108</v>
      </c>
    </row>
    <row r="854" spans="1:41" ht="15" x14ac:dyDescent="0.25">
      <c r="A854">
        <v>2015</v>
      </c>
      <c r="B854" s="5" t="s">
        <v>1808</v>
      </c>
      <c r="C854" s="5" t="s">
        <v>363</v>
      </c>
      <c r="D854" s="5" t="s">
        <v>91</v>
      </c>
      <c r="E854" s="5" t="s">
        <v>111</v>
      </c>
      <c r="F854" s="5" t="s">
        <v>112</v>
      </c>
      <c r="G854" s="5" t="s">
        <v>94</v>
      </c>
      <c r="H854" s="5" t="s">
        <v>319</v>
      </c>
      <c r="I854">
        <v>971.09596226467522</v>
      </c>
      <c r="J854"/>
      <c r="K854"/>
      <c r="L854"/>
      <c r="M854">
        <v>1039.5627179377414</v>
      </c>
      <c r="N854"/>
      <c r="O854"/>
      <c r="P854"/>
      <c r="Q854"/>
      <c r="R854">
        <v>363.47258494228549</v>
      </c>
      <c r="S854"/>
      <c r="T854"/>
      <c r="U854"/>
      <c r="V854"/>
      <c r="W854"/>
      <c r="X854"/>
      <c r="Y854"/>
      <c r="Z854"/>
      <c r="AA854"/>
      <c r="AB854">
        <v>0</v>
      </c>
      <c r="AC854"/>
      <c r="AD854"/>
      <c r="AE854"/>
      <c r="AF854"/>
      <c r="AG854"/>
      <c r="AH854"/>
      <c r="AI854"/>
      <c r="AJ854"/>
      <c r="AK854"/>
      <c r="AL854">
        <v>2374.13134765625</v>
      </c>
      <c r="AM854">
        <v>1334.5684814453125</v>
      </c>
      <c r="AN854">
        <v>1039.562744140625</v>
      </c>
      <c r="AO854" s="5" t="s">
        <v>2111</v>
      </c>
    </row>
    <row r="855" spans="1:41" ht="15" x14ac:dyDescent="0.25">
      <c r="A855">
        <v>2015</v>
      </c>
      <c r="B855" s="5" t="s">
        <v>1808</v>
      </c>
      <c r="C855" s="5" t="s">
        <v>363</v>
      </c>
      <c r="D855" s="5" t="s">
        <v>91</v>
      </c>
      <c r="E855" s="5" t="s">
        <v>111</v>
      </c>
      <c r="F855" s="5" t="s">
        <v>112</v>
      </c>
      <c r="G855" s="5" t="s">
        <v>97</v>
      </c>
      <c r="H855" s="5" t="s">
        <v>319</v>
      </c>
      <c r="I855">
        <v>941.61200000000008</v>
      </c>
      <c r="J855"/>
      <c r="K855"/>
      <c r="L855"/>
      <c r="M855">
        <v>1008</v>
      </c>
      <c r="N855"/>
      <c r="O855"/>
      <c r="P855"/>
      <c r="Q855"/>
      <c r="R855">
        <v>352.43700000000001</v>
      </c>
      <c r="S855"/>
      <c r="T855"/>
      <c r="U855"/>
      <c r="V855"/>
      <c r="W855"/>
      <c r="X855"/>
      <c r="Y855"/>
      <c r="Z855"/>
      <c r="AA855"/>
      <c r="AB855"/>
      <c r="AC855"/>
      <c r="AD855"/>
      <c r="AE855"/>
      <c r="AF855"/>
      <c r="AG855"/>
      <c r="AH855"/>
      <c r="AI855"/>
      <c r="AJ855"/>
      <c r="AK855"/>
      <c r="AL855">
        <v>2302.049072265625</v>
      </c>
      <c r="AM855">
        <v>1294.0489501953125</v>
      </c>
      <c r="AN855">
        <v>1008</v>
      </c>
      <c r="AO855" s="5" t="s">
        <v>2112</v>
      </c>
    </row>
    <row r="856" spans="1:41" ht="15" x14ac:dyDescent="0.25">
      <c r="A856">
        <v>2015</v>
      </c>
      <c r="B856" s="5" t="s">
        <v>1807</v>
      </c>
      <c r="C856" s="5" t="s">
        <v>363</v>
      </c>
      <c r="D856" s="5" t="s">
        <v>91</v>
      </c>
      <c r="E856" s="5" t="s">
        <v>111</v>
      </c>
      <c r="F856" s="5" t="s">
        <v>111</v>
      </c>
      <c r="G856" s="5" t="s">
        <v>94</v>
      </c>
      <c r="H856" s="5" t="s">
        <v>319</v>
      </c>
      <c r="I856">
        <v>995.7878726589405</v>
      </c>
      <c r="J856">
        <v>0</v>
      </c>
      <c r="K856">
        <v>79.315143020076775</v>
      </c>
      <c r="L856">
        <v>576.35670594589124</v>
      </c>
      <c r="M856">
        <v>1034.2694649818011</v>
      </c>
      <c r="N856">
        <v>494.92649244527905</v>
      </c>
      <c r="O856">
        <v>0</v>
      </c>
      <c r="P856">
        <v>1958.4735809538042</v>
      </c>
      <c r="Q856">
        <v>715.95135766122633</v>
      </c>
      <c r="R856">
        <v>1740.7030054806182</v>
      </c>
      <c r="S856">
        <v>3132.4193816728989</v>
      </c>
      <c r="T856">
        <v>2294.8514713808881</v>
      </c>
      <c r="U856">
        <v>0</v>
      </c>
      <c r="V856">
        <v>471.66071715938989</v>
      </c>
      <c r="W856">
        <v>2443.9639402586322</v>
      </c>
      <c r="X856">
        <v>867.17889701950605</v>
      </c>
      <c r="Y856">
        <v>2567.6955633699522</v>
      </c>
      <c r="Z856">
        <v>0</v>
      </c>
      <c r="AA856">
        <v>7319.8811301554833</v>
      </c>
      <c r="AB856">
        <v>0</v>
      </c>
      <c r="AC856">
        <v>3206.8698625877441</v>
      </c>
      <c r="AD856">
        <v>7152.1108299303896</v>
      </c>
      <c r="AE856">
        <v>291.87972631388254</v>
      </c>
      <c r="AF856">
        <v>8620.4837055487133</v>
      </c>
      <c r="AG856">
        <v>12147.907304954959</v>
      </c>
      <c r="AH856">
        <v>6287.1104555058355</v>
      </c>
      <c r="AI856">
        <v>1038.499605942872</v>
      </c>
      <c r="AJ856">
        <v>1815.5851934152897</v>
      </c>
      <c r="AK856">
        <v>0</v>
      </c>
      <c r="AL856">
        <v>67253.875</v>
      </c>
      <c r="AM856">
        <v>42924.1640625</v>
      </c>
      <c r="AN856">
        <v>24329.720703125</v>
      </c>
      <c r="AO856" s="5" t="s">
        <v>2115</v>
      </c>
    </row>
    <row r="857" spans="1:41" ht="15" x14ac:dyDescent="0.25">
      <c r="A857">
        <v>2015</v>
      </c>
      <c r="B857" s="5" t="s">
        <v>1808</v>
      </c>
      <c r="C857" s="5" t="s">
        <v>363</v>
      </c>
      <c r="D857" s="5" t="s">
        <v>91</v>
      </c>
      <c r="E857" s="5" t="s">
        <v>111</v>
      </c>
      <c r="F857" s="5" t="s">
        <v>111</v>
      </c>
      <c r="G857" s="5" t="s">
        <v>94</v>
      </c>
      <c r="H857" s="5" t="s">
        <v>319</v>
      </c>
      <c r="I857"/>
      <c r="J857">
        <v>0</v>
      </c>
      <c r="K857">
        <v>0</v>
      </c>
      <c r="L857">
        <v>506.3743001065784</v>
      </c>
      <c r="M857"/>
      <c r="N857">
        <v>482.65411904252284</v>
      </c>
      <c r="O857">
        <v>0</v>
      </c>
      <c r="P857">
        <v>339.30172043801281</v>
      </c>
      <c r="Q857">
        <v>0</v>
      </c>
      <c r="R857"/>
      <c r="S857">
        <v>1920.3033539683279</v>
      </c>
      <c r="T857">
        <v>3490.9918652968795</v>
      </c>
      <c r="U857">
        <v>0</v>
      </c>
      <c r="V857">
        <v>540.40760337239738</v>
      </c>
      <c r="W857">
        <v>1285.0150263397081</v>
      </c>
      <c r="X857">
        <v>871.45882604899953</v>
      </c>
      <c r="Y857">
        <v>2504.026070588131</v>
      </c>
      <c r="Z857">
        <v>0</v>
      </c>
      <c r="AA857">
        <v>5704.372952684329</v>
      </c>
      <c r="AB857"/>
      <c r="AC857">
        <v>3127.3511764627056</v>
      </c>
      <c r="AD857">
        <v>0</v>
      </c>
      <c r="AE857">
        <v>108.28778311851474</v>
      </c>
      <c r="AF857">
        <v>7534.2369861271009</v>
      </c>
      <c r="AG857">
        <v>8734.2848310247937</v>
      </c>
      <c r="AH857">
        <v>4228.6807611745044</v>
      </c>
      <c r="AI857">
        <v>909.61737819552377</v>
      </c>
      <c r="AJ857">
        <v>923.96447088066816</v>
      </c>
      <c r="AK857">
        <v>0</v>
      </c>
      <c r="AL857">
        <v>43211.328125</v>
      </c>
      <c r="AM857">
        <v>30505.263671875</v>
      </c>
      <c r="AN857">
        <v>12706.0673828125</v>
      </c>
      <c r="AO857" s="5" t="s">
        <v>2113</v>
      </c>
    </row>
    <row r="858" spans="1:41" ht="15" x14ac:dyDescent="0.25">
      <c r="A858">
        <v>2015</v>
      </c>
      <c r="B858" s="5" t="s">
        <v>1806</v>
      </c>
      <c r="C858" s="5" t="s">
        <v>363</v>
      </c>
      <c r="D858" s="5" t="s">
        <v>91</v>
      </c>
      <c r="E858" s="5" t="s">
        <v>111</v>
      </c>
      <c r="F858" s="5" t="s">
        <v>111</v>
      </c>
      <c r="G858" s="5" t="s">
        <v>94</v>
      </c>
      <c r="H858" s="5" t="s">
        <v>319</v>
      </c>
      <c r="I858">
        <v>685.60254594657511</v>
      </c>
      <c r="J858">
        <v>0</v>
      </c>
      <c r="K858">
        <v>32.13761934124571</v>
      </c>
      <c r="L858">
        <v>233.53336721305214</v>
      </c>
      <c r="M858">
        <v>88.914080177446465</v>
      </c>
      <c r="N858">
        <v>1330.4974407275724</v>
      </c>
      <c r="O858">
        <v>0</v>
      </c>
      <c r="P858">
        <v>739.16524484865135</v>
      </c>
      <c r="Q858">
        <v>860.58438448181175</v>
      </c>
      <c r="R858">
        <v>462.78171851393824</v>
      </c>
      <c r="S858">
        <v>2463.8841494955045</v>
      </c>
      <c r="T858">
        <v>1407.6277271465622</v>
      </c>
      <c r="U858">
        <v>0</v>
      </c>
      <c r="V858">
        <v>312.80616158812489</v>
      </c>
      <c r="W858">
        <v>1424.7677907952266</v>
      </c>
      <c r="X858">
        <v>878.42826199404942</v>
      </c>
      <c r="Y858">
        <v>2454.2428636931309</v>
      </c>
      <c r="Z858">
        <v>0</v>
      </c>
      <c r="AA858">
        <v>5550.9455558884729</v>
      </c>
      <c r="AB858">
        <v>0</v>
      </c>
      <c r="AC858">
        <v>256.36861337295716</v>
      </c>
      <c r="AD858">
        <v>329.70142696446339</v>
      </c>
      <c r="AE858">
        <v>267.81349451038091</v>
      </c>
      <c r="AF858">
        <v>3542.1451998073981</v>
      </c>
      <c r="AG858">
        <v>12618.487929339957</v>
      </c>
      <c r="AH858">
        <v>3745.1039072331669</v>
      </c>
      <c r="AI858">
        <v>944.84600863262392</v>
      </c>
      <c r="AJ858">
        <v>1669.8527727862697</v>
      </c>
      <c r="AK858">
        <v>0</v>
      </c>
      <c r="AL858">
        <v>42300.2421875</v>
      </c>
      <c r="AM858">
        <v>30984.828125</v>
      </c>
      <c r="AN858">
        <v>11315.41015625</v>
      </c>
      <c r="AO858" s="5" t="s">
        <v>2114</v>
      </c>
    </row>
    <row r="859" spans="1:41" ht="15" x14ac:dyDescent="0.25">
      <c r="A859">
        <v>2015</v>
      </c>
      <c r="B859" s="5" t="s">
        <v>1808</v>
      </c>
      <c r="C859" s="5" t="s">
        <v>363</v>
      </c>
      <c r="D859" s="5" t="s">
        <v>91</v>
      </c>
      <c r="E859" s="5" t="s">
        <v>111</v>
      </c>
      <c r="F859" s="5" t="s">
        <v>111</v>
      </c>
      <c r="G859" s="5" t="s">
        <v>97</v>
      </c>
      <c r="H859" s="5" t="s">
        <v>319</v>
      </c>
      <c r="I859"/>
      <c r="J859"/>
      <c r="K859">
        <v>76</v>
      </c>
      <c r="L859">
        <v>491</v>
      </c>
      <c r="M859"/>
      <c r="N859">
        <v>468</v>
      </c>
      <c r="O859">
        <v>0</v>
      </c>
      <c r="P859">
        <v>329</v>
      </c>
      <c r="Q859">
        <v>0</v>
      </c>
      <c r="R859"/>
      <c r="S859">
        <v>1862</v>
      </c>
      <c r="T859">
        <v>3385</v>
      </c>
      <c r="U859">
        <v>0</v>
      </c>
      <c r="V859">
        <v>524</v>
      </c>
      <c r="W859">
        <v>1246</v>
      </c>
      <c r="X859">
        <v>845</v>
      </c>
      <c r="Y859">
        <v>2428</v>
      </c>
      <c r="Z859">
        <v>0</v>
      </c>
      <c r="AA859">
        <v>5531.1794440960002</v>
      </c>
      <c r="AB859"/>
      <c r="AC859">
        <v>3105.2</v>
      </c>
      <c r="AD859"/>
      <c r="AE859">
        <v>105</v>
      </c>
      <c r="AF859">
        <v>7305.485999999999</v>
      </c>
      <c r="AG859">
        <v>8469.0985524552707</v>
      </c>
      <c r="AH859">
        <v>4100.2915300000004</v>
      </c>
      <c r="AI859">
        <v>882</v>
      </c>
      <c r="AJ859">
        <v>895.9114929547635</v>
      </c>
      <c r="AK859"/>
      <c r="AL859">
        <v>42048.16796875</v>
      </c>
      <c r="AM859">
        <v>29651.875</v>
      </c>
      <c r="AN859">
        <v>12396.2919921875</v>
      </c>
      <c r="AO859" s="5" t="s">
        <v>2118</v>
      </c>
    </row>
    <row r="860" spans="1:41" ht="15" x14ac:dyDescent="0.25">
      <c r="A860">
        <v>2015</v>
      </c>
      <c r="B860" s="5" t="s">
        <v>1807</v>
      </c>
      <c r="C860" s="5" t="s">
        <v>363</v>
      </c>
      <c r="D860" s="5" t="s">
        <v>91</v>
      </c>
      <c r="E860" s="5" t="s">
        <v>111</v>
      </c>
      <c r="F860" s="5" t="s">
        <v>111</v>
      </c>
      <c r="G860" s="5" t="s">
        <v>97</v>
      </c>
      <c r="H860" s="5" t="s">
        <v>319</v>
      </c>
      <c r="I860">
        <v>960.44424000000015</v>
      </c>
      <c r="J860"/>
      <c r="K860">
        <v>76.44472361809045</v>
      </c>
      <c r="L860">
        <v>545</v>
      </c>
      <c r="M860">
        <v>978</v>
      </c>
      <c r="N860">
        <v>479</v>
      </c>
      <c r="O860">
        <v>0</v>
      </c>
      <c r="P860">
        <v>1877.8496786400001</v>
      </c>
      <c r="Q860">
        <v>710.85</v>
      </c>
      <c r="R860">
        <v>1668.8849115502239</v>
      </c>
      <c r="S860">
        <v>2962</v>
      </c>
      <c r="T860">
        <v>2170</v>
      </c>
      <c r="U860">
        <v>0</v>
      </c>
      <c r="V860">
        <v>455</v>
      </c>
      <c r="W860">
        <v>2311</v>
      </c>
      <c r="X860">
        <v>845</v>
      </c>
      <c r="Y860">
        <v>2428</v>
      </c>
      <c r="Z860">
        <v>0</v>
      </c>
      <c r="AA860">
        <v>7062.9304927543581</v>
      </c>
      <c r="AB860"/>
      <c r="AC860">
        <v>3105.2</v>
      </c>
      <c r="AD860">
        <v>6763</v>
      </c>
      <c r="AE860">
        <v>276</v>
      </c>
      <c r="AF860">
        <v>8151.485999999999</v>
      </c>
      <c r="AG860">
        <v>11774</v>
      </c>
      <c r="AH860">
        <v>6054.3004774999999</v>
      </c>
      <c r="AI860">
        <v>982</v>
      </c>
      <c r="AJ860">
        <v>1748.3545710271351</v>
      </c>
      <c r="AK860"/>
      <c r="AL860">
        <v>64384.7421875</v>
      </c>
      <c r="AM860">
        <v>41243.00390625</v>
      </c>
      <c r="AN860">
        <v>23141.74609375</v>
      </c>
      <c r="AO860" s="5" t="s">
        <v>2116</v>
      </c>
    </row>
    <row r="861" spans="1:41" ht="15" x14ac:dyDescent="0.25">
      <c r="A861">
        <v>2015</v>
      </c>
      <c r="B861" s="5" t="s">
        <v>1806</v>
      </c>
      <c r="C861" s="5" t="s">
        <v>363</v>
      </c>
      <c r="D861" s="5" t="s">
        <v>91</v>
      </c>
      <c r="E861" s="5" t="s">
        <v>111</v>
      </c>
      <c r="F861" s="5" t="s">
        <v>111</v>
      </c>
      <c r="G861" s="5" t="s">
        <v>97</v>
      </c>
      <c r="H861" s="5" t="s">
        <v>319</v>
      </c>
      <c r="I861">
        <v>665.6</v>
      </c>
      <c r="J861"/>
      <c r="K861">
        <v>30</v>
      </c>
      <c r="L861">
        <v>226.80719999999999</v>
      </c>
      <c r="M861">
        <v>85.074999999999989</v>
      </c>
      <c r="N861">
        <v>1304.87625</v>
      </c>
      <c r="O861">
        <v>420</v>
      </c>
      <c r="P861">
        <v>718.29</v>
      </c>
      <c r="Q861">
        <v>822.62323199999992</v>
      </c>
      <c r="R861">
        <v>440.52124135647318</v>
      </c>
      <c r="S861">
        <v>2358</v>
      </c>
      <c r="T861">
        <v>1314</v>
      </c>
      <c r="U861"/>
      <c r="V861">
        <v>299</v>
      </c>
      <c r="W861">
        <v>1378</v>
      </c>
      <c r="X861">
        <v>870</v>
      </c>
      <c r="Y861">
        <v>2409</v>
      </c>
      <c r="Z861">
        <v>0</v>
      </c>
      <c r="AA861">
        <v>5397.9537725043911</v>
      </c>
      <c r="AB861"/>
      <c r="AC861">
        <v>251.43176</v>
      </c>
      <c r="AD861">
        <v>307.771484375</v>
      </c>
      <c r="AE861">
        <v>256.41025641025641</v>
      </c>
      <c r="AF861">
        <v>3440.1252564000001</v>
      </c>
      <c r="AG861">
        <v>12152.13551423428</v>
      </c>
      <c r="AH861">
        <v>3619.4088000000002</v>
      </c>
      <c r="AI861">
        <v>882</v>
      </c>
      <c r="AJ861">
        <v>1629.715094492188</v>
      </c>
      <c r="AK861"/>
      <c r="AL861">
        <v>41278.74609375</v>
      </c>
      <c r="AM861">
        <v>30014.48828125</v>
      </c>
      <c r="AN861">
        <v>11264.255859375</v>
      </c>
      <c r="AO861" s="5" t="s">
        <v>2117</v>
      </c>
    </row>
    <row r="862" spans="1:41" ht="15" x14ac:dyDescent="0.25">
      <c r="A862">
        <v>2015</v>
      </c>
      <c r="B862" s="5" t="s">
        <v>1806</v>
      </c>
      <c r="C862" s="5" t="s">
        <v>363</v>
      </c>
      <c r="D862" s="5" t="s">
        <v>91</v>
      </c>
      <c r="E862" s="5" t="s">
        <v>115</v>
      </c>
      <c r="F862" s="5" t="s">
        <v>417</v>
      </c>
      <c r="G862" s="5" t="s">
        <v>94</v>
      </c>
      <c r="H862" s="5" t="s">
        <v>319</v>
      </c>
      <c r="I862">
        <v>0</v>
      </c>
      <c r="J862">
        <v>0</v>
      </c>
      <c r="K862">
        <v>37.493889231453331</v>
      </c>
      <c r="L862">
        <v>0</v>
      </c>
      <c r="M862">
        <v>96.41285802373713</v>
      </c>
      <c r="N862">
        <v>168.72250154153997</v>
      </c>
      <c r="O862">
        <v>37.493889231453331</v>
      </c>
      <c r="P862">
        <v>0</v>
      </c>
      <c r="Q862">
        <v>0</v>
      </c>
      <c r="R862">
        <v>93.527756810075672</v>
      </c>
      <c r="S862">
        <v>0</v>
      </c>
      <c r="T862">
        <v>128.55047736498284</v>
      </c>
      <c r="U862">
        <v>0</v>
      </c>
      <c r="V862">
        <v>214.25079560830474</v>
      </c>
      <c r="W862">
        <v>53.562698902076185</v>
      </c>
      <c r="X862">
        <v>156.00786087983357</v>
      </c>
      <c r="Y862">
        <v>0</v>
      </c>
      <c r="Z862">
        <v>0</v>
      </c>
      <c r="AA862">
        <v>0</v>
      </c>
      <c r="AB862">
        <v>216.39330356438779</v>
      </c>
      <c r="AC862">
        <v>0</v>
      </c>
      <c r="AD862">
        <v>0</v>
      </c>
      <c r="AE862">
        <v>0</v>
      </c>
      <c r="AF862">
        <v>535.62698902076181</v>
      </c>
      <c r="AG862">
        <v>2976.548626970723</v>
      </c>
      <c r="AH862">
        <v>107.12539780415237</v>
      </c>
      <c r="AI862">
        <v>0</v>
      </c>
      <c r="AJ862">
        <v>0</v>
      </c>
      <c r="AK862">
        <v>0</v>
      </c>
      <c r="AL862">
        <v>4821.71728515625</v>
      </c>
      <c r="AM862">
        <v>3988.6767578125</v>
      </c>
      <c r="AN862">
        <v>833.04046630859375</v>
      </c>
      <c r="AO862" s="5" t="s">
        <v>2120</v>
      </c>
    </row>
    <row r="863" spans="1:41" ht="15" x14ac:dyDescent="0.25">
      <c r="A863">
        <v>2015</v>
      </c>
      <c r="B863" s="5" t="s">
        <v>1808</v>
      </c>
      <c r="C863" s="5" t="s">
        <v>363</v>
      </c>
      <c r="D863" s="5" t="s">
        <v>91</v>
      </c>
      <c r="E863" s="5" t="s">
        <v>115</v>
      </c>
      <c r="F863" s="5" t="s">
        <v>417</v>
      </c>
      <c r="G863" s="5" t="s">
        <v>94</v>
      </c>
      <c r="H863" s="5" t="s">
        <v>319</v>
      </c>
      <c r="I863">
        <v>0</v>
      </c>
      <c r="J863">
        <v>0</v>
      </c>
      <c r="K863">
        <v>36.09592770617158</v>
      </c>
      <c r="L863">
        <v>0</v>
      </c>
      <c r="M863">
        <v>110.35040755886739</v>
      </c>
      <c r="N863">
        <v>199.04325849403185</v>
      </c>
      <c r="O863">
        <v>0</v>
      </c>
      <c r="P863">
        <v>0</v>
      </c>
      <c r="Q863">
        <v>0</v>
      </c>
      <c r="R863">
        <v>92.818099815869772</v>
      </c>
      <c r="S863">
        <v>0</v>
      </c>
      <c r="T863">
        <v>51.565611008816539</v>
      </c>
      <c r="U863">
        <v>0</v>
      </c>
      <c r="V863">
        <v>154.69683302644961</v>
      </c>
      <c r="W863">
        <v>51.565611008816539</v>
      </c>
      <c r="X863">
        <v>257.8280550440827</v>
      </c>
      <c r="Y863">
        <v>0</v>
      </c>
      <c r="Z863">
        <v>0</v>
      </c>
      <c r="AA863">
        <v>0</v>
      </c>
      <c r="AB863">
        <v>0</v>
      </c>
      <c r="AC863">
        <v>0</v>
      </c>
      <c r="AD863">
        <v>0</v>
      </c>
      <c r="AE863">
        <v>0</v>
      </c>
      <c r="AF863">
        <v>0</v>
      </c>
      <c r="AG863">
        <v>1712.1956251342415</v>
      </c>
      <c r="AH863">
        <v>212.65045951040446</v>
      </c>
      <c r="AI863">
        <v>0</v>
      </c>
      <c r="AJ863">
        <v>0</v>
      </c>
      <c r="AK863">
        <v>0</v>
      </c>
      <c r="AL863">
        <v>2878.809814453125</v>
      </c>
      <c r="AM863">
        <v>2158.75390625</v>
      </c>
      <c r="AN863">
        <v>720.05609130859375</v>
      </c>
      <c r="AO863" s="5" t="s">
        <v>2119</v>
      </c>
    </row>
    <row r="864" spans="1:41" ht="15" x14ac:dyDescent="0.25">
      <c r="A864">
        <v>2015</v>
      </c>
      <c r="B864" s="5" t="s">
        <v>1807</v>
      </c>
      <c r="C864" s="5" t="s">
        <v>363</v>
      </c>
      <c r="D864" s="5" t="s">
        <v>91</v>
      </c>
      <c r="E864" s="5" t="s">
        <v>115</v>
      </c>
      <c r="F864" s="5" t="s">
        <v>417</v>
      </c>
      <c r="G864" s="5" t="s">
        <v>94</v>
      </c>
      <c r="H864" s="5" t="s">
        <v>319</v>
      </c>
      <c r="I864">
        <v>0</v>
      </c>
      <c r="J864">
        <v>0</v>
      </c>
      <c r="K864">
        <v>37.013733409369159</v>
      </c>
      <c r="L864">
        <v>0</v>
      </c>
      <c r="M864">
        <v>113.15627070864286</v>
      </c>
      <c r="N864">
        <v>194.58648420925502</v>
      </c>
      <c r="O864">
        <v>37.013733409369159</v>
      </c>
      <c r="P864">
        <v>11.727801430758619</v>
      </c>
      <c r="Q864">
        <v>0</v>
      </c>
      <c r="R864">
        <v>80.118345011392591</v>
      </c>
      <c r="S864">
        <v>0</v>
      </c>
      <c r="T864">
        <v>0</v>
      </c>
      <c r="U864">
        <v>0</v>
      </c>
      <c r="V864">
        <v>211.50704805353806</v>
      </c>
      <c r="W864">
        <v>52.876762013384514</v>
      </c>
      <c r="X864">
        <v>256.98106338504874</v>
      </c>
      <c r="Y864">
        <v>0</v>
      </c>
      <c r="Z864">
        <v>0</v>
      </c>
      <c r="AA864">
        <v>0</v>
      </c>
      <c r="AB864">
        <v>104.69598878650135</v>
      </c>
      <c r="AC864">
        <v>0</v>
      </c>
      <c r="AD864">
        <v>0</v>
      </c>
      <c r="AE864">
        <v>0</v>
      </c>
      <c r="AF864">
        <v>0</v>
      </c>
      <c r="AG864">
        <v>2486.2653498693398</v>
      </c>
      <c r="AH864">
        <v>105.75352402676903</v>
      </c>
      <c r="AI864">
        <v>0</v>
      </c>
      <c r="AJ864">
        <v>0</v>
      </c>
      <c r="AK864">
        <v>0</v>
      </c>
      <c r="AL864">
        <v>3691.696044921875</v>
      </c>
      <c r="AM864">
        <v>2984.205078125</v>
      </c>
      <c r="AN864">
        <v>707.4910888671875</v>
      </c>
      <c r="AO864" s="5" t="s">
        <v>2121</v>
      </c>
    </row>
    <row r="865" spans="1:41" ht="15" x14ac:dyDescent="0.25">
      <c r="A865">
        <v>2015</v>
      </c>
      <c r="B865" s="5" t="s">
        <v>1807</v>
      </c>
      <c r="C865" s="5" t="s">
        <v>363</v>
      </c>
      <c r="D865" s="5" t="s">
        <v>91</v>
      </c>
      <c r="E865" s="5" t="s">
        <v>115</v>
      </c>
      <c r="F865" s="5" t="s">
        <v>417</v>
      </c>
      <c r="G865" s="5" t="s">
        <v>97</v>
      </c>
      <c r="H865" s="5" t="s">
        <v>319</v>
      </c>
      <c r="I865">
        <v>0</v>
      </c>
      <c r="J865"/>
      <c r="K865">
        <v>35.773499999999999</v>
      </c>
      <c r="L865">
        <v>0</v>
      </c>
      <c r="M865">
        <v>107</v>
      </c>
      <c r="N865">
        <v>188</v>
      </c>
      <c r="O865">
        <v>35</v>
      </c>
      <c r="P865">
        <v>11.245006500000001</v>
      </c>
      <c r="Q865">
        <v>0</v>
      </c>
      <c r="R865">
        <v>76.812814539244528</v>
      </c>
      <c r="S865">
        <v>0</v>
      </c>
      <c r="T865">
        <v>0</v>
      </c>
      <c r="U865"/>
      <c r="V865">
        <v>204</v>
      </c>
      <c r="W865">
        <v>50</v>
      </c>
      <c r="X865">
        <v>250</v>
      </c>
      <c r="Y865">
        <v>0</v>
      </c>
      <c r="Z865">
        <v>0</v>
      </c>
      <c r="AA865">
        <v>0</v>
      </c>
      <c r="AB865">
        <v>0</v>
      </c>
      <c r="AC865"/>
      <c r="AD865">
        <v>0</v>
      </c>
      <c r="AE865">
        <v>0</v>
      </c>
      <c r="AF865">
        <v>0</v>
      </c>
      <c r="AG865">
        <v>2386</v>
      </c>
      <c r="AH865">
        <v>103.6227166666667</v>
      </c>
      <c r="AI865">
        <v>0</v>
      </c>
      <c r="AJ865">
        <v>0</v>
      </c>
      <c r="AK865">
        <v>0</v>
      </c>
      <c r="AL865">
        <v>3447.4541015625</v>
      </c>
      <c r="AM865">
        <v>2866.057861328125</v>
      </c>
      <c r="AN865">
        <v>581.396240234375</v>
      </c>
      <c r="AO865" s="5" t="s">
        <v>2122</v>
      </c>
    </row>
    <row r="866" spans="1:41" ht="15" x14ac:dyDescent="0.25">
      <c r="A866">
        <v>2015</v>
      </c>
      <c r="B866" s="5" t="s">
        <v>1808</v>
      </c>
      <c r="C866" s="5" t="s">
        <v>363</v>
      </c>
      <c r="D866" s="5" t="s">
        <v>91</v>
      </c>
      <c r="E866" s="5" t="s">
        <v>115</v>
      </c>
      <c r="F866" s="5" t="s">
        <v>417</v>
      </c>
      <c r="G866" s="5" t="s">
        <v>97</v>
      </c>
      <c r="H866" s="5" t="s">
        <v>319</v>
      </c>
      <c r="I866">
        <v>0</v>
      </c>
      <c r="J866"/>
      <c r="K866">
        <v>35.773499999999999</v>
      </c>
      <c r="L866">
        <v>0</v>
      </c>
      <c r="M866">
        <v>107</v>
      </c>
      <c r="N866">
        <v>193</v>
      </c>
      <c r="O866">
        <v>35</v>
      </c>
      <c r="P866">
        <v>0</v>
      </c>
      <c r="Q866">
        <v>0</v>
      </c>
      <c r="R866">
        <v>89.851649999999992</v>
      </c>
      <c r="S866">
        <v>0</v>
      </c>
      <c r="T866">
        <v>50</v>
      </c>
      <c r="U866"/>
      <c r="V866">
        <v>150</v>
      </c>
      <c r="W866">
        <v>50</v>
      </c>
      <c r="X866">
        <v>250</v>
      </c>
      <c r="Y866">
        <v>0</v>
      </c>
      <c r="Z866">
        <v>0</v>
      </c>
      <c r="AA866">
        <v>0</v>
      </c>
      <c r="AB866"/>
      <c r="AC866">
        <v>0</v>
      </c>
      <c r="AD866">
        <v>0</v>
      </c>
      <c r="AE866"/>
      <c r="AF866">
        <v>0</v>
      </c>
      <c r="AG866">
        <v>1660.2107408767979</v>
      </c>
      <c r="AH866">
        <v>206.19406553143151</v>
      </c>
      <c r="AI866">
        <v>0</v>
      </c>
      <c r="AJ866">
        <v>0</v>
      </c>
      <c r="AK866"/>
      <c r="AL866">
        <v>2827.030029296875</v>
      </c>
      <c r="AM866">
        <v>2093.0625</v>
      </c>
      <c r="AN866">
        <v>733.96759033203125</v>
      </c>
      <c r="AO866" s="5" t="s">
        <v>2123</v>
      </c>
    </row>
    <row r="867" spans="1:41" ht="15" x14ac:dyDescent="0.25">
      <c r="A867">
        <v>2015</v>
      </c>
      <c r="B867" s="5" t="s">
        <v>1806</v>
      </c>
      <c r="C867" s="5" t="s">
        <v>363</v>
      </c>
      <c r="D867" s="5" t="s">
        <v>91</v>
      </c>
      <c r="E867" s="5" t="s">
        <v>115</v>
      </c>
      <c r="F867" s="5" t="s">
        <v>417</v>
      </c>
      <c r="G867" s="5" t="s">
        <v>97</v>
      </c>
      <c r="H867" s="5" t="s">
        <v>319</v>
      </c>
      <c r="I867"/>
      <c r="J867">
        <v>0</v>
      </c>
      <c r="K867">
        <v>36</v>
      </c>
      <c r="L867">
        <v>0</v>
      </c>
      <c r="M867">
        <v>92.249999999999986</v>
      </c>
      <c r="N867">
        <v>165.47343749999999</v>
      </c>
      <c r="O867">
        <v>35.700000000000003</v>
      </c>
      <c r="P867">
        <v>0</v>
      </c>
      <c r="Q867">
        <v>0</v>
      </c>
      <c r="R867">
        <v>89.028934988104908</v>
      </c>
      <c r="S867">
        <v>0</v>
      </c>
      <c r="T867">
        <v>123</v>
      </c>
      <c r="U867"/>
      <c r="V867">
        <v>205</v>
      </c>
      <c r="W867">
        <v>50.8</v>
      </c>
      <c r="X867">
        <v>154.5</v>
      </c>
      <c r="Y867">
        <v>0</v>
      </c>
      <c r="Z867">
        <v>0</v>
      </c>
      <c r="AA867">
        <v>0</v>
      </c>
      <c r="AB867">
        <v>202</v>
      </c>
      <c r="AC867"/>
      <c r="AD867">
        <v>0</v>
      </c>
      <c r="AE867">
        <v>0</v>
      </c>
      <c r="AF867">
        <v>520.20000000000005</v>
      </c>
      <c r="AG867">
        <v>2863.2913262282591</v>
      </c>
      <c r="AH867">
        <v>104.5</v>
      </c>
      <c r="AI867">
        <v>0</v>
      </c>
      <c r="AJ867">
        <v>0</v>
      </c>
      <c r="AK867"/>
      <c r="AL867">
        <v>4641.74365234375</v>
      </c>
      <c r="AM867">
        <v>3842.99365234375</v>
      </c>
      <c r="AN867">
        <v>798.75</v>
      </c>
      <c r="AO867" s="5" t="s">
        <v>2124</v>
      </c>
    </row>
    <row r="868" spans="1:41" ht="15" x14ac:dyDescent="0.25">
      <c r="A868">
        <v>2015</v>
      </c>
      <c r="B868" s="5" t="s">
        <v>1806</v>
      </c>
      <c r="C868" s="5" t="s">
        <v>363</v>
      </c>
      <c r="D868" s="5" t="s">
        <v>91</v>
      </c>
      <c r="E868" s="5" t="s">
        <v>115</v>
      </c>
      <c r="F868" s="5" t="s">
        <v>420</v>
      </c>
      <c r="G868" s="5" t="s">
        <v>94</v>
      </c>
      <c r="H868" s="5" t="s">
        <v>319</v>
      </c>
      <c r="I868">
        <v>0</v>
      </c>
      <c r="J868">
        <v>1210.5169951869218</v>
      </c>
      <c r="K868">
        <v>53.562698902076185</v>
      </c>
      <c r="L868">
        <v>439.21413099702471</v>
      </c>
      <c r="M868">
        <v>2320.6708833060784</v>
      </c>
      <c r="N868">
        <v>61.864917231897991</v>
      </c>
      <c r="O868">
        <v>32.13761934124571</v>
      </c>
      <c r="P868">
        <v>627.75483113233281</v>
      </c>
      <c r="Q868">
        <v>0</v>
      </c>
      <c r="R868">
        <v>517.32540485573111</v>
      </c>
      <c r="S868">
        <v>589.18968792283806</v>
      </c>
      <c r="T868">
        <v>5.356269890207618</v>
      </c>
      <c r="U868">
        <v>121.39664329962154</v>
      </c>
      <c r="V868">
        <v>128.55047736498284</v>
      </c>
      <c r="W868">
        <v>0</v>
      </c>
      <c r="X868">
        <v>187.20943305580028</v>
      </c>
      <c r="Y868">
        <v>800.22672159701813</v>
      </c>
      <c r="Z868">
        <v>857.00318243321897</v>
      </c>
      <c r="AA868">
        <v>4854.7099565049612</v>
      </c>
      <c r="AB868">
        <v>208.89452571809713</v>
      </c>
      <c r="AC868">
        <v>0</v>
      </c>
      <c r="AD868">
        <v>1113.6756355719679</v>
      </c>
      <c r="AE868">
        <v>465.99548044806278</v>
      </c>
      <c r="AF868">
        <v>840.93437276259613</v>
      </c>
      <c r="AG868">
        <v>1706.6789716677686</v>
      </c>
      <c r="AH868">
        <v>1218.0157730332123</v>
      </c>
      <c r="AI868">
        <v>596.6884657691287</v>
      </c>
      <c r="AJ868">
        <v>505.4853844287482</v>
      </c>
      <c r="AK868">
        <v>108.1966517821939</v>
      </c>
      <c r="AL868">
        <v>19571.255859375</v>
      </c>
      <c r="AM868">
        <v>13137.6572265625</v>
      </c>
      <c r="AN868">
        <v>6433.59765625</v>
      </c>
      <c r="AO868" s="5" t="s">
        <v>2126</v>
      </c>
    </row>
    <row r="869" spans="1:41" ht="15" x14ac:dyDescent="0.25">
      <c r="A869">
        <v>2015</v>
      </c>
      <c r="B869" s="5" t="s">
        <v>1807</v>
      </c>
      <c r="C869" s="5" t="s">
        <v>363</v>
      </c>
      <c r="D869" s="5" t="s">
        <v>91</v>
      </c>
      <c r="E869" s="5" t="s">
        <v>115</v>
      </c>
      <c r="F869" s="5" t="s">
        <v>420</v>
      </c>
      <c r="G869" s="5" t="s">
        <v>94</v>
      </c>
      <c r="H869" s="5" t="s">
        <v>319</v>
      </c>
      <c r="I869">
        <v>920.05565903289062</v>
      </c>
      <c r="J869">
        <v>1197.0884200128194</v>
      </c>
      <c r="K869">
        <v>68.739790617399876</v>
      </c>
      <c r="L869">
        <v>19.035634324818425</v>
      </c>
      <c r="M869">
        <v>6534.929033569204</v>
      </c>
      <c r="N869">
        <v>72.969931578470636</v>
      </c>
      <c r="O869">
        <v>0</v>
      </c>
      <c r="P869">
        <v>591.54291199613522</v>
      </c>
      <c r="Q869">
        <v>164.89618233873964</v>
      </c>
      <c r="R869">
        <v>740.07775993082123</v>
      </c>
      <c r="S869">
        <v>607.64006510714546</v>
      </c>
      <c r="T869">
        <v>317.2605720803071</v>
      </c>
      <c r="U869">
        <v>137.47958123479975</v>
      </c>
      <c r="V869">
        <v>126.90422883212284</v>
      </c>
      <c r="W869">
        <v>0</v>
      </c>
      <c r="X869">
        <v>853.43093889602608</v>
      </c>
      <c r="Y869">
        <v>3183.1810732057479</v>
      </c>
      <c r="Z869">
        <v>2210.2486521594728</v>
      </c>
      <c r="AA869">
        <v>5108.9928793377621</v>
      </c>
      <c r="AB869">
        <v>545.68818397812822</v>
      </c>
      <c r="AC869">
        <v>1501.3827806080401</v>
      </c>
      <c r="AD869">
        <v>1375.2561468627334</v>
      </c>
      <c r="AE869">
        <v>2892.3588821321332</v>
      </c>
      <c r="AF869">
        <v>539.84576943157379</v>
      </c>
      <c r="AG869">
        <v>7615.3112651676383</v>
      </c>
      <c r="AH869">
        <v>2152.4386363051731</v>
      </c>
      <c r="AI869">
        <v>247.46324622263953</v>
      </c>
      <c r="AJ869">
        <v>2579.1521951395193</v>
      </c>
      <c r="AK869">
        <v>200.93169565086117</v>
      </c>
      <c r="AL869">
        <v>42504.3046875</v>
      </c>
      <c r="AM869">
        <v>29600.5234375</v>
      </c>
      <c r="AN869">
        <v>12903.7783203125</v>
      </c>
      <c r="AO869" s="5" t="s">
        <v>2127</v>
      </c>
    </row>
    <row r="870" spans="1:41" ht="15" x14ac:dyDescent="0.25">
      <c r="A870">
        <v>2015</v>
      </c>
      <c r="B870" s="5" t="s">
        <v>1808</v>
      </c>
      <c r="C870" s="5" t="s">
        <v>363</v>
      </c>
      <c r="D870" s="5" t="s">
        <v>91</v>
      </c>
      <c r="E870" s="5" t="s">
        <v>115</v>
      </c>
      <c r="F870" s="5" t="s">
        <v>420</v>
      </c>
      <c r="G870" s="5" t="s">
        <v>94</v>
      </c>
      <c r="H870" s="5" t="s">
        <v>319</v>
      </c>
      <c r="I870">
        <v>938.49412036046101</v>
      </c>
      <c r="J870">
        <v>452.23040854732108</v>
      </c>
      <c r="K870">
        <v>87.661538714988112</v>
      </c>
      <c r="L870">
        <v>8.2504977614106458</v>
      </c>
      <c r="M870">
        <v>1485.0895970539163</v>
      </c>
      <c r="N870">
        <v>74.254479852695823</v>
      </c>
      <c r="O870">
        <v>0</v>
      </c>
      <c r="P870">
        <v>105.19384645798574</v>
      </c>
      <c r="Q870">
        <v>81.989321504018292</v>
      </c>
      <c r="R870">
        <v>10.653279911344066</v>
      </c>
      <c r="S870">
        <v>144.38371082468632</v>
      </c>
      <c r="T870">
        <v>350.64615485995245</v>
      </c>
      <c r="U870">
        <v>113.44434421939638</v>
      </c>
      <c r="V870">
        <v>18.563619963173956</v>
      </c>
      <c r="W870">
        <v>0</v>
      </c>
      <c r="X870">
        <v>855.98914274635456</v>
      </c>
      <c r="Y870">
        <v>3104.2497827307557</v>
      </c>
      <c r="Z870">
        <v>1076.6899578640894</v>
      </c>
      <c r="AA870">
        <v>7069.2353742668383</v>
      </c>
      <c r="AB870">
        <v>0</v>
      </c>
      <c r="AC870">
        <v>1464.1539589843369</v>
      </c>
      <c r="AD870">
        <v>421.1868794077933</v>
      </c>
      <c r="AE870">
        <v>639.41357650932514</v>
      </c>
      <c r="AF870">
        <v>1163.2705068461182</v>
      </c>
      <c r="AG870">
        <v>253.36621913724673</v>
      </c>
      <c r="AH870">
        <v>1625.568810291916</v>
      </c>
      <c r="AI870">
        <v>241.32705952126142</v>
      </c>
      <c r="AJ870">
        <v>237.79677134638763</v>
      </c>
      <c r="AK870">
        <v>195.94932183350284</v>
      </c>
      <c r="AL870">
        <v>22219.052734375</v>
      </c>
      <c r="AM870">
        <v>16811.251953125</v>
      </c>
      <c r="AN870">
        <v>5407.80224609375</v>
      </c>
      <c r="AO870" s="5" t="s">
        <v>2125</v>
      </c>
    </row>
    <row r="871" spans="1:41" ht="15" x14ac:dyDescent="0.25">
      <c r="A871">
        <v>2015</v>
      </c>
      <c r="B871" s="5" t="s">
        <v>1807</v>
      </c>
      <c r="C871" s="5" t="s">
        <v>363</v>
      </c>
      <c r="D871" s="5" t="s">
        <v>91</v>
      </c>
      <c r="E871" s="5" t="s">
        <v>115</v>
      </c>
      <c r="F871" s="5" t="s">
        <v>420</v>
      </c>
      <c r="G871" s="5" t="s">
        <v>97</v>
      </c>
      <c r="H871" s="5" t="s">
        <v>319</v>
      </c>
      <c r="I871">
        <v>887.4</v>
      </c>
      <c r="J871">
        <v>2093</v>
      </c>
      <c r="K871">
        <v>66.436499999999995</v>
      </c>
      <c r="L871">
        <v>18</v>
      </c>
      <c r="M871">
        <v>6179.3959999999997</v>
      </c>
      <c r="N871">
        <v>70</v>
      </c>
      <c r="O871">
        <v>0</v>
      </c>
      <c r="P871">
        <v>567.19104000000004</v>
      </c>
      <c r="Q871">
        <v>155.92500000000001</v>
      </c>
      <c r="R871">
        <v>709.54355971909013</v>
      </c>
      <c r="S871">
        <v>574.58138695532796</v>
      </c>
      <c r="T871">
        <v>300</v>
      </c>
      <c r="U871">
        <v>131.30000000000001</v>
      </c>
      <c r="V871">
        <v>122</v>
      </c>
      <c r="W871">
        <v>0</v>
      </c>
      <c r="X871">
        <v>830</v>
      </c>
      <c r="Y871">
        <v>3010</v>
      </c>
      <c r="Z871">
        <v>2090</v>
      </c>
      <c r="AA871">
        <v>4929.6513089650534</v>
      </c>
      <c r="AB871">
        <v>516</v>
      </c>
      <c r="AC871">
        <v>1453.8</v>
      </c>
      <c r="AD871">
        <v>1300.4352899999999</v>
      </c>
      <c r="AE871">
        <v>2735</v>
      </c>
      <c r="AF871">
        <v>510.47544221308829</v>
      </c>
      <c r="AG871">
        <v>7371</v>
      </c>
      <c r="AH871">
        <v>2109.0695653393032</v>
      </c>
      <c r="AI871">
        <v>234</v>
      </c>
      <c r="AJ871">
        <v>2526.9317923596741</v>
      </c>
      <c r="AK871">
        <v>190</v>
      </c>
      <c r="AL871">
        <v>41681.13671875</v>
      </c>
      <c r="AM871">
        <v>29381.216796875</v>
      </c>
      <c r="AN871">
        <v>12299.9189453125</v>
      </c>
      <c r="AO871" s="5" t="s">
        <v>2128</v>
      </c>
    </row>
    <row r="872" spans="1:41" ht="15" x14ac:dyDescent="0.25">
      <c r="A872">
        <v>2015</v>
      </c>
      <c r="B872" s="5" t="s">
        <v>1806</v>
      </c>
      <c r="C872" s="5" t="s">
        <v>363</v>
      </c>
      <c r="D872" s="5" t="s">
        <v>91</v>
      </c>
      <c r="E872" s="5" t="s">
        <v>115</v>
      </c>
      <c r="F872" s="5" t="s">
        <v>420</v>
      </c>
      <c r="G872" s="5" t="s">
        <v>97</v>
      </c>
      <c r="H872" s="5" t="s">
        <v>319</v>
      </c>
      <c r="I872"/>
      <c r="J872">
        <v>1154.8599999999999</v>
      </c>
      <c r="K872">
        <v>52</v>
      </c>
      <c r="L872">
        <v>426.56400000000002</v>
      </c>
      <c r="M872">
        <v>2220.4703125000001</v>
      </c>
      <c r="N872">
        <v>60.673593749999988</v>
      </c>
      <c r="O872">
        <v>30.6</v>
      </c>
      <c r="P872">
        <v>610.02599999999995</v>
      </c>
      <c r="Q872">
        <v>0</v>
      </c>
      <c r="R872">
        <v>492.44129665295532</v>
      </c>
      <c r="S872">
        <v>564</v>
      </c>
      <c r="T872">
        <v>5.125</v>
      </c>
      <c r="U872">
        <v>110</v>
      </c>
      <c r="V872">
        <v>123</v>
      </c>
      <c r="W872">
        <v>0</v>
      </c>
      <c r="X872">
        <v>185</v>
      </c>
      <c r="Y872">
        <v>775</v>
      </c>
      <c r="Z872">
        <v>819.2</v>
      </c>
      <c r="AA872">
        <v>4720.9478243602316</v>
      </c>
      <c r="AB872">
        <v>195</v>
      </c>
      <c r="AC872"/>
      <c r="AD872">
        <v>1064.5504000000001</v>
      </c>
      <c r="AE872">
        <v>446.15384615384619</v>
      </c>
      <c r="AF872">
        <v>816.71399999999994</v>
      </c>
      <c r="AG872">
        <v>1643.484922584001</v>
      </c>
      <c r="AH872">
        <v>1188.165</v>
      </c>
      <c r="AI872">
        <v>568.14</v>
      </c>
      <c r="AJ872">
        <v>493.33597777633997</v>
      </c>
      <c r="AK872">
        <v>104</v>
      </c>
      <c r="AL872">
        <v>18869.453125</v>
      </c>
      <c r="AM872">
        <v>12692.40234375</v>
      </c>
      <c r="AN872">
        <v>6177.05078125</v>
      </c>
      <c r="AO872" s="5" t="s">
        <v>2130</v>
      </c>
    </row>
    <row r="873" spans="1:41" ht="15" x14ac:dyDescent="0.25">
      <c r="A873">
        <v>2015</v>
      </c>
      <c r="B873" s="5" t="s">
        <v>1808</v>
      </c>
      <c r="C873" s="5" t="s">
        <v>363</v>
      </c>
      <c r="D873" s="5" t="s">
        <v>91</v>
      </c>
      <c r="E873" s="5" t="s">
        <v>115</v>
      </c>
      <c r="F873" s="5" t="s">
        <v>420</v>
      </c>
      <c r="G873" s="5" t="s">
        <v>97</v>
      </c>
      <c r="H873" s="5" t="s">
        <v>319</v>
      </c>
      <c r="I873">
        <v>910</v>
      </c>
      <c r="J873">
        <v>438.5</v>
      </c>
      <c r="K873">
        <v>66.436499999999995</v>
      </c>
      <c r="L873">
        <v>8</v>
      </c>
      <c r="M873">
        <v>1440</v>
      </c>
      <c r="N873">
        <v>72</v>
      </c>
      <c r="O873">
        <v>0</v>
      </c>
      <c r="P873">
        <v>102</v>
      </c>
      <c r="Q873">
        <v>79.5</v>
      </c>
      <c r="R873">
        <v>10.329829999999999</v>
      </c>
      <c r="S873">
        <v>199.40031496229511</v>
      </c>
      <c r="T873">
        <v>340</v>
      </c>
      <c r="U873">
        <v>110</v>
      </c>
      <c r="V873">
        <v>18</v>
      </c>
      <c r="W873">
        <v>0</v>
      </c>
      <c r="X873">
        <v>830</v>
      </c>
      <c r="Y873">
        <v>3010</v>
      </c>
      <c r="Z873">
        <v>1044</v>
      </c>
      <c r="AA873">
        <v>6854.6025499999996</v>
      </c>
      <c r="AB873">
        <v>0</v>
      </c>
      <c r="AC873">
        <v>1453.8</v>
      </c>
      <c r="AD873">
        <v>408.399</v>
      </c>
      <c r="AE873">
        <v>620</v>
      </c>
      <c r="AF873">
        <v>1127.9518307726689</v>
      </c>
      <c r="AG873">
        <v>245.67363227202611</v>
      </c>
      <c r="AH873">
        <v>1576.214048946284</v>
      </c>
      <c r="AI873">
        <v>234</v>
      </c>
      <c r="AJ873">
        <v>230.57689678662959</v>
      </c>
      <c r="AK873">
        <v>190</v>
      </c>
      <c r="AL873">
        <v>21619.384765625</v>
      </c>
      <c r="AM873">
        <v>16334.935546875</v>
      </c>
      <c r="AN873">
        <v>5284.44970703125</v>
      </c>
      <c r="AO873" s="5" t="s">
        <v>2129</v>
      </c>
    </row>
    <row r="874" spans="1:41" ht="15" x14ac:dyDescent="0.25">
      <c r="A874">
        <v>2015</v>
      </c>
      <c r="B874" s="5" t="s">
        <v>1808</v>
      </c>
      <c r="C874" s="5" t="s">
        <v>363</v>
      </c>
      <c r="D874" s="5" t="s">
        <v>91</v>
      </c>
      <c r="E874" s="5" t="s">
        <v>115</v>
      </c>
      <c r="F874" s="5" t="s">
        <v>423</v>
      </c>
      <c r="G874" s="5" t="s">
        <v>94</v>
      </c>
      <c r="H874" s="5" t="s">
        <v>319</v>
      </c>
      <c r="I874">
        <v>855.98914274635456</v>
      </c>
      <c r="J874">
        <v>1096.2848900474396</v>
      </c>
      <c r="K874">
        <v>112.41303199922005</v>
      </c>
      <c r="L874">
        <v>150.57158414574428</v>
      </c>
      <c r="M874">
        <v>464.09049907934883</v>
      </c>
      <c r="N874">
        <v>102.09990979745675</v>
      </c>
      <c r="O874">
        <v>1654.2248011628346</v>
      </c>
      <c r="P874">
        <v>3589.9978384338074</v>
      </c>
      <c r="Q874">
        <v>75.539494879035516</v>
      </c>
      <c r="R874">
        <v>2331.796929818684</v>
      </c>
      <c r="S874">
        <v>228.681664334978</v>
      </c>
      <c r="T874">
        <v>2320.4524953967443</v>
      </c>
      <c r="U874">
        <v>0</v>
      </c>
      <c r="V874">
        <v>775.5467895726008</v>
      </c>
      <c r="W874">
        <v>1900.229892914816</v>
      </c>
      <c r="X874">
        <v>819.89321504018301</v>
      </c>
      <c r="Y874">
        <v>0</v>
      </c>
      <c r="Z874">
        <v>201.10588293438451</v>
      </c>
      <c r="AA874">
        <v>7558.108233805171</v>
      </c>
      <c r="AB874">
        <v>0</v>
      </c>
      <c r="AC874">
        <v>837.73491644923342</v>
      </c>
      <c r="AD874">
        <v>705.10816493455741</v>
      </c>
      <c r="AE874">
        <v>9631.6754330962558</v>
      </c>
      <c r="AF874">
        <v>4051.4361437430412</v>
      </c>
      <c r="AG874">
        <v>1446.8531501016648</v>
      </c>
      <c r="AH874">
        <v>1539.4084157783323</v>
      </c>
      <c r="AI874">
        <v>12679.983747067987</v>
      </c>
      <c r="AJ874">
        <v>537.4487157215051</v>
      </c>
      <c r="AK874">
        <v>525.96923228992875</v>
      </c>
      <c r="AL874">
        <v>56192.64453125</v>
      </c>
      <c r="AM874">
        <v>33242.1875</v>
      </c>
      <c r="AN874">
        <v>22950.455078125</v>
      </c>
      <c r="AO874" s="5" t="s">
        <v>2132</v>
      </c>
    </row>
    <row r="875" spans="1:41" ht="15" x14ac:dyDescent="0.25">
      <c r="A875">
        <v>2015</v>
      </c>
      <c r="B875" s="5" t="s">
        <v>1807</v>
      </c>
      <c r="C875" s="5" t="s">
        <v>363</v>
      </c>
      <c r="D875" s="5" t="s">
        <v>91</v>
      </c>
      <c r="E875" s="5" t="s">
        <v>115</v>
      </c>
      <c r="F875" s="5" t="s">
        <v>423</v>
      </c>
      <c r="G875" s="5" t="s">
        <v>94</v>
      </c>
      <c r="H875" s="5" t="s">
        <v>319</v>
      </c>
      <c r="I875">
        <v>1052.247564066352</v>
      </c>
      <c r="J875">
        <v>988.19410608229498</v>
      </c>
      <c r="K875">
        <v>115.27134118917824</v>
      </c>
      <c r="L875">
        <v>232.65775285889188</v>
      </c>
      <c r="M875">
        <v>475.89085812046062</v>
      </c>
      <c r="N875">
        <v>101.52338306569827</v>
      </c>
      <c r="O875">
        <v>1696.201922570154</v>
      </c>
      <c r="P875">
        <v>1798.3862651610195</v>
      </c>
      <c r="Q875">
        <v>129.47403946597333</v>
      </c>
      <c r="R875">
        <v>2390.5737747443636</v>
      </c>
      <c r="S875">
        <v>404.06468153765957</v>
      </c>
      <c r="T875">
        <v>3278.35924482984</v>
      </c>
      <c r="U875">
        <v>0</v>
      </c>
      <c r="V875">
        <v>8475.0874155052697</v>
      </c>
      <c r="W875">
        <v>1960.6703354562978</v>
      </c>
      <c r="X875">
        <v>816.41720548665694</v>
      </c>
      <c r="Y875">
        <v>0</v>
      </c>
      <c r="Z875">
        <v>634.5211441606142</v>
      </c>
      <c r="AA875">
        <v>16308.739461308318</v>
      </c>
      <c r="AB875">
        <v>135.36451075426436</v>
      </c>
      <c r="AC875">
        <v>859.03587566944475</v>
      </c>
      <c r="AD875">
        <v>3046.6096503585277</v>
      </c>
      <c r="AE875">
        <v>9702.8858294560596</v>
      </c>
      <c r="AF875">
        <v>5199.8565382458783</v>
      </c>
      <c r="AG875">
        <v>3562.8362244618488</v>
      </c>
      <c r="AH875">
        <v>634.5211441606142</v>
      </c>
      <c r="AI875">
        <v>13002.395779091252</v>
      </c>
      <c r="AJ875">
        <v>328.61068537535652</v>
      </c>
      <c r="AK875">
        <v>539.3429725365221</v>
      </c>
      <c r="AL875">
        <v>77869.734375</v>
      </c>
      <c r="AM875">
        <v>51764.62890625</v>
      </c>
      <c r="AN875">
        <v>26105.111328125</v>
      </c>
      <c r="AO875" s="5" t="s">
        <v>2133</v>
      </c>
    </row>
    <row r="876" spans="1:41" ht="15" x14ac:dyDescent="0.25">
      <c r="A876">
        <v>2015</v>
      </c>
      <c r="B876" s="5" t="s">
        <v>1806</v>
      </c>
      <c r="C876" s="5" t="s">
        <v>363</v>
      </c>
      <c r="D876" s="5" t="s">
        <v>91</v>
      </c>
      <c r="E876" s="5" t="s">
        <v>115</v>
      </c>
      <c r="F876" s="5" t="s">
        <v>423</v>
      </c>
      <c r="G876" s="5" t="s">
        <v>94</v>
      </c>
      <c r="H876" s="5" t="s">
        <v>319</v>
      </c>
      <c r="I876">
        <v>1253.3671543085827</v>
      </c>
      <c r="J876">
        <v>713.45514937565474</v>
      </c>
      <c r="K876">
        <v>96.41285802373713</v>
      </c>
      <c r="L876">
        <v>42.850159121660944</v>
      </c>
      <c r="M876">
        <v>482.06429011868568</v>
      </c>
      <c r="N876">
        <v>157.47433477210399</v>
      </c>
      <c r="O876">
        <v>1869.3381916824587</v>
      </c>
      <c r="P876">
        <v>2572.7604041736804</v>
      </c>
      <c r="Q876">
        <v>13.551362822225276</v>
      </c>
      <c r="R876">
        <v>1673.3284790282667</v>
      </c>
      <c r="S876">
        <v>2115.7266066320094</v>
      </c>
      <c r="T876">
        <v>4451.0602787625312</v>
      </c>
      <c r="U876">
        <v>0</v>
      </c>
      <c r="V876">
        <v>136.85269569480465</v>
      </c>
      <c r="W876">
        <v>1159.5252951196053</v>
      </c>
      <c r="X876">
        <v>1093.7503115803956</v>
      </c>
      <c r="Y876">
        <v>0</v>
      </c>
      <c r="Z876">
        <v>283.88230418100375</v>
      </c>
      <c r="AA876">
        <v>15497.026852603783</v>
      </c>
      <c r="AB876">
        <v>768.08910225577245</v>
      </c>
      <c r="AC876">
        <v>1987.3454409582559</v>
      </c>
      <c r="AD876">
        <v>2941.8776744976312</v>
      </c>
      <c r="AE876">
        <v>12363.233699147164</v>
      </c>
      <c r="AF876">
        <v>2196.0706549851234</v>
      </c>
      <c r="AG876">
        <v>1316.1613124165378</v>
      </c>
      <c r="AH876">
        <v>642.7523868249142</v>
      </c>
      <c r="AI876">
        <v>14965.418073240086</v>
      </c>
      <c r="AJ876">
        <v>329.91921968979926</v>
      </c>
      <c r="AK876">
        <v>508.84563956972374</v>
      </c>
      <c r="AL876">
        <v>71632.140625</v>
      </c>
      <c r="AM876">
        <v>40537.27734375</v>
      </c>
      <c r="AN876">
        <v>31094.861328125</v>
      </c>
      <c r="AO876" s="5" t="s">
        <v>2131</v>
      </c>
    </row>
    <row r="877" spans="1:41" ht="15" x14ac:dyDescent="0.25">
      <c r="A877">
        <v>2015</v>
      </c>
      <c r="B877" s="5" t="s">
        <v>1806</v>
      </c>
      <c r="C877" s="5" t="s">
        <v>363</v>
      </c>
      <c r="D877" s="5" t="s">
        <v>91</v>
      </c>
      <c r="E877" s="5" t="s">
        <v>115</v>
      </c>
      <c r="F877" s="5" t="s">
        <v>423</v>
      </c>
      <c r="G877" s="5" t="s">
        <v>97</v>
      </c>
      <c r="H877" s="5" t="s">
        <v>319</v>
      </c>
      <c r="I877">
        <v>1216.8</v>
      </c>
      <c r="J877">
        <v>680.65200000000004</v>
      </c>
      <c r="K877">
        <v>93</v>
      </c>
      <c r="L877">
        <v>41.616</v>
      </c>
      <c r="M877">
        <v>461.24999999999989</v>
      </c>
      <c r="N877">
        <v>154.44187500000001</v>
      </c>
      <c r="O877">
        <v>1779.9</v>
      </c>
      <c r="P877">
        <v>2500.1014097900388</v>
      </c>
      <c r="Q877">
        <v>12.9536</v>
      </c>
      <c r="R877">
        <v>1592.838933105932</v>
      </c>
      <c r="S877">
        <v>2024</v>
      </c>
      <c r="T877">
        <v>4258.875</v>
      </c>
      <c r="U877"/>
      <c r="V877">
        <v>131.19999999999999</v>
      </c>
      <c r="W877">
        <v>1099.7183898400001</v>
      </c>
      <c r="X877">
        <v>1081</v>
      </c>
      <c r="Y877">
        <v>0</v>
      </c>
      <c r="Z877">
        <v>271.36</v>
      </c>
      <c r="AA877">
        <v>15070.036286271221</v>
      </c>
      <c r="AB877">
        <v>717</v>
      </c>
      <c r="AC877">
        <v>1949.0754300000001</v>
      </c>
      <c r="AD877">
        <v>2812.1088</v>
      </c>
      <c r="AE877">
        <v>11836.819233675211</v>
      </c>
      <c r="AF877">
        <v>2132.8200000000002</v>
      </c>
      <c r="AG877">
        <v>1267.427154464307</v>
      </c>
      <c r="AH877">
        <v>627</v>
      </c>
      <c r="AI877">
        <v>14249.4</v>
      </c>
      <c r="AJ877">
        <v>321.98956853482781</v>
      </c>
      <c r="AK877">
        <v>486</v>
      </c>
      <c r="AL877">
        <v>68869.3828125</v>
      </c>
      <c r="AM877">
        <v>39180.12890625</v>
      </c>
      <c r="AN877">
        <v>29689.251953125</v>
      </c>
      <c r="AO877" s="5" t="s">
        <v>2134</v>
      </c>
    </row>
    <row r="878" spans="1:41" ht="15" x14ac:dyDescent="0.25">
      <c r="A878">
        <v>2015</v>
      </c>
      <c r="B878" s="5" t="s">
        <v>1808</v>
      </c>
      <c r="C878" s="5" t="s">
        <v>363</v>
      </c>
      <c r="D878" s="5" t="s">
        <v>91</v>
      </c>
      <c r="E878" s="5" t="s">
        <v>115</v>
      </c>
      <c r="F878" s="5" t="s">
        <v>423</v>
      </c>
      <c r="G878" s="5" t="s">
        <v>97</v>
      </c>
      <c r="H878" s="5" t="s">
        <v>319</v>
      </c>
      <c r="I878">
        <v>830</v>
      </c>
      <c r="J878">
        <v>1063</v>
      </c>
      <c r="K878">
        <v>111.4089</v>
      </c>
      <c r="L878">
        <v>146</v>
      </c>
      <c r="M878">
        <v>450</v>
      </c>
      <c r="N878">
        <v>99</v>
      </c>
      <c r="O878">
        <v>1604</v>
      </c>
      <c r="P878">
        <v>3481</v>
      </c>
      <c r="Q878">
        <v>73.245999999999995</v>
      </c>
      <c r="R878">
        <v>2261</v>
      </c>
      <c r="S878">
        <v>221.73853839904919</v>
      </c>
      <c r="T878">
        <v>2250</v>
      </c>
      <c r="U878"/>
      <c r="V878">
        <v>752</v>
      </c>
      <c r="W878">
        <v>1842.5360000000001</v>
      </c>
      <c r="X878">
        <v>795</v>
      </c>
      <c r="Y878">
        <v>0</v>
      </c>
      <c r="Z878">
        <v>195</v>
      </c>
      <c r="AA878">
        <v>7328.632480000002</v>
      </c>
      <c r="AB878"/>
      <c r="AC878">
        <v>831.8</v>
      </c>
      <c r="AD878">
        <v>683.7</v>
      </c>
      <c r="AE878">
        <v>9339</v>
      </c>
      <c r="AF878">
        <v>3928.4283308989961</v>
      </c>
      <c r="AG878">
        <v>1402.9244702000001</v>
      </c>
      <c r="AH878">
        <v>1492.669616108232</v>
      </c>
      <c r="AI878">
        <v>12295</v>
      </c>
      <c r="AJ878">
        <v>521.13094871465182</v>
      </c>
      <c r="AK878">
        <v>510</v>
      </c>
      <c r="AL878">
        <v>54508.21875</v>
      </c>
      <c r="AM878">
        <v>32252.162109375</v>
      </c>
      <c r="AN878">
        <v>22256.0546875</v>
      </c>
      <c r="AO878" s="5" t="s">
        <v>2135</v>
      </c>
    </row>
    <row r="879" spans="1:41" ht="15" x14ac:dyDescent="0.25">
      <c r="A879">
        <v>2015</v>
      </c>
      <c r="B879" s="5" t="s">
        <v>1807</v>
      </c>
      <c r="C879" s="5" t="s">
        <v>363</v>
      </c>
      <c r="D879" s="5" t="s">
        <v>91</v>
      </c>
      <c r="E879" s="5" t="s">
        <v>115</v>
      </c>
      <c r="F879" s="5" t="s">
        <v>423</v>
      </c>
      <c r="G879" s="5" t="s">
        <v>97</v>
      </c>
      <c r="H879" s="5" t="s">
        <v>319</v>
      </c>
      <c r="I879">
        <v>1014.9</v>
      </c>
      <c r="J879">
        <v>1873.12</v>
      </c>
      <c r="K879">
        <v>111.4089</v>
      </c>
      <c r="L879">
        <v>220</v>
      </c>
      <c r="M879">
        <v>450</v>
      </c>
      <c r="N879">
        <v>97</v>
      </c>
      <c r="O879">
        <v>1604</v>
      </c>
      <c r="P879">
        <v>1724.3526300000001</v>
      </c>
      <c r="Q879">
        <v>122.43</v>
      </c>
      <c r="R879">
        <v>2291.9432493982422</v>
      </c>
      <c r="S879">
        <v>382.08152896671322</v>
      </c>
      <c r="T879">
        <v>3100</v>
      </c>
      <c r="U879"/>
      <c r="V879">
        <v>8174</v>
      </c>
      <c r="W879">
        <v>1854</v>
      </c>
      <c r="X879">
        <v>795</v>
      </c>
      <c r="Y879">
        <v>0</v>
      </c>
      <c r="Z879">
        <v>600</v>
      </c>
      <c r="AA879">
        <v>15736.251885993959</v>
      </c>
      <c r="AB879">
        <v>130</v>
      </c>
      <c r="AC879">
        <v>831.8</v>
      </c>
      <c r="AD879">
        <v>2880.8587499999999</v>
      </c>
      <c r="AE879">
        <v>9175</v>
      </c>
      <c r="AF879">
        <v>3954.0340836572632</v>
      </c>
      <c r="AG879">
        <v>3434</v>
      </c>
      <c r="AH879">
        <v>621.73630000000003</v>
      </c>
      <c r="AI879">
        <v>12295</v>
      </c>
      <c r="AJ879">
        <v>321.98956853482781</v>
      </c>
      <c r="AK879">
        <v>510</v>
      </c>
      <c r="AL879">
        <v>74304.90625</v>
      </c>
      <c r="AM879">
        <v>49570.8203125</v>
      </c>
      <c r="AN879">
        <v>24734.0859375</v>
      </c>
      <c r="AO879" s="5" t="s">
        <v>2136</v>
      </c>
    </row>
    <row r="880" spans="1:41" ht="15" x14ac:dyDescent="0.25">
      <c r="A880">
        <v>2015</v>
      </c>
      <c r="B880" s="5" t="s">
        <v>1808</v>
      </c>
      <c r="C880" s="5" t="s">
        <v>363</v>
      </c>
      <c r="D880" s="5" t="s">
        <v>91</v>
      </c>
      <c r="E880" s="5" t="s">
        <v>115</v>
      </c>
      <c r="F880" s="5" t="s">
        <v>116</v>
      </c>
      <c r="G880" s="5" t="s">
        <v>94</v>
      </c>
      <c r="H880" s="5" t="s">
        <v>319</v>
      </c>
      <c r="I880">
        <v>1794.4832631068157</v>
      </c>
      <c r="J880">
        <v>1548.5152985947607</v>
      </c>
      <c r="K880">
        <v>236.17049842037974</v>
      </c>
      <c r="L880">
        <v>158.82208190715494</v>
      </c>
      <c r="M880">
        <v>2059.5305036921327</v>
      </c>
      <c r="N880">
        <v>375.39764814418442</v>
      </c>
      <c r="O880">
        <v>1654.2248011628346</v>
      </c>
      <c r="P880">
        <v>3695.1916848917931</v>
      </c>
      <c r="Q880">
        <v>157.52881638305382</v>
      </c>
      <c r="R880">
        <v>2435.2683095458979</v>
      </c>
      <c r="S880">
        <v>373.06537515966431</v>
      </c>
      <c r="T880">
        <v>2722.6642612655132</v>
      </c>
      <c r="U880">
        <v>113.44434421939638</v>
      </c>
      <c r="V880">
        <v>948.80724256222436</v>
      </c>
      <c r="W880">
        <v>1951.7955039236324</v>
      </c>
      <c r="X880">
        <v>1933.7104128306203</v>
      </c>
      <c r="Y880">
        <v>3104.2497827307557</v>
      </c>
      <c r="Z880">
        <v>1277.7958407984738</v>
      </c>
      <c r="AA880">
        <v>14627.343608072008</v>
      </c>
      <c r="AB880">
        <v>0</v>
      </c>
      <c r="AC880">
        <v>2301.8888754335703</v>
      </c>
      <c r="AD880">
        <v>1126.2950443423506</v>
      </c>
      <c r="AE880">
        <v>10271.089009605581</v>
      </c>
      <c r="AF880">
        <v>5214.7066505891607</v>
      </c>
      <c r="AG880">
        <v>3412.4149943731541</v>
      </c>
      <c r="AH880">
        <v>3377.6276855806518</v>
      </c>
      <c r="AI880">
        <v>12921.310806589248</v>
      </c>
      <c r="AJ880">
        <v>775.24548706789267</v>
      </c>
      <c r="AK880">
        <v>721.91855412343159</v>
      </c>
      <c r="AL880">
        <v>81290.5078125</v>
      </c>
      <c r="AM880">
        <v>52212.19140625</v>
      </c>
      <c r="AN880">
        <v>29078.3125</v>
      </c>
      <c r="AO880" s="5" t="s">
        <v>2138</v>
      </c>
    </row>
    <row r="881" spans="1:41" ht="15" x14ac:dyDescent="0.25">
      <c r="A881">
        <v>2015</v>
      </c>
      <c r="B881" s="5" t="s">
        <v>1807</v>
      </c>
      <c r="C881" s="5" t="s">
        <v>363</v>
      </c>
      <c r="D881" s="5" t="s">
        <v>91</v>
      </c>
      <c r="E881" s="5" t="s">
        <v>115</v>
      </c>
      <c r="F881" s="5" t="s">
        <v>116</v>
      </c>
      <c r="G881" s="5" t="s">
        <v>94</v>
      </c>
      <c r="H881" s="5" t="s">
        <v>319</v>
      </c>
      <c r="I881">
        <v>1972.3032230992424</v>
      </c>
      <c r="J881">
        <v>2185.282526095114</v>
      </c>
      <c r="K881">
        <v>221.02486521594727</v>
      </c>
      <c r="L881">
        <v>251.69338718371029</v>
      </c>
      <c r="M881">
        <v>7123.9761623983077</v>
      </c>
      <c r="N881">
        <v>369.07979885342394</v>
      </c>
      <c r="O881">
        <v>1733.215655979523</v>
      </c>
      <c r="P881">
        <v>2401.6569785879133</v>
      </c>
      <c r="Q881">
        <v>294.37022180471297</v>
      </c>
      <c r="R881">
        <v>3210.7698796865775</v>
      </c>
      <c r="S881">
        <v>1011.7047466448049</v>
      </c>
      <c r="T881">
        <v>3595.6198169101472</v>
      </c>
      <c r="U881">
        <v>137.47958123479975</v>
      </c>
      <c r="V881">
        <v>8813.498692390931</v>
      </c>
      <c r="W881">
        <v>2013.5470974696823</v>
      </c>
      <c r="X881">
        <v>1926.8292077677318</v>
      </c>
      <c r="Y881">
        <v>3183.1810732057479</v>
      </c>
      <c r="Z881">
        <v>2844.7697963200872</v>
      </c>
      <c r="AA881">
        <v>21417.732340646086</v>
      </c>
      <c r="AB881">
        <v>785.74868351889393</v>
      </c>
      <c r="AC881">
        <v>2360.4186562774848</v>
      </c>
      <c r="AD881">
        <v>4421.8657972212623</v>
      </c>
      <c r="AE881">
        <v>12595.244711588191</v>
      </c>
      <c r="AF881">
        <v>5739.7023076774512</v>
      </c>
      <c r="AG881">
        <v>13664.412839498827</v>
      </c>
      <c r="AH881">
        <v>2892.7133044925563</v>
      </c>
      <c r="AI881">
        <v>13249.859025313892</v>
      </c>
      <c r="AJ881">
        <v>2907.7628805148761</v>
      </c>
      <c r="AK881">
        <v>740.27466818738321</v>
      </c>
      <c r="AL881">
        <v>124065.734375</v>
      </c>
      <c r="AM881">
        <v>84349.359375</v>
      </c>
      <c r="AN881">
        <v>39716.375</v>
      </c>
      <c r="AO881" s="5" t="s">
        <v>2137</v>
      </c>
    </row>
    <row r="882" spans="1:41" ht="15" x14ac:dyDescent="0.25">
      <c r="A882">
        <v>2015</v>
      </c>
      <c r="B882" s="5" t="s">
        <v>1806</v>
      </c>
      <c r="C882" s="5" t="s">
        <v>363</v>
      </c>
      <c r="D882" s="5" t="s">
        <v>91</v>
      </c>
      <c r="E882" s="5" t="s">
        <v>115</v>
      </c>
      <c r="F882" s="5" t="s">
        <v>116</v>
      </c>
      <c r="G882" s="5" t="s">
        <v>94</v>
      </c>
      <c r="H882" s="5" t="s">
        <v>319</v>
      </c>
      <c r="I882">
        <v>1253.3671543085827</v>
      </c>
      <c r="J882">
        <v>1923.9721445625764</v>
      </c>
      <c r="K882">
        <v>187.46944615726665</v>
      </c>
      <c r="L882">
        <v>482.06429011868568</v>
      </c>
      <c r="M882">
        <v>2899.1480314485011</v>
      </c>
      <c r="N882">
        <v>388.06175354554193</v>
      </c>
      <c r="O882">
        <v>1938.9697002551579</v>
      </c>
      <c r="P882">
        <v>3200.5152353060134</v>
      </c>
      <c r="Q882">
        <v>13.551362822225276</v>
      </c>
      <c r="R882">
        <v>2284.1816406940738</v>
      </c>
      <c r="S882">
        <v>2704.9162945548474</v>
      </c>
      <c r="T882">
        <v>4584.9670260177209</v>
      </c>
      <c r="U882">
        <v>121.39664329962154</v>
      </c>
      <c r="V882">
        <v>479.6539686680922</v>
      </c>
      <c r="W882">
        <v>1213.0879940216814</v>
      </c>
      <c r="X882">
        <v>1436.9676055160294</v>
      </c>
      <c r="Y882">
        <v>800.22672159701813</v>
      </c>
      <c r="Z882">
        <v>1140.8854866142226</v>
      </c>
      <c r="AA882">
        <v>20351.736809108745</v>
      </c>
      <c r="AB882">
        <v>1193.3769315382574</v>
      </c>
      <c r="AC882">
        <v>1987.3454409582559</v>
      </c>
      <c r="AD882">
        <v>4055.5533100695989</v>
      </c>
      <c r="AE882">
        <v>12829.229179595226</v>
      </c>
      <c r="AF882">
        <v>3572.6320167684812</v>
      </c>
      <c r="AG882">
        <v>5999.388911055029</v>
      </c>
      <c r="AH882">
        <v>1967.8935576622789</v>
      </c>
      <c r="AI882">
        <v>15562.106539009214</v>
      </c>
      <c r="AJ882">
        <v>835.40460411854747</v>
      </c>
      <c r="AK882">
        <v>617.04229135191758</v>
      </c>
      <c r="AL882">
        <v>96025.109375</v>
      </c>
      <c r="AM882">
        <v>57663.6171875</v>
      </c>
      <c r="AN882">
        <v>38361.5</v>
      </c>
      <c r="AO882" s="5" t="s">
        <v>2139</v>
      </c>
    </row>
    <row r="883" spans="1:41" ht="15" x14ac:dyDescent="0.25">
      <c r="A883">
        <v>2015</v>
      </c>
      <c r="B883" s="5" t="s">
        <v>1806</v>
      </c>
      <c r="C883" s="5" t="s">
        <v>363</v>
      </c>
      <c r="D883" s="5" t="s">
        <v>91</v>
      </c>
      <c r="E883" s="5" t="s">
        <v>115</v>
      </c>
      <c r="F883" s="5" t="s">
        <v>116</v>
      </c>
      <c r="G883" s="5" t="s">
        <v>97</v>
      </c>
      <c r="H883" s="5" t="s">
        <v>319</v>
      </c>
      <c r="I883">
        <v>1216.8</v>
      </c>
      <c r="J883">
        <v>1835.5119999999999</v>
      </c>
      <c r="K883">
        <v>181</v>
      </c>
      <c r="L883">
        <v>468.18</v>
      </c>
      <c r="M883">
        <v>2773.9703125000001</v>
      </c>
      <c r="N883">
        <v>380.58890624999998</v>
      </c>
      <c r="O883">
        <v>1846.2</v>
      </c>
      <c r="P883">
        <v>3110.1274097900391</v>
      </c>
      <c r="Q883">
        <v>12.9536</v>
      </c>
      <c r="R883">
        <v>2174.3091647469919</v>
      </c>
      <c r="S883">
        <v>2588</v>
      </c>
      <c r="T883">
        <v>4387</v>
      </c>
      <c r="U883">
        <v>110</v>
      </c>
      <c r="V883">
        <v>459.19999999999987</v>
      </c>
      <c r="W883">
        <v>1150.5183898400001</v>
      </c>
      <c r="X883">
        <v>1420.5</v>
      </c>
      <c r="Y883">
        <v>775</v>
      </c>
      <c r="Z883">
        <v>1090.56</v>
      </c>
      <c r="AA883">
        <v>19790.984110631449</v>
      </c>
      <c r="AB883">
        <v>1114</v>
      </c>
      <c r="AC883">
        <v>1949.0754300000001</v>
      </c>
      <c r="AD883">
        <v>3876.6592000000001</v>
      </c>
      <c r="AE883">
        <v>12282.97307982906</v>
      </c>
      <c r="AF883">
        <v>3469.7339999999999</v>
      </c>
      <c r="AG883">
        <v>5774.2034032765678</v>
      </c>
      <c r="AH883">
        <v>1919.665</v>
      </c>
      <c r="AI883">
        <v>14817.54</v>
      </c>
      <c r="AJ883">
        <v>815.32554631116773</v>
      </c>
      <c r="AK883">
        <v>590</v>
      </c>
      <c r="AL883">
        <v>92380.578125</v>
      </c>
      <c r="AM883">
        <v>55715.5234375</v>
      </c>
      <c r="AN883">
        <v>36665.05078125</v>
      </c>
      <c r="AO883" s="5" t="s">
        <v>2141</v>
      </c>
    </row>
    <row r="884" spans="1:41" ht="15" x14ac:dyDescent="0.25">
      <c r="A884">
        <v>2015</v>
      </c>
      <c r="B884" s="5" t="s">
        <v>1808</v>
      </c>
      <c r="C884" s="5" t="s">
        <v>363</v>
      </c>
      <c r="D884" s="5" t="s">
        <v>91</v>
      </c>
      <c r="E884" s="5" t="s">
        <v>115</v>
      </c>
      <c r="F884" s="5" t="s">
        <v>116</v>
      </c>
      <c r="G884" s="5" t="s">
        <v>97</v>
      </c>
      <c r="H884" s="5" t="s">
        <v>319</v>
      </c>
      <c r="I884">
        <v>1740</v>
      </c>
      <c r="J884">
        <v>1501.5</v>
      </c>
      <c r="K884">
        <v>213.6189</v>
      </c>
      <c r="L884">
        <v>154</v>
      </c>
      <c r="M884">
        <v>1997</v>
      </c>
      <c r="N884">
        <v>364</v>
      </c>
      <c r="O884">
        <v>1639</v>
      </c>
      <c r="P884">
        <v>3583</v>
      </c>
      <c r="Q884">
        <v>152.74600000000001</v>
      </c>
      <c r="R884">
        <v>2361.1814800000002</v>
      </c>
      <c r="S884">
        <v>421.13885336134422</v>
      </c>
      <c r="T884">
        <v>2640</v>
      </c>
      <c r="U884">
        <v>110</v>
      </c>
      <c r="V884">
        <v>920</v>
      </c>
      <c r="W884">
        <v>1892.5360000000001</v>
      </c>
      <c r="X884">
        <v>1875</v>
      </c>
      <c r="Y884">
        <v>3010</v>
      </c>
      <c r="Z884">
        <v>1239</v>
      </c>
      <c r="AA884">
        <v>14183.23503</v>
      </c>
      <c r="AB884">
        <v>0</v>
      </c>
      <c r="AC884">
        <v>2285.6</v>
      </c>
      <c r="AD884">
        <v>1092.0989999999999</v>
      </c>
      <c r="AE884">
        <v>9959</v>
      </c>
      <c r="AF884">
        <v>5056.3801616716664</v>
      </c>
      <c r="AG884">
        <v>3308.8088433488251</v>
      </c>
      <c r="AH884">
        <v>3275.0777305859469</v>
      </c>
      <c r="AI884">
        <v>12529</v>
      </c>
      <c r="AJ884">
        <v>751.70784550128133</v>
      </c>
      <c r="AK884">
        <v>700</v>
      </c>
      <c r="AL884">
        <v>78954.6328125</v>
      </c>
      <c r="AM884">
        <v>50680.15625</v>
      </c>
      <c r="AN884">
        <v>28274.470703125</v>
      </c>
      <c r="AO884" s="5" t="s">
        <v>2140</v>
      </c>
    </row>
    <row r="885" spans="1:41" ht="15" x14ac:dyDescent="0.25">
      <c r="A885">
        <v>2015</v>
      </c>
      <c r="B885" s="5" t="s">
        <v>1807</v>
      </c>
      <c r="C885" s="5" t="s">
        <v>363</v>
      </c>
      <c r="D885" s="5" t="s">
        <v>91</v>
      </c>
      <c r="E885" s="5" t="s">
        <v>115</v>
      </c>
      <c r="F885" s="5" t="s">
        <v>116</v>
      </c>
      <c r="G885" s="5" t="s">
        <v>97</v>
      </c>
      <c r="H885" s="5" t="s">
        <v>319</v>
      </c>
      <c r="I885">
        <v>1902.3</v>
      </c>
      <c r="J885">
        <v>3966.12</v>
      </c>
      <c r="K885">
        <v>213.6189</v>
      </c>
      <c r="L885">
        <v>238</v>
      </c>
      <c r="M885">
        <v>6736.3959999999997</v>
      </c>
      <c r="N885">
        <v>355</v>
      </c>
      <c r="O885">
        <v>1639</v>
      </c>
      <c r="P885">
        <v>2302.7886764999998</v>
      </c>
      <c r="Q885">
        <v>278.35500000000008</v>
      </c>
      <c r="R885">
        <v>3078.2996236565768</v>
      </c>
      <c r="S885">
        <v>956.66291592204107</v>
      </c>
      <c r="T885">
        <v>3400</v>
      </c>
      <c r="U885">
        <v>131.30000000000001</v>
      </c>
      <c r="V885">
        <v>8500</v>
      </c>
      <c r="W885">
        <v>1904</v>
      </c>
      <c r="X885">
        <v>1875</v>
      </c>
      <c r="Y885">
        <v>3010</v>
      </c>
      <c r="Z885">
        <v>2690</v>
      </c>
      <c r="AA885">
        <v>20665.90319495901</v>
      </c>
      <c r="AB885">
        <v>646</v>
      </c>
      <c r="AC885">
        <v>2285.6</v>
      </c>
      <c r="AD885">
        <v>4181.2940399999998</v>
      </c>
      <c r="AE885">
        <v>11910</v>
      </c>
      <c r="AF885">
        <v>4464.5095258703514</v>
      </c>
      <c r="AG885">
        <v>13191</v>
      </c>
      <c r="AH885">
        <v>2834.4285820059699</v>
      </c>
      <c r="AI885">
        <v>12529</v>
      </c>
      <c r="AJ885">
        <v>2848.921360894502</v>
      </c>
      <c r="AK885">
        <v>700</v>
      </c>
      <c r="AL885">
        <v>119433.5</v>
      </c>
      <c r="AM885">
        <v>81818.1015625</v>
      </c>
      <c r="AN885">
        <v>37615.40234375</v>
      </c>
      <c r="AO885" s="5" t="s">
        <v>2142</v>
      </c>
    </row>
    <row r="886" spans="1:41" ht="15" x14ac:dyDescent="0.25">
      <c r="A886">
        <v>2015</v>
      </c>
      <c r="B886" s="5" t="s">
        <v>1806</v>
      </c>
      <c r="C886" s="5" t="s">
        <v>363</v>
      </c>
      <c r="D886" s="5" t="s">
        <v>91</v>
      </c>
      <c r="E886" s="5" t="s">
        <v>27</v>
      </c>
      <c r="F886" s="5" t="s">
        <v>27</v>
      </c>
      <c r="G886" s="5" t="s">
        <v>94</v>
      </c>
      <c r="H886" s="5" t="s">
        <v>319</v>
      </c>
      <c r="I886">
        <v>6354.6785977423187</v>
      </c>
      <c r="J886">
        <v>11069.267355103064</v>
      </c>
      <c r="K886">
        <v>42.850159121660944</v>
      </c>
      <c r="L886">
        <v>235.6758751691352</v>
      </c>
      <c r="M886">
        <v>11098.191212510184</v>
      </c>
      <c r="N886">
        <v>24257.367953374458</v>
      </c>
      <c r="O886">
        <v>942.70350067654078</v>
      </c>
      <c r="P886">
        <v>3361.2736069008888</v>
      </c>
      <c r="Q886">
        <v>862.35945232342658</v>
      </c>
      <c r="R886">
        <v>713.14914567682717</v>
      </c>
      <c r="S886">
        <v>7614.4732759191502</v>
      </c>
      <c r="T886">
        <v>96.41285802373713</v>
      </c>
      <c r="U886">
        <v>259.34737432191878</v>
      </c>
      <c r="V886">
        <v>2919.1670901631519</v>
      </c>
      <c r="W886">
        <v>3229.8307437951939</v>
      </c>
      <c r="X886">
        <v>2821.1673949007563</v>
      </c>
      <c r="Y886">
        <v>63930.294901562047</v>
      </c>
      <c r="Z886">
        <v>138.19176316735656</v>
      </c>
      <c r="AA886">
        <v>25454.026395067853</v>
      </c>
      <c r="AB886">
        <v>176.75690637685142</v>
      </c>
      <c r="AC886">
        <v>118.59932063692084</v>
      </c>
      <c r="AD886">
        <v>3412.479670245481</v>
      </c>
      <c r="AE886">
        <v>1558.1389110613961</v>
      </c>
      <c r="AF886">
        <v>8051.5448989600918</v>
      </c>
      <c r="AG886">
        <v>44271.341540311631</v>
      </c>
      <c r="AH886">
        <v>27130.910962938568</v>
      </c>
      <c r="AI886">
        <v>417.78905143619426</v>
      </c>
      <c r="AJ886">
        <v>8367.2916519030914</v>
      </c>
      <c r="AK886">
        <v>441.35663895310773</v>
      </c>
      <c r="AL886">
        <v>259346.625</v>
      </c>
      <c r="AM886">
        <v>201921.71875</v>
      </c>
      <c r="AN886">
        <v>57424.921875</v>
      </c>
      <c r="AO886" s="5" t="s">
        <v>2144</v>
      </c>
    </row>
    <row r="887" spans="1:41" ht="15" x14ac:dyDescent="0.25">
      <c r="A887">
        <v>2015</v>
      </c>
      <c r="B887" s="5" t="s">
        <v>1808</v>
      </c>
      <c r="C887" s="5" t="s">
        <v>363</v>
      </c>
      <c r="D887" s="5" t="s">
        <v>91</v>
      </c>
      <c r="E887" s="5" t="s">
        <v>27</v>
      </c>
      <c r="F887" s="5" t="s">
        <v>27</v>
      </c>
      <c r="G887" s="5" t="s">
        <v>94</v>
      </c>
      <c r="H887" s="5" t="s">
        <v>319</v>
      </c>
      <c r="I887">
        <v>1433.5239860450997</v>
      </c>
      <c r="J887">
        <v>10618.390618935502</v>
      </c>
      <c r="K887">
        <v>82.504977614106465</v>
      </c>
      <c r="L887">
        <v>508.4369245469311</v>
      </c>
      <c r="M887">
        <v>17046.765949738608</v>
      </c>
      <c r="N887">
        <v>14814.800042832992</v>
      </c>
      <c r="O887">
        <v>802.36090729718535</v>
      </c>
      <c r="P887">
        <v>3684.8785626900299</v>
      </c>
      <c r="Q887">
        <v>7740.4205347775242</v>
      </c>
      <c r="R887">
        <v>178.55300291985768</v>
      </c>
      <c r="S887">
        <v>10644.875174753273</v>
      </c>
      <c r="T887">
        <v>185.63619963173954</v>
      </c>
      <c r="U887">
        <v>242.35837174143774</v>
      </c>
      <c r="V887">
        <v>9852.1256393444874</v>
      </c>
      <c r="W887">
        <v>5588.1652650254482</v>
      </c>
      <c r="X887">
        <v>769.35891625154272</v>
      </c>
      <c r="Y887">
        <v>41685.639939527289</v>
      </c>
      <c r="Z887">
        <v>4530.1410270343304</v>
      </c>
      <c r="AA887">
        <v>29738.089490323546</v>
      </c>
      <c r="AB887">
        <v>0</v>
      </c>
      <c r="AC887">
        <v>226.3730323287046</v>
      </c>
      <c r="AD887">
        <v>11401.35666862005</v>
      </c>
      <c r="AE887">
        <v>5018.3652633780257</v>
      </c>
      <c r="AF887">
        <v>9596.7648957307574</v>
      </c>
      <c r="AG887">
        <v>33323.950269539673</v>
      </c>
      <c r="AH887">
        <v>18744.405896949367</v>
      </c>
      <c r="AI887">
        <v>201.10588293438451</v>
      </c>
      <c r="AJ887">
        <v>6479.7915174411037</v>
      </c>
      <c r="AK887">
        <v>408.39963918982698</v>
      </c>
      <c r="AL887">
        <v>245547.5625</v>
      </c>
      <c r="AM887">
        <v>179672.609375</v>
      </c>
      <c r="AN887">
        <v>65874.9375</v>
      </c>
      <c r="AO887" s="5" t="s">
        <v>2143</v>
      </c>
    </row>
    <row r="888" spans="1:41" ht="15" x14ac:dyDescent="0.25">
      <c r="A888">
        <v>2015</v>
      </c>
      <c r="B888" s="5" t="s">
        <v>1807</v>
      </c>
      <c r="C888" s="5" t="s">
        <v>363</v>
      </c>
      <c r="D888" s="5" t="s">
        <v>91</v>
      </c>
      <c r="E888" s="5" t="s">
        <v>27</v>
      </c>
      <c r="F888" s="5" t="s">
        <v>27</v>
      </c>
      <c r="G888" s="5" t="s">
        <v>94</v>
      </c>
      <c r="H888" s="5" t="s">
        <v>319</v>
      </c>
      <c r="I888">
        <v>4658.4427333791755</v>
      </c>
      <c r="J888">
        <v>9097.8719920974218</v>
      </c>
      <c r="K888">
        <v>84.602819221415231</v>
      </c>
      <c r="L888">
        <v>670.47734232971561</v>
      </c>
      <c r="M888">
        <v>17949.545633063506</v>
      </c>
      <c r="N888">
        <v>15139.674499672255</v>
      </c>
      <c r="O888">
        <v>822.98238425823865</v>
      </c>
      <c r="P888">
        <v>3569.7884611313684</v>
      </c>
      <c r="Q888">
        <v>8273.2384402253829</v>
      </c>
      <c r="R888">
        <v>513.16976849132686</v>
      </c>
      <c r="S888">
        <v>10517.904140284889</v>
      </c>
      <c r="T888">
        <v>528.76762013384518</v>
      </c>
      <c r="U888">
        <v>248.52078146290722</v>
      </c>
      <c r="V888">
        <v>3748.9624267489621</v>
      </c>
      <c r="W888">
        <v>5731.3122346307473</v>
      </c>
      <c r="X888">
        <v>766.71304919407544</v>
      </c>
      <c r="Y888">
        <v>42745.574411620044</v>
      </c>
      <c r="Z888">
        <v>1881.3551924362212</v>
      </c>
      <c r="AA888">
        <v>30221.980942623202</v>
      </c>
      <c r="AB888">
        <v>179.78099084550735</v>
      </c>
      <c r="AC888">
        <v>232.12898523875802</v>
      </c>
      <c r="AD888">
        <v>11981.048802525789</v>
      </c>
      <c r="AE888">
        <v>2992.3541267756441</v>
      </c>
      <c r="AF888">
        <v>15517.714573079766</v>
      </c>
      <c r="AG888">
        <v>47577.452924403122</v>
      </c>
      <c r="AH888">
        <v>20732.508174035651</v>
      </c>
      <c r="AI888">
        <v>206.2193718521996</v>
      </c>
      <c r="AJ888">
        <v>8334.1049879566308</v>
      </c>
      <c r="AK888">
        <v>418.78395514600538</v>
      </c>
      <c r="AL888">
        <v>265342.96875</v>
      </c>
      <c r="AM888">
        <v>195422.8125</v>
      </c>
      <c r="AN888">
        <v>69920.1640625</v>
      </c>
      <c r="AO888" s="5" t="s">
        <v>2145</v>
      </c>
    </row>
    <row r="889" spans="1:41" ht="15" x14ac:dyDescent="0.25">
      <c r="A889">
        <v>2015</v>
      </c>
      <c r="B889" s="5" t="s">
        <v>1807</v>
      </c>
      <c r="C889" s="5" t="s">
        <v>363</v>
      </c>
      <c r="D889" s="5" t="s">
        <v>91</v>
      </c>
      <c r="E889" s="5" t="s">
        <v>27</v>
      </c>
      <c r="F889" s="5" t="s">
        <v>27</v>
      </c>
      <c r="G889" s="5" t="s">
        <v>97</v>
      </c>
      <c r="H889" s="5" t="s">
        <v>319</v>
      </c>
      <c r="I889">
        <v>4493.1000000000004</v>
      </c>
      <c r="J889">
        <v>8774.9600000000009</v>
      </c>
      <c r="K889">
        <v>81.647999999999996</v>
      </c>
      <c r="L889">
        <v>634</v>
      </c>
      <c r="M889">
        <v>16973</v>
      </c>
      <c r="N889">
        <v>14673</v>
      </c>
      <c r="O889">
        <v>778</v>
      </c>
      <c r="P889">
        <v>3422.8320359999998</v>
      </c>
      <c r="Q889">
        <v>7823.1326250000002</v>
      </c>
      <c r="R889">
        <v>491.99736026332317</v>
      </c>
      <c r="S889">
        <v>9945.6772122530165</v>
      </c>
      <c r="T889">
        <v>500</v>
      </c>
      <c r="U889">
        <v>237.35</v>
      </c>
      <c r="V889">
        <v>3615</v>
      </c>
      <c r="W889">
        <v>5419.5</v>
      </c>
      <c r="X889">
        <v>746</v>
      </c>
      <c r="Y889">
        <v>40420</v>
      </c>
      <c r="Z889">
        <v>1779</v>
      </c>
      <c r="AA889">
        <v>29161.09523578567</v>
      </c>
      <c r="AB889">
        <v>170</v>
      </c>
      <c r="AC889">
        <v>224.7</v>
      </c>
      <c r="AD889">
        <v>11329.219440000001</v>
      </c>
      <c r="AE889">
        <v>2829.5549999999998</v>
      </c>
      <c r="AF889">
        <v>14673.472790516011</v>
      </c>
      <c r="AG889">
        <v>45751</v>
      </c>
      <c r="AH889">
        <v>20314.772865286639</v>
      </c>
      <c r="AI889">
        <v>195</v>
      </c>
      <c r="AJ889">
        <v>8166.1827138609824</v>
      </c>
      <c r="AK889">
        <v>396</v>
      </c>
      <c r="AL889">
        <v>254019.203125</v>
      </c>
      <c r="AM889">
        <v>187170.390625</v>
      </c>
      <c r="AN889">
        <v>66848.8203125</v>
      </c>
      <c r="AO889" s="5" t="s">
        <v>2147</v>
      </c>
    </row>
    <row r="890" spans="1:41" ht="15" x14ac:dyDescent="0.25">
      <c r="A890">
        <v>2015</v>
      </c>
      <c r="B890" s="5" t="s">
        <v>1808</v>
      </c>
      <c r="C890" s="5" t="s">
        <v>363</v>
      </c>
      <c r="D890" s="5" t="s">
        <v>91</v>
      </c>
      <c r="E890" s="5" t="s">
        <v>27</v>
      </c>
      <c r="F890" s="5" t="s">
        <v>27</v>
      </c>
      <c r="G890" s="5" t="s">
        <v>97</v>
      </c>
      <c r="H890" s="5" t="s">
        <v>319</v>
      </c>
      <c r="I890">
        <v>1390</v>
      </c>
      <c r="J890">
        <v>10296</v>
      </c>
      <c r="K890">
        <v>81.647999999999996</v>
      </c>
      <c r="L890">
        <v>493</v>
      </c>
      <c r="M890">
        <v>16529.2</v>
      </c>
      <c r="N890">
        <v>14365</v>
      </c>
      <c r="O890">
        <v>778</v>
      </c>
      <c r="P890">
        <v>3573</v>
      </c>
      <c r="Q890">
        <v>7505.4094999999998</v>
      </c>
      <c r="R890">
        <v>173.13185999999999</v>
      </c>
      <c r="S890">
        <v>10321.68044409795</v>
      </c>
      <c r="T890">
        <v>180</v>
      </c>
      <c r="U890">
        <v>235</v>
      </c>
      <c r="V890">
        <v>9553</v>
      </c>
      <c r="W890">
        <v>5418.5</v>
      </c>
      <c r="X890">
        <v>746</v>
      </c>
      <c r="Y890">
        <v>40420</v>
      </c>
      <c r="Z890">
        <v>4392.5990000000002</v>
      </c>
      <c r="AA890">
        <v>28835.195500000009</v>
      </c>
      <c r="AB890"/>
      <c r="AC890">
        <v>224.7</v>
      </c>
      <c r="AD890">
        <v>11055.194</v>
      </c>
      <c r="AE890">
        <v>4866</v>
      </c>
      <c r="AF890">
        <v>9305.392400072531</v>
      </c>
      <c r="AG890">
        <v>32312.184048242969</v>
      </c>
      <c r="AH890">
        <v>18175.29699565133</v>
      </c>
      <c r="AI890">
        <v>195</v>
      </c>
      <c r="AJ890">
        <v>6283.0551123821724</v>
      </c>
      <c r="AK890">
        <v>396</v>
      </c>
      <c r="AL890">
        <v>238099.203125</v>
      </c>
      <c r="AM890">
        <v>174222.6875</v>
      </c>
      <c r="AN890">
        <v>63876.51953125</v>
      </c>
      <c r="AO890" s="5" t="s">
        <v>2148</v>
      </c>
    </row>
    <row r="891" spans="1:41" ht="15" x14ac:dyDescent="0.25">
      <c r="A891">
        <v>2015</v>
      </c>
      <c r="B891" s="5" t="s">
        <v>1806</v>
      </c>
      <c r="C891" s="5" t="s">
        <v>363</v>
      </c>
      <c r="D891" s="5" t="s">
        <v>91</v>
      </c>
      <c r="E891" s="5" t="s">
        <v>27</v>
      </c>
      <c r="F891" s="5" t="s">
        <v>27</v>
      </c>
      <c r="G891" s="5" t="s">
        <v>97</v>
      </c>
      <c r="H891" s="5" t="s">
        <v>319</v>
      </c>
      <c r="I891">
        <v>6169.2800000000007</v>
      </c>
      <c r="J891">
        <v>10560.325999999999</v>
      </c>
      <c r="K891">
        <v>41</v>
      </c>
      <c r="L891">
        <v>228.88800000000001</v>
      </c>
      <c r="M891">
        <v>10619</v>
      </c>
      <c r="N891">
        <v>23790.247437499998</v>
      </c>
      <c r="O891">
        <v>897.6</v>
      </c>
      <c r="P891">
        <v>3266.3456999999999</v>
      </c>
      <c r="Q891">
        <v>824.32</v>
      </c>
      <c r="R891">
        <v>678.84562928430012</v>
      </c>
      <c r="S891">
        <v>7287</v>
      </c>
      <c r="T891">
        <v>92.249999999999986</v>
      </c>
      <c r="U891">
        <v>235</v>
      </c>
      <c r="V891">
        <v>2793.125</v>
      </c>
      <c r="W891">
        <v>3063.24</v>
      </c>
      <c r="X891">
        <v>2793.9</v>
      </c>
      <c r="Y891">
        <v>61275</v>
      </c>
      <c r="Z891">
        <v>132.096</v>
      </c>
      <c r="AA891">
        <v>24752.689987171769</v>
      </c>
      <c r="AB891">
        <v>165</v>
      </c>
      <c r="AC891">
        <v>116.31547</v>
      </c>
      <c r="AD891">
        <v>3261.95211776</v>
      </c>
      <c r="AE891">
        <v>1491.7948717948721</v>
      </c>
      <c r="AF891">
        <v>7819.6463999999996</v>
      </c>
      <c r="AG891">
        <v>42611.075695970881</v>
      </c>
      <c r="AH891">
        <v>26465.994560975931</v>
      </c>
      <c r="AI891">
        <v>397.8</v>
      </c>
      <c r="AJ891">
        <v>8166.1827138609824</v>
      </c>
      <c r="AK891">
        <v>438</v>
      </c>
      <c r="AL891">
        <v>250433.921875</v>
      </c>
      <c r="AM891">
        <v>194911.171875</v>
      </c>
      <c r="AN891">
        <v>55522.73828125</v>
      </c>
      <c r="AO891" s="5" t="s">
        <v>2146</v>
      </c>
    </row>
    <row r="892" spans="1:41" ht="15" x14ac:dyDescent="0.25">
      <c r="A892">
        <v>2015</v>
      </c>
      <c r="B892" s="5" t="s">
        <v>1808</v>
      </c>
      <c r="C892" s="5" t="s">
        <v>363</v>
      </c>
      <c r="D892" s="5" t="s">
        <v>91</v>
      </c>
      <c r="E892" s="5" t="s">
        <v>453</v>
      </c>
      <c r="F892" s="5" t="s">
        <v>453</v>
      </c>
      <c r="G892" s="5" t="s">
        <v>97</v>
      </c>
      <c r="H892" s="5" t="s">
        <v>319</v>
      </c>
      <c r="I892">
        <v>2400</v>
      </c>
      <c r="J892">
        <v>4187.05</v>
      </c>
      <c r="K892">
        <v>173</v>
      </c>
      <c r="L892">
        <v>387</v>
      </c>
      <c r="M892">
        <v>2932.3</v>
      </c>
      <c r="N892">
        <v>50</v>
      </c>
      <c r="O892">
        <v>0</v>
      </c>
      <c r="P892">
        <v>644</v>
      </c>
      <c r="Q892">
        <v>31</v>
      </c>
      <c r="R892">
        <v>490</v>
      </c>
      <c r="S892">
        <v>5700</v>
      </c>
      <c r="T892">
        <v>100</v>
      </c>
      <c r="U892">
        <v>48</v>
      </c>
      <c r="V892">
        <v>430</v>
      </c>
      <c r="W892">
        <v>1349</v>
      </c>
      <c r="X892">
        <v>1084</v>
      </c>
      <c r="Y892">
        <v>3871</v>
      </c>
      <c r="Z892">
        <v>671.45400000000006</v>
      </c>
      <c r="AA892">
        <v>18088.298729999999</v>
      </c>
      <c r="AB892">
        <v>0</v>
      </c>
      <c r="AC892">
        <v>165</v>
      </c>
      <c r="AD892">
        <v>2345</v>
      </c>
      <c r="AE892">
        <v>600</v>
      </c>
      <c r="AF892">
        <v>4760</v>
      </c>
      <c r="AG892">
        <v>33010.334136344158</v>
      </c>
      <c r="AH892">
        <v>4278.6707489066912</v>
      </c>
      <c r="AI892">
        <v>2054</v>
      </c>
      <c r="AJ892">
        <v>4878.9727409771203</v>
      </c>
      <c r="AK892"/>
      <c r="AL892">
        <v>94728.0859375</v>
      </c>
      <c r="AM892">
        <v>74712.1171875</v>
      </c>
      <c r="AN892">
        <v>20015.970703125</v>
      </c>
      <c r="AO892" s="5" t="s">
        <v>2149</v>
      </c>
    </row>
    <row r="893" spans="1:41" ht="15" x14ac:dyDescent="0.25">
      <c r="A893">
        <v>2015</v>
      </c>
      <c r="B893" s="5" t="s">
        <v>1807</v>
      </c>
      <c r="C893" s="5" t="s">
        <v>363</v>
      </c>
      <c r="D893" s="5" t="s">
        <v>91</v>
      </c>
      <c r="E893" s="5" t="s">
        <v>453</v>
      </c>
      <c r="F893" s="5" t="s">
        <v>453</v>
      </c>
      <c r="G893" s="5" t="s">
        <v>97</v>
      </c>
      <c r="H893" s="5" t="s">
        <v>319</v>
      </c>
      <c r="I893">
        <v>2400</v>
      </c>
      <c r="J893">
        <v>4420.3383000000003</v>
      </c>
      <c r="K893">
        <v>173.27470686767171</v>
      </c>
      <c r="L893">
        <v>300</v>
      </c>
      <c r="M893">
        <v>2248.36</v>
      </c>
      <c r="N893">
        <v>513</v>
      </c>
      <c r="O893">
        <v>0</v>
      </c>
      <c r="P893">
        <v>1417.242</v>
      </c>
      <c r="Q893">
        <v>35</v>
      </c>
      <c r="R893">
        <v>268.69888615737818</v>
      </c>
      <c r="S893">
        <v>5274.552670011265</v>
      </c>
      <c r="T893">
        <v>700</v>
      </c>
      <c r="U893">
        <v>30</v>
      </c>
      <c r="V893">
        <v>358</v>
      </c>
      <c r="W893">
        <v>1000</v>
      </c>
      <c r="X893">
        <v>1083.9480000000001</v>
      </c>
      <c r="Y893">
        <v>3871</v>
      </c>
      <c r="Z893">
        <v>1352</v>
      </c>
      <c r="AA893">
        <v>14025.280436489111</v>
      </c>
      <c r="AB893">
        <v>0</v>
      </c>
      <c r="AC893">
        <v>165</v>
      </c>
      <c r="AD893">
        <v>1443</v>
      </c>
      <c r="AE893">
        <v>800</v>
      </c>
      <c r="AF893">
        <v>3079</v>
      </c>
      <c r="AG893">
        <v>28458</v>
      </c>
      <c r="AH893">
        <v>3982.9479796732271</v>
      </c>
      <c r="AI893">
        <v>1674</v>
      </c>
      <c r="AJ893">
        <v>5700.4713964680404</v>
      </c>
      <c r="AK893"/>
      <c r="AL893">
        <v>84773.109375</v>
      </c>
      <c r="AM893">
        <v>67193.03125</v>
      </c>
      <c r="AN893">
        <v>17580.083984375</v>
      </c>
      <c r="AO893" s="5" t="s">
        <v>2150</v>
      </c>
    </row>
    <row r="894" spans="1:41" ht="15" x14ac:dyDescent="0.25">
      <c r="A894">
        <v>2015</v>
      </c>
      <c r="B894" s="5" t="s">
        <v>1806</v>
      </c>
      <c r="C894" s="5" t="s">
        <v>363</v>
      </c>
      <c r="D894" s="5" t="s">
        <v>91</v>
      </c>
      <c r="E894" s="5" t="s">
        <v>453</v>
      </c>
      <c r="F894" s="5" t="s">
        <v>453</v>
      </c>
      <c r="G894" s="5" t="s">
        <v>97</v>
      </c>
      <c r="H894" s="5" t="s">
        <v>319</v>
      </c>
      <c r="I894">
        <v>2400</v>
      </c>
      <c r="J894">
        <v>4393</v>
      </c>
      <c r="K894">
        <v>206</v>
      </c>
      <c r="L894">
        <v>258</v>
      </c>
      <c r="M894">
        <v>615</v>
      </c>
      <c r="N894">
        <v>535.81874999999991</v>
      </c>
      <c r="O894">
        <v>0</v>
      </c>
      <c r="P894">
        <v>550</v>
      </c>
      <c r="Q894">
        <v>66</v>
      </c>
      <c r="R894">
        <v>662.31144967830858</v>
      </c>
      <c r="S894">
        <v>6150</v>
      </c>
      <c r="T894">
        <v>700</v>
      </c>
      <c r="U894">
        <v>30</v>
      </c>
      <c r="V894">
        <v>102</v>
      </c>
      <c r="W894">
        <v>934.53700000000003</v>
      </c>
      <c r="X894">
        <v>1198.7105079999999</v>
      </c>
      <c r="Y894">
        <v>3323</v>
      </c>
      <c r="Z894">
        <v>994.5</v>
      </c>
      <c r="AA894">
        <v>14177.695644891101</v>
      </c>
      <c r="AB894">
        <v>0</v>
      </c>
      <c r="AC894">
        <v>164.948125</v>
      </c>
      <c r="AD894">
        <v>1893.8163199999999</v>
      </c>
      <c r="AE894">
        <v>1000</v>
      </c>
      <c r="AF894">
        <v>5310.2016000000003</v>
      </c>
      <c r="AG894">
        <v>29411.735650239621</v>
      </c>
      <c r="AH894">
        <v>4317.4466549375011</v>
      </c>
      <c r="AI894">
        <v>1582</v>
      </c>
      <c r="AJ894">
        <v>4184.1429564027421</v>
      </c>
      <c r="AK894"/>
      <c r="AL894">
        <v>85160.8671875</v>
      </c>
      <c r="AM894">
        <v>67563.3515625</v>
      </c>
      <c r="AN894">
        <v>17597.51171875</v>
      </c>
      <c r="AO894" s="5" t="s">
        <v>2151</v>
      </c>
    </row>
    <row r="895" spans="1:41" ht="15" x14ac:dyDescent="0.25">
      <c r="A895">
        <v>2015</v>
      </c>
      <c r="B895" s="5" t="s">
        <v>1807</v>
      </c>
      <c r="C895" s="5" t="s">
        <v>363</v>
      </c>
      <c r="D895" s="5" t="s">
        <v>91</v>
      </c>
      <c r="E895" s="5" t="s">
        <v>456</v>
      </c>
      <c r="F895" s="5" t="s">
        <v>456</v>
      </c>
      <c r="G895" s="5" t="s">
        <v>97</v>
      </c>
      <c r="H895" s="5" t="s">
        <v>319</v>
      </c>
      <c r="I895">
        <v>14351.4</v>
      </c>
      <c r="J895"/>
      <c r="K895">
        <v>1428.034330485762</v>
      </c>
      <c r="L895">
        <v>2729</v>
      </c>
      <c r="M895">
        <v>33779.688012048202</v>
      </c>
      <c r="N895">
        <v>19637</v>
      </c>
      <c r="O895"/>
      <c r="P895">
        <v>15264.468889739999</v>
      </c>
      <c r="Q895">
        <v>14648.6340245875</v>
      </c>
      <c r="R895">
        <v>9700.8719249322312</v>
      </c>
      <c r="S895">
        <v>23485.599999999999</v>
      </c>
      <c r="T895">
        <v>12170</v>
      </c>
      <c r="U895">
        <v>893.85000000000014</v>
      </c>
      <c r="V895">
        <v>16763</v>
      </c>
      <c r="W895"/>
      <c r="X895">
        <v>13589.839</v>
      </c>
      <c r="Y895">
        <v>82862</v>
      </c>
      <c r="Z895">
        <v>10042</v>
      </c>
      <c r="AA895">
        <v>109115.030715737</v>
      </c>
      <c r="AB895">
        <v>1604</v>
      </c>
      <c r="AC895">
        <v>10426.6</v>
      </c>
      <c r="AD895">
        <v>43250.993013915002</v>
      </c>
      <c r="AE895">
        <v>18932.443500000001</v>
      </c>
      <c r="AF895">
        <v>47839</v>
      </c>
      <c r="AG895">
        <v>196633</v>
      </c>
      <c r="AH895">
        <v>52556.824870734628</v>
      </c>
      <c r="AI895">
        <v>1729</v>
      </c>
      <c r="AJ895">
        <v>33825.320685676154</v>
      </c>
      <c r="AK895">
        <v>2373</v>
      </c>
      <c r="AL895">
        <v>789630.5625</v>
      </c>
      <c r="AM895">
        <v>603663.5625</v>
      </c>
      <c r="AN895">
        <v>185966.984375</v>
      </c>
      <c r="AO895" s="5" t="s">
        <v>2152</v>
      </c>
    </row>
    <row r="896" spans="1:41" ht="15" x14ac:dyDescent="0.25">
      <c r="A896">
        <v>2015</v>
      </c>
      <c r="B896" s="5" t="s">
        <v>1808</v>
      </c>
      <c r="C896" s="5" t="s">
        <v>363</v>
      </c>
      <c r="D896" s="5" t="s">
        <v>91</v>
      </c>
      <c r="E896" s="5" t="s">
        <v>456</v>
      </c>
      <c r="F896" s="5" t="s">
        <v>456</v>
      </c>
      <c r="G896" s="5" t="s">
        <v>97</v>
      </c>
      <c r="H896" s="5" t="s">
        <v>319</v>
      </c>
      <c r="I896"/>
      <c r="J896"/>
      <c r="K896">
        <v>1428</v>
      </c>
      <c r="L896">
        <v>2776</v>
      </c>
      <c r="M896"/>
      <c r="N896">
        <v>18503.544999999998</v>
      </c>
      <c r="O896"/>
      <c r="P896">
        <v>13592</v>
      </c>
      <c r="Q896">
        <v>12309.07532</v>
      </c>
      <c r="R896"/>
      <c r="S896">
        <v>20543.174268380932</v>
      </c>
      <c r="T896">
        <v>11825</v>
      </c>
      <c r="U896">
        <v>1115</v>
      </c>
      <c r="V896">
        <v>14490</v>
      </c>
      <c r="W896">
        <v>5911</v>
      </c>
      <c r="X896">
        <v>13590</v>
      </c>
      <c r="Y896">
        <v>82862</v>
      </c>
      <c r="Z896">
        <v>12149.5378</v>
      </c>
      <c r="AA896">
        <v>96231.204294095995</v>
      </c>
      <c r="AB896"/>
      <c r="AC896">
        <v>10426.6</v>
      </c>
      <c r="AD896">
        <v>18562</v>
      </c>
      <c r="AE896">
        <v>23375</v>
      </c>
      <c r="AF896">
        <v>40915.096785484398</v>
      </c>
      <c r="AG896">
        <v>145344.12634735971</v>
      </c>
      <c r="AH896">
        <v>38520.213000000003</v>
      </c>
      <c r="AI896">
        <v>4274</v>
      </c>
      <c r="AJ896">
        <v>33643.754999999997</v>
      </c>
      <c r="AK896">
        <v>2373</v>
      </c>
      <c r="AL896">
        <v>624759.3125</v>
      </c>
      <c r="AM896">
        <v>507732.9375</v>
      </c>
      <c r="AN896">
        <v>117026.3828125</v>
      </c>
      <c r="AO896" s="5" t="s">
        <v>2154</v>
      </c>
    </row>
    <row r="897" spans="1:41" ht="15" x14ac:dyDescent="0.25">
      <c r="A897">
        <v>2015</v>
      </c>
      <c r="B897" s="5" t="s">
        <v>1806</v>
      </c>
      <c r="C897" s="5" t="s">
        <v>363</v>
      </c>
      <c r="D897" s="5" t="s">
        <v>91</v>
      </c>
      <c r="E897" s="5" t="s">
        <v>456</v>
      </c>
      <c r="F897" s="5" t="s">
        <v>456</v>
      </c>
      <c r="G897" s="5" t="s">
        <v>97</v>
      </c>
      <c r="H897" s="5" t="s">
        <v>319</v>
      </c>
      <c r="I897">
        <v>13421.2</v>
      </c>
      <c r="J897"/>
      <c r="K897">
        <v>830</v>
      </c>
      <c r="L897">
        <v>2869</v>
      </c>
      <c r="M897">
        <v>18986.331249999999</v>
      </c>
      <c r="N897">
        <v>29741</v>
      </c>
      <c r="O897"/>
      <c r="P897">
        <v>12123.660077714851</v>
      </c>
      <c r="Q897"/>
      <c r="R897">
        <v>8798.3470610470486</v>
      </c>
      <c r="S897">
        <v>19272</v>
      </c>
      <c r="T897">
        <v>11976.637500000001</v>
      </c>
      <c r="U897">
        <v>865</v>
      </c>
      <c r="V897">
        <v>9476</v>
      </c>
      <c r="W897">
        <v>6560</v>
      </c>
      <c r="X897">
        <v>15113.183953690001</v>
      </c>
      <c r="Y897">
        <v>92000</v>
      </c>
      <c r="Z897">
        <v>9721.4552000000003</v>
      </c>
      <c r="AA897">
        <v>96569.458499414934</v>
      </c>
      <c r="AB897">
        <v>2118</v>
      </c>
      <c r="AC897">
        <v>9993.9361300000019</v>
      </c>
      <c r="AD897">
        <v>14616.76339152917</v>
      </c>
      <c r="AE897">
        <v>11941.7336386843</v>
      </c>
      <c r="AF897">
        <v>34068.938399999999</v>
      </c>
      <c r="AG897">
        <v>144544.68098177831</v>
      </c>
      <c r="AH897">
        <v>29800.26529394793</v>
      </c>
      <c r="AI897">
        <v>23783.48</v>
      </c>
      <c r="AJ897">
        <v>33189.413834623178</v>
      </c>
      <c r="AK897">
        <v>2221</v>
      </c>
      <c r="AL897">
        <v>654601.5</v>
      </c>
      <c r="AM897">
        <v>509323.8125</v>
      </c>
      <c r="AN897">
        <v>145277.671875</v>
      </c>
      <c r="AO897" s="5" t="s">
        <v>2153</v>
      </c>
    </row>
    <row r="898" spans="1:41" ht="15" x14ac:dyDescent="0.25">
      <c r="A898">
        <v>2015</v>
      </c>
      <c r="B898" s="5" t="s">
        <v>1807</v>
      </c>
      <c r="C898" s="5" t="s">
        <v>363</v>
      </c>
      <c r="D898" s="5" t="s">
        <v>91</v>
      </c>
      <c r="E898" s="5" t="s">
        <v>457</v>
      </c>
      <c r="F898" s="5" t="s">
        <v>457</v>
      </c>
      <c r="G898" s="5" t="s">
        <v>97</v>
      </c>
      <c r="H898" s="5" t="s">
        <v>319</v>
      </c>
      <c r="I898">
        <v>0</v>
      </c>
      <c r="J898"/>
      <c r="K898"/>
      <c r="L898">
        <v>0</v>
      </c>
      <c r="M898">
        <v>0</v>
      </c>
      <c r="N898">
        <v>205</v>
      </c>
      <c r="O898">
        <v>0</v>
      </c>
      <c r="P898">
        <v>0</v>
      </c>
      <c r="Q898">
        <v>0</v>
      </c>
      <c r="R898"/>
      <c r="S898">
        <v>0</v>
      </c>
      <c r="T898">
        <v>525.3125</v>
      </c>
      <c r="U898">
        <v>30</v>
      </c>
      <c r="V898">
        <v>121</v>
      </c>
      <c r="W898"/>
      <c r="X898">
        <v>135.49350000000001</v>
      </c>
      <c r="Y898">
        <v>0</v>
      </c>
      <c r="Z898"/>
      <c r="AA898">
        <v>0</v>
      </c>
      <c r="AB898">
        <v>0</v>
      </c>
      <c r="AC898"/>
      <c r="AD898">
        <v>0</v>
      </c>
      <c r="AE898">
        <v>50</v>
      </c>
      <c r="AF898"/>
      <c r="AG898">
        <v>0</v>
      </c>
      <c r="AH898">
        <v>0</v>
      </c>
      <c r="AI898">
        <v>0</v>
      </c>
      <c r="AJ898">
        <v>0</v>
      </c>
      <c r="AK898"/>
      <c r="AL898">
        <v>1066.8060302734375</v>
      </c>
      <c r="AM898">
        <v>406</v>
      </c>
      <c r="AN898">
        <v>660.8060302734375</v>
      </c>
      <c r="AO898" s="5" t="s">
        <v>2156</v>
      </c>
    </row>
    <row r="899" spans="1:41" ht="15" x14ac:dyDescent="0.25">
      <c r="A899">
        <v>2015</v>
      </c>
      <c r="B899" s="5" t="s">
        <v>1806</v>
      </c>
      <c r="C899" s="5" t="s">
        <v>363</v>
      </c>
      <c r="D899" s="5" t="s">
        <v>91</v>
      </c>
      <c r="E899" s="5" t="s">
        <v>457</v>
      </c>
      <c r="F899" s="5" t="s">
        <v>457</v>
      </c>
      <c r="G899" s="5" t="s">
        <v>97</v>
      </c>
      <c r="H899" s="5" t="s">
        <v>319</v>
      </c>
      <c r="I899"/>
      <c r="J899"/>
      <c r="K899">
        <v>52</v>
      </c>
      <c r="L899"/>
      <c r="M899">
        <v>0</v>
      </c>
      <c r="N899">
        <v>262.65625</v>
      </c>
      <c r="O899">
        <v>0</v>
      </c>
      <c r="P899">
        <v>0</v>
      </c>
      <c r="Q899">
        <v>0</v>
      </c>
      <c r="R899">
        <v>0</v>
      </c>
      <c r="S899">
        <v>0</v>
      </c>
      <c r="T899">
        <v>525.3125</v>
      </c>
      <c r="U899">
        <v>30</v>
      </c>
      <c r="V899">
        <v>102</v>
      </c>
      <c r="W899">
        <v>620</v>
      </c>
      <c r="X899">
        <v>149.83881349999999</v>
      </c>
      <c r="Y899">
        <v>0</v>
      </c>
      <c r="Z899">
        <v>0</v>
      </c>
      <c r="AA899">
        <v>0</v>
      </c>
      <c r="AB899">
        <v>0</v>
      </c>
      <c r="AC899">
        <v>0</v>
      </c>
      <c r="AD899">
        <v>0</v>
      </c>
      <c r="AE899">
        <v>512.5</v>
      </c>
      <c r="AF899"/>
      <c r="AG899">
        <v>0</v>
      </c>
      <c r="AH899">
        <v>0</v>
      </c>
      <c r="AI899">
        <v>0</v>
      </c>
      <c r="AJ899">
        <v>0</v>
      </c>
      <c r="AK899"/>
      <c r="AL899">
        <v>2254.3076171875</v>
      </c>
      <c r="AM899">
        <v>907.15625</v>
      </c>
      <c r="AN899">
        <v>1347.1513671875</v>
      </c>
      <c r="AO899" s="5" t="s">
        <v>2155</v>
      </c>
    </row>
    <row r="900" spans="1:41" ht="15" x14ac:dyDescent="0.25">
      <c r="A900">
        <v>2015</v>
      </c>
      <c r="B900" s="5" t="s">
        <v>1808</v>
      </c>
      <c r="C900" s="5" t="s">
        <v>363</v>
      </c>
      <c r="D900" s="5" t="s">
        <v>91</v>
      </c>
      <c r="E900" s="5" t="s">
        <v>457</v>
      </c>
      <c r="F900" s="5" t="s">
        <v>457</v>
      </c>
      <c r="G900" s="5" t="s">
        <v>97</v>
      </c>
      <c r="H900" s="5" t="s">
        <v>319</v>
      </c>
      <c r="I900">
        <v>0</v>
      </c>
      <c r="J900"/>
      <c r="K900"/>
      <c r="L900">
        <v>0</v>
      </c>
      <c r="M900">
        <v>0</v>
      </c>
      <c r="N900">
        <v>200</v>
      </c>
      <c r="O900">
        <v>0</v>
      </c>
      <c r="P900">
        <v>0</v>
      </c>
      <c r="Q900">
        <v>0</v>
      </c>
      <c r="R900">
        <v>350</v>
      </c>
      <c r="S900">
        <v>0</v>
      </c>
      <c r="T900">
        <v>0</v>
      </c>
      <c r="U900">
        <v>48</v>
      </c>
      <c r="V900">
        <v>53</v>
      </c>
      <c r="W900">
        <v>0</v>
      </c>
      <c r="X900">
        <v>135</v>
      </c>
      <c r="Y900">
        <v>0</v>
      </c>
      <c r="Z900">
        <v>0</v>
      </c>
      <c r="AA900">
        <v>0</v>
      </c>
      <c r="AB900">
        <v>0</v>
      </c>
      <c r="AC900"/>
      <c r="AD900"/>
      <c r="AE900">
        <v>15</v>
      </c>
      <c r="AF900"/>
      <c r="AG900"/>
      <c r="AH900">
        <v>0</v>
      </c>
      <c r="AI900">
        <v>0</v>
      </c>
      <c r="AJ900">
        <v>0</v>
      </c>
      <c r="AK900"/>
      <c r="AL900">
        <v>801</v>
      </c>
      <c r="AM900">
        <v>666</v>
      </c>
      <c r="AN900">
        <v>135</v>
      </c>
      <c r="AO900" s="5" t="s">
        <v>2157</v>
      </c>
    </row>
    <row r="901" spans="1:41" ht="15" x14ac:dyDescent="0.25">
      <c r="A901">
        <v>2015</v>
      </c>
      <c r="B901" s="5" t="s">
        <v>1806</v>
      </c>
      <c r="C901" s="5" t="s">
        <v>367</v>
      </c>
      <c r="D901" s="5" t="s">
        <v>91</v>
      </c>
      <c r="E901" s="5" t="s">
        <v>154</v>
      </c>
      <c r="F901" s="5" t="s">
        <v>1809</v>
      </c>
      <c r="G901" s="5" t="s">
        <v>94</v>
      </c>
      <c r="H901" s="5" t="s">
        <v>319</v>
      </c>
      <c r="I901"/>
      <c r="J901"/>
      <c r="K901"/>
      <c r="L901"/>
      <c r="M901"/>
      <c r="N901"/>
      <c r="O901"/>
      <c r="P901"/>
      <c r="Q901"/>
      <c r="R901"/>
      <c r="S901"/>
      <c r="T901"/>
      <c r="U901"/>
      <c r="V901"/>
      <c r="W901"/>
      <c r="X901"/>
      <c r="Y901"/>
      <c r="Z901"/>
      <c r="AA901"/>
      <c r="AB901"/>
      <c r="AC901"/>
      <c r="AD901"/>
      <c r="AE901"/>
      <c r="AF901"/>
      <c r="AG901"/>
      <c r="AH901"/>
      <c r="AI901"/>
      <c r="AJ901"/>
      <c r="AK901"/>
      <c r="AL901">
        <v>0</v>
      </c>
      <c r="AM901">
        <v>0</v>
      </c>
      <c r="AN901">
        <v>0</v>
      </c>
      <c r="AO901" s="5" t="s">
        <v>2046</v>
      </c>
    </row>
    <row r="902" spans="1:41" ht="15" x14ac:dyDescent="0.25">
      <c r="A902">
        <v>2015</v>
      </c>
      <c r="B902" s="5" t="s">
        <v>1808</v>
      </c>
      <c r="C902" s="5" t="s">
        <v>367</v>
      </c>
      <c r="D902" s="5" t="s">
        <v>91</v>
      </c>
      <c r="E902" s="5" t="s">
        <v>154</v>
      </c>
      <c r="F902" s="5" t="s">
        <v>370</v>
      </c>
      <c r="G902" s="5" t="s">
        <v>94</v>
      </c>
      <c r="H902" s="5" t="s">
        <v>319</v>
      </c>
      <c r="I902">
        <v>4042.7439030912169</v>
      </c>
      <c r="J902">
        <v>11335.926096123185</v>
      </c>
      <c r="K902">
        <v>716.76199302254986</v>
      </c>
      <c r="L902">
        <v>1194.259550964191</v>
      </c>
      <c r="M902">
        <v>4348.0123202634104</v>
      </c>
      <c r="N902">
        <v>5349.416486054628</v>
      </c>
      <c r="O902">
        <v>5342.0735430469722</v>
      </c>
      <c r="P902">
        <v>2972.2418185481852</v>
      </c>
      <c r="Q902">
        <v>1900.3386551015558</v>
      </c>
      <c r="R902">
        <v>4497.5525921889785</v>
      </c>
      <c r="S902">
        <v>2206.3429248064663</v>
      </c>
      <c r="T902">
        <v>5419.5457170266181</v>
      </c>
      <c r="U902">
        <v>794.11040953577469</v>
      </c>
      <c r="V902">
        <v>1623.2854345575447</v>
      </c>
      <c r="W902">
        <v>975.57598254912114</v>
      </c>
      <c r="X902">
        <v>10237.836409690435</v>
      </c>
      <c r="Y902">
        <v>26066.41636495676</v>
      </c>
      <c r="Z902">
        <v>3902.4854411472356</v>
      </c>
      <c r="AA902">
        <v>42296.084017650595</v>
      </c>
      <c r="AB902">
        <v>0</v>
      </c>
      <c r="AC902">
        <v>7324.4825189143194</v>
      </c>
      <c r="AD902">
        <v>9159.7954328179148</v>
      </c>
      <c r="AE902">
        <v>8734.1831926733448</v>
      </c>
      <c r="AF902">
        <v>15287.048275835994</v>
      </c>
      <c r="AG902">
        <v>72225.954451778249</v>
      </c>
      <c r="AH902">
        <v>12139.371933003757</v>
      </c>
      <c r="AI902">
        <v>649.72669871108837</v>
      </c>
      <c r="AJ902">
        <v>19060.111520957253</v>
      </c>
      <c r="AK902">
        <v>1219.0110442484231</v>
      </c>
      <c r="AL902">
        <v>281020.6875</v>
      </c>
      <c r="AM902">
        <v>228606.640625</v>
      </c>
      <c r="AN902">
        <v>52414.0546875</v>
      </c>
      <c r="AO902" s="5" t="s">
        <v>2055</v>
      </c>
    </row>
    <row r="903" spans="1:41" ht="15" x14ac:dyDescent="0.25">
      <c r="A903">
        <v>2015</v>
      </c>
      <c r="B903" s="5" t="s">
        <v>1806</v>
      </c>
      <c r="C903" s="5" t="s">
        <v>367</v>
      </c>
      <c r="D903" s="5" t="s">
        <v>91</v>
      </c>
      <c r="E903" s="5" t="s">
        <v>154</v>
      </c>
      <c r="F903" s="5" t="s">
        <v>370</v>
      </c>
      <c r="G903" s="5" t="s">
        <v>94</v>
      </c>
      <c r="H903" s="5" t="s">
        <v>319</v>
      </c>
      <c r="I903">
        <v>3913.2907817856858</v>
      </c>
      <c r="J903">
        <v>7189.1854466366649</v>
      </c>
      <c r="K903">
        <v>594.54595781304567</v>
      </c>
      <c r="L903">
        <v>1606.8809670622854</v>
      </c>
      <c r="M903">
        <v>3582.2063491972276</v>
      </c>
      <c r="N903">
        <v>5039.1787127073276</v>
      </c>
      <c r="O903">
        <v>6103.469539891581</v>
      </c>
      <c r="P903">
        <v>2556.7404443121436</v>
      </c>
      <c r="Q903">
        <v>3240.9316131426494</v>
      </c>
      <c r="R903">
        <v>5640.6859024457481</v>
      </c>
      <c r="S903">
        <v>3471.9341428325783</v>
      </c>
      <c r="T903">
        <v>6550.7180757239175</v>
      </c>
      <c r="U903">
        <v>573.8750410527565</v>
      </c>
      <c r="V903">
        <v>1773.9965876367633</v>
      </c>
      <c r="W903">
        <v>1140.8854866142226</v>
      </c>
      <c r="X903">
        <v>9254.9531359529228</v>
      </c>
      <c r="Y903">
        <v>26999.885262558564</v>
      </c>
      <c r="Z903">
        <v>8313.7878727846564</v>
      </c>
      <c r="AA903">
        <v>42353.98584743117</v>
      </c>
      <c r="AB903">
        <v>632.03984704449897</v>
      </c>
      <c r="AC903">
        <v>7374.9463176867348</v>
      </c>
      <c r="AD903">
        <v>9433.7566144894718</v>
      </c>
      <c r="AE903">
        <v>8203.5067750119888</v>
      </c>
      <c r="AF903">
        <v>18296.878681932078</v>
      </c>
      <c r="AG903">
        <v>63016.086516095384</v>
      </c>
      <c r="AH903">
        <v>12245.31139727661</v>
      </c>
      <c r="AI903">
        <v>939.48973874241631</v>
      </c>
      <c r="AJ903">
        <v>19142.708949118212</v>
      </c>
      <c r="AK903">
        <v>1115.1753911412261</v>
      </c>
      <c r="AL903">
        <v>280301.0625</v>
      </c>
      <c r="AM903">
        <v>225236.546875</v>
      </c>
      <c r="AN903">
        <v>55064.484375</v>
      </c>
      <c r="AO903" s="5" t="s">
        <v>2053</v>
      </c>
    </row>
    <row r="904" spans="1:41" ht="15" x14ac:dyDescent="0.25">
      <c r="A904">
        <v>2015</v>
      </c>
      <c r="B904" s="5" t="s">
        <v>1807</v>
      </c>
      <c r="C904" s="5" t="s">
        <v>367</v>
      </c>
      <c r="D904" s="5" t="s">
        <v>91</v>
      </c>
      <c r="E904" s="5" t="s">
        <v>154</v>
      </c>
      <c r="F904" s="5" t="s">
        <v>370</v>
      </c>
      <c r="G904" s="5" t="s">
        <v>94</v>
      </c>
      <c r="H904" s="5" t="s">
        <v>319</v>
      </c>
      <c r="I904">
        <v>5033.8677436742055</v>
      </c>
      <c r="J904">
        <v>11442.448355755994</v>
      </c>
      <c r="K904">
        <v>734.98699198604481</v>
      </c>
      <c r="L904">
        <v>1521.7932107452064</v>
      </c>
      <c r="M904">
        <v>4637.2920285738219</v>
      </c>
      <c r="N904">
        <v>5237.9720450458699</v>
      </c>
      <c r="O904">
        <v>5478.2863530443001</v>
      </c>
      <c r="P904">
        <v>5093.0494250365427</v>
      </c>
      <c r="Q904">
        <v>2450.0922142087261</v>
      </c>
      <c r="R904">
        <v>4148.1465967443746</v>
      </c>
      <c r="S904">
        <v>3648.388990676382</v>
      </c>
      <c r="T904">
        <v>6398.0882036195262</v>
      </c>
      <c r="U904">
        <v>549.91832493919901</v>
      </c>
      <c r="V904">
        <v>1484.7794773358371</v>
      </c>
      <c r="W904">
        <v>987.69091754394526</v>
      </c>
      <c r="X904">
        <v>10193.582180940268</v>
      </c>
      <c r="Y904">
        <v>26729.203197765873</v>
      </c>
      <c r="Z904">
        <v>4780.0592860099605</v>
      </c>
      <c r="AA904">
        <v>44572.42843440242</v>
      </c>
      <c r="AB904">
        <v>487.52374576340526</v>
      </c>
      <c r="AC904">
        <v>7510.721029905164</v>
      </c>
      <c r="AD904">
        <v>12091.326852451037</v>
      </c>
      <c r="AE904">
        <v>9558.9431216003632</v>
      </c>
      <c r="AF904">
        <v>14899.614000131489</v>
      </c>
      <c r="AG904">
        <v>66135.081320620549</v>
      </c>
      <c r="AH904">
        <v>12077.919622754043</v>
      </c>
      <c r="AI904">
        <v>927.45840571476447</v>
      </c>
      <c r="AJ904">
        <v>19066.784423555055</v>
      </c>
      <c r="AK904">
        <v>1250.00665399641</v>
      </c>
      <c r="AL904">
        <v>289127.46875</v>
      </c>
      <c r="AM904">
        <v>230214.90625</v>
      </c>
      <c r="AN904">
        <v>58912.55078125</v>
      </c>
      <c r="AO904" s="5" t="s">
        <v>2054</v>
      </c>
    </row>
    <row r="905" spans="1:41" ht="15" x14ac:dyDescent="0.25">
      <c r="A905">
        <v>2015</v>
      </c>
      <c r="B905" s="5" t="s">
        <v>1806</v>
      </c>
      <c r="C905" s="5" t="s">
        <v>367</v>
      </c>
      <c r="D905" s="5" t="s">
        <v>91</v>
      </c>
      <c r="E905" s="5" t="s">
        <v>154</v>
      </c>
      <c r="F905" s="5" t="s">
        <v>374</v>
      </c>
      <c r="G905" s="5" t="s">
        <v>94</v>
      </c>
      <c r="H905" s="5" t="s">
        <v>319</v>
      </c>
      <c r="I905">
        <v>3185.5187650258522</v>
      </c>
      <c r="J905">
        <v>7189.1854466366649</v>
      </c>
      <c r="K905">
        <v>594.54595781304567</v>
      </c>
      <c r="L905">
        <v>1606.8809670622854</v>
      </c>
      <c r="M905">
        <v>3582.2063491972276</v>
      </c>
      <c r="N905">
        <v>5039.1787127073276</v>
      </c>
      <c r="O905">
        <v>6103.469539891581</v>
      </c>
      <c r="P905">
        <v>2556.7404443121436</v>
      </c>
      <c r="Q905">
        <v>3240.9316131426494</v>
      </c>
      <c r="R905">
        <v>5640.6859024457481</v>
      </c>
      <c r="S905">
        <v>3471.9341428325783</v>
      </c>
      <c r="T905">
        <v>6443.5926779197653</v>
      </c>
      <c r="U905">
        <v>573.8750410527565</v>
      </c>
      <c r="V905">
        <v>1699.0088091738564</v>
      </c>
      <c r="W905">
        <v>1140.8854866142226</v>
      </c>
      <c r="X905">
        <v>8375.7325880373955</v>
      </c>
      <c r="Y905">
        <v>26999.885262558564</v>
      </c>
      <c r="Z905">
        <v>8313.7878727846564</v>
      </c>
      <c r="AA905">
        <v>42353.98584743117</v>
      </c>
      <c r="AB905">
        <v>632.03984704449897</v>
      </c>
      <c r="AC905">
        <v>7374.9463176867348</v>
      </c>
      <c r="AD905">
        <v>9433.7566144894718</v>
      </c>
      <c r="AE905">
        <v>8203.5067750119888</v>
      </c>
      <c r="AF905">
        <v>18296.878681932078</v>
      </c>
      <c r="AG905">
        <v>63016.086516095384</v>
      </c>
      <c r="AH905">
        <v>11816.274179070979</v>
      </c>
      <c r="AI905">
        <v>41.778905143619426</v>
      </c>
      <c r="AJ905">
        <v>19142.708949118212</v>
      </c>
      <c r="AK905">
        <v>1115.1753911412261</v>
      </c>
      <c r="AL905">
        <v>277185.21875</v>
      </c>
      <c r="AM905">
        <v>224433.796875</v>
      </c>
      <c r="AN905">
        <v>52751.38671875</v>
      </c>
      <c r="AO905" s="5" t="s">
        <v>2058</v>
      </c>
    </row>
    <row r="906" spans="1:41" ht="15" x14ac:dyDescent="0.25">
      <c r="A906">
        <v>2015</v>
      </c>
      <c r="B906" s="5" t="s">
        <v>1807</v>
      </c>
      <c r="C906" s="5" t="s">
        <v>367</v>
      </c>
      <c r="D906" s="5" t="s">
        <v>91</v>
      </c>
      <c r="E906" s="5" t="s">
        <v>154</v>
      </c>
      <c r="F906" s="5" t="s">
        <v>374</v>
      </c>
      <c r="G906" s="5" t="s">
        <v>94</v>
      </c>
      <c r="H906" s="5" t="s">
        <v>319</v>
      </c>
      <c r="I906">
        <v>4175.212265009096</v>
      </c>
      <c r="J906">
        <v>11442.448355755994</v>
      </c>
      <c r="K906">
        <v>734.98699198604481</v>
      </c>
      <c r="L906">
        <v>1521.7932107452064</v>
      </c>
      <c r="M906">
        <v>4637.2920285738219</v>
      </c>
      <c r="N906">
        <v>5237.9720450458699</v>
      </c>
      <c r="O906">
        <v>5478.2863530443001</v>
      </c>
      <c r="P906">
        <v>5093.0494250365427</v>
      </c>
      <c r="Q906">
        <v>2450.0922142087261</v>
      </c>
      <c r="R906">
        <v>4148.1465967443746</v>
      </c>
      <c r="S906">
        <v>3648.388990676382</v>
      </c>
      <c r="T906">
        <v>6398.0882036195262</v>
      </c>
      <c r="U906">
        <v>549.91832493919901</v>
      </c>
      <c r="V906">
        <v>1457.2835610888774</v>
      </c>
      <c r="W906">
        <v>987.69091754394526</v>
      </c>
      <c r="X906">
        <v>10193.582180940268</v>
      </c>
      <c r="Y906">
        <v>26729.203197765873</v>
      </c>
      <c r="Z906">
        <v>4780.0592860099605</v>
      </c>
      <c r="AA906">
        <v>44572.42843440242</v>
      </c>
      <c r="AB906">
        <v>487.52374576340526</v>
      </c>
      <c r="AC906">
        <v>7510.721029905164</v>
      </c>
      <c r="AD906">
        <v>12091.326852451037</v>
      </c>
      <c r="AE906">
        <v>9558.9431216003632</v>
      </c>
      <c r="AF906">
        <v>14899.614000131489</v>
      </c>
      <c r="AG906">
        <v>66135.081320620549</v>
      </c>
      <c r="AH906">
        <v>12077.919622754043</v>
      </c>
      <c r="AI906">
        <v>927.45840571476447</v>
      </c>
      <c r="AJ906">
        <v>19066.784423555055</v>
      </c>
      <c r="AK906">
        <v>1250.00665399641</v>
      </c>
      <c r="AL906">
        <v>288241.3125</v>
      </c>
      <c r="AM906">
        <v>229328.75</v>
      </c>
      <c r="AN906">
        <v>58912.55078125</v>
      </c>
      <c r="AO906" s="5" t="s">
        <v>2056</v>
      </c>
    </row>
    <row r="907" spans="1:41" ht="15" x14ac:dyDescent="0.25">
      <c r="A907">
        <v>2015</v>
      </c>
      <c r="B907" s="5" t="s">
        <v>1808</v>
      </c>
      <c r="C907" s="5" t="s">
        <v>367</v>
      </c>
      <c r="D907" s="5" t="s">
        <v>91</v>
      </c>
      <c r="E907" s="5" t="s">
        <v>154</v>
      </c>
      <c r="F907" s="5" t="s">
        <v>374</v>
      </c>
      <c r="G907" s="5" t="s">
        <v>94</v>
      </c>
      <c r="H907" s="5" t="s">
        <v>319</v>
      </c>
      <c r="I907">
        <v>3066.6286749806623</v>
      </c>
      <c r="J907">
        <v>11335.926096123185</v>
      </c>
      <c r="K907">
        <v>716.76199302254986</v>
      </c>
      <c r="L907">
        <v>1161.2575599185484</v>
      </c>
      <c r="M907">
        <v>4348.0123202634104</v>
      </c>
      <c r="N907">
        <v>5349.416486054628</v>
      </c>
      <c r="O907">
        <v>5342.0735430469722</v>
      </c>
      <c r="P907">
        <v>2859.8287865489651</v>
      </c>
      <c r="Q907">
        <v>1900.3386551015558</v>
      </c>
      <c r="R907">
        <v>4497.5525921889785</v>
      </c>
      <c r="S907">
        <v>2206.3429248064663</v>
      </c>
      <c r="T907">
        <v>5419.5457170266181</v>
      </c>
      <c r="U907">
        <v>794.11040953577469</v>
      </c>
      <c r="V907">
        <v>1542.8430813837908</v>
      </c>
      <c r="W907">
        <v>975.57598254912114</v>
      </c>
      <c r="X907">
        <v>10237.836409690435</v>
      </c>
      <c r="Y907">
        <v>26066.41636495676</v>
      </c>
      <c r="Z907">
        <v>3902.4854411472356</v>
      </c>
      <c r="AA907">
        <v>42296.084017650595</v>
      </c>
      <c r="AB907">
        <v>0</v>
      </c>
      <c r="AC907">
        <v>7324.4825189143194</v>
      </c>
      <c r="AD907">
        <v>9159.7954328179148</v>
      </c>
      <c r="AE907">
        <v>8734.1831926733448</v>
      </c>
      <c r="AF907">
        <v>15287.048275835994</v>
      </c>
      <c r="AG907">
        <v>72225.954451778249</v>
      </c>
      <c r="AH907">
        <v>11541.210804048997</v>
      </c>
      <c r="AI907">
        <v>649.72669871108837</v>
      </c>
      <c r="AJ907">
        <v>19060.111520957253</v>
      </c>
      <c r="AK907">
        <v>1219.0110442484231</v>
      </c>
      <c r="AL907">
        <v>279220.5625</v>
      </c>
      <c r="AM907">
        <v>227404.671875</v>
      </c>
      <c r="AN907">
        <v>51815.89453125</v>
      </c>
      <c r="AO907" s="5" t="s">
        <v>2057</v>
      </c>
    </row>
    <row r="908" spans="1:41" ht="15" x14ac:dyDescent="0.25">
      <c r="A908">
        <v>2015</v>
      </c>
      <c r="B908" s="5" t="s">
        <v>1807</v>
      </c>
      <c r="C908" s="5" t="s">
        <v>367</v>
      </c>
      <c r="D908" s="5" t="s">
        <v>91</v>
      </c>
      <c r="E908" s="5" t="s">
        <v>154</v>
      </c>
      <c r="F908" s="5" t="s">
        <v>377</v>
      </c>
      <c r="G908" s="5" t="s">
        <v>94</v>
      </c>
      <c r="H908" s="5" t="s">
        <v>319</v>
      </c>
      <c r="I908">
        <v>858.65547866510974</v>
      </c>
      <c r="J908"/>
      <c r="K908"/>
      <c r="L908"/>
      <c r="M908">
        <v>0</v>
      </c>
      <c r="N908">
        <v>0</v>
      </c>
      <c r="O908">
        <v>0</v>
      </c>
      <c r="P908">
        <v>0</v>
      </c>
      <c r="Q908">
        <v>0</v>
      </c>
      <c r="R908"/>
      <c r="S908">
        <v>0</v>
      </c>
      <c r="T908"/>
      <c r="U908"/>
      <c r="V908">
        <v>27.495916246959947</v>
      </c>
      <c r="W908"/>
      <c r="X908"/>
      <c r="Y908"/>
      <c r="Z908"/>
      <c r="AA908">
        <v>0</v>
      </c>
      <c r="AB908"/>
      <c r="AC908"/>
      <c r="AD908">
        <v>0</v>
      </c>
      <c r="AE908"/>
      <c r="AF908"/>
      <c r="AG908">
        <v>0</v>
      </c>
      <c r="AH908">
        <v>0</v>
      </c>
      <c r="AI908">
        <v>0</v>
      </c>
      <c r="AJ908">
        <v>0</v>
      </c>
      <c r="AK908"/>
      <c r="AL908">
        <v>886.1513671875</v>
      </c>
      <c r="AM908">
        <v>886.1513671875</v>
      </c>
      <c r="AN908">
        <v>0</v>
      </c>
      <c r="AO908" s="5" t="s">
        <v>2060</v>
      </c>
    </row>
    <row r="909" spans="1:41" ht="15" x14ac:dyDescent="0.25">
      <c r="A909">
        <v>2015</v>
      </c>
      <c r="B909" s="5" t="s">
        <v>1806</v>
      </c>
      <c r="C909" s="5" t="s">
        <v>367</v>
      </c>
      <c r="D909" s="5" t="s">
        <v>91</v>
      </c>
      <c r="E909" s="5" t="s">
        <v>154</v>
      </c>
      <c r="F909" s="5" t="s">
        <v>377</v>
      </c>
      <c r="G909" s="5" t="s">
        <v>94</v>
      </c>
      <c r="H909" s="5" t="s">
        <v>319</v>
      </c>
      <c r="I909">
        <v>727.77201675983315</v>
      </c>
      <c r="J909"/>
      <c r="K909">
        <v>0</v>
      </c>
      <c r="L909"/>
      <c r="M909">
        <v>0</v>
      </c>
      <c r="N909">
        <v>0</v>
      </c>
      <c r="O909">
        <v>0</v>
      </c>
      <c r="P909">
        <v>0</v>
      </c>
      <c r="Q909"/>
      <c r="R909">
        <v>0</v>
      </c>
      <c r="S909"/>
      <c r="T909">
        <v>107.12539780415237</v>
      </c>
      <c r="U909"/>
      <c r="V909">
        <v>74.987778462906661</v>
      </c>
      <c r="W909"/>
      <c r="X909">
        <v>879.22054791552762</v>
      </c>
      <c r="Y909"/>
      <c r="Z909"/>
      <c r="AA909">
        <v>0</v>
      </c>
      <c r="AB909">
        <v>0</v>
      </c>
      <c r="AC909"/>
      <c r="AD909">
        <v>0</v>
      </c>
      <c r="AE909"/>
      <c r="AF909"/>
      <c r="AG909">
        <v>0</v>
      </c>
      <c r="AH909">
        <v>429.03721820563021</v>
      </c>
      <c r="AI909">
        <v>897.71083359879685</v>
      </c>
      <c r="AJ909"/>
      <c r="AK909"/>
      <c r="AL909">
        <v>3115.85400390625</v>
      </c>
      <c r="AM909">
        <v>802.75982666015625</v>
      </c>
      <c r="AN909">
        <v>2313.093994140625</v>
      </c>
      <c r="AO909" s="5" t="s">
        <v>2059</v>
      </c>
    </row>
    <row r="910" spans="1:41" ht="15" x14ac:dyDescent="0.25">
      <c r="A910">
        <v>2015</v>
      </c>
      <c r="B910" s="5" t="s">
        <v>1808</v>
      </c>
      <c r="C910" s="5" t="s">
        <v>367</v>
      </c>
      <c r="D910" s="5" t="s">
        <v>91</v>
      </c>
      <c r="E910" s="5" t="s">
        <v>154</v>
      </c>
      <c r="F910" s="5" t="s">
        <v>377</v>
      </c>
      <c r="G910" s="5" t="s">
        <v>94</v>
      </c>
      <c r="H910" s="5" t="s">
        <v>319</v>
      </c>
      <c r="I910">
        <v>976.11522811055522</v>
      </c>
      <c r="J910"/>
      <c r="K910"/>
      <c r="L910">
        <v>33.001991045642583</v>
      </c>
      <c r="M910"/>
      <c r="N910">
        <v>0</v>
      </c>
      <c r="O910"/>
      <c r="P910">
        <v>112.41303199922005</v>
      </c>
      <c r="Q910"/>
      <c r="R910"/>
      <c r="S910">
        <v>0</v>
      </c>
      <c r="T910"/>
      <c r="U910"/>
      <c r="V910">
        <v>80.442353173753801</v>
      </c>
      <c r="W910"/>
      <c r="X910"/>
      <c r="Y910">
        <v>0</v>
      </c>
      <c r="Z910"/>
      <c r="AA910">
        <v>0</v>
      </c>
      <c r="AB910"/>
      <c r="AC910"/>
      <c r="AD910">
        <v>0</v>
      </c>
      <c r="AE910"/>
      <c r="AF910">
        <v>0</v>
      </c>
      <c r="AG910"/>
      <c r="AH910">
        <v>598.16112895476067</v>
      </c>
      <c r="AI910">
        <v>0</v>
      </c>
      <c r="AJ910">
        <v>0</v>
      </c>
      <c r="AK910"/>
      <c r="AL910">
        <v>1800.1337890625</v>
      </c>
      <c r="AM910">
        <v>1201.97265625</v>
      </c>
      <c r="AN910">
        <v>598.1611328125</v>
      </c>
      <c r="AO910" s="5" t="s">
        <v>2061</v>
      </c>
    </row>
    <row r="911" spans="1:41" ht="15" x14ac:dyDescent="0.25">
      <c r="A911">
        <v>2015</v>
      </c>
      <c r="B911" s="5" t="s">
        <v>1808</v>
      </c>
      <c r="C911" s="5" t="s">
        <v>367</v>
      </c>
      <c r="D911" s="5" t="s">
        <v>91</v>
      </c>
      <c r="E911" s="5" t="s">
        <v>154</v>
      </c>
      <c r="F911" s="5" t="s">
        <v>380</v>
      </c>
      <c r="G911" s="5" t="s">
        <v>94</v>
      </c>
      <c r="H911" s="5" t="s">
        <v>319</v>
      </c>
      <c r="I911">
        <v>897.24163155340784</v>
      </c>
      <c r="J911">
        <v>38.674208256612403</v>
      </c>
      <c r="K911">
        <v>0</v>
      </c>
      <c r="L911">
        <v>324.86334935554419</v>
      </c>
      <c r="M911">
        <v>876.61538714988114</v>
      </c>
      <c r="N911">
        <v>226.88868843879277</v>
      </c>
      <c r="O911">
        <v>348.58353041959981</v>
      </c>
      <c r="P911">
        <v>5.1565611008816541</v>
      </c>
      <c r="Q911">
        <v>293.2091183717169</v>
      </c>
      <c r="R911">
        <v>826.04589635669765</v>
      </c>
      <c r="S911">
        <v>611.42143941631377</v>
      </c>
      <c r="T911">
        <v>288.76742164937264</v>
      </c>
      <c r="U911">
        <v>660.03982091285172</v>
      </c>
      <c r="V911">
        <v>26.814117724584602</v>
      </c>
      <c r="W911">
        <v>0</v>
      </c>
      <c r="X911">
        <v>226.88868843879277</v>
      </c>
      <c r="Y911">
        <v>2268.8868843879277</v>
      </c>
      <c r="Z911">
        <v>0</v>
      </c>
      <c r="AA911">
        <v>5416.6548451557355</v>
      </c>
      <c r="AB911"/>
      <c r="AC911">
        <v>0</v>
      </c>
      <c r="AD911">
        <v>341.62217293340956</v>
      </c>
      <c r="AE911">
        <v>1446.3638231862951</v>
      </c>
      <c r="AF911">
        <v>1049.6020179013176</v>
      </c>
      <c r="AG911">
        <v>8342.6773747169354</v>
      </c>
      <c r="AH911">
        <v>124.2679632154416</v>
      </c>
      <c r="AI911"/>
      <c r="AJ911">
        <v>83.22146190563258</v>
      </c>
      <c r="AK911">
        <v>51.565611008816539</v>
      </c>
      <c r="AL911">
        <v>24776.072265625</v>
      </c>
      <c r="AM911">
        <v>21906.33984375</v>
      </c>
      <c r="AN911">
        <v>2869.732177734375</v>
      </c>
      <c r="AO911" s="5" t="s">
        <v>2063</v>
      </c>
    </row>
    <row r="912" spans="1:41" ht="15" x14ac:dyDescent="0.25">
      <c r="A912">
        <v>2015</v>
      </c>
      <c r="B912" s="5" t="s">
        <v>1806</v>
      </c>
      <c r="C912" s="5" t="s">
        <v>367</v>
      </c>
      <c r="D912" s="5" t="s">
        <v>91</v>
      </c>
      <c r="E912" s="5" t="s">
        <v>154</v>
      </c>
      <c r="F912" s="5" t="s">
        <v>380</v>
      </c>
      <c r="G912" s="5" t="s">
        <v>94</v>
      </c>
      <c r="H912" s="5" t="s">
        <v>319</v>
      </c>
      <c r="I912"/>
      <c r="J912">
        <v>160.68809670622855</v>
      </c>
      <c r="K912">
        <v>0</v>
      </c>
      <c r="L912">
        <v>160.68809670622855</v>
      </c>
      <c r="M912">
        <v>385.65143209494852</v>
      </c>
      <c r="N912">
        <v>421.80625385384997</v>
      </c>
      <c r="O912">
        <v>385.65143209494852</v>
      </c>
      <c r="P912">
        <v>0</v>
      </c>
      <c r="Q912">
        <v>363.42291205058689</v>
      </c>
      <c r="R912">
        <v>549.40285342827485</v>
      </c>
      <c r="S912">
        <v>1089.4652956682296</v>
      </c>
      <c r="T912">
        <v>69.631508572699033</v>
      </c>
      <c r="U912">
        <v>430.40628078956729</v>
      </c>
      <c r="V912">
        <v>615.97103737387613</v>
      </c>
      <c r="W912">
        <v>0</v>
      </c>
      <c r="X912">
        <v>332.8167698769783</v>
      </c>
      <c r="Y912">
        <v>2396.3951488788884</v>
      </c>
      <c r="Z912">
        <v>20.35382558278895</v>
      </c>
      <c r="AA912">
        <v>4762.0884818022914</v>
      </c>
      <c r="AB912">
        <v>0</v>
      </c>
      <c r="AC912">
        <v>0</v>
      </c>
      <c r="AD912">
        <v>0</v>
      </c>
      <c r="AE912">
        <v>214.61502196083885</v>
      </c>
      <c r="AF912">
        <v>7461.9374219858173</v>
      </c>
      <c r="AG912">
        <v>8781.3364623762973</v>
      </c>
      <c r="AH912">
        <v>116.76668360652607</v>
      </c>
      <c r="AI912">
        <v>0</v>
      </c>
      <c r="AJ912">
        <v>752.73378677559242</v>
      </c>
      <c r="AK912">
        <v>53.562698902076185</v>
      </c>
      <c r="AL912">
        <v>29525.392578125</v>
      </c>
      <c r="AM912">
        <v>27091.845703125</v>
      </c>
      <c r="AN912">
        <v>2433.545654296875</v>
      </c>
      <c r="AO912" s="5" t="s">
        <v>2062</v>
      </c>
    </row>
    <row r="913" spans="1:41" ht="15" x14ac:dyDescent="0.25">
      <c r="A913">
        <v>2015</v>
      </c>
      <c r="B913" s="5" t="s">
        <v>1807</v>
      </c>
      <c r="C913" s="5" t="s">
        <v>367</v>
      </c>
      <c r="D913" s="5" t="s">
        <v>91</v>
      </c>
      <c r="E913" s="5" t="s">
        <v>154</v>
      </c>
      <c r="F913" s="5" t="s">
        <v>380</v>
      </c>
      <c r="G913" s="5" t="s">
        <v>94</v>
      </c>
      <c r="H913" s="5" t="s">
        <v>319</v>
      </c>
      <c r="I913">
        <v>920.05565903289062</v>
      </c>
      <c r="J913">
        <v>0</v>
      </c>
      <c r="K913">
        <v>0</v>
      </c>
      <c r="L913">
        <v>401.86339130172234</v>
      </c>
      <c r="M913">
        <v>898.90495422753679</v>
      </c>
      <c r="N913">
        <v>433.58944850975303</v>
      </c>
      <c r="O913">
        <v>356.95621485899511</v>
      </c>
      <c r="P913">
        <v>1725.1276264619557</v>
      </c>
      <c r="Q913">
        <v>425.96958984305223</v>
      </c>
      <c r="R913">
        <v>729.51022594486858</v>
      </c>
      <c r="S913">
        <v>1213.8715706805899</v>
      </c>
      <c r="T913">
        <v>317.2605720803071</v>
      </c>
      <c r="U913">
        <v>412.4387437043992</v>
      </c>
      <c r="V913">
        <v>0</v>
      </c>
      <c r="W913">
        <v>0</v>
      </c>
      <c r="X913">
        <v>226.31254141728573</v>
      </c>
      <c r="Y913">
        <v>2326.5775285889185</v>
      </c>
      <c r="Z913"/>
      <c r="AA913">
        <v>5011.5200212330992</v>
      </c>
      <c r="AB913"/>
      <c r="AC913">
        <v>0</v>
      </c>
      <c r="AD913">
        <v>332.63458947955178</v>
      </c>
      <c r="AE913">
        <v>257.54155706239061</v>
      </c>
      <c r="AF913">
        <v>2241.9747093675037</v>
      </c>
      <c r="AG913">
        <v>4806.4976670166525</v>
      </c>
      <c r="AH913">
        <v>103.63845354623365</v>
      </c>
      <c r="AI913">
        <v>0</v>
      </c>
      <c r="AJ913">
        <v>749.74826598079778</v>
      </c>
      <c r="AK913">
        <v>52.876762013384514</v>
      </c>
      <c r="AL913">
        <v>23944.873046875</v>
      </c>
      <c r="AM913">
        <v>20442.4140625</v>
      </c>
      <c r="AN913">
        <v>3502.455322265625</v>
      </c>
      <c r="AO913" s="5" t="s">
        <v>2064</v>
      </c>
    </row>
    <row r="914" spans="1:41" ht="15" x14ac:dyDescent="0.25">
      <c r="A914">
        <v>2015</v>
      </c>
      <c r="B914" s="5" t="s">
        <v>1806</v>
      </c>
      <c r="C914" s="5" t="s">
        <v>367</v>
      </c>
      <c r="D914" s="5" t="s">
        <v>91</v>
      </c>
      <c r="E914" s="5" t="s">
        <v>154</v>
      </c>
      <c r="F914" s="5" t="s">
        <v>383</v>
      </c>
      <c r="G914" s="5" t="s">
        <v>94</v>
      </c>
      <c r="H914" s="5" t="s">
        <v>319</v>
      </c>
      <c r="I914">
        <v>1874.6944615726663</v>
      </c>
      <c r="J914">
        <v>3213.7619341245709</v>
      </c>
      <c r="K914">
        <v>151.04681090385483</v>
      </c>
      <c r="L914">
        <v>605.2584975934609</v>
      </c>
      <c r="M914">
        <v>1400.7984830365474</v>
      </c>
      <c r="N914">
        <v>2710.8081914340755</v>
      </c>
      <c r="O914">
        <v>1853.2693820118359</v>
      </c>
      <c r="P914">
        <v>1509.8039315721628</v>
      </c>
      <c r="Q914">
        <v>189.71907951115384</v>
      </c>
      <c r="R914">
        <v>716.32464683992134</v>
      </c>
      <c r="S914">
        <v>1089.4652956682296</v>
      </c>
      <c r="T914">
        <v>2678.1349451038091</v>
      </c>
      <c r="U914">
        <v>0</v>
      </c>
      <c r="V914">
        <v>64.27523868249142</v>
      </c>
      <c r="W914">
        <v>755.2340545192742</v>
      </c>
      <c r="X914">
        <v>5457.5033911325427</v>
      </c>
      <c r="Y914">
        <v>3183.7668227394083</v>
      </c>
      <c r="Z914">
        <v>3874.5113877805829</v>
      </c>
      <c r="AA914">
        <v>19280.539871424469</v>
      </c>
      <c r="AB914">
        <v>331.01747921483081</v>
      </c>
      <c r="AC914">
        <v>5603.9684916224724</v>
      </c>
      <c r="AD914">
        <v>1178.044608977538</v>
      </c>
      <c r="AE914">
        <v>1257.0308429134848</v>
      </c>
      <c r="AF914">
        <v>4547.7516628205594</v>
      </c>
      <c r="AG914">
        <v>17925.111282775462</v>
      </c>
      <c r="AH914">
        <v>7464.497718993337</v>
      </c>
      <c r="AI914">
        <v>208.89452571809713</v>
      </c>
      <c r="AJ914">
        <v>4516.4027206535557</v>
      </c>
      <c r="AK914">
        <v>361.01259059999347</v>
      </c>
      <c r="AL914">
        <v>94002.6484375</v>
      </c>
      <c r="AM914">
        <v>71073.734375</v>
      </c>
      <c r="AN914">
        <v>22928.91796875</v>
      </c>
      <c r="AO914" s="5" t="s">
        <v>2065</v>
      </c>
    </row>
    <row r="915" spans="1:41" ht="15" x14ac:dyDescent="0.25">
      <c r="A915">
        <v>2015</v>
      </c>
      <c r="B915" s="5" t="s">
        <v>1808</v>
      </c>
      <c r="C915" s="5" t="s">
        <v>367</v>
      </c>
      <c r="D915" s="5" t="s">
        <v>91</v>
      </c>
      <c r="E915" s="5" t="s">
        <v>154</v>
      </c>
      <c r="F915" s="5" t="s">
        <v>383</v>
      </c>
      <c r="G915" s="5" t="s">
        <v>94</v>
      </c>
      <c r="H915" s="5" t="s">
        <v>319</v>
      </c>
      <c r="I915">
        <v>1031.3122201763308</v>
      </c>
      <c r="J915">
        <v>2659.2385597246689</v>
      </c>
      <c r="K915">
        <v>412.52488807053231</v>
      </c>
      <c r="L915">
        <v>492.96724124428613</v>
      </c>
      <c r="M915">
        <v>1733.6358421164121</v>
      </c>
      <c r="N915">
        <v>3289.8859823624953</v>
      </c>
      <c r="O915">
        <v>2126.565798003594</v>
      </c>
      <c r="P915">
        <v>203.16850737473717</v>
      </c>
      <c r="Q915">
        <v>99.086828014989578</v>
      </c>
      <c r="R915">
        <v>745.22603743248806</v>
      </c>
      <c r="S915">
        <v>611.42143941631377</v>
      </c>
      <c r="T915">
        <v>3093.9366605289924</v>
      </c>
      <c r="U915">
        <v>0</v>
      </c>
      <c r="V915">
        <v>613.63077100491682</v>
      </c>
      <c r="W915">
        <v>631.11770101022671</v>
      </c>
      <c r="X915">
        <v>6002.2371214262448</v>
      </c>
      <c r="Y915">
        <v>2294.669689892336</v>
      </c>
      <c r="Z915">
        <v>2690.6935824400471</v>
      </c>
      <c r="AA915">
        <v>18826.08448995712</v>
      </c>
      <c r="AB915"/>
      <c r="AC915">
        <v>5442.4408483145326</v>
      </c>
      <c r="AD915">
        <v>2405.0200974512036</v>
      </c>
      <c r="AE915">
        <v>2686.1042430602624</v>
      </c>
      <c r="AF915">
        <v>6973.1450130935864</v>
      </c>
      <c r="AG915">
        <v>16416.001881138312</v>
      </c>
      <c r="AH915">
        <v>7827.0237494572093</v>
      </c>
      <c r="AI915">
        <v>201.10588293438451</v>
      </c>
      <c r="AJ915">
        <v>11446.661988076747</v>
      </c>
      <c r="AK915">
        <v>421.80669805211932</v>
      </c>
      <c r="AL915">
        <v>101376.71875</v>
      </c>
      <c r="AM915">
        <v>75910.3203125</v>
      </c>
      <c r="AN915">
        <v>25466.39453125</v>
      </c>
      <c r="AO915" s="5" t="s">
        <v>2067</v>
      </c>
    </row>
    <row r="916" spans="1:41" ht="15" x14ac:dyDescent="0.25">
      <c r="A916">
        <v>2015</v>
      </c>
      <c r="B916" s="5" t="s">
        <v>1807</v>
      </c>
      <c r="C916" s="5" t="s">
        <v>367</v>
      </c>
      <c r="D916" s="5" t="s">
        <v>91</v>
      </c>
      <c r="E916" s="5" t="s">
        <v>154</v>
      </c>
      <c r="F916" s="5" t="s">
        <v>383</v>
      </c>
      <c r="G916" s="5" t="s">
        <v>94</v>
      </c>
      <c r="H916" s="5" t="s">
        <v>319</v>
      </c>
      <c r="I916">
        <v>1099.836649878398</v>
      </c>
      <c r="J916">
        <v>4053.8850876928136</v>
      </c>
      <c r="K916">
        <v>423.01409610707611</v>
      </c>
      <c r="L916">
        <v>749.7924853497924</v>
      </c>
      <c r="M916">
        <v>1845.3989942671196</v>
      </c>
      <c r="N916">
        <v>3054.1617738930895</v>
      </c>
      <c r="O916">
        <v>2057.4559606455969</v>
      </c>
      <c r="P916">
        <v>1170.4842340692408</v>
      </c>
      <c r="Q916">
        <v>191.30155767058312</v>
      </c>
      <c r="R916">
        <v>825.90053430008118</v>
      </c>
      <c r="S916">
        <v>1213.8715706805899</v>
      </c>
      <c r="T916">
        <v>3384.1127688566089</v>
      </c>
      <c r="U916">
        <v>0</v>
      </c>
      <c r="V916">
        <v>629.23346795927569</v>
      </c>
      <c r="W916">
        <v>520.2603413456261</v>
      </c>
      <c r="X916">
        <v>5976.1316427527181</v>
      </c>
      <c r="Y916">
        <v>2353.015909595611</v>
      </c>
      <c r="Z916">
        <v>2273.7007665755341</v>
      </c>
      <c r="AA916">
        <v>20290.427604414763</v>
      </c>
      <c r="AB916">
        <v>197.75908993005808</v>
      </c>
      <c r="AC916">
        <v>5580.8249699406551</v>
      </c>
      <c r="AD916">
        <v>2603.1291138039714</v>
      </c>
      <c r="AE916">
        <v>1807.3594516746907</v>
      </c>
      <c r="AF916">
        <v>4598.1632246839172</v>
      </c>
      <c r="AG916">
        <v>16947.002225289736</v>
      </c>
      <c r="AH916">
        <v>7561.3769679139859</v>
      </c>
      <c r="AI916">
        <v>206.2193718521996</v>
      </c>
      <c r="AJ916">
        <v>4498.4895958847865</v>
      </c>
      <c r="AK916">
        <v>432.53191326948536</v>
      </c>
      <c r="AL916">
        <v>96544.8359375</v>
      </c>
      <c r="AM916">
        <v>70123.578125</v>
      </c>
      <c r="AN916">
        <v>26421.26171875</v>
      </c>
      <c r="AO916" s="5" t="s">
        <v>2066</v>
      </c>
    </row>
    <row r="917" spans="1:41" ht="15" x14ac:dyDescent="0.25">
      <c r="A917">
        <v>2015</v>
      </c>
      <c r="B917" s="5" t="s">
        <v>1807</v>
      </c>
      <c r="C917" s="5" t="s">
        <v>367</v>
      </c>
      <c r="D917" s="5" t="s">
        <v>91</v>
      </c>
      <c r="E917" s="5" t="s">
        <v>154</v>
      </c>
      <c r="F917" s="5" t="s">
        <v>386</v>
      </c>
      <c r="G917" s="5" t="s">
        <v>94</v>
      </c>
      <c r="H917" s="5" t="s">
        <v>319</v>
      </c>
      <c r="I917">
        <v>412.4387437043992</v>
      </c>
      <c r="J917">
        <v>352.92646645796265</v>
      </c>
      <c r="K917">
        <v>52.876762013384514</v>
      </c>
      <c r="L917">
        <v>211.50704805353806</v>
      </c>
      <c r="M917">
        <v>1443.5356029653974</v>
      </c>
      <c r="N917">
        <v>411.38120846413153</v>
      </c>
      <c r="O917">
        <v>2392.1024120759048</v>
      </c>
      <c r="P917">
        <v>160.56451799460316</v>
      </c>
      <c r="Q917">
        <v>1508.1942276110228</v>
      </c>
      <c r="R917">
        <v>271.8687905172302</v>
      </c>
      <c r="S917">
        <v>46.757143989232283</v>
      </c>
      <c r="T917">
        <v>528.76762013384518</v>
      </c>
      <c r="U917"/>
      <c r="V917">
        <v>267.55641578772565</v>
      </c>
      <c r="W917">
        <v>203.04676613139654</v>
      </c>
      <c r="X917">
        <v>523.47994393250667</v>
      </c>
      <c r="Y917">
        <v>2850.0574725214256</v>
      </c>
      <c r="Z917">
        <v>0</v>
      </c>
      <c r="AA917">
        <v>5122.6691783924098</v>
      </c>
      <c r="AB917">
        <v>217.85225949514421</v>
      </c>
      <c r="AC917">
        <v>375.31925677100327</v>
      </c>
      <c r="AD917">
        <v>1919.6653511582715</v>
      </c>
      <c r="AE917">
        <v>1140.5411812763014</v>
      </c>
      <c r="AF917">
        <v>454.74015331510685</v>
      </c>
      <c r="AG917">
        <v>4347.5273727404747</v>
      </c>
      <c r="AH917">
        <v>905.25016566914292</v>
      </c>
      <c r="AI917">
        <v>336.29620640512553</v>
      </c>
      <c r="AJ917">
        <v>1636.9503807247422</v>
      </c>
      <c r="AK917">
        <v>31.72605720803071</v>
      </c>
      <c r="AL917">
        <v>28125.599609375</v>
      </c>
      <c r="AM917">
        <v>19524.244140625</v>
      </c>
      <c r="AN917">
        <v>8601.35546875</v>
      </c>
      <c r="AO917" s="5" t="s">
        <v>2069</v>
      </c>
    </row>
    <row r="918" spans="1:41" ht="15" x14ac:dyDescent="0.25">
      <c r="A918">
        <v>2015</v>
      </c>
      <c r="B918" s="5" t="s">
        <v>1806</v>
      </c>
      <c r="C918" s="5" t="s">
        <v>367</v>
      </c>
      <c r="D918" s="5" t="s">
        <v>91</v>
      </c>
      <c r="E918" s="5" t="s">
        <v>154</v>
      </c>
      <c r="F918" s="5" t="s">
        <v>386</v>
      </c>
      <c r="G918" s="5" t="s">
        <v>94</v>
      </c>
      <c r="H918" s="5" t="s">
        <v>319</v>
      </c>
      <c r="I918">
        <v>460.63921055785517</v>
      </c>
      <c r="J918">
        <v>396.36397187536375</v>
      </c>
      <c r="K918">
        <v>116.76668360652607</v>
      </c>
      <c r="L918">
        <v>214.25079560830474</v>
      </c>
      <c r="M918">
        <v>1351.1860331784992</v>
      </c>
      <c r="N918">
        <v>399.30992031497794</v>
      </c>
      <c r="O918">
        <v>2303.1960527892757</v>
      </c>
      <c r="P918">
        <v>121.03027443913135</v>
      </c>
      <c r="Q918">
        <v>1308.3224833821128</v>
      </c>
      <c r="R918">
        <v>235.77762943340019</v>
      </c>
      <c r="S918">
        <v>41.778905143619426</v>
      </c>
      <c r="T918">
        <v>867.71572221363419</v>
      </c>
      <c r="U918">
        <v>0</v>
      </c>
      <c r="V918">
        <v>271.0272564445055</v>
      </c>
      <c r="W918">
        <v>246.38841494955045</v>
      </c>
      <c r="X918">
        <v>754.90643801142653</v>
      </c>
      <c r="Y918">
        <v>2851.6780895465358</v>
      </c>
      <c r="Z918">
        <v>114.62417565044304</v>
      </c>
      <c r="AA918">
        <v>4867.7055638109041</v>
      </c>
      <c r="AB918">
        <v>257.10095472996568</v>
      </c>
      <c r="AC918">
        <v>374.52429559995164</v>
      </c>
      <c r="AD918">
        <v>216.82180515560441</v>
      </c>
      <c r="AE918">
        <v>950.43795439800067</v>
      </c>
      <c r="AF918">
        <v>1445.1216163780155</v>
      </c>
      <c r="AG918">
        <v>4183.9580386459993</v>
      </c>
      <c r="AH918">
        <v>1218.0157730332123</v>
      </c>
      <c r="AI918">
        <v>340.65876501720453</v>
      </c>
      <c r="AJ918">
        <v>1643.4687677933764</v>
      </c>
      <c r="AK918">
        <v>32.13761934124571</v>
      </c>
      <c r="AL918">
        <v>27584.91015625</v>
      </c>
      <c r="AM918">
        <v>19838.240234375</v>
      </c>
      <c r="AN918">
        <v>7746.6728515625</v>
      </c>
      <c r="AO918" s="5" t="s">
        <v>2070</v>
      </c>
    </row>
    <row r="919" spans="1:41" ht="15" x14ac:dyDescent="0.25">
      <c r="A919">
        <v>2015</v>
      </c>
      <c r="B919" s="5" t="s">
        <v>1808</v>
      </c>
      <c r="C919" s="5" t="s">
        <v>367</v>
      </c>
      <c r="D919" s="5" t="s">
        <v>91</v>
      </c>
      <c r="E919" s="5" t="s">
        <v>154</v>
      </c>
      <c r="F919" s="5" t="s">
        <v>386</v>
      </c>
      <c r="G919" s="5" t="s">
        <v>94</v>
      </c>
      <c r="H919" s="5" t="s">
        <v>319</v>
      </c>
      <c r="I919">
        <v>402.21176586876902</v>
      </c>
      <c r="J919">
        <v>958.60470865389948</v>
      </c>
      <c r="K919">
        <v>51.565611008816539</v>
      </c>
      <c r="L919">
        <v>190.79276073262119</v>
      </c>
      <c r="M919">
        <v>1201.4787365054253</v>
      </c>
      <c r="N919">
        <v>419.74407361176662</v>
      </c>
      <c r="O919">
        <v>2201.8515900764664</v>
      </c>
      <c r="P919">
        <v>1590.2834435119021</v>
      </c>
      <c r="Q919">
        <v>702.56212320411919</v>
      </c>
      <c r="R919">
        <v>759.31819476362102</v>
      </c>
      <c r="S919">
        <v>22.90886836668729</v>
      </c>
      <c r="T919">
        <v>412.52488807053231</v>
      </c>
      <c r="U919"/>
      <c r="V919">
        <v>327.95728601607317</v>
      </c>
      <c r="W919">
        <v>198.0119462738555</v>
      </c>
      <c r="X919">
        <v>525.96923228992875</v>
      </c>
      <c r="Y919">
        <v>2779.3864333752113</v>
      </c>
      <c r="Z919">
        <v>0</v>
      </c>
      <c r="AA919">
        <v>5317.2684805195222</v>
      </c>
      <c r="AB919"/>
      <c r="AC919">
        <v>366.01270694057979</v>
      </c>
      <c r="AD919">
        <v>1481.9244998501952</v>
      </c>
      <c r="AE919">
        <v>42.283801027229565</v>
      </c>
      <c r="AF919">
        <v>834.07489369497523</v>
      </c>
      <c r="AG919">
        <v>5225.4574683840428</v>
      </c>
      <c r="AH919">
        <v>944.72695595887706</v>
      </c>
      <c r="AI919">
        <v>448.62081577670392</v>
      </c>
      <c r="AJ919">
        <v>1559.4188605772454</v>
      </c>
      <c r="AK919">
        <v>30.939366605289923</v>
      </c>
      <c r="AL919">
        <v>28995.896484375</v>
      </c>
      <c r="AM919">
        <v>21475.376953125</v>
      </c>
      <c r="AN919">
        <v>7520.5224609375</v>
      </c>
      <c r="AO919" s="5" t="s">
        <v>2068</v>
      </c>
    </row>
    <row r="920" spans="1:41" ht="15" x14ac:dyDescent="0.25">
      <c r="A920">
        <v>2015</v>
      </c>
      <c r="B920" s="5" t="s">
        <v>1806</v>
      </c>
      <c r="C920" s="5" t="s">
        <v>367</v>
      </c>
      <c r="D920" s="5" t="s">
        <v>91</v>
      </c>
      <c r="E920" s="5" t="s">
        <v>154</v>
      </c>
      <c r="F920" s="5" t="s">
        <v>389</v>
      </c>
      <c r="G920" s="5" t="s">
        <v>94</v>
      </c>
      <c r="H920" s="5" t="s">
        <v>319</v>
      </c>
      <c r="I920">
        <v>490.63432194301782</v>
      </c>
      <c r="J920">
        <v>156.40308079406245</v>
      </c>
      <c r="K920">
        <v>42.850159121660944</v>
      </c>
      <c r="L920">
        <v>91.056588133529516</v>
      </c>
      <c r="M920">
        <v>0</v>
      </c>
      <c r="N920">
        <v>343.06908646779794</v>
      </c>
      <c r="O920">
        <v>246.38841494955045</v>
      </c>
      <c r="P920">
        <v>38.768681465322736</v>
      </c>
      <c r="Q920">
        <v>252.54812532328921</v>
      </c>
      <c r="R920">
        <v>325.92085054391129</v>
      </c>
      <c r="S920">
        <v>700.60010163915649</v>
      </c>
      <c r="T920">
        <v>289.23857407121142</v>
      </c>
      <c r="U920">
        <v>33.108175445351328</v>
      </c>
      <c r="V920">
        <v>287.09606611512834</v>
      </c>
      <c r="W920">
        <v>85.700318243321888</v>
      </c>
      <c r="X920">
        <v>52.00262029327785</v>
      </c>
      <c r="Y920">
        <v>10556.136699621175</v>
      </c>
      <c r="Z920">
        <v>214.25079560830474</v>
      </c>
      <c r="AA920">
        <v>3183.9945318406121</v>
      </c>
      <c r="AB920">
        <v>43.92141309970247</v>
      </c>
      <c r="AC920">
        <v>99.872986947731704</v>
      </c>
      <c r="AD920">
        <v>392.68153632584591</v>
      </c>
      <c r="AE920">
        <v>214.61502196083885</v>
      </c>
      <c r="AF920">
        <v>524.91444924034658</v>
      </c>
      <c r="AG920">
        <v>5588.4462804422483</v>
      </c>
      <c r="AH920">
        <v>1526.5369187091712</v>
      </c>
      <c r="AI920">
        <v>125.33671543085826</v>
      </c>
      <c r="AJ920">
        <v>6310.4182458020496</v>
      </c>
      <c r="AK920">
        <v>40.7076511655779</v>
      </c>
      <c r="AL920">
        <v>32257.216796875</v>
      </c>
      <c r="AM920">
        <v>28711.251953125</v>
      </c>
      <c r="AN920">
        <v>3545.96435546875</v>
      </c>
      <c r="AO920" s="5" t="s">
        <v>2073</v>
      </c>
    </row>
    <row r="921" spans="1:41" ht="15" x14ac:dyDescent="0.25">
      <c r="A921">
        <v>2015</v>
      </c>
      <c r="B921" s="5" t="s">
        <v>1808</v>
      </c>
      <c r="C921" s="5" t="s">
        <v>367</v>
      </c>
      <c r="D921" s="5" t="s">
        <v>91</v>
      </c>
      <c r="E921" s="5" t="s">
        <v>154</v>
      </c>
      <c r="F921" s="5" t="s">
        <v>389</v>
      </c>
      <c r="G921" s="5" t="s">
        <v>94</v>
      </c>
      <c r="H921" s="5" t="s">
        <v>319</v>
      </c>
      <c r="I921">
        <v>474.40362128111218</v>
      </c>
      <c r="J921">
        <v>349.09918652968798</v>
      </c>
      <c r="K921">
        <v>41.252488807053233</v>
      </c>
      <c r="L921"/>
      <c r="M921">
        <v>0</v>
      </c>
      <c r="N921">
        <v>516.68742230834175</v>
      </c>
      <c r="O921">
        <v>232.04524953967442</v>
      </c>
      <c r="P921">
        <v>408.39963918982698</v>
      </c>
      <c r="Q921">
        <v>418.58500243375488</v>
      </c>
      <c r="R921">
        <v>1279.9157865303398</v>
      </c>
      <c r="S921">
        <v>855.77557845608919</v>
      </c>
      <c r="T921">
        <v>0</v>
      </c>
      <c r="U921">
        <v>30.939366605289923</v>
      </c>
      <c r="V921">
        <v>534.2197300513393</v>
      </c>
      <c r="W921">
        <v>82.504977614106465</v>
      </c>
      <c r="X921">
        <v>257.8280550440827</v>
      </c>
      <c r="Y921">
        <v>6497.2669871108837</v>
      </c>
      <c r="Z921">
        <v>0</v>
      </c>
      <c r="AA921">
        <v>3118.0718314693804</v>
      </c>
      <c r="AB921"/>
      <c r="AC921">
        <v>97.562136028680882</v>
      </c>
      <c r="AD921">
        <v>915.54742346153762</v>
      </c>
      <c r="AE921"/>
      <c r="AF921">
        <v>892.54120827828524</v>
      </c>
      <c r="AG921">
        <v>5432.3923865069528</v>
      </c>
      <c r="AH921">
        <v>1625.050809568487</v>
      </c>
      <c r="AI921"/>
      <c r="AJ921">
        <v>3092.7841697108347</v>
      </c>
      <c r="AK921">
        <v>43.31511324740589</v>
      </c>
      <c r="AL921">
        <v>27196.1875</v>
      </c>
      <c r="AM921">
        <v>23142.8671875</v>
      </c>
      <c r="AN921">
        <v>4053.31982421875</v>
      </c>
      <c r="AO921" s="5" t="s">
        <v>2071</v>
      </c>
    </row>
    <row r="922" spans="1:41" ht="15" x14ac:dyDescent="0.25">
      <c r="A922">
        <v>2015</v>
      </c>
      <c r="B922" s="5" t="s">
        <v>1807</v>
      </c>
      <c r="C922" s="5" t="s">
        <v>367</v>
      </c>
      <c r="D922" s="5" t="s">
        <v>91</v>
      </c>
      <c r="E922" s="5" t="s">
        <v>154</v>
      </c>
      <c r="F922" s="5" t="s">
        <v>389</v>
      </c>
      <c r="G922" s="5" t="s">
        <v>94</v>
      </c>
      <c r="H922" s="5" t="s">
        <v>319</v>
      </c>
      <c r="I922">
        <v>486.46621052313753</v>
      </c>
      <c r="J922">
        <v>396.80381093651999</v>
      </c>
      <c r="K922">
        <v>42.301409610707616</v>
      </c>
      <c r="L922"/>
      <c r="M922">
        <v>0</v>
      </c>
      <c r="N922">
        <v>461.08536475671298</v>
      </c>
      <c r="O922">
        <v>228.05535949324687</v>
      </c>
      <c r="P922">
        <v>771.08489987734208</v>
      </c>
      <c r="Q922">
        <v>290.36385530048284</v>
      </c>
      <c r="R922">
        <v>163.49771284495807</v>
      </c>
      <c r="S922">
        <v>757.80935324906034</v>
      </c>
      <c r="T922">
        <v>317.2605720803071</v>
      </c>
      <c r="U922">
        <v>31.72605720803071</v>
      </c>
      <c r="V922">
        <v>376.48254553529773</v>
      </c>
      <c r="W922">
        <v>211.50704805353806</v>
      </c>
      <c r="X922">
        <v>256.98106338504874</v>
      </c>
      <c r="Y922">
        <v>6662.4720136864489</v>
      </c>
      <c r="Z922">
        <v>158.63028604015355</v>
      </c>
      <c r="AA922">
        <v>3350.7677156340619</v>
      </c>
      <c r="AB922">
        <v>71.912396338202939</v>
      </c>
      <c r="AC922">
        <v>100.0428337293235</v>
      </c>
      <c r="AD922">
        <v>978.58790109450774</v>
      </c>
      <c r="AE922">
        <v>257.54155706239061</v>
      </c>
      <c r="AF922">
        <v>773.05826063568168</v>
      </c>
      <c r="AG922">
        <v>4479.7192777739365</v>
      </c>
      <c r="AH922">
        <v>1639.17962241492</v>
      </c>
      <c r="AI922">
        <v>123.73162311131976</v>
      </c>
      <c r="AJ922">
        <v>6285.3896298056879</v>
      </c>
      <c r="AK922">
        <v>44.416480091242995</v>
      </c>
      <c r="AL922">
        <v>29716.873046875</v>
      </c>
      <c r="AM922">
        <v>25045.130859375</v>
      </c>
      <c r="AN922">
        <v>4671.74267578125</v>
      </c>
      <c r="AO922" s="5" t="s">
        <v>2072</v>
      </c>
    </row>
    <row r="923" spans="1:41" ht="15" x14ac:dyDescent="0.25">
      <c r="A923">
        <v>2015</v>
      </c>
      <c r="B923" s="5" t="s">
        <v>1806</v>
      </c>
      <c r="C923" s="5" t="s">
        <v>367</v>
      </c>
      <c r="D923" s="5" t="s">
        <v>91</v>
      </c>
      <c r="E923" s="5" t="s">
        <v>154</v>
      </c>
      <c r="F923" s="5" t="s">
        <v>392</v>
      </c>
      <c r="G923" s="5" t="s">
        <v>94</v>
      </c>
      <c r="H923" s="5" t="s">
        <v>319</v>
      </c>
      <c r="I923">
        <v>321.3761934124571</v>
      </c>
      <c r="J923">
        <v>2083.5889872907637</v>
      </c>
      <c r="K923">
        <v>123.19420747477523</v>
      </c>
      <c r="L923">
        <v>374.93889231453329</v>
      </c>
      <c r="M923">
        <v>444.57040088723232</v>
      </c>
      <c r="N923">
        <v>151.85025138738598</v>
      </c>
      <c r="O923">
        <v>372.26075736942948</v>
      </c>
      <c r="P923">
        <v>0</v>
      </c>
      <c r="Q923">
        <v>0</v>
      </c>
      <c r="R923">
        <v>1110.8759315116743</v>
      </c>
      <c r="S923">
        <v>32.13761934124571</v>
      </c>
      <c r="T923">
        <v>96.41285802373713</v>
      </c>
      <c r="U923">
        <v>110.36058481783776</v>
      </c>
      <c r="V923">
        <v>0</v>
      </c>
      <c r="W923">
        <v>0</v>
      </c>
      <c r="X923">
        <v>0</v>
      </c>
      <c r="Y923">
        <v>7604.8319901167761</v>
      </c>
      <c r="Z923">
        <v>160.68809670622855</v>
      </c>
      <c r="AA923">
        <v>560.38866620960289</v>
      </c>
      <c r="AB923"/>
      <c r="AC923">
        <v>660.84732341944573</v>
      </c>
      <c r="AD923">
        <v>179.86354291317184</v>
      </c>
      <c r="AE923"/>
      <c r="AF923"/>
      <c r="AG923">
        <v>869.30052877177377</v>
      </c>
      <c r="AH923">
        <v>1029.4750728979043</v>
      </c>
      <c r="AI923">
        <v>264.59973257625637</v>
      </c>
      <c r="AJ923">
        <v>2532.3833876034751</v>
      </c>
      <c r="AK923">
        <v>98.555365979820181</v>
      </c>
      <c r="AL923">
        <v>19182.5</v>
      </c>
      <c r="AM923">
        <v>16541.431640625</v>
      </c>
      <c r="AN923">
        <v>2641.069580078125</v>
      </c>
      <c r="AO923" s="5" t="s">
        <v>2074</v>
      </c>
    </row>
    <row r="924" spans="1:41" ht="15" x14ac:dyDescent="0.25">
      <c r="A924">
        <v>2015</v>
      </c>
      <c r="B924" s="5" t="s">
        <v>1807</v>
      </c>
      <c r="C924" s="5" t="s">
        <v>367</v>
      </c>
      <c r="D924" s="5" t="s">
        <v>91</v>
      </c>
      <c r="E924" s="5" t="s">
        <v>154</v>
      </c>
      <c r="F924" s="5" t="s">
        <v>392</v>
      </c>
      <c r="G924" s="5" t="s">
        <v>94</v>
      </c>
      <c r="H924" s="5" t="s">
        <v>319</v>
      </c>
      <c r="I924">
        <v>613.37043935526037</v>
      </c>
      <c r="J924">
        <v>4683.4295954286372</v>
      </c>
      <c r="K924">
        <v>26.438381006692257</v>
      </c>
      <c r="L924"/>
      <c r="M924">
        <v>449.4524771137684</v>
      </c>
      <c r="N924">
        <v>211.50704805353806</v>
      </c>
      <c r="O924">
        <v>344.56190184305774</v>
      </c>
      <c r="P924">
        <v>0</v>
      </c>
      <c r="Q924">
        <v>0</v>
      </c>
      <c r="R924">
        <v>1652.4206697786399</v>
      </c>
      <c r="S924">
        <v>41.924545535063103</v>
      </c>
      <c r="T924">
        <v>105.75352402676903</v>
      </c>
      <c r="U924">
        <v>105.75352402676903</v>
      </c>
      <c r="V924">
        <v>0</v>
      </c>
      <c r="W924">
        <v>0</v>
      </c>
      <c r="X924">
        <v>41.243874370439926</v>
      </c>
      <c r="Y924">
        <v>6038.5262219285114</v>
      </c>
      <c r="Z924"/>
      <c r="AA924">
        <v>589.74104137574795</v>
      </c>
      <c r="AB924"/>
      <c r="AC924">
        <v>662.12281393160094</v>
      </c>
      <c r="AD924">
        <v>62.110895347591921</v>
      </c>
      <c r="AE924"/>
      <c r="AF924">
        <v>617.60058031633116</v>
      </c>
      <c r="AG924">
        <v>6315.6004548786468</v>
      </c>
      <c r="AH924">
        <v>897.3186513671352</v>
      </c>
      <c r="AI924">
        <v>261.21120434611953</v>
      </c>
      <c r="AJ924">
        <v>2522.3393542454546</v>
      </c>
      <c r="AK924">
        <v>0</v>
      </c>
      <c r="AL924">
        <v>26242.427734375</v>
      </c>
      <c r="AM924">
        <v>24012.412109375</v>
      </c>
      <c r="AN924">
        <v>2230.015380859375</v>
      </c>
      <c r="AO924" s="5" t="s">
        <v>2076</v>
      </c>
    </row>
    <row r="925" spans="1:41" ht="15" x14ac:dyDescent="0.25">
      <c r="A925">
        <v>2015</v>
      </c>
      <c r="B925" s="5" t="s">
        <v>1808</v>
      </c>
      <c r="C925" s="5" t="s">
        <v>367</v>
      </c>
      <c r="D925" s="5" t="s">
        <v>91</v>
      </c>
      <c r="E925" s="5" t="s">
        <v>154</v>
      </c>
      <c r="F925" s="5" t="s">
        <v>392</v>
      </c>
      <c r="G925" s="5" t="s">
        <v>94</v>
      </c>
      <c r="H925" s="5" t="s">
        <v>319</v>
      </c>
      <c r="I925">
        <v>360.9592770617158</v>
      </c>
      <c r="J925">
        <v>5447.1333189163352</v>
      </c>
      <c r="K925">
        <v>25.78280550440827</v>
      </c>
      <c r="L925"/>
      <c r="M925">
        <v>536.28235449169199</v>
      </c>
      <c r="N925">
        <v>215.54425401685313</v>
      </c>
      <c r="O925">
        <v>336.20778377748383</v>
      </c>
      <c r="P925">
        <v>2.0626244403526615</v>
      </c>
      <c r="Q925">
        <v>224.71414599630657</v>
      </c>
      <c r="R925">
        <v>71.527504706349973</v>
      </c>
      <c r="S925">
        <v>40.884969587117581</v>
      </c>
      <c r="T925">
        <v>0</v>
      </c>
      <c r="U925">
        <v>103.13122201763308</v>
      </c>
      <c r="V925">
        <v>119.63221754045438</v>
      </c>
      <c r="W925">
        <v>12.375746642115969</v>
      </c>
      <c r="X925">
        <v>41.252488807053233</v>
      </c>
      <c r="Y925">
        <v>5888.7927772068488</v>
      </c>
      <c r="Z925">
        <v>208.32506847561882</v>
      </c>
      <c r="AA925">
        <v>1016.9813208098054</v>
      </c>
      <c r="AB925"/>
      <c r="AC925">
        <v>645.70458105240073</v>
      </c>
      <c r="AD925">
        <v>61.147532846474824</v>
      </c>
      <c r="AE925"/>
      <c r="AF925">
        <v>146.50054689628107</v>
      </c>
      <c r="AG925">
        <v>7209.1700196641941</v>
      </c>
      <c r="AH925">
        <v>648.41865734841963</v>
      </c>
      <c r="AI925">
        <v>0</v>
      </c>
      <c r="AJ925">
        <v>553.65313936009375</v>
      </c>
      <c r="AK925">
        <v>0</v>
      </c>
      <c r="AL925">
        <v>23916.18359375</v>
      </c>
      <c r="AM925">
        <v>22213.83203125</v>
      </c>
      <c r="AN925">
        <v>1702.3524169921875</v>
      </c>
      <c r="AO925" s="5" t="s">
        <v>2075</v>
      </c>
    </row>
    <row r="926" spans="1:41" ht="15" x14ac:dyDescent="0.25">
      <c r="A926">
        <v>2015</v>
      </c>
      <c r="B926" s="5" t="s">
        <v>1807</v>
      </c>
      <c r="C926" s="5" t="s">
        <v>367</v>
      </c>
      <c r="D926" s="5" t="s">
        <v>91</v>
      </c>
      <c r="E926" s="5" t="s">
        <v>154</v>
      </c>
      <c r="F926" s="5" t="s">
        <v>395</v>
      </c>
      <c r="G926" s="5" t="s">
        <v>94</v>
      </c>
      <c r="H926" s="5" t="s">
        <v>319</v>
      </c>
      <c r="I926">
        <v>0</v>
      </c>
      <c r="J926">
        <v>1096.9336119639374</v>
      </c>
      <c r="K926">
        <v>116.32887642944594</v>
      </c>
      <c r="L926">
        <v>158.63028604015355</v>
      </c>
      <c r="M926">
        <v>0</v>
      </c>
      <c r="N926">
        <v>488.58128100367293</v>
      </c>
      <c r="O926">
        <v>49.577252063749327</v>
      </c>
      <c r="P926">
        <v>886.14251319446225</v>
      </c>
      <c r="Q926">
        <v>0</v>
      </c>
      <c r="R926">
        <v>25.683485494178189</v>
      </c>
      <c r="S926">
        <v>352.85971688424803</v>
      </c>
      <c r="T926">
        <v>1586.3028604015356</v>
      </c>
      <c r="U926">
        <v>0</v>
      </c>
      <c r="V926">
        <v>0</v>
      </c>
      <c r="W926">
        <v>52.876762013384514</v>
      </c>
      <c r="X926">
        <v>2346.6706981540046</v>
      </c>
      <c r="Y926">
        <v>740.27466818738321</v>
      </c>
      <c r="Z926">
        <v>2115.0704805353807</v>
      </c>
      <c r="AA926">
        <v>5412.5536319216417</v>
      </c>
      <c r="AB926"/>
      <c r="AC926">
        <v>636.95347521322981</v>
      </c>
      <c r="AD926">
        <v>3486.8824683070825</v>
      </c>
      <c r="AE926">
        <v>1638.9279290277361</v>
      </c>
      <c r="AF926">
        <v>3342.8688944861692</v>
      </c>
      <c r="AG926">
        <v>7158.4560413719955</v>
      </c>
      <c r="AH926">
        <v>0</v>
      </c>
      <c r="AI926">
        <v>0</v>
      </c>
      <c r="AJ926">
        <v>624.79022165066476</v>
      </c>
      <c r="AK926">
        <v>259.09613386558414</v>
      </c>
      <c r="AL926">
        <v>32576.4609375</v>
      </c>
      <c r="AM926">
        <v>24325.865234375</v>
      </c>
      <c r="AN926">
        <v>8250.5947265625</v>
      </c>
      <c r="AO926" s="5" t="s">
        <v>2078</v>
      </c>
    </row>
    <row r="927" spans="1:41" ht="15" x14ac:dyDescent="0.25">
      <c r="A927">
        <v>2015</v>
      </c>
      <c r="B927" s="5" t="s">
        <v>1808</v>
      </c>
      <c r="C927" s="5" t="s">
        <v>367</v>
      </c>
      <c r="D927" s="5" t="s">
        <v>91</v>
      </c>
      <c r="E927" s="5" t="s">
        <v>154</v>
      </c>
      <c r="F927" s="5" t="s">
        <v>395</v>
      </c>
      <c r="G927" s="5" t="s">
        <v>94</v>
      </c>
      <c r="H927" s="5" t="s">
        <v>319</v>
      </c>
      <c r="I927">
        <v>0</v>
      </c>
      <c r="J927">
        <v>975.62136028680891</v>
      </c>
      <c r="K927">
        <v>113.44434421939638</v>
      </c>
      <c r="L927">
        <v>185.63619963173954</v>
      </c>
      <c r="M927">
        <v>0</v>
      </c>
      <c r="N927">
        <v>499.15511456534409</v>
      </c>
      <c r="O927">
        <v>48.347916881866389</v>
      </c>
      <c r="P927">
        <v>763.17104293048476</v>
      </c>
      <c r="Q927">
        <v>0</v>
      </c>
      <c r="R927">
        <v>51.383491583855601</v>
      </c>
      <c r="S927">
        <v>53.280888680114231</v>
      </c>
      <c r="T927">
        <v>1546.9683302644962</v>
      </c>
      <c r="U927">
        <v>0</v>
      </c>
      <c r="V927">
        <v>1.0313122201763307</v>
      </c>
      <c r="W927">
        <v>51.565611008816539</v>
      </c>
      <c r="X927">
        <v>2357.5797353230923</v>
      </c>
      <c r="Y927">
        <v>721.91855412343159</v>
      </c>
      <c r="Z927">
        <v>633.22570318826706</v>
      </c>
      <c r="AA927">
        <v>4847.461165527201</v>
      </c>
      <c r="AB927"/>
      <c r="AC927">
        <v>621.159350212204</v>
      </c>
      <c r="AD927">
        <v>1302.449359421789</v>
      </c>
      <c r="AE927">
        <v>1770.7630820427601</v>
      </c>
      <c r="AF927">
        <v>3400.378793727712</v>
      </c>
      <c r="AG927">
        <v>9441.2002743775301</v>
      </c>
      <c r="AH927">
        <v>0</v>
      </c>
      <c r="AI927"/>
      <c r="AJ927">
        <v>38.494970024029911</v>
      </c>
      <c r="AK927">
        <v>252.67149394320106</v>
      </c>
      <c r="AL927">
        <v>29676.908203125</v>
      </c>
      <c r="AM927">
        <v>23950.599609375</v>
      </c>
      <c r="AN927">
        <v>5726.3076171875</v>
      </c>
      <c r="AO927" s="5" t="s">
        <v>2077</v>
      </c>
    </row>
    <row r="928" spans="1:41" ht="15" x14ac:dyDescent="0.25">
      <c r="A928">
        <v>2015</v>
      </c>
      <c r="B928" s="5" t="s">
        <v>1806</v>
      </c>
      <c r="C928" s="5" t="s">
        <v>367</v>
      </c>
      <c r="D928" s="5" t="s">
        <v>91</v>
      </c>
      <c r="E928" s="5" t="s">
        <v>154</v>
      </c>
      <c r="F928" s="5" t="s">
        <v>395</v>
      </c>
      <c r="G928" s="5" t="s">
        <v>94</v>
      </c>
      <c r="H928" s="5" t="s">
        <v>319</v>
      </c>
      <c r="I928"/>
      <c r="J928">
        <v>214.25079560830474</v>
      </c>
      <c r="K928">
        <v>85.700318243321888</v>
      </c>
      <c r="L928">
        <v>160.68809670622855</v>
      </c>
      <c r="M928">
        <v>0</v>
      </c>
      <c r="N928">
        <v>382.43767016082393</v>
      </c>
      <c r="O928">
        <v>53.562698902076185</v>
      </c>
      <c r="P928">
        <v>887.13755683552699</v>
      </c>
      <c r="Q928">
        <v>0</v>
      </c>
      <c r="R928">
        <v>319.75269498228676</v>
      </c>
      <c r="S928">
        <v>395.29271789732223</v>
      </c>
      <c r="T928">
        <v>2549.5844677388263</v>
      </c>
      <c r="U928">
        <v>0</v>
      </c>
      <c r="V928">
        <v>0</v>
      </c>
      <c r="W928">
        <v>53.562698902076185</v>
      </c>
      <c r="X928">
        <v>2288.115292904226</v>
      </c>
      <c r="Y928">
        <v>407.07651165577897</v>
      </c>
      <c r="Z928">
        <v>3238.400775619526</v>
      </c>
      <c r="AA928">
        <v>5143.1619944659369</v>
      </c>
      <c r="AB928">
        <v>0</v>
      </c>
      <c r="AC928">
        <v>635.73322009713252</v>
      </c>
      <c r="AD928">
        <v>4475.0295865212101</v>
      </c>
      <c r="AE928">
        <v>542.41873924154504</v>
      </c>
      <c r="AF928">
        <v>1290.861043540036</v>
      </c>
      <c r="AG928">
        <v>7526.835359269794</v>
      </c>
      <c r="AH928">
        <v>0</v>
      </c>
      <c r="AI928">
        <v>0</v>
      </c>
      <c r="AJ928">
        <v>627.27815564632692</v>
      </c>
      <c r="AK928">
        <v>171.40063648664378</v>
      </c>
      <c r="AL928">
        <v>31448.279296875</v>
      </c>
      <c r="AM928">
        <v>21376.033203125</v>
      </c>
      <c r="AN928">
        <v>10072.248046875</v>
      </c>
      <c r="AO928" s="5" t="s">
        <v>2079</v>
      </c>
    </row>
    <row r="929" spans="1:41" ht="15" x14ac:dyDescent="0.25">
      <c r="A929">
        <v>2015</v>
      </c>
      <c r="B929" s="5" t="s">
        <v>1806</v>
      </c>
      <c r="C929" s="5" t="s">
        <v>367</v>
      </c>
      <c r="D929" s="5" t="s">
        <v>91</v>
      </c>
      <c r="E929" s="5" t="s">
        <v>154</v>
      </c>
      <c r="F929" s="5" t="s">
        <v>398</v>
      </c>
      <c r="G929" s="5" t="s">
        <v>94</v>
      </c>
      <c r="H929" s="5" t="s">
        <v>319</v>
      </c>
      <c r="I929">
        <v>765.94659429968942</v>
      </c>
      <c r="J929">
        <v>964.12858023737135</v>
      </c>
      <c r="K929">
        <v>74.987778462906661</v>
      </c>
      <c r="L929"/>
      <c r="M929">
        <v>0</v>
      </c>
      <c r="N929">
        <v>629.89733908841595</v>
      </c>
      <c r="O929">
        <v>889.14080177446465</v>
      </c>
      <c r="P929">
        <v>0</v>
      </c>
      <c r="Q929">
        <v>1126.9190128755065</v>
      </c>
      <c r="R929">
        <v>2382.6312957062796</v>
      </c>
      <c r="S929">
        <v>123.19420747477523</v>
      </c>
      <c r="T929">
        <v>0</v>
      </c>
      <c r="U929">
        <v>0</v>
      </c>
      <c r="V929">
        <v>535.62698902076181</v>
      </c>
      <c r="W929">
        <v>0</v>
      </c>
      <c r="X929">
        <v>369.6086237344723</v>
      </c>
      <c r="Y929"/>
      <c r="Z929">
        <v>690.95881583678272</v>
      </c>
      <c r="AA929">
        <v>4556.1067378773569</v>
      </c>
      <c r="AB929">
        <v>0</v>
      </c>
      <c r="AC929">
        <v>0</v>
      </c>
      <c r="AD929">
        <v>2991.3155345961009</v>
      </c>
      <c r="AE929">
        <v>5024.3891945372807</v>
      </c>
      <c r="AF929">
        <v>3026.2924879673042</v>
      </c>
      <c r="AG929">
        <v>18141.098563813815</v>
      </c>
      <c r="AH929">
        <v>890.01923003645879</v>
      </c>
      <c r="AI929">
        <v>0</v>
      </c>
      <c r="AJ929">
        <v>2760.0238848438389</v>
      </c>
      <c r="AK929">
        <v>357.79882866586888</v>
      </c>
      <c r="AL929">
        <v>46300.0859375</v>
      </c>
      <c r="AM929">
        <v>40604.01953125</v>
      </c>
      <c r="AN929">
        <v>5696.06494140625</v>
      </c>
      <c r="AO929" s="5" t="s">
        <v>2082</v>
      </c>
    </row>
    <row r="930" spans="1:41" ht="15" x14ac:dyDescent="0.25">
      <c r="A930">
        <v>2015</v>
      </c>
      <c r="B930" s="5" t="s">
        <v>1807</v>
      </c>
      <c r="C930" s="5" t="s">
        <v>367</v>
      </c>
      <c r="D930" s="5" t="s">
        <v>91</v>
      </c>
      <c r="E930" s="5" t="s">
        <v>154</v>
      </c>
      <c r="F930" s="5" t="s">
        <v>398</v>
      </c>
      <c r="G930" s="5" t="s">
        <v>94</v>
      </c>
      <c r="H930" s="5" t="s">
        <v>319</v>
      </c>
      <c r="I930">
        <v>1501.7000411801203</v>
      </c>
      <c r="J930">
        <v>858.4697832761251</v>
      </c>
      <c r="K930">
        <v>74.027466818738318</v>
      </c>
      <c r="L930"/>
      <c r="M930">
        <v>0</v>
      </c>
      <c r="N930">
        <v>177.66592036497198</v>
      </c>
      <c r="O930">
        <v>49.577252063749327</v>
      </c>
      <c r="P930">
        <v>379.64563343893838</v>
      </c>
      <c r="Q930">
        <v>34.262983783585085</v>
      </c>
      <c r="R930">
        <v>479.26517786441872</v>
      </c>
      <c r="S930">
        <v>21.295089657598009</v>
      </c>
      <c r="T930">
        <v>158.63028604015355</v>
      </c>
      <c r="U930">
        <v>0</v>
      </c>
      <c r="V930">
        <v>211.50704805353806</v>
      </c>
      <c r="W930">
        <v>0</v>
      </c>
      <c r="X930">
        <v>822.76241692826306</v>
      </c>
      <c r="Y930">
        <v>5758.2793832575735</v>
      </c>
      <c r="Z930">
        <v>232.65775285889188</v>
      </c>
      <c r="AA930">
        <v>4794.7492414306971</v>
      </c>
      <c r="AB930"/>
      <c r="AC930">
        <v>155.45768031935049</v>
      </c>
      <c r="AD930">
        <v>2708.3165332600593</v>
      </c>
      <c r="AE930">
        <v>4457.0314454968538</v>
      </c>
      <c r="AF930">
        <v>2871.2081773267792</v>
      </c>
      <c r="AG930">
        <v>22080.278281549105</v>
      </c>
      <c r="AH930">
        <v>971.15576184262545</v>
      </c>
      <c r="AI930">
        <v>0</v>
      </c>
      <c r="AJ930">
        <v>2749.0769752629258</v>
      </c>
      <c r="AK930">
        <v>429.3593075486823</v>
      </c>
      <c r="AL930">
        <v>51976.3828125</v>
      </c>
      <c r="AM930">
        <v>46741.2578125</v>
      </c>
      <c r="AN930">
        <v>5235.12451171875</v>
      </c>
      <c r="AO930" s="5" t="s">
        <v>2080</v>
      </c>
    </row>
    <row r="931" spans="1:41" ht="15" x14ac:dyDescent="0.25">
      <c r="A931">
        <v>2015</v>
      </c>
      <c r="B931" s="5" t="s">
        <v>1808</v>
      </c>
      <c r="C931" s="5" t="s">
        <v>367</v>
      </c>
      <c r="D931" s="5" t="s">
        <v>91</v>
      </c>
      <c r="E931" s="5" t="s">
        <v>154</v>
      </c>
      <c r="F931" s="5" t="s">
        <v>398</v>
      </c>
      <c r="G931" s="5" t="s">
        <v>94</v>
      </c>
      <c r="H931" s="5" t="s">
        <v>319</v>
      </c>
      <c r="I931">
        <v>876.61538714988114</v>
      </c>
      <c r="J931">
        <v>907.55475375517108</v>
      </c>
      <c r="K931">
        <v>72.191855412343159</v>
      </c>
      <c r="L931"/>
      <c r="M931">
        <v>0</v>
      </c>
      <c r="N931">
        <v>181.51095075103422</v>
      </c>
      <c r="O931">
        <v>48.47167434828755</v>
      </c>
      <c r="P931">
        <v>0</v>
      </c>
      <c r="Q931">
        <v>162.18143708066853</v>
      </c>
      <c r="R931">
        <v>764.13568081562664</v>
      </c>
      <c r="S931">
        <v>10.649740883829708</v>
      </c>
      <c r="T931">
        <v>77.348416513224805</v>
      </c>
      <c r="U931">
        <v>0</v>
      </c>
      <c r="V931">
        <v>0</v>
      </c>
      <c r="W931">
        <v>0</v>
      </c>
      <c r="X931">
        <v>826.08108836124097</v>
      </c>
      <c r="Y931">
        <v>5615.495038860121</v>
      </c>
      <c r="Z931">
        <v>370.24108704330274</v>
      </c>
      <c r="AA931">
        <v>3753.5618842118383</v>
      </c>
      <c r="AB931"/>
      <c r="AC931">
        <v>151.60289636592063</v>
      </c>
      <c r="AD931">
        <v>2652.0843468533058</v>
      </c>
      <c r="AE931">
        <v>2788.6682433567985</v>
      </c>
      <c r="AF931">
        <v>1990.8058022438411</v>
      </c>
      <c r="AG931">
        <v>20159.055046990281</v>
      </c>
      <c r="AH931">
        <v>969.88379745531802</v>
      </c>
      <c r="AI931"/>
      <c r="AJ931">
        <v>2285.8769313026678</v>
      </c>
      <c r="AK931">
        <v>418.71276139159028</v>
      </c>
      <c r="AL931">
        <v>45082.7265625</v>
      </c>
      <c r="AM931">
        <v>40007.3046875</v>
      </c>
      <c r="AN931">
        <v>5075.423828125</v>
      </c>
      <c r="AO931" s="5" t="s">
        <v>2081</v>
      </c>
    </row>
    <row r="932" spans="1:41" ht="15" x14ac:dyDescent="0.25">
      <c r="A932">
        <v>2015</v>
      </c>
      <c r="B932" s="5" t="s">
        <v>83</v>
      </c>
      <c r="C932" s="5" t="s">
        <v>361</v>
      </c>
      <c r="D932" s="5" t="s">
        <v>91</v>
      </c>
      <c r="E932" s="5" t="s">
        <v>92</v>
      </c>
      <c r="F932" s="5" t="s">
        <v>93</v>
      </c>
      <c r="G932" s="5" t="s">
        <v>94</v>
      </c>
      <c r="H932" s="5" t="s">
        <v>319</v>
      </c>
      <c r="I932">
        <v>18028.599609375</v>
      </c>
      <c r="J932">
        <v>30075.126953125</v>
      </c>
      <c r="K932">
        <v>2059.35107421875</v>
      </c>
      <c r="L932">
        <v>2775.26123046875</v>
      </c>
      <c r="M932">
        <v>29099.28515625</v>
      </c>
      <c r="N932">
        <v>19459.888671875</v>
      </c>
      <c r="O932">
        <v>9398.345703125</v>
      </c>
      <c r="P932">
        <v>15475.779296875</v>
      </c>
      <c r="Q932">
        <v>8864.681640625</v>
      </c>
      <c r="R932">
        <v>7599.7783203125</v>
      </c>
      <c r="S932">
        <v>28855.984375</v>
      </c>
      <c r="T932">
        <v>12650.6015625</v>
      </c>
      <c r="U932">
        <v>1304.849609375</v>
      </c>
      <c r="V932">
        <v>15731.63671875</v>
      </c>
      <c r="W932">
        <v>10213.0849609375</v>
      </c>
      <c r="X932">
        <v>13667.98046875</v>
      </c>
      <c r="Y932">
        <v>87532.6796875</v>
      </c>
      <c r="Z932">
        <v>13849.5517578125</v>
      </c>
      <c r="AA932">
        <v>123515.09375</v>
      </c>
      <c r="AB932">
        <v>2183.93017578125</v>
      </c>
      <c r="AC932">
        <v>10948.4365234375</v>
      </c>
      <c r="AD932">
        <v>25912.615234375</v>
      </c>
      <c r="AE932">
        <v>25409.91796875</v>
      </c>
      <c r="AF932">
        <v>47524.6796875</v>
      </c>
      <c r="AG932">
        <v>169326</v>
      </c>
      <c r="AH932">
        <v>56328.97265625</v>
      </c>
      <c r="AI932">
        <v>7591.146484375</v>
      </c>
      <c r="AJ932">
        <v>32670.28125</v>
      </c>
      <c r="AK932">
        <v>2204.945556640625</v>
      </c>
      <c r="AL932">
        <v>830258.4375</v>
      </c>
      <c r="AM932">
        <v>630092.25</v>
      </c>
      <c r="AN932">
        <v>200166.25</v>
      </c>
      <c r="AO932" s="5" t="s">
        <v>670</v>
      </c>
    </row>
    <row r="933" spans="1:41" ht="15" x14ac:dyDescent="0.25">
      <c r="A933">
        <v>2015</v>
      </c>
      <c r="B933" s="5" t="s">
        <v>83</v>
      </c>
      <c r="C933" s="5" t="s">
        <v>361</v>
      </c>
      <c r="D933" s="5" t="s">
        <v>91</v>
      </c>
      <c r="E933" s="5" t="s">
        <v>92</v>
      </c>
      <c r="F933" s="5" t="s">
        <v>93</v>
      </c>
      <c r="G933" s="5" t="s">
        <v>97</v>
      </c>
      <c r="H933" s="5" t="s">
        <v>319</v>
      </c>
      <c r="I933">
        <v>17481.22436</v>
      </c>
      <c r="J933">
        <v>29162</v>
      </c>
      <c r="K933">
        <v>1996.82609</v>
      </c>
      <c r="L933">
        <v>2691</v>
      </c>
      <c r="M933">
        <v>28215.78601</v>
      </c>
      <c r="N933">
        <v>18869.057010500001</v>
      </c>
      <c r="O933">
        <v>9112.9973600000012</v>
      </c>
      <c r="P933">
        <v>15005.91087</v>
      </c>
      <c r="Q933">
        <v>8595.5360000000001</v>
      </c>
      <c r="R933">
        <v>7369.0375699999968</v>
      </c>
      <c r="S933">
        <v>27979.873299999999</v>
      </c>
      <c r="T933">
        <v>12266.51</v>
      </c>
      <c r="U933">
        <v>1265.23235</v>
      </c>
      <c r="V933">
        <v>15254</v>
      </c>
      <c r="W933">
        <v>9903</v>
      </c>
      <c r="X933">
        <v>13253</v>
      </c>
      <c r="Y933">
        <v>84875.056999999986</v>
      </c>
      <c r="Z933">
        <v>13429.058000000001</v>
      </c>
      <c r="AA933">
        <v>119764.989000138</v>
      </c>
      <c r="AB933">
        <v>2117.6225895201519</v>
      </c>
      <c r="AC933">
        <v>10616.02503466963</v>
      </c>
      <c r="AD933">
        <v>25125.867999999999</v>
      </c>
      <c r="AE933">
        <v>24638.43389</v>
      </c>
      <c r="AF933">
        <v>46081.756769999993</v>
      </c>
      <c r="AG933">
        <v>164185</v>
      </c>
      <c r="AH933">
        <v>54618.740440000009</v>
      </c>
      <c r="AI933">
        <v>7360.6675394459999</v>
      </c>
      <c r="AJ933">
        <v>31678.36070999999</v>
      </c>
      <c r="AK933">
        <v>2138</v>
      </c>
      <c r="AL933">
        <v>805050.6875</v>
      </c>
      <c r="AM933">
        <v>610961.75</v>
      </c>
      <c r="AN933">
        <v>194088.890625</v>
      </c>
      <c r="AO933" s="5" t="s">
        <v>671</v>
      </c>
    </row>
    <row r="934" spans="1:41" ht="15" x14ac:dyDescent="0.25">
      <c r="A934">
        <v>2015</v>
      </c>
      <c r="B934" s="5" t="s">
        <v>83</v>
      </c>
      <c r="C934" s="5" t="s">
        <v>361</v>
      </c>
      <c r="D934" s="5" t="s">
        <v>91</v>
      </c>
      <c r="E934" s="5" t="s">
        <v>29</v>
      </c>
      <c r="F934" s="5" t="s">
        <v>29</v>
      </c>
      <c r="G934" s="5" t="s">
        <v>94</v>
      </c>
      <c r="H934" s="5" t="s">
        <v>319</v>
      </c>
      <c r="I934">
        <v>981.9207763671875</v>
      </c>
      <c r="J934">
        <v>2650.472412109375</v>
      </c>
      <c r="K934">
        <v>95.528953552246094</v>
      </c>
      <c r="L934">
        <v>121.69483947753906</v>
      </c>
      <c r="M934">
        <v>159.11183166503906</v>
      </c>
      <c r="N934">
        <v>0</v>
      </c>
      <c r="O934">
        <v>209.87033081054687</v>
      </c>
      <c r="P934">
        <v>376.76312255859375</v>
      </c>
      <c r="Q934">
        <v>0</v>
      </c>
      <c r="R934">
        <v>7.8043932914733887</v>
      </c>
      <c r="S934">
        <v>46.152252197265625</v>
      </c>
      <c r="T934">
        <v>524.11285400390625</v>
      </c>
      <c r="U934">
        <v>7.234067440032959</v>
      </c>
      <c r="V934">
        <v>1380.927001953125</v>
      </c>
      <c r="W934">
        <v>0</v>
      </c>
      <c r="X934">
        <v>51.56561279296875</v>
      </c>
      <c r="Y934">
        <v>5496.498046875</v>
      </c>
      <c r="Z934">
        <v>157.26583862304687</v>
      </c>
      <c r="AA934">
        <v>2394.55419921875</v>
      </c>
      <c r="AB934">
        <v>58.570571899414063</v>
      </c>
      <c r="AC934">
        <v>0</v>
      </c>
      <c r="AD934">
        <v>199.86521911621094</v>
      </c>
      <c r="AE934">
        <v>0</v>
      </c>
      <c r="AF934">
        <v>512.64056396484375</v>
      </c>
      <c r="AG934">
        <v>14695.16796875</v>
      </c>
      <c r="AH934">
        <v>1698.818603515625</v>
      </c>
      <c r="AI934">
        <v>515.69708251953125</v>
      </c>
      <c r="AJ934">
        <v>1189.77783203125</v>
      </c>
      <c r="AK934">
        <v>0</v>
      </c>
      <c r="AL934">
        <v>33532.015625</v>
      </c>
      <c r="AM934">
        <v>29972.720703125</v>
      </c>
      <c r="AN934">
        <v>3559.293212890625</v>
      </c>
      <c r="AO934" s="5" t="s">
        <v>672</v>
      </c>
    </row>
    <row r="935" spans="1:41" ht="15" x14ac:dyDescent="0.25">
      <c r="A935">
        <v>2015</v>
      </c>
      <c r="B935" s="5" t="s">
        <v>83</v>
      </c>
      <c r="C935" s="5" t="s">
        <v>361</v>
      </c>
      <c r="D935" s="5" t="s">
        <v>91</v>
      </c>
      <c r="E935" s="5" t="s">
        <v>29</v>
      </c>
      <c r="F935" s="5" t="s">
        <v>29</v>
      </c>
      <c r="G935" s="5" t="s">
        <v>97</v>
      </c>
      <c r="H935" s="5" t="s">
        <v>319</v>
      </c>
      <c r="I935">
        <v>952.10815000000002</v>
      </c>
      <c r="J935">
        <v>2570</v>
      </c>
      <c r="K935">
        <v>92.628550000000004</v>
      </c>
      <c r="L935">
        <v>118</v>
      </c>
      <c r="M935">
        <v>154.28095350000001</v>
      </c>
      <c r="N935">
        <v>0</v>
      </c>
      <c r="O935">
        <v>203.49834000000001</v>
      </c>
      <c r="P935">
        <v>365.32402000000002</v>
      </c>
      <c r="Q935">
        <v>0</v>
      </c>
      <c r="R935">
        <v>7.5674400000000004</v>
      </c>
      <c r="S935">
        <v>44.751000000000012</v>
      </c>
      <c r="T935">
        <v>508.2</v>
      </c>
      <c r="U935">
        <v>7.0144299999999999</v>
      </c>
      <c r="V935">
        <v>1339</v>
      </c>
      <c r="W935">
        <v>0</v>
      </c>
      <c r="X935">
        <v>50</v>
      </c>
      <c r="Y935">
        <v>5329.616</v>
      </c>
      <c r="Z935">
        <v>152.49100000000001</v>
      </c>
      <c r="AA935">
        <v>2321.8518200000012</v>
      </c>
      <c r="AB935">
        <v>56.792281294364642</v>
      </c>
      <c r="AC935">
        <v>0</v>
      </c>
      <c r="AD935">
        <v>193.797</v>
      </c>
      <c r="AE935">
        <v>0</v>
      </c>
      <c r="AF935">
        <v>497.07600000000002</v>
      </c>
      <c r="AG935">
        <v>14249</v>
      </c>
      <c r="AH935">
        <v>1647.2398636760561</v>
      </c>
      <c r="AI935">
        <v>500.03975401499991</v>
      </c>
      <c r="AJ935">
        <v>1153.6543300000001</v>
      </c>
      <c r="AK935">
        <v>0</v>
      </c>
      <c r="AL935">
        <v>32513.9296875</v>
      </c>
      <c r="AM935">
        <v>29062.703125</v>
      </c>
      <c r="AN935">
        <v>3451.227783203125</v>
      </c>
      <c r="AO935" s="5" t="s">
        <v>673</v>
      </c>
    </row>
    <row r="936" spans="1:41" ht="15" x14ac:dyDescent="0.25">
      <c r="A936">
        <v>2015</v>
      </c>
      <c r="B936" s="5" t="s">
        <v>83</v>
      </c>
      <c r="C936" s="5" t="s">
        <v>361</v>
      </c>
      <c r="D936" s="5" t="s">
        <v>91</v>
      </c>
      <c r="E936" s="5" t="s">
        <v>154</v>
      </c>
      <c r="F936" s="5" t="s">
        <v>154</v>
      </c>
      <c r="G936" s="5" t="s">
        <v>94</v>
      </c>
      <c r="H936" s="5" t="s">
        <v>319</v>
      </c>
      <c r="I936">
        <v>3547.244140625</v>
      </c>
      <c r="J936">
        <v>7735.873046875</v>
      </c>
      <c r="K936">
        <v>1242.1949462890625</v>
      </c>
      <c r="L936">
        <v>1011.71728515625</v>
      </c>
      <c r="M936">
        <v>3227.605712890625</v>
      </c>
      <c r="N936">
        <v>4213.11181640625</v>
      </c>
      <c r="O936">
        <v>6140.57373046875</v>
      </c>
      <c r="P936">
        <v>3387.409423828125</v>
      </c>
      <c r="Q936">
        <v>1654.17529296875</v>
      </c>
      <c r="R936">
        <v>4412.39111328125</v>
      </c>
      <c r="S936">
        <v>3305.330810546875</v>
      </c>
      <c r="T936">
        <v>4498.5322265625</v>
      </c>
      <c r="U936">
        <v>472.06869506835937</v>
      </c>
      <c r="V936">
        <v>1683.1015625</v>
      </c>
      <c r="W936">
        <v>1009.6546630859375</v>
      </c>
      <c r="X936">
        <v>9932.568359375</v>
      </c>
      <c r="Y936">
        <v>19393.50390625</v>
      </c>
      <c r="Z936">
        <v>6073.99560546875</v>
      </c>
      <c r="AA936">
        <v>47392.65625</v>
      </c>
      <c r="AB936">
        <v>943.970947265625</v>
      </c>
      <c r="AC936">
        <v>8004.2890625</v>
      </c>
      <c r="AD936">
        <v>8694.2666015625</v>
      </c>
      <c r="AE936">
        <v>9662.7587890625</v>
      </c>
      <c r="AF936">
        <v>15780.646484375</v>
      </c>
      <c r="AG936">
        <v>72102.1328125</v>
      </c>
      <c r="AH936">
        <v>12186.0390625</v>
      </c>
      <c r="AI936">
        <v>903.14764404296875</v>
      </c>
      <c r="AJ936">
        <v>18458.544921875</v>
      </c>
      <c r="AK936">
        <v>1144.756591796875</v>
      </c>
      <c r="AL936">
        <v>278214.25</v>
      </c>
      <c r="AM936">
        <v>224985.609375</v>
      </c>
      <c r="AN936">
        <v>53228.64453125</v>
      </c>
      <c r="AO936" s="5" t="s">
        <v>674</v>
      </c>
    </row>
    <row r="937" spans="1:41" ht="15" x14ac:dyDescent="0.25">
      <c r="A937">
        <v>2015</v>
      </c>
      <c r="B937" s="5" t="s">
        <v>83</v>
      </c>
      <c r="C937" s="5" t="s">
        <v>361</v>
      </c>
      <c r="D937" s="5" t="s">
        <v>91</v>
      </c>
      <c r="E937" s="5" t="s">
        <v>154</v>
      </c>
      <c r="F937" s="5" t="s">
        <v>154</v>
      </c>
      <c r="G937" s="5" t="s">
        <v>97</v>
      </c>
      <c r="H937" s="5" t="s">
        <v>319</v>
      </c>
      <c r="I937">
        <v>3439.5444500000008</v>
      </c>
      <c r="J937">
        <v>7501</v>
      </c>
      <c r="K937">
        <v>1204.48</v>
      </c>
      <c r="L937">
        <v>981</v>
      </c>
      <c r="M937">
        <v>3129.6107244999998</v>
      </c>
      <c r="N937">
        <v>4085.1953295000012</v>
      </c>
      <c r="O937">
        <v>5954.1366300000009</v>
      </c>
      <c r="P937">
        <v>3284.562570000001</v>
      </c>
      <c r="Q937">
        <v>1603.952</v>
      </c>
      <c r="R937">
        <v>4278.4241200861097</v>
      </c>
      <c r="S937">
        <v>3204.9760000000001</v>
      </c>
      <c r="T937">
        <v>4361.95</v>
      </c>
      <c r="U937">
        <v>457.73597000000001</v>
      </c>
      <c r="V937">
        <v>1632</v>
      </c>
      <c r="W937">
        <v>979</v>
      </c>
      <c r="X937">
        <v>9631</v>
      </c>
      <c r="Y937">
        <v>18804.687999999998</v>
      </c>
      <c r="Z937">
        <v>5889.58</v>
      </c>
      <c r="AA937">
        <v>45953.744100000004</v>
      </c>
      <c r="AB937">
        <v>915.31054260887072</v>
      </c>
      <c r="AC937">
        <v>7761.266799999933</v>
      </c>
      <c r="AD937">
        <v>8430.2950000000001</v>
      </c>
      <c r="AE937">
        <v>9369.3829900000001</v>
      </c>
      <c r="AF937">
        <v>15301.521609999991</v>
      </c>
      <c r="AG937">
        <v>69913</v>
      </c>
      <c r="AH937">
        <v>11816.05266073245</v>
      </c>
      <c r="AI937">
        <v>875.72667660397235</v>
      </c>
      <c r="AJ937">
        <v>17898.11518999999</v>
      </c>
      <c r="AK937">
        <v>1110</v>
      </c>
      <c r="AL937">
        <v>269767.25</v>
      </c>
      <c r="AM937">
        <v>218154.703125</v>
      </c>
      <c r="AN937">
        <v>51612.53515625</v>
      </c>
      <c r="AO937" s="5" t="s">
        <v>675</v>
      </c>
    </row>
    <row r="938" spans="1:41" ht="15" x14ac:dyDescent="0.25">
      <c r="A938">
        <v>2015</v>
      </c>
      <c r="B938" s="5" t="s">
        <v>83</v>
      </c>
      <c r="C938" s="5" t="s">
        <v>361</v>
      </c>
      <c r="D938" s="5" t="s">
        <v>91</v>
      </c>
      <c r="E938" s="5" t="s">
        <v>21</v>
      </c>
      <c r="F938" s="5" t="s">
        <v>21</v>
      </c>
      <c r="G938" s="5" t="s">
        <v>94</v>
      </c>
      <c r="H938" s="5" t="s">
        <v>319</v>
      </c>
      <c r="I938">
        <v>14450.400390625</v>
      </c>
      <c r="J938">
        <v>25502.2890625</v>
      </c>
      <c r="K938">
        <v>1746.661376953125</v>
      </c>
      <c r="L938">
        <v>2421.52099609375</v>
      </c>
      <c r="M938">
        <v>24729.3671875</v>
      </c>
      <c r="N938">
        <v>19651.224609375</v>
      </c>
      <c r="O938">
        <v>9510.671875</v>
      </c>
      <c r="P938">
        <v>14627.962890625</v>
      </c>
      <c r="Q938">
        <v>8815.4365234375</v>
      </c>
      <c r="R938">
        <v>7570.78125</v>
      </c>
      <c r="S938">
        <v>23623.107421875</v>
      </c>
      <c r="T938">
        <v>12501.34765625</v>
      </c>
      <c r="U938">
        <v>1250.1690673828125</v>
      </c>
      <c r="V938">
        <v>15293.3291015625</v>
      </c>
      <c r="W938">
        <v>6745.81298828125</v>
      </c>
      <c r="X938">
        <v>12059.1337890625</v>
      </c>
      <c r="Y938">
        <v>80863.6328125</v>
      </c>
      <c r="Z938">
        <v>11749.7998046875</v>
      </c>
      <c r="AA938">
        <v>106428.078125</v>
      </c>
      <c r="AB938">
        <v>2183.93017578125</v>
      </c>
      <c r="AC938">
        <v>11110.0869140625</v>
      </c>
      <c r="AD938">
        <v>22912.27734375</v>
      </c>
      <c r="AE938">
        <v>25091.74609375</v>
      </c>
      <c r="AF938">
        <v>43189.015625</v>
      </c>
      <c r="AG938">
        <v>135009.078125</v>
      </c>
      <c r="AH938">
        <v>52453.5546875</v>
      </c>
      <c r="AI938">
        <v>5705.50439453125</v>
      </c>
      <c r="AJ938">
        <v>28381.69140625</v>
      </c>
      <c r="AK938">
        <v>2153.3798828125</v>
      </c>
      <c r="AL938">
        <v>727731</v>
      </c>
      <c r="AM938">
        <v>551406.25</v>
      </c>
      <c r="AN938">
        <v>176324.75</v>
      </c>
      <c r="AO938" s="5" t="s">
        <v>697</v>
      </c>
    </row>
    <row r="939" spans="1:41" ht="15" x14ac:dyDescent="0.25">
      <c r="A939">
        <v>2015</v>
      </c>
      <c r="B939" s="5" t="s">
        <v>83</v>
      </c>
      <c r="C939" s="5" t="s">
        <v>361</v>
      </c>
      <c r="D939" s="5" t="s">
        <v>91</v>
      </c>
      <c r="E939" s="5" t="s">
        <v>21</v>
      </c>
      <c r="F939" s="5" t="s">
        <v>21</v>
      </c>
      <c r="G939" s="5" t="s">
        <v>97</v>
      </c>
      <c r="H939" s="5" t="s">
        <v>319</v>
      </c>
      <c r="I939">
        <v>14011.664409999999</v>
      </c>
      <c r="J939">
        <v>24728</v>
      </c>
      <c r="K939">
        <v>1693.6300900000001</v>
      </c>
      <c r="L939">
        <v>2348</v>
      </c>
      <c r="M939">
        <v>23978.545009999991</v>
      </c>
      <c r="N939">
        <v>19054.582450499998</v>
      </c>
      <c r="O939">
        <v>9221.9134200000008</v>
      </c>
      <c r="P939">
        <v>14183.83581</v>
      </c>
      <c r="Q939">
        <v>8547.7860000000001</v>
      </c>
      <c r="R939">
        <v>7340.9206899999972</v>
      </c>
      <c r="S939">
        <v>22905.873299999999</v>
      </c>
      <c r="T939">
        <v>12121.788</v>
      </c>
      <c r="U939">
        <v>1212.2120600000001</v>
      </c>
      <c r="V939">
        <v>14829</v>
      </c>
      <c r="W939">
        <v>6541</v>
      </c>
      <c r="X939">
        <v>11693</v>
      </c>
      <c r="Y939">
        <v>78408.492439999987</v>
      </c>
      <c r="Z939">
        <v>11393.058000000001</v>
      </c>
      <c r="AA939">
        <v>103196.755740138</v>
      </c>
      <c r="AB939">
        <v>2117.6225895201519</v>
      </c>
      <c r="AC939">
        <v>10772.767594669631</v>
      </c>
      <c r="AD939">
        <v>22216.625</v>
      </c>
      <c r="AE939">
        <v>24329.922740000002</v>
      </c>
      <c r="AF939">
        <v>41877.729310000002</v>
      </c>
      <c r="AG939">
        <v>130910</v>
      </c>
      <c r="AH939">
        <v>50860.98425830411</v>
      </c>
      <c r="AI939">
        <v>5532.2766984090003</v>
      </c>
      <c r="AJ939">
        <v>27519.980470594299</v>
      </c>
      <c r="AK939">
        <v>2088</v>
      </c>
      <c r="AL939">
        <v>705636</v>
      </c>
      <c r="AM939">
        <v>534664.75</v>
      </c>
      <c r="AN939">
        <v>170971.265625</v>
      </c>
      <c r="AO939" s="5" t="s">
        <v>698</v>
      </c>
    </row>
    <row r="940" spans="1:41" ht="15" x14ac:dyDescent="0.25">
      <c r="A940">
        <v>2015</v>
      </c>
      <c r="B940" s="5" t="s">
        <v>83</v>
      </c>
      <c r="C940" s="5" t="s">
        <v>361</v>
      </c>
      <c r="D940" s="5" t="s">
        <v>91</v>
      </c>
      <c r="E940" s="5" t="s">
        <v>26</v>
      </c>
      <c r="F940" s="5" t="s">
        <v>26</v>
      </c>
      <c r="G940" s="5" t="s">
        <v>94</v>
      </c>
      <c r="H940" s="5" t="s">
        <v>319</v>
      </c>
      <c r="I940">
        <v>4909.31689453125</v>
      </c>
      <c r="J940">
        <v>10570.9501953125</v>
      </c>
      <c r="K940">
        <v>196.98063659667969</v>
      </c>
      <c r="L940">
        <v>483.6854248046875</v>
      </c>
      <c r="M940">
        <v>6320.39697265625</v>
      </c>
      <c r="N940">
        <v>108.91426086425781</v>
      </c>
      <c r="O940">
        <v>0</v>
      </c>
      <c r="P940">
        <v>3855.3876953125</v>
      </c>
      <c r="Q940">
        <v>27.421560287475586</v>
      </c>
      <c r="R940">
        <v>99.617767333984375</v>
      </c>
      <c r="S940">
        <v>11272.5625</v>
      </c>
      <c r="T940">
        <v>518.24468994140625</v>
      </c>
      <c r="U940">
        <v>0.68865871429443359</v>
      </c>
      <c r="V940">
        <v>1063.282958984375</v>
      </c>
      <c r="W940">
        <v>2656.660400390625</v>
      </c>
      <c r="X940">
        <v>1824.391357421875</v>
      </c>
      <c r="Y940">
        <v>15589.861328125</v>
      </c>
      <c r="Z940">
        <v>2926.6630859375</v>
      </c>
      <c r="AA940">
        <v>26996.4921875</v>
      </c>
      <c r="AB940">
        <v>44.359619140625</v>
      </c>
      <c r="AC940">
        <v>376.6568603515625</v>
      </c>
      <c r="AD940">
        <v>4867.30712890625</v>
      </c>
      <c r="AE940">
        <v>1517.017333984375</v>
      </c>
      <c r="AF940">
        <v>8575.796875</v>
      </c>
      <c r="AG940">
        <v>40371.75</v>
      </c>
      <c r="AH940">
        <v>14205.6455078125</v>
      </c>
      <c r="AI940">
        <v>2280.52490234375</v>
      </c>
      <c r="AJ940">
        <v>5790.96337890625</v>
      </c>
      <c r="AK940">
        <v>91.786788940429687</v>
      </c>
      <c r="AL940">
        <v>167543.328125</v>
      </c>
      <c r="AM940">
        <v>123264.4609375</v>
      </c>
      <c r="AN940">
        <v>44278.85546875</v>
      </c>
      <c r="AO940" s="5" t="s">
        <v>699</v>
      </c>
    </row>
    <row r="941" spans="1:41" ht="15" x14ac:dyDescent="0.25">
      <c r="A941">
        <v>2015</v>
      </c>
      <c r="B941" s="5" t="s">
        <v>83</v>
      </c>
      <c r="C941" s="5" t="s">
        <v>361</v>
      </c>
      <c r="D941" s="5" t="s">
        <v>91</v>
      </c>
      <c r="E941" s="5" t="s">
        <v>26</v>
      </c>
      <c r="F941" s="5" t="s">
        <v>26</v>
      </c>
      <c r="G941" s="5" t="s">
        <v>97</v>
      </c>
      <c r="H941" s="5" t="s">
        <v>319</v>
      </c>
      <c r="I941">
        <v>4760.2624999999998</v>
      </c>
      <c r="J941">
        <v>10250</v>
      </c>
      <c r="K941">
        <v>191</v>
      </c>
      <c r="L941">
        <v>469</v>
      </c>
      <c r="M941">
        <v>6128.5</v>
      </c>
      <c r="N941">
        <v>105.6074565</v>
      </c>
      <c r="O941">
        <v>0</v>
      </c>
      <c r="P941">
        <v>3738.3322800000001</v>
      </c>
      <c r="Q941">
        <v>26.588999999999999</v>
      </c>
      <c r="R941">
        <v>96.593220092646305</v>
      </c>
      <c r="S941">
        <v>10930.31</v>
      </c>
      <c r="T941">
        <v>502.51</v>
      </c>
      <c r="U941">
        <v>0.66774999999999995</v>
      </c>
      <c r="V941">
        <v>1031</v>
      </c>
      <c r="W941">
        <v>2576</v>
      </c>
      <c r="X941">
        <v>1769</v>
      </c>
      <c r="Y941">
        <v>15116.529</v>
      </c>
      <c r="Z941">
        <v>2837.8049999999998</v>
      </c>
      <c r="AA941">
        <v>26176.837289999999</v>
      </c>
      <c r="AB941">
        <v>43.012794142355808</v>
      </c>
      <c r="AC941">
        <v>365.22098000000011</v>
      </c>
      <c r="AD941">
        <v>4719.5280000000002</v>
      </c>
      <c r="AE941">
        <v>1470.95832</v>
      </c>
      <c r="AF941">
        <v>8315.4227699999992</v>
      </c>
      <c r="AG941">
        <v>39146</v>
      </c>
      <c r="AH941">
        <v>13774.34037303496</v>
      </c>
      <c r="AI941">
        <v>2211.2846803970278</v>
      </c>
      <c r="AJ941">
        <v>5615.1408699999993</v>
      </c>
      <c r="AK941">
        <v>89</v>
      </c>
      <c r="AL941">
        <v>162456.453125</v>
      </c>
      <c r="AM941">
        <v>119521.96875</v>
      </c>
      <c r="AN941">
        <v>42934.48828125</v>
      </c>
      <c r="AO941" s="5" t="s">
        <v>700</v>
      </c>
    </row>
    <row r="942" spans="1:41" ht="15" x14ac:dyDescent="0.25">
      <c r="A942">
        <v>2015</v>
      </c>
      <c r="B942" s="5" t="s">
        <v>83</v>
      </c>
      <c r="C942" s="5" t="s">
        <v>361</v>
      </c>
      <c r="D942" s="5" t="s">
        <v>91</v>
      </c>
      <c r="E942" s="5" t="s">
        <v>406</v>
      </c>
      <c r="F942" s="5" t="s">
        <v>406</v>
      </c>
      <c r="G942" s="5" t="s">
        <v>94</v>
      </c>
      <c r="H942" s="5" t="s">
        <v>319</v>
      </c>
      <c r="I942">
        <v>0</v>
      </c>
      <c r="J942">
        <v>0</v>
      </c>
      <c r="K942"/>
      <c r="L942"/>
      <c r="M942"/>
      <c r="N942">
        <v>0</v>
      </c>
      <c r="O942">
        <v>0</v>
      </c>
      <c r="P942"/>
      <c r="Q942">
        <v>0</v>
      </c>
      <c r="R942">
        <v>112.39708709716797</v>
      </c>
      <c r="S942"/>
      <c r="T942"/>
      <c r="U942"/>
      <c r="V942">
        <v>0</v>
      </c>
      <c r="W942"/>
      <c r="X942"/>
      <c r="Y942"/>
      <c r="Z942">
        <v>0</v>
      </c>
      <c r="AA942">
        <v>1286.1845703125</v>
      </c>
      <c r="AB942">
        <v>0</v>
      </c>
      <c r="AC942">
        <v>183.80361938476562</v>
      </c>
      <c r="AD942">
        <v>0</v>
      </c>
      <c r="AE942">
        <v>296.763427734375</v>
      </c>
      <c r="AF942">
        <v>614.11859130859375</v>
      </c>
      <c r="AG942">
        <v>4020.054931640625</v>
      </c>
      <c r="AH942">
        <v>675.23175048828125</v>
      </c>
      <c r="AI942">
        <v>29.908054351806641</v>
      </c>
      <c r="AJ942">
        <v>567.61639404296875</v>
      </c>
      <c r="AK942"/>
      <c r="AL942">
        <v>7786.07861328125</v>
      </c>
      <c r="AM942">
        <v>7080.9384765625</v>
      </c>
      <c r="AN942">
        <v>705.13983154296875</v>
      </c>
      <c r="AO942" s="5" t="s">
        <v>701</v>
      </c>
    </row>
    <row r="943" spans="1:41" ht="15" x14ac:dyDescent="0.25">
      <c r="A943">
        <v>2015</v>
      </c>
      <c r="B943" s="5" t="s">
        <v>83</v>
      </c>
      <c r="C943" s="5" t="s">
        <v>361</v>
      </c>
      <c r="D943" s="5" t="s">
        <v>91</v>
      </c>
      <c r="E943" s="5" t="s">
        <v>406</v>
      </c>
      <c r="F943" s="5" t="s">
        <v>406</v>
      </c>
      <c r="G943" s="5" t="s">
        <v>97</v>
      </c>
      <c r="H943" s="5" t="s">
        <v>319</v>
      </c>
      <c r="I943">
        <v>0</v>
      </c>
      <c r="J943">
        <v>0</v>
      </c>
      <c r="K943"/>
      <c r="L943"/>
      <c r="M943"/>
      <c r="N943">
        <v>0</v>
      </c>
      <c r="O943">
        <v>0</v>
      </c>
      <c r="P943"/>
      <c r="Q943">
        <v>0</v>
      </c>
      <c r="R943">
        <v>108.98454</v>
      </c>
      <c r="S943"/>
      <c r="T943"/>
      <c r="U943"/>
      <c r="V943">
        <v>0</v>
      </c>
      <c r="W943"/>
      <c r="X943"/>
      <c r="Y943"/>
      <c r="Z943">
        <v>0</v>
      </c>
      <c r="AA943">
        <v>1247.1340499999999</v>
      </c>
      <c r="AB943">
        <v>0</v>
      </c>
      <c r="AC943">
        <v>178.22305999999989</v>
      </c>
      <c r="AD943">
        <v>0</v>
      </c>
      <c r="AE943">
        <v>287.75322999999997</v>
      </c>
      <c r="AF943">
        <v>595.47299999999996</v>
      </c>
      <c r="AG943">
        <v>3898</v>
      </c>
      <c r="AH943">
        <v>654.73070830409802</v>
      </c>
      <c r="AI943">
        <v>29</v>
      </c>
      <c r="AJ943">
        <v>550.38268059433403</v>
      </c>
      <c r="AK943"/>
      <c r="AL943">
        <v>7549.68115234375</v>
      </c>
      <c r="AM943">
        <v>6865.95068359375</v>
      </c>
      <c r="AN943">
        <v>683.730712890625</v>
      </c>
      <c r="AO943" s="5" t="s">
        <v>702</v>
      </c>
    </row>
    <row r="944" spans="1:41" ht="15" x14ac:dyDescent="0.25">
      <c r="A944">
        <v>2015</v>
      </c>
      <c r="B944" s="5" t="s">
        <v>83</v>
      </c>
      <c r="C944" s="5" t="s">
        <v>361</v>
      </c>
      <c r="D944" s="5" t="s">
        <v>91</v>
      </c>
      <c r="E944" s="5" t="s">
        <v>107</v>
      </c>
      <c r="F944" s="5" t="s">
        <v>108</v>
      </c>
      <c r="G944" s="5" t="s">
        <v>94</v>
      </c>
      <c r="H944" s="5" t="s">
        <v>319</v>
      </c>
      <c r="I944">
        <v>16244.1181640625</v>
      </c>
      <c r="J944">
        <v>30075.126953125</v>
      </c>
      <c r="K944">
        <v>1827.2991943359375</v>
      </c>
      <c r="L944">
        <v>2294.669677734375</v>
      </c>
      <c r="M944">
        <v>28036.001953125</v>
      </c>
      <c r="N944">
        <v>19090.08203125</v>
      </c>
      <c r="O944">
        <v>8728.8046875</v>
      </c>
      <c r="P944">
        <v>15030.5234375</v>
      </c>
      <c r="Q944">
        <v>8864.681640625</v>
      </c>
      <c r="R944">
        <v>7109.65087890625</v>
      </c>
      <c r="S944">
        <v>26206.544921875</v>
      </c>
      <c r="T944">
        <v>8540.822265625</v>
      </c>
      <c r="U944">
        <v>1298.2384033203125</v>
      </c>
      <c r="V944">
        <v>15287.140625</v>
      </c>
      <c r="W944">
        <v>9274.5908203125</v>
      </c>
      <c r="X944">
        <v>13323.5224609375</v>
      </c>
      <c r="Y944">
        <v>76130.4921875</v>
      </c>
      <c r="Z944">
        <v>13546.2109375</v>
      </c>
      <c r="AA944">
        <v>119034.609375</v>
      </c>
      <c r="AB944">
        <v>1834.2603759765625</v>
      </c>
      <c r="AC944">
        <v>10310.7294921875</v>
      </c>
      <c r="AD944">
        <v>25912.615234375</v>
      </c>
      <c r="AE944">
        <v>24740.96484375</v>
      </c>
      <c r="AF944">
        <v>41288.62890625</v>
      </c>
      <c r="AG944">
        <v>160024.59375</v>
      </c>
      <c r="AH944">
        <v>50856.67578125</v>
      </c>
      <c r="AI944">
        <v>7527.205078125</v>
      </c>
      <c r="AJ944">
        <v>32004.615234375</v>
      </c>
      <c r="AK944">
        <v>2164.724365234375</v>
      </c>
      <c r="AL944">
        <v>776608.125</v>
      </c>
      <c r="AM944">
        <v>592375.125</v>
      </c>
      <c r="AN944">
        <v>184233.0625</v>
      </c>
      <c r="AO944" s="5" t="s">
        <v>703</v>
      </c>
    </row>
    <row r="945" spans="1:41" ht="15" x14ac:dyDescent="0.25">
      <c r="A945">
        <v>2015</v>
      </c>
      <c r="B945" s="5" t="s">
        <v>83</v>
      </c>
      <c r="C945" s="5" t="s">
        <v>361</v>
      </c>
      <c r="D945" s="5" t="s">
        <v>91</v>
      </c>
      <c r="E945" s="5" t="s">
        <v>107</v>
      </c>
      <c r="F945" s="5" t="s">
        <v>108</v>
      </c>
      <c r="G945" s="5" t="s">
        <v>97</v>
      </c>
      <c r="H945" s="5" t="s">
        <v>319</v>
      </c>
      <c r="I945">
        <v>15750.92188</v>
      </c>
      <c r="J945">
        <v>29162</v>
      </c>
      <c r="K945">
        <v>1771.8195499999999</v>
      </c>
      <c r="L945">
        <v>2225</v>
      </c>
      <c r="M945">
        <v>27184.78601</v>
      </c>
      <c r="N945">
        <v>18510.477520500001</v>
      </c>
      <c r="O945">
        <v>8463.7843500000017</v>
      </c>
      <c r="P945">
        <v>14574.17337</v>
      </c>
      <c r="Q945">
        <v>8595.5360000000001</v>
      </c>
      <c r="R945">
        <v>6893.7909399999971</v>
      </c>
      <c r="S945">
        <v>25410.873299999999</v>
      </c>
      <c r="T945">
        <v>8281.51</v>
      </c>
      <c r="U945">
        <v>1258.82194</v>
      </c>
      <c r="V945">
        <v>14823</v>
      </c>
      <c r="W945">
        <v>8993</v>
      </c>
      <c r="X945">
        <v>12919</v>
      </c>
      <c r="Y945">
        <v>73819.056999999986</v>
      </c>
      <c r="Z945">
        <v>13134.927</v>
      </c>
      <c r="AA945">
        <v>115420.5336</v>
      </c>
      <c r="AB945">
        <v>1778.569429520152</v>
      </c>
      <c r="AC945">
        <v>9997.6797199999328</v>
      </c>
      <c r="AD945">
        <v>25125.867999999999</v>
      </c>
      <c r="AE945">
        <v>23989.790969999998</v>
      </c>
      <c r="AF945">
        <v>40035.043799999992</v>
      </c>
      <c r="AG945">
        <v>155166</v>
      </c>
      <c r="AH945">
        <v>49312.590800000013</v>
      </c>
      <c r="AI945">
        <v>7298.6675394459999</v>
      </c>
      <c r="AJ945">
        <v>31032.90678999999</v>
      </c>
      <c r="AK945">
        <v>2099</v>
      </c>
      <c r="AL945">
        <v>753029.1875</v>
      </c>
      <c r="AM945">
        <v>574389.6875</v>
      </c>
      <c r="AN945">
        <v>178639.46875</v>
      </c>
      <c r="AO945" s="5" t="s">
        <v>704</v>
      </c>
    </row>
    <row r="946" spans="1:41" ht="15" x14ac:dyDescent="0.25">
      <c r="A946">
        <v>2015</v>
      </c>
      <c r="B946" s="5" t="s">
        <v>83</v>
      </c>
      <c r="C946" s="5" t="s">
        <v>361</v>
      </c>
      <c r="D946" s="5" t="s">
        <v>91</v>
      </c>
      <c r="E946" s="5" t="s">
        <v>111</v>
      </c>
      <c r="F946" s="5" t="s">
        <v>112</v>
      </c>
      <c r="G946" s="5" t="s">
        <v>94</v>
      </c>
      <c r="H946" s="5" t="s">
        <v>319</v>
      </c>
      <c r="I946">
        <v>1784.4820556640625</v>
      </c>
      <c r="J946">
        <v>0</v>
      </c>
      <c r="K946">
        <v>232.05198669433594</v>
      </c>
      <c r="L946">
        <v>480.59149169921875</v>
      </c>
      <c r="M946">
        <v>1063.282958984375</v>
      </c>
      <c r="N946">
        <v>369.80740356445313</v>
      </c>
      <c r="O946">
        <v>669.54132080078125</v>
      </c>
      <c r="P946">
        <v>445.25616455078125</v>
      </c>
      <c r="Q946">
        <v>0</v>
      </c>
      <c r="R946">
        <v>490.12765502929687</v>
      </c>
      <c r="S946">
        <v>2649.441162109375</v>
      </c>
      <c r="T946">
        <v>4109.779296875</v>
      </c>
      <c r="U946">
        <v>6.6111340522766113</v>
      </c>
      <c r="V946">
        <v>444.49557495117187</v>
      </c>
      <c r="W946">
        <v>938.494140625</v>
      </c>
      <c r="X946">
        <v>344.45828247070312</v>
      </c>
      <c r="Y946">
        <v>11402.1875</v>
      </c>
      <c r="Z946">
        <v>303.34088134765625</v>
      </c>
      <c r="AA946">
        <v>4480.48974609375</v>
      </c>
      <c r="AB946">
        <v>349.669677734375</v>
      </c>
      <c r="AC946">
        <v>637.70709228515625</v>
      </c>
      <c r="AD946">
        <v>0</v>
      </c>
      <c r="AE946">
        <v>668.953369140625</v>
      </c>
      <c r="AF946">
        <v>6236.048828125</v>
      </c>
      <c r="AG946">
        <v>9301.4052734375</v>
      </c>
      <c r="AH946">
        <v>5472.296875</v>
      </c>
      <c r="AI946">
        <v>63.941356658935547</v>
      </c>
      <c r="AJ946">
        <v>665.66448974609375</v>
      </c>
      <c r="AK946">
        <v>40.221176147460937</v>
      </c>
      <c r="AL946">
        <v>53650.3515625</v>
      </c>
      <c r="AM946">
        <v>37717.16796875</v>
      </c>
      <c r="AN946">
        <v>15933.177734375</v>
      </c>
      <c r="AO946" s="5" t="s">
        <v>705</v>
      </c>
    </row>
    <row r="947" spans="1:41" ht="15" x14ac:dyDescent="0.25">
      <c r="A947">
        <v>2015</v>
      </c>
      <c r="B947" s="5" t="s">
        <v>83</v>
      </c>
      <c r="C947" s="5" t="s">
        <v>361</v>
      </c>
      <c r="D947" s="5" t="s">
        <v>91</v>
      </c>
      <c r="E947" s="5" t="s">
        <v>111</v>
      </c>
      <c r="F947" s="5" t="s">
        <v>112</v>
      </c>
      <c r="G947" s="5" t="s">
        <v>97</v>
      </c>
      <c r="H947" s="5" t="s">
        <v>319</v>
      </c>
      <c r="I947">
        <v>1730.3024800000001</v>
      </c>
      <c r="J947">
        <v>0</v>
      </c>
      <c r="K947">
        <v>225.00654</v>
      </c>
      <c r="L947">
        <v>466</v>
      </c>
      <c r="M947">
        <v>1031</v>
      </c>
      <c r="N947">
        <v>358.57949000000002</v>
      </c>
      <c r="O947">
        <v>649.21301000000005</v>
      </c>
      <c r="P947">
        <v>431.73750000000001</v>
      </c>
      <c r="Q947">
        <v>0</v>
      </c>
      <c r="R947">
        <v>475.24662999999998</v>
      </c>
      <c r="S947">
        <v>2569</v>
      </c>
      <c r="T947">
        <v>3985</v>
      </c>
      <c r="U947">
        <v>6.4104099999999997</v>
      </c>
      <c r="V947">
        <v>431</v>
      </c>
      <c r="W947">
        <v>910</v>
      </c>
      <c r="X947">
        <v>334</v>
      </c>
      <c r="Y947">
        <v>11056</v>
      </c>
      <c r="Z947">
        <v>294.13099999999997</v>
      </c>
      <c r="AA947">
        <v>4344.4554001379784</v>
      </c>
      <c r="AB947">
        <v>339.05315999999988</v>
      </c>
      <c r="AC947">
        <v>618.34531466969781</v>
      </c>
      <c r="AD947">
        <v>0</v>
      </c>
      <c r="AE947">
        <v>648.64292</v>
      </c>
      <c r="AF947">
        <v>6046.7129699999987</v>
      </c>
      <c r="AG947">
        <v>9019</v>
      </c>
      <c r="AH947">
        <v>5306.1496400000015</v>
      </c>
      <c r="AI947">
        <v>62</v>
      </c>
      <c r="AJ947">
        <v>645.45391999999993</v>
      </c>
      <c r="AK947">
        <v>39</v>
      </c>
      <c r="AL947">
        <v>52021.4375</v>
      </c>
      <c r="AM947">
        <v>36572.015625</v>
      </c>
      <c r="AN947">
        <v>15449.421875</v>
      </c>
      <c r="AO947" s="5" t="s">
        <v>706</v>
      </c>
    </row>
    <row r="948" spans="1:41" ht="15" x14ac:dyDescent="0.25">
      <c r="A948">
        <v>2015</v>
      </c>
      <c r="B948" s="5" t="s">
        <v>83</v>
      </c>
      <c r="C948" s="5" t="s">
        <v>361</v>
      </c>
      <c r="D948" s="5" t="s">
        <v>91</v>
      </c>
      <c r="E948" s="5" t="s">
        <v>115</v>
      </c>
      <c r="F948" s="5" t="s">
        <v>417</v>
      </c>
      <c r="G948" s="5" t="s">
        <v>94</v>
      </c>
      <c r="H948" s="5" t="s">
        <v>319</v>
      </c>
      <c r="I948">
        <v>4.0241804122924805</v>
      </c>
      <c r="J948">
        <v>0</v>
      </c>
      <c r="K948">
        <v>11.714675903320313</v>
      </c>
      <c r="L948">
        <v>0</v>
      </c>
      <c r="M948">
        <v>114.466552734375</v>
      </c>
      <c r="N948">
        <v>190.37789916992187</v>
      </c>
      <c r="O948">
        <v>0</v>
      </c>
      <c r="P948">
        <v>0</v>
      </c>
      <c r="Q948">
        <v>0</v>
      </c>
      <c r="R948">
        <v>154.53440856933594</v>
      </c>
      <c r="S948">
        <v>0</v>
      </c>
      <c r="T948">
        <v>0</v>
      </c>
      <c r="U948">
        <v>0</v>
      </c>
      <c r="V948">
        <v>0</v>
      </c>
      <c r="W948">
        <v>78.379730224609375</v>
      </c>
      <c r="X948">
        <v>3.0939366817474365</v>
      </c>
      <c r="Y948">
        <v>0</v>
      </c>
      <c r="Z948">
        <v>0</v>
      </c>
      <c r="AA948">
        <v>0</v>
      </c>
      <c r="AB948">
        <v>420.81015014648437</v>
      </c>
      <c r="AC948">
        <v>0</v>
      </c>
      <c r="AD948">
        <v>0</v>
      </c>
      <c r="AE948">
        <v>77.409507751464844</v>
      </c>
      <c r="AF948">
        <v>0</v>
      </c>
      <c r="AG948">
        <v>1287.07763671875</v>
      </c>
      <c r="AH948">
        <v>159.66064453125</v>
      </c>
      <c r="AI948">
        <v>0</v>
      </c>
      <c r="AJ948">
        <v>0</v>
      </c>
      <c r="AK948">
        <v>0</v>
      </c>
      <c r="AL948">
        <v>2501.54931640625</v>
      </c>
      <c r="AM948">
        <v>1713.423583984375</v>
      </c>
      <c r="AN948">
        <v>788.12567138671875</v>
      </c>
      <c r="AO948" s="5" t="s">
        <v>707</v>
      </c>
    </row>
    <row r="949" spans="1:41" ht="15" x14ac:dyDescent="0.25">
      <c r="A949">
        <v>2015</v>
      </c>
      <c r="B949" s="5" t="s">
        <v>83</v>
      </c>
      <c r="C949" s="5" t="s">
        <v>361</v>
      </c>
      <c r="D949" s="5" t="s">
        <v>91</v>
      </c>
      <c r="E949" s="5" t="s">
        <v>115</v>
      </c>
      <c r="F949" s="5" t="s">
        <v>417</v>
      </c>
      <c r="G949" s="5" t="s">
        <v>97</v>
      </c>
      <c r="H949" s="5" t="s">
        <v>319</v>
      </c>
      <c r="I949">
        <v>3.9020000000000001</v>
      </c>
      <c r="J949">
        <v>0</v>
      </c>
      <c r="K949">
        <v>11.359</v>
      </c>
      <c r="L949">
        <v>0</v>
      </c>
      <c r="M949">
        <v>110.99117</v>
      </c>
      <c r="N949">
        <v>184.59772799999999</v>
      </c>
      <c r="O949">
        <v>0</v>
      </c>
      <c r="P949">
        <v>0</v>
      </c>
      <c r="Q949">
        <v>0</v>
      </c>
      <c r="R949">
        <v>149.84251</v>
      </c>
      <c r="S949">
        <v>0</v>
      </c>
      <c r="T949">
        <v>0</v>
      </c>
      <c r="U949">
        <v>0</v>
      </c>
      <c r="V949">
        <v>0</v>
      </c>
      <c r="W949">
        <v>76</v>
      </c>
      <c r="X949">
        <v>3</v>
      </c>
      <c r="Y949">
        <v>0</v>
      </c>
      <c r="Z949">
        <v>0</v>
      </c>
      <c r="AA949">
        <v>0</v>
      </c>
      <c r="AB949">
        <v>408.03369993552502</v>
      </c>
      <c r="AC949">
        <v>0</v>
      </c>
      <c r="AD949">
        <v>0</v>
      </c>
      <c r="AE949">
        <v>75.059239999999974</v>
      </c>
      <c r="AF949">
        <v>0</v>
      </c>
      <c r="AG949">
        <v>1248</v>
      </c>
      <c r="AH949">
        <v>154.81310249921</v>
      </c>
      <c r="AI949">
        <v>0</v>
      </c>
      <c r="AJ949">
        <v>0</v>
      </c>
      <c r="AK949">
        <v>0</v>
      </c>
      <c r="AL949">
        <v>2425.598388671875</v>
      </c>
      <c r="AM949">
        <v>1661.4014892578125</v>
      </c>
      <c r="AN949">
        <v>764.19696044921875</v>
      </c>
      <c r="AO949" s="5" t="s">
        <v>708</v>
      </c>
    </row>
    <row r="950" spans="1:41" ht="15" x14ac:dyDescent="0.25">
      <c r="A950">
        <v>2015</v>
      </c>
      <c r="B950" s="5" t="s">
        <v>83</v>
      </c>
      <c r="C950" s="5" t="s">
        <v>361</v>
      </c>
      <c r="D950" s="5" t="s">
        <v>91</v>
      </c>
      <c r="E950" s="5" t="s">
        <v>115</v>
      </c>
      <c r="F950" s="5" t="s">
        <v>420</v>
      </c>
      <c r="G950" s="5" t="s">
        <v>94</v>
      </c>
      <c r="H950" s="5" t="s">
        <v>319</v>
      </c>
      <c r="I950">
        <v>3689.007568359375</v>
      </c>
      <c r="J950">
        <v>414.5875244140625</v>
      </c>
      <c r="K950">
        <v>149.76922607421875</v>
      </c>
      <c r="L950">
        <v>9.2818098068237305</v>
      </c>
      <c r="M950">
        <v>1696.1605224609375</v>
      </c>
      <c r="N950">
        <v>73.528182983398438</v>
      </c>
      <c r="O950">
        <v>855.65728759765625</v>
      </c>
      <c r="P950">
        <v>244.71926879882812</v>
      </c>
      <c r="Q950">
        <v>138.34124755859375</v>
      </c>
      <c r="R950">
        <v>100.55622100830078</v>
      </c>
      <c r="S950">
        <v>298.82818603515625</v>
      </c>
      <c r="T950">
        <v>307.78482055664062</v>
      </c>
      <c r="U950">
        <v>10.525861740112305</v>
      </c>
      <c r="V950">
        <v>0</v>
      </c>
      <c r="W950">
        <v>10.313121795654297</v>
      </c>
      <c r="X950">
        <v>321.7694091796875</v>
      </c>
      <c r="Y950">
        <v>794.79620361328125</v>
      </c>
      <c r="Z950">
        <v>2260.848876953125</v>
      </c>
      <c r="AA950">
        <v>7753.4169921875</v>
      </c>
      <c r="AB950">
        <v>137.93011474609375</v>
      </c>
      <c r="AC950">
        <v>1156.4075927734375</v>
      </c>
      <c r="AD950">
        <v>408.68014526367188</v>
      </c>
      <c r="AE950">
        <v>10517.9462890625</v>
      </c>
      <c r="AF950">
        <v>1368.195556640625</v>
      </c>
      <c r="AG950">
        <v>337.23910522460937</v>
      </c>
      <c r="AH950">
        <v>2012.5594482421875</v>
      </c>
      <c r="AI950">
        <v>465.03317260742187</v>
      </c>
      <c r="AJ950">
        <v>67.837966918945313</v>
      </c>
      <c r="AK950">
        <v>212.4503173828125</v>
      </c>
      <c r="AL950">
        <v>35814.16796875</v>
      </c>
      <c r="AM950">
        <v>28937.236328125</v>
      </c>
      <c r="AN950">
        <v>6876.93603515625</v>
      </c>
      <c r="AO950" s="5" t="s">
        <v>709</v>
      </c>
    </row>
    <row r="951" spans="1:41" ht="15" x14ac:dyDescent="0.25">
      <c r="A951">
        <v>2015</v>
      </c>
      <c r="B951" s="5" t="s">
        <v>83</v>
      </c>
      <c r="C951" s="5" t="s">
        <v>361</v>
      </c>
      <c r="D951" s="5" t="s">
        <v>91</v>
      </c>
      <c r="E951" s="5" t="s">
        <v>115</v>
      </c>
      <c r="F951" s="5" t="s">
        <v>420</v>
      </c>
      <c r="G951" s="5" t="s">
        <v>97</v>
      </c>
      <c r="H951" s="5" t="s">
        <v>319</v>
      </c>
      <c r="I951">
        <v>3577.0036199999981</v>
      </c>
      <c r="J951">
        <v>402</v>
      </c>
      <c r="K951">
        <v>145.22200000000001</v>
      </c>
      <c r="L951">
        <v>9</v>
      </c>
      <c r="M951">
        <v>1644.6624400000001</v>
      </c>
      <c r="N951">
        <v>71.295755999999997</v>
      </c>
      <c r="O951">
        <v>829.67822000000001</v>
      </c>
      <c r="P951">
        <v>237.28921</v>
      </c>
      <c r="Q951">
        <v>134.14099999999999</v>
      </c>
      <c r="R951">
        <v>97.503178317525766</v>
      </c>
      <c r="S951">
        <v>289.75529999999998</v>
      </c>
      <c r="T951">
        <v>298.43999999999988</v>
      </c>
      <c r="U951">
        <v>10.20628</v>
      </c>
      <c r="V951">
        <v>0</v>
      </c>
      <c r="W951">
        <v>10</v>
      </c>
      <c r="X951">
        <v>312</v>
      </c>
      <c r="Y951">
        <v>770.66499999999996</v>
      </c>
      <c r="Z951">
        <v>2192.2060000000001</v>
      </c>
      <c r="AA951">
        <v>7518.0115700000006</v>
      </c>
      <c r="AB951">
        <v>133.74234394839459</v>
      </c>
      <c r="AC951">
        <v>1121.2973400000001</v>
      </c>
      <c r="AD951">
        <v>396.27199999999999</v>
      </c>
      <c r="AE951">
        <v>10198.60576</v>
      </c>
      <c r="AF951">
        <v>1326.655</v>
      </c>
      <c r="AG951">
        <v>327</v>
      </c>
      <c r="AH951">
        <v>1951.455111997831</v>
      </c>
      <c r="AI951">
        <v>450.91403930000001</v>
      </c>
      <c r="AJ951">
        <v>65.778300000000002</v>
      </c>
      <c r="AK951">
        <v>206</v>
      </c>
      <c r="AL951">
        <v>34726.796875</v>
      </c>
      <c r="AM951">
        <v>28058.65625</v>
      </c>
      <c r="AN951">
        <v>6668.1416015625</v>
      </c>
      <c r="AO951" s="5" t="s">
        <v>710</v>
      </c>
    </row>
    <row r="952" spans="1:41" ht="15" x14ac:dyDescent="0.25">
      <c r="A952">
        <v>2015</v>
      </c>
      <c r="B952" s="5" t="s">
        <v>83</v>
      </c>
      <c r="C952" s="5" t="s">
        <v>361</v>
      </c>
      <c r="D952" s="5" t="s">
        <v>91</v>
      </c>
      <c r="E952" s="5" t="s">
        <v>115</v>
      </c>
      <c r="F952" s="5" t="s">
        <v>423</v>
      </c>
      <c r="G952" s="5" t="s">
        <v>94</v>
      </c>
      <c r="H952" s="5" t="s">
        <v>319</v>
      </c>
      <c r="I952">
        <v>154.00413513183594</v>
      </c>
      <c r="J952">
        <v>1589.2520751953125</v>
      </c>
      <c r="K952">
        <v>99.521629333496094</v>
      </c>
      <c r="L952">
        <v>179.44833374023437</v>
      </c>
      <c r="M952">
        <v>429.55917358398437</v>
      </c>
      <c r="N952">
        <v>4.0283598899841309</v>
      </c>
      <c r="O952">
        <v>1522.018798828125</v>
      </c>
      <c r="P952">
        <v>3445.333740234375</v>
      </c>
      <c r="Q952">
        <v>95.1591796875</v>
      </c>
      <c r="R952">
        <v>2106.20703125</v>
      </c>
      <c r="S952">
        <v>181.64089965820312</v>
      </c>
      <c r="T952">
        <v>2638.95263671875</v>
      </c>
      <c r="U952">
        <v>0</v>
      </c>
      <c r="V952">
        <v>10091.3896484375</v>
      </c>
      <c r="W952">
        <v>1205.60400390625</v>
      </c>
      <c r="X952">
        <v>869.39617919921875</v>
      </c>
      <c r="Y952">
        <v>0</v>
      </c>
      <c r="Z952">
        <v>0</v>
      </c>
      <c r="AA952">
        <v>6122.0380859375</v>
      </c>
      <c r="AB952">
        <v>43.931396484375</v>
      </c>
      <c r="AC952">
        <v>186.98577880859375</v>
      </c>
      <c r="AD952">
        <v>463.0179443359375</v>
      </c>
      <c r="AE952">
        <v>0</v>
      </c>
      <c r="AF952">
        <v>4996.5390625</v>
      </c>
      <c r="AG952">
        <v>1899.6771240234375</v>
      </c>
      <c r="AH952">
        <v>1575.058837890625</v>
      </c>
      <c r="AI952">
        <v>3169.216796875</v>
      </c>
      <c r="AJ952">
        <v>489.1763916015625</v>
      </c>
      <c r="AK952">
        <v>464.09048461914062</v>
      </c>
      <c r="AL952">
        <v>44021.25</v>
      </c>
      <c r="AM952">
        <v>31359.23828125</v>
      </c>
      <c r="AN952">
        <v>12662.009765625</v>
      </c>
      <c r="AO952" s="5" t="s">
        <v>711</v>
      </c>
    </row>
    <row r="953" spans="1:41" ht="15" x14ac:dyDescent="0.25">
      <c r="A953">
        <v>2015</v>
      </c>
      <c r="B953" s="5" t="s">
        <v>83</v>
      </c>
      <c r="C953" s="5" t="s">
        <v>361</v>
      </c>
      <c r="D953" s="5" t="s">
        <v>91</v>
      </c>
      <c r="E953" s="5" t="s">
        <v>115</v>
      </c>
      <c r="F953" s="5" t="s">
        <v>423</v>
      </c>
      <c r="G953" s="5" t="s">
        <v>97</v>
      </c>
      <c r="H953" s="5" t="s">
        <v>319</v>
      </c>
      <c r="I953">
        <v>149.32834</v>
      </c>
      <c r="J953">
        <v>1541</v>
      </c>
      <c r="K953">
        <v>96.5</v>
      </c>
      <c r="L953">
        <v>174</v>
      </c>
      <c r="M953">
        <v>416.51711</v>
      </c>
      <c r="N953">
        <v>3.9060524999999999</v>
      </c>
      <c r="O953">
        <v>1475.8079299999999</v>
      </c>
      <c r="P953">
        <v>3340.7282100000002</v>
      </c>
      <c r="Q953">
        <v>92.27</v>
      </c>
      <c r="R953">
        <v>2042.259275896999</v>
      </c>
      <c r="S953">
        <v>176.126</v>
      </c>
      <c r="T953">
        <v>2558.83</v>
      </c>
      <c r="U953">
        <v>0</v>
      </c>
      <c r="V953">
        <v>9785</v>
      </c>
      <c r="W953">
        <v>1169</v>
      </c>
      <c r="X953">
        <v>843</v>
      </c>
      <c r="Y953">
        <v>0</v>
      </c>
      <c r="Z953">
        <v>0</v>
      </c>
      <c r="AA953">
        <v>5936.1637600000004</v>
      </c>
      <c r="AB953">
        <v>42.597570548801393</v>
      </c>
      <c r="AC953">
        <v>181.30860999999999</v>
      </c>
      <c r="AD953">
        <v>448.96</v>
      </c>
      <c r="AE953">
        <v>0</v>
      </c>
      <c r="AF953">
        <v>4844.8364199999996</v>
      </c>
      <c r="AG953">
        <v>1842</v>
      </c>
      <c r="AH953">
        <v>1527.2376530017959</v>
      </c>
      <c r="AI953">
        <v>3072.99446687</v>
      </c>
      <c r="AJ953">
        <v>474.32425999999992</v>
      </c>
      <c r="AK953">
        <v>450</v>
      </c>
      <c r="AL953">
        <v>42684.69921875</v>
      </c>
      <c r="AM953">
        <v>30407.125</v>
      </c>
      <c r="AN953">
        <v>12277.5703125</v>
      </c>
      <c r="AO953" s="5" t="s">
        <v>712</v>
      </c>
    </row>
    <row r="954" spans="1:41" ht="15" x14ac:dyDescent="0.25">
      <c r="A954">
        <v>2015</v>
      </c>
      <c r="B954" s="5" t="s">
        <v>83</v>
      </c>
      <c r="C954" s="5" t="s">
        <v>361</v>
      </c>
      <c r="D954" s="5" t="s">
        <v>91</v>
      </c>
      <c r="E954" s="5" t="s">
        <v>115</v>
      </c>
      <c r="F954" s="5" t="s">
        <v>116</v>
      </c>
      <c r="G954" s="5" t="s">
        <v>94</v>
      </c>
      <c r="H954" s="5" t="s">
        <v>319</v>
      </c>
      <c r="I954">
        <v>3847.035888671875</v>
      </c>
      <c r="J954">
        <v>2003.839599609375</v>
      </c>
      <c r="K954">
        <v>261.00552368164062</v>
      </c>
      <c r="L954">
        <v>188.73013305664062</v>
      </c>
      <c r="M954">
        <v>2240.186279296875</v>
      </c>
      <c r="N954">
        <v>267.9344482421875</v>
      </c>
      <c r="O954">
        <v>2377.676025390625</v>
      </c>
      <c r="P954">
        <v>3690.052978515625</v>
      </c>
      <c r="Q954">
        <v>233.50042724609375</v>
      </c>
      <c r="R954">
        <v>2361.297607421875</v>
      </c>
      <c r="S954">
        <v>480.46908569335937</v>
      </c>
      <c r="T954">
        <v>2946.737548828125</v>
      </c>
      <c r="U954">
        <v>10.525861740112305</v>
      </c>
      <c r="V954">
        <v>10091.3896484375</v>
      </c>
      <c r="W954">
        <v>1294.296875</v>
      </c>
      <c r="X954">
        <v>1194.259521484375</v>
      </c>
      <c r="Y954">
        <v>794.79620361328125</v>
      </c>
      <c r="Z954">
        <v>2260.848876953125</v>
      </c>
      <c r="AA954">
        <v>13875.455078125</v>
      </c>
      <c r="AB954">
        <v>602.671630859375</v>
      </c>
      <c r="AC954">
        <v>1343.3934326171875</v>
      </c>
      <c r="AD954">
        <v>871.6981201171875</v>
      </c>
      <c r="AE954">
        <v>10595.3564453125</v>
      </c>
      <c r="AF954">
        <v>6364.734375</v>
      </c>
      <c r="AG954">
        <v>3523.993896484375</v>
      </c>
      <c r="AH954">
        <v>3747.279052734375</v>
      </c>
      <c r="AI954">
        <v>3634.25</v>
      </c>
      <c r="AJ954">
        <v>557.01434326171875</v>
      </c>
      <c r="AK954">
        <v>676.54083251953125</v>
      </c>
      <c r="AL954">
        <v>82336.96875</v>
      </c>
      <c r="AM954">
        <v>62009.8984375</v>
      </c>
      <c r="AN954">
        <v>20327.072265625</v>
      </c>
      <c r="AO954" s="5" t="s">
        <v>713</v>
      </c>
    </row>
    <row r="955" spans="1:41" ht="15" x14ac:dyDescent="0.25">
      <c r="A955">
        <v>2015</v>
      </c>
      <c r="B955" s="5" t="s">
        <v>83</v>
      </c>
      <c r="C955" s="5" t="s">
        <v>361</v>
      </c>
      <c r="D955" s="5" t="s">
        <v>91</v>
      </c>
      <c r="E955" s="5" t="s">
        <v>115</v>
      </c>
      <c r="F955" s="5" t="s">
        <v>116</v>
      </c>
      <c r="G955" s="5" t="s">
        <v>97</v>
      </c>
      <c r="H955" s="5" t="s">
        <v>319</v>
      </c>
      <c r="I955">
        <v>3730.2339599999982</v>
      </c>
      <c r="J955">
        <v>1943</v>
      </c>
      <c r="K955">
        <v>253.08099999999999</v>
      </c>
      <c r="L955">
        <v>183</v>
      </c>
      <c r="M955">
        <v>2172.1707200000001</v>
      </c>
      <c r="N955">
        <v>259.79953649999987</v>
      </c>
      <c r="O955">
        <v>2305.4861500000002</v>
      </c>
      <c r="P955">
        <v>3578.0174200000001</v>
      </c>
      <c r="Q955">
        <v>226.411</v>
      </c>
      <c r="R955">
        <v>2289.6049642145249</v>
      </c>
      <c r="S955">
        <v>465.88130000000001</v>
      </c>
      <c r="T955">
        <v>2857.27</v>
      </c>
      <c r="U955">
        <v>10.20628</v>
      </c>
      <c r="V955">
        <v>9785</v>
      </c>
      <c r="W955">
        <v>1255</v>
      </c>
      <c r="X955">
        <v>1158</v>
      </c>
      <c r="Y955">
        <v>770.66499999999996</v>
      </c>
      <c r="Z955">
        <v>2192.2060000000001</v>
      </c>
      <c r="AA955">
        <v>13454.17533</v>
      </c>
      <c r="AB955">
        <v>584.37361443272107</v>
      </c>
      <c r="AC955">
        <v>1302.6059499999999</v>
      </c>
      <c r="AD955">
        <v>845.23199999999997</v>
      </c>
      <c r="AE955">
        <v>10273.665000000001</v>
      </c>
      <c r="AF955">
        <v>6171.4914199999994</v>
      </c>
      <c r="AG955">
        <v>3417</v>
      </c>
      <c r="AH955">
        <v>3633.5058674988368</v>
      </c>
      <c r="AI955">
        <v>3523.9085061699998</v>
      </c>
      <c r="AJ955">
        <v>540.10255999999981</v>
      </c>
      <c r="AK955">
        <v>656</v>
      </c>
      <c r="AL955">
        <v>79837.09375</v>
      </c>
      <c r="AM955">
        <v>60127.1796875</v>
      </c>
      <c r="AN955">
        <v>19709.91015625</v>
      </c>
      <c r="AO955" s="5" t="s">
        <v>714</v>
      </c>
    </row>
    <row r="956" spans="1:41" ht="15" x14ac:dyDescent="0.25">
      <c r="A956">
        <v>2015</v>
      </c>
      <c r="B956" s="5" t="s">
        <v>83</v>
      </c>
      <c r="C956" s="5" t="s">
        <v>361</v>
      </c>
      <c r="D956" s="5" t="s">
        <v>91</v>
      </c>
      <c r="E956" s="5" t="s">
        <v>27</v>
      </c>
      <c r="F956" s="5" t="s">
        <v>27</v>
      </c>
      <c r="G956" s="5" t="s">
        <v>94</v>
      </c>
      <c r="H956" s="5" t="s">
        <v>319</v>
      </c>
      <c r="I956">
        <v>2958.6005859375</v>
      </c>
      <c r="J956">
        <v>7113.99169921875</v>
      </c>
      <c r="K956">
        <v>31.589094161987305</v>
      </c>
      <c r="L956">
        <v>488.84197998046875</v>
      </c>
      <c r="M956">
        <v>16088.701171875</v>
      </c>
      <c r="N956">
        <v>14500.12109375</v>
      </c>
      <c r="O956">
        <v>0.68399721384048462</v>
      </c>
      <c r="P956">
        <v>3720.90966796875</v>
      </c>
      <c r="Q956">
        <v>6949.583984375</v>
      </c>
      <c r="R956">
        <v>228.54002380371094</v>
      </c>
      <c r="S956">
        <v>11102.029296875</v>
      </c>
      <c r="T956">
        <v>53.195083618164063</v>
      </c>
      <c r="U956">
        <v>807.72119140625</v>
      </c>
      <c r="V956">
        <v>1068.439453125</v>
      </c>
      <c r="W956">
        <v>4313.97900390625</v>
      </c>
      <c r="X956">
        <v>320.73809814453125</v>
      </c>
      <c r="Y956">
        <v>34855.8359375</v>
      </c>
      <c r="Z956">
        <v>2127.437255859375</v>
      </c>
      <c r="AA956">
        <v>28375.447265625</v>
      </c>
      <c r="AB956">
        <v>184.68759155273437</v>
      </c>
      <c r="AC956">
        <v>586.38970947265625</v>
      </c>
      <c r="AD956">
        <v>11279.478515625</v>
      </c>
      <c r="AE956">
        <v>2965.831787109375</v>
      </c>
      <c r="AF956">
        <v>10054.8115234375</v>
      </c>
      <c r="AG956">
        <v>29331.55078125</v>
      </c>
      <c r="AH956">
        <v>19018.89453125</v>
      </c>
      <c r="AI956">
        <v>193.58547973632812</v>
      </c>
      <c r="AJ956">
        <v>6008.3154296875</v>
      </c>
      <c r="AK956">
        <v>251.64018249511719</v>
      </c>
      <c r="AL956">
        <v>214981.5625</v>
      </c>
      <c r="AM956">
        <v>152142.359375</v>
      </c>
      <c r="AN956">
        <v>62839.203125</v>
      </c>
      <c r="AO956" s="5" t="s">
        <v>729</v>
      </c>
    </row>
    <row r="957" spans="1:41" ht="15" x14ac:dyDescent="0.25">
      <c r="A957">
        <v>2015</v>
      </c>
      <c r="B957" s="5" t="s">
        <v>83</v>
      </c>
      <c r="C957" s="5" t="s">
        <v>361</v>
      </c>
      <c r="D957" s="5" t="s">
        <v>91</v>
      </c>
      <c r="E957" s="5" t="s">
        <v>27</v>
      </c>
      <c r="F957" s="5" t="s">
        <v>27</v>
      </c>
      <c r="G957" s="5" t="s">
        <v>97</v>
      </c>
      <c r="H957" s="5" t="s">
        <v>319</v>
      </c>
      <c r="I957">
        <v>2868.7728199999988</v>
      </c>
      <c r="J957">
        <v>6898</v>
      </c>
      <c r="K957">
        <v>30.63</v>
      </c>
      <c r="L957">
        <v>474</v>
      </c>
      <c r="M957">
        <v>15600.223612</v>
      </c>
      <c r="N957">
        <v>14059.875198</v>
      </c>
      <c r="O957">
        <v>0.66322999999999999</v>
      </c>
      <c r="P957">
        <v>3607.9370800000002</v>
      </c>
      <c r="Q957">
        <v>6738.5839999999998</v>
      </c>
      <c r="R957">
        <v>221.601195606717</v>
      </c>
      <c r="S957">
        <v>10764.955</v>
      </c>
      <c r="T957">
        <v>51.58</v>
      </c>
      <c r="U957">
        <v>783.19750999999997</v>
      </c>
      <c r="V957">
        <v>1036</v>
      </c>
      <c r="W957">
        <v>4183</v>
      </c>
      <c r="X957">
        <v>311</v>
      </c>
      <c r="Y957">
        <v>33797.559000000001</v>
      </c>
      <c r="Z957">
        <v>2062.8449999999998</v>
      </c>
      <c r="AA957">
        <v>27513.925060000009</v>
      </c>
      <c r="AB957">
        <v>179.08019704183991</v>
      </c>
      <c r="AC957">
        <v>568.58598999999992</v>
      </c>
      <c r="AD957">
        <v>10937.016</v>
      </c>
      <c r="AE957">
        <v>2875.7846599999998</v>
      </c>
      <c r="AF957">
        <v>9749.5319999999992</v>
      </c>
      <c r="AG957">
        <v>28441</v>
      </c>
      <c r="AH957">
        <v>18441.4520350577</v>
      </c>
      <c r="AI957">
        <v>187.70792226</v>
      </c>
      <c r="AJ957">
        <v>5825.8938399999997</v>
      </c>
      <c r="AK957">
        <v>244</v>
      </c>
      <c r="AL957">
        <v>208454.390625</v>
      </c>
      <c r="AM957">
        <v>147523.078125</v>
      </c>
      <c r="AN957">
        <v>60931.30859375</v>
      </c>
      <c r="AO957" s="5" t="s">
        <v>730</v>
      </c>
    </row>
    <row r="958" spans="1:41" ht="15" x14ac:dyDescent="0.25">
      <c r="A958">
        <v>2015</v>
      </c>
      <c r="B958" s="5" t="s">
        <v>83</v>
      </c>
      <c r="C958" s="5" t="s">
        <v>361</v>
      </c>
      <c r="D958" s="5" t="s">
        <v>91</v>
      </c>
      <c r="E958" s="5" t="s">
        <v>453</v>
      </c>
      <c r="F958" s="5" t="s">
        <v>453</v>
      </c>
      <c r="G958" s="5" t="s">
        <v>94</v>
      </c>
      <c r="H958" s="5" t="s">
        <v>319</v>
      </c>
      <c r="I958">
        <v>3578.199462890625</v>
      </c>
      <c r="J958">
        <v>4572.83837890625</v>
      </c>
      <c r="K958">
        <v>312.68972778320312</v>
      </c>
      <c r="L958">
        <v>353.74008178710937</v>
      </c>
      <c r="M958">
        <v>4369.91845703125</v>
      </c>
      <c r="N958">
        <v>92.561309814453125</v>
      </c>
      <c r="O958">
        <v>0</v>
      </c>
      <c r="P958">
        <v>847.8160400390625</v>
      </c>
      <c r="Q958">
        <v>49.245159149169922</v>
      </c>
      <c r="R958">
        <v>141.39436340332031</v>
      </c>
      <c r="S958">
        <v>5232.87841796875</v>
      </c>
      <c r="T958">
        <v>149.25357055664062</v>
      </c>
      <c r="U958">
        <v>54.680473327636719</v>
      </c>
      <c r="V958">
        <v>481.622802734375</v>
      </c>
      <c r="W958">
        <v>3467.271728515625</v>
      </c>
      <c r="X958">
        <v>1922.365966796875</v>
      </c>
      <c r="Y958">
        <v>6669.046875</v>
      </c>
      <c r="Z958">
        <v>2099.751708984375</v>
      </c>
      <c r="AA958">
        <v>18373.205078125</v>
      </c>
      <c r="AB958">
        <v>0</v>
      </c>
      <c r="AC958">
        <v>22.153102874755859</v>
      </c>
      <c r="AD958">
        <v>3000.337890625</v>
      </c>
      <c r="AE958">
        <v>614.93475341796875</v>
      </c>
      <c r="AF958">
        <v>4949.78369140625</v>
      </c>
      <c r="AG958">
        <v>38336.96875</v>
      </c>
      <c r="AH958">
        <v>4550.65185546875</v>
      </c>
      <c r="AI958">
        <v>1915.5499267578125</v>
      </c>
      <c r="AJ958">
        <v>4856.20458984375</v>
      </c>
      <c r="AK958">
        <v>51.56561279296875</v>
      </c>
      <c r="AL958">
        <v>111066.6171875</v>
      </c>
      <c r="AM958">
        <v>86094.140625</v>
      </c>
      <c r="AN958">
        <v>24972.484375</v>
      </c>
      <c r="AO958" s="5" t="s">
        <v>737</v>
      </c>
    </row>
    <row r="959" spans="1:41" ht="15" x14ac:dyDescent="0.25">
      <c r="A959">
        <v>2015</v>
      </c>
      <c r="B959" s="5" t="s">
        <v>83</v>
      </c>
      <c r="C959" s="5" t="s">
        <v>361</v>
      </c>
      <c r="D959" s="5" t="s">
        <v>91</v>
      </c>
      <c r="E959" s="5" t="s">
        <v>453</v>
      </c>
      <c r="F959" s="5" t="s">
        <v>453</v>
      </c>
      <c r="G959" s="5" t="s">
        <v>97</v>
      </c>
      <c r="H959" s="5" t="s">
        <v>319</v>
      </c>
      <c r="I959">
        <v>3469.5599499999989</v>
      </c>
      <c r="J959">
        <v>4434</v>
      </c>
      <c r="K959">
        <v>303.19600000000003</v>
      </c>
      <c r="L959">
        <v>343</v>
      </c>
      <c r="M959">
        <v>4237.241</v>
      </c>
      <c r="N959">
        <v>89.751010000000008</v>
      </c>
      <c r="O959">
        <v>0</v>
      </c>
      <c r="P959">
        <v>822.07506000000012</v>
      </c>
      <c r="Q959">
        <v>47.75</v>
      </c>
      <c r="R959">
        <v>137.10141999999999</v>
      </c>
      <c r="S959">
        <v>5074</v>
      </c>
      <c r="T959">
        <v>144.72200000000001</v>
      </c>
      <c r="U959">
        <v>53.020290000000003</v>
      </c>
      <c r="V959">
        <v>467</v>
      </c>
      <c r="W959">
        <v>3362</v>
      </c>
      <c r="X959">
        <v>1864</v>
      </c>
      <c r="Y959">
        <v>6466.5645600000007</v>
      </c>
      <c r="Z959">
        <v>2036</v>
      </c>
      <c r="AA959">
        <v>17815.367310000001</v>
      </c>
      <c r="AB959">
        <v>0</v>
      </c>
      <c r="AC959">
        <v>21.480499999999999</v>
      </c>
      <c r="AD959">
        <v>2909.2429999999999</v>
      </c>
      <c r="AE959">
        <v>596.26437999999996</v>
      </c>
      <c r="AF959">
        <v>4799.5004599999993</v>
      </c>
      <c r="AG959">
        <v>37173</v>
      </c>
      <c r="AH959">
        <v>4412.4868899999992</v>
      </c>
      <c r="AI959">
        <v>1857.390841037</v>
      </c>
      <c r="AJ959">
        <v>4708.7629200000283</v>
      </c>
      <c r="AK959">
        <v>50</v>
      </c>
      <c r="AL959">
        <v>107694.484375</v>
      </c>
      <c r="AM959">
        <v>83480.203125</v>
      </c>
      <c r="AN959">
        <v>24214.279296875</v>
      </c>
      <c r="AO959" s="5" t="s">
        <v>738</v>
      </c>
    </row>
    <row r="960" spans="1:41" ht="15" x14ac:dyDescent="0.25">
      <c r="A960">
        <v>2015</v>
      </c>
      <c r="B960" s="5" t="s">
        <v>83</v>
      </c>
      <c r="C960" s="5" t="s">
        <v>361</v>
      </c>
      <c r="D960" s="5" t="s">
        <v>91</v>
      </c>
      <c r="E960" s="5" t="s">
        <v>457</v>
      </c>
      <c r="F960" s="5" t="s">
        <v>457</v>
      </c>
      <c r="G960" s="5" t="s">
        <v>94</v>
      </c>
      <c r="H960" s="5" t="s">
        <v>319</v>
      </c>
      <c r="I960">
        <v>0</v>
      </c>
      <c r="J960">
        <v>0</v>
      </c>
      <c r="K960"/>
      <c r="L960"/>
      <c r="M960"/>
      <c r="N960">
        <v>283.89596557617187</v>
      </c>
      <c r="O960">
        <v>112.32646179199219</v>
      </c>
      <c r="P960"/>
      <c r="Q960">
        <v>0</v>
      </c>
      <c r="R960">
        <v>0</v>
      </c>
      <c r="S960"/>
      <c r="T960"/>
      <c r="U960"/>
      <c r="V960">
        <v>43.315113067626953</v>
      </c>
      <c r="W960">
        <v>0</v>
      </c>
      <c r="X960">
        <v>313.5189208984375</v>
      </c>
      <c r="Y960"/>
      <c r="Z960">
        <v>0</v>
      </c>
      <c r="AA960">
        <v>0</v>
      </c>
      <c r="AB960">
        <v>0</v>
      </c>
      <c r="AC960"/>
      <c r="AD960">
        <v>0</v>
      </c>
      <c r="AE960">
        <v>0</v>
      </c>
      <c r="AF960">
        <v>0</v>
      </c>
      <c r="AG960">
        <v>0</v>
      </c>
      <c r="AH960">
        <v>0</v>
      </c>
      <c r="AI960"/>
      <c r="AJ960">
        <v>0</v>
      </c>
      <c r="AK960"/>
      <c r="AL960">
        <v>753.05645751953125</v>
      </c>
      <c r="AM960">
        <v>327.21109008789062</v>
      </c>
      <c r="AN960">
        <v>425.84539794921875</v>
      </c>
      <c r="AO960" s="5" t="s">
        <v>739</v>
      </c>
    </row>
    <row r="961" spans="1:41" ht="15" x14ac:dyDescent="0.25">
      <c r="A961">
        <v>2015</v>
      </c>
      <c r="B961" s="5" t="s">
        <v>83</v>
      </c>
      <c r="C961" s="5" t="s">
        <v>361</v>
      </c>
      <c r="D961" s="5" t="s">
        <v>91</v>
      </c>
      <c r="E961" s="5" t="s">
        <v>457</v>
      </c>
      <c r="F961" s="5" t="s">
        <v>457</v>
      </c>
      <c r="G961" s="5" t="s">
        <v>97</v>
      </c>
      <c r="H961" s="5" t="s">
        <v>319</v>
      </c>
      <c r="I961">
        <v>0</v>
      </c>
      <c r="J961">
        <v>0</v>
      </c>
      <c r="K961"/>
      <c r="L961"/>
      <c r="M961"/>
      <c r="N961">
        <v>275.27645000000001</v>
      </c>
      <c r="O961">
        <v>108.91606</v>
      </c>
      <c r="P961"/>
      <c r="Q961">
        <v>0</v>
      </c>
      <c r="R961">
        <v>0</v>
      </c>
      <c r="S961"/>
      <c r="T961"/>
      <c r="U961"/>
      <c r="V961">
        <v>42</v>
      </c>
      <c r="W961">
        <v>0</v>
      </c>
      <c r="X961">
        <v>304</v>
      </c>
      <c r="Y961"/>
      <c r="Z961">
        <v>0</v>
      </c>
      <c r="AA961">
        <v>0</v>
      </c>
      <c r="AB961">
        <v>0</v>
      </c>
      <c r="AC961"/>
      <c r="AD961">
        <v>0</v>
      </c>
      <c r="AE961">
        <v>0</v>
      </c>
      <c r="AF961">
        <v>0</v>
      </c>
      <c r="AG961">
        <v>0</v>
      </c>
      <c r="AH961">
        <v>0</v>
      </c>
      <c r="AI961"/>
      <c r="AJ961">
        <v>0</v>
      </c>
      <c r="AK961"/>
      <c r="AL961">
        <v>730.1925048828125</v>
      </c>
      <c r="AM961">
        <v>317.27645874023438</v>
      </c>
      <c r="AN961">
        <v>412.91607666015625</v>
      </c>
      <c r="AO961" s="5" t="s">
        <v>740</v>
      </c>
    </row>
    <row r="962" spans="1:41" ht="15" x14ac:dyDescent="0.25">
      <c r="A962">
        <v>2015</v>
      </c>
      <c r="B962" s="5" t="s">
        <v>83</v>
      </c>
      <c r="C962" s="5" t="s">
        <v>371</v>
      </c>
      <c r="D962" s="5" t="s">
        <v>91</v>
      </c>
      <c r="E962" s="5" t="s">
        <v>154</v>
      </c>
      <c r="F962" s="5" t="s">
        <v>370</v>
      </c>
      <c r="G962" s="5" t="s">
        <v>94</v>
      </c>
      <c r="H962" s="5" t="s">
        <v>319</v>
      </c>
      <c r="I962">
        <v>3547.244140625</v>
      </c>
      <c r="J962">
        <v>7735.873046875</v>
      </c>
      <c r="K962">
        <v>1242.1949462890625</v>
      </c>
      <c r="L962">
        <v>1011.71728515625</v>
      </c>
      <c r="M962">
        <v>3227.605712890625</v>
      </c>
      <c r="N962">
        <v>4213.11181640625</v>
      </c>
      <c r="O962">
        <v>6140.57373046875</v>
      </c>
      <c r="P962">
        <v>3387.409423828125</v>
      </c>
      <c r="Q962">
        <v>1654.17529296875</v>
      </c>
      <c r="R962">
        <v>4412.39111328125</v>
      </c>
      <c r="S962">
        <v>3305.330810546875</v>
      </c>
      <c r="T962">
        <v>4498.5322265625</v>
      </c>
      <c r="U962">
        <v>472.06869506835937</v>
      </c>
      <c r="V962">
        <v>1683.1015625</v>
      </c>
      <c r="W962">
        <v>1009.6546630859375</v>
      </c>
      <c r="X962">
        <v>9932.568359375</v>
      </c>
      <c r="Y962">
        <v>19393.50390625</v>
      </c>
      <c r="Z962">
        <v>6073.99560546875</v>
      </c>
      <c r="AA962">
        <v>47392.65625</v>
      </c>
      <c r="AB962">
        <v>943.970947265625</v>
      </c>
      <c r="AC962">
        <v>8004.2890625</v>
      </c>
      <c r="AD962">
        <v>8694.2666015625</v>
      </c>
      <c r="AE962">
        <v>9662.7587890625</v>
      </c>
      <c r="AF962">
        <v>15780.646484375</v>
      </c>
      <c r="AG962">
        <v>72102.1328125</v>
      </c>
      <c r="AH962">
        <v>12186.0390625</v>
      </c>
      <c r="AI962">
        <v>903.14764404296875</v>
      </c>
      <c r="AJ962">
        <v>18458.544921875</v>
      </c>
      <c r="AK962">
        <v>1144.756591796875</v>
      </c>
      <c r="AL962">
        <v>278214.25</v>
      </c>
      <c r="AM962">
        <v>224985.609375</v>
      </c>
      <c r="AN962">
        <v>53228.64453125</v>
      </c>
      <c r="AO962" s="5" t="s">
        <v>676</v>
      </c>
    </row>
    <row r="963" spans="1:41" ht="15" x14ac:dyDescent="0.25">
      <c r="A963">
        <v>2015</v>
      </c>
      <c r="B963" s="5" t="s">
        <v>83</v>
      </c>
      <c r="C963" s="5" t="s">
        <v>371</v>
      </c>
      <c r="D963" s="5" t="s">
        <v>91</v>
      </c>
      <c r="E963" s="5" t="s">
        <v>154</v>
      </c>
      <c r="F963" s="5" t="s">
        <v>370</v>
      </c>
      <c r="G963" s="5" t="s">
        <v>97</v>
      </c>
      <c r="H963" s="5" t="s">
        <v>319</v>
      </c>
      <c r="I963">
        <v>3439.5444500000008</v>
      </c>
      <c r="J963">
        <v>7501</v>
      </c>
      <c r="K963">
        <v>1204.48</v>
      </c>
      <c r="L963">
        <v>981</v>
      </c>
      <c r="M963">
        <v>3129.6107244999998</v>
      </c>
      <c r="N963">
        <v>4085.1953295000012</v>
      </c>
      <c r="O963">
        <v>5954.1366300000009</v>
      </c>
      <c r="P963">
        <v>3284.562570000001</v>
      </c>
      <c r="Q963">
        <v>1603.952</v>
      </c>
      <c r="R963">
        <v>4278.4241200861097</v>
      </c>
      <c r="S963">
        <v>3204.9760000000001</v>
      </c>
      <c r="T963">
        <v>4361.95</v>
      </c>
      <c r="U963">
        <v>457.73597000000001</v>
      </c>
      <c r="V963">
        <v>1632</v>
      </c>
      <c r="W963">
        <v>979</v>
      </c>
      <c r="X963">
        <v>9631</v>
      </c>
      <c r="Y963">
        <v>18804.687999999998</v>
      </c>
      <c r="Z963">
        <v>5889.58</v>
      </c>
      <c r="AA963">
        <v>45953.744100000004</v>
      </c>
      <c r="AB963">
        <v>915.31054260887072</v>
      </c>
      <c r="AC963">
        <v>7761.266799999933</v>
      </c>
      <c r="AD963">
        <v>8430.2950000000001</v>
      </c>
      <c r="AE963">
        <v>9369.3829900000001</v>
      </c>
      <c r="AF963">
        <v>15301.521609999991</v>
      </c>
      <c r="AG963">
        <v>69913</v>
      </c>
      <c r="AH963">
        <v>11816.05266073245</v>
      </c>
      <c r="AI963">
        <v>875.72667660397235</v>
      </c>
      <c r="AJ963">
        <v>17898.11518999999</v>
      </c>
      <c r="AK963">
        <v>1110</v>
      </c>
      <c r="AL963">
        <v>269767.25</v>
      </c>
      <c r="AM963">
        <v>218154.703125</v>
      </c>
      <c r="AN963">
        <v>51612.53515625</v>
      </c>
      <c r="AO963" s="5" t="s">
        <v>677</v>
      </c>
    </row>
    <row r="964" spans="1:41" ht="15" x14ac:dyDescent="0.25">
      <c r="A964">
        <v>2015</v>
      </c>
      <c r="B964" s="5" t="s">
        <v>83</v>
      </c>
      <c r="C964" s="5" t="s">
        <v>371</v>
      </c>
      <c r="D964" s="5" t="s">
        <v>91</v>
      </c>
      <c r="E964" s="5" t="s">
        <v>154</v>
      </c>
      <c r="F964" s="5" t="s">
        <v>374</v>
      </c>
      <c r="G964" s="5" t="s">
        <v>94</v>
      </c>
      <c r="H964" s="5" t="s">
        <v>319</v>
      </c>
      <c r="I964">
        <v>2765.869140625</v>
      </c>
      <c r="J964">
        <v>7735.873046875</v>
      </c>
      <c r="K964">
        <v>1101.3795166015625</v>
      </c>
      <c r="L964">
        <v>1011.71728515625</v>
      </c>
      <c r="M964">
        <v>3227.605712890625</v>
      </c>
      <c r="N964">
        <v>4205.82470703125</v>
      </c>
      <c r="O964">
        <v>6140.57373046875</v>
      </c>
      <c r="P964">
        <v>3380.453369140625</v>
      </c>
      <c r="Q964">
        <v>1631.12646484375</v>
      </c>
      <c r="R964">
        <v>4303.84423828125</v>
      </c>
      <c r="S964">
        <v>3305.330810546875</v>
      </c>
      <c r="T964">
        <v>4456.3720703125</v>
      </c>
      <c r="U964">
        <v>417.38821411132812</v>
      </c>
      <c r="V964">
        <v>1625.3480224609375</v>
      </c>
      <c r="W964">
        <v>741.51348876953125</v>
      </c>
      <c r="X964">
        <v>8010.2021484375</v>
      </c>
      <c r="Y964">
        <v>19393.50390625</v>
      </c>
      <c r="Z964">
        <v>6058.5263671875</v>
      </c>
      <c r="AA964">
        <v>47392.65625</v>
      </c>
      <c r="AB964">
        <v>943.970947265625</v>
      </c>
      <c r="AC964">
        <v>7982.13623046875</v>
      </c>
      <c r="AD964">
        <v>8694.2666015625</v>
      </c>
      <c r="AE964">
        <v>9662.7587890625</v>
      </c>
      <c r="AF964">
        <v>15439.4140625</v>
      </c>
      <c r="AG964">
        <v>72026.84375</v>
      </c>
      <c r="AH964">
        <v>11645.0517578125</v>
      </c>
      <c r="AI964">
        <v>851.8465576171875</v>
      </c>
      <c r="AJ964">
        <v>18458.544921875</v>
      </c>
      <c r="AK964">
        <v>1144.756591796875</v>
      </c>
      <c r="AL964">
        <v>273754.6875</v>
      </c>
      <c r="AM964">
        <v>223491.828125</v>
      </c>
      <c r="AN964">
        <v>50262.87109375</v>
      </c>
      <c r="AO964" s="5" t="s">
        <v>678</v>
      </c>
    </row>
    <row r="965" spans="1:41" ht="15" x14ac:dyDescent="0.25">
      <c r="A965">
        <v>2015</v>
      </c>
      <c r="B965" s="5" t="s">
        <v>83</v>
      </c>
      <c r="C965" s="5" t="s">
        <v>371</v>
      </c>
      <c r="D965" s="5" t="s">
        <v>91</v>
      </c>
      <c r="E965" s="5" t="s">
        <v>154</v>
      </c>
      <c r="F965" s="5" t="s">
        <v>374</v>
      </c>
      <c r="G965" s="5" t="s">
        <v>97</v>
      </c>
      <c r="H965" s="5" t="s">
        <v>319</v>
      </c>
      <c r="I965">
        <v>2681.8931987981391</v>
      </c>
      <c r="J965">
        <v>7501</v>
      </c>
      <c r="K965">
        <v>1067.94</v>
      </c>
      <c r="L965">
        <v>981</v>
      </c>
      <c r="M965">
        <v>3129.6107244999998</v>
      </c>
      <c r="N965">
        <v>4078.1294295000012</v>
      </c>
      <c r="O965">
        <v>5954.1366300000009</v>
      </c>
      <c r="P965">
        <v>3277.8175700000011</v>
      </c>
      <c r="Q965">
        <v>1581.6030000000001</v>
      </c>
      <c r="R965">
        <v>4173.1730000861098</v>
      </c>
      <c r="S965">
        <v>3204.9760000000001</v>
      </c>
      <c r="T965">
        <v>4321.07</v>
      </c>
      <c r="U965">
        <v>404.71568000000002</v>
      </c>
      <c r="V965">
        <v>1576</v>
      </c>
      <c r="W965">
        <v>719</v>
      </c>
      <c r="X965">
        <v>7767</v>
      </c>
      <c r="Y965">
        <v>18804.687999999998</v>
      </c>
      <c r="Z965">
        <v>5874.58</v>
      </c>
      <c r="AA965">
        <v>45953.744100000004</v>
      </c>
      <c r="AB965">
        <v>915.31054260887072</v>
      </c>
      <c r="AC965">
        <v>7739.7862999999334</v>
      </c>
      <c r="AD965">
        <v>8430.2950000000001</v>
      </c>
      <c r="AE965">
        <v>9369.3829900000001</v>
      </c>
      <c r="AF965">
        <v>14970.650250000001</v>
      </c>
      <c r="AG965">
        <v>69840</v>
      </c>
      <c r="AH965">
        <v>11291.49024073245</v>
      </c>
      <c r="AI965">
        <v>825.98320571397232</v>
      </c>
      <c r="AJ965">
        <v>17898.11518999999</v>
      </c>
      <c r="AK965">
        <v>1110</v>
      </c>
      <c r="AL965">
        <v>265443.09375</v>
      </c>
      <c r="AM965">
        <v>216706.265625</v>
      </c>
      <c r="AN965">
        <v>48736.81640625</v>
      </c>
      <c r="AO965" s="5" t="s">
        <v>679</v>
      </c>
    </row>
    <row r="966" spans="1:41" ht="15" x14ac:dyDescent="0.25">
      <c r="A966">
        <v>2015</v>
      </c>
      <c r="B966" s="5" t="s">
        <v>83</v>
      </c>
      <c r="C966" s="5" t="s">
        <v>371</v>
      </c>
      <c r="D966" s="5" t="s">
        <v>91</v>
      </c>
      <c r="E966" s="5" t="s">
        <v>154</v>
      </c>
      <c r="F966" s="5" t="s">
        <v>377</v>
      </c>
      <c r="G966" s="5" t="s">
        <v>94</v>
      </c>
      <c r="H966" s="5" t="s">
        <v>319</v>
      </c>
      <c r="I966">
        <v>781.375</v>
      </c>
      <c r="J966">
        <v>0</v>
      </c>
      <c r="K966">
        <v>140.81536865234375</v>
      </c>
      <c r="L966"/>
      <c r="M966"/>
      <c r="N966">
        <v>7.2871489524841309</v>
      </c>
      <c r="O966">
        <v>0</v>
      </c>
      <c r="P966">
        <v>6.9562010765075684</v>
      </c>
      <c r="Q966">
        <v>23.048797607421875</v>
      </c>
      <c r="R966">
        <v>108.54676818847656</v>
      </c>
      <c r="S966"/>
      <c r="T966">
        <v>42.160041809082031</v>
      </c>
      <c r="U966">
        <v>54.680473327636719</v>
      </c>
      <c r="V966">
        <v>57.753482818603516</v>
      </c>
      <c r="W966">
        <v>268.14117431640625</v>
      </c>
      <c r="X966">
        <v>1922.365966796875</v>
      </c>
      <c r="Y966"/>
      <c r="Z966">
        <v>15.469683647155762</v>
      </c>
      <c r="AA966">
        <v>0</v>
      </c>
      <c r="AB966">
        <v>0</v>
      </c>
      <c r="AC966">
        <v>22.153102874755859</v>
      </c>
      <c r="AD966">
        <v>0</v>
      </c>
      <c r="AE966">
        <v>0</v>
      </c>
      <c r="AF966">
        <v>341.231689453125</v>
      </c>
      <c r="AG966">
        <v>75.285789489746094</v>
      </c>
      <c r="AH966">
        <v>540.98760986328125</v>
      </c>
      <c r="AI966">
        <v>51.301048278808594</v>
      </c>
      <c r="AJ966">
        <v>0</v>
      </c>
      <c r="AK966"/>
      <c r="AL966">
        <v>4459.5595703125</v>
      </c>
      <c r="AM966">
        <v>1493.7880859375</v>
      </c>
      <c r="AN966">
        <v>2965.77099609375</v>
      </c>
      <c r="AO966" s="5" t="s">
        <v>680</v>
      </c>
    </row>
    <row r="967" spans="1:41" ht="15" x14ac:dyDescent="0.25">
      <c r="A967">
        <v>2015</v>
      </c>
      <c r="B967" s="5" t="s">
        <v>83</v>
      </c>
      <c r="C967" s="5" t="s">
        <v>371</v>
      </c>
      <c r="D967" s="5" t="s">
        <v>91</v>
      </c>
      <c r="E967" s="5" t="s">
        <v>154</v>
      </c>
      <c r="F967" s="5" t="s">
        <v>377</v>
      </c>
      <c r="G967" s="5" t="s">
        <v>97</v>
      </c>
      <c r="H967" s="5" t="s">
        <v>319</v>
      </c>
      <c r="I967">
        <v>757.65125120186156</v>
      </c>
      <c r="J967">
        <v>0</v>
      </c>
      <c r="K967">
        <v>136.54</v>
      </c>
      <c r="L967"/>
      <c r="M967"/>
      <c r="N967">
        <v>7.065900000000001</v>
      </c>
      <c r="O967">
        <v>0</v>
      </c>
      <c r="P967">
        <v>6.7450000000000001</v>
      </c>
      <c r="Q967">
        <v>22.349</v>
      </c>
      <c r="R967">
        <v>105.25112</v>
      </c>
      <c r="S967"/>
      <c r="T967">
        <v>40.880000000000003</v>
      </c>
      <c r="U967">
        <v>53.020290000000003</v>
      </c>
      <c r="V967">
        <v>56</v>
      </c>
      <c r="W967">
        <v>260</v>
      </c>
      <c r="X967">
        <v>1864</v>
      </c>
      <c r="Y967"/>
      <c r="Z967">
        <v>15</v>
      </c>
      <c r="AA967">
        <v>0</v>
      </c>
      <c r="AB967">
        <v>0</v>
      </c>
      <c r="AC967">
        <v>21.480499999999999</v>
      </c>
      <c r="AD967">
        <v>0</v>
      </c>
      <c r="AE967">
        <v>0</v>
      </c>
      <c r="AF967">
        <v>330.87135999999998</v>
      </c>
      <c r="AG967">
        <v>73</v>
      </c>
      <c r="AH967">
        <v>524.56241999999975</v>
      </c>
      <c r="AI967">
        <v>49.743470890000012</v>
      </c>
      <c r="AJ967">
        <v>0</v>
      </c>
      <c r="AK967"/>
      <c r="AL967">
        <v>4324.16015625</v>
      </c>
      <c r="AM967">
        <v>1448.434326171875</v>
      </c>
      <c r="AN967">
        <v>2875.725830078125</v>
      </c>
      <c r="AO967" s="5" t="s">
        <v>681</v>
      </c>
    </row>
    <row r="968" spans="1:41" ht="15" x14ac:dyDescent="0.25">
      <c r="A968">
        <v>2015</v>
      </c>
      <c r="B968" s="5" t="s">
        <v>83</v>
      </c>
      <c r="C968" s="5" t="s">
        <v>371</v>
      </c>
      <c r="D968" s="5" t="s">
        <v>91</v>
      </c>
      <c r="E968" s="5" t="s">
        <v>154</v>
      </c>
      <c r="F968" s="5" t="s">
        <v>380</v>
      </c>
      <c r="G968" s="5" t="s">
        <v>94</v>
      </c>
      <c r="H968" s="5" t="s">
        <v>319</v>
      </c>
      <c r="I968">
        <v>425.45925903320312</v>
      </c>
      <c r="J968">
        <v>320.73809814453125</v>
      </c>
      <c r="K968">
        <v>4.5171475410461426</v>
      </c>
      <c r="L968">
        <v>354.77139282226562</v>
      </c>
      <c r="M968">
        <v>703.5721435546875</v>
      </c>
      <c r="N968">
        <v>362.533935546875</v>
      </c>
      <c r="O968">
        <v>645.4189453125</v>
      </c>
      <c r="P968">
        <v>592.715576171875</v>
      </c>
      <c r="Q968">
        <v>398.884765625</v>
      </c>
      <c r="R968">
        <v>1356.8314208984375</v>
      </c>
      <c r="S968">
        <v>59.085914611816406</v>
      </c>
      <c r="T968">
        <v>443.268310546875</v>
      </c>
      <c r="U968">
        <v>137.94978332519531</v>
      </c>
      <c r="V968">
        <v>21.657556533813477</v>
      </c>
      <c r="W968">
        <v>0</v>
      </c>
      <c r="X968">
        <v>306.29974365234375</v>
      </c>
      <c r="Y968">
        <v>55.577415466308594</v>
      </c>
      <c r="Z968">
        <v>0</v>
      </c>
      <c r="AA968">
        <v>1235.7044677734375</v>
      </c>
      <c r="AB968">
        <v>0</v>
      </c>
      <c r="AC968">
        <v>171.69319152832031</v>
      </c>
      <c r="AD968">
        <v>156.74269104003906</v>
      </c>
      <c r="AE968">
        <v>212.42823791503906</v>
      </c>
      <c r="AF968">
        <v>3387.716064453125</v>
      </c>
      <c r="AG968">
        <v>5556.71044921875</v>
      </c>
      <c r="AH968">
        <v>104.56620788574219</v>
      </c>
      <c r="AI968">
        <v>92.937309265136719</v>
      </c>
      <c r="AJ968">
        <v>95.77496337890625</v>
      </c>
      <c r="AK968">
        <v>93.849411010742187</v>
      </c>
      <c r="AL968">
        <v>17297.40625</v>
      </c>
      <c r="AM968">
        <v>14687.146484375</v>
      </c>
      <c r="AN968">
        <v>2610.2578125</v>
      </c>
      <c r="AO968" s="5" t="s">
        <v>682</v>
      </c>
    </row>
    <row r="969" spans="1:41" ht="15" x14ac:dyDescent="0.25">
      <c r="A969">
        <v>2015</v>
      </c>
      <c r="B969" s="5" t="s">
        <v>83</v>
      </c>
      <c r="C969" s="5" t="s">
        <v>371</v>
      </c>
      <c r="D969" s="5" t="s">
        <v>91</v>
      </c>
      <c r="E969" s="5" t="s">
        <v>154</v>
      </c>
      <c r="F969" s="5" t="s">
        <v>380</v>
      </c>
      <c r="G969" s="5" t="s">
        <v>97</v>
      </c>
      <c r="H969" s="5" t="s">
        <v>319</v>
      </c>
      <c r="I969">
        <v>412.54167000000012</v>
      </c>
      <c r="J969">
        <v>311</v>
      </c>
      <c r="K969">
        <v>4.38</v>
      </c>
      <c r="L969">
        <v>344</v>
      </c>
      <c r="M969">
        <v>682.2106</v>
      </c>
      <c r="N969">
        <v>351.52684349999998</v>
      </c>
      <c r="O969">
        <v>625.82300999999995</v>
      </c>
      <c r="P969">
        <v>574.7198400000002</v>
      </c>
      <c r="Q969">
        <v>386.774</v>
      </c>
      <c r="R969">
        <v>1315.6358983466271</v>
      </c>
      <c r="S969">
        <v>57.291974757388317</v>
      </c>
      <c r="T969">
        <v>429.81</v>
      </c>
      <c r="U969">
        <v>133.76141000000001</v>
      </c>
      <c r="V969">
        <v>21</v>
      </c>
      <c r="W969">
        <v>0</v>
      </c>
      <c r="X969">
        <v>297</v>
      </c>
      <c r="Y969">
        <v>53.89</v>
      </c>
      <c r="Z969">
        <v>0</v>
      </c>
      <c r="AA969">
        <v>1198.186643910688</v>
      </c>
      <c r="AB969">
        <v>0</v>
      </c>
      <c r="AC969">
        <v>166.48032000000001</v>
      </c>
      <c r="AD969">
        <v>151.98374999999999</v>
      </c>
      <c r="AE969">
        <v>205.97859</v>
      </c>
      <c r="AF969">
        <v>3284.8598999999999</v>
      </c>
      <c r="AG969">
        <v>5388</v>
      </c>
      <c r="AH969">
        <v>101.39142029659691</v>
      </c>
      <c r="AI969">
        <v>90.115588119999998</v>
      </c>
      <c r="AJ969">
        <v>92.86708999999999</v>
      </c>
      <c r="AK969">
        <v>91</v>
      </c>
      <c r="AL969">
        <v>16772.228515625</v>
      </c>
      <c r="AM969">
        <v>14241.22265625</v>
      </c>
      <c r="AN969">
        <v>2531.006103515625</v>
      </c>
      <c r="AO969" s="5" t="s">
        <v>683</v>
      </c>
    </row>
    <row r="970" spans="1:41" ht="15" x14ac:dyDescent="0.25">
      <c r="A970">
        <v>2015</v>
      </c>
      <c r="B970" s="5" t="s">
        <v>83</v>
      </c>
      <c r="C970" s="5" t="s">
        <v>371</v>
      </c>
      <c r="D970" s="5" t="s">
        <v>91</v>
      </c>
      <c r="E970" s="5" t="s">
        <v>154</v>
      </c>
      <c r="F970" s="5" t="s">
        <v>383</v>
      </c>
      <c r="G970" s="5" t="s">
        <v>94</v>
      </c>
      <c r="H970" s="5" t="s">
        <v>319</v>
      </c>
      <c r="I970">
        <v>972.11541748046875</v>
      </c>
      <c r="J970">
        <v>4354.2001953125</v>
      </c>
      <c r="K970">
        <v>346.63433837890625</v>
      </c>
      <c r="L970">
        <v>379.52288818359375</v>
      </c>
      <c r="M970">
        <v>1206.74365234375</v>
      </c>
      <c r="N970">
        <v>2650.360107421875</v>
      </c>
      <c r="O970">
        <v>1880.514404296875</v>
      </c>
      <c r="P970">
        <v>225.6839599609375</v>
      </c>
      <c r="Q970">
        <v>213.11964416503906</v>
      </c>
      <c r="R970">
        <v>47.398189544677734</v>
      </c>
      <c r="S970">
        <v>2380.192626953125</v>
      </c>
      <c r="T970">
        <v>2621.595703125</v>
      </c>
      <c r="U970">
        <v>23.378250122070313</v>
      </c>
      <c r="V970">
        <v>858.0517578125</v>
      </c>
      <c r="W970">
        <v>594.03582763671875</v>
      </c>
      <c r="X970">
        <v>6993.328125</v>
      </c>
      <c r="Y970">
        <v>2630.773193359375</v>
      </c>
      <c r="Z970">
        <v>4949.7314453125</v>
      </c>
      <c r="AA970">
        <v>23415.0390625</v>
      </c>
      <c r="AB970">
        <v>600.865966796875</v>
      </c>
      <c r="AC970">
        <v>5834.89013671875</v>
      </c>
      <c r="AD970">
        <v>2077.5537109375</v>
      </c>
      <c r="AE970">
        <v>2307.5517578125</v>
      </c>
      <c r="AF970">
        <v>5425.3623046875</v>
      </c>
      <c r="AG970">
        <v>21574.01953125</v>
      </c>
      <c r="AH970">
        <v>7629.0654296875</v>
      </c>
      <c r="AI970">
        <v>23.40995979309082</v>
      </c>
      <c r="AJ970">
        <v>10809.654296875</v>
      </c>
      <c r="AK970">
        <v>284.64218139648438</v>
      </c>
      <c r="AL970">
        <v>113309.421875</v>
      </c>
      <c r="AM970">
        <v>86670.859375</v>
      </c>
      <c r="AN970">
        <v>26638.583984375</v>
      </c>
      <c r="AO970" s="5" t="s">
        <v>684</v>
      </c>
    </row>
    <row r="971" spans="1:41" ht="15" x14ac:dyDescent="0.25">
      <c r="A971">
        <v>2015</v>
      </c>
      <c r="B971" s="5" t="s">
        <v>83</v>
      </c>
      <c r="C971" s="5" t="s">
        <v>371</v>
      </c>
      <c r="D971" s="5" t="s">
        <v>91</v>
      </c>
      <c r="E971" s="5" t="s">
        <v>154</v>
      </c>
      <c r="F971" s="5" t="s">
        <v>383</v>
      </c>
      <c r="G971" s="5" t="s">
        <v>97</v>
      </c>
      <c r="H971" s="5" t="s">
        <v>319</v>
      </c>
      <c r="I971">
        <v>942.60052000000007</v>
      </c>
      <c r="J971">
        <v>4222</v>
      </c>
      <c r="K971">
        <v>336.11</v>
      </c>
      <c r="L971">
        <v>368</v>
      </c>
      <c r="M971">
        <v>1170.1050765</v>
      </c>
      <c r="N971">
        <v>2569.8911280000011</v>
      </c>
      <c r="O971">
        <v>1823.4191499999999</v>
      </c>
      <c r="P971">
        <v>218.83185</v>
      </c>
      <c r="Q971">
        <v>206.649</v>
      </c>
      <c r="R971">
        <v>45.95910956626787</v>
      </c>
      <c r="S971">
        <v>2307.9263462927829</v>
      </c>
      <c r="T971">
        <v>2542</v>
      </c>
      <c r="U971">
        <v>22.66845</v>
      </c>
      <c r="V971">
        <v>832</v>
      </c>
      <c r="W971">
        <v>576</v>
      </c>
      <c r="X971">
        <v>6781</v>
      </c>
      <c r="Y971">
        <v>2550.8989999999999</v>
      </c>
      <c r="Z971">
        <v>4799.45</v>
      </c>
      <c r="AA971">
        <v>22704.122128353509</v>
      </c>
      <c r="AB971">
        <v>582.6227769649953</v>
      </c>
      <c r="AC971">
        <v>5657.7341399999304</v>
      </c>
      <c r="AD971">
        <v>2014.4760000000001</v>
      </c>
      <c r="AE971">
        <v>2237.4909499999999</v>
      </c>
      <c r="AF971">
        <v>5260.6402199999966</v>
      </c>
      <c r="AG971">
        <v>20919</v>
      </c>
      <c r="AH971">
        <v>7397.4352563333478</v>
      </c>
      <c r="AI971">
        <v>22.699197730000002</v>
      </c>
      <c r="AJ971">
        <v>10481.456809999991</v>
      </c>
      <c r="AK971">
        <v>276</v>
      </c>
      <c r="AL971">
        <v>109869.1796875</v>
      </c>
      <c r="AM971">
        <v>84039.390625</v>
      </c>
      <c r="AN971">
        <v>25829.794921875</v>
      </c>
      <c r="AO971" s="5" t="s">
        <v>685</v>
      </c>
    </row>
    <row r="972" spans="1:41" ht="15" x14ac:dyDescent="0.25">
      <c r="A972">
        <v>2015</v>
      </c>
      <c r="B972" s="5" t="s">
        <v>83</v>
      </c>
      <c r="C972" s="5" t="s">
        <v>371</v>
      </c>
      <c r="D972" s="5" t="s">
        <v>91</v>
      </c>
      <c r="E972" s="5" t="s">
        <v>154</v>
      </c>
      <c r="F972" s="5" t="s">
        <v>386</v>
      </c>
      <c r="G972" s="5" t="s">
        <v>94</v>
      </c>
      <c r="H972" s="5" t="s">
        <v>319</v>
      </c>
      <c r="I972">
        <v>468.59664916992187</v>
      </c>
      <c r="J972">
        <v>635.288330078125</v>
      </c>
      <c r="K972">
        <v>60.940238952636719</v>
      </c>
      <c r="L972">
        <v>101.06859588623047</v>
      </c>
      <c r="M972">
        <v>1180.758544921875</v>
      </c>
      <c r="N972">
        <v>443.729736328125</v>
      </c>
      <c r="O972">
        <v>1954.999755859375</v>
      </c>
      <c r="P972">
        <v>1398.3800048828125</v>
      </c>
      <c r="Q972">
        <v>457.62005615234375</v>
      </c>
      <c r="R972">
        <v>1069.2921142578125</v>
      </c>
      <c r="S972">
        <v>197.88140869140625</v>
      </c>
      <c r="T972">
        <v>11.612575531005859</v>
      </c>
      <c r="U972">
        <v>130.19216918945312</v>
      </c>
      <c r="V972">
        <v>314.55023193359375</v>
      </c>
      <c r="W972">
        <v>251.64018249511719</v>
      </c>
      <c r="X972">
        <v>163.9786376953125</v>
      </c>
      <c r="Y972">
        <v>4844.43017578125</v>
      </c>
      <c r="Z972">
        <v>36.415634155273437</v>
      </c>
      <c r="AA972">
        <v>5258.14306640625</v>
      </c>
      <c r="AB972">
        <v>78.073066711425781</v>
      </c>
      <c r="AC972">
        <v>832.77197265625</v>
      </c>
      <c r="AD972">
        <v>1195.3414306640625</v>
      </c>
      <c r="AE972">
        <v>1421.0533447265625</v>
      </c>
      <c r="AF972">
        <v>733.04852294921875</v>
      </c>
      <c r="AG972">
        <v>6202.3115234375</v>
      </c>
      <c r="AH972">
        <v>913.35382080078125</v>
      </c>
      <c r="AI972">
        <v>393.28118896484375</v>
      </c>
      <c r="AJ972">
        <v>1433.3978271484375</v>
      </c>
      <c r="AK972">
        <v>49.502986907958984</v>
      </c>
      <c r="AL972">
        <v>32231.654296875</v>
      </c>
      <c r="AM972">
        <v>25780.2890625</v>
      </c>
      <c r="AN972">
        <v>6451.36376953125</v>
      </c>
      <c r="AO972" s="5" t="s">
        <v>686</v>
      </c>
    </row>
    <row r="973" spans="1:41" ht="15" x14ac:dyDescent="0.25">
      <c r="A973">
        <v>2015</v>
      </c>
      <c r="B973" s="5" t="s">
        <v>83</v>
      </c>
      <c r="C973" s="5" t="s">
        <v>371</v>
      </c>
      <c r="D973" s="5" t="s">
        <v>91</v>
      </c>
      <c r="E973" s="5" t="s">
        <v>154</v>
      </c>
      <c r="F973" s="5" t="s">
        <v>386</v>
      </c>
      <c r="G973" s="5" t="s">
        <v>97</v>
      </c>
      <c r="H973" s="5" t="s">
        <v>319</v>
      </c>
      <c r="I973">
        <v>454.36934000000002</v>
      </c>
      <c r="J973">
        <v>616</v>
      </c>
      <c r="K973">
        <v>59.09</v>
      </c>
      <c r="L973">
        <v>98</v>
      </c>
      <c r="M973">
        <v>1144.908858</v>
      </c>
      <c r="N973">
        <v>430.25741699999998</v>
      </c>
      <c r="O973">
        <v>1895.6429800000001</v>
      </c>
      <c r="P973">
        <v>1355.9230399999999</v>
      </c>
      <c r="Q973">
        <v>443.726</v>
      </c>
      <c r="R973">
        <v>1036.826764093265</v>
      </c>
      <c r="S973">
        <v>191.87343259931271</v>
      </c>
      <c r="T973">
        <v>11.26</v>
      </c>
      <c r="U973">
        <v>126.23933</v>
      </c>
      <c r="V973">
        <v>305</v>
      </c>
      <c r="W973">
        <v>244</v>
      </c>
      <c r="X973">
        <v>159</v>
      </c>
      <c r="Y973">
        <v>4697.3459999999995</v>
      </c>
      <c r="Z973">
        <v>35.31</v>
      </c>
      <c r="AA973">
        <v>5098.497569905503</v>
      </c>
      <c r="AB973">
        <v>75.702650745622321</v>
      </c>
      <c r="AC973">
        <v>807.4877500000041</v>
      </c>
      <c r="AD973">
        <v>1159.049</v>
      </c>
      <c r="AE973">
        <v>1377.9079899999999</v>
      </c>
      <c r="AF973">
        <v>710.79201999999975</v>
      </c>
      <c r="AG973">
        <v>6014</v>
      </c>
      <c r="AH973">
        <v>885.62301810088741</v>
      </c>
      <c r="AI973">
        <v>381.34057200697231</v>
      </c>
      <c r="AJ973">
        <v>1389.8776399999999</v>
      </c>
      <c r="AK973">
        <v>48</v>
      </c>
      <c r="AL973">
        <v>31253.05078125</v>
      </c>
      <c r="AM973">
        <v>24997.560546875</v>
      </c>
      <c r="AN973">
        <v>6255.490234375</v>
      </c>
      <c r="AO973" s="5" t="s">
        <v>687</v>
      </c>
    </row>
    <row r="974" spans="1:41" ht="15" x14ac:dyDescent="0.25">
      <c r="A974">
        <v>2015</v>
      </c>
      <c r="B974" s="5" t="s">
        <v>83</v>
      </c>
      <c r="C974" s="5" t="s">
        <v>371</v>
      </c>
      <c r="D974" s="5" t="s">
        <v>91</v>
      </c>
      <c r="E974" s="5" t="s">
        <v>154</v>
      </c>
      <c r="F974" s="5" t="s">
        <v>389</v>
      </c>
      <c r="G974" s="5" t="s">
        <v>94</v>
      </c>
      <c r="H974" s="5" t="s">
        <v>319</v>
      </c>
      <c r="I974">
        <v>565.15203857421875</v>
      </c>
      <c r="J974">
        <v>199.04325866699219</v>
      </c>
      <c r="K974">
        <v>18.635812759399414</v>
      </c>
      <c r="L974">
        <v>28.876741409301758</v>
      </c>
      <c r="M974">
        <v>0</v>
      </c>
      <c r="N974">
        <v>393.75726318359375</v>
      </c>
      <c r="O974">
        <v>696.8802490234375</v>
      </c>
      <c r="P974">
        <v>349.02389526367187</v>
      </c>
      <c r="Q974">
        <v>268.34124755859375</v>
      </c>
      <c r="R974">
        <v>1218.5159912109375</v>
      </c>
      <c r="S974">
        <v>448.05975341796875</v>
      </c>
      <c r="T974">
        <v>293.71771240234375</v>
      </c>
      <c r="U974">
        <v>5.2381377220153809</v>
      </c>
      <c r="V974">
        <v>322.80072021484375</v>
      </c>
      <c r="W974">
        <v>94.880722045898438</v>
      </c>
      <c r="X974">
        <v>452.74606323242187</v>
      </c>
      <c r="Y974">
        <v>7455.123046875</v>
      </c>
      <c r="Z974">
        <v>162.97930908203125</v>
      </c>
      <c r="AA974">
        <v>3454.115234375</v>
      </c>
      <c r="AB974">
        <v>23.626049041748047</v>
      </c>
      <c r="AC974">
        <v>360.66796875</v>
      </c>
      <c r="AD974">
        <v>744.76544189453125</v>
      </c>
      <c r="AE974">
        <v>325.6051025390625</v>
      </c>
      <c r="AF974">
        <v>733.6629638671875</v>
      </c>
      <c r="AG974">
        <v>5647.4658203125</v>
      </c>
      <c r="AH974">
        <v>1653.8533935546875</v>
      </c>
      <c r="AI974">
        <v>80.596778869628906</v>
      </c>
      <c r="AJ974">
        <v>2507.284912109375</v>
      </c>
      <c r="AK974">
        <v>17.532308578491211</v>
      </c>
      <c r="AL974">
        <v>28522.94921875</v>
      </c>
      <c r="AM974">
        <v>23997.654296875</v>
      </c>
      <c r="AN974">
        <v>4525.2939453125</v>
      </c>
      <c r="AO974" s="5" t="s">
        <v>688</v>
      </c>
    </row>
    <row r="975" spans="1:41" ht="15" x14ac:dyDescent="0.25">
      <c r="A975">
        <v>2015</v>
      </c>
      <c r="B975" s="5" t="s">
        <v>83</v>
      </c>
      <c r="C975" s="5" t="s">
        <v>371</v>
      </c>
      <c r="D975" s="5" t="s">
        <v>91</v>
      </c>
      <c r="E975" s="5" t="s">
        <v>154</v>
      </c>
      <c r="F975" s="5" t="s">
        <v>389</v>
      </c>
      <c r="G975" s="5" t="s">
        <v>97</v>
      </c>
      <c r="H975" s="5" t="s">
        <v>319</v>
      </c>
      <c r="I975">
        <v>547.9931600000001</v>
      </c>
      <c r="J975">
        <v>193</v>
      </c>
      <c r="K975">
        <v>18.07</v>
      </c>
      <c r="L975">
        <v>28</v>
      </c>
      <c r="M975">
        <v>0</v>
      </c>
      <c r="N975">
        <v>381.8021865</v>
      </c>
      <c r="O975">
        <v>675.72189000000003</v>
      </c>
      <c r="P975">
        <v>338.42700000000002</v>
      </c>
      <c r="Q975">
        <v>260.19400000000002</v>
      </c>
      <c r="R975">
        <v>1181.5199315363759</v>
      </c>
      <c r="S975">
        <v>434.455973443299</v>
      </c>
      <c r="T975">
        <v>284.8</v>
      </c>
      <c r="U975">
        <v>5.0791000000000004</v>
      </c>
      <c r="V975">
        <v>313</v>
      </c>
      <c r="W975">
        <v>92</v>
      </c>
      <c r="X975">
        <v>439</v>
      </c>
      <c r="Y975">
        <v>7228.7740000000003</v>
      </c>
      <c r="Z975">
        <v>158.03100000000001</v>
      </c>
      <c r="AA975">
        <v>3349.242927782851</v>
      </c>
      <c r="AB975">
        <v>22.90872678760131</v>
      </c>
      <c r="AC975">
        <v>349.71754999999911</v>
      </c>
      <c r="AD975">
        <v>722.15324999999996</v>
      </c>
      <c r="AE975">
        <v>315.71924000000013</v>
      </c>
      <c r="AF975">
        <v>711.38783000000024</v>
      </c>
      <c r="AG975">
        <v>5476</v>
      </c>
      <c r="AH975">
        <v>1603.6398108135229</v>
      </c>
      <c r="AI975">
        <v>78.149733857000001</v>
      </c>
      <c r="AJ975">
        <v>2431.1598199999989</v>
      </c>
      <c r="AK975">
        <v>17</v>
      </c>
      <c r="AL975">
        <v>27656.951171875</v>
      </c>
      <c r="AM975">
        <v>23269.048828125</v>
      </c>
      <c r="AN975">
        <v>4387.8994140625</v>
      </c>
      <c r="AO975" s="5" t="s">
        <v>689</v>
      </c>
    </row>
    <row r="976" spans="1:41" ht="15" x14ac:dyDescent="0.25">
      <c r="A976">
        <v>2015</v>
      </c>
      <c r="B976" s="5" t="s">
        <v>83</v>
      </c>
      <c r="C976" s="5" t="s">
        <v>371</v>
      </c>
      <c r="D976" s="5" t="s">
        <v>91</v>
      </c>
      <c r="E976" s="5" t="s">
        <v>154</v>
      </c>
      <c r="F976" s="5" t="s">
        <v>392</v>
      </c>
      <c r="G976" s="5" t="s">
        <v>94</v>
      </c>
      <c r="H976" s="5" t="s">
        <v>319</v>
      </c>
      <c r="I976">
        <v>132.44610595703125</v>
      </c>
      <c r="J976">
        <v>46.409049987792969</v>
      </c>
      <c r="K976">
        <v>137.26765441894531</v>
      </c>
      <c r="L976"/>
      <c r="M976">
        <v>136.531494140625</v>
      </c>
      <c r="N976">
        <v>233.9188232421875</v>
      </c>
      <c r="O976">
        <v>7.1548213958740234</v>
      </c>
      <c r="P976">
        <v>0</v>
      </c>
      <c r="Q976">
        <v>0</v>
      </c>
      <c r="R976">
        <v>276.09640502929688</v>
      </c>
      <c r="S976">
        <v>110.50709533691406</v>
      </c>
      <c r="T976">
        <v>0</v>
      </c>
      <c r="U976">
        <v>103.55843353271484</v>
      </c>
      <c r="V976">
        <v>127.88271331787109</v>
      </c>
      <c r="W976">
        <v>9.2818098068237305</v>
      </c>
      <c r="X976">
        <v>0</v>
      </c>
      <c r="Y976">
        <v>3572.29443359375</v>
      </c>
      <c r="Z976">
        <v>0</v>
      </c>
      <c r="AA976">
        <v>1728.32666015625</v>
      </c>
      <c r="AB976">
        <v>241.40583801269531</v>
      </c>
      <c r="AC976">
        <v>297.06329345703125</v>
      </c>
      <c r="AD976">
        <v>18.323324203491211</v>
      </c>
      <c r="AE976">
        <v>191.19940185546875</v>
      </c>
      <c r="AF976">
        <v>107.2564697265625</v>
      </c>
      <c r="AG976">
        <v>7016.01708984375</v>
      </c>
      <c r="AH976">
        <v>905.351318359375</v>
      </c>
      <c r="AI976">
        <v>312.92239379882812</v>
      </c>
      <c r="AJ976">
        <v>583.94342041015625</v>
      </c>
      <c r="AK976">
        <v>83.536293029785156</v>
      </c>
      <c r="AL976">
        <v>16378.6943359375</v>
      </c>
      <c r="AM976">
        <v>14416.412109375</v>
      </c>
      <c r="AN976">
        <v>1962.2818603515625</v>
      </c>
      <c r="AO976" s="5" t="s">
        <v>690</v>
      </c>
    </row>
    <row r="977" spans="1:41" ht="15" x14ac:dyDescent="0.25">
      <c r="A977">
        <v>2015</v>
      </c>
      <c r="B977" s="5" t="s">
        <v>83</v>
      </c>
      <c r="C977" s="5" t="s">
        <v>371</v>
      </c>
      <c r="D977" s="5" t="s">
        <v>91</v>
      </c>
      <c r="E977" s="5" t="s">
        <v>154</v>
      </c>
      <c r="F977" s="5" t="s">
        <v>392</v>
      </c>
      <c r="G977" s="5" t="s">
        <v>97</v>
      </c>
      <c r="H977" s="5" t="s">
        <v>319</v>
      </c>
      <c r="I977">
        <v>128.42483999999999</v>
      </c>
      <c r="J977">
        <v>45</v>
      </c>
      <c r="K977">
        <v>133.1</v>
      </c>
      <c r="L977"/>
      <c r="M977">
        <v>132.38619</v>
      </c>
      <c r="N977">
        <v>226.81668450000001</v>
      </c>
      <c r="O977">
        <v>6.9375900000000001</v>
      </c>
      <c r="P977">
        <v>0</v>
      </c>
      <c r="Q977">
        <v>0</v>
      </c>
      <c r="R977">
        <v>267.71370713637458</v>
      </c>
      <c r="S977">
        <v>107.1519295670105</v>
      </c>
      <c r="T977">
        <v>0</v>
      </c>
      <c r="U977">
        <v>100.41424000000001</v>
      </c>
      <c r="V977">
        <v>124</v>
      </c>
      <c r="W977">
        <v>9</v>
      </c>
      <c r="X977">
        <v>0</v>
      </c>
      <c r="Y977">
        <v>3463.8339999999998</v>
      </c>
      <c r="Z977">
        <v>0</v>
      </c>
      <c r="AA977">
        <v>1675.8520376027991</v>
      </c>
      <c r="AB977">
        <v>234.07638811065181</v>
      </c>
      <c r="AC977">
        <v>288.04398999999989</v>
      </c>
      <c r="AD977">
        <v>17.766999999999999</v>
      </c>
      <c r="AE977">
        <v>185.3942900000001</v>
      </c>
      <c r="AF977">
        <v>104</v>
      </c>
      <c r="AG977">
        <v>6803</v>
      </c>
      <c r="AH977">
        <v>877.86347062920902</v>
      </c>
      <c r="AI977">
        <v>303.42158489000008</v>
      </c>
      <c r="AJ977">
        <v>566.21399999999983</v>
      </c>
      <c r="AK977">
        <v>81</v>
      </c>
      <c r="AL977">
        <v>15881.412109375</v>
      </c>
      <c r="AM977">
        <v>13978.7080078125</v>
      </c>
      <c r="AN977">
        <v>1902.7042236328125</v>
      </c>
      <c r="AO977" s="5" t="s">
        <v>691</v>
      </c>
    </row>
    <row r="978" spans="1:41" ht="15" x14ac:dyDescent="0.25">
      <c r="A978">
        <v>2015</v>
      </c>
      <c r="B978" s="5" t="s">
        <v>83</v>
      </c>
      <c r="C978" s="5" t="s">
        <v>371</v>
      </c>
      <c r="D978" s="5" t="s">
        <v>91</v>
      </c>
      <c r="E978" s="5" t="s">
        <v>154</v>
      </c>
      <c r="F978" s="5" t="s">
        <v>395</v>
      </c>
      <c r="G978" s="5" t="s">
        <v>94</v>
      </c>
      <c r="H978" s="5" t="s">
        <v>319</v>
      </c>
      <c r="I978">
        <v>285.69009399414062</v>
      </c>
      <c r="J978">
        <v>647.6640625</v>
      </c>
      <c r="K978">
        <v>533.920654296875</v>
      </c>
      <c r="L978">
        <v>147.47764587402344</v>
      </c>
      <c r="M978">
        <v>0</v>
      </c>
      <c r="N978">
        <v>103.34128570556641</v>
      </c>
      <c r="O978">
        <v>606.65350341796875</v>
      </c>
      <c r="P978">
        <v>821.6060791015625</v>
      </c>
      <c r="Q978">
        <v>0</v>
      </c>
      <c r="R978">
        <v>8.641850471496582</v>
      </c>
      <c r="S978">
        <v>13.740407943725586</v>
      </c>
      <c r="T978">
        <v>966.54583740234375</v>
      </c>
      <c r="U978">
        <v>71.751937866210938</v>
      </c>
      <c r="V978">
        <v>1.0313122272491455</v>
      </c>
      <c r="W978">
        <v>59.816108703613281</v>
      </c>
      <c r="X978">
        <v>1575.8450927734375</v>
      </c>
      <c r="Y978">
        <v>520.51361083984375</v>
      </c>
      <c r="Z978">
        <v>642.02899169921875</v>
      </c>
      <c r="AA978">
        <v>6247.58544921875</v>
      </c>
      <c r="AB978">
        <v>0</v>
      </c>
      <c r="AC978">
        <v>309.62078857421875</v>
      </c>
      <c r="AD978">
        <v>1530.7138671875</v>
      </c>
      <c r="AE978">
        <v>2060.89208984375</v>
      </c>
      <c r="AF978">
        <v>3515.446533203125</v>
      </c>
      <c r="AG978">
        <v>11653.828125</v>
      </c>
      <c r="AH978">
        <v>0</v>
      </c>
      <c r="AI978">
        <v>0</v>
      </c>
      <c r="AJ978">
        <v>38.357913970947266</v>
      </c>
      <c r="AK978">
        <v>177.38569641113281</v>
      </c>
      <c r="AL978">
        <v>32540.09765625</v>
      </c>
      <c r="AM978">
        <v>27075.478515625</v>
      </c>
      <c r="AN978">
        <v>5464.62109375</v>
      </c>
      <c r="AO978" s="5" t="s">
        <v>692</v>
      </c>
    </row>
    <row r="979" spans="1:41" ht="15" x14ac:dyDescent="0.25">
      <c r="A979">
        <v>2015</v>
      </c>
      <c r="B979" s="5" t="s">
        <v>83</v>
      </c>
      <c r="C979" s="5" t="s">
        <v>371</v>
      </c>
      <c r="D979" s="5" t="s">
        <v>91</v>
      </c>
      <c r="E979" s="5" t="s">
        <v>154</v>
      </c>
      <c r="F979" s="5" t="s">
        <v>395</v>
      </c>
      <c r="G979" s="5" t="s">
        <v>97</v>
      </c>
      <c r="H979" s="5" t="s">
        <v>319</v>
      </c>
      <c r="I979">
        <v>277.01611000000003</v>
      </c>
      <c r="J979">
        <v>628</v>
      </c>
      <c r="K979">
        <v>517.71</v>
      </c>
      <c r="L979">
        <v>143</v>
      </c>
      <c r="M979">
        <v>0</v>
      </c>
      <c r="N979">
        <v>100.203684</v>
      </c>
      <c r="O979">
        <v>588.23458999999991</v>
      </c>
      <c r="P979">
        <v>796.66083999999989</v>
      </c>
      <c r="Q979">
        <v>0</v>
      </c>
      <c r="R979">
        <v>8.3794709857815697</v>
      </c>
      <c r="S979">
        <v>13.32322840962199</v>
      </c>
      <c r="T979">
        <v>937.2</v>
      </c>
      <c r="U979">
        <v>69.573440000000005</v>
      </c>
      <c r="V979">
        <v>1</v>
      </c>
      <c r="W979">
        <v>58</v>
      </c>
      <c r="X979">
        <v>1528</v>
      </c>
      <c r="Y979">
        <v>504.71</v>
      </c>
      <c r="Z979">
        <v>622.53599999999994</v>
      </c>
      <c r="AA979">
        <v>6057.8991049465576</v>
      </c>
      <c r="AB979">
        <v>0</v>
      </c>
      <c r="AC979">
        <v>300.22023999999982</v>
      </c>
      <c r="AD979">
        <v>1484.239</v>
      </c>
      <c r="AE979">
        <v>1998.32026</v>
      </c>
      <c r="AF979">
        <v>3408.7122099999988</v>
      </c>
      <c r="AG979">
        <v>11300</v>
      </c>
      <c r="AH979">
        <v>0</v>
      </c>
      <c r="AI979">
        <v>0</v>
      </c>
      <c r="AJ979">
        <v>37.193309999999997</v>
      </c>
      <c r="AK979">
        <v>172</v>
      </c>
      <c r="AL979">
        <v>31552.1328125</v>
      </c>
      <c r="AM979">
        <v>26253.423828125</v>
      </c>
      <c r="AN979">
        <v>5298.70654296875</v>
      </c>
      <c r="AO979" s="5" t="s">
        <v>693</v>
      </c>
    </row>
    <row r="980" spans="1:41" ht="15" x14ac:dyDescent="0.25">
      <c r="A980">
        <v>2015</v>
      </c>
      <c r="B980" s="5" t="s">
        <v>83</v>
      </c>
      <c r="C980" s="5" t="s">
        <v>371</v>
      </c>
      <c r="D980" s="5" t="s">
        <v>91</v>
      </c>
      <c r="E980" s="5" t="s">
        <v>154</v>
      </c>
      <c r="F980" s="5" t="s">
        <v>398</v>
      </c>
      <c r="G980" s="5" t="s">
        <v>94</v>
      </c>
      <c r="H980" s="5" t="s">
        <v>319</v>
      </c>
      <c r="I980">
        <v>697.78460693359375</v>
      </c>
      <c r="J980">
        <v>1532.5299072265625</v>
      </c>
      <c r="K980">
        <v>140.27908325195312</v>
      </c>
      <c r="L980"/>
      <c r="M980">
        <v>0</v>
      </c>
      <c r="N980">
        <v>25.47071647644043</v>
      </c>
      <c r="O980">
        <v>348.9521484375</v>
      </c>
      <c r="P980">
        <v>0</v>
      </c>
      <c r="Q980">
        <v>316.2095947265625</v>
      </c>
      <c r="R980">
        <v>435.61517333984375</v>
      </c>
      <c r="S980">
        <v>95.863685607910156</v>
      </c>
      <c r="T980">
        <v>161.79226684570312</v>
      </c>
      <c r="U980">
        <v>0</v>
      </c>
      <c r="V980">
        <v>37.127239227294922</v>
      </c>
      <c r="W980">
        <v>0</v>
      </c>
      <c r="X980">
        <v>440.37033081054687</v>
      </c>
      <c r="Y980">
        <v>314.79257202148437</v>
      </c>
      <c r="Z980">
        <v>282.84048461914062</v>
      </c>
      <c r="AA980">
        <v>6053.74462890625</v>
      </c>
      <c r="AB980">
        <v>0</v>
      </c>
      <c r="AC980">
        <v>197.58169555664062</v>
      </c>
      <c r="AD980">
        <v>2970.825927734375</v>
      </c>
      <c r="AE980">
        <v>3144.029296875</v>
      </c>
      <c r="AF980">
        <v>1878.153076171875</v>
      </c>
      <c r="AG980">
        <v>14451.7783203125</v>
      </c>
      <c r="AH980">
        <v>979.84942626953125</v>
      </c>
      <c r="AI980">
        <v>0</v>
      </c>
      <c r="AJ980">
        <v>2990.131591796875</v>
      </c>
      <c r="AK980">
        <v>438.30770874023437</v>
      </c>
      <c r="AL980">
        <v>37934.02734375</v>
      </c>
      <c r="AM980">
        <v>32357.7890625</v>
      </c>
      <c r="AN980">
        <v>5576.24072265625</v>
      </c>
      <c r="AO980" s="5" t="s">
        <v>694</v>
      </c>
    </row>
    <row r="981" spans="1:41" ht="15" x14ac:dyDescent="0.25">
      <c r="A981">
        <v>2015</v>
      </c>
      <c r="B981" s="5" t="s">
        <v>83</v>
      </c>
      <c r="C981" s="5" t="s">
        <v>371</v>
      </c>
      <c r="D981" s="5" t="s">
        <v>91</v>
      </c>
      <c r="E981" s="5" t="s">
        <v>154</v>
      </c>
      <c r="F981" s="5" t="s">
        <v>398</v>
      </c>
      <c r="G981" s="5" t="s">
        <v>97</v>
      </c>
      <c r="H981" s="5" t="s">
        <v>319</v>
      </c>
      <c r="I981">
        <v>676.59881000000019</v>
      </c>
      <c r="J981">
        <v>1486</v>
      </c>
      <c r="K981">
        <v>136.02000000000001</v>
      </c>
      <c r="L981"/>
      <c r="M981">
        <v>0</v>
      </c>
      <c r="N981">
        <v>24.697386000000002</v>
      </c>
      <c r="O981">
        <v>338.35741999999999</v>
      </c>
      <c r="P981">
        <v>0</v>
      </c>
      <c r="Q981">
        <v>306.60899999999998</v>
      </c>
      <c r="R981">
        <v>422.38923842141878</v>
      </c>
      <c r="S981">
        <v>92.953114930584192</v>
      </c>
      <c r="T981">
        <v>156.88</v>
      </c>
      <c r="U981">
        <v>0</v>
      </c>
      <c r="V981">
        <v>36</v>
      </c>
      <c r="W981">
        <v>0</v>
      </c>
      <c r="X981">
        <v>427</v>
      </c>
      <c r="Y981">
        <v>305.23500000000001</v>
      </c>
      <c r="Z981">
        <v>274.25299999999999</v>
      </c>
      <c r="AA981">
        <v>5869.9436874980802</v>
      </c>
      <c r="AB981">
        <v>0</v>
      </c>
      <c r="AC981">
        <v>191.58280999999991</v>
      </c>
      <c r="AD981">
        <v>2880.627</v>
      </c>
      <c r="AE981">
        <v>3048.5716699999989</v>
      </c>
      <c r="AF981">
        <v>1821.12943</v>
      </c>
      <c r="AG981">
        <v>14013</v>
      </c>
      <c r="AH981">
        <v>950.09968455888668</v>
      </c>
      <c r="AI981">
        <v>0</v>
      </c>
      <c r="AJ981">
        <v>2899.3465200000001</v>
      </c>
      <c r="AK981">
        <v>425</v>
      </c>
      <c r="AL981">
        <v>36782.296875</v>
      </c>
      <c r="AM981">
        <v>31375.35546875</v>
      </c>
      <c r="AN981">
        <v>5406.93701171875</v>
      </c>
      <c r="AO981" s="5" t="s">
        <v>695</v>
      </c>
    </row>
    <row r="982" spans="1:41" ht="15" x14ac:dyDescent="0.25">
      <c r="A982">
        <v>2015</v>
      </c>
      <c r="B982" s="5" t="s">
        <v>83</v>
      </c>
      <c r="C982" s="5" t="s">
        <v>371</v>
      </c>
      <c r="D982" s="5" t="s">
        <v>91</v>
      </c>
      <c r="E982" s="5" t="s">
        <v>27</v>
      </c>
      <c r="F982" s="5" t="s">
        <v>428</v>
      </c>
      <c r="G982" s="5" t="s">
        <v>94</v>
      </c>
      <c r="H982" s="5" t="s">
        <v>319</v>
      </c>
      <c r="I982">
        <v>651.71051025390625</v>
      </c>
      <c r="J982">
        <v>17.532308578491211</v>
      </c>
      <c r="K982">
        <v>21.554426193237305</v>
      </c>
      <c r="L982"/>
      <c r="M982"/>
      <c r="N982">
        <v>85.274162292480469</v>
      </c>
      <c r="O982">
        <v>0</v>
      </c>
      <c r="P982">
        <v>0</v>
      </c>
      <c r="Q982">
        <v>0</v>
      </c>
      <c r="R982">
        <v>0</v>
      </c>
      <c r="S982"/>
      <c r="T982"/>
      <c r="U982"/>
      <c r="V982">
        <v>166.04127502441406</v>
      </c>
      <c r="W982">
        <v>1145.787841796875</v>
      </c>
      <c r="X982"/>
      <c r="Y982"/>
      <c r="Z982">
        <v>0</v>
      </c>
      <c r="AA982">
        <v>0</v>
      </c>
      <c r="AB982">
        <v>0</v>
      </c>
      <c r="AC982">
        <v>0</v>
      </c>
      <c r="AD982">
        <v>137.14698791503906</v>
      </c>
      <c r="AE982">
        <v>0</v>
      </c>
      <c r="AF982">
        <v>1137.8701171875</v>
      </c>
      <c r="AG982">
        <v>3054.746826171875</v>
      </c>
      <c r="AH982">
        <v>237.02302551269531</v>
      </c>
      <c r="AI982">
        <v>30.907478332519531</v>
      </c>
      <c r="AJ982">
        <v>0</v>
      </c>
      <c r="AK982"/>
      <c r="AL982">
        <v>6685.5947265625</v>
      </c>
      <c r="AM982">
        <v>5113.1748046875</v>
      </c>
      <c r="AN982">
        <v>1572.4197998046875</v>
      </c>
      <c r="AO982" s="5" t="s">
        <v>715</v>
      </c>
    </row>
    <row r="983" spans="1:41" ht="15" x14ac:dyDescent="0.25">
      <c r="A983">
        <v>2015</v>
      </c>
      <c r="B983" s="5" t="s">
        <v>83</v>
      </c>
      <c r="C983" s="5" t="s">
        <v>371</v>
      </c>
      <c r="D983" s="5" t="s">
        <v>91</v>
      </c>
      <c r="E983" s="5" t="s">
        <v>27</v>
      </c>
      <c r="F983" s="5" t="s">
        <v>428</v>
      </c>
      <c r="G983" s="5" t="s">
        <v>97</v>
      </c>
      <c r="H983" s="5" t="s">
        <v>319</v>
      </c>
      <c r="I983">
        <v>631.92360153592199</v>
      </c>
      <c r="J983">
        <v>17</v>
      </c>
      <c r="K983">
        <v>20.9</v>
      </c>
      <c r="L983"/>
      <c r="M983"/>
      <c r="N983">
        <v>82.685110000000009</v>
      </c>
      <c r="O983">
        <v>0</v>
      </c>
      <c r="P983">
        <v>0</v>
      </c>
      <c r="Q983">
        <v>0</v>
      </c>
      <c r="R983">
        <v>0</v>
      </c>
      <c r="S983"/>
      <c r="T983"/>
      <c r="U983"/>
      <c r="V983">
        <v>161</v>
      </c>
      <c r="W983">
        <v>1111</v>
      </c>
      <c r="X983"/>
      <c r="Y983"/>
      <c r="Z983">
        <v>0</v>
      </c>
      <c r="AA983">
        <v>0</v>
      </c>
      <c r="AB983">
        <v>0</v>
      </c>
      <c r="AC983">
        <v>0</v>
      </c>
      <c r="AD983">
        <v>132.983</v>
      </c>
      <c r="AE983">
        <v>0</v>
      </c>
      <c r="AF983">
        <v>1103.32259</v>
      </c>
      <c r="AG983">
        <v>2962</v>
      </c>
      <c r="AH983">
        <v>229.82664</v>
      </c>
      <c r="AI983">
        <v>29.969079730000001</v>
      </c>
      <c r="AJ983">
        <v>0</v>
      </c>
      <c r="AK983"/>
      <c r="AL983">
        <v>6482.6103515625</v>
      </c>
      <c r="AM983">
        <v>4957.93115234375</v>
      </c>
      <c r="AN983">
        <v>1524.6788330078125</v>
      </c>
      <c r="AO983" s="5" t="s">
        <v>716</v>
      </c>
    </row>
    <row r="984" spans="1:41" ht="15" x14ac:dyDescent="0.25">
      <c r="A984">
        <v>2015</v>
      </c>
      <c r="B984" s="5" t="s">
        <v>83</v>
      </c>
      <c r="C984" s="5" t="s">
        <v>371</v>
      </c>
      <c r="D984" s="5" t="s">
        <v>91</v>
      </c>
      <c r="E984" s="5" t="s">
        <v>27</v>
      </c>
      <c r="F984" s="5" t="s">
        <v>380</v>
      </c>
      <c r="G984" s="5" t="s">
        <v>94</v>
      </c>
      <c r="H984" s="5" t="s">
        <v>319</v>
      </c>
      <c r="I984">
        <v>186.90908813476562</v>
      </c>
      <c r="J984">
        <v>44.346424102783203</v>
      </c>
      <c r="K984">
        <v>13.272988319396973</v>
      </c>
      <c r="L984">
        <v>12.375746726989746</v>
      </c>
      <c r="M984">
        <v>1891.4266357421875</v>
      </c>
      <c r="N984">
        <v>125.72719573974609</v>
      </c>
      <c r="O984">
        <v>0.68399721384048462</v>
      </c>
      <c r="P984">
        <v>399.44345092773437</v>
      </c>
      <c r="Q984">
        <v>0</v>
      </c>
      <c r="R984">
        <v>96.695297241210938</v>
      </c>
      <c r="S984">
        <v>832.4638671875</v>
      </c>
      <c r="T984">
        <v>8.4980125427246094</v>
      </c>
      <c r="U984">
        <v>-0.69651734828948975</v>
      </c>
      <c r="V984">
        <v>76.317100524902344</v>
      </c>
      <c r="W984">
        <v>78.379730224609375</v>
      </c>
      <c r="X984">
        <v>101.06859588623047</v>
      </c>
      <c r="Y984">
        <v>1846.7677001953125</v>
      </c>
      <c r="Z984">
        <v>0</v>
      </c>
      <c r="AA984">
        <v>5578.84521484375</v>
      </c>
      <c r="AB984">
        <v>0</v>
      </c>
      <c r="AC984">
        <v>0</v>
      </c>
      <c r="AD984">
        <v>81.711898803710938</v>
      </c>
      <c r="AE984">
        <v>148.12350463867187</v>
      </c>
      <c r="AF984">
        <v>1054.0877685546875</v>
      </c>
      <c r="AG984">
        <v>6379.697265625</v>
      </c>
      <c r="AH984">
        <v>651.81884765625</v>
      </c>
      <c r="AI984">
        <v>47.994953155517578</v>
      </c>
      <c r="AJ984">
        <v>314.6624755859375</v>
      </c>
      <c r="AK984"/>
      <c r="AL984">
        <v>19970.619140625</v>
      </c>
      <c r="AM984">
        <v>16263.30078125</v>
      </c>
      <c r="AN984">
        <v>3707.3193359375</v>
      </c>
      <c r="AO984" s="5" t="s">
        <v>717</v>
      </c>
    </row>
    <row r="985" spans="1:41" ht="15" x14ac:dyDescent="0.25">
      <c r="A985">
        <v>2015</v>
      </c>
      <c r="B985" s="5" t="s">
        <v>83</v>
      </c>
      <c r="C985" s="5" t="s">
        <v>371</v>
      </c>
      <c r="D985" s="5" t="s">
        <v>91</v>
      </c>
      <c r="E985" s="5" t="s">
        <v>27</v>
      </c>
      <c r="F985" s="5" t="s">
        <v>380</v>
      </c>
      <c r="G985" s="5" t="s">
        <v>97</v>
      </c>
      <c r="H985" s="5" t="s">
        <v>319</v>
      </c>
      <c r="I985">
        <v>181.23424000000011</v>
      </c>
      <c r="J985">
        <v>43</v>
      </c>
      <c r="K985">
        <v>12.87</v>
      </c>
      <c r="L985">
        <v>12</v>
      </c>
      <c r="M985">
        <v>1834</v>
      </c>
      <c r="N985">
        <v>121.9099245</v>
      </c>
      <c r="O985">
        <v>0.66322999999999999</v>
      </c>
      <c r="P985">
        <v>387.31574000000018</v>
      </c>
      <c r="Q985">
        <v>0</v>
      </c>
      <c r="R985">
        <v>93.759477464365702</v>
      </c>
      <c r="S985">
        <v>807.18897742687261</v>
      </c>
      <c r="T985">
        <v>8.24</v>
      </c>
      <c r="U985">
        <v>-0.67537000000000003</v>
      </c>
      <c r="V985">
        <v>74</v>
      </c>
      <c r="W985">
        <v>76</v>
      </c>
      <c r="X985">
        <v>98</v>
      </c>
      <c r="Y985">
        <v>1790.6969999999999</v>
      </c>
      <c r="Z985">
        <v>0</v>
      </c>
      <c r="AA985">
        <v>5409.4626845701414</v>
      </c>
      <c r="AB985">
        <v>0</v>
      </c>
      <c r="AC985">
        <v>0</v>
      </c>
      <c r="AD985">
        <v>79.230999999999995</v>
      </c>
      <c r="AE985">
        <v>143.62625</v>
      </c>
      <c r="AF985">
        <v>1022.0839999999999</v>
      </c>
      <c r="AG985">
        <v>6186</v>
      </c>
      <c r="AH985">
        <v>632.02863845715569</v>
      </c>
      <c r="AI985">
        <v>46.537754640000003</v>
      </c>
      <c r="AJ985">
        <v>305.10883000000001</v>
      </c>
      <c r="AK985"/>
      <c r="AL985">
        <v>19364.283203125</v>
      </c>
      <c r="AM985">
        <v>15769.5224609375</v>
      </c>
      <c r="AN985">
        <v>3594.759521484375</v>
      </c>
      <c r="AO985" s="5" t="s">
        <v>718</v>
      </c>
    </row>
    <row r="986" spans="1:41" ht="15" x14ac:dyDescent="0.25">
      <c r="A986">
        <v>2015</v>
      </c>
      <c r="B986" s="5" t="s">
        <v>83</v>
      </c>
      <c r="C986" s="5" t="s">
        <v>371</v>
      </c>
      <c r="D986" s="5" t="s">
        <v>91</v>
      </c>
      <c r="E986" s="5" t="s">
        <v>27</v>
      </c>
      <c r="F986" s="5" t="s">
        <v>383</v>
      </c>
      <c r="G986" s="5" t="s">
        <v>94</v>
      </c>
      <c r="H986" s="5" t="s">
        <v>319</v>
      </c>
      <c r="I986">
        <v>647.40167236328125</v>
      </c>
      <c r="J986">
        <v>128.91403198242187</v>
      </c>
      <c r="K986">
        <v>0</v>
      </c>
      <c r="L986">
        <v>416.650146484375</v>
      </c>
      <c r="M986">
        <v>1598.533935546875</v>
      </c>
      <c r="N986">
        <v>79.908882141113281</v>
      </c>
      <c r="O986"/>
      <c r="P986">
        <v>515.0341796875</v>
      </c>
      <c r="Q986">
        <v>0</v>
      </c>
      <c r="R986">
        <v>0</v>
      </c>
      <c r="S986">
        <v>485.18609619140625</v>
      </c>
      <c r="T986"/>
      <c r="U986">
        <v>0</v>
      </c>
      <c r="V986">
        <v>45.377738952636719</v>
      </c>
      <c r="W986">
        <v>668.29034423828125</v>
      </c>
      <c r="X986">
        <v>86.630226135253906</v>
      </c>
      <c r="Y986">
        <v>1798.1444091796875</v>
      </c>
      <c r="Z986">
        <v>1292.642578125</v>
      </c>
      <c r="AA986">
        <v>4504.728515625</v>
      </c>
      <c r="AB986">
        <v>0</v>
      </c>
      <c r="AC986">
        <v>62.922317504882813</v>
      </c>
      <c r="AD986">
        <v>0</v>
      </c>
      <c r="AE986">
        <v>630.106689453125</v>
      </c>
      <c r="AF986">
        <v>2662.5615234375</v>
      </c>
      <c r="AG986">
        <v>425.93194580078125</v>
      </c>
      <c r="AH986">
        <v>1514.8197021484375</v>
      </c>
      <c r="AI986">
        <v>12.802063941955566</v>
      </c>
      <c r="AJ986">
        <v>0</v>
      </c>
      <c r="AK986">
        <v>7.2191853523254395</v>
      </c>
      <c r="AL986">
        <v>17583.806640625</v>
      </c>
      <c r="AM986">
        <v>13210.32421875</v>
      </c>
      <c r="AN986">
        <v>4373.4814453125</v>
      </c>
      <c r="AO986" s="5" t="s">
        <v>719</v>
      </c>
    </row>
    <row r="987" spans="1:41" ht="15" x14ac:dyDescent="0.25">
      <c r="A987">
        <v>2015</v>
      </c>
      <c r="B987" s="5" t="s">
        <v>83</v>
      </c>
      <c r="C987" s="5" t="s">
        <v>371</v>
      </c>
      <c r="D987" s="5" t="s">
        <v>91</v>
      </c>
      <c r="E987" s="5" t="s">
        <v>27</v>
      </c>
      <c r="F987" s="5" t="s">
        <v>383</v>
      </c>
      <c r="G987" s="5" t="s">
        <v>97</v>
      </c>
      <c r="H987" s="5" t="s">
        <v>319</v>
      </c>
      <c r="I987">
        <v>627.74556000000007</v>
      </c>
      <c r="J987">
        <v>125</v>
      </c>
      <c r="K987">
        <v>0</v>
      </c>
      <c r="L987">
        <v>404</v>
      </c>
      <c r="M987">
        <v>1550</v>
      </c>
      <c r="N987">
        <v>77.482723500000006</v>
      </c>
      <c r="O987"/>
      <c r="P987">
        <v>499.39697999999999</v>
      </c>
      <c r="Q987">
        <v>0</v>
      </c>
      <c r="R987">
        <v>0</v>
      </c>
      <c r="S987">
        <v>470.45509821353733</v>
      </c>
      <c r="T987"/>
      <c r="U987">
        <v>0</v>
      </c>
      <c r="V987">
        <v>44</v>
      </c>
      <c r="W987">
        <v>648</v>
      </c>
      <c r="X987">
        <v>84</v>
      </c>
      <c r="Y987">
        <v>1743.55</v>
      </c>
      <c r="Z987">
        <v>1253.396</v>
      </c>
      <c r="AA987">
        <v>4367.9580056525792</v>
      </c>
      <c r="AB987">
        <v>0</v>
      </c>
      <c r="AC987">
        <v>61.011900000000018</v>
      </c>
      <c r="AD987">
        <v>0</v>
      </c>
      <c r="AE987">
        <v>610.9756799999999</v>
      </c>
      <c r="AF987">
        <v>2581.7220000000002</v>
      </c>
      <c r="AG987">
        <v>413</v>
      </c>
      <c r="AH987">
        <v>1468.827454981966</v>
      </c>
      <c r="AI987">
        <v>12.413373289999999</v>
      </c>
      <c r="AJ987">
        <v>0</v>
      </c>
      <c r="AK987">
        <v>7</v>
      </c>
      <c r="AL987">
        <v>17049.93359375</v>
      </c>
      <c r="AM987">
        <v>12809.23828125</v>
      </c>
      <c r="AN987">
        <v>4240.6962890625</v>
      </c>
      <c r="AO987" s="5" t="s">
        <v>720</v>
      </c>
    </row>
    <row r="988" spans="1:41" ht="15" x14ac:dyDescent="0.25">
      <c r="A988">
        <v>2015</v>
      </c>
      <c r="B988" s="5" t="s">
        <v>83</v>
      </c>
      <c r="C988" s="5" t="s">
        <v>371</v>
      </c>
      <c r="D988" s="5" t="s">
        <v>91</v>
      </c>
      <c r="E988" s="5" t="s">
        <v>27</v>
      </c>
      <c r="F988" s="5" t="s">
        <v>386</v>
      </c>
      <c r="G988" s="5" t="s">
        <v>94</v>
      </c>
      <c r="H988" s="5" t="s">
        <v>319</v>
      </c>
      <c r="I988">
        <v>1075.1417236328125</v>
      </c>
      <c r="J988">
        <v>35.064617156982422</v>
      </c>
      <c r="K988">
        <v>1.7222913503646851</v>
      </c>
      <c r="L988"/>
      <c r="M988">
        <v>2387.603759765625</v>
      </c>
      <c r="N988">
        <v>340.70339965820312</v>
      </c>
      <c r="O988"/>
      <c r="P988">
        <v>1910.5462646484375</v>
      </c>
      <c r="Q988">
        <v>0</v>
      </c>
      <c r="R988">
        <v>53.105907440185547</v>
      </c>
      <c r="S988">
        <v>429.73458862304688</v>
      </c>
      <c r="T988">
        <v>0.23720180988311768</v>
      </c>
      <c r="U988">
        <v>65.474906921386719</v>
      </c>
      <c r="V988">
        <v>386.74209594726562</v>
      </c>
      <c r="W988">
        <v>228.95130920410156</v>
      </c>
      <c r="X988">
        <v>126.85140228271484</v>
      </c>
      <c r="Y988">
        <v>0</v>
      </c>
      <c r="Z988">
        <v>0</v>
      </c>
      <c r="AA988">
        <v>1121.9361572265625</v>
      </c>
      <c r="AB988">
        <v>184.68759155273437</v>
      </c>
      <c r="AC988">
        <v>0</v>
      </c>
      <c r="AD988">
        <v>0</v>
      </c>
      <c r="AE988">
        <v>78.285514831542969</v>
      </c>
      <c r="AF988">
        <v>308.60986328125</v>
      </c>
      <c r="AG988">
        <v>1266.451416015625</v>
      </c>
      <c r="AH988">
        <v>494.76690673828125</v>
      </c>
      <c r="AI988">
        <v>0</v>
      </c>
      <c r="AJ988">
        <v>0</v>
      </c>
      <c r="AK988">
        <v>244.42098999023437</v>
      </c>
      <c r="AL988">
        <v>10741.037109375</v>
      </c>
      <c r="AM988">
        <v>6642.0625</v>
      </c>
      <c r="AN988">
        <v>4098.97607421875</v>
      </c>
      <c r="AO988" s="5" t="s">
        <v>721</v>
      </c>
    </row>
    <row r="989" spans="1:41" ht="15" x14ac:dyDescent="0.25">
      <c r="A989">
        <v>2015</v>
      </c>
      <c r="B989" s="5" t="s">
        <v>83</v>
      </c>
      <c r="C989" s="5" t="s">
        <v>371</v>
      </c>
      <c r="D989" s="5" t="s">
        <v>91</v>
      </c>
      <c r="E989" s="5" t="s">
        <v>27</v>
      </c>
      <c r="F989" s="5" t="s">
        <v>386</v>
      </c>
      <c r="G989" s="5" t="s">
        <v>97</v>
      </c>
      <c r="H989" s="5" t="s">
        <v>319</v>
      </c>
      <c r="I989">
        <v>1042.49875</v>
      </c>
      <c r="J989">
        <v>34</v>
      </c>
      <c r="K989">
        <v>1.67</v>
      </c>
      <c r="L989"/>
      <c r="M989">
        <v>2315.1123499999999</v>
      </c>
      <c r="N989">
        <v>330.35910999999999</v>
      </c>
      <c r="O989"/>
      <c r="P989">
        <v>1852.5391500000001</v>
      </c>
      <c r="Q989">
        <v>0</v>
      </c>
      <c r="R989">
        <v>51.493531611088713</v>
      </c>
      <c r="S989">
        <v>416.68719234045381</v>
      </c>
      <c r="T989">
        <v>0.23</v>
      </c>
      <c r="U989">
        <v>63.486990000000013</v>
      </c>
      <c r="V989">
        <v>375</v>
      </c>
      <c r="W989">
        <v>222</v>
      </c>
      <c r="X989">
        <v>123</v>
      </c>
      <c r="Y989">
        <v>0</v>
      </c>
      <c r="Z989">
        <v>0</v>
      </c>
      <c r="AA989">
        <v>1087.872434209434</v>
      </c>
      <c r="AB989">
        <v>179.08019704183991</v>
      </c>
      <c r="AC989">
        <v>0</v>
      </c>
      <c r="AD989">
        <v>0</v>
      </c>
      <c r="AE989">
        <v>75.908650000000009</v>
      </c>
      <c r="AF989">
        <v>299.24</v>
      </c>
      <c r="AG989">
        <v>1228</v>
      </c>
      <c r="AH989">
        <v>479.7450334452173</v>
      </c>
      <c r="AI989">
        <v>0</v>
      </c>
      <c r="AJ989">
        <v>0</v>
      </c>
      <c r="AK989">
        <v>237</v>
      </c>
      <c r="AL989">
        <v>10414.923828125</v>
      </c>
      <c r="AM989">
        <v>6440.39892578125</v>
      </c>
      <c r="AN989">
        <v>3974.52490234375</v>
      </c>
      <c r="AO989" s="5" t="s">
        <v>722</v>
      </c>
    </row>
    <row r="990" spans="1:41" ht="15" x14ac:dyDescent="0.25">
      <c r="A990">
        <v>2015</v>
      </c>
      <c r="B990" s="5" t="s">
        <v>83</v>
      </c>
      <c r="C990" s="5" t="s">
        <v>371</v>
      </c>
      <c r="D990" s="5" t="s">
        <v>91</v>
      </c>
      <c r="E990" s="5" t="s">
        <v>27</v>
      </c>
      <c r="F990" s="5" t="s">
        <v>389</v>
      </c>
      <c r="G990" s="5" t="s">
        <v>94</v>
      </c>
      <c r="H990" s="5" t="s">
        <v>319</v>
      </c>
      <c r="I990">
        <v>99.469383239746094</v>
      </c>
      <c r="J990">
        <v>40.221176147460937</v>
      </c>
      <c r="K990">
        <v>16.593812942504883</v>
      </c>
      <c r="L990">
        <v>13.407058715820313</v>
      </c>
      <c r="M990">
        <v>240.55332946777344</v>
      </c>
      <c r="N990">
        <v>0</v>
      </c>
      <c r="O990"/>
      <c r="P990">
        <v>81.682815551757813</v>
      </c>
      <c r="Q990">
        <v>0</v>
      </c>
      <c r="R990">
        <v>73.603622436523438</v>
      </c>
      <c r="S990">
        <v>208.65455627441406</v>
      </c>
      <c r="T990"/>
      <c r="U990">
        <v>0</v>
      </c>
      <c r="V990">
        <v>56.722171783447266</v>
      </c>
      <c r="W990">
        <v>0</v>
      </c>
      <c r="X990">
        <v>0</v>
      </c>
      <c r="Y990">
        <v>114.47153472900391</v>
      </c>
      <c r="Z990">
        <v>64.913887023925781</v>
      </c>
      <c r="AA990">
        <v>166.26573181152344</v>
      </c>
      <c r="AB990">
        <v>0</v>
      </c>
      <c r="AC990">
        <v>327.289306640625</v>
      </c>
      <c r="AD990">
        <v>0</v>
      </c>
      <c r="AE990">
        <v>2.7967948913574219</v>
      </c>
      <c r="AF990">
        <v>1.7470428943634033</v>
      </c>
      <c r="AG990">
        <v>373.33502197265625</v>
      </c>
      <c r="AH990">
        <v>0</v>
      </c>
      <c r="AI990">
        <v>132.7884521484375</v>
      </c>
      <c r="AJ990">
        <v>0</v>
      </c>
      <c r="AK990"/>
      <c r="AL990">
        <v>2014.5157470703125</v>
      </c>
      <c r="AM990">
        <v>1415.925537109375</v>
      </c>
      <c r="AN990">
        <v>598.59014892578125</v>
      </c>
      <c r="AO990" s="5" t="s">
        <v>723</v>
      </c>
    </row>
    <row r="991" spans="1:41" ht="15" x14ac:dyDescent="0.25">
      <c r="A991">
        <v>2015</v>
      </c>
      <c r="B991" s="5" t="s">
        <v>83</v>
      </c>
      <c r="C991" s="5" t="s">
        <v>371</v>
      </c>
      <c r="D991" s="5" t="s">
        <v>91</v>
      </c>
      <c r="E991" s="5" t="s">
        <v>27</v>
      </c>
      <c r="F991" s="5" t="s">
        <v>389</v>
      </c>
      <c r="G991" s="5" t="s">
        <v>97</v>
      </c>
      <c r="H991" s="5" t="s">
        <v>319</v>
      </c>
      <c r="I991">
        <v>96.449339999999992</v>
      </c>
      <c r="J991">
        <v>39</v>
      </c>
      <c r="K991">
        <v>16.09</v>
      </c>
      <c r="L991">
        <v>13</v>
      </c>
      <c r="M991">
        <v>233.249762</v>
      </c>
      <c r="N991">
        <v>0</v>
      </c>
      <c r="O991"/>
      <c r="P991">
        <v>79.202799999999996</v>
      </c>
      <c r="Q991">
        <v>0</v>
      </c>
      <c r="R991">
        <v>71.368900401882826</v>
      </c>
      <c r="S991">
        <v>202.31947764527141</v>
      </c>
      <c r="T991"/>
      <c r="U991">
        <v>0</v>
      </c>
      <c r="V991">
        <v>55</v>
      </c>
      <c r="W991">
        <v>0</v>
      </c>
      <c r="X991">
        <v>0</v>
      </c>
      <c r="Y991">
        <v>110.996</v>
      </c>
      <c r="Z991">
        <v>62.942999999999998</v>
      </c>
      <c r="AA991">
        <v>161.21765061284691</v>
      </c>
      <c r="AB991">
        <v>0</v>
      </c>
      <c r="AC991">
        <v>317.35230000000001</v>
      </c>
      <c r="AD991">
        <v>0</v>
      </c>
      <c r="AE991">
        <v>2.7118799999999998</v>
      </c>
      <c r="AF991">
        <v>1.694</v>
      </c>
      <c r="AG991">
        <v>362</v>
      </c>
      <c r="AH991">
        <v>0</v>
      </c>
      <c r="AI991">
        <v>128.75679432999999</v>
      </c>
      <c r="AJ991">
        <v>0</v>
      </c>
      <c r="AK991"/>
      <c r="AL991">
        <v>1953.351806640625</v>
      </c>
      <c r="AM991">
        <v>1372.935791015625</v>
      </c>
      <c r="AN991">
        <v>580.416015625</v>
      </c>
      <c r="AO991" s="5" t="s">
        <v>724</v>
      </c>
    </row>
    <row r="992" spans="1:41" ht="15" x14ac:dyDescent="0.25">
      <c r="A992">
        <v>2015</v>
      </c>
      <c r="B992" s="5" t="s">
        <v>83</v>
      </c>
      <c r="C992" s="5" t="s">
        <v>371</v>
      </c>
      <c r="D992" s="5" t="s">
        <v>91</v>
      </c>
      <c r="E992" s="5" t="s">
        <v>27</v>
      </c>
      <c r="F992" s="5" t="s">
        <v>392</v>
      </c>
      <c r="G992" s="5" t="s">
        <v>94</v>
      </c>
      <c r="H992" s="5" t="s">
        <v>319</v>
      </c>
      <c r="I992">
        <v>3.2859463691711426</v>
      </c>
      <c r="J992">
        <v>3.0939366817474365</v>
      </c>
      <c r="K992">
        <v>0</v>
      </c>
      <c r="L992"/>
      <c r="M992">
        <v>1250.8388671875</v>
      </c>
      <c r="N992">
        <v>0</v>
      </c>
      <c r="O992"/>
      <c r="P992">
        <v>754.12744140625</v>
      </c>
      <c r="Q992">
        <v>0</v>
      </c>
      <c r="R992">
        <v>2.461989164352417</v>
      </c>
      <c r="S992">
        <v>3207.320556640625</v>
      </c>
      <c r="T992"/>
      <c r="U992">
        <v>0.69651734828948975</v>
      </c>
      <c r="V992">
        <v>141.28977966308594</v>
      </c>
      <c r="W992">
        <v>0</v>
      </c>
      <c r="X992">
        <v>0</v>
      </c>
      <c r="Y992">
        <v>736.646728515625</v>
      </c>
      <c r="Z992">
        <v>11.360935211181641</v>
      </c>
      <c r="AA992">
        <v>1801.6109619140625</v>
      </c>
      <c r="AB992">
        <v>0</v>
      </c>
      <c r="AC992">
        <v>4.3782811164855957</v>
      </c>
      <c r="AD992">
        <v>0</v>
      </c>
      <c r="AE992">
        <v>27.544677734375</v>
      </c>
      <c r="AF992">
        <v>740.684326171875</v>
      </c>
      <c r="AG992">
        <v>2735.0400390625</v>
      </c>
      <c r="AH992">
        <v>6544.02392578125</v>
      </c>
      <c r="AI992">
        <v>0</v>
      </c>
      <c r="AJ992">
        <v>0</v>
      </c>
      <c r="AK992"/>
      <c r="AL992">
        <v>17964.404296875</v>
      </c>
      <c r="AM992">
        <v>6962.2216796875</v>
      </c>
      <c r="AN992">
        <v>11002.18359375</v>
      </c>
      <c r="AO992" s="5" t="s">
        <v>725</v>
      </c>
    </row>
    <row r="993" spans="1:41" ht="15" x14ac:dyDescent="0.25">
      <c r="A993">
        <v>2015</v>
      </c>
      <c r="B993" s="5" t="s">
        <v>83</v>
      </c>
      <c r="C993" s="5" t="s">
        <v>371</v>
      </c>
      <c r="D993" s="5" t="s">
        <v>91</v>
      </c>
      <c r="E993" s="5" t="s">
        <v>27</v>
      </c>
      <c r="F993" s="5" t="s">
        <v>392</v>
      </c>
      <c r="G993" s="5" t="s">
        <v>97</v>
      </c>
      <c r="H993" s="5" t="s">
        <v>319</v>
      </c>
      <c r="I993">
        <v>3.1861799999999998</v>
      </c>
      <c r="J993">
        <v>3</v>
      </c>
      <c r="K993">
        <v>0</v>
      </c>
      <c r="L993"/>
      <c r="M993">
        <v>1212.8615</v>
      </c>
      <c r="N993">
        <v>0</v>
      </c>
      <c r="O993"/>
      <c r="P993">
        <v>731.23099999999999</v>
      </c>
      <c r="Q993">
        <v>0</v>
      </c>
      <c r="R993">
        <v>2.3872393041702158</v>
      </c>
      <c r="S993">
        <v>3109.9414678629651</v>
      </c>
      <c r="T993"/>
      <c r="U993">
        <v>0.67537000000000003</v>
      </c>
      <c r="V993">
        <v>137</v>
      </c>
      <c r="W993">
        <v>0</v>
      </c>
      <c r="X993">
        <v>0</v>
      </c>
      <c r="Y993">
        <v>714.28099999999995</v>
      </c>
      <c r="Z993">
        <v>11.016</v>
      </c>
      <c r="AA993">
        <v>1746.9112553542579</v>
      </c>
      <c r="AB993">
        <v>0</v>
      </c>
      <c r="AC993">
        <v>4.2453500000000002</v>
      </c>
      <c r="AD993">
        <v>0</v>
      </c>
      <c r="AE993">
        <v>26.708379999999998</v>
      </c>
      <c r="AF993">
        <v>718.19600000000003</v>
      </c>
      <c r="AG993">
        <v>2652</v>
      </c>
      <c r="AH993">
        <v>6345.3373920821559</v>
      </c>
      <c r="AI993">
        <v>0</v>
      </c>
      <c r="AJ993">
        <v>0</v>
      </c>
      <c r="AK993"/>
      <c r="AL993">
        <v>17418.978515625</v>
      </c>
      <c r="AM993">
        <v>6750.837890625</v>
      </c>
      <c r="AN993">
        <v>10668.1396484375</v>
      </c>
      <c r="AO993" s="5" t="s">
        <v>726</v>
      </c>
    </row>
    <row r="994" spans="1:41" ht="15" x14ac:dyDescent="0.25">
      <c r="A994">
        <v>2015</v>
      </c>
      <c r="B994" s="5" t="s">
        <v>83</v>
      </c>
      <c r="C994" s="5" t="s">
        <v>371</v>
      </c>
      <c r="D994" s="5" t="s">
        <v>91</v>
      </c>
      <c r="E994" s="5" t="s">
        <v>27</v>
      </c>
      <c r="F994" s="5" t="s">
        <v>395</v>
      </c>
      <c r="G994" s="5" t="s">
        <v>94</v>
      </c>
      <c r="H994" s="5" t="s">
        <v>319</v>
      </c>
      <c r="I994">
        <v>271.859375</v>
      </c>
      <c r="J994">
        <v>0</v>
      </c>
      <c r="K994">
        <v>0</v>
      </c>
      <c r="L994">
        <v>46.409049987792969</v>
      </c>
      <c r="M994">
        <v>3570.40283203125</v>
      </c>
      <c r="N994">
        <v>5967.0478515625</v>
      </c>
      <c r="O994"/>
      <c r="P994">
        <v>0</v>
      </c>
      <c r="Q994">
        <v>2575.583740234375</v>
      </c>
      <c r="R994">
        <v>0</v>
      </c>
      <c r="S994">
        <v>751.35247802734375</v>
      </c>
      <c r="T994">
        <v>41.726890563964844</v>
      </c>
      <c r="U994">
        <v>47.530624389648438</v>
      </c>
      <c r="V994">
        <v>122.72615051269531</v>
      </c>
      <c r="W994">
        <v>2068.812255859375</v>
      </c>
      <c r="X994">
        <v>0</v>
      </c>
      <c r="Y994">
        <v>14760.0947265625</v>
      </c>
      <c r="Z994">
        <v>664.31256103515625</v>
      </c>
      <c r="AA994">
        <v>6339.82763671875</v>
      </c>
      <c r="AB994">
        <v>0</v>
      </c>
      <c r="AC994">
        <v>0</v>
      </c>
      <c r="AD994">
        <v>2760.5244140625</v>
      </c>
      <c r="AE994">
        <v>1923.1160888671875</v>
      </c>
      <c r="AF994">
        <v>0</v>
      </c>
      <c r="AG994">
        <v>6463.23388671875</v>
      </c>
      <c r="AH994">
        <v>1985.6158447265625</v>
      </c>
      <c r="AI994">
        <v>0</v>
      </c>
      <c r="AJ994">
        <v>5693.65283203125</v>
      </c>
      <c r="AK994"/>
      <c r="AL994">
        <v>56053.83203125</v>
      </c>
      <c r="AM994">
        <v>44875.39453125</v>
      </c>
      <c r="AN994">
        <v>11178.435546875</v>
      </c>
      <c r="AO994" s="5" t="s">
        <v>727</v>
      </c>
    </row>
    <row r="995" spans="1:41" ht="15" x14ac:dyDescent="0.25">
      <c r="A995">
        <v>2015</v>
      </c>
      <c r="B995" s="5" t="s">
        <v>83</v>
      </c>
      <c r="C995" s="5" t="s">
        <v>371</v>
      </c>
      <c r="D995" s="5" t="s">
        <v>91</v>
      </c>
      <c r="E995" s="5" t="s">
        <v>27</v>
      </c>
      <c r="F995" s="5" t="s">
        <v>395</v>
      </c>
      <c r="G995" s="5" t="s">
        <v>97</v>
      </c>
      <c r="H995" s="5" t="s">
        <v>319</v>
      </c>
      <c r="I995">
        <v>263.60530999999997</v>
      </c>
      <c r="J995">
        <v>0</v>
      </c>
      <c r="K995">
        <v>0</v>
      </c>
      <c r="L995">
        <v>45</v>
      </c>
      <c r="M995">
        <v>3462</v>
      </c>
      <c r="N995">
        <v>5785.8789880000004</v>
      </c>
      <c r="O995"/>
      <c r="P995">
        <v>0</v>
      </c>
      <c r="Q995">
        <v>2497.3850000000002</v>
      </c>
      <c r="R995">
        <v>0</v>
      </c>
      <c r="S995">
        <v>728.54024193714122</v>
      </c>
      <c r="T995">
        <v>40.46</v>
      </c>
      <c r="U995">
        <v>46.087519999999998</v>
      </c>
      <c r="V995">
        <v>119</v>
      </c>
      <c r="W995">
        <v>2006</v>
      </c>
      <c r="X995">
        <v>0</v>
      </c>
      <c r="Y995">
        <v>14311.956</v>
      </c>
      <c r="Z995">
        <v>644.14300000000003</v>
      </c>
      <c r="AA995">
        <v>6147.3409582599515</v>
      </c>
      <c r="AB995">
        <v>0</v>
      </c>
      <c r="AC995">
        <v>0</v>
      </c>
      <c r="AD995">
        <v>2676.7107500000002</v>
      </c>
      <c r="AE995">
        <v>1864.7272800000001</v>
      </c>
      <c r="AF995">
        <v>0</v>
      </c>
      <c r="AG995">
        <v>6267</v>
      </c>
      <c r="AH995">
        <v>1925.32951585655</v>
      </c>
      <c r="AI995">
        <v>0</v>
      </c>
      <c r="AJ995">
        <v>5520.7850099999996</v>
      </c>
      <c r="AK995"/>
      <c r="AL995">
        <v>54351.9453125</v>
      </c>
      <c r="AM995">
        <v>43512.91015625</v>
      </c>
      <c r="AN995">
        <v>10839.0400390625</v>
      </c>
      <c r="AO995" s="5" t="s">
        <v>728</v>
      </c>
    </row>
    <row r="996" spans="1:41" ht="15" x14ac:dyDescent="0.25">
      <c r="A996">
        <v>2015</v>
      </c>
      <c r="B996" s="5" t="s">
        <v>83</v>
      </c>
      <c r="C996" s="5" t="s">
        <v>371</v>
      </c>
      <c r="D996" s="5" t="s">
        <v>91</v>
      </c>
      <c r="E996" s="5" t="s">
        <v>27</v>
      </c>
      <c r="F996" s="5" t="s">
        <v>429</v>
      </c>
      <c r="G996" s="5" t="s">
        <v>94</v>
      </c>
      <c r="H996" s="5" t="s">
        <v>319</v>
      </c>
      <c r="I996">
        <v>2958.6005859375</v>
      </c>
      <c r="J996">
        <v>7113.99169921875</v>
      </c>
      <c r="K996">
        <v>31.589094161987305</v>
      </c>
      <c r="L996">
        <v>488.84197998046875</v>
      </c>
      <c r="M996">
        <v>16088.701171875</v>
      </c>
      <c r="N996">
        <v>14500.12109375</v>
      </c>
      <c r="O996">
        <v>0.68399721384048462</v>
      </c>
      <c r="P996">
        <v>3720.90966796875</v>
      </c>
      <c r="Q996">
        <v>6949.583984375</v>
      </c>
      <c r="R996">
        <v>228.54002380371094</v>
      </c>
      <c r="S996">
        <v>11102.029296875</v>
      </c>
      <c r="T996">
        <v>53.195083618164063</v>
      </c>
      <c r="U996">
        <v>807.72119140625</v>
      </c>
      <c r="V996">
        <v>1068.439453125</v>
      </c>
      <c r="W996">
        <v>4313.97900390625</v>
      </c>
      <c r="X996">
        <v>320.73809814453125</v>
      </c>
      <c r="Y996">
        <v>34855.8359375</v>
      </c>
      <c r="Z996">
        <v>2127.437255859375</v>
      </c>
      <c r="AA996">
        <v>28375.447265625</v>
      </c>
      <c r="AB996">
        <v>184.68759155273437</v>
      </c>
      <c r="AC996">
        <v>586.38970947265625</v>
      </c>
      <c r="AD996">
        <v>11279.478515625</v>
      </c>
      <c r="AE996">
        <v>2965.831787109375</v>
      </c>
      <c r="AF996">
        <v>10054.8115234375</v>
      </c>
      <c r="AG996">
        <v>29331.55078125</v>
      </c>
      <c r="AH996">
        <v>19018.89453125</v>
      </c>
      <c r="AI996">
        <v>193.58547973632812</v>
      </c>
      <c r="AJ996">
        <v>6008.3154296875</v>
      </c>
      <c r="AK996">
        <v>251.64018249511719</v>
      </c>
      <c r="AL996">
        <v>214981.5625</v>
      </c>
      <c r="AM996">
        <v>152142.359375</v>
      </c>
      <c r="AN996">
        <v>62839.203125</v>
      </c>
      <c r="AO996" s="5" t="s">
        <v>731</v>
      </c>
    </row>
    <row r="997" spans="1:41" ht="15" x14ac:dyDescent="0.25">
      <c r="A997">
        <v>2015</v>
      </c>
      <c r="B997" s="5" t="s">
        <v>83</v>
      </c>
      <c r="C997" s="5" t="s">
        <v>371</v>
      </c>
      <c r="D997" s="5" t="s">
        <v>91</v>
      </c>
      <c r="E997" s="5" t="s">
        <v>27</v>
      </c>
      <c r="F997" s="5" t="s">
        <v>429</v>
      </c>
      <c r="G997" s="5" t="s">
        <v>97</v>
      </c>
      <c r="H997" s="5" t="s">
        <v>319</v>
      </c>
      <c r="I997">
        <v>2868.7728199999988</v>
      </c>
      <c r="J997">
        <v>6898</v>
      </c>
      <c r="K997">
        <v>30.63</v>
      </c>
      <c r="L997">
        <v>474</v>
      </c>
      <c r="M997">
        <v>15600.223612</v>
      </c>
      <c r="N997">
        <v>14059.875198</v>
      </c>
      <c r="O997">
        <v>0.66322999999999999</v>
      </c>
      <c r="P997">
        <v>3607.9370800000002</v>
      </c>
      <c r="Q997">
        <v>6738.5839999999998</v>
      </c>
      <c r="R997">
        <v>221.601195606717</v>
      </c>
      <c r="S997">
        <v>10764.955</v>
      </c>
      <c r="T997">
        <v>51.58</v>
      </c>
      <c r="U997">
        <v>783.19750999999997</v>
      </c>
      <c r="V997">
        <v>1036</v>
      </c>
      <c r="W997">
        <v>4183</v>
      </c>
      <c r="X997">
        <v>311</v>
      </c>
      <c r="Y997">
        <v>33797.559000000001</v>
      </c>
      <c r="Z997">
        <v>2062.8449999999998</v>
      </c>
      <c r="AA997">
        <v>27513.925060000009</v>
      </c>
      <c r="AB997">
        <v>179.08019704183991</v>
      </c>
      <c r="AC997">
        <v>568.58598999999992</v>
      </c>
      <c r="AD997">
        <v>10937.016</v>
      </c>
      <c r="AE997">
        <v>2875.7846599999998</v>
      </c>
      <c r="AF997">
        <v>9749.5319999999992</v>
      </c>
      <c r="AG997">
        <v>28441</v>
      </c>
      <c r="AH997">
        <v>18441.4520350577</v>
      </c>
      <c r="AI997">
        <v>187.70792226</v>
      </c>
      <c r="AJ997">
        <v>5825.8938399999997</v>
      </c>
      <c r="AK997">
        <v>244</v>
      </c>
      <c r="AL997">
        <v>208454.390625</v>
      </c>
      <c r="AM997">
        <v>147523.078125</v>
      </c>
      <c r="AN997">
        <v>60931.30859375</v>
      </c>
      <c r="AO997" s="5" t="s">
        <v>732</v>
      </c>
    </row>
    <row r="998" spans="1:41" ht="15" x14ac:dyDescent="0.25">
      <c r="A998">
        <v>2015</v>
      </c>
      <c r="B998" s="5" t="s">
        <v>83</v>
      </c>
      <c r="C998" s="5" t="s">
        <v>371</v>
      </c>
      <c r="D998" s="5" t="s">
        <v>91</v>
      </c>
      <c r="E998" s="5" t="s">
        <v>27</v>
      </c>
      <c r="F998" s="5" t="s">
        <v>430</v>
      </c>
      <c r="G998" s="5" t="s">
        <v>94</v>
      </c>
      <c r="H998" s="5" t="s">
        <v>319</v>
      </c>
      <c r="I998">
        <v>2306.889892578125</v>
      </c>
      <c r="J998">
        <v>7096.45947265625</v>
      </c>
      <c r="K998">
        <v>10.03466796875</v>
      </c>
      <c r="L998">
        <v>488.84197998046875</v>
      </c>
      <c r="M998">
        <v>16088.701171875</v>
      </c>
      <c r="N998">
        <v>14414.8466796875</v>
      </c>
      <c r="O998">
        <v>0.68399721384048462</v>
      </c>
      <c r="P998">
        <v>3720.90966796875</v>
      </c>
      <c r="Q998">
        <v>6949.583984375</v>
      </c>
      <c r="R998">
        <v>228.54002380371094</v>
      </c>
      <c r="S998">
        <v>11102.029296875</v>
      </c>
      <c r="T998">
        <v>53.195083618164063</v>
      </c>
      <c r="U998">
        <v>807.72119140625</v>
      </c>
      <c r="V998">
        <v>902.398193359375</v>
      </c>
      <c r="W998">
        <v>3168.191162109375</v>
      </c>
      <c r="X998">
        <v>320.73809814453125</v>
      </c>
      <c r="Y998">
        <v>34855.8359375</v>
      </c>
      <c r="Z998">
        <v>2127.437255859375</v>
      </c>
      <c r="AA998">
        <v>28375.447265625</v>
      </c>
      <c r="AB998">
        <v>184.68759155273437</v>
      </c>
      <c r="AC998">
        <v>586.38970947265625</v>
      </c>
      <c r="AD998">
        <v>11142.3310546875</v>
      </c>
      <c r="AE998">
        <v>2965.831787109375</v>
      </c>
      <c r="AF998">
        <v>8916.94140625</v>
      </c>
      <c r="AG998">
        <v>26276.8046875</v>
      </c>
      <c r="AH998">
        <v>18781.87109375</v>
      </c>
      <c r="AI998">
        <v>162.67799377441406</v>
      </c>
      <c r="AJ998">
        <v>6008.3154296875</v>
      </c>
      <c r="AK998">
        <v>251.64018249511719</v>
      </c>
      <c r="AL998">
        <v>208295.96875</v>
      </c>
      <c r="AM998">
        <v>147029.1875</v>
      </c>
      <c r="AN998">
        <v>61266.78515625</v>
      </c>
      <c r="AO998" s="5" t="s">
        <v>733</v>
      </c>
    </row>
    <row r="999" spans="1:41" ht="15" x14ac:dyDescent="0.25">
      <c r="A999">
        <v>2015</v>
      </c>
      <c r="B999" s="5" t="s">
        <v>83</v>
      </c>
      <c r="C999" s="5" t="s">
        <v>371</v>
      </c>
      <c r="D999" s="5" t="s">
        <v>91</v>
      </c>
      <c r="E999" s="5" t="s">
        <v>27</v>
      </c>
      <c r="F999" s="5" t="s">
        <v>430</v>
      </c>
      <c r="G999" s="5" t="s">
        <v>97</v>
      </c>
      <c r="H999" s="5" t="s">
        <v>319</v>
      </c>
      <c r="I999">
        <v>2236.8492184640768</v>
      </c>
      <c r="J999">
        <v>6881</v>
      </c>
      <c r="K999">
        <v>9.73</v>
      </c>
      <c r="L999">
        <v>474</v>
      </c>
      <c r="M999">
        <v>15600.223612</v>
      </c>
      <c r="N999">
        <v>13977.190087999999</v>
      </c>
      <c r="O999">
        <v>0.66322999999999999</v>
      </c>
      <c r="P999">
        <v>3607.9370800000002</v>
      </c>
      <c r="Q999">
        <v>6738.5839999999998</v>
      </c>
      <c r="R999">
        <v>221.601195606717</v>
      </c>
      <c r="S999">
        <v>10764.955</v>
      </c>
      <c r="T999">
        <v>51.58</v>
      </c>
      <c r="U999">
        <v>783.19750999999997</v>
      </c>
      <c r="V999">
        <v>875</v>
      </c>
      <c r="W999">
        <v>3072</v>
      </c>
      <c r="X999">
        <v>311</v>
      </c>
      <c r="Y999">
        <v>33797.559000000001</v>
      </c>
      <c r="Z999">
        <v>2062.8449999999998</v>
      </c>
      <c r="AA999">
        <v>27513.925060000009</v>
      </c>
      <c r="AB999">
        <v>179.08019704183991</v>
      </c>
      <c r="AC999">
        <v>568.58598999999992</v>
      </c>
      <c r="AD999">
        <v>10804.032999999999</v>
      </c>
      <c r="AE999">
        <v>2875.7846599999998</v>
      </c>
      <c r="AF999">
        <v>8646.2094099999995</v>
      </c>
      <c r="AG999">
        <v>25479</v>
      </c>
      <c r="AH999">
        <v>18211.625395057701</v>
      </c>
      <c r="AI999">
        <v>157.73884253</v>
      </c>
      <c r="AJ999">
        <v>5825.8938399999997</v>
      </c>
      <c r="AK999">
        <v>244</v>
      </c>
      <c r="AL999">
        <v>201971.78125</v>
      </c>
      <c r="AM999">
        <v>142565.15625</v>
      </c>
      <c r="AN999">
        <v>59406.625</v>
      </c>
      <c r="AO999" s="5" t="s">
        <v>734</v>
      </c>
    </row>
    <row r="1000" spans="1:41" ht="15" x14ac:dyDescent="0.25">
      <c r="A1000">
        <v>2015</v>
      </c>
      <c r="B1000" s="5" t="s">
        <v>83</v>
      </c>
      <c r="C1000" s="5" t="s">
        <v>371</v>
      </c>
      <c r="D1000" s="5" t="s">
        <v>91</v>
      </c>
      <c r="E1000" s="5" t="s">
        <v>27</v>
      </c>
      <c r="F1000" s="5" t="s">
        <v>398</v>
      </c>
      <c r="G1000" s="5" t="s">
        <v>94</v>
      </c>
      <c r="H1000" s="5" t="s">
        <v>319</v>
      </c>
      <c r="I1000">
        <v>674.5333251953125</v>
      </c>
      <c r="J1000">
        <v>6862.3515625</v>
      </c>
      <c r="K1000">
        <v>0</v>
      </c>
      <c r="L1000"/>
      <c r="M1000">
        <v>5149.341796875</v>
      </c>
      <c r="N1000">
        <v>7986.73388671875</v>
      </c>
      <c r="O1000"/>
      <c r="P1000">
        <v>60.075389862060547</v>
      </c>
      <c r="Q1000">
        <v>4374.00048828125</v>
      </c>
      <c r="R1000">
        <v>2.6732096672058105</v>
      </c>
      <c r="S1000">
        <v>5187.3173828125</v>
      </c>
      <c r="T1000">
        <v>2.7329773902893066</v>
      </c>
      <c r="U1000">
        <v>694.71563720703125</v>
      </c>
      <c r="V1000">
        <v>239.26443481445312</v>
      </c>
      <c r="W1000">
        <v>1269.5452880859375</v>
      </c>
      <c r="X1000">
        <v>6.187873363494873</v>
      </c>
      <c r="Y1000">
        <v>15599.7099609375</v>
      </c>
      <c r="Z1000">
        <v>94.207275390625</v>
      </c>
      <c r="AA1000">
        <v>8862.2333984375</v>
      </c>
      <c r="AB1000">
        <v>0</v>
      </c>
      <c r="AC1000">
        <v>191.79977416992187</v>
      </c>
      <c r="AD1000">
        <v>8437.2421875</v>
      </c>
      <c r="AE1000">
        <v>155.858642578125</v>
      </c>
      <c r="AF1000">
        <v>5287.12109375</v>
      </c>
      <c r="AG1000">
        <v>11687.861328125</v>
      </c>
      <c r="AH1000">
        <v>7827.849609375</v>
      </c>
      <c r="AI1000">
        <v>0</v>
      </c>
      <c r="AJ1000">
        <v>0</v>
      </c>
      <c r="AK1000"/>
      <c r="AL1000">
        <v>90653.3515625</v>
      </c>
      <c r="AM1000">
        <v>62773.140625</v>
      </c>
      <c r="AN1000">
        <v>27880.216796875</v>
      </c>
      <c r="AO1000" s="5" t="s">
        <v>735</v>
      </c>
    </row>
    <row r="1001" spans="1:41" ht="15" x14ac:dyDescent="0.25">
      <c r="A1001">
        <v>2015</v>
      </c>
      <c r="B1001" s="5" t="s">
        <v>83</v>
      </c>
      <c r="C1001" s="5" t="s">
        <v>371</v>
      </c>
      <c r="D1001" s="5" t="s">
        <v>91</v>
      </c>
      <c r="E1001" s="5" t="s">
        <v>27</v>
      </c>
      <c r="F1001" s="5" t="s">
        <v>398</v>
      </c>
      <c r="G1001" s="5" t="s">
        <v>97</v>
      </c>
      <c r="H1001" s="5" t="s">
        <v>319</v>
      </c>
      <c r="I1001">
        <v>654.05343999999877</v>
      </c>
      <c r="J1001">
        <v>6654</v>
      </c>
      <c r="K1001">
        <v>0</v>
      </c>
      <c r="L1001"/>
      <c r="M1001">
        <v>4993</v>
      </c>
      <c r="N1001">
        <v>7744.2444519999999</v>
      </c>
      <c r="O1001"/>
      <c r="P1001">
        <v>58.251409999999829</v>
      </c>
      <c r="Q1001">
        <v>4241.1989999999996</v>
      </c>
      <c r="R1001">
        <v>2.592046825209557</v>
      </c>
      <c r="S1001">
        <v>5029.8225445737589</v>
      </c>
      <c r="T1001">
        <v>2.65</v>
      </c>
      <c r="U1001">
        <v>673.62299999999993</v>
      </c>
      <c r="V1001">
        <v>232</v>
      </c>
      <c r="W1001">
        <v>1231</v>
      </c>
      <c r="X1001">
        <v>6</v>
      </c>
      <c r="Y1001">
        <v>15126.079</v>
      </c>
      <c r="Z1001">
        <v>91.346999999999994</v>
      </c>
      <c r="AA1001">
        <v>8593.1620713407974</v>
      </c>
      <c r="AB1001">
        <v>0</v>
      </c>
      <c r="AC1001">
        <v>185.97643999999991</v>
      </c>
      <c r="AD1001">
        <v>8181.0742500000006</v>
      </c>
      <c r="AE1001">
        <v>151.12654000000001</v>
      </c>
      <c r="AF1001">
        <v>5126.5959999999995</v>
      </c>
      <c r="AG1001">
        <v>11333</v>
      </c>
      <c r="AH1001">
        <v>7590.1840002346516</v>
      </c>
      <c r="AI1001">
        <v>0</v>
      </c>
      <c r="AJ1001">
        <v>0</v>
      </c>
      <c r="AK1001"/>
      <c r="AL1001">
        <v>87900.984375</v>
      </c>
      <c r="AM1001">
        <v>60867.25</v>
      </c>
      <c r="AN1001">
        <v>27033.73046875</v>
      </c>
      <c r="AO1001" s="5" t="s">
        <v>736</v>
      </c>
    </row>
    <row r="1002" spans="1:41" ht="15" x14ac:dyDescent="0.25">
      <c r="A1002">
        <v>2015</v>
      </c>
      <c r="B1002" s="5" t="s">
        <v>1808</v>
      </c>
      <c r="C1002" s="5" t="s">
        <v>462</v>
      </c>
      <c r="D1002" s="5" t="s">
        <v>85</v>
      </c>
      <c r="E1002" s="5" t="s">
        <v>131</v>
      </c>
      <c r="F1002" s="5" t="s">
        <v>132</v>
      </c>
      <c r="G1002" s="5" t="s">
        <v>87</v>
      </c>
      <c r="H1002" s="5" t="s">
        <v>133</v>
      </c>
      <c r="I1002">
        <v>769.98283821191319</v>
      </c>
      <c r="J1002">
        <v>1343.6717040649489</v>
      </c>
      <c r="K1002">
        <v>58.7</v>
      </c>
      <c r="L1002">
        <v>112</v>
      </c>
      <c r="M1002">
        <v>576</v>
      </c>
      <c r="N1002">
        <v>301.78034383045099</v>
      </c>
      <c r="O1002">
        <v>434</v>
      </c>
      <c r="P1002">
        <v>660</v>
      </c>
      <c r="Q1002">
        <v>274.36500000000001</v>
      </c>
      <c r="R1002">
        <v>537.23278974999994</v>
      </c>
      <c r="S1002">
        <v>630</v>
      </c>
      <c r="T1002">
        <v>385.16300000000001</v>
      </c>
      <c r="U1002">
        <v>145.09399999999999</v>
      </c>
      <c r="V1002">
        <v>627</v>
      </c>
      <c r="W1002">
        <v>292</v>
      </c>
      <c r="X1002">
        <v>1010</v>
      </c>
      <c r="Y1002">
        <v>3274.7</v>
      </c>
      <c r="Z1002">
        <v>450.5</v>
      </c>
      <c r="AA1002">
        <v>4964.4762289288255</v>
      </c>
      <c r="AB1002">
        <v>83</v>
      </c>
      <c r="AC1002">
        <v>340.70400000000001</v>
      </c>
      <c r="AD1002">
        <v>757</v>
      </c>
      <c r="AE1002">
        <v>356.95</v>
      </c>
      <c r="AF1002">
        <v>1638</v>
      </c>
      <c r="AG1002">
        <v>8700.5</v>
      </c>
      <c r="AH1002">
        <v>1264.4145533670001</v>
      </c>
      <c r="AI1002">
        <v>389</v>
      </c>
      <c r="AJ1002">
        <v>2441.5486806742501</v>
      </c>
      <c r="AK1002">
        <v>284.766977</v>
      </c>
      <c r="AL1002">
        <v>33102.546875</v>
      </c>
      <c r="AM1002">
        <v>26938.505859375</v>
      </c>
      <c r="AN1002">
        <v>6164.044921875</v>
      </c>
      <c r="AO1002" s="5" t="s">
        <v>2160</v>
      </c>
    </row>
    <row r="1003" spans="1:41" ht="15" x14ac:dyDescent="0.25">
      <c r="A1003">
        <v>2015</v>
      </c>
      <c r="B1003" s="5" t="s">
        <v>1806</v>
      </c>
      <c r="C1003" s="5" t="s">
        <v>462</v>
      </c>
      <c r="D1003" s="5" t="s">
        <v>85</v>
      </c>
      <c r="E1003" s="5" t="s">
        <v>131</v>
      </c>
      <c r="F1003" s="5" t="s">
        <v>132</v>
      </c>
      <c r="G1003" s="5" t="s">
        <v>87</v>
      </c>
      <c r="H1003" s="5" t="s">
        <v>133</v>
      </c>
      <c r="I1003">
        <v>774.17128800965031</v>
      </c>
      <c r="J1003">
        <v>1372</v>
      </c>
      <c r="K1003">
        <v>66</v>
      </c>
      <c r="L1003">
        <v>114</v>
      </c>
      <c r="M1003">
        <v>541</v>
      </c>
      <c r="N1003">
        <v>307.5</v>
      </c>
      <c r="O1003">
        <v>453</v>
      </c>
      <c r="P1003">
        <v>578.31733820165289</v>
      </c>
      <c r="Q1003">
        <v>286.84710000000001</v>
      </c>
      <c r="R1003">
        <v>557</v>
      </c>
      <c r="S1003">
        <v>605.4</v>
      </c>
      <c r="T1003">
        <v>402</v>
      </c>
      <c r="U1003">
        <v>152.50495000000001</v>
      </c>
      <c r="V1003">
        <v>646.34959290000006</v>
      </c>
      <c r="W1003">
        <v>246.44</v>
      </c>
      <c r="X1003">
        <v>1024</v>
      </c>
      <c r="Y1003">
        <v>3206.17</v>
      </c>
      <c r="Z1003">
        <v>431.89999999999958</v>
      </c>
      <c r="AA1003">
        <v>4858.0480145712017</v>
      </c>
      <c r="AB1003">
        <v>88.748699999999999</v>
      </c>
      <c r="AC1003">
        <v>326.64359999999999</v>
      </c>
      <c r="AD1003">
        <v>778.096</v>
      </c>
      <c r="AE1003">
        <v>372.88520452085328</v>
      </c>
      <c r="AF1003">
        <v>1840.65</v>
      </c>
      <c r="AG1003">
        <v>8772.9594744305068</v>
      </c>
      <c r="AH1003">
        <v>1346.5078864353311</v>
      </c>
      <c r="AI1003">
        <v>389.05996083757202</v>
      </c>
      <c r="AJ1003">
        <v>2582</v>
      </c>
      <c r="AK1003">
        <v>272.19166443240817</v>
      </c>
      <c r="AL1003">
        <v>33392.390625</v>
      </c>
      <c r="AM1003">
        <v>27179.947265625</v>
      </c>
      <c r="AN1003">
        <v>6212.4443359375</v>
      </c>
      <c r="AO1003" s="5" t="s">
        <v>2158</v>
      </c>
    </row>
    <row r="1004" spans="1:41" ht="15" x14ac:dyDescent="0.25">
      <c r="A1004">
        <v>2015</v>
      </c>
      <c r="B1004" s="5" t="s">
        <v>1807</v>
      </c>
      <c r="C1004" s="5" t="s">
        <v>462</v>
      </c>
      <c r="D1004" s="5" t="s">
        <v>85</v>
      </c>
      <c r="E1004" s="5" t="s">
        <v>131</v>
      </c>
      <c r="F1004" s="5" t="s">
        <v>132</v>
      </c>
      <c r="G1004" s="5" t="s">
        <v>87</v>
      </c>
      <c r="H1004" s="5" t="s">
        <v>133</v>
      </c>
      <c r="I1004">
        <v>783.18939956334475</v>
      </c>
      <c r="J1004">
        <v>1345.2441648787931</v>
      </c>
      <c r="K1004">
        <v>62.94</v>
      </c>
      <c r="L1004">
        <v>115</v>
      </c>
      <c r="M1004">
        <v>631</v>
      </c>
      <c r="N1004">
        <v>302</v>
      </c>
      <c r="O1004">
        <v>439</v>
      </c>
      <c r="P1004">
        <v>615</v>
      </c>
      <c r="Q1004">
        <v>273.72399190499999</v>
      </c>
      <c r="R1004">
        <v>557</v>
      </c>
      <c r="S1004">
        <v>628.75</v>
      </c>
      <c r="T1004">
        <v>384</v>
      </c>
      <c r="U1004">
        <v>149.30279999999999</v>
      </c>
      <c r="V1004">
        <v>630.4</v>
      </c>
      <c r="W1004">
        <v>247.45</v>
      </c>
      <c r="X1004">
        <v>1010</v>
      </c>
      <c r="Y1004">
        <v>3217</v>
      </c>
      <c r="Z1004">
        <v>423</v>
      </c>
      <c r="AA1004">
        <v>4889.7182598592444</v>
      </c>
      <c r="AB1004">
        <v>82.17</v>
      </c>
      <c r="AC1004">
        <v>342.38926800000002</v>
      </c>
      <c r="AD1004">
        <v>764</v>
      </c>
      <c r="AE1004">
        <v>370.66</v>
      </c>
      <c r="AF1004">
        <v>1751</v>
      </c>
      <c r="AG1004">
        <v>8638</v>
      </c>
      <c r="AH1004">
        <v>1292</v>
      </c>
      <c r="AI1004">
        <v>388.8161893599999</v>
      </c>
      <c r="AJ1004">
        <v>2445.5355232277761</v>
      </c>
      <c r="AK1004">
        <v>289.42151007248248</v>
      </c>
      <c r="AL1004">
        <v>33067.7109375</v>
      </c>
      <c r="AM1004">
        <v>26848.1640625</v>
      </c>
      <c r="AN1004">
        <v>6219.54736328125</v>
      </c>
      <c r="AO1004" s="5" t="s">
        <v>2159</v>
      </c>
    </row>
    <row r="1005" spans="1:41" ht="15" x14ac:dyDescent="0.25">
      <c r="A1005">
        <v>2015</v>
      </c>
      <c r="B1005" s="5" t="s">
        <v>1807</v>
      </c>
      <c r="C1005" s="5" t="s">
        <v>462</v>
      </c>
      <c r="D1005" s="5" t="s">
        <v>85</v>
      </c>
      <c r="E1005" s="5" t="s">
        <v>131</v>
      </c>
      <c r="F1005" s="5" t="s">
        <v>10</v>
      </c>
      <c r="G1005" s="5" t="s">
        <v>87</v>
      </c>
      <c r="H1005" s="5" t="s">
        <v>136</v>
      </c>
      <c r="I1005">
        <v>0.64406459433886587</v>
      </c>
      <c r="J1005">
        <v>0.54010193477461255</v>
      </c>
      <c r="K1005">
        <v>0.5913523873950054</v>
      </c>
      <c r="L1005">
        <v>0.65280228151559117</v>
      </c>
      <c r="M1005">
        <v>0.59976655678867308</v>
      </c>
      <c r="N1005">
        <v>0.59439458353015273</v>
      </c>
      <c r="O1005">
        <v>0.51032744654930295</v>
      </c>
      <c r="P1005">
        <v>0.41863732529549669</v>
      </c>
      <c r="Q1005">
        <v>0.48372540547987669</v>
      </c>
      <c r="R1005">
        <v>0.74834321417982996</v>
      </c>
      <c r="S1005">
        <v>0.691475088200878</v>
      </c>
      <c r="T1005">
        <v>0.59345585105741794</v>
      </c>
      <c r="U1005">
        <v>0.51390618513906194</v>
      </c>
      <c r="V1005">
        <v>0.58760080280586846</v>
      </c>
      <c r="W1005">
        <v>0.51359485263594851</v>
      </c>
      <c r="X1005">
        <v>0.67821649207628254</v>
      </c>
      <c r="Y1005">
        <v>0.61741332031333973</v>
      </c>
      <c r="Z1005">
        <v>0.79160116775207723</v>
      </c>
      <c r="AA1005">
        <v>0.63582404472607412</v>
      </c>
      <c r="AB1005">
        <v>0.65027216656023323</v>
      </c>
      <c r="AC1005">
        <v>0.58482613277133821</v>
      </c>
      <c r="AD1005">
        <v>0.61854334661096533</v>
      </c>
      <c r="AE1005">
        <v>0.59941614092828799</v>
      </c>
      <c r="AF1005">
        <v>0</v>
      </c>
      <c r="AG1005">
        <v>0.5641150225175805</v>
      </c>
      <c r="AH1005">
        <v>0.55994147484770629</v>
      </c>
      <c r="AI1005">
        <v>0.62738044395102877</v>
      </c>
      <c r="AJ1005">
        <v>0.5119587866687465</v>
      </c>
      <c r="AK1005">
        <v>0.66971034380010586</v>
      </c>
      <c r="AL1005">
        <v>0.57906091213226318</v>
      </c>
      <c r="AM1005">
        <v>0.55816060304641724</v>
      </c>
      <c r="AN1005">
        <v>0.6086696982383728</v>
      </c>
      <c r="AO1005" s="5" t="s">
        <v>2162</v>
      </c>
    </row>
    <row r="1006" spans="1:41" ht="15" x14ac:dyDescent="0.25">
      <c r="A1006">
        <v>2015</v>
      </c>
      <c r="B1006" s="5" t="s">
        <v>1808</v>
      </c>
      <c r="C1006" s="5" t="s">
        <v>462</v>
      </c>
      <c r="D1006" s="5" t="s">
        <v>85</v>
      </c>
      <c r="E1006" s="5" t="s">
        <v>131</v>
      </c>
      <c r="F1006" s="5" t="s">
        <v>10</v>
      </c>
      <c r="G1006" s="5" t="s">
        <v>87</v>
      </c>
      <c r="H1006" s="5" t="s">
        <v>136</v>
      </c>
      <c r="I1006">
        <v>0.64252695230320678</v>
      </c>
      <c r="J1006">
        <v>0.54199999999999993</v>
      </c>
      <c r="K1006">
        <v>0.62045492981566042</v>
      </c>
      <c r="L1006">
        <v>0.62827460087734055</v>
      </c>
      <c r="M1006">
        <v>0.57028121992657621</v>
      </c>
      <c r="N1006">
        <v>0.59396225757843446</v>
      </c>
      <c r="O1006">
        <v>0.55048198883815325</v>
      </c>
      <c r="P1006">
        <v>0.4484670580560991</v>
      </c>
      <c r="Q1006">
        <v>0.55928938356164382</v>
      </c>
      <c r="R1006">
        <v>0.72854504154341726</v>
      </c>
      <c r="S1006">
        <v>0.68820869109261318</v>
      </c>
      <c r="T1006">
        <v>0.60230656158128482</v>
      </c>
      <c r="U1006">
        <v>0.48715417673918882</v>
      </c>
      <c r="V1006">
        <v>0.60657069886231718</v>
      </c>
      <c r="W1006">
        <v>0.58583337727083662</v>
      </c>
      <c r="X1006">
        <v>0.66684096965279371</v>
      </c>
      <c r="Y1006">
        <v>0.64900034880771185</v>
      </c>
      <c r="Z1006">
        <v>0.81102256172952858</v>
      </c>
      <c r="AA1006">
        <v>0.6588262594189217</v>
      </c>
      <c r="AB1006">
        <v>0.67677756033920422</v>
      </c>
      <c r="AC1006">
        <v>0.59931506849315075</v>
      </c>
      <c r="AD1006">
        <v>0.64974079033199439</v>
      </c>
      <c r="AE1006">
        <v>0.59054662166633576</v>
      </c>
      <c r="AF1006">
        <v>0.60211771906349509</v>
      </c>
      <c r="AG1006">
        <v>0.57768147650618129</v>
      </c>
      <c r="AH1006">
        <v>0.58576400386313165</v>
      </c>
      <c r="AI1006">
        <v>0.6254421506206187</v>
      </c>
      <c r="AJ1006">
        <v>0.51999179629980452</v>
      </c>
      <c r="AK1006">
        <v>0.68543933235473586</v>
      </c>
      <c r="AL1006">
        <v>0.61216771602630615</v>
      </c>
      <c r="AM1006">
        <v>0.6026642918586731</v>
      </c>
      <c r="AN1006">
        <v>0.62563091516494751</v>
      </c>
      <c r="AO1006" s="5" t="s">
        <v>2161</v>
      </c>
    </row>
    <row r="1007" spans="1:41" ht="15" x14ac:dyDescent="0.25">
      <c r="A1007">
        <v>2015</v>
      </c>
      <c r="B1007" s="5" t="s">
        <v>1806</v>
      </c>
      <c r="C1007" s="5" t="s">
        <v>462</v>
      </c>
      <c r="D1007" s="5" t="s">
        <v>85</v>
      </c>
      <c r="E1007" s="5" t="s">
        <v>131</v>
      </c>
      <c r="F1007" s="5" t="s">
        <v>10</v>
      </c>
      <c r="G1007" s="5" t="s">
        <v>87</v>
      </c>
      <c r="H1007" s="5" t="s">
        <v>136</v>
      </c>
      <c r="I1007">
        <v>0.66755282030385099</v>
      </c>
      <c r="J1007">
        <v>0.54007242953865531</v>
      </c>
      <c r="K1007">
        <v>0.59324776183798944</v>
      </c>
      <c r="L1007">
        <v>0.65068493150684936</v>
      </c>
      <c r="M1007">
        <v>0.58152533773615733</v>
      </c>
      <c r="N1007">
        <v>0.5949616902716508</v>
      </c>
      <c r="O1007">
        <v>0.52287491169993217</v>
      </c>
      <c r="P1007">
        <v>0.38384933047806469</v>
      </c>
      <c r="Q1007">
        <v>0.48649620436182739</v>
      </c>
      <c r="R1007">
        <v>0.65551005036953347</v>
      </c>
      <c r="S1007">
        <v>0.63990360223236942</v>
      </c>
      <c r="T1007">
        <v>0.61783840565600634</v>
      </c>
      <c r="U1007">
        <v>0.53265324736773101</v>
      </c>
      <c r="V1007">
        <v>0.60870177936336078</v>
      </c>
      <c r="W1007">
        <v>0.51149854711498544</v>
      </c>
      <c r="X1007">
        <v>0.68359635771315663</v>
      </c>
      <c r="Y1007">
        <v>0.60949399092841194</v>
      </c>
      <c r="Z1007">
        <v>0.79522020916187885</v>
      </c>
      <c r="AA1007">
        <v>0.62368002327285144</v>
      </c>
      <c r="AB1007">
        <v>0.56284056316590558</v>
      </c>
      <c r="AC1007">
        <v>0.53356345699049612</v>
      </c>
      <c r="AD1007">
        <v>0.59849032289784221</v>
      </c>
      <c r="AE1007">
        <v>0.6449515783188966</v>
      </c>
      <c r="AF1007">
        <v>0</v>
      </c>
      <c r="AG1007">
        <v>0.5627651473504538</v>
      </c>
      <c r="AH1007">
        <v>0.60081926814130515</v>
      </c>
      <c r="AI1007">
        <v>0.60428453445435704</v>
      </c>
      <c r="AJ1007">
        <v>0.52446416093859172</v>
      </c>
      <c r="AK1007">
        <v>0.5817555047350581</v>
      </c>
      <c r="AL1007">
        <v>0.5694240927696228</v>
      </c>
      <c r="AM1007">
        <v>0.55380129814147949</v>
      </c>
      <c r="AN1007">
        <v>0.59155625104904175</v>
      </c>
      <c r="AO1007" s="5" t="s">
        <v>2163</v>
      </c>
    </row>
    <row r="1008" spans="1:41" ht="15" x14ac:dyDescent="0.25">
      <c r="A1008">
        <v>2015</v>
      </c>
      <c r="B1008" s="5" t="s">
        <v>1806</v>
      </c>
      <c r="C1008" s="5" t="s">
        <v>462</v>
      </c>
      <c r="D1008" s="5" t="s">
        <v>85</v>
      </c>
      <c r="E1008" s="5" t="s">
        <v>131</v>
      </c>
      <c r="F1008" s="5" t="s">
        <v>36</v>
      </c>
      <c r="G1008" s="5" t="s">
        <v>87</v>
      </c>
      <c r="H1008" s="5" t="s">
        <v>136</v>
      </c>
      <c r="I1008">
        <v>4.4486372398156997E-2</v>
      </c>
      <c r="J1008">
        <v>5.9766763848396499E-2</v>
      </c>
      <c r="K1008">
        <v>5.6060606060606102E-2</v>
      </c>
      <c r="L1008">
        <v>8.7719298245614002E-2</v>
      </c>
      <c r="M1008">
        <v>5.9611829944547098E-2</v>
      </c>
      <c r="N1008">
        <v>6.5073170731709995E-4</v>
      </c>
      <c r="O1008">
        <v>7.2847682119205295E-2</v>
      </c>
      <c r="P1008">
        <v>5.8000000000000003E-2</v>
      </c>
      <c r="Q1008">
        <v>4.69483568075117E-2</v>
      </c>
      <c r="R1008">
        <v>4.1292639138240599E-2</v>
      </c>
      <c r="S1008">
        <v>5.5996035678889999E-2</v>
      </c>
      <c r="T1008">
        <v>5.9701492537313397E-2</v>
      </c>
      <c r="U1008">
        <v>3.6789297658862997E-2</v>
      </c>
      <c r="V1008">
        <v>5.6264468638702499E-2</v>
      </c>
      <c r="W1008">
        <v>6.0000000000000102E-2</v>
      </c>
      <c r="X1008">
        <v>3.3203125E-2</v>
      </c>
      <c r="Y1008">
        <v>3.56911791951144E-2</v>
      </c>
      <c r="Z1008">
        <v>6.8071312803889006E-2</v>
      </c>
      <c r="AA1008">
        <v>5.9999999999996501E-2</v>
      </c>
      <c r="AB1008">
        <v>1</v>
      </c>
      <c r="AC1008">
        <v>8.7515567425781399E-2</v>
      </c>
      <c r="AD1008">
        <v>6.4382801093952405E-2</v>
      </c>
      <c r="AE1008">
        <v>8.6999999999999897E-2</v>
      </c>
      <c r="AF1008">
        <v>5.5E-2</v>
      </c>
      <c r="AG1008">
        <v>4.0533957338877602E-2</v>
      </c>
      <c r="AH1008">
        <v>4.9000000000000099E-2</v>
      </c>
      <c r="AI1008">
        <v>6.4640782715883194E-2</v>
      </c>
      <c r="AJ1008">
        <v>4.9961270333075097E-2</v>
      </c>
      <c r="AK1008">
        <v>5.00000000000001E-2</v>
      </c>
      <c r="AL1008">
        <v>8.7625361979007721E-2</v>
      </c>
      <c r="AM1008">
        <v>5.3864192217588425E-2</v>
      </c>
      <c r="AN1008">
        <v>0.13545368611812592</v>
      </c>
      <c r="AO1008" s="5" t="s">
        <v>2165</v>
      </c>
    </row>
    <row r="1009" spans="1:41" ht="15" x14ac:dyDescent="0.25">
      <c r="A1009">
        <v>2015</v>
      </c>
      <c r="B1009" s="5" t="s">
        <v>1807</v>
      </c>
      <c r="C1009" s="5" t="s">
        <v>462</v>
      </c>
      <c r="D1009" s="5" t="s">
        <v>85</v>
      </c>
      <c r="E1009" s="5" t="s">
        <v>131</v>
      </c>
      <c r="F1009" s="5" t="s">
        <v>36</v>
      </c>
      <c r="G1009" s="5" t="s">
        <v>87</v>
      </c>
      <c r="H1009" s="5" t="s">
        <v>136</v>
      </c>
      <c r="I1009">
        <v>6.0430869947593599E-2</v>
      </c>
      <c r="J1009">
        <v>6.0007073055073502E-2</v>
      </c>
      <c r="K1009">
        <v>0.06</v>
      </c>
      <c r="L1009">
        <v>7.8260869565217397E-2</v>
      </c>
      <c r="M1009">
        <v>6.0221870047543598E-2</v>
      </c>
      <c r="N1009">
        <v>6.9536423841059597E-2</v>
      </c>
      <c r="O1009">
        <v>6.8337129840546698E-2</v>
      </c>
      <c r="P1009">
        <v>6.3414634146341506E-2</v>
      </c>
      <c r="Q1009">
        <v>5.3101037133345602E-2</v>
      </c>
      <c r="R1009">
        <v>4.1292639138240599E-2</v>
      </c>
      <c r="S1009">
        <v>5.5400000000000102E-2</v>
      </c>
      <c r="T1009">
        <v>1</v>
      </c>
      <c r="U1009">
        <v>4.41572428648358E-2</v>
      </c>
      <c r="V1009">
        <v>6.0913705583756299E-2</v>
      </c>
      <c r="W1009">
        <v>0.06</v>
      </c>
      <c r="X1009">
        <v>3.4653465346534698E-2</v>
      </c>
      <c r="Y1009">
        <v>4.5694746658377403E-2</v>
      </c>
      <c r="Z1009">
        <v>5.00000000000001E-2</v>
      </c>
      <c r="AA1009">
        <v>0.06</v>
      </c>
      <c r="AB1009">
        <v>1</v>
      </c>
      <c r="AC1009">
        <v>9.0090090090090197E-2</v>
      </c>
      <c r="AD1009">
        <v>6.5445026178010499E-2</v>
      </c>
      <c r="AE1009">
        <v>9.5343441428802606E-2</v>
      </c>
      <c r="AF1009">
        <v>5.5396916047972602E-2</v>
      </c>
      <c r="AG1009">
        <v>4.1560546422783E-2</v>
      </c>
      <c r="AH1009">
        <v>5.03529411764706E-2</v>
      </c>
      <c r="AI1009">
        <v>6.4014162067091596E-2</v>
      </c>
      <c r="AJ1009">
        <v>5.00000000000001E-2</v>
      </c>
      <c r="AK1009">
        <v>5.00000000000001E-2</v>
      </c>
      <c r="AL1009">
        <v>0.12371119856834412</v>
      </c>
      <c r="AM1009">
        <v>5.9952951967716217E-2</v>
      </c>
      <c r="AN1009">
        <v>0.21403537690639496</v>
      </c>
      <c r="AO1009" s="5" t="s">
        <v>2164</v>
      </c>
    </row>
    <row r="1010" spans="1:41" ht="15" x14ac:dyDescent="0.25">
      <c r="A1010">
        <v>2015</v>
      </c>
      <c r="B1010" s="5" t="s">
        <v>1808</v>
      </c>
      <c r="C1010" s="5" t="s">
        <v>462</v>
      </c>
      <c r="D1010" s="5" t="s">
        <v>85</v>
      </c>
      <c r="E1010" s="5" t="s">
        <v>131</v>
      </c>
      <c r="F1010" s="5" t="s">
        <v>36</v>
      </c>
      <c r="G1010" s="5" t="s">
        <v>87</v>
      </c>
      <c r="H1010" s="5" t="s">
        <v>136</v>
      </c>
      <c r="I1010">
        <v>4.8110225513331398E-2</v>
      </c>
      <c r="J1010">
        <v>5.8000000000000003E-2</v>
      </c>
      <c r="K1010">
        <v>6.4735945485519697E-2</v>
      </c>
      <c r="L1010">
        <v>7.9999999999999905E-2</v>
      </c>
      <c r="M1010">
        <v>5.5555555555555601E-2</v>
      </c>
      <c r="N1010">
        <v>6.9767441860464893E-2</v>
      </c>
      <c r="O1010">
        <v>6.9124423963133605E-2</v>
      </c>
      <c r="P1010">
        <v>8.0303030303030307E-2</v>
      </c>
      <c r="Q1010">
        <v>5.4945054945055097E-2</v>
      </c>
      <c r="R1010">
        <v>4.68051344276849E-2</v>
      </c>
      <c r="S1010">
        <v>5.5E-2</v>
      </c>
      <c r="T1010">
        <v>6.5000000000000002E-2</v>
      </c>
      <c r="U1010">
        <v>3.5108274635753299E-2</v>
      </c>
      <c r="V1010">
        <v>5.58213716108453E-2</v>
      </c>
      <c r="W1010">
        <v>5.99315068493151E-2</v>
      </c>
      <c r="X1010">
        <v>3.4653465346534698E-2</v>
      </c>
      <c r="Y1010">
        <v>4.11335389501329E-2</v>
      </c>
      <c r="Z1010">
        <v>5.4495005549389602E-2</v>
      </c>
      <c r="AA1010">
        <v>6.0000000000000102E-2</v>
      </c>
      <c r="AB1010">
        <v>7.1084337349397703E-2</v>
      </c>
      <c r="AC1010">
        <v>8.6904761904761804E-2</v>
      </c>
      <c r="AD1010">
        <v>6.2087186261558798E-2</v>
      </c>
      <c r="AE1010">
        <v>0.1056002241210254</v>
      </c>
      <c r="AF1010">
        <v>5.5000000000000097E-2</v>
      </c>
      <c r="AG1010">
        <v>4.0468938566749102E-2</v>
      </c>
      <c r="AH1010">
        <v>4.8258414302899302E-2</v>
      </c>
      <c r="AI1010">
        <v>6.4267352185089999E-2</v>
      </c>
      <c r="AJ1010">
        <v>4.7619047619047603E-2</v>
      </c>
      <c r="AK1010">
        <v>6.5335820171311496E-2</v>
      </c>
      <c r="AL1010">
        <v>5.9831589460372925E-2</v>
      </c>
      <c r="AM1010">
        <v>6.0004830360412598E-2</v>
      </c>
      <c r="AN1010">
        <v>5.9586167335510254E-2</v>
      </c>
      <c r="AO1010" s="5" t="s">
        <v>2166</v>
      </c>
    </row>
    <row r="1011" spans="1:41" ht="15" x14ac:dyDescent="0.25">
      <c r="A1011">
        <v>2015</v>
      </c>
      <c r="B1011" s="5" t="s">
        <v>1806</v>
      </c>
      <c r="C1011" s="5" t="s">
        <v>462</v>
      </c>
      <c r="D1011" s="5" t="s">
        <v>85</v>
      </c>
      <c r="E1011" s="5" t="s">
        <v>131</v>
      </c>
      <c r="F1011" s="5" t="s">
        <v>139</v>
      </c>
      <c r="G1011" s="5" t="s">
        <v>87</v>
      </c>
      <c r="H1011" s="5" t="s">
        <v>133</v>
      </c>
      <c r="I1011">
        <v>739.73121579129213</v>
      </c>
      <c r="J1011">
        <v>1290</v>
      </c>
      <c r="K1011">
        <v>62.3</v>
      </c>
      <c r="L1011">
        <v>104</v>
      </c>
      <c r="M1011">
        <v>508.75</v>
      </c>
      <c r="N1011">
        <v>307.29989999999998</v>
      </c>
      <c r="O1011">
        <v>420</v>
      </c>
      <c r="P1011">
        <v>544.774932585957</v>
      </c>
      <c r="Q1011">
        <v>273.38010000000003</v>
      </c>
      <c r="R1011">
        <v>534</v>
      </c>
      <c r="S1011">
        <v>571.5</v>
      </c>
      <c r="T1011">
        <v>378</v>
      </c>
      <c r="U1011">
        <v>146.89439999999999</v>
      </c>
      <c r="V1011">
        <v>609.98307650063987</v>
      </c>
      <c r="W1011">
        <v>231.65360000000001</v>
      </c>
      <c r="X1011">
        <v>990</v>
      </c>
      <c r="Y1011">
        <v>3091.7380119999998</v>
      </c>
      <c r="Z1011">
        <v>402.5</v>
      </c>
      <c r="AA1011">
        <v>4566.5651336969468</v>
      </c>
      <c r="AB1011"/>
      <c r="AC1011">
        <v>298.05720000000002</v>
      </c>
      <c r="AD1011">
        <v>728</v>
      </c>
      <c r="AE1011">
        <v>340.44419172753908</v>
      </c>
      <c r="AF1011">
        <v>1739.41425</v>
      </c>
      <c r="AG1011">
        <v>8417.3567093582387</v>
      </c>
      <c r="AH1011">
        <v>1280.529</v>
      </c>
      <c r="AI1011">
        <v>363.91082044562052</v>
      </c>
      <c r="AJ1011">
        <v>2453</v>
      </c>
      <c r="AK1011">
        <v>258.58208121078781</v>
      </c>
      <c r="AL1011">
        <v>31652.365234375</v>
      </c>
      <c r="AM1011">
        <v>25859.138671875</v>
      </c>
      <c r="AN1011">
        <v>5793.22509765625</v>
      </c>
      <c r="AO1011" s="5" t="s">
        <v>2167</v>
      </c>
    </row>
    <row r="1012" spans="1:41" ht="15" x14ac:dyDescent="0.25">
      <c r="A1012">
        <v>2015</v>
      </c>
      <c r="B1012" s="5" t="s">
        <v>1808</v>
      </c>
      <c r="C1012" s="5" t="s">
        <v>462</v>
      </c>
      <c r="D1012" s="5" t="s">
        <v>85</v>
      </c>
      <c r="E1012" s="5" t="s">
        <v>131</v>
      </c>
      <c r="F1012" s="5" t="s">
        <v>139</v>
      </c>
      <c r="G1012" s="5" t="s">
        <v>87</v>
      </c>
      <c r="H1012" s="5" t="s">
        <v>133</v>
      </c>
      <c r="I1012">
        <v>732.93879022414308</v>
      </c>
      <c r="J1012">
        <v>1265.7387452291821</v>
      </c>
      <c r="K1012">
        <v>54.9</v>
      </c>
      <c r="L1012">
        <v>103.04</v>
      </c>
      <c r="M1012">
        <v>544</v>
      </c>
      <c r="N1012">
        <v>280.72590123762888</v>
      </c>
      <c r="O1012">
        <v>404</v>
      </c>
      <c r="P1012">
        <v>607</v>
      </c>
      <c r="Q1012">
        <v>259.29000000000002</v>
      </c>
      <c r="R1012">
        <v>512.08753680679104</v>
      </c>
      <c r="S1012">
        <v>595.35</v>
      </c>
      <c r="T1012">
        <v>360.12740500000001</v>
      </c>
      <c r="U1012">
        <v>140</v>
      </c>
      <c r="V1012">
        <v>592</v>
      </c>
      <c r="W1012">
        <v>274.5</v>
      </c>
      <c r="X1012">
        <v>975</v>
      </c>
      <c r="Y1012">
        <v>3140</v>
      </c>
      <c r="Z1012">
        <v>425.95</v>
      </c>
      <c r="AA1012">
        <v>4666.6076551930964</v>
      </c>
      <c r="AB1012">
        <v>77.099999999999994</v>
      </c>
      <c r="AC1012">
        <v>311.09519999999998</v>
      </c>
      <c r="AD1012">
        <v>710</v>
      </c>
      <c r="AE1012">
        <v>319.25599999999997</v>
      </c>
      <c r="AF1012">
        <v>1547.91</v>
      </c>
      <c r="AG1012">
        <v>8348.4</v>
      </c>
      <c r="AH1012">
        <v>1203.395912</v>
      </c>
      <c r="AI1012">
        <v>364</v>
      </c>
      <c r="AJ1012">
        <v>2325.2844577850001</v>
      </c>
      <c r="AK1012">
        <v>266.16149300000001</v>
      </c>
      <c r="AL1012">
        <v>31405.859375</v>
      </c>
      <c r="AM1012">
        <v>25577.32421875</v>
      </c>
      <c r="AN1012">
        <v>5828.53515625</v>
      </c>
      <c r="AO1012" s="5" t="s">
        <v>2168</v>
      </c>
    </row>
    <row r="1013" spans="1:41" ht="15" x14ac:dyDescent="0.25">
      <c r="A1013">
        <v>2015</v>
      </c>
      <c r="B1013" s="5" t="s">
        <v>1807</v>
      </c>
      <c r="C1013" s="5" t="s">
        <v>462</v>
      </c>
      <c r="D1013" s="5" t="s">
        <v>85</v>
      </c>
      <c r="E1013" s="5" t="s">
        <v>131</v>
      </c>
      <c r="F1013" s="5" t="s">
        <v>139</v>
      </c>
      <c r="G1013" s="5" t="s">
        <v>87</v>
      </c>
      <c r="H1013" s="5" t="s">
        <v>133</v>
      </c>
      <c r="I1013">
        <v>735.86058281399835</v>
      </c>
      <c r="J1013">
        <v>1264.52</v>
      </c>
      <c r="K1013">
        <v>59.163600000000002</v>
      </c>
      <c r="L1013">
        <v>106</v>
      </c>
      <c r="M1013">
        <v>593</v>
      </c>
      <c r="N1013">
        <v>281</v>
      </c>
      <c r="O1013">
        <v>409</v>
      </c>
      <c r="P1013">
        <v>576</v>
      </c>
      <c r="Q1013">
        <v>259.18896404656499</v>
      </c>
      <c r="R1013">
        <v>534</v>
      </c>
      <c r="S1013">
        <v>593.91724999999997</v>
      </c>
      <c r="T1013"/>
      <c r="U1013">
        <v>142.71</v>
      </c>
      <c r="V1013">
        <v>592</v>
      </c>
      <c r="W1013">
        <v>232.60300000000001</v>
      </c>
      <c r="X1013">
        <v>975</v>
      </c>
      <c r="Y1013">
        <v>3070</v>
      </c>
      <c r="Z1013">
        <v>401.85</v>
      </c>
      <c r="AA1013">
        <v>4596.3351642676898</v>
      </c>
      <c r="AB1013"/>
      <c r="AC1013">
        <v>311.54338799999999</v>
      </c>
      <c r="AD1013">
        <v>714</v>
      </c>
      <c r="AE1013">
        <v>335.32</v>
      </c>
      <c r="AF1013">
        <v>1654</v>
      </c>
      <c r="AG1013">
        <v>8279</v>
      </c>
      <c r="AH1013">
        <v>1226.944</v>
      </c>
      <c r="AI1013">
        <v>363.92644679999989</v>
      </c>
      <c r="AJ1013">
        <v>2323.2587470663871</v>
      </c>
      <c r="AK1013">
        <v>274.95043456885833</v>
      </c>
      <c r="AL1013">
        <v>30905.08984375</v>
      </c>
      <c r="AM1013">
        <v>25462.5859375</v>
      </c>
      <c r="AN1013">
        <v>5442.50439453125</v>
      </c>
      <c r="AO1013" s="5" t="s">
        <v>2169</v>
      </c>
    </row>
    <row r="1014" spans="1:41" ht="15" x14ac:dyDescent="0.25">
      <c r="A1014">
        <v>2015</v>
      </c>
      <c r="B1014" s="5" t="s">
        <v>1808</v>
      </c>
      <c r="C1014" s="5" t="s">
        <v>462</v>
      </c>
      <c r="D1014" s="5" t="s">
        <v>85</v>
      </c>
      <c r="E1014" s="5" t="s">
        <v>141</v>
      </c>
      <c r="F1014" s="5" t="s">
        <v>142</v>
      </c>
      <c r="G1014" s="5" t="s">
        <v>87</v>
      </c>
      <c r="H1014" s="5" t="s">
        <v>143</v>
      </c>
      <c r="I1014">
        <v>130.13612000000001</v>
      </c>
      <c r="J1014">
        <v>226.26903381078401</v>
      </c>
      <c r="K1014">
        <v>8.3000000000000007</v>
      </c>
      <c r="L1014">
        <v>20.350000000000001</v>
      </c>
      <c r="M1014">
        <v>110.5</v>
      </c>
      <c r="N1014">
        <v>53</v>
      </c>
      <c r="O1014">
        <v>90</v>
      </c>
      <c r="P1014">
        <v>167</v>
      </c>
      <c r="Q1014">
        <v>58.4</v>
      </c>
      <c r="R1014">
        <v>80.178658200000001</v>
      </c>
      <c r="S1014">
        <v>102.5</v>
      </c>
      <c r="T1014">
        <v>71</v>
      </c>
      <c r="U1014">
        <v>34</v>
      </c>
      <c r="V1014">
        <v>139</v>
      </c>
      <c r="W1014">
        <v>56.899000000000001</v>
      </c>
      <c r="X1014">
        <v>166.8</v>
      </c>
      <c r="Y1014">
        <v>575</v>
      </c>
      <c r="Z1014">
        <v>55.972000000000001</v>
      </c>
      <c r="AA1014">
        <v>725.6096</v>
      </c>
      <c r="AB1014">
        <v>14</v>
      </c>
      <c r="AC1014">
        <v>56.783999999999999</v>
      </c>
      <c r="AD1014">
        <v>81</v>
      </c>
      <c r="AE1014">
        <v>44</v>
      </c>
      <c r="AF1014">
        <v>275.54774747485021</v>
      </c>
      <c r="AG1014">
        <v>1709.2</v>
      </c>
      <c r="AH1014">
        <v>243.72</v>
      </c>
      <c r="AI1014">
        <v>71</v>
      </c>
      <c r="AJ1014">
        <v>461</v>
      </c>
      <c r="AK1014">
        <v>21.576000000000001</v>
      </c>
      <c r="AL1014">
        <v>5848.74267578125</v>
      </c>
      <c r="AM1014">
        <v>4811.447265625</v>
      </c>
      <c r="AN1014">
        <v>1037.294921875</v>
      </c>
      <c r="AO1014" s="5" t="s">
        <v>2172</v>
      </c>
    </row>
    <row r="1015" spans="1:41" ht="15" x14ac:dyDescent="0.25">
      <c r="A1015">
        <v>2015</v>
      </c>
      <c r="B1015" s="5" t="s">
        <v>1807</v>
      </c>
      <c r="C1015" s="5" t="s">
        <v>462</v>
      </c>
      <c r="D1015" s="5" t="s">
        <v>85</v>
      </c>
      <c r="E1015" s="5" t="s">
        <v>141</v>
      </c>
      <c r="F1015" s="5" t="s">
        <v>142</v>
      </c>
      <c r="G1015" s="5" t="s">
        <v>87</v>
      </c>
      <c r="H1015" s="5" t="s">
        <v>143</v>
      </c>
      <c r="I1015">
        <v>132.07400000000001</v>
      </c>
      <c r="J1015">
        <v>237.08101767498741</v>
      </c>
      <c r="K1015">
        <v>11.9</v>
      </c>
      <c r="L1015">
        <v>20.11</v>
      </c>
      <c r="M1015">
        <v>113.9</v>
      </c>
      <c r="N1015">
        <v>53</v>
      </c>
      <c r="O1015">
        <v>98.2</v>
      </c>
      <c r="P1015">
        <v>166.7</v>
      </c>
      <c r="Q1015">
        <v>61.545540000000003</v>
      </c>
      <c r="R1015">
        <v>80.839055999999999</v>
      </c>
      <c r="S1015">
        <v>102.8</v>
      </c>
      <c r="T1015">
        <v>72.064999999999998</v>
      </c>
      <c r="U1015">
        <v>33.164999999999999</v>
      </c>
      <c r="V1015">
        <v>137</v>
      </c>
      <c r="W1015">
        <v>55</v>
      </c>
      <c r="X1015">
        <v>161</v>
      </c>
      <c r="Y1015">
        <v>595</v>
      </c>
      <c r="Z1015">
        <v>48</v>
      </c>
      <c r="AA1015">
        <v>727.51442579746845</v>
      </c>
      <c r="AB1015">
        <v>14.424939999999999</v>
      </c>
      <c r="AC1015">
        <v>49.353408000000002</v>
      </c>
      <c r="AD1015">
        <v>141</v>
      </c>
      <c r="AE1015">
        <v>45.59</v>
      </c>
      <c r="AF1015"/>
      <c r="AG1015">
        <v>1738</v>
      </c>
      <c r="AH1015">
        <v>263.39999999999998</v>
      </c>
      <c r="AI1015">
        <v>70.747200000000007</v>
      </c>
      <c r="AJ1015">
        <v>520.79920981761961</v>
      </c>
      <c r="AK1015">
        <v>23.733246042789261</v>
      </c>
      <c r="AL1015">
        <v>5773.9423828125</v>
      </c>
      <c r="AM1015">
        <v>4645.77197265625</v>
      </c>
      <c r="AN1015">
        <v>1128.17041015625</v>
      </c>
      <c r="AO1015" s="5" t="s">
        <v>2170</v>
      </c>
    </row>
    <row r="1016" spans="1:41" ht="15" x14ac:dyDescent="0.25">
      <c r="A1016">
        <v>2015</v>
      </c>
      <c r="B1016" s="5" t="s">
        <v>1806</v>
      </c>
      <c r="C1016" s="5" t="s">
        <v>462</v>
      </c>
      <c r="D1016" s="5" t="s">
        <v>85</v>
      </c>
      <c r="E1016" s="5" t="s">
        <v>141</v>
      </c>
      <c r="F1016" s="5" t="s">
        <v>142</v>
      </c>
      <c r="G1016" s="5" t="s">
        <v>87</v>
      </c>
      <c r="H1016" s="5" t="s">
        <v>143</v>
      </c>
      <c r="I1016">
        <v>126.8456</v>
      </c>
      <c r="J1016">
        <v>243</v>
      </c>
      <c r="K1016">
        <v>12.2</v>
      </c>
      <c r="L1016">
        <v>20</v>
      </c>
      <c r="M1016">
        <v>99.2</v>
      </c>
      <c r="N1016">
        <v>54</v>
      </c>
      <c r="O1016">
        <v>98.9</v>
      </c>
      <c r="P1016">
        <v>170.25615556507429</v>
      </c>
      <c r="Q1016">
        <v>65.247583333333324</v>
      </c>
      <c r="R1016">
        <v>90.8</v>
      </c>
      <c r="S1016">
        <v>107</v>
      </c>
      <c r="T1016">
        <v>72.115749999999991</v>
      </c>
      <c r="U1016">
        <v>32.684004000000002</v>
      </c>
      <c r="V1016">
        <v>138</v>
      </c>
      <c r="W1016">
        <v>55</v>
      </c>
      <c r="X1016">
        <v>166</v>
      </c>
      <c r="Y1016">
        <v>601</v>
      </c>
      <c r="Z1016">
        <v>56</v>
      </c>
      <c r="AA1016">
        <v>751.10832380952388</v>
      </c>
      <c r="AB1016">
        <v>18</v>
      </c>
      <c r="AC1016">
        <v>53.564999999999991</v>
      </c>
      <c r="AD1016">
        <v>148.26499999999999</v>
      </c>
      <c r="AE1016">
        <v>41</v>
      </c>
      <c r="AF1016"/>
      <c r="AG1016">
        <v>1766.474967220744</v>
      </c>
      <c r="AH1016">
        <v>255.4616</v>
      </c>
      <c r="AI1016">
        <v>74.191173696000021</v>
      </c>
      <c r="AJ1016">
        <v>560</v>
      </c>
      <c r="AK1016">
        <v>30.860939061194671</v>
      </c>
      <c r="AL1016">
        <v>5907.17578125</v>
      </c>
      <c r="AM1016">
        <v>4769.9814453125</v>
      </c>
      <c r="AN1016">
        <v>1137.1944580078125</v>
      </c>
      <c r="AO1016" s="5" t="s">
        <v>2171</v>
      </c>
    </row>
    <row r="1017" spans="1:41" ht="15" x14ac:dyDescent="0.25">
      <c r="A1017">
        <v>2015</v>
      </c>
      <c r="B1017" s="5" t="s">
        <v>1808</v>
      </c>
      <c r="C1017" s="5" t="s">
        <v>462</v>
      </c>
      <c r="D1017" s="5" t="s">
        <v>85</v>
      </c>
      <c r="E1017" s="5" t="s">
        <v>141</v>
      </c>
      <c r="F1017" s="5" t="s">
        <v>141</v>
      </c>
      <c r="G1017" s="5" t="s">
        <v>87</v>
      </c>
      <c r="H1017" s="5" t="s">
        <v>143</v>
      </c>
      <c r="I1017">
        <v>136.79983999999999</v>
      </c>
      <c r="J1017">
        <v>283.00217865190427</v>
      </c>
      <c r="K1017">
        <v>10.8</v>
      </c>
      <c r="L1017">
        <v>20.350000000000001</v>
      </c>
      <c r="M1017">
        <v>115.3</v>
      </c>
      <c r="N1017">
        <v>58</v>
      </c>
      <c r="O1017">
        <v>90</v>
      </c>
      <c r="P1017">
        <v>168</v>
      </c>
      <c r="Q1017">
        <v>58.4</v>
      </c>
      <c r="R1017">
        <v>84.178658200000001</v>
      </c>
      <c r="S1017">
        <v>103.5</v>
      </c>
      <c r="T1017">
        <v>73</v>
      </c>
      <c r="U1017">
        <v>34</v>
      </c>
      <c r="V1017">
        <v>140</v>
      </c>
      <c r="W1017">
        <v>56.899000000000001</v>
      </c>
      <c r="X1017">
        <v>172.9</v>
      </c>
      <c r="Y1017">
        <v>577</v>
      </c>
      <c r="Z1017">
        <v>63.41</v>
      </c>
      <c r="AA1017">
        <v>860.19799999999998</v>
      </c>
      <c r="AB1017">
        <v>14</v>
      </c>
      <c r="AC1017">
        <v>64.896000000000001</v>
      </c>
      <c r="AD1017">
        <v>135</v>
      </c>
      <c r="AE1017">
        <v>69</v>
      </c>
      <c r="AF1017">
        <v>310.54774747485021</v>
      </c>
      <c r="AG1017">
        <v>1719.3</v>
      </c>
      <c r="AH1017">
        <v>246.41247999999999</v>
      </c>
      <c r="AI1017">
        <v>71</v>
      </c>
      <c r="AJ1017">
        <v>536</v>
      </c>
      <c r="AK1017">
        <v>47.426000000000002</v>
      </c>
      <c r="AL1017">
        <v>6319.31982421875</v>
      </c>
      <c r="AM1017">
        <v>5183.08251953125</v>
      </c>
      <c r="AN1017">
        <v>1136.237548828125</v>
      </c>
      <c r="AO1017" s="5" t="s">
        <v>2174</v>
      </c>
    </row>
    <row r="1018" spans="1:41" ht="15" x14ac:dyDescent="0.25">
      <c r="A1018">
        <v>2015</v>
      </c>
      <c r="B1018" s="5" t="s">
        <v>1806</v>
      </c>
      <c r="C1018" s="5" t="s">
        <v>462</v>
      </c>
      <c r="D1018" s="5" t="s">
        <v>85</v>
      </c>
      <c r="E1018" s="5" t="s">
        <v>141</v>
      </c>
      <c r="F1018" s="5" t="s">
        <v>141</v>
      </c>
      <c r="G1018" s="5" t="s">
        <v>87</v>
      </c>
      <c r="H1018" s="5" t="s">
        <v>143</v>
      </c>
      <c r="I1018">
        <v>132.90559999999999</v>
      </c>
      <c r="J1018">
        <v>290</v>
      </c>
      <c r="K1018">
        <v>12.7</v>
      </c>
      <c r="L1018">
        <v>20</v>
      </c>
      <c r="M1018">
        <v>106.2</v>
      </c>
      <c r="N1018">
        <v>59</v>
      </c>
      <c r="O1018">
        <v>98.9</v>
      </c>
      <c r="P1018">
        <v>171.7320955650743</v>
      </c>
      <c r="Q1018">
        <v>65.247583333333324</v>
      </c>
      <c r="R1018">
        <v>97</v>
      </c>
      <c r="S1018">
        <v>107</v>
      </c>
      <c r="T1018">
        <v>74.275749999999988</v>
      </c>
      <c r="U1018">
        <v>32.684004000000002</v>
      </c>
      <c r="V1018">
        <v>138.4</v>
      </c>
      <c r="W1018">
        <v>55</v>
      </c>
      <c r="X1018">
        <v>171</v>
      </c>
      <c r="Y1018">
        <v>601.5</v>
      </c>
      <c r="Z1018">
        <v>62</v>
      </c>
      <c r="AA1018">
        <v>889.19264761904765</v>
      </c>
      <c r="AB1018">
        <v>18</v>
      </c>
      <c r="AC1018">
        <v>69.884999999999991</v>
      </c>
      <c r="AD1018">
        <v>150.41300000000001</v>
      </c>
      <c r="AE1018">
        <v>66</v>
      </c>
      <c r="AF1018">
        <v>0</v>
      </c>
      <c r="AG1018">
        <v>1779.5689672207441</v>
      </c>
      <c r="AH1018">
        <v>255.83557999999999</v>
      </c>
      <c r="AI1018">
        <v>74.191173696000021</v>
      </c>
      <c r="AJ1018">
        <v>562</v>
      </c>
      <c r="AK1018">
        <v>53.410939061194682</v>
      </c>
      <c r="AL1018">
        <v>6214.04248046875</v>
      </c>
      <c r="AM1018">
        <v>5037.11572265625</v>
      </c>
      <c r="AN1018">
        <v>1176.9263916015625</v>
      </c>
      <c r="AO1018" s="5" t="s">
        <v>2175</v>
      </c>
    </row>
    <row r="1019" spans="1:41" ht="15" x14ac:dyDescent="0.25">
      <c r="A1019">
        <v>2015</v>
      </c>
      <c r="B1019" s="5" t="s">
        <v>1807</v>
      </c>
      <c r="C1019" s="5" t="s">
        <v>462</v>
      </c>
      <c r="D1019" s="5" t="s">
        <v>85</v>
      </c>
      <c r="E1019" s="5" t="s">
        <v>141</v>
      </c>
      <c r="F1019" s="5" t="s">
        <v>141</v>
      </c>
      <c r="G1019" s="5" t="s">
        <v>87</v>
      </c>
      <c r="H1019" s="5" t="s">
        <v>143</v>
      </c>
      <c r="I1019">
        <v>138.81399999999999</v>
      </c>
      <c r="J1019">
        <v>284.329078644258</v>
      </c>
      <c r="K1019">
        <v>12.15</v>
      </c>
      <c r="L1019">
        <v>20.11</v>
      </c>
      <c r="M1019">
        <v>120.1</v>
      </c>
      <c r="N1019">
        <v>58</v>
      </c>
      <c r="O1019">
        <v>98.2</v>
      </c>
      <c r="P1019">
        <v>167.7</v>
      </c>
      <c r="Q1019">
        <v>61.545540000000003</v>
      </c>
      <c r="R1019">
        <v>84.966995999999995</v>
      </c>
      <c r="S1019">
        <v>102.8</v>
      </c>
      <c r="T1019">
        <v>73.864999999999995</v>
      </c>
      <c r="U1019">
        <v>33.164999999999999</v>
      </c>
      <c r="V1019">
        <v>138.47</v>
      </c>
      <c r="W1019">
        <v>55</v>
      </c>
      <c r="X1019">
        <v>170</v>
      </c>
      <c r="Y1019">
        <v>595.79999999999995</v>
      </c>
      <c r="Z1019">
        <v>61</v>
      </c>
      <c r="AA1019">
        <v>877.89541870211201</v>
      </c>
      <c r="AB1019">
        <v>14.424939999999999</v>
      </c>
      <c r="AC1019">
        <v>66.832740000000001</v>
      </c>
      <c r="AD1019">
        <v>143</v>
      </c>
      <c r="AE1019">
        <v>70.59</v>
      </c>
      <c r="AF1019">
        <v>0</v>
      </c>
      <c r="AG1019">
        <v>1748</v>
      </c>
      <c r="AH1019">
        <v>263.39999999999998</v>
      </c>
      <c r="AI1019">
        <v>70.747200000000007</v>
      </c>
      <c r="AJ1019">
        <v>545.29920981761961</v>
      </c>
      <c r="AK1019">
        <v>49.333246042789263</v>
      </c>
      <c r="AL1019">
        <v>6125.5380859375</v>
      </c>
      <c r="AM1019">
        <v>4952.51806640625</v>
      </c>
      <c r="AN1019">
        <v>1173.0203857421875</v>
      </c>
      <c r="AO1019" s="5" t="s">
        <v>2173</v>
      </c>
    </row>
    <row r="1020" spans="1:41" ht="15" x14ac:dyDescent="0.25">
      <c r="A1020">
        <v>2015</v>
      </c>
      <c r="B1020" s="5" t="s">
        <v>83</v>
      </c>
      <c r="C1020" s="5" t="s">
        <v>278</v>
      </c>
      <c r="D1020" s="5" t="s">
        <v>85</v>
      </c>
      <c r="E1020" s="5" t="s">
        <v>128</v>
      </c>
      <c r="F1020" s="5" t="s">
        <v>129</v>
      </c>
      <c r="G1020" s="5" t="s">
        <v>87</v>
      </c>
      <c r="H1020" s="5" t="s">
        <v>460</v>
      </c>
      <c r="I1020">
        <v>31672</v>
      </c>
      <c r="J1020">
        <v>85007</v>
      </c>
      <c r="K1020">
        <v>4606</v>
      </c>
      <c r="L1020">
        <v>8438.4999999999982</v>
      </c>
      <c r="M1020">
        <v>38856</v>
      </c>
      <c r="N1020">
        <v>25392</v>
      </c>
      <c r="O1020">
        <v>39665</v>
      </c>
      <c r="P1020">
        <v>18418.916666666661</v>
      </c>
      <c r="Q1020">
        <v>17317</v>
      </c>
      <c r="R1020">
        <v>24760.333333333339</v>
      </c>
      <c r="S1020">
        <v>42698</v>
      </c>
      <c r="T1020">
        <v>24674.083333333339</v>
      </c>
      <c r="U1020">
        <v>9214</v>
      </c>
      <c r="V1020">
        <v>38014</v>
      </c>
      <c r="W1020">
        <v>12554</v>
      </c>
      <c r="X1020">
        <v>56485</v>
      </c>
      <c r="Y1020">
        <v>190045</v>
      </c>
      <c r="Z1020">
        <v>14781</v>
      </c>
      <c r="AA1020">
        <v>327385.5</v>
      </c>
      <c r="AB1020">
        <v>6688.5</v>
      </c>
      <c r="AC1020">
        <v>23584</v>
      </c>
      <c r="AD1020">
        <v>35090</v>
      </c>
      <c r="AE1020">
        <v>30771</v>
      </c>
      <c r="AF1020">
        <v>110575.8333333333</v>
      </c>
      <c r="AG1020">
        <v>540539</v>
      </c>
      <c r="AH1020">
        <v>86738</v>
      </c>
      <c r="AI1020">
        <v>24598</v>
      </c>
      <c r="AJ1020">
        <v>165689.90934065939</v>
      </c>
      <c r="AK1020">
        <v>13316</v>
      </c>
      <c r="AL1020">
        <v>2047573.625</v>
      </c>
      <c r="AM1020">
        <v>1661604.875</v>
      </c>
      <c r="AN1020">
        <v>385968.5625</v>
      </c>
      <c r="AO1020" s="5" t="s">
        <v>741</v>
      </c>
    </row>
    <row r="1021" spans="1:41" ht="15" x14ac:dyDescent="0.25">
      <c r="A1021">
        <v>2015</v>
      </c>
      <c r="B1021" s="5" t="s">
        <v>83</v>
      </c>
      <c r="C1021" s="5" t="s">
        <v>470</v>
      </c>
      <c r="D1021" s="5" t="s">
        <v>85</v>
      </c>
      <c r="E1021" s="5" t="s">
        <v>147</v>
      </c>
      <c r="F1021" s="5" t="s">
        <v>2</v>
      </c>
      <c r="G1021" s="5" t="s">
        <v>87</v>
      </c>
      <c r="H1021" s="5" t="s">
        <v>148</v>
      </c>
      <c r="I1021">
        <v>3524</v>
      </c>
      <c r="J1021">
        <v>3890.109052855516</v>
      </c>
      <c r="K1021">
        <v>591.20000000000005</v>
      </c>
      <c r="L1021">
        <v>1803.238822999986</v>
      </c>
      <c r="M1021">
        <v>2380.8809999999999</v>
      </c>
      <c r="N1021">
        <v>3563.5163810250342</v>
      </c>
      <c r="O1021">
        <v>1524</v>
      </c>
      <c r="P1021">
        <v>2485</v>
      </c>
      <c r="Q1021">
        <v>54.283740000000002</v>
      </c>
      <c r="R1021">
        <v>1953.98341</v>
      </c>
      <c r="S1021">
        <v>4001.308</v>
      </c>
      <c r="T1021">
        <v>2846.7550000000001</v>
      </c>
      <c r="U1021">
        <v>31.687999999999999</v>
      </c>
      <c r="V1021">
        <v>2698.7</v>
      </c>
      <c r="W1021">
        <v>1768.15813</v>
      </c>
      <c r="X1021">
        <v>4992.6866900000014</v>
      </c>
      <c r="Y1021">
        <v>5600.8996646604492</v>
      </c>
      <c r="Z1021">
        <v>4525.1908100000001</v>
      </c>
      <c r="AA1021">
        <v>21795.342453000001</v>
      </c>
      <c r="AB1021">
        <v>971</v>
      </c>
      <c r="AC1021">
        <v>4028.4839189689592</v>
      </c>
      <c r="AD1021">
        <v>8448.1706549999999</v>
      </c>
      <c r="AE1021">
        <v>3127.06</v>
      </c>
      <c r="AF1021">
        <v>5691.3836289999308</v>
      </c>
      <c r="AG1021">
        <v>8374.594000000001</v>
      </c>
      <c r="AH1021">
        <v>3228.772794805001</v>
      </c>
      <c r="AI1021">
        <v>1727.5938599999979</v>
      </c>
      <c r="AJ1021">
        <v>1744.815047154214</v>
      </c>
      <c r="AK1021">
        <v>2014.232</v>
      </c>
      <c r="AL1021">
        <v>109387.046875</v>
      </c>
      <c r="AM1021">
        <v>74892.2890625</v>
      </c>
      <c r="AN1021">
        <v>34494.7578125</v>
      </c>
      <c r="AO1021" s="5" t="s">
        <v>748</v>
      </c>
    </row>
    <row r="1022" spans="1:41" ht="15" x14ac:dyDescent="0.25">
      <c r="A1022">
        <v>2015</v>
      </c>
      <c r="B1022" s="5" t="s">
        <v>83</v>
      </c>
      <c r="C1022" s="5" t="s">
        <v>470</v>
      </c>
      <c r="D1022" s="5" t="s">
        <v>85</v>
      </c>
      <c r="E1022" s="5" t="s">
        <v>147</v>
      </c>
      <c r="F1022" s="5" t="s">
        <v>147</v>
      </c>
      <c r="G1022" s="5" t="s">
        <v>87</v>
      </c>
      <c r="H1022" s="5" t="s">
        <v>148</v>
      </c>
      <c r="I1022">
        <v>4180</v>
      </c>
      <c r="J1022">
        <v>5814.6798517685511</v>
      </c>
      <c r="K1022">
        <v>640.90000000000009</v>
      </c>
      <c r="L1022">
        <v>1944.7182849999861</v>
      </c>
      <c r="M1022">
        <v>3124.9810000000002</v>
      </c>
      <c r="N1022">
        <v>3954.0351670250338</v>
      </c>
      <c r="O1022">
        <v>2256</v>
      </c>
      <c r="P1022">
        <v>3012</v>
      </c>
      <c r="Q1022">
        <v>661.51382000000012</v>
      </c>
      <c r="R1022">
        <v>2494.3450499999999</v>
      </c>
      <c r="S1022">
        <v>4899.8310000000001</v>
      </c>
      <c r="T1022">
        <v>3380.467000000001</v>
      </c>
      <c r="U1022">
        <v>290.88600000000002</v>
      </c>
      <c r="V1022">
        <v>3570.9</v>
      </c>
      <c r="W1022">
        <v>1928.14939</v>
      </c>
      <c r="X1022">
        <v>5894.0504700000001</v>
      </c>
      <c r="Y1022">
        <v>11005.917050911919</v>
      </c>
      <c r="Z1022">
        <v>4627.8957900000014</v>
      </c>
      <c r="AA1022">
        <v>27832.707504999998</v>
      </c>
      <c r="AB1022">
        <v>1055</v>
      </c>
      <c r="AC1022">
        <v>4330.1400389689588</v>
      </c>
      <c r="AD1022">
        <v>8808.497374999999</v>
      </c>
      <c r="AE1022">
        <v>3979.72</v>
      </c>
      <c r="AF1022">
        <v>9083.1209169999347</v>
      </c>
      <c r="AG1022">
        <v>18116.144</v>
      </c>
      <c r="AH1022">
        <v>5297.614156099</v>
      </c>
      <c r="AI1022">
        <v>2116.7104899999981</v>
      </c>
      <c r="AJ1022">
        <v>4683.5934141183134</v>
      </c>
      <c r="AK1022">
        <v>2259.509</v>
      </c>
      <c r="AL1022">
        <v>151244.03125</v>
      </c>
      <c r="AM1022">
        <v>109582.3125</v>
      </c>
      <c r="AN1022">
        <v>41661.7109375</v>
      </c>
      <c r="AO1022" s="5" t="s">
        <v>749</v>
      </c>
    </row>
    <row r="1023" spans="1:41" ht="15" x14ac:dyDescent="0.25">
      <c r="A1023">
        <v>2015</v>
      </c>
      <c r="B1023" s="5" t="s">
        <v>83</v>
      </c>
      <c r="C1023" s="5" t="s">
        <v>470</v>
      </c>
      <c r="D1023" s="5" t="s">
        <v>85</v>
      </c>
      <c r="E1023" s="5" t="s">
        <v>147</v>
      </c>
      <c r="F1023" s="5" t="s">
        <v>3</v>
      </c>
      <c r="G1023" s="5" t="s">
        <v>87</v>
      </c>
      <c r="H1023" s="5" t="s">
        <v>148</v>
      </c>
      <c r="I1023">
        <v>656</v>
      </c>
      <c r="J1023">
        <v>1924.5707989130351</v>
      </c>
      <c r="K1023">
        <v>49.7</v>
      </c>
      <c r="L1023">
        <v>141.47946200000001</v>
      </c>
      <c r="M1023">
        <v>744.1</v>
      </c>
      <c r="N1023">
        <v>390.51878600000032</v>
      </c>
      <c r="O1023">
        <v>732</v>
      </c>
      <c r="P1023">
        <v>527</v>
      </c>
      <c r="Q1023">
        <v>607.23008000000004</v>
      </c>
      <c r="R1023">
        <v>540.36164000000008</v>
      </c>
      <c r="S1023">
        <v>898.52300000000002</v>
      </c>
      <c r="T1023">
        <v>533.71199999999999</v>
      </c>
      <c r="U1023">
        <v>259.19799999999998</v>
      </c>
      <c r="V1023">
        <v>872.19999999999993</v>
      </c>
      <c r="W1023">
        <v>159.99126000000001</v>
      </c>
      <c r="X1023">
        <v>901.36377999999991</v>
      </c>
      <c r="Y1023">
        <v>5405.017386251473</v>
      </c>
      <c r="Z1023">
        <v>102.70498000000001</v>
      </c>
      <c r="AA1023">
        <v>6037.3650520000001</v>
      </c>
      <c r="AB1023">
        <v>84</v>
      </c>
      <c r="AC1023">
        <v>301.65611999999999</v>
      </c>
      <c r="AD1023">
        <v>360.32672000000002</v>
      </c>
      <c r="AE1023">
        <v>852.66000000000008</v>
      </c>
      <c r="AF1023">
        <v>3391.737288000003</v>
      </c>
      <c r="AG1023">
        <v>9741.5499999999993</v>
      </c>
      <c r="AH1023">
        <v>2068.8413612939999</v>
      </c>
      <c r="AI1023">
        <v>389.1166300000001</v>
      </c>
      <c r="AJ1023">
        <v>2938.778366964099</v>
      </c>
      <c r="AK1023">
        <v>245.27699999999999</v>
      </c>
      <c r="AL1023">
        <v>41856.9765625</v>
      </c>
      <c r="AM1023">
        <v>34690.02734375</v>
      </c>
      <c r="AN1023">
        <v>7166.951171875</v>
      </c>
      <c r="AO1023" s="5" t="s">
        <v>750</v>
      </c>
    </row>
    <row r="1024" spans="1:41" ht="15" x14ac:dyDescent="0.25">
      <c r="A1024">
        <v>2015</v>
      </c>
      <c r="B1024" s="5" t="s">
        <v>83</v>
      </c>
      <c r="C1024" s="5" t="s">
        <v>463</v>
      </c>
      <c r="D1024" s="5" t="s">
        <v>85</v>
      </c>
      <c r="E1024" s="5" t="s">
        <v>131</v>
      </c>
      <c r="F1024" s="5" t="s">
        <v>132</v>
      </c>
      <c r="G1024" s="5" t="s">
        <v>87</v>
      </c>
      <c r="H1024" s="5" t="s">
        <v>133</v>
      </c>
      <c r="I1024">
        <v>805.75623686999995</v>
      </c>
      <c r="J1024">
        <v>1347.1152114715001</v>
      </c>
      <c r="K1024">
        <v>58.031429750000392</v>
      </c>
      <c r="L1024">
        <v>115</v>
      </c>
      <c r="M1024">
        <v>566.86640899999998</v>
      </c>
      <c r="N1024">
        <v>299.89999999999998</v>
      </c>
      <c r="O1024">
        <v>431.247387</v>
      </c>
      <c r="P1024">
        <v>666.37615199999993</v>
      </c>
      <c r="Q1024">
        <v>273.26217714131008</v>
      </c>
      <c r="R1024">
        <v>538.57869821999998</v>
      </c>
      <c r="S1024">
        <v>645.62099999999998</v>
      </c>
      <c r="T1024">
        <v>396.9</v>
      </c>
      <c r="U1024">
        <v>144.69999999999999</v>
      </c>
      <c r="V1024">
        <v>626.63728025</v>
      </c>
      <c r="W1024">
        <v>292.12616690097701</v>
      </c>
      <c r="X1024">
        <v>1035</v>
      </c>
      <c r="Y1024">
        <v>3271.03477273</v>
      </c>
      <c r="Z1024">
        <v>425.83760804999997</v>
      </c>
      <c r="AA1024">
        <v>4715.2589009999992</v>
      </c>
      <c r="AB1024">
        <v>83</v>
      </c>
      <c r="AC1024">
        <v>360.83764413536971</v>
      </c>
      <c r="AD1024">
        <v>754.35741701761992</v>
      </c>
      <c r="AE1024">
        <v>357</v>
      </c>
      <c r="AF1024">
        <v>1637</v>
      </c>
      <c r="AG1024">
        <v>8685.1820816399995</v>
      </c>
      <c r="AH1024">
        <v>1266.417725894172</v>
      </c>
      <c r="AI1024">
        <v>377.69666749999999</v>
      </c>
      <c r="AJ1024">
        <v>2441.9447433</v>
      </c>
      <c r="AK1024">
        <v>283.94400000000002</v>
      </c>
      <c r="AL1024">
        <v>32902.6328125</v>
      </c>
      <c r="AM1024">
        <v>26711.421875</v>
      </c>
      <c r="AN1024">
        <v>6191.20849609375</v>
      </c>
      <c r="AO1024" s="5" t="s">
        <v>742</v>
      </c>
    </row>
    <row r="1025" spans="1:41" ht="15" x14ac:dyDescent="0.25">
      <c r="A1025">
        <v>2015</v>
      </c>
      <c r="B1025" s="5" t="s">
        <v>83</v>
      </c>
      <c r="C1025" s="5" t="s">
        <v>463</v>
      </c>
      <c r="D1025" s="5" t="s">
        <v>85</v>
      </c>
      <c r="E1025" s="5" t="s">
        <v>131</v>
      </c>
      <c r="F1025" s="5" t="s">
        <v>10</v>
      </c>
      <c r="G1025" s="5" t="s">
        <v>87</v>
      </c>
      <c r="H1025" s="5" t="s">
        <v>136</v>
      </c>
      <c r="I1025">
        <v>0.70039371328861411</v>
      </c>
      <c r="J1025">
        <v>0.53806866718056146</v>
      </c>
      <c r="K1025">
        <v>0.6121163468880082</v>
      </c>
      <c r="L1025">
        <v>0.65573695710682023</v>
      </c>
      <c r="M1025">
        <v>0.56112151228803209</v>
      </c>
      <c r="N1025">
        <v>0.61859293246828184</v>
      </c>
      <c r="O1025">
        <v>0.55538305242693242</v>
      </c>
      <c r="P1025">
        <v>0.4528660991923063</v>
      </c>
      <c r="Q1025">
        <v>0.51365572960733841</v>
      </c>
      <c r="R1025">
        <v>0.72937690842326164</v>
      </c>
      <c r="S1025">
        <v>0.678396791211895</v>
      </c>
      <c r="T1025">
        <v>0.62408015396807426</v>
      </c>
      <c r="U1025">
        <v>0.48138558140067161</v>
      </c>
      <c r="V1025">
        <v>0.60122655993947016</v>
      </c>
      <c r="W1025">
        <v>0.58504799908070382</v>
      </c>
      <c r="X1025">
        <v>0.72932521562658548</v>
      </c>
      <c r="Y1025">
        <v>0.64330797119896721</v>
      </c>
      <c r="Z1025">
        <v>0.78676859458498549</v>
      </c>
      <c r="AA1025">
        <v>0.6257530987529567</v>
      </c>
      <c r="AB1025">
        <v>0.64019498951005804</v>
      </c>
      <c r="AC1025">
        <v>0.65288457088280272</v>
      </c>
      <c r="AD1025">
        <v>0.64639786440905145</v>
      </c>
      <c r="AE1025">
        <v>0.5906293428628151</v>
      </c>
      <c r="AF1025">
        <v>0.59799086757990871</v>
      </c>
      <c r="AG1025">
        <v>0.57253516298419238</v>
      </c>
      <c r="AH1025">
        <v>0.58669035600609509</v>
      </c>
      <c r="AI1025">
        <v>0.62485826990881554</v>
      </c>
      <c r="AJ1025">
        <v>0.51183382834426949</v>
      </c>
      <c r="AK1025">
        <v>0.79057801536919459</v>
      </c>
      <c r="AL1025">
        <v>0.61748957633972168</v>
      </c>
      <c r="AM1025">
        <v>0.6042945384979248</v>
      </c>
      <c r="AN1025">
        <v>0.63618254661560059</v>
      </c>
      <c r="AO1025" s="5" t="s">
        <v>743</v>
      </c>
    </row>
    <row r="1026" spans="1:41" ht="15" x14ac:dyDescent="0.25">
      <c r="A1026">
        <v>2015</v>
      </c>
      <c r="B1026" s="5" t="s">
        <v>83</v>
      </c>
      <c r="C1026" s="5" t="s">
        <v>463</v>
      </c>
      <c r="D1026" s="5" t="s">
        <v>85</v>
      </c>
      <c r="E1026" s="5" t="s">
        <v>131</v>
      </c>
      <c r="F1026" s="5" t="s">
        <v>36</v>
      </c>
      <c r="G1026" s="5" t="s">
        <v>87</v>
      </c>
      <c r="H1026" s="5" t="s">
        <v>136</v>
      </c>
      <c r="I1026">
        <v>3.5797936634096202E-2</v>
      </c>
      <c r="J1026">
        <v>7.3476415104376594E-2</v>
      </c>
      <c r="K1026">
        <v>6.5006665633640701E-2</v>
      </c>
      <c r="L1026">
        <v>8.8766668365999696E-2</v>
      </c>
      <c r="M1026">
        <v>5.2635920627759E-2</v>
      </c>
      <c r="N1026">
        <v>6.6592197399133093E-2</v>
      </c>
      <c r="O1026">
        <v>6.7090092304721599E-2</v>
      </c>
      <c r="P1026">
        <v>6.4930316397337207E-2</v>
      </c>
      <c r="Q1026">
        <v>5.6285504866472498E-2</v>
      </c>
      <c r="R1026">
        <v>4.6441485368510997E-2</v>
      </c>
      <c r="S1026">
        <v>6.47330244834044E-2</v>
      </c>
      <c r="T1026">
        <v>5.1870939783320802E-2</v>
      </c>
      <c r="U1026">
        <v>3.2757429163787002E-2</v>
      </c>
      <c r="V1026">
        <v>5.3837014351493399E-2</v>
      </c>
      <c r="W1026">
        <v>6.74402119674367E-2</v>
      </c>
      <c r="X1026">
        <v>4.0898550724637703E-2</v>
      </c>
      <c r="Y1026">
        <v>4.2291822662142702E-2</v>
      </c>
      <c r="Z1026">
        <v>4.1976747314204102E-2</v>
      </c>
      <c r="AA1026">
        <v>5.1389325212918301E-2</v>
      </c>
      <c r="AB1026">
        <v>7.7746312052584005E-2</v>
      </c>
      <c r="AC1026">
        <v>9.1799288475010093E-2</v>
      </c>
      <c r="AD1026">
        <v>6.8312285602431397E-2</v>
      </c>
      <c r="AE1026">
        <v>0.1016128619061625</v>
      </c>
      <c r="AF1026">
        <v>4.98698987362255E-2</v>
      </c>
      <c r="AG1026">
        <v>3.70778733955099E-2</v>
      </c>
      <c r="AH1026">
        <v>4.6221140305693298E-2</v>
      </c>
      <c r="AI1026">
        <v>5.8543454053642197E-2</v>
      </c>
      <c r="AJ1026">
        <v>4.2089644539937902E-2</v>
      </c>
      <c r="AK1026">
        <v>6.24278026653141E-2</v>
      </c>
      <c r="AL1026">
        <v>5.8617882430553436E-2</v>
      </c>
      <c r="AM1026">
        <v>5.7470139116048813E-2</v>
      </c>
      <c r="AN1026">
        <v>6.0243863612413406E-2</v>
      </c>
      <c r="AO1026" s="5" t="s">
        <v>744</v>
      </c>
    </row>
    <row r="1027" spans="1:41" ht="15" x14ac:dyDescent="0.25">
      <c r="A1027">
        <v>2015</v>
      </c>
      <c r="B1027" s="5" t="s">
        <v>83</v>
      </c>
      <c r="C1027" s="5" t="s">
        <v>463</v>
      </c>
      <c r="D1027" s="5" t="s">
        <v>85</v>
      </c>
      <c r="E1027" s="5" t="s">
        <v>131</v>
      </c>
      <c r="F1027" s="5" t="s">
        <v>139</v>
      </c>
      <c r="G1027" s="5" t="s">
        <v>87</v>
      </c>
      <c r="H1027" s="5" t="s">
        <v>133</v>
      </c>
      <c r="I1027">
        <v>776.91182615999992</v>
      </c>
      <c r="J1027">
        <v>1248.1340150000001</v>
      </c>
      <c r="K1027">
        <v>54.259</v>
      </c>
      <c r="L1027">
        <v>104.79183313791</v>
      </c>
      <c r="M1027">
        <v>537.02887368933318</v>
      </c>
      <c r="N1027">
        <v>279.92899999999997</v>
      </c>
      <c r="O1027">
        <v>402.31495999999999</v>
      </c>
      <c r="P1027">
        <v>623.10813761099985</v>
      </c>
      <c r="Q1027">
        <v>257.88147753999999</v>
      </c>
      <c r="R1027">
        <v>513.56630348682415</v>
      </c>
      <c r="S1027">
        <v>603.82799999999997</v>
      </c>
      <c r="T1027">
        <v>376.31242400000002</v>
      </c>
      <c r="U1027">
        <v>139.96</v>
      </c>
      <c r="V1027">
        <v>592.90099999999995</v>
      </c>
      <c r="W1027">
        <v>272.42511628394033</v>
      </c>
      <c r="X1027">
        <v>992.67</v>
      </c>
      <c r="Y1027">
        <v>3132.6967502000002</v>
      </c>
      <c r="Z1027">
        <v>407.96233038000003</v>
      </c>
      <c r="AA1027">
        <v>4472.9449278734028</v>
      </c>
      <c r="AB1027">
        <v>76.547056099635526</v>
      </c>
      <c r="AC1027">
        <v>327.71300514874389</v>
      </c>
      <c r="AD1027">
        <v>702.82553769999981</v>
      </c>
      <c r="AE1027">
        <v>320.72420829949999</v>
      </c>
      <c r="AF1027">
        <v>1555.3629757687991</v>
      </c>
      <c r="AG1027">
        <v>8363.1540000000005</v>
      </c>
      <c r="AH1027">
        <v>1207.8824545</v>
      </c>
      <c r="AI1027">
        <v>355.58499999999998</v>
      </c>
      <c r="AJ1027">
        <v>2339.1641570683332</v>
      </c>
      <c r="AK1027">
        <v>266.21800000000002</v>
      </c>
      <c r="AL1027">
        <v>31304.8046875</v>
      </c>
      <c r="AM1027">
        <v>25456.90625</v>
      </c>
      <c r="AN1027">
        <v>5847.89599609375</v>
      </c>
      <c r="AO1027" s="5" t="s">
        <v>745</v>
      </c>
    </row>
    <row r="1028" spans="1:41" ht="15" x14ac:dyDescent="0.25">
      <c r="A1028">
        <v>2015</v>
      </c>
      <c r="B1028" s="5" t="s">
        <v>83</v>
      </c>
      <c r="C1028" s="5" t="s">
        <v>463</v>
      </c>
      <c r="D1028" s="5" t="s">
        <v>85</v>
      </c>
      <c r="E1028" s="5" t="s">
        <v>141</v>
      </c>
      <c r="F1028" s="5" t="s">
        <v>142</v>
      </c>
      <c r="G1028" s="5" t="s">
        <v>87</v>
      </c>
      <c r="H1028" s="5" t="s">
        <v>143</v>
      </c>
      <c r="I1028">
        <v>131.328</v>
      </c>
      <c r="J1028">
        <v>224.58600000000001</v>
      </c>
      <c r="K1028">
        <v>6.8237399999999999</v>
      </c>
      <c r="L1028">
        <v>20.02</v>
      </c>
      <c r="M1028">
        <v>110.5</v>
      </c>
      <c r="N1028">
        <v>49.14</v>
      </c>
      <c r="O1028">
        <v>88.64</v>
      </c>
      <c r="P1028">
        <v>166.86199999999999</v>
      </c>
      <c r="Q1028">
        <v>58.372</v>
      </c>
      <c r="R1028">
        <v>81.738</v>
      </c>
      <c r="S1028">
        <v>107.64</v>
      </c>
      <c r="T1028">
        <v>69.8</v>
      </c>
      <c r="U1028">
        <v>34.314</v>
      </c>
      <c r="V1028">
        <v>139.91900000000001</v>
      </c>
      <c r="W1028">
        <v>57</v>
      </c>
      <c r="X1028">
        <v>155</v>
      </c>
      <c r="Y1028">
        <v>577.28800000000001</v>
      </c>
      <c r="Z1028">
        <v>54.347999999999999</v>
      </c>
      <c r="AA1028">
        <v>778.13400000000001</v>
      </c>
      <c r="AB1028">
        <v>14.8</v>
      </c>
      <c r="AC1028">
        <v>55.071568900000003</v>
      </c>
      <c r="AD1028">
        <v>85.47</v>
      </c>
      <c r="AE1028">
        <v>44</v>
      </c>
      <c r="AF1028">
        <v>276.5</v>
      </c>
      <c r="AG1028">
        <v>1721.5</v>
      </c>
      <c r="AH1028">
        <v>243.72069531400001</v>
      </c>
      <c r="AI1028">
        <v>68.663460000000001</v>
      </c>
      <c r="AJ1028">
        <v>529.452</v>
      </c>
      <c r="AK1028">
        <v>16</v>
      </c>
      <c r="AL1028">
        <v>5966.63037109375</v>
      </c>
      <c r="AM1028">
        <v>4942.57275390625</v>
      </c>
      <c r="AN1028">
        <v>1024.057861328125</v>
      </c>
      <c r="AO1028" s="5" t="s">
        <v>746</v>
      </c>
    </row>
    <row r="1029" spans="1:41" ht="15" x14ac:dyDescent="0.25">
      <c r="A1029">
        <v>2015</v>
      </c>
      <c r="B1029" s="5" t="s">
        <v>83</v>
      </c>
      <c r="C1029" s="5" t="s">
        <v>463</v>
      </c>
      <c r="D1029" s="5" t="s">
        <v>85</v>
      </c>
      <c r="E1029" s="5" t="s">
        <v>141</v>
      </c>
      <c r="F1029" s="5" t="s">
        <v>141</v>
      </c>
      <c r="G1029" s="5" t="s">
        <v>87</v>
      </c>
      <c r="H1029" s="5" t="s">
        <v>143</v>
      </c>
      <c r="I1029">
        <v>131.328</v>
      </c>
      <c r="J1029">
        <v>285.67706500000003</v>
      </c>
      <c r="K1029">
        <v>10.82244</v>
      </c>
      <c r="L1029">
        <v>20.02</v>
      </c>
      <c r="M1029">
        <v>115.324</v>
      </c>
      <c r="N1029">
        <v>55.343600000000002</v>
      </c>
      <c r="O1029">
        <v>88.64</v>
      </c>
      <c r="P1029">
        <v>167.95526000000001</v>
      </c>
      <c r="Q1029">
        <v>58.372</v>
      </c>
      <c r="R1029">
        <v>84.293300000000002</v>
      </c>
      <c r="S1029">
        <v>108.64</v>
      </c>
      <c r="T1029">
        <v>72.599999999999994</v>
      </c>
      <c r="U1029">
        <v>34.314</v>
      </c>
      <c r="V1029">
        <v>140.74799999999999</v>
      </c>
      <c r="W1029">
        <v>57</v>
      </c>
      <c r="X1029">
        <v>162</v>
      </c>
      <c r="Y1029">
        <v>581.5104</v>
      </c>
      <c r="Z1029">
        <v>61.7864</v>
      </c>
      <c r="AA1029">
        <v>860.19799999999998</v>
      </c>
      <c r="AB1029">
        <v>14.8</v>
      </c>
      <c r="AC1029">
        <v>63.091568899999999</v>
      </c>
      <c r="AD1029">
        <v>135.22113999999999</v>
      </c>
      <c r="AE1029">
        <v>69</v>
      </c>
      <c r="AF1029">
        <v>312.5</v>
      </c>
      <c r="AG1029">
        <v>1731.7</v>
      </c>
      <c r="AH1029">
        <v>246.413175314</v>
      </c>
      <c r="AI1029">
        <v>69.001339999999999</v>
      </c>
      <c r="AJ1029">
        <v>544.63148000000001</v>
      </c>
      <c r="AK1029">
        <v>41</v>
      </c>
      <c r="AL1029">
        <v>6323.93115234375</v>
      </c>
      <c r="AM1029">
        <v>5202.46923828125</v>
      </c>
      <c r="AN1029">
        <v>1121.4620361328125</v>
      </c>
      <c r="AO1029" s="5" t="s">
        <v>747</v>
      </c>
    </row>
    <row r="1030" spans="1:41" ht="15" x14ac:dyDescent="0.25">
      <c r="A1030">
        <v>2015</v>
      </c>
      <c r="B1030" s="5" t="s">
        <v>1806</v>
      </c>
      <c r="C1030" s="5" t="s">
        <v>474</v>
      </c>
      <c r="D1030" s="5" t="s">
        <v>153</v>
      </c>
      <c r="E1030" s="5" t="s">
        <v>154</v>
      </c>
      <c r="F1030" s="5" t="s">
        <v>154</v>
      </c>
      <c r="G1030" s="5" t="s">
        <v>94</v>
      </c>
      <c r="H1030" s="5" t="s">
        <v>319</v>
      </c>
      <c r="I1030">
        <v>801.36319910997463</v>
      </c>
      <c r="J1030">
        <v>1279.2284657616194</v>
      </c>
      <c r="K1030">
        <v>470.68142931807216</v>
      </c>
      <c r="L1030">
        <v>495.8049478764442</v>
      </c>
      <c r="M1030">
        <v>1205.3216362201995</v>
      </c>
      <c r="N1030">
        <v>302.50767243754092</v>
      </c>
      <c r="O1030">
        <v>1240.7941818624561</v>
      </c>
      <c r="P1030">
        <v>697.3058212119588</v>
      </c>
      <c r="Q1030">
        <v>223.03531781411917</v>
      </c>
      <c r="R1030">
        <v>1229.9213383002348</v>
      </c>
      <c r="S1030">
        <v>108.69767213009946</v>
      </c>
      <c r="T1030">
        <v>1179.2671976378715</v>
      </c>
      <c r="U1030">
        <v>332.98305419170424</v>
      </c>
      <c r="V1030">
        <v>1542.2764045629206</v>
      </c>
      <c r="W1030">
        <v>784.46904886345362</v>
      </c>
      <c r="X1030">
        <v>2169.8516436536834</v>
      </c>
      <c r="Y1030">
        <v>3417.8239736756746</v>
      </c>
      <c r="Z1030">
        <v>682.94952489288903</v>
      </c>
      <c r="AA1030">
        <v>8851.8180201855612</v>
      </c>
      <c r="AB1030">
        <v>189.70820135913584</v>
      </c>
      <c r="AC1030">
        <v>116.28394928499074</v>
      </c>
      <c r="AD1030">
        <v>876.90308816352126</v>
      </c>
      <c r="AE1030">
        <v>1624.3123835290335</v>
      </c>
      <c r="AF1030">
        <v>1524.7700338881255</v>
      </c>
      <c r="AG1030">
        <v>11562.137100785978</v>
      </c>
      <c r="AH1030">
        <v>1723.2000907493914</v>
      </c>
      <c r="AI1030">
        <v>222.52259294558095</v>
      </c>
      <c r="AJ1030">
        <v>679.83712471434069</v>
      </c>
      <c r="AK1030">
        <v>399.92539745979991</v>
      </c>
      <c r="AL1030">
        <v>45935.69921875</v>
      </c>
      <c r="AM1030">
        <v>35364.35546875</v>
      </c>
      <c r="AN1030">
        <v>10571.3427734375</v>
      </c>
      <c r="AO1030" s="5" t="s">
        <v>2177</v>
      </c>
    </row>
    <row r="1031" spans="1:41" ht="15" x14ac:dyDescent="0.25">
      <c r="A1031">
        <v>2015</v>
      </c>
      <c r="B1031" s="5" t="s">
        <v>1807</v>
      </c>
      <c r="C1031" s="5" t="s">
        <v>474</v>
      </c>
      <c r="D1031" s="5" t="s">
        <v>153</v>
      </c>
      <c r="E1031" s="5" t="s">
        <v>154</v>
      </c>
      <c r="F1031" s="5" t="s">
        <v>154</v>
      </c>
      <c r="G1031" s="5" t="s">
        <v>94</v>
      </c>
      <c r="H1031" s="5" t="s">
        <v>319</v>
      </c>
      <c r="I1031">
        <v>592.76500341906296</v>
      </c>
      <c r="J1031">
        <v>241.76594449216449</v>
      </c>
      <c r="K1031">
        <v>386.50973525996329</v>
      </c>
      <c r="L1031">
        <v>506.28749175979567</v>
      </c>
      <c r="M1031">
        <v>1133.8234215557657</v>
      </c>
      <c r="N1031">
        <v>296.92805182731553</v>
      </c>
      <c r="O1031">
        <v>1141.9108036809566</v>
      </c>
      <c r="P1031">
        <v>715.64693169227576</v>
      </c>
      <c r="Q1031">
        <v>151.10525256994671</v>
      </c>
      <c r="R1031">
        <v>993.26557113282263</v>
      </c>
      <c r="S1031">
        <v>168.92241910787675</v>
      </c>
      <c r="T1031">
        <v>1207.8429226873852</v>
      </c>
      <c r="U1031">
        <v>377.81326621661412</v>
      </c>
      <c r="V1031">
        <v>1624.5487310145331</v>
      </c>
      <c r="W1031">
        <v>1019.6207339019344</v>
      </c>
      <c r="X1031">
        <v>2199.2806550599475</v>
      </c>
      <c r="Y1031">
        <v>3714.1169872637097</v>
      </c>
      <c r="Z1031">
        <v>620.02603364619108</v>
      </c>
      <c r="AA1031">
        <v>8920.6100096336195</v>
      </c>
      <c r="AB1031">
        <v>206.33983262576166</v>
      </c>
      <c r="AC1031">
        <v>303.97380220965863</v>
      </c>
      <c r="AD1031">
        <v>1401.7516238744192</v>
      </c>
      <c r="AE1031">
        <v>620.02603364619108</v>
      </c>
      <c r="AF1031">
        <v>1311.6321225168269</v>
      </c>
      <c r="AG1031">
        <v>13994.873330871171</v>
      </c>
      <c r="AH1031">
        <v>1280.704033926964</v>
      </c>
      <c r="AI1031">
        <v>321.08491028106329</v>
      </c>
      <c r="AJ1031">
        <v>673.68881310109805</v>
      </c>
      <c r="AK1031">
        <v>333.16333950793711</v>
      </c>
      <c r="AL1031">
        <v>46460.02734375</v>
      </c>
      <c r="AM1031">
        <v>35659.07421875</v>
      </c>
      <c r="AN1031">
        <v>10800.9541015625</v>
      </c>
      <c r="AO1031" s="5" t="s">
        <v>2176</v>
      </c>
    </row>
    <row r="1032" spans="1:41" ht="15" x14ac:dyDescent="0.25">
      <c r="A1032">
        <v>2015</v>
      </c>
      <c r="B1032" s="5" t="s">
        <v>1808</v>
      </c>
      <c r="C1032" s="5" t="s">
        <v>474</v>
      </c>
      <c r="D1032" s="5" t="s">
        <v>153</v>
      </c>
      <c r="E1032" s="5" t="s">
        <v>154</v>
      </c>
      <c r="F1032" s="5" t="s">
        <v>154</v>
      </c>
      <c r="G1032" s="5" t="s">
        <v>94</v>
      </c>
      <c r="H1032" s="5" t="s">
        <v>319</v>
      </c>
      <c r="I1032">
        <v>597.19625415848157</v>
      </c>
      <c r="J1032">
        <v>431.79190782543475</v>
      </c>
      <c r="K1032">
        <v>385.50512110876963</v>
      </c>
      <c r="L1032">
        <v>432.68934166114508</v>
      </c>
      <c r="M1032">
        <v>1176.593755050724</v>
      </c>
      <c r="N1032">
        <v>818.19446276991471</v>
      </c>
      <c r="O1032">
        <v>1214.7426993271126</v>
      </c>
      <c r="P1032">
        <v>967.77848111680714</v>
      </c>
      <c r="Q1032">
        <v>88.703322879707187</v>
      </c>
      <c r="R1032">
        <v>646.48040721217069</v>
      </c>
      <c r="S1032">
        <v>185.72512345083953</v>
      </c>
      <c r="T1032">
        <v>210.82311310635839</v>
      </c>
      <c r="U1032">
        <v>357.3953726945885</v>
      </c>
      <c r="V1032">
        <v>1966.6784694064577</v>
      </c>
      <c r="W1032">
        <v>971.79415946169013</v>
      </c>
      <c r="X1032">
        <v>1794.0043005764878</v>
      </c>
      <c r="Y1032">
        <v>3704.4632731545835</v>
      </c>
      <c r="Z1032">
        <v>1392.4364660881861</v>
      </c>
      <c r="AA1032">
        <v>7247.6896016395876</v>
      </c>
      <c r="AB1032">
        <v>0</v>
      </c>
      <c r="AC1032">
        <v>113.44291324294524</v>
      </c>
      <c r="AD1032">
        <v>1304.9769995758065</v>
      </c>
      <c r="AE1032">
        <v>803.13566897660337</v>
      </c>
      <c r="AF1032">
        <v>1323.7367894586791</v>
      </c>
      <c r="AG1032">
        <v>11997.352429696819</v>
      </c>
      <c r="AH1032">
        <v>1182.8260878419826</v>
      </c>
      <c r="AI1032">
        <v>320.25034800442063</v>
      </c>
      <c r="AJ1032">
        <v>623.43406304308837</v>
      </c>
      <c r="AK1032">
        <v>332.29738303906964</v>
      </c>
      <c r="AL1032">
        <v>42592.1328125</v>
      </c>
      <c r="AM1032">
        <v>33512.59765625</v>
      </c>
      <c r="AN1032">
        <v>9079.5390625</v>
      </c>
      <c r="AO1032" s="5" t="s">
        <v>2178</v>
      </c>
    </row>
    <row r="1033" spans="1:41" ht="15" x14ac:dyDescent="0.25">
      <c r="A1033">
        <v>2015</v>
      </c>
      <c r="B1033" s="5" t="s">
        <v>1808</v>
      </c>
      <c r="C1033" s="5" t="s">
        <v>474</v>
      </c>
      <c r="D1033" s="5" t="s">
        <v>153</v>
      </c>
      <c r="E1033" s="5" t="s">
        <v>154</v>
      </c>
      <c r="F1033" s="5" t="s">
        <v>154</v>
      </c>
      <c r="G1033" s="5" t="s">
        <v>97</v>
      </c>
      <c r="H1033" s="5" t="s">
        <v>319</v>
      </c>
      <c r="I1033">
        <v>594.86463094780447</v>
      </c>
      <c r="J1033">
        <v>430.10606999999999</v>
      </c>
      <c r="K1033">
        <v>384</v>
      </c>
      <c r="L1033">
        <v>431</v>
      </c>
      <c r="M1033">
        <v>1172</v>
      </c>
      <c r="N1033">
        <v>815</v>
      </c>
      <c r="O1033">
        <v>1210</v>
      </c>
      <c r="P1033">
        <v>964</v>
      </c>
      <c r="Q1033">
        <v>88.356999999999999</v>
      </c>
      <c r="R1033">
        <v>643.95636471825401</v>
      </c>
      <c r="S1033">
        <v>185</v>
      </c>
      <c r="T1033">
        <v>210</v>
      </c>
      <c r="U1033">
        <v>356</v>
      </c>
      <c r="V1033">
        <v>1959</v>
      </c>
      <c r="W1033">
        <v>968</v>
      </c>
      <c r="X1033">
        <v>1787</v>
      </c>
      <c r="Y1033">
        <v>3690</v>
      </c>
      <c r="Z1033">
        <v>1387</v>
      </c>
      <c r="AA1033">
        <v>7219.39257</v>
      </c>
      <c r="AB1033"/>
      <c r="AC1033">
        <v>119</v>
      </c>
      <c r="AD1033">
        <v>1299.8820000000001</v>
      </c>
      <c r="AE1033">
        <v>800</v>
      </c>
      <c r="AF1033">
        <v>1318.568546353273</v>
      </c>
      <c r="AG1033">
        <v>11950.51137</v>
      </c>
      <c r="AH1033">
        <v>1178.2080000000001</v>
      </c>
      <c r="AI1033">
        <v>319</v>
      </c>
      <c r="AJ1033">
        <v>621</v>
      </c>
      <c r="AK1033">
        <v>331</v>
      </c>
      <c r="AL1033">
        <v>42431.84765625</v>
      </c>
      <c r="AM1033">
        <v>33387.7578125</v>
      </c>
      <c r="AN1033">
        <v>9044.08984375</v>
      </c>
      <c r="AO1033" s="5" t="s">
        <v>2179</v>
      </c>
    </row>
    <row r="1034" spans="1:41" ht="15" x14ac:dyDescent="0.25">
      <c r="A1034">
        <v>2015</v>
      </c>
      <c r="B1034" s="5" t="s">
        <v>1806</v>
      </c>
      <c r="C1034" s="5" t="s">
        <v>474</v>
      </c>
      <c r="D1034" s="5" t="s">
        <v>153</v>
      </c>
      <c r="E1034" s="5" t="s">
        <v>154</v>
      </c>
      <c r="F1034" s="5" t="s">
        <v>154</v>
      </c>
      <c r="G1034" s="5" t="s">
        <v>97</v>
      </c>
      <c r="H1034" s="5" t="s">
        <v>319</v>
      </c>
      <c r="I1034">
        <v>797.42333587559142</v>
      </c>
      <c r="J1034">
        <v>1220.6266312499999</v>
      </c>
      <c r="K1034">
        <v>487</v>
      </c>
      <c r="L1034">
        <v>503.03339999999997</v>
      </c>
      <c r="M1034">
        <v>1204.7930117452911</v>
      </c>
      <c r="N1034">
        <v>309.93437499999999</v>
      </c>
      <c r="O1034">
        <v>1234.2</v>
      </c>
      <c r="P1034">
        <v>707.88</v>
      </c>
      <c r="Q1034">
        <v>222.72</v>
      </c>
      <c r="R1034">
        <v>1223.0552206463649</v>
      </c>
      <c r="S1034">
        <v>108.65</v>
      </c>
      <c r="T1034">
        <v>1208.21875</v>
      </c>
      <c r="U1034">
        <v>315.2</v>
      </c>
      <c r="V1034">
        <v>1542</v>
      </c>
      <c r="W1034">
        <v>777.24</v>
      </c>
      <c r="X1034">
        <v>2244.37</v>
      </c>
      <c r="Y1034">
        <v>3543</v>
      </c>
      <c r="Z1034">
        <v>681.98400000000004</v>
      </c>
      <c r="AA1034">
        <v>8992.4174348828001</v>
      </c>
      <c r="AB1034">
        <v>185</v>
      </c>
      <c r="AC1034">
        <v>119.0225691495</v>
      </c>
      <c r="AD1034">
        <v>870.53251999999998</v>
      </c>
      <c r="AE1034">
        <v>1624.615384615385</v>
      </c>
      <c r="AF1034">
        <v>1547</v>
      </c>
      <c r="AG1034">
        <v>11631.348575195339</v>
      </c>
      <c r="AH1034">
        <v>1756.0530074999999</v>
      </c>
      <c r="AI1034">
        <v>221.34</v>
      </c>
      <c r="AJ1034">
        <v>693.13388767089839</v>
      </c>
      <c r="AK1034">
        <v>393</v>
      </c>
      <c r="AL1034">
        <v>46364.796875</v>
      </c>
      <c r="AM1034">
        <v>35674.39453125</v>
      </c>
      <c r="AN1034">
        <v>10690.396484375</v>
      </c>
      <c r="AO1034" s="5" t="s">
        <v>2180</v>
      </c>
    </row>
    <row r="1035" spans="1:41" ht="15" x14ac:dyDescent="0.25">
      <c r="A1035">
        <v>2015</v>
      </c>
      <c r="B1035" s="5" t="s">
        <v>1807</v>
      </c>
      <c r="C1035" s="5" t="s">
        <v>474</v>
      </c>
      <c r="D1035" s="5" t="s">
        <v>153</v>
      </c>
      <c r="E1035" s="5" t="s">
        <v>154</v>
      </c>
      <c r="F1035" s="5" t="s">
        <v>154</v>
      </c>
      <c r="G1035" s="5" t="s">
        <v>97</v>
      </c>
      <c r="H1035" s="5" t="s">
        <v>319</v>
      </c>
      <c r="I1035">
        <v>594.86463094780447</v>
      </c>
      <c r="J1035">
        <v>245</v>
      </c>
      <c r="K1035">
        <v>391.3969849246231</v>
      </c>
      <c r="L1035">
        <v>503</v>
      </c>
      <c r="M1035">
        <v>1126.4611319157989</v>
      </c>
      <c r="N1035">
        <v>302</v>
      </c>
      <c r="O1035">
        <v>1234.2</v>
      </c>
      <c r="P1035">
        <v>720.95400000000006</v>
      </c>
      <c r="Q1035">
        <v>150.12407630000001</v>
      </c>
      <c r="R1035">
        <v>1000.536016287849</v>
      </c>
      <c r="S1035">
        <v>167.82555009590169</v>
      </c>
      <c r="T1035">
        <v>1242</v>
      </c>
      <c r="U1035">
        <v>382.86720000000003</v>
      </c>
      <c r="V1035">
        <v>1646</v>
      </c>
      <c r="W1035">
        <v>1013</v>
      </c>
      <c r="X1035">
        <v>2251</v>
      </c>
      <c r="Y1035">
        <v>3690</v>
      </c>
      <c r="Z1035">
        <v>616</v>
      </c>
      <c r="AA1035">
        <v>9043.5947407025706</v>
      </c>
      <c r="AB1035">
        <v>205</v>
      </c>
      <c r="AC1035">
        <v>316.49599999999998</v>
      </c>
      <c r="AD1035">
        <v>1392.649588</v>
      </c>
      <c r="AE1035">
        <v>616</v>
      </c>
      <c r="AF1035">
        <v>1303.1152623043231</v>
      </c>
      <c r="AG1035">
        <v>14322</v>
      </c>
      <c r="AH1035">
        <v>1318.3530165</v>
      </c>
      <c r="AI1035">
        <v>319</v>
      </c>
      <c r="AJ1035">
        <v>692.94112514405469</v>
      </c>
      <c r="AK1035">
        <v>331</v>
      </c>
      <c r="AL1035">
        <v>47137.37890625</v>
      </c>
      <c r="AM1035">
        <v>36145.49609375</v>
      </c>
      <c r="AN1035">
        <v>10991.8857421875</v>
      </c>
      <c r="AO1035" s="5" t="s">
        <v>2181</v>
      </c>
    </row>
    <row r="1036" spans="1:41" ht="15" x14ac:dyDescent="0.25">
      <c r="A1036">
        <v>2015</v>
      </c>
      <c r="B1036" s="5" t="s">
        <v>1808</v>
      </c>
      <c r="C1036" s="5" t="s">
        <v>474</v>
      </c>
      <c r="D1036" s="5" t="s">
        <v>153</v>
      </c>
      <c r="E1036" s="5" t="s">
        <v>32</v>
      </c>
      <c r="F1036" s="5" t="s">
        <v>32</v>
      </c>
      <c r="G1036" s="5" t="s">
        <v>94</v>
      </c>
      <c r="H1036" s="5" t="s">
        <v>319</v>
      </c>
      <c r="I1036">
        <v>5227.4092854514674</v>
      </c>
      <c r="J1036">
        <v>2870.7080567982466</v>
      </c>
      <c r="K1036">
        <v>1152.4996849814258</v>
      </c>
      <c r="L1036">
        <v>1548.0440019524031</v>
      </c>
      <c r="M1036">
        <v>4379.0972350949305</v>
      </c>
      <c r="N1036">
        <v>3336.235397301552</v>
      </c>
      <c r="O1036">
        <v>289.12884083157724</v>
      </c>
      <c r="P1036">
        <v>4020.6979428141208</v>
      </c>
      <c r="Q1036">
        <v>2923.115670957729</v>
      </c>
      <c r="R1036">
        <v>3316.9503128733722</v>
      </c>
      <c r="S1036">
        <v>4639.1124079261053</v>
      </c>
      <c r="T1036">
        <v>3513.7185517726398</v>
      </c>
      <c r="U1036">
        <v>1041.0646109109223</v>
      </c>
      <c r="V1036">
        <v>2533.8930356211836</v>
      </c>
      <c r="W1036">
        <v>938.6648131164053</v>
      </c>
      <c r="X1036">
        <v>5417.1500872471897</v>
      </c>
      <c r="Y1036">
        <v>14729.508169030907</v>
      </c>
      <c r="Z1036">
        <v>3956.1665540068193</v>
      </c>
      <c r="AA1036">
        <v>29813.605126748029</v>
      </c>
      <c r="AB1036">
        <v>0</v>
      </c>
      <c r="AC1036">
        <v>3942.392215088902</v>
      </c>
      <c r="AD1036">
        <v>1616.3145494937592</v>
      </c>
      <c r="AE1036">
        <v>3051.9155421110931</v>
      </c>
      <c r="AF1036">
        <v>21299.482564093589</v>
      </c>
      <c r="AG1036">
        <v>27584.217685678446</v>
      </c>
      <c r="AH1036">
        <v>7487.8888374437747</v>
      </c>
      <c r="AI1036">
        <v>1664.4986739540107</v>
      </c>
      <c r="AJ1036">
        <v>10968.389534759901</v>
      </c>
      <c r="AK1036">
        <v>1834.1610840253181</v>
      </c>
      <c r="AL1036">
        <v>175096.015625</v>
      </c>
      <c r="AM1036">
        <v>142163.796875</v>
      </c>
      <c r="AN1036">
        <v>32932.234375</v>
      </c>
      <c r="AO1036" s="5" t="s">
        <v>2183</v>
      </c>
    </row>
    <row r="1037" spans="1:41" ht="15" x14ac:dyDescent="0.25">
      <c r="A1037">
        <v>2015</v>
      </c>
      <c r="B1037" s="5" t="s">
        <v>1807</v>
      </c>
      <c r="C1037" s="5" t="s">
        <v>474</v>
      </c>
      <c r="D1037" s="5" t="s">
        <v>153</v>
      </c>
      <c r="E1037" s="5" t="s">
        <v>32</v>
      </c>
      <c r="F1037" s="5" t="s">
        <v>32</v>
      </c>
      <c r="G1037" s="5" t="s">
        <v>94</v>
      </c>
      <c r="H1037" s="5" t="s">
        <v>319</v>
      </c>
      <c r="I1037">
        <v>5162.3380084231712</v>
      </c>
      <c r="J1037">
        <v>4856.0551678613301</v>
      </c>
      <c r="K1037">
        <v>1155.3840280932543</v>
      </c>
      <c r="L1037">
        <v>1165.5684203933267</v>
      </c>
      <c r="M1037">
        <v>4390.509023968646</v>
      </c>
      <c r="N1037">
        <v>3515.8294407891972</v>
      </c>
      <c r="O1037">
        <v>278.81040798700479</v>
      </c>
      <c r="P1037">
        <v>4192.5405493328763</v>
      </c>
      <c r="Q1037">
        <v>2131.842758543235</v>
      </c>
      <c r="R1037">
        <v>2721.1845492743219</v>
      </c>
      <c r="S1037">
        <v>3386.9928623692094</v>
      </c>
      <c r="T1037">
        <v>3422.2216142809252</v>
      </c>
      <c r="U1037">
        <v>1350.2677339876061</v>
      </c>
      <c r="V1037">
        <v>2527.4113157233537</v>
      </c>
      <c r="W1037">
        <v>680.88118623425726</v>
      </c>
      <c r="X1037">
        <v>5403.0449187205131</v>
      </c>
      <c r="Y1037">
        <v>14767.892801391097</v>
      </c>
      <c r="Z1037">
        <v>1516.8494037415746</v>
      </c>
      <c r="AA1037">
        <v>24569.593176978218</v>
      </c>
      <c r="AB1037">
        <v>609.96067595712952</v>
      </c>
      <c r="AC1037">
        <v>4378.4305947417715</v>
      </c>
      <c r="AD1037">
        <v>3176.6268866678233</v>
      </c>
      <c r="AE1037">
        <v>3261.4490143672028</v>
      </c>
      <c r="AF1037">
        <v>21109.599596385851</v>
      </c>
      <c r="AG1037">
        <v>31136.177475342982</v>
      </c>
      <c r="AH1037">
        <v>8339.2997955567535</v>
      </c>
      <c r="AI1037">
        <v>1668.8363048464041</v>
      </c>
      <c r="AJ1037">
        <v>13565.336503821498</v>
      </c>
      <c r="AK1037">
        <v>1839.2704600597879</v>
      </c>
      <c r="AL1037">
        <v>176280.203125</v>
      </c>
      <c r="AM1037">
        <v>141928.359375</v>
      </c>
      <c r="AN1037">
        <v>34351.8359375</v>
      </c>
      <c r="AO1037" s="5" t="s">
        <v>2184</v>
      </c>
    </row>
    <row r="1038" spans="1:41" ht="15" x14ac:dyDescent="0.25">
      <c r="A1038">
        <v>2015</v>
      </c>
      <c r="B1038" s="5" t="s">
        <v>1806</v>
      </c>
      <c r="C1038" s="5" t="s">
        <v>474</v>
      </c>
      <c r="D1038" s="5" t="s">
        <v>153</v>
      </c>
      <c r="E1038" s="5" t="s">
        <v>32</v>
      </c>
      <c r="F1038" s="5" t="s">
        <v>32</v>
      </c>
      <c r="G1038" s="5" t="s">
        <v>94</v>
      </c>
      <c r="H1038" s="5" t="s">
        <v>319</v>
      </c>
      <c r="I1038">
        <v>4796.3338574452509</v>
      </c>
      <c r="J1038">
        <v>309.6858205970758</v>
      </c>
      <c r="K1038"/>
      <c r="L1038">
        <v>1221.1106741592744</v>
      </c>
      <c r="M1038">
        <v>4445.866355322335</v>
      </c>
      <c r="N1038">
        <v>3453.714714473349</v>
      </c>
      <c r="O1038">
        <v>284.04957717016555</v>
      </c>
      <c r="P1038">
        <v>2871.2592638139481</v>
      </c>
      <c r="Q1038">
        <v>2300.4201077761486</v>
      </c>
      <c r="R1038">
        <v>3656.668048608733</v>
      </c>
      <c r="S1038">
        <v>9191.105993415862</v>
      </c>
      <c r="T1038">
        <v>3332.7116454983325</v>
      </c>
      <c r="U1038">
        <v>1314.1843890053303</v>
      </c>
      <c r="V1038">
        <v>2510.3009563630517</v>
      </c>
      <c r="W1038">
        <v>840.86878440265616</v>
      </c>
      <c r="X1038">
        <v>4186.5208262410924</v>
      </c>
      <c r="Y1038">
        <v>18163.791192834451</v>
      </c>
      <c r="Z1038">
        <v>1532.350413124045</v>
      </c>
      <c r="AA1038">
        <v>24354.277829887953</v>
      </c>
      <c r="AB1038">
        <v>621.42254066830446</v>
      </c>
      <c r="AC1038">
        <v>4027.2502905947895</v>
      </c>
      <c r="AD1038">
        <v>3520.1376203430177</v>
      </c>
      <c r="AE1038">
        <v>4716.4626271516672</v>
      </c>
      <c r="AF1038">
        <v>17989.723761167472</v>
      </c>
      <c r="AG1038">
        <v>29815.158964831018</v>
      </c>
      <c r="AH1038">
        <v>7293.5276594855895</v>
      </c>
      <c r="AI1038">
        <v>1700.1956640726878</v>
      </c>
      <c r="AJ1038">
        <v>14723.250309791158</v>
      </c>
      <c r="AK1038">
        <v>1750.4427011894318</v>
      </c>
      <c r="AL1038">
        <v>174922.796875</v>
      </c>
      <c r="AM1038">
        <v>137755.953125</v>
      </c>
      <c r="AN1038">
        <v>37166.84765625</v>
      </c>
      <c r="AO1038" s="5" t="s">
        <v>2182</v>
      </c>
    </row>
    <row r="1039" spans="1:41" ht="15" x14ac:dyDescent="0.25">
      <c r="A1039">
        <v>2015</v>
      </c>
      <c r="B1039" s="5" t="s">
        <v>1807</v>
      </c>
      <c r="C1039" s="5" t="s">
        <v>474</v>
      </c>
      <c r="D1039" s="5" t="s">
        <v>153</v>
      </c>
      <c r="E1039" s="5" t="s">
        <v>32</v>
      </c>
      <c r="F1039" s="5" t="s">
        <v>32</v>
      </c>
      <c r="G1039" s="5" t="s">
        <v>97</v>
      </c>
      <c r="H1039" s="5" t="s">
        <v>319</v>
      </c>
      <c r="I1039">
        <v>5180.6234789429136</v>
      </c>
      <c r="J1039">
        <v>4906.4887991493088</v>
      </c>
      <c r="K1039">
        <v>1169.9933630950079</v>
      </c>
      <c r="L1039">
        <v>1158</v>
      </c>
      <c r="M1039">
        <v>4362</v>
      </c>
      <c r="N1039">
        <v>3580</v>
      </c>
      <c r="O1039">
        <v>288</v>
      </c>
      <c r="P1039">
        <v>4223.6314380000003</v>
      </c>
      <c r="Q1039">
        <v>2118</v>
      </c>
      <c r="R1039">
        <v>2741.102911087306</v>
      </c>
      <c r="S1039">
        <v>3365</v>
      </c>
      <c r="T1039">
        <v>3461.2</v>
      </c>
      <c r="U1039">
        <v>1368.33</v>
      </c>
      <c r="V1039">
        <v>2561</v>
      </c>
      <c r="W1039">
        <v>676.46</v>
      </c>
      <c r="X1039">
        <v>5529</v>
      </c>
      <c r="Y1039">
        <v>14672</v>
      </c>
      <c r="Z1039">
        <v>1507</v>
      </c>
      <c r="AA1039">
        <v>24908.323914683489</v>
      </c>
      <c r="AB1039">
        <v>606</v>
      </c>
      <c r="AC1039">
        <v>4558.8</v>
      </c>
      <c r="AD1039">
        <v>3156</v>
      </c>
      <c r="AE1039">
        <v>3240.2713496327701</v>
      </c>
      <c r="AF1039">
        <v>20972.527999999998</v>
      </c>
      <c r="AG1039">
        <v>31707</v>
      </c>
      <c r="AH1039">
        <v>8571.6040985758627</v>
      </c>
      <c r="AI1039">
        <v>1658</v>
      </c>
      <c r="AJ1039">
        <v>13952.999303411571</v>
      </c>
      <c r="AK1039">
        <v>1827.3274699999999</v>
      </c>
      <c r="AL1039">
        <v>178026.6875</v>
      </c>
      <c r="AM1039">
        <v>143356.09375</v>
      </c>
      <c r="AN1039">
        <v>34670.5859375</v>
      </c>
      <c r="AO1039" s="5" t="s">
        <v>2186</v>
      </c>
    </row>
    <row r="1040" spans="1:41" ht="15" x14ac:dyDescent="0.25">
      <c r="A1040">
        <v>2015</v>
      </c>
      <c r="B1040" s="5" t="s">
        <v>1808</v>
      </c>
      <c r="C1040" s="5" t="s">
        <v>474</v>
      </c>
      <c r="D1040" s="5" t="s">
        <v>153</v>
      </c>
      <c r="E1040" s="5" t="s">
        <v>32</v>
      </c>
      <c r="F1040" s="5" t="s">
        <v>32</v>
      </c>
      <c r="G1040" s="5" t="s">
        <v>97</v>
      </c>
      <c r="H1040" s="5" t="s">
        <v>319</v>
      </c>
      <c r="I1040">
        <v>5207</v>
      </c>
      <c r="J1040">
        <v>2859.5</v>
      </c>
      <c r="K1040">
        <v>1148</v>
      </c>
      <c r="L1040">
        <v>1542</v>
      </c>
      <c r="M1040">
        <v>4362</v>
      </c>
      <c r="N1040">
        <v>3323.2097899999922</v>
      </c>
      <c r="O1040">
        <v>288</v>
      </c>
      <c r="P1040">
        <v>4005</v>
      </c>
      <c r="Q1040">
        <v>2911.703</v>
      </c>
      <c r="R1040">
        <v>3304</v>
      </c>
      <c r="S1040">
        <v>4621</v>
      </c>
      <c r="T1040">
        <v>3500</v>
      </c>
      <c r="U1040">
        <v>1037</v>
      </c>
      <c r="V1040">
        <v>2524</v>
      </c>
      <c r="W1040">
        <v>935</v>
      </c>
      <c r="X1040">
        <v>5396</v>
      </c>
      <c r="Y1040">
        <v>14672</v>
      </c>
      <c r="Z1040">
        <v>3940.7205600000002</v>
      </c>
      <c r="AA1040">
        <v>29697.20437368999</v>
      </c>
      <c r="AB1040"/>
      <c r="AC1040">
        <v>4122</v>
      </c>
      <c r="AD1040">
        <v>1610.0039999999999</v>
      </c>
      <c r="AE1040">
        <v>3040</v>
      </c>
      <c r="AF1040">
        <v>21216.323355414639</v>
      </c>
      <c r="AG1040">
        <v>27476.521092211151</v>
      </c>
      <c r="AH1040">
        <v>7458.6540000000014</v>
      </c>
      <c r="AI1040">
        <v>1658</v>
      </c>
      <c r="AJ1040">
        <v>10925.565837449491</v>
      </c>
      <c r="AK1040">
        <v>1827</v>
      </c>
      <c r="AL1040">
        <v>174607.40625</v>
      </c>
      <c r="AM1040">
        <v>141803.75</v>
      </c>
      <c r="AN1040">
        <v>32803.65625</v>
      </c>
      <c r="AO1040" s="5" t="s">
        <v>2187</v>
      </c>
    </row>
    <row r="1041" spans="1:41" ht="15" x14ac:dyDescent="0.25">
      <c r="A1041">
        <v>2015</v>
      </c>
      <c r="B1041" s="5" t="s">
        <v>1806</v>
      </c>
      <c r="C1041" s="5" t="s">
        <v>474</v>
      </c>
      <c r="D1041" s="5" t="s">
        <v>153</v>
      </c>
      <c r="E1041" s="5" t="s">
        <v>32</v>
      </c>
      <c r="F1041" s="5" t="s">
        <v>32</v>
      </c>
      <c r="G1041" s="5" t="s">
        <v>97</v>
      </c>
      <c r="H1041" s="5" t="s">
        <v>319</v>
      </c>
      <c r="I1041">
        <v>4772.7529150638638</v>
      </c>
      <c r="J1041">
        <v>315</v>
      </c>
      <c r="K1041"/>
      <c r="L1041">
        <v>1238.9135220000001</v>
      </c>
      <c r="M1041">
        <v>4443.9165074999992</v>
      </c>
      <c r="N1041">
        <v>3538.5050000000001</v>
      </c>
      <c r="O1041">
        <v>288</v>
      </c>
      <c r="P1041">
        <v>2914.8</v>
      </c>
      <c r="Q1041">
        <v>2190.75</v>
      </c>
      <c r="R1041">
        <v>3636.2544560796432</v>
      </c>
      <c r="S1041">
        <v>9187.0749999999989</v>
      </c>
      <c r="T1041">
        <v>3414.53125</v>
      </c>
      <c r="U1041">
        <v>1244</v>
      </c>
      <c r="V1041">
        <v>2509</v>
      </c>
      <c r="W1041">
        <v>833.12</v>
      </c>
      <c r="X1041">
        <v>4331.2507517160002</v>
      </c>
      <c r="Y1041">
        <v>18180</v>
      </c>
      <c r="Z1041">
        <v>1557.6795360000001</v>
      </c>
      <c r="AA1041">
        <v>24741.113302606409</v>
      </c>
      <c r="AB1041">
        <v>606</v>
      </c>
      <c r="AC1041">
        <v>4122.0966362253739</v>
      </c>
      <c r="AD1041">
        <v>3494.564353515625</v>
      </c>
      <c r="AE1041">
        <v>4717.3424414744868</v>
      </c>
      <c r="AF1041">
        <v>18252</v>
      </c>
      <c r="AG1041">
        <v>29993.633851758739</v>
      </c>
      <c r="AH1041">
        <v>7390.3242349959</v>
      </c>
      <c r="AI1041">
        <v>1691.16</v>
      </c>
      <c r="AJ1041">
        <v>15011.21865132828</v>
      </c>
      <c r="AK1041">
        <v>1776</v>
      </c>
      <c r="AL1041">
        <v>176391</v>
      </c>
      <c r="AM1041">
        <v>138935.0625</v>
      </c>
      <c r="AN1041">
        <v>37455.94140625</v>
      </c>
      <c r="AO1041" s="5" t="s">
        <v>2185</v>
      </c>
    </row>
    <row r="1042" spans="1:41" ht="15" x14ac:dyDescent="0.25">
      <c r="A1042">
        <v>2015</v>
      </c>
      <c r="B1042" s="5" t="s">
        <v>1806</v>
      </c>
      <c r="C1042" s="5" t="s">
        <v>474</v>
      </c>
      <c r="D1042" s="5" t="s">
        <v>153</v>
      </c>
      <c r="E1042" s="5" t="s">
        <v>409</v>
      </c>
      <c r="F1042" s="5" t="s">
        <v>480</v>
      </c>
      <c r="G1042" s="5" t="s">
        <v>94</v>
      </c>
      <c r="H1042" s="5" t="s">
        <v>319</v>
      </c>
      <c r="I1042"/>
      <c r="J1042"/>
      <c r="K1042"/>
      <c r="L1042"/>
      <c r="M1042"/>
      <c r="N1042"/>
      <c r="O1042"/>
      <c r="P1042"/>
      <c r="Q1042">
        <v>0</v>
      </c>
      <c r="R1042"/>
      <c r="S1042">
        <v>0</v>
      </c>
      <c r="T1042">
        <v>0</v>
      </c>
      <c r="U1042"/>
      <c r="V1042"/>
      <c r="W1042"/>
      <c r="X1042"/>
      <c r="Y1042"/>
      <c r="Z1042"/>
      <c r="AA1042">
        <v>0</v>
      </c>
      <c r="AB1042">
        <v>0</v>
      </c>
      <c r="AC1042">
        <v>1218.3317053717974</v>
      </c>
      <c r="AD1042"/>
      <c r="AE1042"/>
      <c r="AF1042"/>
      <c r="AG1042"/>
      <c r="AH1042"/>
      <c r="AI1042">
        <v>0</v>
      </c>
      <c r="AJ1042"/>
      <c r="AK1042"/>
      <c r="AL1042">
        <v>1218.3316650390625</v>
      </c>
      <c r="AM1042">
        <v>1218.3316650390625</v>
      </c>
      <c r="AN1042">
        <v>0</v>
      </c>
      <c r="AO1042" s="5" t="s">
        <v>2189</v>
      </c>
    </row>
    <row r="1043" spans="1:41" ht="15" x14ac:dyDescent="0.25">
      <c r="A1043">
        <v>2015</v>
      </c>
      <c r="B1043" s="5" t="s">
        <v>1808</v>
      </c>
      <c r="C1043" s="5" t="s">
        <v>474</v>
      </c>
      <c r="D1043" s="5" t="s">
        <v>153</v>
      </c>
      <c r="E1043" s="5" t="s">
        <v>409</v>
      </c>
      <c r="F1043" s="5" t="s">
        <v>480</v>
      </c>
      <c r="G1043" s="5" t="s">
        <v>94</v>
      </c>
      <c r="H1043" s="5" t="s">
        <v>319</v>
      </c>
      <c r="I1043"/>
      <c r="J1043"/>
      <c r="K1043"/>
      <c r="L1043"/>
      <c r="M1043"/>
      <c r="N1043"/>
      <c r="O1043"/>
      <c r="P1043">
        <v>0</v>
      </c>
      <c r="Q1043">
        <v>0</v>
      </c>
      <c r="R1043"/>
      <c r="S1043"/>
      <c r="T1043"/>
      <c r="U1043"/>
      <c r="V1043">
        <v>0</v>
      </c>
      <c r="W1043"/>
      <c r="X1043"/>
      <c r="Y1043">
        <v>0</v>
      </c>
      <c r="Z1043"/>
      <c r="AA1043"/>
      <c r="AB1043"/>
      <c r="AC1043">
        <v>1192.6564684302562</v>
      </c>
      <c r="AD1043"/>
      <c r="AE1043"/>
      <c r="AF1043"/>
      <c r="AG1043"/>
      <c r="AH1043">
        <v>0</v>
      </c>
      <c r="AI1043"/>
      <c r="AJ1043">
        <v>0</v>
      </c>
      <c r="AK1043"/>
      <c r="AL1043">
        <v>1192.656494140625</v>
      </c>
      <c r="AM1043">
        <v>1192.656494140625</v>
      </c>
      <c r="AN1043">
        <v>0</v>
      </c>
      <c r="AO1043" s="5" t="s">
        <v>2188</v>
      </c>
    </row>
    <row r="1044" spans="1:41" ht="15" x14ac:dyDescent="0.25">
      <c r="A1044">
        <v>2015</v>
      </c>
      <c r="B1044" s="5" t="s">
        <v>1807</v>
      </c>
      <c r="C1044" s="5" t="s">
        <v>474</v>
      </c>
      <c r="D1044" s="5" t="s">
        <v>153</v>
      </c>
      <c r="E1044" s="5" t="s">
        <v>409</v>
      </c>
      <c r="F1044" s="5" t="s">
        <v>480</v>
      </c>
      <c r="G1044" s="5" t="s">
        <v>94</v>
      </c>
      <c r="H1044" s="5" t="s">
        <v>319</v>
      </c>
      <c r="I1044"/>
      <c r="J1044"/>
      <c r="K1044"/>
      <c r="L1044"/>
      <c r="M1044"/>
      <c r="N1044"/>
      <c r="O1044"/>
      <c r="P1044"/>
      <c r="Q1044">
        <v>0</v>
      </c>
      <c r="R1044"/>
      <c r="S1044"/>
      <c r="T1044"/>
      <c r="U1044"/>
      <c r="V1044">
        <v>0</v>
      </c>
      <c r="W1044"/>
      <c r="X1044"/>
      <c r="Y1044"/>
      <c r="Z1044"/>
      <c r="AA1044">
        <v>0</v>
      </c>
      <c r="AB1044">
        <v>0</v>
      </c>
      <c r="AC1044">
        <v>1157.5161342420777</v>
      </c>
      <c r="AD1044"/>
      <c r="AE1044"/>
      <c r="AF1044"/>
      <c r="AG1044">
        <v>0</v>
      </c>
      <c r="AH1044">
        <v>0</v>
      </c>
      <c r="AI1044">
        <v>0</v>
      </c>
      <c r="AJ1044"/>
      <c r="AK1044"/>
      <c r="AL1044">
        <v>1157.51611328125</v>
      </c>
      <c r="AM1044">
        <v>1157.51611328125</v>
      </c>
      <c r="AN1044">
        <v>0</v>
      </c>
      <c r="AO1044" s="5" t="s">
        <v>2190</v>
      </c>
    </row>
    <row r="1045" spans="1:41" ht="15" x14ac:dyDescent="0.25">
      <c r="A1045">
        <v>2015</v>
      </c>
      <c r="B1045" s="5" t="s">
        <v>1806</v>
      </c>
      <c r="C1045" s="5" t="s">
        <v>474</v>
      </c>
      <c r="D1045" s="5" t="s">
        <v>153</v>
      </c>
      <c r="E1045" s="5" t="s">
        <v>409</v>
      </c>
      <c r="F1045" s="5" t="s">
        <v>410</v>
      </c>
      <c r="G1045" s="5" t="s">
        <v>94</v>
      </c>
      <c r="H1045" s="5" t="s">
        <v>319</v>
      </c>
      <c r="I1045"/>
      <c r="J1045"/>
      <c r="K1045"/>
      <c r="L1045"/>
      <c r="M1045"/>
      <c r="N1045">
        <v>0</v>
      </c>
      <c r="O1045">
        <v>20.508994741528198</v>
      </c>
      <c r="P1045"/>
      <c r="Q1045">
        <v>102.54497370764099</v>
      </c>
      <c r="R1045"/>
      <c r="S1045">
        <v>127.15576739747483</v>
      </c>
      <c r="T1045"/>
      <c r="U1045"/>
      <c r="V1045"/>
      <c r="W1045"/>
      <c r="X1045"/>
      <c r="Y1045"/>
      <c r="Z1045"/>
      <c r="AA1045">
        <v>191.34892093845809</v>
      </c>
      <c r="AB1045">
        <v>0</v>
      </c>
      <c r="AC1045">
        <v>355.24542442066991</v>
      </c>
      <c r="AD1045"/>
      <c r="AE1045"/>
      <c r="AF1045"/>
      <c r="AG1045"/>
      <c r="AH1045"/>
      <c r="AI1045">
        <v>0</v>
      </c>
      <c r="AJ1045"/>
      <c r="AK1045"/>
      <c r="AL1045">
        <v>796.8040771484375</v>
      </c>
      <c r="AM1045">
        <v>649.13934326171875</v>
      </c>
      <c r="AN1045">
        <v>147.66476440429687</v>
      </c>
      <c r="AO1045" s="5" t="s">
        <v>2191</v>
      </c>
    </row>
    <row r="1046" spans="1:41" ht="15" x14ac:dyDescent="0.25">
      <c r="A1046">
        <v>2015</v>
      </c>
      <c r="B1046" s="5" t="s">
        <v>1808</v>
      </c>
      <c r="C1046" s="5" t="s">
        <v>474</v>
      </c>
      <c r="D1046" s="5" t="s">
        <v>153</v>
      </c>
      <c r="E1046" s="5" t="s">
        <v>409</v>
      </c>
      <c r="F1046" s="5" t="s">
        <v>410</v>
      </c>
      <c r="G1046" s="5" t="s">
        <v>94</v>
      </c>
      <c r="H1046" s="5" t="s">
        <v>319</v>
      </c>
      <c r="I1046"/>
      <c r="J1046"/>
      <c r="K1046"/>
      <c r="L1046"/>
      <c r="M1046"/>
      <c r="N1046">
        <v>0</v>
      </c>
      <c r="O1046"/>
      <c r="P1046">
        <v>0</v>
      </c>
      <c r="Q1046">
        <v>125.48994827759428</v>
      </c>
      <c r="R1046"/>
      <c r="S1046"/>
      <c r="T1046"/>
      <c r="U1046"/>
      <c r="V1046">
        <v>0</v>
      </c>
      <c r="W1046"/>
      <c r="X1046"/>
      <c r="Y1046">
        <v>0</v>
      </c>
      <c r="Z1046"/>
      <c r="AA1046">
        <v>165.56641815952679</v>
      </c>
      <c r="AB1046"/>
      <c r="AC1046">
        <v>347.35617683238098</v>
      </c>
      <c r="AD1046">
        <v>125.48994827759428</v>
      </c>
      <c r="AE1046"/>
      <c r="AF1046"/>
      <c r="AG1046"/>
      <c r="AH1046">
        <v>738.35474591695061</v>
      </c>
      <c r="AI1046"/>
      <c r="AJ1046">
        <v>0</v>
      </c>
      <c r="AK1046"/>
      <c r="AL1046">
        <v>1502.2572021484375</v>
      </c>
      <c r="AM1046">
        <v>638.41253662109375</v>
      </c>
      <c r="AN1046">
        <v>863.8447265625</v>
      </c>
      <c r="AO1046" s="5" t="s">
        <v>2193</v>
      </c>
    </row>
    <row r="1047" spans="1:41" ht="15" x14ac:dyDescent="0.25">
      <c r="A1047">
        <v>2015</v>
      </c>
      <c r="B1047" s="5" t="s">
        <v>1807</v>
      </c>
      <c r="C1047" s="5" t="s">
        <v>474</v>
      </c>
      <c r="D1047" s="5" t="s">
        <v>153</v>
      </c>
      <c r="E1047" s="5" t="s">
        <v>409</v>
      </c>
      <c r="F1047" s="5" t="s">
        <v>410</v>
      </c>
      <c r="G1047" s="5" t="s">
        <v>94</v>
      </c>
      <c r="H1047" s="5" t="s">
        <v>319</v>
      </c>
      <c r="I1047"/>
      <c r="J1047"/>
      <c r="K1047"/>
      <c r="L1047"/>
      <c r="M1047"/>
      <c r="N1047"/>
      <c r="O1047">
        <v>20.130715378123089</v>
      </c>
      <c r="P1047"/>
      <c r="Q1047">
        <v>125.8169711132693</v>
      </c>
      <c r="R1047"/>
      <c r="S1047"/>
      <c r="T1047"/>
      <c r="U1047"/>
      <c r="V1047">
        <v>0</v>
      </c>
      <c r="W1047"/>
      <c r="X1047"/>
      <c r="Y1047"/>
      <c r="Z1047"/>
      <c r="AA1047">
        <v>165.99787900800297</v>
      </c>
      <c r="AB1047">
        <v>0</v>
      </c>
      <c r="AC1047">
        <v>503.26788445307722</v>
      </c>
      <c r="AD1047">
        <v>125.8169711132693</v>
      </c>
      <c r="AE1047"/>
      <c r="AF1047"/>
      <c r="AG1047">
        <v>0</v>
      </c>
      <c r="AH1047">
        <v>1204.3847878768697</v>
      </c>
      <c r="AI1047">
        <v>0</v>
      </c>
      <c r="AJ1047"/>
      <c r="AK1047"/>
      <c r="AL1047">
        <v>2145.415283203125</v>
      </c>
      <c r="AM1047">
        <v>795.082763671875</v>
      </c>
      <c r="AN1047">
        <v>1350.33251953125</v>
      </c>
      <c r="AO1047" s="5" t="s">
        <v>2192</v>
      </c>
    </row>
    <row r="1048" spans="1:41" ht="15" x14ac:dyDescent="0.25">
      <c r="A1048">
        <v>2015</v>
      </c>
      <c r="B1048" s="5" t="s">
        <v>1806</v>
      </c>
      <c r="C1048" s="5" t="s">
        <v>474</v>
      </c>
      <c r="D1048" s="5" t="s">
        <v>153</v>
      </c>
      <c r="E1048" s="5" t="s">
        <v>409</v>
      </c>
      <c r="F1048" s="5" t="s">
        <v>481</v>
      </c>
      <c r="G1048" s="5" t="s">
        <v>94</v>
      </c>
      <c r="H1048" s="5" t="s">
        <v>319</v>
      </c>
      <c r="I1048">
        <v>183.25196981450279</v>
      </c>
      <c r="J1048"/>
      <c r="K1048"/>
      <c r="L1048"/>
      <c r="M1048">
        <v>262.51513269156095</v>
      </c>
      <c r="N1048">
        <v>194.8354500445179</v>
      </c>
      <c r="O1048">
        <v>266.61693163986661</v>
      </c>
      <c r="P1048"/>
      <c r="Q1048">
        <v>136.51299624829707</v>
      </c>
      <c r="R1048"/>
      <c r="S1048">
        <v>809.07984255328745</v>
      </c>
      <c r="T1048"/>
      <c r="U1048"/>
      <c r="V1048">
        <v>251.23518558372044</v>
      </c>
      <c r="W1048">
        <v>122.74633352804628</v>
      </c>
      <c r="X1048">
        <v>120.90372494266302</v>
      </c>
      <c r="Y1048">
        <v>2728.721750360327</v>
      </c>
      <c r="Z1048">
        <v>211692.20300247474</v>
      </c>
      <c r="AA1048">
        <v>1079.9028513837441</v>
      </c>
      <c r="AB1048">
        <v>32.814391586445119</v>
      </c>
      <c r="AC1048">
        <v>194.88672253137173</v>
      </c>
      <c r="AD1048">
        <v>365.14932052632759</v>
      </c>
      <c r="AE1048">
        <v>244.12073836185274</v>
      </c>
      <c r="AF1048"/>
      <c r="AG1048">
        <v>4326.372440725374</v>
      </c>
      <c r="AH1048">
        <v>531.10501321836682</v>
      </c>
      <c r="AI1048">
        <v>0</v>
      </c>
      <c r="AJ1048">
        <v>1493.9678828429169</v>
      </c>
      <c r="AK1048"/>
      <c r="AL1048">
        <v>225036.96875</v>
      </c>
      <c r="AM1048">
        <v>222526.03125</v>
      </c>
      <c r="AN1048">
        <v>2510.9306640625</v>
      </c>
      <c r="AO1048" s="5" t="s">
        <v>2195</v>
      </c>
    </row>
    <row r="1049" spans="1:41" ht="15" x14ac:dyDescent="0.25">
      <c r="A1049">
        <v>2015</v>
      </c>
      <c r="B1049" s="5" t="s">
        <v>1808</v>
      </c>
      <c r="C1049" s="5" t="s">
        <v>474</v>
      </c>
      <c r="D1049" s="5" t="s">
        <v>153</v>
      </c>
      <c r="E1049" s="5" t="s">
        <v>409</v>
      </c>
      <c r="F1049" s="5" t="s">
        <v>481</v>
      </c>
      <c r="G1049" s="5" t="s">
        <v>94</v>
      </c>
      <c r="H1049" s="5" t="s">
        <v>319</v>
      </c>
      <c r="I1049">
        <v>88.846883380536752</v>
      </c>
      <c r="J1049"/>
      <c r="K1049">
        <v>84.329245242543365</v>
      </c>
      <c r="L1049"/>
      <c r="M1049">
        <v>257.00341407251307</v>
      </c>
      <c r="N1049">
        <v>150.45731795574994</v>
      </c>
      <c r="O1049"/>
      <c r="P1049">
        <v>138.54090289846408</v>
      </c>
      <c r="Q1049">
        <v>91.655850382782418</v>
      </c>
      <c r="R1049"/>
      <c r="S1049"/>
      <c r="T1049">
        <v>230.90150483077349</v>
      </c>
      <c r="U1049"/>
      <c r="V1049">
        <v>224.87798731344895</v>
      </c>
      <c r="W1049">
        <v>96.376280277192407</v>
      </c>
      <c r="X1049">
        <v>117.45859158782825</v>
      </c>
      <c r="Y1049">
        <v>2027.9175641659235</v>
      </c>
      <c r="Z1049">
        <v>197.7721584854886</v>
      </c>
      <c r="AA1049">
        <v>1023.6576605488303</v>
      </c>
      <c r="AB1049"/>
      <c r="AC1049">
        <v>190.74472138194332</v>
      </c>
      <c r="AD1049">
        <v>307.61401217266001</v>
      </c>
      <c r="AE1049">
        <v>225.8819068996697</v>
      </c>
      <c r="AF1049">
        <v>1934.5530426473936</v>
      </c>
      <c r="AG1049">
        <v>2613.560770950091</v>
      </c>
      <c r="AH1049">
        <v>464.436290736204</v>
      </c>
      <c r="AI1049"/>
      <c r="AJ1049">
        <v>1100.928919198205</v>
      </c>
      <c r="AK1049">
        <v>200.78391724415084</v>
      </c>
      <c r="AL1049">
        <v>11768.298828125</v>
      </c>
      <c r="AM1049">
        <v>10009.3955078125</v>
      </c>
      <c r="AN1049">
        <v>1758.9033203125</v>
      </c>
      <c r="AO1049" s="5" t="s">
        <v>2194</v>
      </c>
    </row>
    <row r="1050" spans="1:41" ht="15" x14ac:dyDescent="0.25">
      <c r="A1050">
        <v>2015</v>
      </c>
      <c r="B1050" s="5" t="s">
        <v>1807</v>
      </c>
      <c r="C1050" s="5" t="s">
        <v>474</v>
      </c>
      <c r="D1050" s="5" t="s">
        <v>153</v>
      </c>
      <c r="E1050" s="5" t="s">
        <v>409</v>
      </c>
      <c r="F1050" s="5" t="s">
        <v>481</v>
      </c>
      <c r="G1050" s="5" t="s">
        <v>94</v>
      </c>
      <c r="H1050" s="5" t="s">
        <v>319</v>
      </c>
      <c r="I1050">
        <v>199.09277508963734</v>
      </c>
      <c r="J1050"/>
      <c r="K1050"/>
      <c r="L1050"/>
      <c r="M1050">
        <v>257.67315683997555</v>
      </c>
      <c r="N1050">
        <v>140.91500764686162</v>
      </c>
      <c r="O1050">
        <v>261.69929991560014</v>
      </c>
      <c r="P1050"/>
      <c r="Q1050">
        <v>133.86925726451855</v>
      </c>
      <c r="R1050"/>
      <c r="S1050">
        <v>521.38552829338801</v>
      </c>
      <c r="T1050"/>
      <c r="U1050"/>
      <c r="V1050">
        <v>238.5489772307586</v>
      </c>
      <c r="W1050"/>
      <c r="X1050">
        <v>108.70586304186467</v>
      </c>
      <c r="Y1050">
        <v>2033.202253190432</v>
      </c>
      <c r="Z1050"/>
      <c r="AA1050">
        <v>1063.9083077338053</v>
      </c>
      <c r="AB1050">
        <v>38.248359218433869</v>
      </c>
      <c r="AC1050">
        <v>201.30715378123088</v>
      </c>
      <c r="AD1050">
        <v>335.17641104574943</v>
      </c>
      <c r="AE1050">
        <v>239.6180390016292</v>
      </c>
      <c r="AF1050">
        <v>1940.6009624510657</v>
      </c>
      <c r="AG1050">
        <v>2934.0517663614401</v>
      </c>
      <c r="AH1050">
        <v>506.61260281315236</v>
      </c>
      <c r="AI1050">
        <v>0</v>
      </c>
      <c r="AJ1050">
        <v>1480.4567347311474</v>
      </c>
      <c r="AK1050">
        <v>216.15398918297728</v>
      </c>
      <c r="AL1050">
        <v>12851.2275390625</v>
      </c>
      <c r="AM1050">
        <v>10605.5712890625</v>
      </c>
      <c r="AN1050">
        <v>2245.655029296875</v>
      </c>
      <c r="AO1050" s="5" t="s">
        <v>2196</v>
      </c>
    </row>
    <row r="1051" spans="1:41" ht="15" x14ac:dyDescent="0.25">
      <c r="A1051">
        <v>2015</v>
      </c>
      <c r="B1051" s="5" t="s">
        <v>1807</v>
      </c>
      <c r="C1051" s="5" t="s">
        <v>474</v>
      </c>
      <c r="D1051" s="5" t="s">
        <v>153</v>
      </c>
      <c r="E1051" s="5" t="s">
        <v>409</v>
      </c>
      <c r="F1051" s="5" t="s">
        <v>482</v>
      </c>
      <c r="G1051" s="5" t="s">
        <v>94</v>
      </c>
      <c r="H1051" s="5" t="s">
        <v>319</v>
      </c>
      <c r="I1051"/>
      <c r="J1051"/>
      <c r="K1051"/>
      <c r="L1051"/>
      <c r="M1051">
        <v>12.078429226873853</v>
      </c>
      <c r="N1051"/>
      <c r="O1051">
        <v>20.130715378123089</v>
      </c>
      <c r="P1051"/>
      <c r="Q1051">
        <v>0</v>
      </c>
      <c r="R1051"/>
      <c r="S1051"/>
      <c r="T1051"/>
      <c r="U1051"/>
      <c r="V1051">
        <v>0</v>
      </c>
      <c r="W1051"/>
      <c r="X1051">
        <v>103.67318419733391</v>
      </c>
      <c r="Y1051"/>
      <c r="Z1051"/>
      <c r="AA1051">
        <v>487.16331215057875</v>
      </c>
      <c r="AB1051">
        <v>0</v>
      </c>
      <c r="AC1051"/>
      <c r="AD1051"/>
      <c r="AE1051"/>
      <c r="AF1051">
        <v>568.69270943197728</v>
      </c>
      <c r="AG1051">
        <v>0</v>
      </c>
      <c r="AH1051">
        <v>135.88232880233085</v>
      </c>
      <c r="AI1051">
        <v>0</v>
      </c>
      <c r="AJ1051"/>
      <c r="AK1051"/>
      <c r="AL1051">
        <v>1327.6207275390625</v>
      </c>
      <c r="AM1051">
        <v>1055.85595703125</v>
      </c>
      <c r="AN1051">
        <v>271.7646484375</v>
      </c>
      <c r="AO1051" s="5" t="s">
        <v>2199</v>
      </c>
    </row>
    <row r="1052" spans="1:41" ht="15" x14ac:dyDescent="0.25">
      <c r="A1052">
        <v>2015</v>
      </c>
      <c r="B1052" s="5" t="s">
        <v>1808</v>
      </c>
      <c r="C1052" s="5" t="s">
        <v>474</v>
      </c>
      <c r="D1052" s="5" t="s">
        <v>153</v>
      </c>
      <c r="E1052" s="5" t="s">
        <v>409</v>
      </c>
      <c r="F1052" s="5" t="s">
        <v>482</v>
      </c>
      <c r="G1052" s="5" t="s">
        <v>94</v>
      </c>
      <c r="H1052" s="5" t="s">
        <v>319</v>
      </c>
      <c r="I1052"/>
      <c r="J1052"/>
      <c r="K1052"/>
      <c r="L1052"/>
      <c r="M1052">
        <v>12.047035034649051</v>
      </c>
      <c r="N1052">
        <v>0</v>
      </c>
      <c r="O1052"/>
      <c r="P1052">
        <v>0</v>
      </c>
      <c r="Q1052">
        <v>0</v>
      </c>
      <c r="R1052"/>
      <c r="S1052"/>
      <c r="T1052"/>
      <c r="U1052"/>
      <c r="V1052">
        <v>0</v>
      </c>
      <c r="W1052"/>
      <c r="X1052">
        <v>49.192059724816957</v>
      </c>
      <c r="Y1052">
        <v>0</v>
      </c>
      <c r="Z1052"/>
      <c r="AA1052">
        <v>493.68290685704028</v>
      </c>
      <c r="AB1052"/>
      <c r="AC1052"/>
      <c r="AD1052"/>
      <c r="AE1052"/>
      <c r="AF1052">
        <v>592.31255587024498</v>
      </c>
      <c r="AG1052"/>
      <c r="AH1052">
        <v>10.039195862207542</v>
      </c>
      <c r="AI1052"/>
      <c r="AJ1052">
        <v>0</v>
      </c>
      <c r="AK1052"/>
      <c r="AL1052">
        <v>1157.273681640625</v>
      </c>
      <c r="AM1052">
        <v>1085.9954833984375</v>
      </c>
      <c r="AN1052">
        <v>71.278289794921875</v>
      </c>
      <c r="AO1052" s="5" t="s">
        <v>2198</v>
      </c>
    </row>
    <row r="1053" spans="1:41" ht="15" x14ac:dyDescent="0.25">
      <c r="A1053">
        <v>2015</v>
      </c>
      <c r="B1053" s="5" t="s">
        <v>1806</v>
      </c>
      <c r="C1053" s="5" t="s">
        <v>474</v>
      </c>
      <c r="D1053" s="5" t="s">
        <v>153</v>
      </c>
      <c r="E1053" s="5" t="s">
        <v>409</v>
      </c>
      <c r="F1053" s="5" t="s">
        <v>482</v>
      </c>
      <c r="G1053" s="5" t="s">
        <v>94</v>
      </c>
      <c r="H1053" s="5" t="s">
        <v>319</v>
      </c>
      <c r="I1053"/>
      <c r="J1053"/>
      <c r="K1053"/>
      <c r="L1053"/>
      <c r="M1053"/>
      <c r="N1053"/>
      <c r="O1053">
        <v>20.508994741528198</v>
      </c>
      <c r="P1053"/>
      <c r="Q1053">
        <v>0</v>
      </c>
      <c r="R1053"/>
      <c r="S1053">
        <v>0</v>
      </c>
      <c r="T1053"/>
      <c r="U1053"/>
      <c r="V1053"/>
      <c r="W1053"/>
      <c r="X1053">
        <v>88.881399449458499</v>
      </c>
      <c r="Y1053"/>
      <c r="Z1053"/>
      <c r="AA1053">
        <v>588.60814908185932</v>
      </c>
      <c r="AB1053">
        <v>0</v>
      </c>
      <c r="AC1053"/>
      <c r="AD1053"/>
      <c r="AE1053"/>
      <c r="AF1053"/>
      <c r="AG1053"/>
      <c r="AH1053">
        <v>127.66849226601305</v>
      </c>
      <c r="AI1053">
        <v>0</v>
      </c>
      <c r="AJ1053"/>
      <c r="AK1053"/>
      <c r="AL1053">
        <v>825.66705322265625</v>
      </c>
      <c r="AM1053">
        <v>588.608154296875</v>
      </c>
      <c r="AN1053">
        <v>237.05888366699219</v>
      </c>
      <c r="AO1053" s="5" t="s">
        <v>2197</v>
      </c>
    </row>
    <row r="1054" spans="1:41" ht="15" x14ac:dyDescent="0.25">
      <c r="A1054">
        <v>2015</v>
      </c>
      <c r="B1054" s="5" t="s">
        <v>1808</v>
      </c>
      <c r="C1054" s="5" t="s">
        <v>474</v>
      </c>
      <c r="D1054" s="5" t="s">
        <v>153</v>
      </c>
      <c r="E1054" s="5" t="s">
        <v>483</v>
      </c>
      <c r="F1054" s="5" t="s">
        <v>483</v>
      </c>
      <c r="G1054" s="5" t="s">
        <v>94</v>
      </c>
      <c r="H1054" s="5" t="s">
        <v>319</v>
      </c>
      <c r="I1054">
        <v>5368.9619471085925</v>
      </c>
      <c r="J1054">
        <v>11287.359283084792</v>
      </c>
      <c r="K1054">
        <v>924.60993890931468</v>
      </c>
      <c r="L1054">
        <v>1636.3889255398294</v>
      </c>
      <c r="M1054">
        <v>3850.3574567708624</v>
      </c>
      <c r="N1054">
        <v>3601.8145033026835</v>
      </c>
      <c r="O1054">
        <v>4713.4024573064416</v>
      </c>
      <c r="P1054">
        <v>2334.1130379632536</v>
      </c>
      <c r="Q1054">
        <v>1205.9945440527852</v>
      </c>
      <c r="R1054">
        <v>2776.8719889476206</v>
      </c>
      <c r="S1054">
        <v>3818.5853870368533</v>
      </c>
      <c r="T1054">
        <v>5923.1255587024498</v>
      </c>
      <c r="U1054">
        <v>803.5372368110917</v>
      </c>
      <c r="V1054">
        <v>4876.0374302742039</v>
      </c>
      <c r="W1054">
        <v>1996.1585680558301</v>
      </c>
      <c r="X1054">
        <v>8198.007341078679</v>
      </c>
      <c r="Y1054">
        <v>29359.628299025957</v>
      </c>
      <c r="Z1054">
        <v>5154.2635303866955</v>
      </c>
      <c r="AA1054">
        <v>29171.896330283067</v>
      </c>
      <c r="AB1054">
        <v>0</v>
      </c>
      <c r="AC1054">
        <v>3188.4486058371153</v>
      </c>
      <c r="AD1054">
        <v>10044.179319033543</v>
      </c>
      <c r="AE1054">
        <v>5445.2598356613707</v>
      </c>
      <c r="AF1054">
        <v>8050.4311619042282</v>
      </c>
      <c r="AG1054">
        <v>41799.734002824742</v>
      </c>
      <c r="AH1054">
        <v>7363.6578043273012</v>
      </c>
      <c r="AI1054">
        <v>2111.2428898222461</v>
      </c>
      <c r="AJ1054">
        <v>10577.962485266762</v>
      </c>
      <c r="AK1054">
        <v>4804.7591396525295</v>
      </c>
      <c r="AL1054">
        <v>220386.8125</v>
      </c>
      <c r="AM1054">
        <v>166638.703125</v>
      </c>
      <c r="AN1054">
        <v>53748.08203125</v>
      </c>
      <c r="AO1054" s="5" t="s">
        <v>2201</v>
      </c>
    </row>
    <row r="1055" spans="1:41" ht="15" x14ac:dyDescent="0.25">
      <c r="A1055">
        <v>2015</v>
      </c>
      <c r="B1055" s="5" t="s">
        <v>1807</v>
      </c>
      <c r="C1055" s="5" t="s">
        <v>474</v>
      </c>
      <c r="D1055" s="5" t="s">
        <v>153</v>
      </c>
      <c r="E1055" s="5" t="s">
        <v>483</v>
      </c>
      <c r="F1055" s="5" t="s">
        <v>483</v>
      </c>
      <c r="G1055" s="5" t="s">
        <v>94</v>
      </c>
      <c r="H1055" s="5" t="s">
        <v>319</v>
      </c>
      <c r="I1055">
        <v>5443.0406592413965</v>
      </c>
      <c r="J1055">
        <v>13199.119021703676</v>
      </c>
      <c r="K1055">
        <v>925.61029308609966</v>
      </c>
      <c r="L1055">
        <v>1787.6075255773303</v>
      </c>
      <c r="M1055">
        <v>3858.0516022172901</v>
      </c>
      <c r="N1055">
        <v>3088.0517390040818</v>
      </c>
      <c r="O1055">
        <v>4492.1449797697132</v>
      </c>
      <c r="P1055">
        <v>2294.934768786406</v>
      </c>
      <c r="Q1055">
        <v>1930.9087357244773</v>
      </c>
      <c r="R1055">
        <v>2749.2193901601413</v>
      </c>
      <c r="S1055">
        <v>3169.97865525509</v>
      </c>
      <c r="T1055">
        <v>5837.9074596556957</v>
      </c>
      <c r="U1055">
        <v>804.98704654038602</v>
      </c>
      <c r="V1055">
        <v>4214.3652644100684</v>
      </c>
      <c r="W1055">
        <v>2001.3604941410858</v>
      </c>
      <c r="X1055">
        <v>7940.5802252845142</v>
      </c>
      <c r="Y1055">
        <v>29436.138561660486</v>
      </c>
      <c r="Z1055">
        <v>4245.5678732461593</v>
      </c>
      <c r="AA1055">
        <v>29692.658989757096</v>
      </c>
      <c r="AB1055">
        <v>865.62076125929275</v>
      </c>
      <c r="AC1055">
        <v>3531.9340130916958</v>
      </c>
      <c r="AD1055">
        <v>8952.0595988715322</v>
      </c>
      <c r="AE1055">
        <v>6338.155736802054</v>
      </c>
      <c r="AF1055">
        <v>8116.9595923591542</v>
      </c>
      <c r="AG1055">
        <v>41013.312975619076</v>
      </c>
      <c r="AH1055">
        <v>8090.062848682046</v>
      </c>
      <c r="AI1055">
        <v>2116.7447220096428</v>
      </c>
      <c r="AJ1055">
        <v>14223.194683104235</v>
      </c>
      <c r="AK1055">
        <v>4817.2801899848555</v>
      </c>
      <c r="AL1055">
        <v>225177.546875</v>
      </c>
      <c r="AM1055">
        <v>172110.15625</v>
      </c>
      <c r="AN1055">
        <v>53067.40625</v>
      </c>
      <c r="AO1055" s="5" t="s">
        <v>2200</v>
      </c>
    </row>
    <row r="1056" spans="1:41" ht="15" x14ac:dyDescent="0.25">
      <c r="A1056">
        <v>2015</v>
      </c>
      <c r="B1056" s="5" t="s">
        <v>1806</v>
      </c>
      <c r="C1056" s="5" t="s">
        <v>474</v>
      </c>
      <c r="D1056" s="5" t="s">
        <v>153</v>
      </c>
      <c r="E1056" s="5" t="s">
        <v>483</v>
      </c>
      <c r="F1056" s="5" t="s">
        <v>483</v>
      </c>
      <c r="G1056" s="5" t="s">
        <v>94</v>
      </c>
      <c r="H1056" s="5" t="s">
        <v>319</v>
      </c>
      <c r="I1056">
        <v>5375.6419524851044</v>
      </c>
      <c r="J1056">
        <v>10550.859607901235</v>
      </c>
      <c r="K1056">
        <v>993.66079522704126</v>
      </c>
      <c r="L1056">
        <v>1749.9299763208935</v>
      </c>
      <c r="M1056">
        <v>3624.0907796471151</v>
      </c>
      <c r="N1056">
        <v>3043.5348196427849</v>
      </c>
      <c r="O1056">
        <v>4814.4865155737452</v>
      </c>
      <c r="P1056">
        <v>2212.9205326108927</v>
      </c>
      <c r="Q1056">
        <v>1743.5352717604851</v>
      </c>
      <c r="R1056">
        <v>2930.7488691191629</v>
      </c>
      <c r="S1056">
        <v>2961.498840676672</v>
      </c>
      <c r="T1056">
        <v>5404.1201143926801</v>
      </c>
      <c r="U1056">
        <v>710.96952877860724</v>
      </c>
      <c r="V1056">
        <v>4013.6102709170686</v>
      </c>
      <c r="W1056">
        <v>1776.0071631347469</v>
      </c>
      <c r="X1056">
        <v>6317.7958301277622</v>
      </c>
      <c r="Y1056">
        <v>28939.217030033367</v>
      </c>
      <c r="Z1056">
        <v>3467.0455610553422</v>
      </c>
      <c r="AA1056">
        <v>29702.462370077283</v>
      </c>
      <c r="AB1056">
        <v>836.76698545435056</v>
      </c>
      <c r="AC1056">
        <v>3257.2662319924098</v>
      </c>
      <c r="AD1056">
        <v>7607.967477984419</v>
      </c>
      <c r="AE1056">
        <v>5841.9871521243076</v>
      </c>
      <c r="AF1056">
        <v>9587.2256752616686</v>
      </c>
      <c r="AG1056">
        <v>35337.480993293189</v>
      </c>
      <c r="AH1056">
        <v>7718.6088798366482</v>
      </c>
      <c r="AI1056">
        <v>2167.8007441795307</v>
      </c>
      <c r="AJ1056">
        <v>13168.8488325739</v>
      </c>
      <c r="AK1056">
        <v>5372.3311725433114</v>
      </c>
      <c r="AL1056">
        <v>211228.40625</v>
      </c>
      <c r="AM1056">
        <v>161633.28125</v>
      </c>
      <c r="AN1056">
        <v>49595.13671875</v>
      </c>
      <c r="AO1056" s="5" t="s">
        <v>2202</v>
      </c>
    </row>
    <row r="1057" spans="1:41" ht="15" x14ac:dyDescent="0.25">
      <c r="A1057">
        <v>2015</v>
      </c>
      <c r="B1057" s="5" t="s">
        <v>1807</v>
      </c>
      <c r="C1057" s="5" t="s">
        <v>474</v>
      </c>
      <c r="D1057" s="5" t="s">
        <v>153</v>
      </c>
      <c r="E1057" s="5" t="s">
        <v>483</v>
      </c>
      <c r="F1057" s="5" t="s">
        <v>483</v>
      </c>
      <c r="G1057" s="5" t="s">
        <v>97</v>
      </c>
      <c r="H1057" s="5" t="s">
        <v>319</v>
      </c>
      <c r="I1057">
        <v>5462.3204040682413</v>
      </c>
      <c r="J1057">
        <v>13375.68104188556</v>
      </c>
      <c r="K1057">
        <v>937.31423785594632</v>
      </c>
      <c r="L1057">
        <v>1776</v>
      </c>
      <c r="M1057">
        <v>3833</v>
      </c>
      <c r="N1057">
        <v>3145</v>
      </c>
      <c r="O1057">
        <v>4788.8999999999996</v>
      </c>
      <c r="P1057">
        <v>2311.9534619999999</v>
      </c>
      <c r="Q1057">
        <v>1918.3707081</v>
      </c>
      <c r="R1057">
        <v>2769.3429597030758</v>
      </c>
      <c r="S1057">
        <v>3149.3949377477579</v>
      </c>
      <c r="T1057">
        <v>6003</v>
      </c>
      <c r="U1057">
        <v>815.75520000000006</v>
      </c>
      <c r="V1057">
        <v>4270</v>
      </c>
      <c r="W1057">
        <v>1988.365</v>
      </c>
      <c r="X1057">
        <v>8149</v>
      </c>
      <c r="Y1057">
        <v>29245</v>
      </c>
      <c r="Z1057">
        <v>4218</v>
      </c>
      <c r="AA1057">
        <v>30102.019299941468</v>
      </c>
      <c r="AB1057">
        <v>860</v>
      </c>
      <c r="AC1057">
        <v>3677.4319999999998</v>
      </c>
      <c r="AD1057">
        <v>8893.9309217000009</v>
      </c>
      <c r="AE1057">
        <v>6297</v>
      </c>
      <c r="AF1057">
        <v>8064.253495114438</v>
      </c>
      <c r="AG1057">
        <v>41948</v>
      </c>
      <c r="AH1057">
        <v>8327.8872227264292</v>
      </c>
      <c r="AI1057">
        <v>2103</v>
      </c>
      <c r="AJ1057">
        <v>14629.657395504581</v>
      </c>
      <c r="AK1057">
        <v>4786</v>
      </c>
      <c r="AL1057">
        <v>227845.578125</v>
      </c>
      <c r="AM1057">
        <v>174025.78125</v>
      </c>
      <c r="AN1057">
        <v>53819.79296875</v>
      </c>
      <c r="AO1057" s="5" t="s">
        <v>2203</v>
      </c>
    </row>
    <row r="1058" spans="1:41" ht="15" x14ac:dyDescent="0.25">
      <c r="A1058">
        <v>2015</v>
      </c>
      <c r="B1058" s="5" t="s">
        <v>1806</v>
      </c>
      <c r="C1058" s="5" t="s">
        <v>474</v>
      </c>
      <c r="D1058" s="5" t="s">
        <v>153</v>
      </c>
      <c r="E1058" s="5" t="s">
        <v>483</v>
      </c>
      <c r="F1058" s="5" t="s">
        <v>483</v>
      </c>
      <c r="G1058" s="5" t="s">
        <v>97</v>
      </c>
      <c r="H1058" s="5" t="s">
        <v>319</v>
      </c>
      <c r="I1058">
        <v>5349.2128700000012</v>
      </c>
      <c r="J1058">
        <v>10067.521607500001</v>
      </c>
      <c r="K1058">
        <v>1028</v>
      </c>
      <c r="L1058">
        <v>1775.4426000000001</v>
      </c>
      <c r="M1058">
        <v>3622.501342414892</v>
      </c>
      <c r="N1058">
        <v>3118.2549999999992</v>
      </c>
      <c r="O1058">
        <v>4788.8999999999996</v>
      </c>
      <c r="P1058">
        <v>2246.4780000000001</v>
      </c>
      <c r="Q1058">
        <v>1741.070336</v>
      </c>
      <c r="R1058">
        <v>2914.387768679092</v>
      </c>
      <c r="S1058">
        <v>2960.2</v>
      </c>
      <c r="T1058">
        <v>5536.7937499999998</v>
      </c>
      <c r="U1058">
        <v>673</v>
      </c>
      <c r="V1058">
        <v>4012</v>
      </c>
      <c r="W1058">
        <v>1759.6408799999999</v>
      </c>
      <c r="X1058">
        <v>6535.5612790610603</v>
      </c>
      <c r="Y1058">
        <v>29884</v>
      </c>
      <c r="Z1058">
        <v>3462.1439999999998</v>
      </c>
      <c r="AA1058">
        <v>30174.246676394509</v>
      </c>
      <c r="AB1058">
        <v>816</v>
      </c>
      <c r="AC1058">
        <v>3333.9785733067488</v>
      </c>
      <c r="AD1058">
        <v>7552.6967461800004</v>
      </c>
      <c r="AE1058">
        <v>5843.0769230769229</v>
      </c>
      <c r="AF1058">
        <v>9727</v>
      </c>
      <c r="AG1058">
        <v>35545.853193367177</v>
      </c>
      <c r="AH1058">
        <v>7865.7646374999986</v>
      </c>
      <c r="AI1058">
        <v>2156.2800000000002</v>
      </c>
      <c r="AJ1058">
        <v>13426.41502743425</v>
      </c>
      <c r="AK1058">
        <v>5252</v>
      </c>
      <c r="AL1058">
        <v>213168.4375</v>
      </c>
      <c r="AM1058">
        <v>163294.09375</v>
      </c>
      <c r="AN1058">
        <v>49874.33984375</v>
      </c>
      <c r="AO1058" s="5" t="s">
        <v>2205</v>
      </c>
    </row>
    <row r="1059" spans="1:41" ht="15" x14ac:dyDescent="0.25">
      <c r="A1059">
        <v>2015</v>
      </c>
      <c r="B1059" s="5" t="s">
        <v>1808</v>
      </c>
      <c r="C1059" s="5" t="s">
        <v>474</v>
      </c>
      <c r="D1059" s="5" t="s">
        <v>153</v>
      </c>
      <c r="E1059" s="5" t="s">
        <v>483</v>
      </c>
      <c r="F1059" s="5" t="s">
        <v>483</v>
      </c>
      <c r="G1059" s="5" t="s">
        <v>97</v>
      </c>
      <c r="H1059" s="5" t="s">
        <v>319</v>
      </c>
      <c r="I1059">
        <v>5347.9999999999991</v>
      </c>
      <c r="J1059">
        <v>11243.290237593579</v>
      </c>
      <c r="K1059">
        <v>921</v>
      </c>
      <c r="L1059">
        <v>1630</v>
      </c>
      <c r="M1059">
        <v>3835.3245714285708</v>
      </c>
      <c r="N1059">
        <v>3587.752</v>
      </c>
      <c r="O1059">
        <v>4695</v>
      </c>
      <c r="P1059">
        <v>2325</v>
      </c>
      <c r="Q1059">
        <v>1201.2860000000001</v>
      </c>
      <c r="R1059">
        <v>2766.030294718254</v>
      </c>
      <c r="S1059">
        <v>3803.6765488477831</v>
      </c>
      <c r="T1059">
        <v>5900</v>
      </c>
      <c r="U1059">
        <v>800.4</v>
      </c>
      <c r="V1059">
        <v>4857</v>
      </c>
      <c r="W1059">
        <v>1988.365</v>
      </c>
      <c r="X1059">
        <v>8166</v>
      </c>
      <c r="Y1059">
        <v>29245</v>
      </c>
      <c r="Z1059">
        <v>5134.1398266666674</v>
      </c>
      <c r="AA1059">
        <v>29058.00099</v>
      </c>
      <c r="AB1059">
        <v>0</v>
      </c>
      <c r="AC1059">
        <v>3334</v>
      </c>
      <c r="AD1059">
        <v>10004.964</v>
      </c>
      <c r="AE1059">
        <v>5424</v>
      </c>
      <c r="AF1059">
        <v>8019</v>
      </c>
      <c r="AG1059">
        <v>41636.536010000003</v>
      </c>
      <c r="AH1059">
        <v>7334.9080000000013</v>
      </c>
      <c r="AI1059">
        <v>2103</v>
      </c>
      <c r="AJ1059">
        <v>10536.66312566667</v>
      </c>
      <c r="AK1059">
        <v>4786</v>
      </c>
      <c r="AL1059">
        <v>219684.328125</v>
      </c>
      <c r="AM1059">
        <v>166146.09375</v>
      </c>
      <c r="AN1059">
        <v>53538.234375</v>
      </c>
      <c r="AO1059" s="5" t="s">
        <v>2204</v>
      </c>
    </row>
    <row r="1060" spans="1:41" ht="15" x14ac:dyDescent="0.25">
      <c r="A1060">
        <v>2015</v>
      </c>
      <c r="B1060" s="5" t="s">
        <v>1806</v>
      </c>
      <c r="C1060" s="5" t="s">
        <v>474</v>
      </c>
      <c r="D1060" s="5" t="s">
        <v>153</v>
      </c>
      <c r="E1060" s="5" t="s">
        <v>162</v>
      </c>
      <c r="F1060" s="5" t="s">
        <v>162</v>
      </c>
      <c r="G1060" s="5" t="s">
        <v>94</v>
      </c>
      <c r="H1060" s="5" t="s">
        <v>319</v>
      </c>
      <c r="I1060">
        <v>10833.88910338938</v>
      </c>
      <c r="J1060">
        <v>883.93767335986536</v>
      </c>
      <c r="K1060">
        <v>0</v>
      </c>
      <c r="L1060">
        <v>1386.92589664453</v>
      </c>
      <c r="M1060">
        <v>6646.5953160091258</v>
      </c>
      <c r="N1060">
        <v>4510.9533933991279</v>
      </c>
      <c r="O1060">
        <v>2160.6225960199959</v>
      </c>
      <c r="P1060">
        <v>6460.3333435813829</v>
      </c>
      <c r="Q1060">
        <v>3426.5291723620762</v>
      </c>
      <c r="R1060">
        <v>5943.4182595039547</v>
      </c>
      <c r="S1060">
        <v>11060.500864106158</v>
      </c>
      <c r="T1060">
        <v>5978.37196715547</v>
      </c>
      <c r="U1060">
        <v>1555.047765768365</v>
      </c>
      <c r="V1060">
        <v>5469.7488975655706</v>
      </c>
      <c r="W1060">
        <v>1973.9907438720893</v>
      </c>
      <c r="X1060">
        <v>8929.0270152609719</v>
      </c>
      <c r="Y1060">
        <v>34778.127832946448</v>
      </c>
      <c r="Z1060">
        <v>2906.7178676579556</v>
      </c>
      <c r="AA1060">
        <v>39707.398367078058</v>
      </c>
      <c r="AB1060">
        <v>1425.3751345362098</v>
      </c>
      <c r="AC1060">
        <v>6895.9397117388444</v>
      </c>
      <c r="AD1060">
        <v>5561.8881601228595</v>
      </c>
      <c r="AE1060">
        <v>8151.3628853101191</v>
      </c>
      <c r="AF1060">
        <v>26100.475285967328</v>
      </c>
      <c r="AG1060">
        <v>73334.612853166574</v>
      </c>
      <c r="AH1060">
        <v>14273.908769355472</v>
      </c>
      <c r="AI1060">
        <v>2844.5975706499612</v>
      </c>
      <c r="AJ1060">
        <v>18991.299868047812</v>
      </c>
      <c r="AK1060">
        <v>3408.5949260419866</v>
      </c>
      <c r="AL1060">
        <v>315600.1875</v>
      </c>
      <c r="AM1060">
        <v>251336.703125</v>
      </c>
      <c r="AN1060">
        <v>64263.46875</v>
      </c>
      <c r="AO1060" s="5" t="s">
        <v>2208</v>
      </c>
    </row>
    <row r="1061" spans="1:41" ht="15" x14ac:dyDescent="0.25">
      <c r="A1061">
        <v>2015</v>
      </c>
      <c r="B1061" s="5" t="s">
        <v>1808</v>
      </c>
      <c r="C1061" s="5" t="s">
        <v>474</v>
      </c>
      <c r="D1061" s="5" t="s">
        <v>153</v>
      </c>
      <c r="E1061" s="5" t="s">
        <v>162</v>
      </c>
      <c r="F1061" s="5" t="s">
        <v>162</v>
      </c>
      <c r="G1061" s="5" t="s">
        <v>94</v>
      </c>
      <c r="H1061" s="5" t="s">
        <v>319</v>
      </c>
      <c r="I1061">
        <v>9114.5859232982275</v>
      </c>
      <c r="J1061">
        <v>6742.8259008516961</v>
      </c>
      <c r="K1061">
        <v>1881.3453045776935</v>
      </c>
      <c r="L1061">
        <v>1874.3178674741482</v>
      </c>
      <c r="M1061">
        <v>6129.2734182957784</v>
      </c>
      <c r="N1061">
        <v>4646.32636324954</v>
      </c>
      <c r="O1061">
        <v>2234.7249989273992</v>
      </c>
      <c r="P1061">
        <v>7584.6124738977987</v>
      </c>
      <c r="Q1061">
        <v>4255.3661539323948</v>
      </c>
      <c r="R1061">
        <v>5882.9687752536202</v>
      </c>
      <c r="S1061">
        <v>7796.4395065903773</v>
      </c>
      <c r="T1061">
        <v>5421.1657655920726</v>
      </c>
      <c r="U1061">
        <v>1299.5739043627664</v>
      </c>
      <c r="V1061">
        <v>4767.6141149623618</v>
      </c>
      <c r="W1061">
        <v>2881.2492124535647</v>
      </c>
      <c r="X1061">
        <v>8011.2782980416187</v>
      </c>
      <c r="Y1061">
        <v>30636.614012698759</v>
      </c>
      <c r="Z1061">
        <v>4529.1978303041096</v>
      </c>
      <c r="AA1061">
        <v>39448.543165005161</v>
      </c>
      <c r="AB1061">
        <v>0</v>
      </c>
      <c r="AC1061">
        <v>6750.3552977483514</v>
      </c>
      <c r="AD1061">
        <v>3073.5931777363576</v>
      </c>
      <c r="AE1061">
        <v>5999.4234472552271</v>
      </c>
      <c r="AF1061">
        <v>27950.125199972019</v>
      </c>
      <c r="AG1061">
        <v>69482.184864491806</v>
      </c>
      <c r="AH1061">
        <v>11683.008773087475</v>
      </c>
      <c r="AI1061">
        <v>2784.8729321763722</v>
      </c>
      <c r="AJ1061">
        <v>15243.155222714091</v>
      </c>
      <c r="AK1061">
        <v>4141.168293160611</v>
      </c>
      <c r="AL1061">
        <v>302245.90625</v>
      </c>
      <c r="AM1061">
        <v>246207.796875</v>
      </c>
      <c r="AN1061">
        <v>56038.1171875</v>
      </c>
      <c r="AO1061" s="5" t="s">
        <v>2206</v>
      </c>
    </row>
    <row r="1062" spans="1:41" ht="15" x14ac:dyDescent="0.25">
      <c r="A1062">
        <v>2015</v>
      </c>
      <c r="B1062" s="5" t="s">
        <v>1807</v>
      </c>
      <c r="C1062" s="5" t="s">
        <v>474</v>
      </c>
      <c r="D1062" s="5" t="s">
        <v>153</v>
      </c>
      <c r="E1062" s="5" t="s">
        <v>162</v>
      </c>
      <c r="F1062" s="5" t="s">
        <v>162</v>
      </c>
      <c r="G1062" s="5" t="s">
        <v>94</v>
      </c>
      <c r="H1062" s="5" t="s">
        <v>319</v>
      </c>
      <c r="I1062">
        <v>9317.8649607216812</v>
      </c>
      <c r="J1062">
        <v>9645.2349730396745</v>
      </c>
      <c r="K1062">
        <v>1886.2867744244272</v>
      </c>
      <c r="L1062">
        <v>1320.5749288048746</v>
      </c>
      <c r="M1062">
        <v>6144.9008691720728</v>
      </c>
      <c r="N1062">
        <v>5002.4827714635876</v>
      </c>
      <c r="O1062">
        <v>2110.705507396206</v>
      </c>
      <c r="P1062">
        <v>6711.8522717238429</v>
      </c>
      <c r="Q1062">
        <v>3029.6726644075247</v>
      </c>
      <c r="R1062">
        <v>5219.803909328115</v>
      </c>
      <c r="S1062">
        <v>5799.6591004372622</v>
      </c>
      <c r="T1062">
        <v>6139.8681903275419</v>
      </c>
      <c r="U1062">
        <v>1609.4506944809409</v>
      </c>
      <c r="V1062">
        <v>5178.6265310221643</v>
      </c>
      <c r="W1062">
        <v>2701.9748141247478</v>
      </c>
      <c r="X1062">
        <v>8196.9145918299255</v>
      </c>
      <c r="Y1062">
        <v>30716.452059709114</v>
      </c>
      <c r="Z1062">
        <v>3555.0843357765375</v>
      </c>
      <c r="AA1062">
        <v>36718.856339761653</v>
      </c>
      <c r="AB1062">
        <v>1399.0847187795546</v>
      </c>
      <c r="AC1062">
        <v>6808.2079408812288</v>
      </c>
      <c r="AD1062">
        <v>4839.4239769007909</v>
      </c>
      <c r="AE1062">
        <v>7311.997623817736</v>
      </c>
      <c r="AF1062">
        <v>28247.9512694683</v>
      </c>
      <c r="AG1062">
        <v>74757.424628197899</v>
      </c>
      <c r="AH1062">
        <v>14252.981965411565</v>
      </c>
      <c r="AI1062">
        <v>2792.1302229456724</v>
      </c>
      <c r="AJ1062">
        <v>18217.204796441263</v>
      </c>
      <c r="AK1062">
        <v>4152.1849772861642</v>
      </c>
      <c r="AL1062">
        <v>313784.84375</v>
      </c>
      <c r="AM1062">
        <v>253368.734375</v>
      </c>
      <c r="AN1062">
        <v>60416.11328125</v>
      </c>
      <c r="AO1062" s="5" t="s">
        <v>2207</v>
      </c>
    </row>
    <row r="1063" spans="1:41" ht="15" x14ac:dyDescent="0.25">
      <c r="A1063">
        <v>2015</v>
      </c>
      <c r="B1063" s="5" t="s">
        <v>1806</v>
      </c>
      <c r="C1063" s="5" t="s">
        <v>474</v>
      </c>
      <c r="D1063" s="5" t="s">
        <v>153</v>
      </c>
      <c r="E1063" s="5" t="s">
        <v>162</v>
      </c>
      <c r="F1063" s="5" t="s">
        <v>162</v>
      </c>
      <c r="G1063" s="5" t="s">
        <v>97</v>
      </c>
      <c r="H1063" s="5" t="s">
        <v>319</v>
      </c>
      <c r="I1063">
        <v>10780.6248139745</v>
      </c>
      <c r="J1063">
        <v>900</v>
      </c>
      <c r="K1063">
        <v>0</v>
      </c>
      <c r="L1063">
        <v>1407.1462019999999</v>
      </c>
      <c r="M1063">
        <v>6643.6802825000004</v>
      </c>
      <c r="N1063">
        <v>4621.6993749999992</v>
      </c>
      <c r="O1063">
        <v>2226</v>
      </c>
      <c r="P1063">
        <v>6558.2999999999993</v>
      </c>
      <c r="Q1063">
        <v>3263.1729999999998</v>
      </c>
      <c r="R1063">
        <v>5910.2387318665951</v>
      </c>
      <c r="S1063">
        <v>11055.65</v>
      </c>
      <c r="T1063">
        <v>6125.1437499999993</v>
      </c>
      <c r="U1063">
        <v>1472</v>
      </c>
      <c r="V1063">
        <v>5467</v>
      </c>
      <c r="W1063">
        <v>1955.8</v>
      </c>
      <c r="X1063">
        <v>9237.707532597</v>
      </c>
      <c r="Y1063">
        <v>34729</v>
      </c>
      <c r="Z1063">
        <v>2954.7647200000001</v>
      </c>
      <c r="AA1063">
        <v>40338.09784111043</v>
      </c>
      <c r="AB1063">
        <v>1390</v>
      </c>
      <c r="AC1063">
        <v>7058.3469708244611</v>
      </c>
      <c r="AD1063">
        <v>5521.4818847656252</v>
      </c>
      <c r="AE1063">
        <v>8152.8834498484048</v>
      </c>
      <c r="AF1063">
        <v>26481</v>
      </c>
      <c r="AG1063">
        <v>73774.448726580129</v>
      </c>
      <c r="AH1063">
        <v>14468.03289403163</v>
      </c>
      <c r="AI1063">
        <v>2829.48</v>
      </c>
      <c r="AJ1063">
        <v>19362.745915052739</v>
      </c>
      <c r="AK1063">
        <v>3458</v>
      </c>
      <c r="AL1063">
        <v>318142.4375</v>
      </c>
      <c r="AM1063">
        <v>253231.484375</v>
      </c>
      <c r="AN1063">
        <v>64910.9765625</v>
      </c>
      <c r="AO1063" s="5" t="s">
        <v>2209</v>
      </c>
    </row>
    <row r="1064" spans="1:41" ht="15" x14ac:dyDescent="0.25">
      <c r="A1064">
        <v>2015</v>
      </c>
      <c r="B1064" s="5" t="s">
        <v>1807</v>
      </c>
      <c r="C1064" s="5" t="s">
        <v>474</v>
      </c>
      <c r="D1064" s="5" t="s">
        <v>153</v>
      </c>
      <c r="E1064" s="5" t="s">
        <v>162</v>
      </c>
      <c r="F1064" s="5" t="s">
        <v>162</v>
      </c>
      <c r="G1064" s="5" t="s">
        <v>97</v>
      </c>
      <c r="H1064" s="5" t="s">
        <v>319</v>
      </c>
      <c r="I1064">
        <v>9350.8696854739574</v>
      </c>
      <c r="J1064">
        <v>9730.295279414524</v>
      </c>
      <c r="K1064">
        <v>1910.138060859832</v>
      </c>
      <c r="L1064">
        <v>1312</v>
      </c>
      <c r="M1064">
        <v>6105</v>
      </c>
      <c r="N1064">
        <v>5094</v>
      </c>
      <c r="O1064">
        <v>2226</v>
      </c>
      <c r="P1064">
        <v>6761.6257800000003</v>
      </c>
      <c r="Q1064">
        <v>3010</v>
      </c>
      <c r="R1064">
        <v>5258.0115137651428</v>
      </c>
      <c r="S1064">
        <v>5762</v>
      </c>
      <c r="T1064">
        <v>6209.8</v>
      </c>
      <c r="U1064">
        <v>1630.98</v>
      </c>
      <c r="V1064">
        <v>5247</v>
      </c>
      <c r="W1064">
        <v>2684.43</v>
      </c>
      <c r="X1064">
        <v>8388</v>
      </c>
      <c r="Y1064">
        <v>30517</v>
      </c>
      <c r="Z1064">
        <v>3532</v>
      </c>
      <c r="AA1064">
        <v>37225.083903485232</v>
      </c>
      <c r="AB1064">
        <v>1390</v>
      </c>
      <c r="AC1064">
        <v>7088.6720000000014</v>
      </c>
      <c r="AD1064">
        <v>4808</v>
      </c>
      <c r="AE1064">
        <v>7264.518410273683</v>
      </c>
      <c r="AF1064">
        <v>28064.527999999998</v>
      </c>
      <c r="AG1064">
        <v>76129</v>
      </c>
      <c r="AH1064">
        <v>14650.021180044791</v>
      </c>
      <c r="AI1064">
        <v>2774</v>
      </c>
      <c r="AJ1064">
        <v>18737.80615491877</v>
      </c>
      <c r="AK1064">
        <v>4125.2234699999999</v>
      </c>
      <c r="AL1064">
        <v>316986</v>
      </c>
      <c r="AM1064">
        <v>255953.40625</v>
      </c>
      <c r="AN1064">
        <v>61032.609375</v>
      </c>
      <c r="AO1064" s="5" t="s">
        <v>2211</v>
      </c>
    </row>
    <row r="1065" spans="1:41" ht="15" x14ac:dyDescent="0.25">
      <c r="A1065">
        <v>2015</v>
      </c>
      <c r="B1065" s="5" t="s">
        <v>1808</v>
      </c>
      <c r="C1065" s="5" t="s">
        <v>474</v>
      </c>
      <c r="D1065" s="5" t="s">
        <v>153</v>
      </c>
      <c r="E1065" s="5" t="s">
        <v>162</v>
      </c>
      <c r="F1065" s="5" t="s">
        <v>162</v>
      </c>
      <c r="G1065" s="5" t="s">
        <v>97</v>
      </c>
      <c r="H1065" s="5" t="s">
        <v>319</v>
      </c>
      <c r="I1065">
        <v>9079</v>
      </c>
      <c r="J1065">
        <v>6716.5</v>
      </c>
      <c r="K1065">
        <v>1874</v>
      </c>
      <c r="L1065">
        <v>1867</v>
      </c>
      <c r="M1065">
        <v>6105.3429999999998</v>
      </c>
      <c r="N1065">
        <v>4628.185789999965</v>
      </c>
      <c r="O1065">
        <v>2226</v>
      </c>
      <c r="P1065">
        <v>7555</v>
      </c>
      <c r="Q1065">
        <v>4238.7520000000004</v>
      </c>
      <c r="R1065">
        <v>5860</v>
      </c>
      <c r="S1065">
        <v>7766</v>
      </c>
      <c r="T1065">
        <v>5400</v>
      </c>
      <c r="U1065">
        <v>1294.5</v>
      </c>
      <c r="V1065">
        <v>4749</v>
      </c>
      <c r="W1065">
        <v>2870</v>
      </c>
      <c r="X1065">
        <v>7980</v>
      </c>
      <c r="Y1065">
        <v>30517</v>
      </c>
      <c r="Z1065">
        <v>4511.5145600000014</v>
      </c>
      <c r="AA1065">
        <v>39294.524886708132</v>
      </c>
      <c r="AB1065">
        <v>0</v>
      </c>
      <c r="AC1065">
        <v>7058</v>
      </c>
      <c r="AD1065">
        <v>3061.5929999999998</v>
      </c>
      <c r="AE1065">
        <v>5976</v>
      </c>
      <c r="AF1065">
        <v>27841</v>
      </c>
      <c r="AG1065">
        <v>69210.906748076144</v>
      </c>
      <c r="AH1065">
        <v>11637.395</v>
      </c>
      <c r="AI1065">
        <v>2774</v>
      </c>
      <c r="AJ1065">
        <v>15183.64163019949</v>
      </c>
      <c r="AK1065">
        <v>4125</v>
      </c>
      <c r="AL1065">
        <v>301399.90625</v>
      </c>
      <c r="AM1065">
        <v>245580.515625</v>
      </c>
      <c r="AN1065">
        <v>55819.33203125</v>
      </c>
      <c r="AO1065" s="5" t="s">
        <v>2210</v>
      </c>
    </row>
    <row r="1066" spans="1:41" ht="15" x14ac:dyDescent="0.25">
      <c r="A1066">
        <v>2015</v>
      </c>
      <c r="B1066" s="5" t="s">
        <v>1808</v>
      </c>
      <c r="C1066" s="5" t="s">
        <v>474</v>
      </c>
      <c r="D1066" s="5" t="s">
        <v>153</v>
      </c>
      <c r="E1066" s="5" t="s">
        <v>488</v>
      </c>
      <c r="F1066" s="5" t="s">
        <v>488</v>
      </c>
      <c r="G1066" s="5" t="s">
        <v>94</v>
      </c>
      <c r="H1066" s="5" t="s">
        <v>319</v>
      </c>
      <c r="I1066">
        <v>2774.3903728798587</v>
      </c>
      <c r="J1066">
        <v>6184.2697528603212</v>
      </c>
      <c r="K1066">
        <v>195.76431931304708</v>
      </c>
      <c r="L1066">
        <v>165.64673172642446</v>
      </c>
      <c r="M1066">
        <v>180.70552551973577</v>
      </c>
      <c r="N1066">
        <v>839.17638212192844</v>
      </c>
      <c r="O1066">
        <v>808.15526690770719</v>
      </c>
      <c r="P1066">
        <v>473.85004469619599</v>
      </c>
      <c r="Q1066">
        <v>661.60107787202912</v>
      </c>
      <c r="R1066">
        <v>813.63182895606701</v>
      </c>
      <c r="S1066">
        <v>1670.6689350673191</v>
      </c>
      <c r="T1066">
        <v>2660.386903484999</v>
      </c>
      <c r="U1066">
        <v>240.94070069298101</v>
      </c>
      <c r="V1066">
        <v>1294.0523466385523</v>
      </c>
      <c r="W1066">
        <v>515.28682561745768</v>
      </c>
      <c r="X1066">
        <v>2119.2742465120123</v>
      </c>
      <c r="Y1066">
        <v>15410.165648488579</v>
      </c>
      <c r="Z1066">
        <v>1092.2159201002078</v>
      </c>
      <c r="AA1066">
        <v>10537.497934540699</v>
      </c>
      <c r="AB1066">
        <v>0</v>
      </c>
      <c r="AC1066">
        <v>1057.1273242904542</v>
      </c>
      <c r="AD1066">
        <v>2982.7585335751037</v>
      </c>
      <c r="AE1066">
        <v>864.37476373606944</v>
      </c>
      <c r="AF1066">
        <v>2509.4151407529575</v>
      </c>
      <c r="AG1066">
        <v>13673.891944501631</v>
      </c>
      <c r="AH1066">
        <v>2276.9056842620503</v>
      </c>
      <c r="AI1066">
        <v>713.78682580295629</v>
      </c>
      <c r="AJ1066">
        <v>6293.7237806867897</v>
      </c>
      <c r="AK1066">
        <v>3504.6832754966531</v>
      </c>
      <c r="AL1066">
        <v>82514.3515625</v>
      </c>
      <c r="AM1066">
        <v>64885.96875</v>
      </c>
      <c r="AN1066">
        <v>17628.375</v>
      </c>
      <c r="AO1066" s="5" t="s">
        <v>2212</v>
      </c>
    </row>
    <row r="1067" spans="1:41" ht="15" x14ac:dyDescent="0.25">
      <c r="A1067">
        <v>2015</v>
      </c>
      <c r="B1067" s="5" t="s">
        <v>1806</v>
      </c>
      <c r="C1067" s="5" t="s">
        <v>474</v>
      </c>
      <c r="D1067" s="5" t="s">
        <v>153</v>
      </c>
      <c r="E1067" s="5" t="s">
        <v>488</v>
      </c>
      <c r="F1067" s="5" t="s">
        <v>488</v>
      </c>
      <c r="G1067" s="5" t="s">
        <v>94</v>
      </c>
      <c r="H1067" s="5" t="s">
        <v>319</v>
      </c>
      <c r="I1067">
        <v>2959.7529935495304</v>
      </c>
      <c r="J1067">
        <v>3522.9701564866969</v>
      </c>
      <c r="K1067">
        <v>189.70820135913584</v>
      </c>
      <c r="L1067">
        <v>203.03904794112918</v>
      </c>
      <c r="M1067">
        <v>114.8443806951545</v>
      </c>
      <c r="N1067">
        <v>857.27598019587879</v>
      </c>
      <c r="O1067">
        <v>825.48703834651008</v>
      </c>
      <c r="P1067">
        <v>536.31021249096239</v>
      </c>
      <c r="Q1067">
        <v>926.85787210519857</v>
      </c>
      <c r="R1067">
        <v>548.89882317151387</v>
      </c>
      <c r="S1067">
        <v>1156.7073034221905</v>
      </c>
      <c r="T1067">
        <v>1763.7735477714252</v>
      </c>
      <c r="U1067">
        <v>222.69298167389357</v>
      </c>
      <c r="V1067">
        <v>754.73100648823777</v>
      </c>
      <c r="W1067">
        <v>468.11780497538115</v>
      </c>
      <c r="X1067">
        <v>1368.9753989970072</v>
      </c>
      <c r="Y1067">
        <v>15613.497696725419</v>
      </c>
      <c r="Z1067">
        <v>591.6844982930885</v>
      </c>
      <c r="AA1067">
        <v>8691.0130205942442</v>
      </c>
      <c r="AB1067">
        <v>174.3264553029897</v>
      </c>
      <c r="AC1067">
        <v>1079.6180939877343</v>
      </c>
      <c r="AD1067">
        <v>2805.9576093616824</v>
      </c>
      <c r="AE1067">
        <v>1375.1280974194658</v>
      </c>
      <c r="AF1067">
        <v>3153.0312465469387</v>
      </c>
      <c r="AG1067">
        <v>11882.858815566507</v>
      </c>
      <c r="AH1067">
        <v>2025.9441293513285</v>
      </c>
      <c r="AI1067">
        <v>844.97058335096176</v>
      </c>
      <c r="AJ1067">
        <v>7226.878584741854</v>
      </c>
      <c r="AK1067">
        <v>3977.7195301193942</v>
      </c>
      <c r="AL1067">
        <v>75862.765625</v>
      </c>
      <c r="AM1067">
        <v>60146.23828125</v>
      </c>
      <c r="AN1067">
        <v>15716.533203125</v>
      </c>
      <c r="AO1067" s="5" t="s">
        <v>2214</v>
      </c>
    </row>
    <row r="1068" spans="1:41" ht="15" x14ac:dyDescent="0.25">
      <c r="A1068">
        <v>2015</v>
      </c>
      <c r="B1068" s="5" t="s">
        <v>1807</v>
      </c>
      <c r="C1068" s="5" t="s">
        <v>474</v>
      </c>
      <c r="D1068" s="5" t="s">
        <v>153</v>
      </c>
      <c r="E1068" s="5" t="s">
        <v>488</v>
      </c>
      <c r="F1068" s="5" t="s">
        <v>488</v>
      </c>
      <c r="G1068" s="5" t="s">
        <v>94</v>
      </c>
      <c r="H1068" s="5" t="s">
        <v>319</v>
      </c>
      <c r="I1068">
        <v>2847.9225013096247</v>
      </c>
      <c r="J1068">
        <v>5395.5667279585941</v>
      </c>
      <c r="K1068">
        <v>195.87186062913764</v>
      </c>
      <c r="L1068">
        <v>207.34636839466782</v>
      </c>
      <c r="M1068">
        <v>136.4247188038014</v>
      </c>
      <c r="N1068">
        <v>841.4639028055451</v>
      </c>
      <c r="O1068">
        <v>769.13826859502444</v>
      </c>
      <c r="P1068">
        <v>599.8147954065555</v>
      </c>
      <c r="Q1068">
        <v>1058.1325372500394</v>
      </c>
      <c r="R1068">
        <v>718.16416835300618</v>
      </c>
      <c r="S1068">
        <v>1496.9771779519851</v>
      </c>
      <c r="T1068">
        <v>1811.764384031078</v>
      </c>
      <c r="U1068">
        <v>251.63394222653861</v>
      </c>
      <c r="V1068">
        <v>943.12401546506669</v>
      </c>
      <c r="W1068">
        <v>471.33553718452941</v>
      </c>
      <c r="X1068">
        <v>2582.7903273970542</v>
      </c>
      <c r="Y1068">
        <v>15450.324052709469</v>
      </c>
      <c r="Z1068">
        <v>1101.1501311833329</v>
      </c>
      <c r="AA1068">
        <v>8658.2527197348736</v>
      </c>
      <c r="AB1068">
        <v>173.12415225185856</v>
      </c>
      <c r="AC1068">
        <v>1088.0651661875529</v>
      </c>
      <c r="AD1068">
        <v>3115.2941072914027</v>
      </c>
      <c r="AE1068">
        <v>2049.3068254929303</v>
      </c>
      <c r="AF1068">
        <v>2697.4143022111116</v>
      </c>
      <c r="AG1068">
        <v>14642.075830277829</v>
      </c>
      <c r="AH1068">
        <v>2842.476539060583</v>
      </c>
      <c r="AI1068">
        <v>715.64693169227576</v>
      </c>
      <c r="AJ1068">
        <v>8334.9624312600336</v>
      </c>
      <c r="AK1068">
        <v>3513.8163692513849</v>
      </c>
      <c r="AL1068">
        <v>84709.3828125</v>
      </c>
      <c r="AM1068">
        <v>66884.71875</v>
      </c>
      <c r="AN1068">
        <v>17824.66015625</v>
      </c>
      <c r="AO1068" s="5" t="s">
        <v>2213</v>
      </c>
    </row>
    <row r="1069" spans="1:41" ht="15" x14ac:dyDescent="0.25">
      <c r="A1069">
        <v>2015</v>
      </c>
      <c r="B1069" s="5" t="s">
        <v>1808</v>
      </c>
      <c r="C1069" s="5" t="s">
        <v>474</v>
      </c>
      <c r="D1069" s="5" t="s">
        <v>153</v>
      </c>
      <c r="E1069" s="5" t="s">
        <v>488</v>
      </c>
      <c r="F1069" s="5" t="s">
        <v>488</v>
      </c>
      <c r="G1069" s="5" t="s">
        <v>97</v>
      </c>
      <c r="H1069" s="5" t="s">
        <v>319</v>
      </c>
      <c r="I1069">
        <v>2763.558367582034</v>
      </c>
      <c r="J1069">
        <v>6160.1246133078703</v>
      </c>
      <c r="K1069">
        <v>195</v>
      </c>
      <c r="L1069">
        <v>165</v>
      </c>
      <c r="M1069">
        <v>180</v>
      </c>
      <c r="N1069">
        <v>835.9</v>
      </c>
      <c r="O1069">
        <v>805</v>
      </c>
      <c r="P1069">
        <v>472</v>
      </c>
      <c r="Q1069">
        <v>659.01800000000003</v>
      </c>
      <c r="R1069">
        <v>810.45518000000004</v>
      </c>
      <c r="S1069">
        <v>1664.14617066745</v>
      </c>
      <c r="T1069">
        <v>2650</v>
      </c>
      <c r="U1069">
        <v>240</v>
      </c>
      <c r="V1069">
        <v>1289</v>
      </c>
      <c r="W1069">
        <v>513.27499999999998</v>
      </c>
      <c r="X1069">
        <v>2111</v>
      </c>
      <c r="Y1069">
        <v>15350</v>
      </c>
      <c r="Z1069">
        <v>1087.9516000000001</v>
      </c>
      <c r="AA1069">
        <v>10496.35656</v>
      </c>
      <c r="AB1069"/>
      <c r="AC1069">
        <v>1105</v>
      </c>
      <c r="AD1069">
        <v>2971.1129999999998</v>
      </c>
      <c r="AE1069">
        <v>861</v>
      </c>
      <c r="AF1069">
        <v>2499.617673761727</v>
      </c>
      <c r="AG1069">
        <v>13620.5052</v>
      </c>
      <c r="AH1069">
        <v>2268.0160000000001</v>
      </c>
      <c r="AI1069">
        <v>711</v>
      </c>
      <c r="AJ1069">
        <v>6269.151301629101</v>
      </c>
      <c r="AK1069">
        <v>3491</v>
      </c>
      <c r="AL1069">
        <v>82244.1875</v>
      </c>
      <c r="AM1069">
        <v>64684.63671875</v>
      </c>
      <c r="AN1069">
        <v>17559.55078125</v>
      </c>
      <c r="AO1069" s="5" t="s">
        <v>2215</v>
      </c>
    </row>
    <row r="1070" spans="1:41" ht="15" x14ac:dyDescent="0.25">
      <c r="A1070">
        <v>2015</v>
      </c>
      <c r="B1070" s="5" t="s">
        <v>1806</v>
      </c>
      <c r="C1070" s="5" t="s">
        <v>474</v>
      </c>
      <c r="D1070" s="5" t="s">
        <v>153</v>
      </c>
      <c r="E1070" s="5" t="s">
        <v>488</v>
      </c>
      <c r="F1070" s="5" t="s">
        <v>488</v>
      </c>
      <c r="G1070" s="5" t="s">
        <v>97</v>
      </c>
      <c r="H1070" s="5" t="s">
        <v>319</v>
      </c>
      <c r="I1070">
        <v>2945.2015117556421</v>
      </c>
      <c r="J1070">
        <v>3361.58185125</v>
      </c>
      <c r="K1070">
        <v>196</v>
      </c>
      <c r="L1070">
        <v>205.9992</v>
      </c>
      <c r="M1070">
        <v>114.7940127696009</v>
      </c>
      <c r="N1070">
        <v>878.32249999999988</v>
      </c>
      <c r="O1070">
        <v>821.1</v>
      </c>
      <c r="P1070">
        <v>544.44299999999998</v>
      </c>
      <c r="Q1070">
        <v>925.54751999999996</v>
      </c>
      <c r="R1070">
        <v>545.8345589924935</v>
      </c>
      <c r="S1070">
        <v>1156.2</v>
      </c>
      <c r="T1070">
        <v>1807.075</v>
      </c>
      <c r="U1070">
        <v>210.8</v>
      </c>
      <c r="V1070">
        <v>754</v>
      </c>
      <c r="W1070">
        <v>463.80399999999997</v>
      </c>
      <c r="X1070">
        <v>1416.25</v>
      </c>
      <c r="Y1070">
        <v>16096</v>
      </c>
      <c r="Z1070">
        <v>590.84799999999996</v>
      </c>
      <c r="AA1070">
        <v>8829.0582606833541</v>
      </c>
      <c r="AB1070">
        <v>170</v>
      </c>
      <c r="AC1070">
        <v>1105.044333606</v>
      </c>
      <c r="AD1070">
        <v>2785.57275218</v>
      </c>
      <c r="AE1070">
        <v>1375.3846153846159</v>
      </c>
      <c r="AF1070">
        <v>3199</v>
      </c>
      <c r="AG1070">
        <v>11950.82314695131</v>
      </c>
      <c r="AH1070">
        <v>2064.5688799999998</v>
      </c>
      <c r="AI1070">
        <v>840.48</v>
      </c>
      <c r="AJ1070">
        <v>7368.2272813101863</v>
      </c>
      <c r="AK1070">
        <v>3887</v>
      </c>
      <c r="AL1070">
        <v>76608.9609375</v>
      </c>
      <c r="AM1070">
        <v>60886.11328125</v>
      </c>
      <c r="AN1070">
        <v>15722.845703125</v>
      </c>
      <c r="AO1070" s="5" t="s">
        <v>2217</v>
      </c>
    </row>
    <row r="1071" spans="1:41" ht="15" x14ac:dyDescent="0.25">
      <c r="A1071">
        <v>2015</v>
      </c>
      <c r="B1071" s="5" t="s">
        <v>1807</v>
      </c>
      <c r="C1071" s="5" t="s">
        <v>474</v>
      </c>
      <c r="D1071" s="5" t="s">
        <v>153</v>
      </c>
      <c r="E1071" s="5" t="s">
        <v>488</v>
      </c>
      <c r="F1071" s="5" t="s">
        <v>488</v>
      </c>
      <c r="G1071" s="5" t="s">
        <v>97</v>
      </c>
      <c r="H1071" s="5" t="s">
        <v>319</v>
      </c>
      <c r="I1071">
        <v>2858.010101706042</v>
      </c>
      <c r="J1071">
        <v>5467.7421633000004</v>
      </c>
      <c r="K1071">
        <v>198.34857621440531</v>
      </c>
      <c r="L1071">
        <v>206</v>
      </c>
      <c r="M1071">
        <v>135.53886808420131</v>
      </c>
      <c r="N1071">
        <v>857</v>
      </c>
      <c r="O1071">
        <v>821.1</v>
      </c>
      <c r="P1071">
        <v>604.26288</v>
      </c>
      <c r="Q1071">
        <v>1051.2617335</v>
      </c>
      <c r="R1071">
        <v>723.42094292575257</v>
      </c>
      <c r="S1071">
        <v>1487.2568111303331</v>
      </c>
      <c r="T1071">
        <v>1863</v>
      </c>
      <c r="U1071">
        <v>255</v>
      </c>
      <c r="V1071">
        <v>955</v>
      </c>
      <c r="W1071">
        <v>468.27499999999998</v>
      </c>
      <c r="X1071">
        <v>2643</v>
      </c>
      <c r="Y1071">
        <v>15350</v>
      </c>
      <c r="Z1071">
        <v>1094</v>
      </c>
      <c r="AA1071">
        <v>8777.6204402286148</v>
      </c>
      <c r="AB1071">
        <v>172</v>
      </c>
      <c r="AC1071">
        <v>1132.8879999999999</v>
      </c>
      <c r="AD1071">
        <v>3095.0654746</v>
      </c>
      <c r="AE1071">
        <v>2036</v>
      </c>
      <c r="AF1071">
        <v>2679.899100995196</v>
      </c>
      <c r="AG1071">
        <v>14980</v>
      </c>
      <c r="AH1071">
        <v>2926.0371017264288</v>
      </c>
      <c r="AI1071">
        <v>711</v>
      </c>
      <c r="AJ1071">
        <v>8573.1544488093259</v>
      </c>
      <c r="AK1071">
        <v>3491</v>
      </c>
      <c r="AL1071">
        <v>85612.8828125</v>
      </c>
      <c r="AM1071">
        <v>67601.2578125</v>
      </c>
      <c r="AN1071">
        <v>18011.62109375</v>
      </c>
      <c r="AO1071" s="5" t="s">
        <v>2216</v>
      </c>
    </row>
    <row r="1072" spans="1:41" ht="15" x14ac:dyDescent="0.25">
      <c r="A1072">
        <v>2015</v>
      </c>
      <c r="B1072" s="5" t="s">
        <v>1808</v>
      </c>
      <c r="C1072" s="5" t="s">
        <v>474</v>
      </c>
      <c r="D1072" s="5" t="s">
        <v>153</v>
      </c>
      <c r="E1072" s="5" t="s">
        <v>491</v>
      </c>
      <c r="F1072" s="5" t="s">
        <v>491</v>
      </c>
      <c r="G1072" s="5" t="s">
        <v>94</v>
      </c>
      <c r="H1072" s="5" t="s">
        <v>319</v>
      </c>
      <c r="I1072">
        <v>2869.2123187194652</v>
      </c>
      <c r="J1072">
        <v>8098.2424439901897</v>
      </c>
      <c r="K1072">
        <v>293.14451917646022</v>
      </c>
      <c r="L1072">
        <v>867.38652249473171</v>
      </c>
      <c r="M1072">
        <v>1199.9294355811749</v>
      </c>
      <c r="N1072">
        <v>1742.7040097206072</v>
      </c>
      <c r="O1072">
        <v>2012.8587703726125</v>
      </c>
      <c r="P1072">
        <v>765.99064428643555</v>
      </c>
      <c r="Q1072">
        <v>665.17503159897501</v>
      </c>
      <c r="R1072">
        <v>1290.4936324109253</v>
      </c>
      <c r="S1072">
        <v>2493.8829957683374</v>
      </c>
      <c r="T1072">
        <v>4808.7748179974133</v>
      </c>
      <c r="U1072">
        <v>301.17587586622625</v>
      </c>
      <c r="V1072">
        <v>2122.2860052706747</v>
      </c>
      <c r="W1072">
        <v>766.26672217264627</v>
      </c>
      <c r="X1072">
        <v>3793.8121163282303</v>
      </c>
      <c r="Y1072">
        <v>18351.650036115389</v>
      </c>
      <c r="Z1072">
        <v>2210.6046529361311</v>
      </c>
      <c r="AA1072">
        <v>15567.135051467481</v>
      </c>
      <c r="AB1072">
        <v>0</v>
      </c>
      <c r="AC1072">
        <v>1779.9494263693973</v>
      </c>
      <c r="AD1072">
        <v>4392.2305111218702</v>
      </c>
      <c r="AE1072">
        <v>2857.1551423842666</v>
      </c>
      <c r="AF1072">
        <v>3643.9306590804272</v>
      </c>
      <c r="AG1072">
        <v>17184.671351019279</v>
      </c>
      <c r="AH1072">
        <v>3613.0784810600803</v>
      </c>
      <c r="AI1072">
        <v>1216.7505384995543</v>
      </c>
      <c r="AJ1072">
        <v>7431.1897364005745</v>
      </c>
      <c r="AK1072">
        <v>3992.5881943999398</v>
      </c>
      <c r="AL1072">
        <v>116332.2734375</v>
      </c>
      <c r="AM1072">
        <v>87748.951171875</v>
      </c>
      <c r="AN1072">
        <v>28583.31640625</v>
      </c>
      <c r="AO1072" s="5" t="s">
        <v>2219</v>
      </c>
    </row>
    <row r="1073" spans="1:41" ht="15" x14ac:dyDescent="0.25">
      <c r="A1073">
        <v>2015</v>
      </c>
      <c r="B1073" s="5" t="s">
        <v>1807</v>
      </c>
      <c r="C1073" s="5" t="s">
        <v>474</v>
      </c>
      <c r="D1073" s="5" t="s">
        <v>153</v>
      </c>
      <c r="E1073" s="5" t="s">
        <v>491</v>
      </c>
      <c r="F1073" s="5" t="s">
        <v>491</v>
      </c>
      <c r="G1073" s="5" t="s">
        <v>94</v>
      </c>
      <c r="H1073" s="5" t="s">
        <v>319</v>
      </c>
      <c r="I1073">
        <v>2961.83940136201</v>
      </c>
      <c r="J1073">
        <v>9671.8032315516721</v>
      </c>
      <c r="K1073">
        <v>293.00256232858158</v>
      </c>
      <c r="L1073">
        <v>1003.5161615994359</v>
      </c>
      <c r="M1073">
        <v>1143.9670234788618</v>
      </c>
      <c r="N1073">
        <v>1747.3460948210841</v>
      </c>
      <c r="O1073">
        <v>1901.6117929067168</v>
      </c>
      <c r="P1073">
        <v>862.74810817483467</v>
      </c>
      <c r="Q1073">
        <v>1059.5963522841173</v>
      </c>
      <c r="R1073">
        <v>1196.5086167107368</v>
      </c>
      <c r="S1073">
        <v>2118.0516579368987</v>
      </c>
      <c r="T1073">
        <v>3623.5287680621559</v>
      </c>
      <c r="U1073">
        <v>281.83001529372325</v>
      </c>
      <c r="V1073">
        <v>1879.2022805477905</v>
      </c>
      <c r="W1073">
        <v>722.96947941106805</v>
      </c>
      <c r="X1073">
        <v>4193.2475576469014</v>
      </c>
      <c r="Y1073">
        <v>18399.473855604501</v>
      </c>
      <c r="Z1073">
        <v>1956.7055347535643</v>
      </c>
      <c r="AA1073">
        <v>13668.908729075858</v>
      </c>
      <c r="AB1073">
        <v>549.5685298227603</v>
      </c>
      <c r="AC1073">
        <v>1957.7120705224702</v>
      </c>
      <c r="AD1073">
        <v>4528.4386209589229</v>
      </c>
      <c r="AE1073">
        <v>4208.3260497966312</v>
      </c>
      <c r="AF1073">
        <v>3850.8596360826932</v>
      </c>
      <c r="AG1073">
        <v>19455.329877187058</v>
      </c>
      <c r="AH1073">
        <v>4043.6763256731879</v>
      </c>
      <c r="AI1073">
        <v>1219.921351914259</v>
      </c>
      <c r="AJ1073">
        <v>9548.9695786252614</v>
      </c>
      <c r="AK1073">
        <v>4002.992752939776</v>
      </c>
      <c r="AL1073">
        <v>122051.65625</v>
      </c>
      <c r="AM1073">
        <v>93710.673828125</v>
      </c>
      <c r="AN1073">
        <v>28340.9765625</v>
      </c>
      <c r="AO1073" s="5" t="s">
        <v>2220</v>
      </c>
    </row>
    <row r="1074" spans="1:41" ht="15" x14ac:dyDescent="0.25">
      <c r="A1074">
        <v>2015</v>
      </c>
      <c r="B1074" s="5" t="s">
        <v>1806</v>
      </c>
      <c r="C1074" s="5" t="s">
        <v>474</v>
      </c>
      <c r="D1074" s="5" t="s">
        <v>153</v>
      </c>
      <c r="E1074" s="5" t="s">
        <v>491</v>
      </c>
      <c r="F1074" s="5" t="s">
        <v>491</v>
      </c>
      <c r="G1074" s="5" t="s">
        <v>94</v>
      </c>
      <c r="H1074" s="5" t="s">
        <v>319</v>
      </c>
      <c r="I1074">
        <v>3083.0760349474276</v>
      </c>
      <c r="J1074">
        <v>4932.3335086483012</v>
      </c>
      <c r="K1074">
        <v>272.76963006232506</v>
      </c>
      <c r="L1074">
        <v>982.38084811920078</v>
      </c>
      <c r="M1074">
        <v>1018.6269675468175</v>
      </c>
      <c r="N1074">
        <v>1780.1807435646479</v>
      </c>
      <c r="O1074">
        <v>2056.0267228382022</v>
      </c>
      <c r="P1074">
        <v>823.43613887235711</v>
      </c>
      <c r="Q1074">
        <v>928.19095676339793</v>
      </c>
      <c r="R1074">
        <v>984.01765560777608</v>
      </c>
      <c r="S1074">
        <v>2028.339579937139</v>
      </c>
      <c r="T1074">
        <v>3240.4211691614555</v>
      </c>
      <c r="U1074">
        <v>243.82134805661593</v>
      </c>
      <c r="V1074">
        <v>1759.6717488231195</v>
      </c>
      <c r="W1074">
        <v>724.48023924448364</v>
      </c>
      <c r="X1074">
        <v>2837.4194224904263</v>
      </c>
      <c r="Y1074">
        <v>18443.738971056311</v>
      </c>
      <c r="Z1074">
        <v>1463.3167748080368</v>
      </c>
      <c r="AA1074">
        <v>13720.627889613079</v>
      </c>
      <c r="AB1074">
        <v>557.84465696956704</v>
      </c>
      <c r="AC1074">
        <v>1818.4341205565461</v>
      </c>
      <c r="AD1074">
        <v>4092.8970293925768</v>
      </c>
      <c r="AE1074">
        <v>2987.1350841035824</v>
      </c>
      <c r="AF1074">
        <v>4434.3506027554477</v>
      </c>
      <c r="AG1074">
        <v>16668.928639421269</v>
      </c>
      <c r="AH1074">
        <v>3328.2652954383693</v>
      </c>
      <c r="AI1074">
        <v>1358.7209016262432</v>
      </c>
      <c r="AJ1074">
        <v>8451.9651713044568</v>
      </c>
      <c r="AK1074">
        <v>4476.0881023385291</v>
      </c>
      <c r="AL1074">
        <v>109497.5</v>
      </c>
      <c r="AM1074">
        <v>83505.60546875</v>
      </c>
      <c r="AN1074">
        <v>25991.8994140625</v>
      </c>
      <c r="AO1074" s="5" t="s">
        <v>2218</v>
      </c>
    </row>
    <row r="1075" spans="1:41" ht="15" x14ac:dyDescent="0.25">
      <c r="A1075">
        <v>2015</v>
      </c>
      <c r="B1075" s="5" t="s">
        <v>1808</v>
      </c>
      <c r="C1075" s="5" t="s">
        <v>474</v>
      </c>
      <c r="D1075" s="5" t="s">
        <v>153</v>
      </c>
      <c r="E1075" s="5" t="s">
        <v>491</v>
      </c>
      <c r="F1075" s="5" t="s">
        <v>491</v>
      </c>
      <c r="G1075" s="5" t="s">
        <v>97</v>
      </c>
      <c r="H1075" s="5" t="s">
        <v>319</v>
      </c>
      <c r="I1075">
        <v>2858.010101706042</v>
      </c>
      <c r="J1075">
        <v>8066.6246133078703</v>
      </c>
      <c r="K1075">
        <v>292</v>
      </c>
      <c r="L1075">
        <v>864</v>
      </c>
      <c r="M1075">
        <v>1195.244571428572</v>
      </c>
      <c r="N1075">
        <v>1735.9</v>
      </c>
      <c r="O1075">
        <v>2005</v>
      </c>
      <c r="P1075">
        <v>763</v>
      </c>
      <c r="Q1075">
        <v>662.57799999999997</v>
      </c>
      <c r="R1075">
        <v>1285.4551799999999</v>
      </c>
      <c r="S1075">
        <v>2484.14617066745</v>
      </c>
      <c r="T1075">
        <v>4790</v>
      </c>
      <c r="U1075">
        <v>300</v>
      </c>
      <c r="V1075">
        <v>2114</v>
      </c>
      <c r="W1075">
        <v>763.27499999999998</v>
      </c>
      <c r="X1075">
        <v>3779</v>
      </c>
      <c r="Y1075">
        <v>18280</v>
      </c>
      <c r="Z1075">
        <v>2201.9738266666673</v>
      </c>
      <c r="AA1075">
        <v>15506.35655</v>
      </c>
      <c r="AB1075">
        <v>0</v>
      </c>
      <c r="AC1075">
        <v>1861</v>
      </c>
      <c r="AD1075">
        <v>4375.0820000000003</v>
      </c>
      <c r="AE1075">
        <v>2846</v>
      </c>
      <c r="AF1075">
        <v>3629.7037223847469</v>
      </c>
      <c r="AG1075">
        <v>17117.577529999999</v>
      </c>
      <c r="AH1075">
        <v>3598.9719999999998</v>
      </c>
      <c r="AI1075">
        <v>1212</v>
      </c>
      <c r="AJ1075">
        <v>7402.1762682957678</v>
      </c>
      <c r="AK1075">
        <v>3977</v>
      </c>
      <c r="AL1075">
        <v>115966.0703125</v>
      </c>
      <c r="AM1075">
        <v>87494.35546875</v>
      </c>
      <c r="AN1075">
        <v>28471.720703125</v>
      </c>
      <c r="AO1075" s="5" t="s">
        <v>2221</v>
      </c>
    </row>
    <row r="1076" spans="1:41" ht="15" x14ac:dyDescent="0.25">
      <c r="A1076">
        <v>2015</v>
      </c>
      <c r="B1076" s="5" t="s">
        <v>1806</v>
      </c>
      <c r="C1076" s="5" t="s">
        <v>474</v>
      </c>
      <c r="D1076" s="5" t="s">
        <v>153</v>
      </c>
      <c r="E1076" s="5" t="s">
        <v>491</v>
      </c>
      <c r="F1076" s="5" t="s">
        <v>491</v>
      </c>
      <c r="G1076" s="5" t="s">
        <v>97</v>
      </c>
      <c r="H1076" s="5" t="s">
        <v>319</v>
      </c>
      <c r="I1076">
        <v>3067.9182414121274</v>
      </c>
      <c r="J1076">
        <v>4706.3818512500002</v>
      </c>
      <c r="K1076">
        <v>282</v>
      </c>
      <c r="L1076">
        <v>996.70319999999992</v>
      </c>
      <c r="M1076">
        <v>1018.1802227696007</v>
      </c>
      <c r="N1076">
        <v>1823.8849999999998</v>
      </c>
      <c r="O1076">
        <v>2045.1</v>
      </c>
      <c r="P1076">
        <v>835.923</v>
      </c>
      <c r="Q1076">
        <v>926.87871999999993</v>
      </c>
      <c r="R1076">
        <v>978.52431161374057</v>
      </c>
      <c r="S1076">
        <v>2027.4499999999998</v>
      </c>
      <c r="T1076">
        <v>3319.9750000000004</v>
      </c>
      <c r="U1076">
        <v>230.8</v>
      </c>
      <c r="V1076">
        <v>1759</v>
      </c>
      <c r="W1076">
        <v>717.80399999999997</v>
      </c>
      <c r="X1076">
        <v>2935.5</v>
      </c>
      <c r="Y1076">
        <v>19030</v>
      </c>
      <c r="Z1076">
        <v>1461.248</v>
      </c>
      <c r="AA1076">
        <v>13938.561905671595</v>
      </c>
      <c r="AB1076">
        <v>544</v>
      </c>
      <c r="AC1076">
        <v>1861.2603217259998</v>
      </c>
      <c r="AD1076">
        <v>4063.1627521800001</v>
      </c>
      <c r="AE1076">
        <v>2987.6923076923076</v>
      </c>
      <c r="AF1076">
        <v>4499</v>
      </c>
      <c r="AG1076">
        <v>16765.542600735873</v>
      </c>
      <c r="AH1076">
        <v>3391.7188799999999</v>
      </c>
      <c r="AI1076">
        <v>1351.5</v>
      </c>
      <c r="AJ1076">
        <v>8617.2750276132574</v>
      </c>
      <c r="AK1076">
        <v>4373</v>
      </c>
      <c r="AL1076">
        <v>110555.98828125</v>
      </c>
      <c r="AM1076">
        <v>84486.58984375</v>
      </c>
      <c r="AN1076">
        <v>26069.3916015625</v>
      </c>
      <c r="AO1076" s="5" t="s">
        <v>2223</v>
      </c>
    </row>
    <row r="1077" spans="1:41" ht="15" x14ac:dyDescent="0.25">
      <c r="A1077">
        <v>2015</v>
      </c>
      <c r="B1077" s="5" t="s">
        <v>1807</v>
      </c>
      <c r="C1077" s="5" t="s">
        <v>474</v>
      </c>
      <c r="D1077" s="5" t="s">
        <v>153</v>
      </c>
      <c r="E1077" s="5" t="s">
        <v>491</v>
      </c>
      <c r="F1077" s="5" t="s">
        <v>491</v>
      </c>
      <c r="G1077" s="5" t="s">
        <v>97</v>
      </c>
      <c r="H1077" s="5" t="s">
        <v>319</v>
      </c>
      <c r="I1077">
        <v>2972.3305057742837</v>
      </c>
      <c r="J1077">
        <v>9801.1810418855603</v>
      </c>
      <c r="K1077">
        <v>296.70745393634837</v>
      </c>
      <c r="L1077">
        <v>997</v>
      </c>
      <c r="M1077">
        <v>1136.5388680842013</v>
      </c>
      <c r="N1077">
        <v>1780</v>
      </c>
      <c r="O1077">
        <v>2045.1</v>
      </c>
      <c r="P1077">
        <v>869.14604400000007</v>
      </c>
      <c r="Q1077">
        <v>1052.7160435000001</v>
      </c>
      <c r="R1077">
        <v>1205.2667479982133</v>
      </c>
      <c r="S1077">
        <v>2104.298449560989</v>
      </c>
      <c r="T1077">
        <v>3726</v>
      </c>
      <c r="U1077">
        <v>285.60000000000002</v>
      </c>
      <c r="V1077">
        <v>1904</v>
      </c>
      <c r="W1077">
        <v>718.27499999999998</v>
      </c>
      <c r="X1077">
        <v>4311</v>
      </c>
      <c r="Y1077">
        <v>18280</v>
      </c>
      <c r="Z1077">
        <v>1944</v>
      </c>
      <c r="AA1077">
        <v>13857.356274954</v>
      </c>
      <c r="AB1077">
        <v>546</v>
      </c>
      <c r="AC1077">
        <v>2038.36</v>
      </c>
      <c r="AD1077">
        <v>4499.0339746</v>
      </c>
      <c r="AE1077">
        <v>4181</v>
      </c>
      <c r="AF1077">
        <v>3825.854733674877</v>
      </c>
      <c r="AG1077">
        <v>19882</v>
      </c>
      <c r="AH1077">
        <v>4162.5486767264283</v>
      </c>
      <c r="AI1077">
        <v>1212</v>
      </c>
      <c r="AJ1077">
        <v>9821.8548313432784</v>
      </c>
      <c r="AK1077">
        <v>3977</v>
      </c>
      <c r="AL1077">
        <v>123432.16796875</v>
      </c>
      <c r="AM1077">
        <v>94697.666015625</v>
      </c>
      <c r="AN1077">
        <v>28734.501953125</v>
      </c>
      <c r="AO1077" s="5" t="s">
        <v>2222</v>
      </c>
    </row>
    <row r="1078" spans="1:41" ht="15" x14ac:dyDescent="0.25">
      <c r="A1078">
        <v>2015</v>
      </c>
      <c r="B1078" s="5" t="s">
        <v>1808</v>
      </c>
      <c r="C1078" s="5" t="s">
        <v>474</v>
      </c>
      <c r="D1078" s="5" t="s">
        <v>153</v>
      </c>
      <c r="E1078" s="5" t="s">
        <v>174</v>
      </c>
      <c r="F1078" s="5" t="s">
        <v>174</v>
      </c>
      <c r="G1078" s="5" t="s">
        <v>94</v>
      </c>
      <c r="H1078" s="5" t="s">
        <v>319</v>
      </c>
      <c r="I1078">
        <v>1902.5533742306473</v>
      </c>
      <c r="J1078">
        <v>2757.3249312691692</v>
      </c>
      <c r="K1078">
        <v>245.9602986240848</v>
      </c>
      <c r="L1078">
        <v>336.31306138395269</v>
      </c>
      <c r="M1078">
        <v>1473.8342661389649</v>
      </c>
      <c r="N1078">
        <v>1040.9160308121616</v>
      </c>
      <c r="O1078">
        <v>1485.8009876067163</v>
      </c>
      <c r="P1078">
        <v>600.34391256001106</v>
      </c>
      <c r="Q1078">
        <v>452.11618957410292</v>
      </c>
      <c r="R1078">
        <v>839.89794932452469</v>
      </c>
      <c r="S1078">
        <v>1138.9772678176769</v>
      </c>
      <c r="T1078">
        <v>903.52762759867881</v>
      </c>
      <c r="U1078">
        <v>144.96598825027692</v>
      </c>
      <c r="V1078">
        <v>787.07295559707131</v>
      </c>
      <c r="W1078">
        <v>258.09768642149368</v>
      </c>
      <c r="X1078">
        <v>2610.1909241739613</v>
      </c>
      <c r="Y1078">
        <v>7303.5149897559877</v>
      </c>
      <c r="Z1078">
        <v>1551.2224113623779</v>
      </c>
      <c r="AA1078">
        <v>6357.0716771759971</v>
      </c>
      <c r="AB1078">
        <v>0</v>
      </c>
      <c r="AC1078">
        <v>1295.056266224773</v>
      </c>
      <c r="AD1078">
        <v>4346.9718083358657</v>
      </c>
      <c r="AE1078">
        <v>1784.9690243005011</v>
      </c>
      <c r="AF1078">
        <v>3082.7637133651215</v>
      </c>
      <c r="AG1078">
        <v>12617.710222108633</v>
      </c>
      <c r="AH1078">
        <v>2567.7532354252376</v>
      </c>
      <c r="AI1078">
        <v>574.24200331827149</v>
      </c>
      <c r="AJ1078">
        <v>2523.338685823097</v>
      </c>
      <c r="AK1078">
        <v>479.87356221352053</v>
      </c>
      <c r="AL1078">
        <v>61462.390625</v>
      </c>
      <c r="AM1078">
        <v>45377.15234375</v>
      </c>
      <c r="AN1078">
        <v>16085.23046875</v>
      </c>
      <c r="AO1078" s="5" t="s">
        <v>2224</v>
      </c>
    </row>
    <row r="1079" spans="1:41" ht="15" x14ac:dyDescent="0.25">
      <c r="A1079">
        <v>2015</v>
      </c>
      <c r="B1079" s="5" t="s">
        <v>1806</v>
      </c>
      <c r="C1079" s="5" t="s">
        <v>474</v>
      </c>
      <c r="D1079" s="5" t="s">
        <v>153</v>
      </c>
      <c r="E1079" s="5" t="s">
        <v>174</v>
      </c>
      <c r="F1079" s="5" t="s">
        <v>174</v>
      </c>
      <c r="G1079" s="5" t="s">
        <v>94</v>
      </c>
      <c r="H1079" s="5" t="s">
        <v>319</v>
      </c>
      <c r="I1079">
        <v>1491.2027184277019</v>
      </c>
      <c r="J1079">
        <v>4339.2976334913128</v>
      </c>
      <c r="K1079">
        <v>250.20973584664404</v>
      </c>
      <c r="L1079">
        <v>271.74418032524864</v>
      </c>
      <c r="M1079">
        <v>1400.1421758800982</v>
      </c>
      <c r="N1079">
        <v>960.84640364059612</v>
      </c>
      <c r="O1079">
        <v>1517.6656108730867</v>
      </c>
      <c r="P1079">
        <v>692.17857252657677</v>
      </c>
      <c r="Q1079">
        <v>592.30899718296814</v>
      </c>
      <c r="R1079">
        <v>716.80987521115208</v>
      </c>
      <c r="S1079">
        <v>824.46158860943365</v>
      </c>
      <c r="T1079">
        <v>984.43174759335352</v>
      </c>
      <c r="U1079">
        <v>134.16512653028693</v>
      </c>
      <c r="V1079">
        <v>711.66211753102857</v>
      </c>
      <c r="W1079">
        <v>267.05787502680943</v>
      </c>
      <c r="X1079">
        <v>1310.5247639836518</v>
      </c>
      <c r="Y1079">
        <v>7077.6540853013812</v>
      </c>
      <c r="Z1079">
        <v>1320.7792613544161</v>
      </c>
      <c r="AA1079">
        <v>7130.0164602786408</v>
      </c>
      <c r="AB1079">
        <v>89.214127125647664</v>
      </c>
      <c r="AC1079">
        <v>1322.5481621508727</v>
      </c>
      <c r="AD1079">
        <v>2638.1673604283205</v>
      </c>
      <c r="AE1079">
        <v>1230.539684491692</v>
      </c>
      <c r="AF1079">
        <v>3628.1050386180937</v>
      </c>
      <c r="AG1079">
        <v>7106.4152530859537</v>
      </c>
      <c r="AH1079">
        <v>2667.1434936488881</v>
      </c>
      <c r="AI1079">
        <v>586.55724960770647</v>
      </c>
      <c r="AJ1079">
        <v>4037.0465365551017</v>
      </c>
      <c r="AK1079">
        <v>496.31767274498242</v>
      </c>
      <c r="AL1079">
        <v>55795.21484375</v>
      </c>
      <c r="AM1079">
        <v>42763.3203125</v>
      </c>
      <c r="AN1079">
        <v>13031.89453125</v>
      </c>
      <c r="AO1079" s="5" t="s">
        <v>2226</v>
      </c>
    </row>
    <row r="1080" spans="1:41" ht="15" x14ac:dyDescent="0.25">
      <c r="A1080">
        <v>2015</v>
      </c>
      <c r="B1080" s="5" t="s">
        <v>1807</v>
      </c>
      <c r="C1080" s="5" t="s">
        <v>474</v>
      </c>
      <c r="D1080" s="5" t="s">
        <v>153</v>
      </c>
      <c r="E1080" s="5" t="s">
        <v>174</v>
      </c>
      <c r="F1080" s="5" t="s">
        <v>174</v>
      </c>
      <c r="G1080" s="5" t="s">
        <v>94</v>
      </c>
      <c r="H1080" s="5" t="s">
        <v>319</v>
      </c>
      <c r="I1080">
        <v>1888.4362544603248</v>
      </c>
      <c r="J1080">
        <v>3285.5498456598443</v>
      </c>
      <c r="K1080">
        <v>246.09799549755476</v>
      </c>
      <c r="L1080">
        <v>277.8038722180986</v>
      </c>
      <c r="M1080">
        <v>1580.2611571826624</v>
      </c>
      <c r="N1080">
        <v>1043.7775923556821</v>
      </c>
      <c r="O1080">
        <v>1448.6223831820398</v>
      </c>
      <c r="P1080">
        <v>716.5397289192955</v>
      </c>
      <c r="Q1080">
        <v>720.20713087041361</v>
      </c>
      <c r="R1080">
        <v>559.44520231658259</v>
      </c>
      <c r="S1080">
        <v>883.00457821031421</v>
      </c>
      <c r="T1080">
        <v>1006.5357689061544</v>
      </c>
      <c r="U1080">
        <v>145.3437650300487</v>
      </c>
      <c r="V1080">
        <v>710.61425284774498</v>
      </c>
      <c r="W1080">
        <v>258.77028082808323</v>
      </c>
      <c r="X1080">
        <v>1548.0520125776654</v>
      </c>
      <c r="Y1080">
        <v>7322.5477187922734</v>
      </c>
      <c r="Z1080">
        <v>1668.8363048464041</v>
      </c>
      <c r="AA1080">
        <v>7103.1402510476246</v>
      </c>
      <c r="AB1080">
        <v>109.71239881077084</v>
      </c>
      <c r="AC1080">
        <v>1270.2481403595668</v>
      </c>
      <c r="AD1080">
        <v>3021.869354038191</v>
      </c>
      <c r="AE1080">
        <v>1509.8036533592317</v>
      </c>
      <c r="AF1080">
        <v>2954.4678337596351</v>
      </c>
      <c r="AG1080">
        <v>7563.1097675608444</v>
      </c>
      <c r="AH1080">
        <v>2765.6824890818943</v>
      </c>
      <c r="AI1080">
        <v>575.73845981432032</v>
      </c>
      <c r="AJ1080">
        <v>4000.5362913778727</v>
      </c>
      <c r="AK1080">
        <v>481.12409753714184</v>
      </c>
      <c r="AL1080">
        <v>56665.8828125</v>
      </c>
      <c r="AM1080">
        <v>42740.40625</v>
      </c>
      <c r="AN1080">
        <v>13925.470703125</v>
      </c>
      <c r="AO1080" s="5" t="s">
        <v>2225</v>
      </c>
    </row>
    <row r="1081" spans="1:41" ht="15" x14ac:dyDescent="0.25">
      <c r="A1081">
        <v>2015</v>
      </c>
      <c r="B1081" s="5" t="s">
        <v>1808</v>
      </c>
      <c r="C1081" s="5" t="s">
        <v>474</v>
      </c>
      <c r="D1081" s="5" t="s">
        <v>153</v>
      </c>
      <c r="E1081" s="5" t="s">
        <v>174</v>
      </c>
      <c r="F1081" s="5" t="s">
        <v>174</v>
      </c>
      <c r="G1081" s="5" t="s">
        <v>97</v>
      </c>
      <c r="H1081" s="5" t="s">
        <v>319</v>
      </c>
      <c r="I1081">
        <v>1895.125267346154</v>
      </c>
      <c r="J1081">
        <v>2746.55955428571</v>
      </c>
      <c r="K1081">
        <v>245</v>
      </c>
      <c r="L1081">
        <v>335</v>
      </c>
      <c r="M1081">
        <v>1468.08</v>
      </c>
      <c r="N1081">
        <v>1036.8520000000001</v>
      </c>
      <c r="O1081">
        <v>1480</v>
      </c>
      <c r="P1081">
        <v>598</v>
      </c>
      <c r="Q1081">
        <v>450.351</v>
      </c>
      <c r="R1081">
        <v>836.61874999999998</v>
      </c>
      <c r="S1081">
        <v>1134.5303781803341</v>
      </c>
      <c r="T1081">
        <v>900</v>
      </c>
      <c r="U1081">
        <v>144.4</v>
      </c>
      <c r="V1081">
        <v>784</v>
      </c>
      <c r="W1081">
        <v>257.08999999999997</v>
      </c>
      <c r="X1081">
        <v>2600</v>
      </c>
      <c r="Y1081">
        <v>7275</v>
      </c>
      <c r="Z1081">
        <v>1545.1659999999999</v>
      </c>
      <c r="AA1081">
        <v>6332.2518700000001</v>
      </c>
      <c r="AB1081"/>
      <c r="AC1081">
        <v>1354</v>
      </c>
      <c r="AD1081">
        <v>4330</v>
      </c>
      <c r="AE1081">
        <v>1778</v>
      </c>
      <c r="AF1081">
        <v>3070.727731261979</v>
      </c>
      <c r="AG1081">
        <v>12568.447109999999</v>
      </c>
      <c r="AH1081">
        <v>2557.7280000000001</v>
      </c>
      <c r="AI1081">
        <v>572</v>
      </c>
      <c r="AJ1081">
        <v>2513.4868573708991</v>
      </c>
      <c r="AK1081">
        <v>478</v>
      </c>
      <c r="AL1081">
        <v>61286.41015625</v>
      </c>
      <c r="AM1081">
        <v>45263.98828125</v>
      </c>
      <c r="AN1081">
        <v>16022.427734375</v>
      </c>
      <c r="AO1081" s="5" t="s">
        <v>2228</v>
      </c>
    </row>
    <row r="1082" spans="1:41" ht="15" x14ac:dyDescent="0.25">
      <c r="A1082">
        <v>2015</v>
      </c>
      <c r="B1082" s="5" t="s">
        <v>1807</v>
      </c>
      <c r="C1082" s="5" t="s">
        <v>474</v>
      </c>
      <c r="D1082" s="5" t="s">
        <v>153</v>
      </c>
      <c r="E1082" s="5" t="s">
        <v>174</v>
      </c>
      <c r="F1082" s="5" t="s">
        <v>174</v>
      </c>
      <c r="G1082" s="5" t="s">
        <v>97</v>
      </c>
      <c r="H1082" s="5" t="s">
        <v>319</v>
      </c>
      <c r="I1082">
        <v>1895.125267346154</v>
      </c>
      <c r="J1082">
        <v>3329.5</v>
      </c>
      <c r="K1082">
        <v>249.2097989949749</v>
      </c>
      <c r="L1082">
        <v>276</v>
      </c>
      <c r="M1082">
        <v>1570</v>
      </c>
      <c r="N1082">
        <v>1063</v>
      </c>
      <c r="O1082">
        <v>1509.6</v>
      </c>
      <c r="P1082">
        <v>721.85341799999992</v>
      </c>
      <c r="Q1082">
        <v>715.53058830000009</v>
      </c>
      <c r="R1082">
        <v>563.54019541701416</v>
      </c>
      <c r="S1082">
        <v>877.27093809086705</v>
      </c>
      <c r="T1082">
        <v>1035</v>
      </c>
      <c r="U1082">
        <v>147.28800000000001</v>
      </c>
      <c r="V1082">
        <v>720</v>
      </c>
      <c r="W1082">
        <v>257.08999999999997</v>
      </c>
      <c r="X1082">
        <v>1587</v>
      </c>
      <c r="Y1082">
        <v>7275</v>
      </c>
      <c r="Z1082">
        <v>1658</v>
      </c>
      <c r="AA1082">
        <v>7201.0682842848964</v>
      </c>
      <c r="AB1082">
        <v>109</v>
      </c>
      <c r="AC1082">
        <v>1322.576</v>
      </c>
      <c r="AD1082">
        <v>3002.2473591000012</v>
      </c>
      <c r="AE1082">
        <v>1500</v>
      </c>
      <c r="AF1082">
        <v>2935.2834991352388</v>
      </c>
      <c r="AG1082">
        <v>7744</v>
      </c>
      <c r="AH1082">
        <v>2846.9855295000002</v>
      </c>
      <c r="AI1082">
        <v>572</v>
      </c>
      <c r="AJ1082">
        <v>4114.8614390172488</v>
      </c>
      <c r="AK1082">
        <v>478</v>
      </c>
      <c r="AL1082">
        <v>57276.03125</v>
      </c>
      <c r="AM1082">
        <v>43182.62890625</v>
      </c>
      <c r="AN1082">
        <v>14093.4033203125</v>
      </c>
      <c r="AO1082" s="5" t="s">
        <v>2229</v>
      </c>
    </row>
    <row r="1083" spans="1:41" ht="15" x14ac:dyDescent="0.25">
      <c r="A1083">
        <v>2015</v>
      </c>
      <c r="B1083" s="5" t="s">
        <v>1806</v>
      </c>
      <c r="C1083" s="5" t="s">
        <v>474</v>
      </c>
      <c r="D1083" s="5" t="s">
        <v>153</v>
      </c>
      <c r="E1083" s="5" t="s">
        <v>174</v>
      </c>
      <c r="F1083" s="5" t="s">
        <v>174</v>
      </c>
      <c r="G1083" s="5" t="s">
        <v>97</v>
      </c>
      <c r="H1083" s="5" t="s">
        <v>319</v>
      </c>
      <c r="I1083">
        <v>1483.871292712282</v>
      </c>
      <c r="J1083">
        <v>4140.5131250000004</v>
      </c>
      <c r="K1083">
        <v>259</v>
      </c>
      <c r="L1083">
        <v>275.70600000000002</v>
      </c>
      <c r="M1083">
        <v>1399.5281078999999</v>
      </c>
      <c r="N1083">
        <v>984.43562499999985</v>
      </c>
      <c r="O1083">
        <v>1509.6</v>
      </c>
      <c r="P1083">
        <v>702.67499999999995</v>
      </c>
      <c r="Q1083">
        <v>591.47161600000004</v>
      </c>
      <c r="R1083">
        <v>712.80823641898576</v>
      </c>
      <c r="S1083">
        <v>824.09999999999991</v>
      </c>
      <c r="T1083">
        <v>1008.6</v>
      </c>
      <c r="U1083">
        <v>127</v>
      </c>
      <c r="V1083">
        <v>711</v>
      </c>
      <c r="W1083">
        <v>264.59688</v>
      </c>
      <c r="X1083">
        <v>1355.69127906106</v>
      </c>
      <c r="Y1083">
        <v>7311</v>
      </c>
      <c r="Z1083">
        <v>1318.912</v>
      </c>
      <c r="AA1083">
        <v>7243.2673358401153</v>
      </c>
      <c r="AB1083">
        <v>87</v>
      </c>
      <c r="AC1083">
        <v>1353.6956824312499</v>
      </c>
      <c r="AD1083">
        <v>2619.0014740000001</v>
      </c>
      <c r="AE1083">
        <v>1230.7692307692309</v>
      </c>
      <c r="AF1083">
        <v>3681</v>
      </c>
      <c r="AG1083">
        <v>7148.9620174359688</v>
      </c>
      <c r="AH1083">
        <v>2717.992749999999</v>
      </c>
      <c r="AI1083">
        <v>583.44000000000005</v>
      </c>
      <c r="AJ1083">
        <v>4116.0061121500958</v>
      </c>
      <c r="AK1083">
        <v>486</v>
      </c>
      <c r="AL1083">
        <v>56247.64453125</v>
      </c>
      <c r="AM1083">
        <v>43133.09375</v>
      </c>
      <c r="AN1083">
        <v>13114.5517578125</v>
      </c>
      <c r="AO1083" s="5" t="s">
        <v>2227</v>
      </c>
    </row>
    <row r="1084" spans="1:41" ht="15" x14ac:dyDescent="0.25">
      <c r="A1084">
        <v>2015</v>
      </c>
      <c r="B1084" s="5" t="s">
        <v>1807</v>
      </c>
      <c r="C1084" s="5" t="s">
        <v>474</v>
      </c>
      <c r="D1084" s="5" t="s">
        <v>153</v>
      </c>
      <c r="E1084" s="5" t="s">
        <v>177</v>
      </c>
      <c r="F1084" s="5" t="s">
        <v>177</v>
      </c>
      <c r="G1084" s="5" t="s">
        <v>94</v>
      </c>
      <c r="H1084" s="5" t="s">
        <v>319</v>
      </c>
      <c r="I1084">
        <v>4155.52695229851</v>
      </c>
      <c r="J1084">
        <v>4789.1798051783444</v>
      </c>
      <c r="K1084">
        <v>730.90274633117303</v>
      </c>
      <c r="L1084">
        <v>155.00650841154777</v>
      </c>
      <c r="M1084">
        <v>1754.3918452034272</v>
      </c>
      <c r="N1084">
        <v>1486.6533306743902</v>
      </c>
      <c r="O1084">
        <v>1831.8950994092011</v>
      </c>
      <c r="P1084">
        <v>2519.3117223909658</v>
      </c>
      <c r="Q1084">
        <v>897.8299058642898</v>
      </c>
      <c r="R1084">
        <v>2498.6193600537931</v>
      </c>
      <c r="S1084">
        <v>2412.6662380680523</v>
      </c>
      <c r="T1084">
        <v>2717.6465760466172</v>
      </c>
      <c r="U1084">
        <v>259.18296049333475</v>
      </c>
      <c r="V1084">
        <v>2651.2152152988106</v>
      </c>
      <c r="W1084">
        <v>2021.093627890491</v>
      </c>
      <c r="X1084">
        <v>2793.8696731094133</v>
      </c>
      <c r="Y1084">
        <v>15948.559258318017</v>
      </c>
      <c r="Z1084">
        <v>2038.2349320349626</v>
      </c>
      <c r="AA1084">
        <v>12149.263162783433</v>
      </c>
      <c r="AB1084">
        <v>789.12404282242505</v>
      </c>
      <c r="AC1084">
        <v>2429.7773461394568</v>
      </c>
      <c r="AD1084">
        <v>1662.7970902329671</v>
      </c>
      <c r="AE1084">
        <v>4050.5486094505331</v>
      </c>
      <c r="AF1084">
        <v>7138.3516730824467</v>
      </c>
      <c r="AG1084">
        <v>43621.247152854921</v>
      </c>
      <c r="AH1084">
        <v>5913.6821698548101</v>
      </c>
      <c r="AI1084">
        <v>1123.2939180992682</v>
      </c>
      <c r="AJ1084">
        <v>4651.8682926197607</v>
      </c>
      <c r="AK1084">
        <v>2312.914517226377</v>
      </c>
      <c r="AL1084">
        <v>137504.671875</v>
      </c>
      <c r="AM1084">
        <v>111440.375</v>
      </c>
      <c r="AN1084">
        <v>26064.27734375</v>
      </c>
      <c r="AO1084" s="5" t="s">
        <v>2230</v>
      </c>
    </row>
    <row r="1085" spans="1:41" ht="15" x14ac:dyDescent="0.25">
      <c r="A1085">
        <v>2015</v>
      </c>
      <c r="B1085" s="5" t="s">
        <v>1806</v>
      </c>
      <c r="C1085" s="5" t="s">
        <v>474</v>
      </c>
      <c r="D1085" s="5" t="s">
        <v>153</v>
      </c>
      <c r="E1085" s="5" t="s">
        <v>177</v>
      </c>
      <c r="F1085" s="5" t="s">
        <v>177</v>
      </c>
      <c r="G1085" s="5" t="s">
        <v>94</v>
      </c>
      <c r="H1085" s="5" t="s">
        <v>319</v>
      </c>
      <c r="I1085">
        <v>6037.5552459441287</v>
      </c>
      <c r="J1085">
        <v>574.25185276278955</v>
      </c>
      <c r="K1085">
        <v>0</v>
      </c>
      <c r="L1085">
        <v>165.81522248525548</v>
      </c>
      <c r="M1085">
        <v>2200.7289606867912</v>
      </c>
      <c r="N1085">
        <v>1057.2386789257787</v>
      </c>
      <c r="O1085">
        <v>1876.5730188498303</v>
      </c>
      <c r="P1085">
        <v>3589.0740797674348</v>
      </c>
      <c r="Q1085">
        <v>1126.1090645859274</v>
      </c>
      <c r="R1085">
        <v>2286.7502108952217</v>
      </c>
      <c r="S1085">
        <v>1869.3948706902954</v>
      </c>
      <c r="T1085">
        <v>2645.6603216571375</v>
      </c>
      <c r="U1085">
        <v>240.86337676303481</v>
      </c>
      <c r="V1085">
        <v>2959.4479412025194</v>
      </c>
      <c r="W1085">
        <v>1133.121959469433</v>
      </c>
      <c r="X1085">
        <v>4742.5061890198795</v>
      </c>
      <c r="Y1085">
        <v>16614.336640111993</v>
      </c>
      <c r="Z1085">
        <v>1374.3674545339104</v>
      </c>
      <c r="AA1085">
        <v>15353.120537190111</v>
      </c>
      <c r="AB1085">
        <v>803.95259386790542</v>
      </c>
      <c r="AC1085">
        <v>2868.6894211440544</v>
      </c>
      <c r="AD1085">
        <v>2041.7505397798413</v>
      </c>
      <c r="AE1085">
        <v>3434.9002581584523</v>
      </c>
      <c r="AF1085">
        <v>8110.7515247998635</v>
      </c>
      <c r="AG1085">
        <v>43519.453888335556</v>
      </c>
      <c r="AH1085">
        <v>6980.3811098698816</v>
      </c>
      <c r="AI1085">
        <v>1144.4019065772736</v>
      </c>
      <c r="AJ1085">
        <v>4268.0495582566537</v>
      </c>
      <c r="AK1085">
        <v>1658.1522248525548</v>
      </c>
      <c r="AL1085">
        <v>140677.390625</v>
      </c>
      <c r="AM1085">
        <v>113580.765625</v>
      </c>
      <c r="AN1085">
        <v>27096.623046875</v>
      </c>
      <c r="AO1085" s="5" t="s">
        <v>2231</v>
      </c>
    </row>
    <row r="1086" spans="1:41" ht="15" x14ac:dyDescent="0.25">
      <c r="A1086">
        <v>2015</v>
      </c>
      <c r="B1086" s="5" t="s">
        <v>1808</v>
      </c>
      <c r="C1086" s="5" t="s">
        <v>474</v>
      </c>
      <c r="D1086" s="5" t="s">
        <v>153</v>
      </c>
      <c r="E1086" s="5" t="s">
        <v>177</v>
      </c>
      <c r="F1086" s="5" t="s">
        <v>177</v>
      </c>
      <c r="G1086" s="5" t="s">
        <v>94</v>
      </c>
      <c r="H1086" s="5" t="s">
        <v>319</v>
      </c>
      <c r="I1086">
        <v>3887.1766378467605</v>
      </c>
      <c r="J1086">
        <v>3872.1178440534491</v>
      </c>
      <c r="K1086">
        <v>728.84561959626762</v>
      </c>
      <c r="L1086">
        <v>326.27386552174517</v>
      </c>
      <c r="M1086">
        <v>1750.1761832008485</v>
      </c>
      <c r="N1086">
        <v>1310.0909659479869</v>
      </c>
      <c r="O1086">
        <v>1945.5961580958217</v>
      </c>
      <c r="P1086">
        <v>3563.9145310836775</v>
      </c>
      <c r="Q1086">
        <v>1332.2504829746656</v>
      </c>
      <c r="R1086">
        <v>2566.0184623802479</v>
      </c>
      <c r="S1086">
        <v>3157.3270986642724</v>
      </c>
      <c r="T1086">
        <v>1907.447213819433</v>
      </c>
      <c r="U1086">
        <v>258.5092934518442</v>
      </c>
      <c r="V1086">
        <v>2233.7210793411782</v>
      </c>
      <c r="W1086">
        <v>1942.5843993371595</v>
      </c>
      <c r="X1086">
        <v>2594.1282107944289</v>
      </c>
      <c r="Y1086">
        <v>15907.105843667852</v>
      </c>
      <c r="Z1086">
        <v>573.0312762972892</v>
      </c>
      <c r="AA1086">
        <v>9634.9380382571144</v>
      </c>
      <c r="AB1086">
        <v>0</v>
      </c>
      <c r="AC1086">
        <v>2807.9630826594498</v>
      </c>
      <c r="AD1086">
        <v>1457.2786282425984</v>
      </c>
      <c r="AE1086">
        <v>2947.5079051441344</v>
      </c>
      <c r="AF1086">
        <v>6650.6426358784256</v>
      </c>
      <c r="AG1086">
        <v>41897.967178813364</v>
      </c>
      <c r="AH1086">
        <v>4195.119935643701</v>
      </c>
      <c r="AI1086">
        <v>1120.3742582223617</v>
      </c>
      <c r="AJ1086">
        <v>4274.7656879541901</v>
      </c>
      <c r="AK1086">
        <v>2307.0072091352931</v>
      </c>
      <c r="AL1086">
        <v>127149.875</v>
      </c>
      <c r="AM1086">
        <v>104044</v>
      </c>
      <c r="AN1086">
        <v>23105.884765625</v>
      </c>
      <c r="AO1086" s="5" t="s">
        <v>2232</v>
      </c>
    </row>
    <row r="1087" spans="1:41" ht="15" x14ac:dyDescent="0.25">
      <c r="A1087">
        <v>2015</v>
      </c>
      <c r="B1087" s="5" t="s">
        <v>1808</v>
      </c>
      <c r="C1087" s="5" t="s">
        <v>474</v>
      </c>
      <c r="D1087" s="5" t="s">
        <v>153</v>
      </c>
      <c r="E1087" s="5" t="s">
        <v>177</v>
      </c>
      <c r="F1087" s="5" t="s">
        <v>177</v>
      </c>
      <c r="G1087" s="5" t="s">
        <v>97</v>
      </c>
      <c r="H1087" s="5" t="s">
        <v>319</v>
      </c>
      <c r="I1087">
        <v>3872</v>
      </c>
      <c r="J1087">
        <v>3857</v>
      </c>
      <c r="K1087">
        <v>726</v>
      </c>
      <c r="L1087">
        <v>325</v>
      </c>
      <c r="M1087">
        <v>1743.3430000000001</v>
      </c>
      <c r="N1087">
        <v>1304.9759999999719</v>
      </c>
      <c r="O1087">
        <v>1938</v>
      </c>
      <c r="P1087">
        <v>3550</v>
      </c>
      <c r="Q1087">
        <v>1327.049</v>
      </c>
      <c r="R1087">
        <v>2556</v>
      </c>
      <c r="S1087">
        <v>3145</v>
      </c>
      <c r="T1087">
        <v>1900</v>
      </c>
      <c r="U1087">
        <v>257.5</v>
      </c>
      <c r="V1087">
        <v>2225</v>
      </c>
      <c r="W1087">
        <v>1935</v>
      </c>
      <c r="X1087">
        <v>2584</v>
      </c>
      <c r="Y1087">
        <v>15845</v>
      </c>
      <c r="Z1087">
        <v>570.79399999999998</v>
      </c>
      <c r="AA1087">
        <v>9597.3205130181268</v>
      </c>
      <c r="AB1087"/>
      <c r="AC1087">
        <v>2936</v>
      </c>
      <c r="AD1087">
        <v>1451.5889999999999</v>
      </c>
      <c r="AE1087">
        <v>2936</v>
      </c>
      <c r="AF1087">
        <v>6624.6766445853564</v>
      </c>
      <c r="AG1087">
        <v>41734.385655864993</v>
      </c>
      <c r="AH1087">
        <v>4178.741</v>
      </c>
      <c r="AI1087">
        <v>1116</v>
      </c>
      <c r="AJ1087">
        <v>4258.0757927499999</v>
      </c>
      <c r="AK1087">
        <v>2298</v>
      </c>
      <c r="AL1087">
        <v>126792.453125</v>
      </c>
      <c r="AM1087">
        <v>103776.7734375</v>
      </c>
      <c r="AN1087">
        <v>23015.671875</v>
      </c>
      <c r="AO1087" s="5" t="s">
        <v>2234</v>
      </c>
    </row>
    <row r="1088" spans="1:41" ht="15" x14ac:dyDescent="0.25">
      <c r="A1088">
        <v>2015</v>
      </c>
      <c r="B1088" s="5" t="s">
        <v>1806</v>
      </c>
      <c r="C1088" s="5" t="s">
        <v>474</v>
      </c>
      <c r="D1088" s="5" t="s">
        <v>153</v>
      </c>
      <c r="E1088" s="5" t="s">
        <v>177</v>
      </c>
      <c r="F1088" s="5" t="s">
        <v>177</v>
      </c>
      <c r="G1088" s="5" t="s">
        <v>97</v>
      </c>
      <c r="H1088" s="5" t="s">
        <v>319</v>
      </c>
      <c r="I1088">
        <v>6007.8718989106346</v>
      </c>
      <c r="J1088">
        <v>585</v>
      </c>
      <c r="K1088"/>
      <c r="L1088">
        <v>168.23267999999999</v>
      </c>
      <c r="M1088">
        <v>2199.7637749999999</v>
      </c>
      <c r="N1088">
        <v>1083.194375</v>
      </c>
      <c r="O1088">
        <v>1938</v>
      </c>
      <c r="P1088">
        <v>3643.5</v>
      </c>
      <c r="Q1088">
        <v>1072.423</v>
      </c>
      <c r="R1088">
        <v>2273.9842757869519</v>
      </c>
      <c r="S1088">
        <v>1868.575</v>
      </c>
      <c r="T1088">
        <v>2710.6125000000002</v>
      </c>
      <c r="U1088">
        <v>228</v>
      </c>
      <c r="V1088">
        <v>2958</v>
      </c>
      <c r="W1088">
        <v>1122.68</v>
      </c>
      <c r="X1088">
        <v>4906.4567808810007</v>
      </c>
      <c r="Y1088">
        <v>16549</v>
      </c>
      <c r="Z1088">
        <v>1397.085184</v>
      </c>
      <c r="AA1088">
        <v>15596.984538504021</v>
      </c>
      <c r="AB1088">
        <v>784</v>
      </c>
      <c r="AC1088">
        <v>2936.2503345990872</v>
      </c>
      <c r="AD1088">
        <v>2026.9175312499999</v>
      </c>
      <c r="AE1088">
        <v>3435.541008373918</v>
      </c>
      <c r="AF1088">
        <v>8229</v>
      </c>
      <c r="AG1088">
        <v>43780.814874821401</v>
      </c>
      <c r="AH1088">
        <v>7077.7086590357321</v>
      </c>
      <c r="AI1088">
        <v>1138.32</v>
      </c>
      <c r="AJ1088">
        <v>4351.5272637244534</v>
      </c>
      <c r="AK1088">
        <v>1682</v>
      </c>
      <c r="AL1088">
        <v>141751.4375</v>
      </c>
      <c r="AM1088">
        <v>114296.3984375</v>
      </c>
      <c r="AN1088">
        <v>27455.03515625</v>
      </c>
      <c r="AO1088" s="5" t="s">
        <v>2235</v>
      </c>
    </row>
    <row r="1089" spans="1:41" ht="15" x14ac:dyDescent="0.25">
      <c r="A1089">
        <v>2015</v>
      </c>
      <c r="B1089" s="5" t="s">
        <v>1807</v>
      </c>
      <c r="C1089" s="5" t="s">
        <v>474</v>
      </c>
      <c r="D1089" s="5" t="s">
        <v>153</v>
      </c>
      <c r="E1089" s="5" t="s">
        <v>177</v>
      </c>
      <c r="F1089" s="5" t="s">
        <v>177</v>
      </c>
      <c r="G1089" s="5" t="s">
        <v>97</v>
      </c>
      <c r="H1089" s="5" t="s">
        <v>319</v>
      </c>
      <c r="I1089">
        <v>4170.2462065310428</v>
      </c>
      <c r="J1089">
        <v>4823.8064802652161</v>
      </c>
      <c r="K1089">
        <v>740.14469776482417</v>
      </c>
      <c r="L1089">
        <v>154</v>
      </c>
      <c r="M1089">
        <v>1743</v>
      </c>
      <c r="N1089">
        <v>1514</v>
      </c>
      <c r="O1089">
        <v>1938</v>
      </c>
      <c r="P1089">
        <v>2537.994342</v>
      </c>
      <c r="Q1089">
        <v>892</v>
      </c>
      <c r="R1089">
        <v>2516.9086026778368</v>
      </c>
      <c r="S1089">
        <v>2397</v>
      </c>
      <c r="T1089">
        <v>2748.6</v>
      </c>
      <c r="U1089">
        <v>262.64999999999998</v>
      </c>
      <c r="V1089">
        <v>2686</v>
      </c>
      <c r="W1089">
        <v>2007.97</v>
      </c>
      <c r="X1089">
        <v>2859</v>
      </c>
      <c r="Y1089">
        <v>15845</v>
      </c>
      <c r="Z1089">
        <v>2025</v>
      </c>
      <c r="AA1089">
        <v>12316.75998880175</v>
      </c>
      <c r="AB1089">
        <v>784</v>
      </c>
      <c r="AC1089">
        <v>2529.8719999999998</v>
      </c>
      <c r="AD1089">
        <v>1652</v>
      </c>
      <c r="AE1089">
        <v>4024.2470606409129</v>
      </c>
      <c r="AF1089">
        <v>7092</v>
      </c>
      <c r="AG1089">
        <v>44422</v>
      </c>
      <c r="AH1089">
        <v>6078.4170814689278</v>
      </c>
      <c r="AI1089">
        <v>1116</v>
      </c>
      <c r="AJ1089">
        <v>4784.8068515072027</v>
      </c>
      <c r="AK1089">
        <v>2297.8960000000002</v>
      </c>
      <c r="AL1089">
        <v>138959.328125</v>
      </c>
      <c r="AM1089">
        <v>112597.2890625</v>
      </c>
      <c r="AN1089">
        <v>26362.029296875</v>
      </c>
      <c r="AO1089" s="5" t="s">
        <v>2233</v>
      </c>
    </row>
    <row r="1090" spans="1:41" ht="15" x14ac:dyDescent="0.25">
      <c r="A1090">
        <v>2015</v>
      </c>
      <c r="B1090" s="5" t="s">
        <v>1807</v>
      </c>
      <c r="C1090" s="5" t="s">
        <v>474</v>
      </c>
      <c r="D1090" s="5" t="s">
        <v>153</v>
      </c>
      <c r="E1090" s="5" t="s">
        <v>183</v>
      </c>
      <c r="F1090" s="5" t="s">
        <v>184</v>
      </c>
      <c r="G1090" s="5" t="s">
        <v>94</v>
      </c>
      <c r="H1090" s="5" t="s">
        <v>319</v>
      </c>
      <c r="I1090">
        <v>14760.905619963083</v>
      </c>
      <c r="J1090">
        <v>22844.353994743356</v>
      </c>
      <c r="K1090">
        <v>2811.897067510527</v>
      </c>
      <c r="L1090">
        <v>3108.1824543822049</v>
      </c>
      <c r="M1090">
        <v>10002.952471389362</v>
      </c>
      <c r="N1090">
        <v>8090.534510467669</v>
      </c>
      <c r="O1090">
        <v>6602.8504871659188</v>
      </c>
      <c r="P1090">
        <v>9006.7870405102476</v>
      </c>
      <c r="Q1090">
        <v>4960.5814001320014</v>
      </c>
      <c r="R1090">
        <v>7969.0232994882572</v>
      </c>
      <c r="S1090">
        <v>8969.6377556923526</v>
      </c>
      <c r="T1090">
        <v>11977.775649983238</v>
      </c>
      <c r="U1090">
        <v>2414.4377410213274</v>
      </c>
      <c r="V1090">
        <v>9392.9917954322336</v>
      </c>
      <c r="W1090">
        <v>4703.3353082658341</v>
      </c>
      <c r="X1090">
        <v>16137.494817114442</v>
      </c>
      <c r="Y1090">
        <v>60152.5906213696</v>
      </c>
      <c r="Z1090">
        <v>7800.6522090226972</v>
      </c>
      <c r="AA1090">
        <v>66411.515329518748</v>
      </c>
      <c r="AB1090">
        <v>2264.7054800388473</v>
      </c>
      <c r="AC1090">
        <v>10340.141953972925</v>
      </c>
      <c r="AD1090">
        <v>13791.483575772323</v>
      </c>
      <c r="AE1090">
        <v>13650.153360619788</v>
      </c>
      <c r="AF1090">
        <v>36364.910861827455</v>
      </c>
      <c r="AG1090">
        <v>115770.73760381698</v>
      </c>
      <c r="AH1090">
        <v>22343.04481409361</v>
      </c>
      <c r="AI1090">
        <v>4908.8749449553152</v>
      </c>
      <c r="AJ1090">
        <v>32440.399479545496</v>
      </c>
      <c r="AK1090">
        <v>8969.4651672710206</v>
      </c>
      <c r="AL1090">
        <v>538962.375</v>
      </c>
      <c r="AM1090">
        <v>425478.9375</v>
      </c>
      <c r="AN1090">
        <v>113483.5234375</v>
      </c>
      <c r="AO1090" s="5" t="s">
        <v>2237</v>
      </c>
    </row>
    <row r="1091" spans="1:41" ht="15" x14ac:dyDescent="0.25">
      <c r="A1091">
        <v>2015</v>
      </c>
      <c r="B1091" s="5" t="s">
        <v>1806</v>
      </c>
      <c r="C1091" s="5" t="s">
        <v>474</v>
      </c>
      <c r="D1091" s="5" t="s">
        <v>153</v>
      </c>
      <c r="E1091" s="5" t="s">
        <v>183</v>
      </c>
      <c r="F1091" s="5" t="s">
        <v>184</v>
      </c>
      <c r="G1091" s="5" t="s">
        <v>94</v>
      </c>
      <c r="H1091" s="5" t="s">
        <v>319</v>
      </c>
      <c r="I1091">
        <v>16209.531055874482</v>
      </c>
      <c r="J1091">
        <v>11434.797281261101</v>
      </c>
      <c r="K1091">
        <v>993.66079522704126</v>
      </c>
      <c r="L1091">
        <v>3136.8558729654237</v>
      </c>
      <c r="M1091">
        <v>10270.686095656241</v>
      </c>
      <c r="N1091">
        <v>7554.4882130419119</v>
      </c>
      <c r="O1091">
        <v>6975.1091115937406</v>
      </c>
      <c r="P1091">
        <v>8673.2538761922751</v>
      </c>
      <c r="Q1091">
        <v>5170.0644441225613</v>
      </c>
      <c r="R1091">
        <v>8874.1671286231176</v>
      </c>
      <c r="S1091">
        <v>14021.999704782829</v>
      </c>
      <c r="T1091">
        <v>11382.492081548151</v>
      </c>
      <c r="U1091">
        <v>2266.0172945469731</v>
      </c>
      <c r="V1091">
        <v>9483.3591684826388</v>
      </c>
      <c r="W1091">
        <v>3749.9979070068357</v>
      </c>
      <c r="X1091">
        <v>15246.822845388735</v>
      </c>
      <c r="Y1091">
        <v>63717.344862979808</v>
      </c>
      <c r="Z1091">
        <v>6373.7634287132978</v>
      </c>
      <c r="AA1091">
        <v>69409.860737155337</v>
      </c>
      <c r="AB1091">
        <v>2262.1421199905603</v>
      </c>
      <c r="AC1091">
        <v>10153.205943731253</v>
      </c>
      <c r="AD1091">
        <v>13169.855638107278</v>
      </c>
      <c r="AE1091">
        <v>13993.350037434422</v>
      </c>
      <c r="AF1091">
        <v>35687.700961229006</v>
      </c>
      <c r="AG1091">
        <v>108672.09384645974</v>
      </c>
      <c r="AH1091">
        <v>21992.517649192123</v>
      </c>
      <c r="AI1091">
        <v>5012.3983148294919</v>
      </c>
      <c r="AJ1091">
        <v>32160.148700621703</v>
      </c>
      <c r="AK1091">
        <v>8780.926098585298</v>
      </c>
      <c r="AL1091">
        <v>526828.625</v>
      </c>
      <c r="AM1091">
        <v>412970</v>
      </c>
      <c r="AN1091">
        <v>113858.609375</v>
      </c>
      <c r="AO1091" s="5" t="s">
        <v>2238</v>
      </c>
    </row>
    <row r="1092" spans="1:41" ht="15" x14ac:dyDescent="0.25">
      <c r="A1092">
        <v>2015</v>
      </c>
      <c r="B1092" s="5" t="s">
        <v>1808</v>
      </c>
      <c r="C1092" s="5" t="s">
        <v>474</v>
      </c>
      <c r="D1092" s="5" t="s">
        <v>153</v>
      </c>
      <c r="E1092" s="5" t="s">
        <v>183</v>
      </c>
      <c r="F1092" s="5" t="s">
        <v>184</v>
      </c>
      <c r="G1092" s="5" t="s">
        <v>94</v>
      </c>
      <c r="H1092" s="5" t="s">
        <v>319</v>
      </c>
      <c r="I1092">
        <v>14483.547870406821</v>
      </c>
      <c r="J1092">
        <v>18030.18518393649</v>
      </c>
      <c r="K1092">
        <v>2805.9552434870084</v>
      </c>
      <c r="L1092">
        <v>3510.7067930139779</v>
      </c>
      <c r="M1092">
        <v>9979.6308750666412</v>
      </c>
      <c r="N1092">
        <v>8248.1408665522231</v>
      </c>
      <c r="O1092">
        <v>6948.1274562338403</v>
      </c>
      <c r="P1092">
        <v>9918.7255118610519</v>
      </c>
      <c r="Q1092">
        <v>5461.3606979851811</v>
      </c>
      <c r="R1092">
        <v>8659.8407642012407</v>
      </c>
      <c r="S1092">
        <v>11615.024893627227</v>
      </c>
      <c r="T1092">
        <v>11344.291324294523</v>
      </c>
      <c r="U1092">
        <v>2103.1111411738584</v>
      </c>
      <c r="V1092">
        <v>9643.6515452365657</v>
      </c>
      <c r="W1092">
        <v>4877.4077805093948</v>
      </c>
      <c r="X1092">
        <v>16209.285639120299</v>
      </c>
      <c r="Y1092">
        <v>59996.242311724716</v>
      </c>
      <c r="Z1092">
        <v>9683.4613606908042</v>
      </c>
      <c r="AA1092">
        <v>68620.439495288214</v>
      </c>
      <c r="AB1092">
        <v>0</v>
      </c>
      <c r="AC1092">
        <v>9938.8039035854672</v>
      </c>
      <c r="AD1092">
        <v>13117.772496769901</v>
      </c>
      <c r="AE1092">
        <v>11444.683282916598</v>
      </c>
      <c r="AF1092">
        <v>36000.556361876246</v>
      </c>
      <c r="AG1092">
        <v>111281.9188673165</v>
      </c>
      <c r="AH1092">
        <v>19046.666577414773</v>
      </c>
      <c r="AI1092">
        <v>4896.1158219986182</v>
      </c>
      <c r="AJ1092">
        <v>25821.117707980855</v>
      </c>
      <c r="AK1092">
        <v>8945.9274328131414</v>
      </c>
      <c r="AL1092">
        <v>522632.75</v>
      </c>
      <c r="AM1092">
        <v>412846.5</v>
      </c>
      <c r="AN1092">
        <v>109786.203125</v>
      </c>
      <c r="AO1092" s="5" t="s">
        <v>2236</v>
      </c>
    </row>
    <row r="1093" spans="1:41" ht="15" x14ac:dyDescent="0.25">
      <c r="A1093">
        <v>2015</v>
      </c>
      <c r="B1093" s="5" t="s">
        <v>1808</v>
      </c>
      <c r="C1093" s="5" t="s">
        <v>474</v>
      </c>
      <c r="D1093" s="5" t="s">
        <v>153</v>
      </c>
      <c r="E1093" s="5" t="s">
        <v>183</v>
      </c>
      <c r="F1093" s="5" t="s">
        <v>184</v>
      </c>
      <c r="G1093" s="5" t="s">
        <v>97</v>
      </c>
      <c r="H1093" s="5" t="s">
        <v>319</v>
      </c>
      <c r="I1093">
        <v>14427</v>
      </c>
      <c r="J1093">
        <v>17959.790237593581</v>
      </c>
      <c r="K1093">
        <v>2795</v>
      </c>
      <c r="L1093">
        <v>3497</v>
      </c>
      <c r="M1093">
        <v>9940.6675714285702</v>
      </c>
      <c r="N1093">
        <v>8215.9377899999654</v>
      </c>
      <c r="O1093">
        <v>6921</v>
      </c>
      <c r="P1093">
        <v>9880</v>
      </c>
      <c r="Q1093">
        <v>5440.0380000000014</v>
      </c>
      <c r="R1093">
        <v>8626.0302947182536</v>
      </c>
      <c r="S1093">
        <v>11569.676548847779</v>
      </c>
      <c r="T1093">
        <v>11300</v>
      </c>
      <c r="U1093">
        <v>2094.9</v>
      </c>
      <c r="V1093">
        <v>9606</v>
      </c>
      <c r="W1093">
        <v>4858.3649999999998</v>
      </c>
      <c r="X1093">
        <v>16146</v>
      </c>
      <c r="Y1093">
        <v>59762</v>
      </c>
      <c r="Z1093">
        <v>9645.6543866666671</v>
      </c>
      <c r="AA1093">
        <v>68352.525876708125</v>
      </c>
      <c r="AB1093">
        <v>0</v>
      </c>
      <c r="AC1093">
        <v>10392</v>
      </c>
      <c r="AD1093">
        <v>13066.557000000001</v>
      </c>
      <c r="AE1093">
        <v>11400</v>
      </c>
      <c r="AF1093">
        <v>35860</v>
      </c>
      <c r="AG1093">
        <v>110847.4427580761</v>
      </c>
      <c r="AH1093">
        <v>18972.303</v>
      </c>
      <c r="AI1093">
        <v>4877</v>
      </c>
      <c r="AJ1093">
        <v>25720.30475586616</v>
      </c>
      <c r="AK1093">
        <v>8911</v>
      </c>
      <c r="AL1093">
        <v>521084.21875</v>
      </c>
      <c r="AM1093">
        <v>411726.625</v>
      </c>
      <c r="AN1093">
        <v>109357.5703125</v>
      </c>
      <c r="AO1093" s="5" t="s">
        <v>2240</v>
      </c>
    </row>
    <row r="1094" spans="1:41" ht="15" x14ac:dyDescent="0.25">
      <c r="A1094">
        <v>2015</v>
      </c>
      <c r="B1094" s="5" t="s">
        <v>1807</v>
      </c>
      <c r="C1094" s="5" t="s">
        <v>474</v>
      </c>
      <c r="D1094" s="5" t="s">
        <v>153</v>
      </c>
      <c r="E1094" s="5" t="s">
        <v>183</v>
      </c>
      <c r="F1094" s="5" t="s">
        <v>184</v>
      </c>
      <c r="G1094" s="5" t="s">
        <v>97</v>
      </c>
      <c r="H1094" s="5" t="s">
        <v>319</v>
      </c>
      <c r="I1094">
        <v>14813.1900895422</v>
      </c>
      <c r="J1094">
        <v>23105.976321300081</v>
      </c>
      <c r="K1094">
        <v>2847.4522987157789</v>
      </c>
      <c r="L1094">
        <v>3088</v>
      </c>
      <c r="M1094">
        <v>9938</v>
      </c>
      <c r="N1094">
        <v>8239</v>
      </c>
      <c r="O1094">
        <v>7014.9</v>
      </c>
      <c r="P1094">
        <v>9073.5792419999998</v>
      </c>
      <c r="Q1094">
        <v>4928.3707080999993</v>
      </c>
      <c r="R1094">
        <v>8027.3544734682182</v>
      </c>
      <c r="S1094">
        <v>8911.3949377477584</v>
      </c>
      <c r="T1094">
        <v>12212.8</v>
      </c>
      <c r="U1094">
        <v>2446.7352000000001</v>
      </c>
      <c r="V1094">
        <v>9517</v>
      </c>
      <c r="W1094">
        <v>4672.7950000000001</v>
      </c>
      <c r="X1094">
        <v>16537</v>
      </c>
      <c r="Y1094">
        <v>59762</v>
      </c>
      <c r="Z1094">
        <v>7750</v>
      </c>
      <c r="AA1094">
        <v>67327.103203426697</v>
      </c>
      <c r="AB1094">
        <v>2250</v>
      </c>
      <c r="AC1094">
        <v>10766.103999999999</v>
      </c>
      <c r="AD1094">
        <v>13701.930921700001</v>
      </c>
      <c r="AE1094">
        <v>13561.51841027368</v>
      </c>
      <c r="AF1094">
        <v>36128.781495114439</v>
      </c>
      <c r="AG1094">
        <v>118077</v>
      </c>
      <c r="AH1094">
        <v>22977.90840277122</v>
      </c>
      <c r="AI1094">
        <v>4877</v>
      </c>
      <c r="AJ1094">
        <v>33367.463550423352</v>
      </c>
      <c r="AK1094">
        <v>8911.2234700000008</v>
      </c>
      <c r="AL1094">
        <v>544831.625</v>
      </c>
      <c r="AM1094">
        <v>429979.1875</v>
      </c>
      <c r="AN1094">
        <v>114852.40625</v>
      </c>
      <c r="AO1094" s="5" t="s">
        <v>2241</v>
      </c>
    </row>
    <row r="1095" spans="1:41" ht="15" x14ac:dyDescent="0.25">
      <c r="A1095">
        <v>2015</v>
      </c>
      <c r="B1095" s="5" t="s">
        <v>1806</v>
      </c>
      <c r="C1095" s="5" t="s">
        <v>474</v>
      </c>
      <c r="D1095" s="5" t="s">
        <v>153</v>
      </c>
      <c r="E1095" s="5" t="s">
        <v>183</v>
      </c>
      <c r="F1095" s="5" t="s">
        <v>184</v>
      </c>
      <c r="G1095" s="5" t="s">
        <v>97</v>
      </c>
      <c r="H1095" s="5" t="s">
        <v>319</v>
      </c>
      <c r="I1095">
        <v>16129.8376839745</v>
      </c>
      <c r="J1095">
        <v>10967.521607500001</v>
      </c>
      <c r="K1095">
        <v>1028</v>
      </c>
      <c r="L1095">
        <v>3182.5888020000002</v>
      </c>
      <c r="M1095">
        <v>10266.181624914891</v>
      </c>
      <c r="N1095">
        <v>7739.9543749999984</v>
      </c>
      <c r="O1095">
        <v>7014.9</v>
      </c>
      <c r="P1095">
        <v>8804.7779999999984</v>
      </c>
      <c r="Q1095">
        <v>5004.2433360000005</v>
      </c>
      <c r="R1095">
        <v>8824.6265005456862</v>
      </c>
      <c r="S1095">
        <v>14015.85</v>
      </c>
      <c r="T1095">
        <v>11661.9375</v>
      </c>
      <c r="U1095">
        <v>2145</v>
      </c>
      <c r="V1095">
        <v>9479</v>
      </c>
      <c r="W1095">
        <v>3715.4408800000001</v>
      </c>
      <c r="X1095">
        <v>15773.268811658059</v>
      </c>
      <c r="Y1095">
        <v>64613</v>
      </c>
      <c r="Z1095">
        <v>6416.9087199999994</v>
      </c>
      <c r="AA1095">
        <v>70512.344517504942</v>
      </c>
      <c r="AB1095">
        <v>2206</v>
      </c>
      <c r="AC1095">
        <v>10392.32554413121</v>
      </c>
      <c r="AD1095">
        <v>13074.178630945629</v>
      </c>
      <c r="AE1095">
        <v>13995.96037292533</v>
      </c>
      <c r="AF1095">
        <v>36208</v>
      </c>
      <c r="AG1095">
        <v>109320.30191994731</v>
      </c>
      <c r="AH1095">
        <v>22333.797531531629</v>
      </c>
      <c r="AI1095">
        <v>4985.76</v>
      </c>
      <c r="AJ1095">
        <v>32789.160942486989</v>
      </c>
      <c r="AK1095">
        <v>8710</v>
      </c>
      <c r="AL1095">
        <v>531310.875</v>
      </c>
      <c r="AM1095">
        <v>416525.53125</v>
      </c>
      <c r="AN1095">
        <v>114785.3125</v>
      </c>
      <c r="AO1095" s="5" t="s">
        <v>2239</v>
      </c>
    </row>
    <row r="1096" spans="1:41" ht="15" x14ac:dyDescent="0.25">
      <c r="A1096">
        <v>2015</v>
      </c>
      <c r="B1096" s="5" t="s">
        <v>1808</v>
      </c>
      <c r="C1096" s="5" t="s">
        <v>474</v>
      </c>
      <c r="D1096" s="5" t="s">
        <v>153</v>
      </c>
      <c r="E1096" s="5" t="s">
        <v>31</v>
      </c>
      <c r="F1096" s="5" t="s">
        <v>31</v>
      </c>
      <c r="G1096" s="5" t="s">
        <v>94</v>
      </c>
      <c r="H1096" s="5" t="s">
        <v>319</v>
      </c>
      <c r="I1096">
        <v>94.821945839606641</v>
      </c>
      <c r="J1096">
        <v>1913.9726911298681</v>
      </c>
      <c r="K1096">
        <v>97.380199863413168</v>
      </c>
      <c r="L1096">
        <v>701.73979076830722</v>
      </c>
      <c r="M1096">
        <v>1019.223910061439</v>
      </c>
      <c r="N1096">
        <v>903.52762759867881</v>
      </c>
      <c r="O1096">
        <v>1204.7035034649052</v>
      </c>
      <c r="P1096">
        <v>292.1405995902395</v>
      </c>
      <c r="Q1096">
        <v>3.5739537269458852</v>
      </c>
      <c r="R1096">
        <v>476.86180345485826</v>
      </c>
      <c r="S1096">
        <v>823.21406070101852</v>
      </c>
      <c r="T1096">
        <v>2148.3879145124142</v>
      </c>
      <c r="U1096">
        <v>60.235175173245253</v>
      </c>
      <c r="V1096">
        <v>828.23365863212223</v>
      </c>
      <c r="W1096">
        <v>250.97989655518856</v>
      </c>
      <c r="X1096">
        <v>1674.5378698162181</v>
      </c>
      <c r="Y1096">
        <v>2941.4843876268101</v>
      </c>
      <c r="Z1096">
        <v>1118.3887328359235</v>
      </c>
      <c r="AA1096">
        <v>5029.6371169267832</v>
      </c>
      <c r="AB1096">
        <v>0</v>
      </c>
      <c r="AC1096">
        <v>722.82210207894309</v>
      </c>
      <c r="AD1096">
        <v>1409.4719775467663</v>
      </c>
      <c r="AE1096">
        <v>1992.7803786481973</v>
      </c>
      <c r="AF1096">
        <v>1134.5155183274694</v>
      </c>
      <c r="AG1096">
        <v>3510.779406517649</v>
      </c>
      <c r="AH1096">
        <v>1336.17279679803</v>
      </c>
      <c r="AI1096">
        <v>502.9637126965979</v>
      </c>
      <c r="AJ1096">
        <v>1137.4659557137843</v>
      </c>
      <c r="AK1096">
        <v>487.90491890328656</v>
      </c>
      <c r="AL1096">
        <v>33817.921875</v>
      </c>
      <c r="AM1096">
        <v>22862.982421875</v>
      </c>
      <c r="AN1096">
        <v>10954.94140625</v>
      </c>
      <c r="AO1096" s="5" t="s">
        <v>2244</v>
      </c>
    </row>
    <row r="1097" spans="1:41" ht="15" x14ac:dyDescent="0.25">
      <c r="A1097">
        <v>2015</v>
      </c>
      <c r="B1097" s="5" t="s">
        <v>1806</v>
      </c>
      <c r="C1097" s="5" t="s">
        <v>474</v>
      </c>
      <c r="D1097" s="5" t="s">
        <v>153</v>
      </c>
      <c r="E1097" s="5" t="s">
        <v>31</v>
      </c>
      <c r="F1097" s="5" t="s">
        <v>31</v>
      </c>
      <c r="G1097" s="5" t="s">
        <v>94</v>
      </c>
      <c r="H1097" s="5" t="s">
        <v>319</v>
      </c>
      <c r="I1097">
        <v>123.32304139789714</v>
      </c>
      <c r="J1097">
        <v>1409.3633521616041</v>
      </c>
      <c r="K1097">
        <v>83.061428703189208</v>
      </c>
      <c r="L1097">
        <v>779.34180017807159</v>
      </c>
      <c r="M1097">
        <v>903.78258685166293</v>
      </c>
      <c r="N1097">
        <v>922.90476336876895</v>
      </c>
      <c r="O1097">
        <v>1230.539684491692</v>
      </c>
      <c r="P1097">
        <v>287.12592638139478</v>
      </c>
      <c r="Q1097">
        <v>1.333084658199333</v>
      </c>
      <c r="R1097">
        <v>435.11883243626227</v>
      </c>
      <c r="S1097">
        <v>871.63227651494844</v>
      </c>
      <c r="T1097">
        <v>1476.6476213900303</v>
      </c>
      <c r="U1097">
        <v>21.128366382722351</v>
      </c>
      <c r="V1097">
        <v>1004.9407423348817</v>
      </c>
      <c r="W1097">
        <v>256.36243426910249</v>
      </c>
      <c r="X1097">
        <v>1468.4440234934191</v>
      </c>
      <c r="Y1097">
        <v>2830.2412743308914</v>
      </c>
      <c r="Z1097">
        <v>871.63227651494844</v>
      </c>
      <c r="AA1097">
        <v>5029.6148690188338</v>
      </c>
      <c r="AB1097">
        <v>383.51820166657734</v>
      </c>
      <c r="AC1097">
        <v>738.81602656881182</v>
      </c>
      <c r="AD1097">
        <v>1286.9394200308946</v>
      </c>
      <c r="AE1097">
        <v>1612.0069866841166</v>
      </c>
      <c r="AF1097">
        <v>1281.3193562085091</v>
      </c>
      <c r="AG1097">
        <v>4786.0698238547611</v>
      </c>
      <c r="AH1097">
        <v>1302.3211660870406</v>
      </c>
      <c r="AI1097">
        <v>513.75031827528142</v>
      </c>
      <c r="AJ1097">
        <v>1225.0865865626029</v>
      </c>
      <c r="AK1097">
        <v>498.36857221913522</v>
      </c>
      <c r="AL1097">
        <v>33634.734375</v>
      </c>
      <c r="AM1097">
        <v>23359.3671875</v>
      </c>
      <c r="AN1097">
        <v>10275.3662109375</v>
      </c>
      <c r="AO1097" s="5" t="s">
        <v>2243</v>
      </c>
    </row>
    <row r="1098" spans="1:41" ht="15" x14ac:dyDescent="0.25">
      <c r="A1098">
        <v>2015</v>
      </c>
      <c r="B1098" s="5" t="s">
        <v>1807</v>
      </c>
      <c r="C1098" s="5" t="s">
        <v>474</v>
      </c>
      <c r="D1098" s="5" t="s">
        <v>153</v>
      </c>
      <c r="E1098" s="5" t="s">
        <v>31</v>
      </c>
      <c r="F1098" s="5" t="s">
        <v>31</v>
      </c>
      <c r="G1098" s="5" t="s">
        <v>94</v>
      </c>
      <c r="H1098" s="5" t="s">
        <v>319</v>
      </c>
      <c r="I1098">
        <v>113.91690005238503</v>
      </c>
      <c r="J1098">
        <v>4276.2365035930779</v>
      </c>
      <c r="K1098">
        <v>97.130701699443904</v>
      </c>
      <c r="L1098">
        <v>796.1697932047681</v>
      </c>
      <c r="M1098">
        <v>1007.5423046750606</v>
      </c>
      <c r="N1098">
        <v>905.88219201553898</v>
      </c>
      <c r="O1098">
        <v>1132.4735243116922</v>
      </c>
      <c r="P1098">
        <v>262.93331276827911</v>
      </c>
      <c r="Q1098">
        <v>1.4638150340779095</v>
      </c>
      <c r="R1098">
        <v>478.34444835773058</v>
      </c>
      <c r="S1098">
        <v>621.07447998491364</v>
      </c>
      <c r="T1098">
        <v>1811.764384031078</v>
      </c>
      <c r="U1098">
        <v>30.196073067184631</v>
      </c>
      <c r="V1098">
        <v>936.07826508272365</v>
      </c>
      <c r="W1098">
        <v>251.63394222653861</v>
      </c>
      <c r="X1098">
        <v>1610.457230249847</v>
      </c>
      <c r="Y1098">
        <v>2949.1498028950323</v>
      </c>
      <c r="Z1098">
        <v>855.55540357023131</v>
      </c>
      <c r="AA1098">
        <v>5010.6560093409844</v>
      </c>
      <c r="AB1098">
        <v>376.44437757090174</v>
      </c>
      <c r="AC1098">
        <v>869.64690433491739</v>
      </c>
      <c r="AD1098">
        <v>1413.1445136675202</v>
      </c>
      <c r="AE1098">
        <v>2159.0192243037013</v>
      </c>
      <c r="AF1098">
        <v>1153.4453338715814</v>
      </c>
      <c r="AG1098">
        <v>4813.2540469092301</v>
      </c>
      <c r="AH1098">
        <v>1201.1997866126048</v>
      </c>
      <c r="AI1098">
        <v>504.27442022198335</v>
      </c>
      <c r="AJ1098">
        <v>1214.0071473652281</v>
      </c>
      <c r="AK1098">
        <v>489.17638368839107</v>
      </c>
      <c r="AL1098">
        <v>37342.2734375</v>
      </c>
      <c r="AM1098">
        <v>26825.955078125</v>
      </c>
      <c r="AN1098">
        <v>10516.31640625</v>
      </c>
      <c r="AO1098" s="5" t="s">
        <v>2242</v>
      </c>
    </row>
    <row r="1099" spans="1:41" ht="15" x14ac:dyDescent="0.25">
      <c r="A1099">
        <v>2015</v>
      </c>
      <c r="B1099" s="5" t="s">
        <v>1806</v>
      </c>
      <c r="C1099" s="5" t="s">
        <v>474</v>
      </c>
      <c r="D1099" s="5" t="s">
        <v>153</v>
      </c>
      <c r="E1099" s="5" t="s">
        <v>31</v>
      </c>
      <c r="F1099" s="5" t="s">
        <v>31</v>
      </c>
      <c r="G1099" s="5" t="s">
        <v>97</v>
      </c>
      <c r="H1099" s="5" t="s">
        <v>319</v>
      </c>
      <c r="I1099">
        <v>122.7167296564851</v>
      </c>
      <c r="J1099">
        <v>1344.8</v>
      </c>
      <c r="K1099">
        <v>86</v>
      </c>
      <c r="L1099">
        <v>790.70399999999995</v>
      </c>
      <c r="M1099">
        <v>903.38620999999989</v>
      </c>
      <c r="N1099">
        <v>945.56249999999977</v>
      </c>
      <c r="O1099">
        <v>1224</v>
      </c>
      <c r="P1099">
        <v>291.48</v>
      </c>
      <c r="Q1099">
        <v>1.3311999999999999</v>
      </c>
      <c r="R1099">
        <v>432.68975262124701</v>
      </c>
      <c r="S1099">
        <v>871.24999999999989</v>
      </c>
      <c r="T1099">
        <v>1512.9</v>
      </c>
      <c r="U1099">
        <v>20</v>
      </c>
      <c r="V1099">
        <v>1005</v>
      </c>
      <c r="W1099">
        <v>254</v>
      </c>
      <c r="X1099">
        <v>1519.25</v>
      </c>
      <c r="Y1099">
        <v>2934</v>
      </c>
      <c r="Z1099">
        <v>870.4</v>
      </c>
      <c r="AA1099">
        <v>5109.5036449882409</v>
      </c>
      <c r="AB1099">
        <v>374</v>
      </c>
      <c r="AC1099">
        <v>756.21598811999991</v>
      </c>
      <c r="AD1099">
        <v>1277.5899999999999</v>
      </c>
      <c r="AE1099">
        <v>1612.3076923076919</v>
      </c>
      <c r="AF1099">
        <v>1300</v>
      </c>
      <c r="AG1099">
        <v>4814.7194537845626</v>
      </c>
      <c r="AH1099">
        <v>1327.15</v>
      </c>
      <c r="AI1099">
        <v>511.02</v>
      </c>
      <c r="AJ1099">
        <v>1249.047746303072</v>
      </c>
      <c r="AK1099">
        <v>486</v>
      </c>
      <c r="AL1099">
        <v>33947.02734375</v>
      </c>
      <c r="AM1099">
        <v>23600.4765625</v>
      </c>
      <c r="AN1099">
        <v>10346.5458984375</v>
      </c>
      <c r="AO1099" s="5" t="s">
        <v>2245</v>
      </c>
    </row>
    <row r="1100" spans="1:41" ht="15" x14ac:dyDescent="0.25">
      <c r="A1100">
        <v>2015</v>
      </c>
      <c r="B1100" s="5" t="s">
        <v>1807</v>
      </c>
      <c r="C1100" s="5" t="s">
        <v>474</v>
      </c>
      <c r="D1100" s="5" t="s">
        <v>153</v>
      </c>
      <c r="E1100" s="5" t="s">
        <v>31</v>
      </c>
      <c r="F1100" s="5" t="s">
        <v>31</v>
      </c>
      <c r="G1100" s="5" t="s">
        <v>97</v>
      </c>
      <c r="H1100" s="5" t="s">
        <v>319</v>
      </c>
      <c r="I1100">
        <v>114.3204040682417</v>
      </c>
      <c r="J1100">
        <v>4333.438878585559</v>
      </c>
      <c r="K1100">
        <v>98.358877721943045</v>
      </c>
      <c r="L1100">
        <v>791</v>
      </c>
      <c r="M1100">
        <v>1001</v>
      </c>
      <c r="N1100">
        <v>923</v>
      </c>
      <c r="O1100">
        <v>1224</v>
      </c>
      <c r="P1100">
        <v>264.88316400000002</v>
      </c>
      <c r="Q1100">
        <v>1.45431</v>
      </c>
      <c r="R1100">
        <v>481.84580507246062</v>
      </c>
      <c r="S1100">
        <v>617.04163843065601</v>
      </c>
      <c r="T1100">
        <v>1863</v>
      </c>
      <c r="U1100">
        <v>30.6</v>
      </c>
      <c r="V1100">
        <v>949</v>
      </c>
      <c r="W1100">
        <v>250</v>
      </c>
      <c r="X1100">
        <v>1668</v>
      </c>
      <c r="Y1100">
        <v>2930</v>
      </c>
      <c r="Z1100">
        <v>850</v>
      </c>
      <c r="AA1100">
        <v>5079.7358347253839</v>
      </c>
      <c r="AB1100">
        <v>374</v>
      </c>
      <c r="AC1100">
        <v>905.47199999999998</v>
      </c>
      <c r="AD1100">
        <v>1403.9684999999999</v>
      </c>
      <c r="AE1100">
        <v>2145</v>
      </c>
      <c r="AF1100">
        <v>1145.955632679681</v>
      </c>
      <c r="AG1100">
        <v>4902</v>
      </c>
      <c r="AH1100">
        <v>1236.511575</v>
      </c>
      <c r="AI1100">
        <v>501</v>
      </c>
      <c r="AJ1100">
        <v>1248.7003825339521</v>
      </c>
      <c r="AK1100">
        <v>486</v>
      </c>
      <c r="AL1100">
        <v>37819.28515625</v>
      </c>
      <c r="AM1100">
        <v>27096.408203125</v>
      </c>
      <c r="AN1100">
        <v>10722.880859375</v>
      </c>
      <c r="AO1100" s="5" t="s">
        <v>2247</v>
      </c>
    </row>
    <row r="1101" spans="1:41" ht="15" x14ac:dyDescent="0.25">
      <c r="A1101">
        <v>2015</v>
      </c>
      <c r="B1101" s="5" t="s">
        <v>1808</v>
      </c>
      <c r="C1101" s="5" t="s">
        <v>474</v>
      </c>
      <c r="D1101" s="5" t="s">
        <v>153</v>
      </c>
      <c r="E1101" s="5" t="s">
        <v>31</v>
      </c>
      <c r="F1101" s="5" t="s">
        <v>31</v>
      </c>
      <c r="G1101" s="5" t="s">
        <v>97</v>
      </c>
      <c r="H1101" s="5" t="s">
        <v>319</v>
      </c>
      <c r="I1101">
        <v>94.451734124007828</v>
      </c>
      <c r="J1101">
        <v>1906.5</v>
      </c>
      <c r="K1101">
        <v>97</v>
      </c>
      <c r="L1101">
        <v>699</v>
      </c>
      <c r="M1101">
        <v>1015.244571428572</v>
      </c>
      <c r="N1101">
        <v>900</v>
      </c>
      <c r="O1101">
        <v>1200</v>
      </c>
      <c r="P1101">
        <v>291</v>
      </c>
      <c r="Q1101">
        <v>3.56</v>
      </c>
      <c r="R1101">
        <v>475</v>
      </c>
      <c r="S1101">
        <v>820</v>
      </c>
      <c r="T1101">
        <v>2140</v>
      </c>
      <c r="U1101">
        <v>60</v>
      </c>
      <c r="V1101">
        <v>825</v>
      </c>
      <c r="W1101">
        <v>250</v>
      </c>
      <c r="X1101">
        <v>1668</v>
      </c>
      <c r="Y1101">
        <v>2930</v>
      </c>
      <c r="Z1101">
        <v>1114.0222266666669</v>
      </c>
      <c r="AA1101">
        <v>5009.9999900000003</v>
      </c>
      <c r="AB1101"/>
      <c r="AC1101">
        <v>756</v>
      </c>
      <c r="AD1101">
        <v>1403.9690000000001</v>
      </c>
      <c r="AE1101">
        <v>1985</v>
      </c>
      <c r="AF1101">
        <v>1130.0860486230199</v>
      </c>
      <c r="AG1101">
        <v>3497.07233</v>
      </c>
      <c r="AH1101">
        <v>1330.9559999999999</v>
      </c>
      <c r="AI1101">
        <v>501</v>
      </c>
      <c r="AJ1101">
        <v>1133.0249666666671</v>
      </c>
      <c r="AK1101">
        <v>486</v>
      </c>
      <c r="AL1101">
        <v>33721.8828125</v>
      </c>
      <c r="AM1101">
        <v>22809.71875</v>
      </c>
      <c r="AN1101">
        <v>10912.169921875</v>
      </c>
      <c r="AO1101" s="5" t="s">
        <v>2246</v>
      </c>
    </row>
    <row r="1102" spans="1:41" ht="15" x14ac:dyDescent="0.25">
      <c r="A1102">
        <v>2015</v>
      </c>
      <c r="B1102" s="5" t="s">
        <v>83</v>
      </c>
      <c r="C1102" s="5" t="s">
        <v>475</v>
      </c>
      <c r="D1102" s="5" t="s">
        <v>153</v>
      </c>
      <c r="E1102" s="5" t="s">
        <v>154</v>
      </c>
      <c r="F1102" s="5" t="s">
        <v>154</v>
      </c>
      <c r="G1102" s="5" t="s">
        <v>94</v>
      </c>
      <c r="H1102" s="5" t="s">
        <v>319</v>
      </c>
      <c r="I1102">
        <v>256.6126708984375</v>
      </c>
      <c r="J1102">
        <v>584.28118896484375</v>
      </c>
      <c r="K1102">
        <v>275.0576171875</v>
      </c>
      <c r="L1102">
        <v>468.8304443359375</v>
      </c>
      <c r="M1102">
        <v>1568.95263671875</v>
      </c>
      <c r="N1102">
        <v>615.70245361328125</v>
      </c>
      <c r="O1102">
        <v>2609.18701171875</v>
      </c>
      <c r="P1102">
        <v>987.85687255859375</v>
      </c>
      <c r="Q1102">
        <v>79.480316162109375</v>
      </c>
      <c r="R1102">
        <v>735.95074462890625</v>
      </c>
      <c r="S1102">
        <v>202.89717102050781</v>
      </c>
      <c r="T1102">
        <v>407.59133911132812</v>
      </c>
      <c r="U1102">
        <v>64.830970764160156</v>
      </c>
      <c r="V1102">
        <v>2442.536376953125</v>
      </c>
      <c r="W1102">
        <v>857.34735107421875</v>
      </c>
      <c r="X1102">
        <v>2337.110107421875</v>
      </c>
      <c r="Y1102">
        <v>1883.939453125</v>
      </c>
      <c r="Z1102">
        <v>105.81513214111328</v>
      </c>
      <c r="AA1102">
        <v>7934.97314453125</v>
      </c>
      <c r="AB1102">
        <v>262.1925048828125</v>
      </c>
      <c r="AC1102">
        <v>189.74079895019531</v>
      </c>
      <c r="AD1102">
        <v>1290.923095703125</v>
      </c>
      <c r="AE1102">
        <v>940.55316162109375</v>
      </c>
      <c r="AF1102">
        <v>1157.3162841796875</v>
      </c>
      <c r="AG1102">
        <v>12904.3828125</v>
      </c>
      <c r="AH1102">
        <v>1164.482666015625</v>
      </c>
      <c r="AI1102">
        <v>379.48159790039062</v>
      </c>
      <c r="AJ1102">
        <v>845.4117431640625</v>
      </c>
      <c r="AK1102">
        <v>378.47769165039062</v>
      </c>
      <c r="AL1102">
        <v>43931.9140625</v>
      </c>
      <c r="AM1102">
        <v>32198.216796875</v>
      </c>
      <c r="AN1102">
        <v>11733.69921875</v>
      </c>
      <c r="AO1102" s="5" t="s">
        <v>751</v>
      </c>
    </row>
    <row r="1103" spans="1:41" ht="15" x14ac:dyDescent="0.25">
      <c r="A1103">
        <v>2015</v>
      </c>
      <c r="B1103" s="5" t="s">
        <v>83</v>
      </c>
      <c r="C1103" s="5" t="s">
        <v>475</v>
      </c>
      <c r="D1103" s="5" t="s">
        <v>153</v>
      </c>
      <c r="E1103" s="5" t="s">
        <v>154</v>
      </c>
      <c r="F1103" s="5" t="s">
        <v>154</v>
      </c>
      <c r="G1103" s="5" t="s">
        <v>97</v>
      </c>
      <c r="H1103" s="5" t="s">
        <v>319</v>
      </c>
      <c r="I1103">
        <v>255.61078000000001</v>
      </c>
      <c r="J1103">
        <v>582</v>
      </c>
      <c r="K1103">
        <v>273.98370202047693</v>
      </c>
      <c r="L1103">
        <v>467</v>
      </c>
      <c r="M1103">
        <v>1562.827</v>
      </c>
      <c r="N1103">
        <v>613.29859999999985</v>
      </c>
      <c r="O1103">
        <v>2599</v>
      </c>
      <c r="P1103">
        <v>984</v>
      </c>
      <c r="Q1103">
        <v>79.17</v>
      </c>
      <c r="R1103">
        <v>733.07737175184309</v>
      </c>
      <c r="S1103">
        <v>202.10499999999999</v>
      </c>
      <c r="T1103">
        <v>406</v>
      </c>
      <c r="U1103">
        <v>64.577849999999998</v>
      </c>
      <c r="V1103">
        <v>2433</v>
      </c>
      <c r="W1103">
        <v>854</v>
      </c>
      <c r="X1103">
        <v>2327.985291296251</v>
      </c>
      <c r="Y1103">
        <v>1876.5840000000001</v>
      </c>
      <c r="Z1103">
        <v>105.402</v>
      </c>
      <c r="AA1103">
        <v>7903.9927799999996</v>
      </c>
      <c r="AB1103">
        <v>261.1688351984622</v>
      </c>
      <c r="AC1103">
        <v>189</v>
      </c>
      <c r="AD1103">
        <v>1285.883</v>
      </c>
      <c r="AE1103">
        <v>936.88099999999997</v>
      </c>
      <c r="AF1103">
        <v>1152.79784</v>
      </c>
      <c r="AG1103">
        <v>12854</v>
      </c>
      <c r="AH1103">
        <v>1159.9361935096761</v>
      </c>
      <c r="AI1103">
        <v>378</v>
      </c>
      <c r="AJ1103">
        <v>842.11098999999217</v>
      </c>
      <c r="AK1103">
        <v>377</v>
      </c>
      <c r="AL1103">
        <v>43760.390625</v>
      </c>
      <c r="AM1103">
        <v>32072.50390625</v>
      </c>
      <c r="AN1103">
        <v>11687.888671875</v>
      </c>
      <c r="AO1103" s="5" t="s">
        <v>752</v>
      </c>
    </row>
    <row r="1104" spans="1:41" ht="15" x14ac:dyDescent="0.25">
      <c r="A1104">
        <v>2015</v>
      </c>
      <c r="B1104" s="5" t="s">
        <v>83</v>
      </c>
      <c r="C1104" s="5" t="s">
        <v>475</v>
      </c>
      <c r="D1104" s="5" t="s">
        <v>153</v>
      </c>
      <c r="E1104" s="5" t="s">
        <v>32</v>
      </c>
      <c r="F1104" s="5" t="s">
        <v>32</v>
      </c>
      <c r="G1104" s="5" t="s">
        <v>94</v>
      </c>
      <c r="H1104" s="5" t="s">
        <v>319</v>
      </c>
      <c r="I1104">
        <v>4423.40087890625</v>
      </c>
      <c r="J1104">
        <v>7424.9892578125</v>
      </c>
      <c r="K1104">
        <v>1646.2950439453125</v>
      </c>
      <c r="L1104">
        <v>1605.2674560546875</v>
      </c>
      <c r="M1104">
        <v>5399.07958984375</v>
      </c>
      <c r="N1104">
        <v>3055.52294921875</v>
      </c>
      <c r="O1104">
        <v>3733.576904296875</v>
      </c>
      <c r="P1104">
        <v>3522.75390625</v>
      </c>
      <c r="Q1104">
        <v>1974.857421875</v>
      </c>
      <c r="R1104">
        <v>2678.5947265625</v>
      </c>
      <c r="S1104">
        <v>5799.6435546875</v>
      </c>
      <c r="T1104">
        <v>3694.424072265625</v>
      </c>
      <c r="U1104">
        <v>968.78240966796875</v>
      </c>
      <c r="V1104">
        <v>2563.006591796875</v>
      </c>
      <c r="W1104">
        <v>1046.084228515625</v>
      </c>
      <c r="X1104">
        <v>3993.2451171875</v>
      </c>
      <c r="Y1104">
        <v>12465.5419921875</v>
      </c>
      <c r="Z1104">
        <v>1621.38134765625</v>
      </c>
      <c r="AA1104">
        <v>26971.54296875</v>
      </c>
      <c r="AB1104">
        <v>266.27542114257812</v>
      </c>
      <c r="AC1104">
        <v>4792.7119140625</v>
      </c>
      <c r="AD1104">
        <v>2580.427734375</v>
      </c>
      <c r="AE1104">
        <v>3750.318115234375</v>
      </c>
      <c r="AF1104">
        <v>20808.2421875</v>
      </c>
      <c r="AG1104">
        <v>31041.193359375</v>
      </c>
      <c r="AH1104">
        <v>6832.81640625</v>
      </c>
      <c r="AI1104">
        <v>1879.3375244140625</v>
      </c>
      <c r="AJ1104">
        <v>11243.7236328125</v>
      </c>
      <c r="AK1104">
        <v>1735.7769775390625</v>
      </c>
      <c r="AL1104">
        <v>179518.828125</v>
      </c>
      <c r="AM1104">
        <v>140911.828125</v>
      </c>
      <c r="AN1104">
        <v>38606.98046875</v>
      </c>
      <c r="AO1104" s="5" t="s">
        <v>753</v>
      </c>
    </row>
    <row r="1105" spans="1:41" ht="15" x14ac:dyDescent="0.25">
      <c r="A1105">
        <v>2015</v>
      </c>
      <c r="B1105" s="5" t="s">
        <v>83</v>
      </c>
      <c r="C1105" s="5" t="s">
        <v>475</v>
      </c>
      <c r="D1105" s="5" t="s">
        <v>153</v>
      </c>
      <c r="E1105" s="5" t="s">
        <v>32</v>
      </c>
      <c r="F1105" s="5" t="s">
        <v>32</v>
      </c>
      <c r="G1105" s="5" t="s">
        <v>97</v>
      </c>
      <c r="H1105" s="5" t="s">
        <v>319</v>
      </c>
      <c r="I1105">
        <v>4406.1308099999987</v>
      </c>
      <c r="J1105">
        <v>7396</v>
      </c>
      <c r="K1105">
        <v>1639.86744006041</v>
      </c>
      <c r="L1105">
        <v>1599</v>
      </c>
      <c r="M1105">
        <v>5378</v>
      </c>
      <c r="N1105">
        <v>3043.59339</v>
      </c>
      <c r="O1105">
        <v>3719</v>
      </c>
      <c r="P1105">
        <v>3509</v>
      </c>
      <c r="Q1105">
        <v>1967.1469999999999</v>
      </c>
      <c r="R1105">
        <v>2668.1368260312079</v>
      </c>
      <c r="S1105">
        <v>5777</v>
      </c>
      <c r="T1105">
        <v>3680</v>
      </c>
      <c r="U1105">
        <v>965</v>
      </c>
      <c r="V1105">
        <v>2553</v>
      </c>
      <c r="W1105">
        <v>1042</v>
      </c>
      <c r="X1105">
        <v>3977.654264869107</v>
      </c>
      <c r="Y1105">
        <v>12416.873</v>
      </c>
      <c r="Z1105">
        <v>1615.0509999999999</v>
      </c>
      <c r="AA1105">
        <v>26866.23842843921</v>
      </c>
      <c r="AB1105">
        <v>265.23581000000001</v>
      </c>
      <c r="AC1105">
        <v>4774</v>
      </c>
      <c r="AD1105">
        <v>2570.3530000000001</v>
      </c>
      <c r="AE1105">
        <v>3735.6757277513989</v>
      </c>
      <c r="AF1105">
        <v>20727</v>
      </c>
      <c r="AG1105">
        <v>30920</v>
      </c>
      <c r="AH1105">
        <v>6806.1392700000006</v>
      </c>
      <c r="AI1105">
        <v>1872</v>
      </c>
      <c r="AJ1105">
        <v>11199.824554313729</v>
      </c>
      <c r="AK1105">
        <v>1729</v>
      </c>
      <c r="AL1105">
        <v>178817.921875</v>
      </c>
      <c r="AM1105">
        <v>140361.671875</v>
      </c>
      <c r="AN1105">
        <v>38456.25</v>
      </c>
      <c r="AO1105" s="5" t="s">
        <v>754</v>
      </c>
    </row>
    <row r="1106" spans="1:41" ht="15" x14ac:dyDescent="0.25">
      <c r="A1106">
        <v>2015</v>
      </c>
      <c r="B1106" s="5" t="s">
        <v>83</v>
      </c>
      <c r="C1106" s="5" t="s">
        <v>475</v>
      </c>
      <c r="D1106" s="5" t="s">
        <v>153</v>
      </c>
      <c r="E1106" s="5" t="s">
        <v>159</v>
      </c>
      <c r="F1106" s="5" t="s">
        <v>159</v>
      </c>
      <c r="G1106" s="5" t="s">
        <v>94</v>
      </c>
      <c r="H1106" s="5" t="s">
        <v>319</v>
      </c>
      <c r="I1106">
        <v>4277.89013671875</v>
      </c>
      <c r="J1106">
        <v>12403.4267578125</v>
      </c>
      <c r="K1106">
        <v>1355.9730224609375</v>
      </c>
      <c r="L1106">
        <v>1662.4908447265625</v>
      </c>
      <c r="M1106">
        <v>4301.09716796875</v>
      </c>
      <c r="N1106">
        <v>3212.78173828125</v>
      </c>
      <c r="O1106">
        <v>5626.96923828125</v>
      </c>
      <c r="P1106">
        <v>2284.9208984375</v>
      </c>
      <c r="Q1106">
        <v>1270.1700439453125</v>
      </c>
      <c r="R1106">
        <v>2766.3017578125</v>
      </c>
      <c r="S1106">
        <v>3584.243896484375</v>
      </c>
      <c r="T1106">
        <v>6444.15966796875</v>
      </c>
      <c r="U1106">
        <v>536.427490234375</v>
      </c>
      <c r="V1106">
        <v>5434.216796875</v>
      </c>
      <c r="W1106">
        <v>1768.90625</v>
      </c>
      <c r="X1106">
        <v>9301.9580078125</v>
      </c>
      <c r="Y1106">
        <v>23451.69921875</v>
      </c>
      <c r="Z1106">
        <v>3399.399169921875</v>
      </c>
      <c r="AA1106">
        <v>28916.697265625</v>
      </c>
      <c r="AB1106">
        <v>782.4228515625</v>
      </c>
      <c r="AC1106">
        <v>3255.711181640625</v>
      </c>
      <c r="AD1106">
        <v>10365.5634765625</v>
      </c>
      <c r="AE1106">
        <v>5816.7412109375</v>
      </c>
      <c r="AF1106">
        <v>8060.30908203125</v>
      </c>
      <c r="AG1106">
        <v>42296.13671875</v>
      </c>
      <c r="AH1106">
        <v>7355.90576171875</v>
      </c>
      <c r="AI1106">
        <v>2408.403076171875</v>
      </c>
      <c r="AJ1106">
        <v>10564.912109375</v>
      </c>
      <c r="AK1106">
        <v>5620.94580078125</v>
      </c>
      <c r="AL1106">
        <v>218526.796875</v>
      </c>
      <c r="AM1106">
        <v>159610.234375</v>
      </c>
      <c r="AN1106">
        <v>58916.546875</v>
      </c>
      <c r="AO1106" s="5" t="s">
        <v>755</v>
      </c>
    </row>
    <row r="1107" spans="1:41" ht="15" x14ac:dyDescent="0.25">
      <c r="A1107">
        <v>2015</v>
      </c>
      <c r="B1107" s="5" t="s">
        <v>83</v>
      </c>
      <c r="C1107" s="5" t="s">
        <v>475</v>
      </c>
      <c r="D1107" s="5" t="s">
        <v>153</v>
      </c>
      <c r="E1107" s="5" t="s">
        <v>159</v>
      </c>
      <c r="F1107" s="5" t="s">
        <v>159</v>
      </c>
      <c r="G1107" s="5" t="s">
        <v>97</v>
      </c>
      <c r="H1107" s="5" t="s">
        <v>319</v>
      </c>
      <c r="I1107">
        <v>4261.1880200000014</v>
      </c>
      <c r="J1107">
        <v>12355</v>
      </c>
      <c r="K1107">
        <v>1350.678894860401</v>
      </c>
      <c r="L1107">
        <v>1656</v>
      </c>
      <c r="M1107">
        <v>4284.3046400000003</v>
      </c>
      <c r="N1107">
        <v>3200.2380699999999</v>
      </c>
      <c r="O1107">
        <v>5605</v>
      </c>
      <c r="P1107">
        <v>2276</v>
      </c>
      <c r="Q1107">
        <v>1265.211</v>
      </c>
      <c r="R1107">
        <v>2755.5012506567559</v>
      </c>
      <c r="S1107">
        <v>3570.25</v>
      </c>
      <c r="T1107">
        <v>6419</v>
      </c>
      <c r="U1107">
        <v>534.33313999999996</v>
      </c>
      <c r="V1107">
        <v>5413</v>
      </c>
      <c r="W1107">
        <v>1762</v>
      </c>
      <c r="X1107">
        <v>9265.6402321718761</v>
      </c>
      <c r="Y1107">
        <v>23360.136999999999</v>
      </c>
      <c r="Z1107">
        <v>3386.127</v>
      </c>
      <c r="AA1107">
        <v>28803.79924</v>
      </c>
      <c r="AB1107">
        <v>779.36807035169738</v>
      </c>
      <c r="AC1107">
        <v>3243</v>
      </c>
      <c r="AD1107">
        <v>10325.093000000001</v>
      </c>
      <c r="AE1107">
        <v>5794.0309999999999</v>
      </c>
      <c r="AF1107">
        <v>8028.8394600000001</v>
      </c>
      <c r="AG1107">
        <v>42131</v>
      </c>
      <c r="AH1107">
        <v>7327.1860300000017</v>
      </c>
      <c r="AI1107">
        <v>2399</v>
      </c>
      <c r="AJ1107">
        <v>10523.663734509801</v>
      </c>
      <c r="AK1107">
        <v>5599</v>
      </c>
      <c r="AL1107">
        <v>217673.578125</v>
      </c>
      <c r="AM1107">
        <v>158987.0625</v>
      </c>
      <c r="AN1107">
        <v>58686.5234375</v>
      </c>
      <c r="AO1107" s="5" t="s">
        <v>756</v>
      </c>
    </row>
    <row r="1108" spans="1:41" ht="15" x14ac:dyDescent="0.25">
      <c r="A1108">
        <v>2015</v>
      </c>
      <c r="B1108" s="5" t="s">
        <v>83</v>
      </c>
      <c r="C1108" s="5" t="s">
        <v>475</v>
      </c>
      <c r="D1108" s="5" t="s">
        <v>153</v>
      </c>
      <c r="E1108" s="5" t="s">
        <v>162</v>
      </c>
      <c r="F1108" s="5" t="s">
        <v>162</v>
      </c>
      <c r="G1108" s="5" t="s">
        <v>94</v>
      </c>
      <c r="H1108" s="5" t="s">
        <v>319</v>
      </c>
      <c r="I1108">
        <v>9598.3125</v>
      </c>
      <c r="J1108">
        <v>11297.107421875</v>
      </c>
      <c r="K1108">
        <v>1754.1363525390625</v>
      </c>
      <c r="L1108">
        <v>1896.404052734375</v>
      </c>
      <c r="M1108">
        <v>7125.62158203125</v>
      </c>
      <c r="N1108">
        <v>4672.05859375</v>
      </c>
      <c r="O1108">
        <v>5043.69189453125</v>
      </c>
      <c r="P1108">
        <v>6871.82958984375</v>
      </c>
      <c r="Q1108">
        <v>2907.49072265625</v>
      </c>
      <c r="R1108">
        <v>5244.53857421875</v>
      </c>
      <c r="S1108">
        <v>8623.6689453125</v>
      </c>
      <c r="T1108">
        <v>6090.7802734375</v>
      </c>
      <c r="U1108">
        <v>1376.373779296875</v>
      </c>
      <c r="V1108">
        <v>4422.265625</v>
      </c>
      <c r="W1108">
        <v>2793.908203125</v>
      </c>
      <c r="X1108">
        <v>6487.37451171875</v>
      </c>
      <c r="Y1108">
        <v>27575.78125</v>
      </c>
      <c r="Z1108">
        <v>4641.06005859375</v>
      </c>
      <c r="AA1108">
        <v>36850.5625</v>
      </c>
      <c r="AB1108">
        <v>822.55755615234375</v>
      </c>
      <c r="AC1108">
        <v>6845.7275390625</v>
      </c>
      <c r="AD1108">
        <v>4104.47314453125</v>
      </c>
      <c r="AE1108">
        <v>7266.7255859375</v>
      </c>
      <c r="AF1108">
        <v>27220.265625</v>
      </c>
      <c r="AG1108">
        <v>70331.59375</v>
      </c>
      <c r="AH1108">
        <v>10571.8369140625</v>
      </c>
      <c r="AI1108">
        <v>2854.143310546875</v>
      </c>
      <c r="AJ1108">
        <v>15091.056640625</v>
      </c>
      <c r="AK1108">
        <v>3983.552978515625</v>
      </c>
      <c r="AL1108">
        <v>304364.9375</v>
      </c>
      <c r="AM1108">
        <v>244109.15625</v>
      </c>
      <c r="AN1108">
        <v>60255.74609375</v>
      </c>
      <c r="AO1108" s="5" t="s">
        <v>757</v>
      </c>
    </row>
    <row r="1109" spans="1:41" ht="15" x14ac:dyDescent="0.25">
      <c r="A1109">
        <v>2015</v>
      </c>
      <c r="B1109" s="5" t="s">
        <v>83</v>
      </c>
      <c r="C1109" s="5" t="s">
        <v>475</v>
      </c>
      <c r="D1109" s="5" t="s">
        <v>153</v>
      </c>
      <c r="E1109" s="5" t="s">
        <v>162</v>
      </c>
      <c r="F1109" s="5" t="s">
        <v>162</v>
      </c>
      <c r="G1109" s="5" t="s">
        <v>97</v>
      </c>
      <c r="H1109" s="5" t="s">
        <v>319</v>
      </c>
      <c r="I1109">
        <v>9560.8379400000013</v>
      </c>
      <c r="J1109">
        <v>11253</v>
      </c>
      <c r="K1109">
        <v>1747.2877600604111</v>
      </c>
      <c r="L1109">
        <v>1889</v>
      </c>
      <c r="M1109">
        <v>7097.8010000000004</v>
      </c>
      <c r="N1109">
        <v>4653.8173500000003</v>
      </c>
      <c r="O1109">
        <v>5024</v>
      </c>
      <c r="P1109">
        <v>6845</v>
      </c>
      <c r="Q1109">
        <v>2896.1390000000001</v>
      </c>
      <c r="R1109">
        <v>5224.0622160312087</v>
      </c>
      <c r="S1109">
        <v>8590</v>
      </c>
      <c r="T1109">
        <v>6067</v>
      </c>
      <c r="U1109">
        <v>1371</v>
      </c>
      <c r="V1109">
        <v>4405</v>
      </c>
      <c r="W1109">
        <v>2783</v>
      </c>
      <c r="X1109">
        <v>6462.0458936284813</v>
      </c>
      <c r="Y1109">
        <v>27468.117999999999</v>
      </c>
      <c r="Z1109">
        <v>4622.9400000000014</v>
      </c>
      <c r="AA1109">
        <v>36706.687538504098</v>
      </c>
      <c r="AB1109">
        <v>819.34607097936066</v>
      </c>
      <c r="AC1109">
        <v>6819</v>
      </c>
      <c r="AD1109">
        <v>4088.4479999999999</v>
      </c>
      <c r="AE1109">
        <v>7238.3541867079202</v>
      </c>
      <c r="AF1109">
        <v>27113.98977856159</v>
      </c>
      <c r="AG1109">
        <v>70057</v>
      </c>
      <c r="AH1109">
        <v>10530.561420000009</v>
      </c>
      <c r="AI1109">
        <v>2843</v>
      </c>
      <c r="AJ1109">
        <v>15032.1366254902</v>
      </c>
      <c r="AK1109">
        <v>3968</v>
      </c>
      <c r="AL1109">
        <v>303176.5625</v>
      </c>
      <c r="AM1109">
        <v>243156.078125</v>
      </c>
      <c r="AN1109">
        <v>60020.49609375</v>
      </c>
      <c r="AO1109" s="5" t="s">
        <v>758</v>
      </c>
    </row>
    <row r="1110" spans="1:41" ht="15" x14ac:dyDescent="0.25">
      <c r="A1110">
        <v>2015</v>
      </c>
      <c r="B1110" s="5" t="s">
        <v>83</v>
      </c>
      <c r="C1110" s="5" t="s">
        <v>475</v>
      </c>
      <c r="D1110" s="5" t="s">
        <v>153</v>
      </c>
      <c r="E1110" s="5" t="s">
        <v>488</v>
      </c>
      <c r="F1110" s="5" t="s">
        <v>488</v>
      </c>
      <c r="G1110" s="5" t="s">
        <v>94</v>
      </c>
      <c r="H1110" s="5" t="s">
        <v>319</v>
      </c>
      <c r="I1110">
        <v>3190.239013671875</v>
      </c>
      <c r="J1110">
        <v>4054.831298828125</v>
      </c>
      <c r="K1110">
        <v>114.84331512451172</v>
      </c>
      <c r="L1110">
        <v>145.56834411621094</v>
      </c>
      <c r="M1110">
        <v>175.82748413085937</v>
      </c>
      <c r="N1110">
        <v>618.34051513671875</v>
      </c>
      <c r="O1110">
        <v>575.24591064453125</v>
      </c>
      <c r="P1110">
        <v>410.60311889648437</v>
      </c>
      <c r="Q1110">
        <v>662.004638671875</v>
      </c>
      <c r="R1110">
        <v>765.0045166015625</v>
      </c>
      <c r="S1110">
        <v>1444.785888671875</v>
      </c>
      <c r="T1110">
        <v>2622.238037109375</v>
      </c>
      <c r="U1110">
        <v>281.46884155273437</v>
      </c>
      <c r="V1110">
        <v>1272.9700927734375</v>
      </c>
      <c r="W1110">
        <v>456.78341674804687</v>
      </c>
      <c r="X1110">
        <v>1949.503662109375</v>
      </c>
      <c r="Y1110">
        <v>11590.931640625</v>
      </c>
      <c r="Z1110">
        <v>883.565673828125</v>
      </c>
      <c r="AA1110">
        <v>8919.6806640625</v>
      </c>
      <c r="AB1110">
        <v>145.16511535644531</v>
      </c>
      <c r="AC1110">
        <v>786.06903076171875</v>
      </c>
      <c r="AD1110">
        <v>3164.720947265625</v>
      </c>
      <c r="AE1110">
        <v>1062.391845703125</v>
      </c>
      <c r="AF1110">
        <v>2784.53076171875</v>
      </c>
      <c r="AG1110">
        <v>13431.4404296875</v>
      </c>
      <c r="AH1110">
        <v>2584.52734375</v>
      </c>
      <c r="AI1110">
        <v>679.653564453125</v>
      </c>
      <c r="AJ1110">
        <v>6093.59765625</v>
      </c>
      <c r="AK1110">
        <v>3038.864501953125</v>
      </c>
      <c r="AL1110">
        <v>73905.3984375</v>
      </c>
      <c r="AM1110">
        <v>56953.23828125</v>
      </c>
      <c r="AN1110">
        <v>16952.158203125</v>
      </c>
      <c r="AO1110" s="5" t="s">
        <v>759</v>
      </c>
    </row>
    <row r="1111" spans="1:41" ht="15" x14ac:dyDescent="0.25">
      <c r="A1111">
        <v>2015</v>
      </c>
      <c r="B1111" s="5" t="s">
        <v>83</v>
      </c>
      <c r="C1111" s="5" t="s">
        <v>475</v>
      </c>
      <c r="D1111" s="5" t="s">
        <v>153</v>
      </c>
      <c r="E1111" s="5" t="s">
        <v>488</v>
      </c>
      <c r="F1111" s="5" t="s">
        <v>488</v>
      </c>
      <c r="G1111" s="5" t="s">
        <v>97</v>
      </c>
      <c r="H1111" s="5" t="s">
        <v>319</v>
      </c>
      <c r="I1111">
        <v>3177.7835100000002</v>
      </c>
      <c r="J1111">
        <v>4039</v>
      </c>
      <c r="K1111">
        <v>114.3949363452428</v>
      </c>
      <c r="L1111">
        <v>145</v>
      </c>
      <c r="M1111">
        <v>175.14099999999999</v>
      </c>
      <c r="N1111">
        <v>615.92633999999998</v>
      </c>
      <c r="O1111">
        <v>573</v>
      </c>
      <c r="P1111">
        <v>409</v>
      </c>
      <c r="Q1111">
        <v>659.42</v>
      </c>
      <c r="R1111">
        <v>762.0177424516354</v>
      </c>
      <c r="S1111">
        <v>1439.145</v>
      </c>
      <c r="T1111">
        <v>2612</v>
      </c>
      <c r="U1111">
        <v>280.36991</v>
      </c>
      <c r="V1111">
        <v>1268</v>
      </c>
      <c r="W1111">
        <v>455</v>
      </c>
      <c r="X1111">
        <v>1941.8921908756249</v>
      </c>
      <c r="Y1111">
        <v>11545.677</v>
      </c>
      <c r="Z1111">
        <v>880.11599999999976</v>
      </c>
      <c r="AA1111">
        <v>8884.8554500000009</v>
      </c>
      <c r="AB1111">
        <v>144.59835509768519</v>
      </c>
      <c r="AC1111">
        <v>783</v>
      </c>
      <c r="AD1111">
        <v>3152.3649999999998</v>
      </c>
      <c r="AE1111">
        <v>1058.2439999999999</v>
      </c>
      <c r="AF1111">
        <v>2773.6591400000002</v>
      </c>
      <c r="AG1111">
        <v>13379</v>
      </c>
      <c r="AH1111">
        <v>2574.436661020557</v>
      </c>
      <c r="AI1111">
        <v>677</v>
      </c>
      <c r="AJ1111">
        <v>6069.8066045098121</v>
      </c>
      <c r="AK1111">
        <v>3027</v>
      </c>
      <c r="AL1111">
        <v>73616.84375</v>
      </c>
      <c r="AM1111">
        <v>56730.87109375</v>
      </c>
      <c r="AN1111">
        <v>16885.97265625</v>
      </c>
      <c r="AO1111" s="5" t="s">
        <v>760</v>
      </c>
    </row>
    <row r="1112" spans="1:41" ht="15" x14ac:dyDescent="0.25">
      <c r="A1112">
        <v>2015</v>
      </c>
      <c r="B1112" s="5" t="s">
        <v>83</v>
      </c>
      <c r="C1112" s="5" t="s">
        <v>475</v>
      </c>
      <c r="D1112" s="5" t="s">
        <v>153</v>
      </c>
      <c r="E1112" s="5" t="s">
        <v>491</v>
      </c>
      <c r="F1112" s="5" t="s">
        <v>491</v>
      </c>
      <c r="G1112" s="5" t="s">
        <v>94</v>
      </c>
      <c r="H1112" s="5" t="s">
        <v>319</v>
      </c>
      <c r="I1112">
        <v>3363.1212615966797</v>
      </c>
      <c r="J1112">
        <v>7688.016357421875</v>
      </c>
      <c r="K1112">
        <v>256.18900299072266</v>
      </c>
      <c r="L1112">
        <v>888.46885681152344</v>
      </c>
      <c r="M1112">
        <v>1243.4129333496094</v>
      </c>
      <c r="N1112">
        <v>1579.0328369140625</v>
      </c>
      <c r="O1112">
        <v>1559.0870971679687</v>
      </c>
      <c r="P1112">
        <v>714.79074096679687</v>
      </c>
      <c r="Q1112">
        <v>664.75136256217957</v>
      </c>
      <c r="R1112">
        <v>1206.8305969238281</v>
      </c>
      <c r="S1112">
        <v>2336.2664794921875</v>
      </c>
      <c r="T1112">
        <v>4902.139404296875</v>
      </c>
      <c r="U1112">
        <v>340.28564071655273</v>
      </c>
      <c r="V1112">
        <v>2137.3448486328125</v>
      </c>
      <c r="W1112">
        <v>736.87698364257812</v>
      </c>
      <c r="X1112">
        <v>3789.688232421875</v>
      </c>
      <c r="Y1112">
        <v>14525.152587890625</v>
      </c>
      <c r="Z1112">
        <v>2079.8392333984375</v>
      </c>
      <c r="AA1112">
        <v>13948.0087890625</v>
      </c>
      <c r="AB1112">
        <v>288.09405517578125</v>
      </c>
      <c r="AC1112">
        <v>1615.3065795898437</v>
      </c>
      <c r="AD1112">
        <v>4711.9306640625</v>
      </c>
      <c r="AE1112">
        <v>3148.415283203125</v>
      </c>
      <c r="AF1112">
        <v>3965.39501953125</v>
      </c>
      <c r="AG1112">
        <v>17118.837158203125</v>
      </c>
      <c r="AH1112">
        <v>3676.7205810546875</v>
      </c>
      <c r="AI1112">
        <v>1125.3938598632812</v>
      </c>
      <c r="AJ1112">
        <v>7217.059326171875</v>
      </c>
      <c r="AK1112">
        <v>3644.22802734375</v>
      </c>
      <c r="AL1112">
        <v>110470.6875</v>
      </c>
      <c r="AM1112">
        <v>82200.654296875</v>
      </c>
      <c r="AN1112">
        <v>28270.0263671875</v>
      </c>
      <c r="AO1112" s="5" t="s">
        <v>761</v>
      </c>
    </row>
    <row r="1113" spans="1:41" ht="15" x14ac:dyDescent="0.25">
      <c r="A1113">
        <v>2015</v>
      </c>
      <c r="B1113" s="5" t="s">
        <v>83</v>
      </c>
      <c r="C1113" s="5" t="s">
        <v>475</v>
      </c>
      <c r="D1113" s="5" t="s">
        <v>153</v>
      </c>
      <c r="E1113" s="5" t="s">
        <v>491</v>
      </c>
      <c r="F1113" s="5" t="s">
        <v>491</v>
      </c>
      <c r="G1113" s="5" t="s">
        <v>97</v>
      </c>
      <c r="H1113" s="5" t="s">
        <v>319</v>
      </c>
      <c r="I1113">
        <v>3349.9907800000001</v>
      </c>
      <c r="J1113">
        <v>7658</v>
      </c>
      <c r="K1113">
        <v>255.18877415104311</v>
      </c>
      <c r="L1113">
        <v>885</v>
      </c>
      <c r="M1113">
        <v>1238.55828</v>
      </c>
      <c r="N1113">
        <v>1572.8678399999999</v>
      </c>
      <c r="O1113">
        <v>1553</v>
      </c>
      <c r="P1113">
        <v>712</v>
      </c>
      <c r="Q1113">
        <v>662.15599999999995</v>
      </c>
      <c r="R1113">
        <v>1202.1187996269766</v>
      </c>
      <c r="S1113">
        <v>2327.145</v>
      </c>
      <c r="T1113">
        <v>4883</v>
      </c>
      <c r="U1113">
        <v>338.95706999999999</v>
      </c>
      <c r="V1113">
        <v>2129</v>
      </c>
      <c r="W1113">
        <v>734</v>
      </c>
      <c r="X1113">
        <v>3774.8921908756247</v>
      </c>
      <c r="Y1113">
        <v>14468.441999999999</v>
      </c>
      <c r="Z1113">
        <v>2071.7190000000001</v>
      </c>
      <c r="AA1113">
        <v>13893.551350000002</v>
      </c>
      <c r="AB1113">
        <v>286.9692664287432</v>
      </c>
      <c r="AC1113">
        <v>1609</v>
      </c>
      <c r="AD1113">
        <v>4693.5339999999997</v>
      </c>
      <c r="AE1113">
        <v>3136.1229999999996</v>
      </c>
      <c r="AF1113">
        <v>3949.91291</v>
      </c>
      <c r="AG1113">
        <v>17052</v>
      </c>
      <c r="AH1113">
        <v>3662.3656994384351</v>
      </c>
      <c r="AI1113">
        <v>1121</v>
      </c>
      <c r="AJ1113">
        <v>7188.8819045098116</v>
      </c>
      <c r="AK1113">
        <v>3630</v>
      </c>
      <c r="AL1113">
        <v>110039.37109375</v>
      </c>
      <c r="AM1113">
        <v>81879.716796875</v>
      </c>
      <c r="AN1113">
        <v>28159.65234375</v>
      </c>
      <c r="AO1113" s="5" t="s">
        <v>762</v>
      </c>
    </row>
    <row r="1114" spans="1:41" ht="15" x14ac:dyDescent="0.25">
      <c r="A1114">
        <v>2015</v>
      </c>
      <c r="B1114" s="5" t="s">
        <v>83</v>
      </c>
      <c r="C1114" s="5" t="s">
        <v>475</v>
      </c>
      <c r="D1114" s="5" t="s">
        <v>153</v>
      </c>
      <c r="E1114" s="5" t="s">
        <v>174</v>
      </c>
      <c r="F1114" s="5" t="s">
        <v>174</v>
      </c>
      <c r="G1114" s="5" t="s">
        <v>94</v>
      </c>
      <c r="H1114" s="5" t="s">
        <v>319</v>
      </c>
      <c r="I1114">
        <v>658.15606689453125</v>
      </c>
      <c r="J1114">
        <v>4131.12890625</v>
      </c>
      <c r="K1114">
        <v>824.72637939453125</v>
      </c>
      <c r="L1114">
        <v>305.19155883789062</v>
      </c>
      <c r="M1114">
        <v>1488.7318115234375</v>
      </c>
      <c r="N1114">
        <v>1018.04638671875</v>
      </c>
      <c r="O1114">
        <v>1458.6951904296875</v>
      </c>
      <c r="P1114">
        <v>582.27337646484375</v>
      </c>
      <c r="Q1114">
        <v>525.93841552734375</v>
      </c>
      <c r="R1114">
        <v>823.52032470703125</v>
      </c>
      <c r="S1114">
        <v>1045.080322265625</v>
      </c>
      <c r="T1114">
        <v>1134.4290771484375</v>
      </c>
      <c r="U1114">
        <v>131.31089782714844</v>
      </c>
      <c r="V1114">
        <v>854.3355712890625</v>
      </c>
      <c r="W1114">
        <v>174.6820068359375</v>
      </c>
      <c r="X1114">
        <v>3175.159423828125</v>
      </c>
      <c r="Y1114">
        <v>7042.607421875</v>
      </c>
      <c r="Z1114">
        <v>1213.7447509765625</v>
      </c>
      <c r="AA1114">
        <v>7033.716796875</v>
      </c>
      <c r="AB1114">
        <v>232.13629150390625</v>
      </c>
      <c r="AC1114">
        <v>1450.663818359375</v>
      </c>
      <c r="AD1114">
        <v>4362.70947265625</v>
      </c>
      <c r="AE1114">
        <v>1727.772705078125</v>
      </c>
      <c r="AF1114">
        <v>2937.597900390625</v>
      </c>
      <c r="AG1114">
        <v>12272.9169921875</v>
      </c>
      <c r="AH1114">
        <v>2514.7021484375</v>
      </c>
      <c r="AI1114">
        <v>903.52764892578125</v>
      </c>
      <c r="AJ1114">
        <v>2502.441162109375</v>
      </c>
      <c r="AK1114">
        <v>1598.239990234375</v>
      </c>
      <c r="AL1114">
        <v>64124.1875</v>
      </c>
      <c r="AM1114">
        <v>45211.36328125</v>
      </c>
      <c r="AN1114">
        <v>18912.818359375</v>
      </c>
      <c r="AO1114" s="5" t="s">
        <v>763</v>
      </c>
    </row>
    <row r="1115" spans="1:41" ht="15" x14ac:dyDescent="0.25">
      <c r="A1115">
        <v>2015</v>
      </c>
      <c r="B1115" s="5" t="s">
        <v>83</v>
      </c>
      <c r="C1115" s="5" t="s">
        <v>475</v>
      </c>
      <c r="D1115" s="5" t="s">
        <v>153</v>
      </c>
      <c r="E1115" s="5" t="s">
        <v>174</v>
      </c>
      <c r="F1115" s="5" t="s">
        <v>174</v>
      </c>
      <c r="G1115" s="5" t="s">
        <v>97</v>
      </c>
      <c r="H1115" s="5" t="s">
        <v>319</v>
      </c>
      <c r="I1115">
        <v>655.58645999999999</v>
      </c>
      <c r="J1115">
        <v>4115</v>
      </c>
      <c r="K1115">
        <v>821.50641868888101</v>
      </c>
      <c r="L1115">
        <v>304</v>
      </c>
      <c r="M1115">
        <v>1482.9193600000001</v>
      </c>
      <c r="N1115">
        <v>1014.07163</v>
      </c>
      <c r="O1115">
        <v>1453</v>
      </c>
      <c r="P1115">
        <v>580</v>
      </c>
      <c r="Q1115">
        <v>523.88499999999999</v>
      </c>
      <c r="R1115">
        <v>820.30507927793633</v>
      </c>
      <c r="S1115">
        <v>1041</v>
      </c>
      <c r="T1115">
        <v>1130</v>
      </c>
      <c r="U1115">
        <v>130.79821999999999</v>
      </c>
      <c r="V1115">
        <v>851</v>
      </c>
      <c r="W1115">
        <v>174</v>
      </c>
      <c r="X1115">
        <v>3162.7627499999999</v>
      </c>
      <c r="Y1115">
        <v>7015.1109999999999</v>
      </c>
      <c r="Z1115">
        <v>1209.0060000000001</v>
      </c>
      <c r="AA1115">
        <v>7006.2551100000001</v>
      </c>
      <c r="AB1115">
        <v>231.2299687244921</v>
      </c>
      <c r="AC1115">
        <v>1445</v>
      </c>
      <c r="AD1115">
        <v>4345.6760000000004</v>
      </c>
      <c r="AE1115">
        <v>1721.027</v>
      </c>
      <c r="AF1115">
        <v>2926.12871</v>
      </c>
      <c r="AG1115">
        <v>12225</v>
      </c>
      <c r="AH1115">
        <v>2504.8841370518908</v>
      </c>
      <c r="AI1115">
        <v>900</v>
      </c>
      <c r="AJ1115">
        <v>2492.670840000002</v>
      </c>
      <c r="AK1115">
        <v>1592</v>
      </c>
      <c r="AL1115">
        <v>63873.82421875</v>
      </c>
      <c r="AM1115">
        <v>45034.84765625</v>
      </c>
      <c r="AN1115">
        <v>18838.9765625</v>
      </c>
      <c r="AO1115" s="5" t="s">
        <v>764</v>
      </c>
    </row>
    <row r="1116" spans="1:41" ht="15" x14ac:dyDescent="0.25">
      <c r="A1116">
        <v>2015</v>
      </c>
      <c r="B1116" s="5" t="s">
        <v>83</v>
      </c>
      <c r="C1116" s="5" t="s">
        <v>475</v>
      </c>
      <c r="D1116" s="5" t="s">
        <v>153</v>
      </c>
      <c r="E1116" s="5" t="s">
        <v>177</v>
      </c>
      <c r="F1116" s="5" t="s">
        <v>177</v>
      </c>
      <c r="G1116" s="5" t="s">
        <v>94</v>
      </c>
      <c r="H1116" s="5" t="s">
        <v>319</v>
      </c>
      <c r="I1116">
        <v>5174.91162109375</v>
      </c>
      <c r="J1116">
        <v>3872.117919921875</v>
      </c>
      <c r="K1116">
        <v>107.84136199951172</v>
      </c>
      <c r="L1116">
        <v>291.13668823242187</v>
      </c>
      <c r="M1116">
        <v>1726.5418701171875</v>
      </c>
      <c r="N1116">
        <v>1616.535400390625</v>
      </c>
      <c r="O1116">
        <v>1310.1151123046875</v>
      </c>
      <c r="P1116">
        <v>3349.07568359375</v>
      </c>
      <c r="Q1116">
        <v>932.63323974609375</v>
      </c>
      <c r="R1116">
        <v>2565.943603515625</v>
      </c>
      <c r="S1116">
        <v>2824.02587890625</v>
      </c>
      <c r="T1116">
        <v>2396.35595703125</v>
      </c>
      <c r="U1116">
        <v>407.59133911132812</v>
      </c>
      <c r="V1116">
        <v>1859.259033203125</v>
      </c>
      <c r="W1116">
        <v>1747.823974609375</v>
      </c>
      <c r="X1116">
        <v>2494.12939453125</v>
      </c>
      <c r="Y1116">
        <v>15110.2392578125</v>
      </c>
      <c r="Z1116">
        <v>3019.6787109375</v>
      </c>
      <c r="AA1116">
        <v>9879.01953125</v>
      </c>
      <c r="AB1116">
        <v>556.28216552734375</v>
      </c>
      <c r="AC1116">
        <v>2053.015625</v>
      </c>
      <c r="AD1116">
        <v>1524.0452880859375</v>
      </c>
      <c r="AE1116">
        <v>3516.407470703125</v>
      </c>
      <c r="AF1116">
        <v>6412.02392578125</v>
      </c>
      <c r="AG1116">
        <v>39290.40234375</v>
      </c>
      <c r="AH1116">
        <v>3739.020263671875</v>
      </c>
      <c r="AI1116">
        <v>974.805908203125</v>
      </c>
      <c r="AJ1116">
        <v>3847.333251953125</v>
      </c>
      <c r="AK1116">
        <v>2247.77587890625</v>
      </c>
      <c r="AL1116">
        <v>124846.09375</v>
      </c>
      <c r="AM1116">
        <v>103197.328125</v>
      </c>
      <c r="AN1116">
        <v>21648.763671875</v>
      </c>
      <c r="AO1116" s="5" t="s">
        <v>765</v>
      </c>
    </row>
    <row r="1117" spans="1:41" ht="15" x14ac:dyDescent="0.25">
      <c r="A1117">
        <v>2015</v>
      </c>
      <c r="B1117" s="5" t="s">
        <v>83</v>
      </c>
      <c r="C1117" s="5" t="s">
        <v>475</v>
      </c>
      <c r="D1117" s="5" t="s">
        <v>153</v>
      </c>
      <c r="E1117" s="5" t="s">
        <v>177</v>
      </c>
      <c r="F1117" s="5" t="s">
        <v>177</v>
      </c>
      <c r="G1117" s="5" t="s">
        <v>97</v>
      </c>
      <c r="H1117" s="5" t="s">
        <v>319</v>
      </c>
      <c r="I1117">
        <v>5154.7071300000016</v>
      </c>
      <c r="J1117">
        <v>3857</v>
      </c>
      <c r="K1117">
        <v>107.4203200000006</v>
      </c>
      <c r="L1117">
        <v>290</v>
      </c>
      <c r="M1117">
        <v>1719.8009999999999</v>
      </c>
      <c r="N1117">
        <v>1610.22396</v>
      </c>
      <c r="O1117">
        <v>1305</v>
      </c>
      <c r="P1117">
        <v>3336</v>
      </c>
      <c r="Q1117">
        <v>928.99200000000008</v>
      </c>
      <c r="R1117">
        <v>2555.9253900000008</v>
      </c>
      <c r="S1117">
        <v>2813</v>
      </c>
      <c r="T1117">
        <v>2387</v>
      </c>
      <c r="U1117">
        <v>406</v>
      </c>
      <c r="V1117">
        <v>1852</v>
      </c>
      <c r="W1117">
        <v>1741</v>
      </c>
      <c r="X1117">
        <v>2484.3916287593752</v>
      </c>
      <c r="Y1117">
        <v>15051.245000000001</v>
      </c>
      <c r="Z1117">
        <v>3007.8890000000001</v>
      </c>
      <c r="AA1117">
        <v>9840.4491100648829</v>
      </c>
      <c r="AB1117">
        <v>554.11026097936065</v>
      </c>
      <c r="AC1117">
        <v>2045</v>
      </c>
      <c r="AD1117">
        <v>1518.095</v>
      </c>
      <c r="AE1117">
        <v>3502.6784589565209</v>
      </c>
      <c r="AF1117">
        <v>6386.9897785615904</v>
      </c>
      <c r="AG1117">
        <v>39137</v>
      </c>
      <c r="AH1117">
        <v>3724.422150000004</v>
      </c>
      <c r="AI1117">
        <v>971</v>
      </c>
      <c r="AJ1117">
        <v>3832.3120711764709</v>
      </c>
      <c r="AK1117">
        <v>2239</v>
      </c>
      <c r="AL1117">
        <v>124358.65625</v>
      </c>
      <c r="AM1117">
        <v>102794.4140625</v>
      </c>
      <c r="AN1117">
        <v>21564.240234375</v>
      </c>
      <c r="AO1117" s="5" t="s">
        <v>766</v>
      </c>
    </row>
    <row r="1118" spans="1:41" ht="15" x14ac:dyDescent="0.25">
      <c r="A1118">
        <v>2015</v>
      </c>
      <c r="B1118" s="5" t="s">
        <v>83</v>
      </c>
      <c r="C1118" s="5" t="s">
        <v>475</v>
      </c>
      <c r="D1118" s="5" t="s">
        <v>153</v>
      </c>
      <c r="E1118" s="5" t="s">
        <v>183</v>
      </c>
      <c r="F1118" s="5" t="s">
        <v>184</v>
      </c>
      <c r="G1118" s="5" t="s">
        <v>94</v>
      </c>
      <c r="H1118" s="5" t="s">
        <v>319</v>
      </c>
      <c r="I1118">
        <v>13876.2021484375</v>
      </c>
      <c r="J1118">
        <v>23700.533203125</v>
      </c>
      <c r="K1118">
        <v>3110.109375</v>
      </c>
      <c r="L1118">
        <v>3558.89501953125</v>
      </c>
      <c r="M1118">
        <v>11426.71875</v>
      </c>
      <c r="N1118">
        <v>7884.83984375</v>
      </c>
      <c r="O1118">
        <v>10670.6611328125</v>
      </c>
      <c r="P1118">
        <v>9156.7509765625</v>
      </c>
      <c r="Q1118">
        <v>4177.66064453125</v>
      </c>
      <c r="R1118">
        <v>8010.83984375</v>
      </c>
      <c r="S1118">
        <v>12207.9130859375</v>
      </c>
      <c r="T1118">
        <v>12534.9404296875</v>
      </c>
      <c r="U1118">
        <v>1912.80126953125</v>
      </c>
      <c r="V1118">
        <v>9856.482421875</v>
      </c>
      <c r="W1118">
        <v>4562.814453125</v>
      </c>
      <c r="X1118">
        <v>15789.33203125</v>
      </c>
      <c r="Y1118">
        <v>51027.48046875</v>
      </c>
      <c r="Z1118">
        <v>8040.45947265625</v>
      </c>
      <c r="AA1118">
        <v>65767.2578125</v>
      </c>
      <c r="AB1118">
        <v>1604.98046875</v>
      </c>
      <c r="AC1118">
        <v>10101.4384765625</v>
      </c>
      <c r="AD1118">
        <v>14470.0361328125</v>
      </c>
      <c r="AE1118">
        <v>13083.466796875</v>
      </c>
      <c r="AF1118">
        <v>35280.57421875</v>
      </c>
      <c r="AG1118">
        <v>112627.734375</v>
      </c>
      <c r="AH1118">
        <v>17927.7421875</v>
      </c>
      <c r="AI1118">
        <v>5262.54638671875</v>
      </c>
      <c r="AJ1118">
        <v>25655.96875</v>
      </c>
      <c r="AK1118">
        <v>9604.4990234375</v>
      </c>
      <c r="AL1118">
        <v>522891.625</v>
      </c>
      <c r="AM1118">
        <v>403719.34375</v>
      </c>
      <c r="AN1118">
        <v>119172.296875</v>
      </c>
      <c r="AO1118" s="5" t="s">
        <v>767</v>
      </c>
    </row>
    <row r="1119" spans="1:41" ht="15" x14ac:dyDescent="0.25">
      <c r="A1119">
        <v>2015</v>
      </c>
      <c r="B1119" s="5" t="s">
        <v>83</v>
      </c>
      <c r="C1119" s="5" t="s">
        <v>475</v>
      </c>
      <c r="D1119" s="5" t="s">
        <v>153</v>
      </c>
      <c r="E1119" s="5" t="s">
        <v>183</v>
      </c>
      <c r="F1119" s="5" t="s">
        <v>184</v>
      </c>
      <c r="G1119" s="5" t="s">
        <v>97</v>
      </c>
      <c r="H1119" s="5" t="s">
        <v>319</v>
      </c>
      <c r="I1119">
        <v>13822.025960000001</v>
      </c>
      <c r="J1119">
        <v>23608</v>
      </c>
      <c r="K1119">
        <v>3097.9666549208118</v>
      </c>
      <c r="L1119">
        <v>3545</v>
      </c>
      <c r="M1119">
        <v>11382.10564</v>
      </c>
      <c r="N1119">
        <v>7854.0554200000006</v>
      </c>
      <c r="O1119">
        <v>10629</v>
      </c>
      <c r="P1119">
        <v>9121</v>
      </c>
      <c r="Q1119">
        <v>4161.3500000000004</v>
      </c>
      <c r="R1119">
        <v>7979.563466687965</v>
      </c>
      <c r="S1119">
        <v>12160.25</v>
      </c>
      <c r="T1119">
        <v>12486</v>
      </c>
      <c r="U1119">
        <v>1905.33314</v>
      </c>
      <c r="V1119">
        <v>9818</v>
      </c>
      <c r="W1119">
        <v>4545</v>
      </c>
      <c r="X1119">
        <v>15727.686125800359</v>
      </c>
      <c r="Y1119">
        <v>50828.255000000012</v>
      </c>
      <c r="Z1119">
        <v>8009.0670000000009</v>
      </c>
      <c r="AA1119">
        <v>65510.486778504099</v>
      </c>
      <c r="AB1119">
        <v>1598.714141331058</v>
      </c>
      <c r="AC1119">
        <v>10062</v>
      </c>
      <c r="AD1119">
        <v>14413.540999999999</v>
      </c>
      <c r="AE1119">
        <v>13032.385186707919</v>
      </c>
      <c r="AF1119">
        <v>35142.829238561593</v>
      </c>
      <c r="AG1119">
        <v>112188</v>
      </c>
      <c r="AH1119">
        <v>17857.74745000001</v>
      </c>
      <c r="AI1119">
        <v>5242</v>
      </c>
      <c r="AJ1119">
        <v>25555.800360000001</v>
      </c>
      <c r="AK1119">
        <v>9567</v>
      </c>
      <c r="AL1119">
        <v>520850.1875</v>
      </c>
      <c r="AM1119">
        <v>402143.1875</v>
      </c>
      <c r="AN1119">
        <v>118707.0078125</v>
      </c>
      <c r="AO1119" s="5" t="s">
        <v>768</v>
      </c>
    </row>
    <row r="1120" spans="1:41" ht="15" x14ac:dyDescent="0.25">
      <c r="A1120">
        <v>2015</v>
      </c>
      <c r="B1120" s="5" t="s">
        <v>83</v>
      </c>
      <c r="C1120" s="5" t="s">
        <v>475</v>
      </c>
      <c r="D1120" s="5" t="s">
        <v>153</v>
      </c>
      <c r="E1120" s="5" t="s">
        <v>31</v>
      </c>
      <c r="F1120" s="5" t="s">
        <v>31</v>
      </c>
      <c r="G1120" s="5" t="s">
        <v>94</v>
      </c>
      <c r="H1120" s="5" t="s">
        <v>319</v>
      </c>
      <c r="I1120">
        <v>172.88224792480469</v>
      </c>
      <c r="J1120">
        <v>3633.18505859375</v>
      </c>
      <c r="K1120">
        <v>141.34568786621094</v>
      </c>
      <c r="L1120">
        <v>742.9005126953125</v>
      </c>
      <c r="M1120">
        <v>1067.58544921875</v>
      </c>
      <c r="N1120">
        <v>960.69232177734375</v>
      </c>
      <c r="O1120">
        <v>983.8411865234375</v>
      </c>
      <c r="P1120">
        <v>304.1876220703125</v>
      </c>
      <c r="Q1120">
        <v>2.7467238903045654</v>
      </c>
      <c r="R1120">
        <v>441.82608032226562</v>
      </c>
      <c r="S1120">
        <v>891.4805908203125</v>
      </c>
      <c r="T1120">
        <v>2279.9013671875</v>
      </c>
      <c r="U1120">
        <v>58.816799163818359</v>
      </c>
      <c r="V1120">
        <v>864.374755859375</v>
      </c>
      <c r="W1120">
        <v>280.09356689453125</v>
      </c>
      <c r="X1120">
        <v>1840.1845703125</v>
      </c>
      <c r="Y1120">
        <v>2934.220947265625</v>
      </c>
      <c r="Z1120">
        <v>1196.2735595703125</v>
      </c>
      <c r="AA1120">
        <v>5028.328125</v>
      </c>
      <c r="AB1120">
        <v>142.92893981933594</v>
      </c>
      <c r="AC1120">
        <v>829.237548828125</v>
      </c>
      <c r="AD1120">
        <v>1547.209716796875</v>
      </c>
      <c r="AE1120">
        <v>2086.0234375</v>
      </c>
      <c r="AF1120">
        <v>1180.8642578125</v>
      </c>
      <c r="AG1120">
        <v>3687.396728515625</v>
      </c>
      <c r="AH1120">
        <v>1092.1932373046875</v>
      </c>
      <c r="AI1120">
        <v>445.74029541015625</v>
      </c>
      <c r="AJ1120">
        <v>1123.461669921875</v>
      </c>
      <c r="AK1120">
        <v>605.363525390625</v>
      </c>
      <c r="AL1120">
        <v>36565.2890625</v>
      </c>
      <c r="AM1120">
        <v>25247.416015625</v>
      </c>
      <c r="AN1120">
        <v>11317.8681640625</v>
      </c>
      <c r="AO1120" s="5" t="s">
        <v>769</v>
      </c>
    </row>
    <row r="1121" spans="1:41" ht="15" x14ac:dyDescent="0.25">
      <c r="A1121">
        <v>2015</v>
      </c>
      <c r="B1121" s="5" t="s">
        <v>83</v>
      </c>
      <c r="C1121" s="5" t="s">
        <v>475</v>
      </c>
      <c r="D1121" s="5" t="s">
        <v>153</v>
      </c>
      <c r="E1121" s="5" t="s">
        <v>31</v>
      </c>
      <c r="F1121" s="5" t="s">
        <v>31</v>
      </c>
      <c r="G1121" s="5" t="s">
        <v>97</v>
      </c>
      <c r="H1121" s="5" t="s">
        <v>319</v>
      </c>
      <c r="I1121">
        <v>172.20726999999999</v>
      </c>
      <c r="J1121">
        <v>3619</v>
      </c>
      <c r="K1121">
        <v>140.79383780580031</v>
      </c>
      <c r="L1121">
        <v>740</v>
      </c>
      <c r="M1121">
        <v>1063.4172799999999</v>
      </c>
      <c r="N1121">
        <v>956.94150000000002</v>
      </c>
      <c r="O1121">
        <v>980</v>
      </c>
      <c r="P1121">
        <v>303</v>
      </c>
      <c r="Q1121">
        <v>2.7360000000000002</v>
      </c>
      <c r="R1121">
        <v>440.10105717534128</v>
      </c>
      <c r="S1121">
        <v>888</v>
      </c>
      <c r="T1121">
        <v>2271</v>
      </c>
      <c r="U1121">
        <v>58.587159999999997</v>
      </c>
      <c r="V1121">
        <v>861</v>
      </c>
      <c r="W1121">
        <v>279</v>
      </c>
      <c r="X1121">
        <v>1833</v>
      </c>
      <c r="Y1121">
        <v>2922.7649999999999</v>
      </c>
      <c r="Z1121">
        <v>1191.6030000000001</v>
      </c>
      <c r="AA1121">
        <v>5008.6959000000006</v>
      </c>
      <c r="AB1121">
        <v>142.37091133105801</v>
      </c>
      <c r="AC1121">
        <v>826</v>
      </c>
      <c r="AD1121">
        <v>1541.1690000000001</v>
      </c>
      <c r="AE1121">
        <v>2077.8789999999999</v>
      </c>
      <c r="AF1121">
        <v>1176.25377</v>
      </c>
      <c r="AG1121">
        <v>3673</v>
      </c>
      <c r="AH1121">
        <v>1087.929038417878</v>
      </c>
      <c r="AI1121">
        <v>444</v>
      </c>
      <c r="AJ1121">
        <v>1119.0753</v>
      </c>
      <c r="AK1121">
        <v>603</v>
      </c>
      <c r="AL1121">
        <v>36422.52734375</v>
      </c>
      <c r="AM1121">
        <v>25148.845703125</v>
      </c>
      <c r="AN1121">
        <v>11273.6796875</v>
      </c>
      <c r="AO1121" s="5" t="s">
        <v>770</v>
      </c>
    </row>
    <row r="1122" spans="1:41" ht="15" x14ac:dyDescent="0.25">
      <c r="A1122">
        <v>2015</v>
      </c>
      <c r="B1122" s="5" t="s">
        <v>83</v>
      </c>
      <c r="C1122" s="5" t="s">
        <v>4292</v>
      </c>
      <c r="D1122" s="5" t="s">
        <v>4295</v>
      </c>
      <c r="E1122" s="5" t="s">
        <v>4246</v>
      </c>
      <c r="F1122" s="5" t="s">
        <v>21</v>
      </c>
      <c r="G1122" s="5" t="s">
        <v>94</v>
      </c>
      <c r="H1122" s="5" t="s">
        <v>319</v>
      </c>
      <c r="I1122">
        <v>9642.8623046875</v>
      </c>
      <c r="J1122">
        <v>13608.1650390625</v>
      </c>
      <c r="K1122">
        <v>1514.9976806640625</v>
      </c>
      <c r="L1122">
        <v>162.94732666015625</v>
      </c>
      <c r="M1122">
        <v>9111.7470703125</v>
      </c>
      <c r="N1122">
        <v>1237.126953125</v>
      </c>
      <c r="O1122">
        <v>7464.6376953125</v>
      </c>
      <c r="P1122">
        <v>14628.1328125</v>
      </c>
      <c r="Q1122">
        <v>8865.1396484375</v>
      </c>
      <c r="R1122">
        <v>6588.83837890625</v>
      </c>
      <c r="S1122"/>
      <c r="T1122"/>
      <c r="U1122">
        <v>0</v>
      </c>
      <c r="V1122"/>
      <c r="W1122">
        <v>4085.027587890625</v>
      </c>
      <c r="X1122">
        <v>9887.1904296875</v>
      </c>
      <c r="Y1122">
        <v>18764.7265625</v>
      </c>
      <c r="Z1122">
        <v>5849.60302734375</v>
      </c>
      <c r="AA1122">
        <v>0</v>
      </c>
      <c r="AB1122"/>
      <c r="AC1122">
        <v>7929.61865234375</v>
      </c>
      <c r="AD1122">
        <v>25912.615234375</v>
      </c>
      <c r="AE1122">
        <v>5696.96875</v>
      </c>
      <c r="AF1122">
        <v>26308.775390625</v>
      </c>
      <c r="AG1122">
        <v>0</v>
      </c>
      <c r="AH1122">
        <v>0</v>
      </c>
      <c r="AI1122">
        <v>5121.49658203125</v>
      </c>
      <c r="AJ1122">
        <v>245.83628845214844</v>
      </c>
      <c r="AK1122">
        <v>2061.593017578125</v>
      </c>
      <c r="AL1122">
        <v>184688.046875</v>
      </c>
      <c r="AM1122">
        <v>119528.734375</v>
      </c>
      <c r="AN1122">
        <v>65159.30859375</v>
      </c>
      <c r="AO1122" s="5" t="s">
        <v>4334</v>
      </c>
    </row>
    <row r="1123" spans="1:41" ht="15" x14ac:dyDescent="0.25">
      <c r="A1123">
        <v>2015</v>
      </c>
      <c r="B1123" s="5" t="s">
        <v>83</v>
      </c>
      <c r="C1123" s="5" t="s">
        <v>4292</v>
      </c>
      <c r="D1123" s="5" t="s">
        <v>4295</v>
      </c>
      <c r="E1123" s="5" t="s">
        <v>4246</v>
      </c>
      <c r="F1123" s="5" t="s">
        <v>21</v>
      </c>
      <c r="G1123" s="5" t="s">
        <v>97</v>
      </c>
      <c r="H1123" s="5" t="s">
        <v>319</v>
      </c>
      <c r="I1123">
        <v>9350.08984375</v>
      </c>
      <c r="J1123">
        <v>13195</v>
      </c>
      <c r="K1123">
        <v>1469</v>
      </c>
      <c r="L1123">
        <v>158</v>
      </c>
      <c r="M1123">
        <v>8835.1005859375</v>
      </c>
      <c r="N1123">
        <v>1199.56591796875</v>
      </c>
      <c r="O1123">
        <v>7238</v>
      </c>
      <c r="P1123">
        <v>14184</v>
      </c>
      <c r="Q1123">
        <v>8595.98046875</v>
      </c>
      <c r="R1123">
        <v>6388.791015625</v>
      </c>
      <c r="S1123"/>
      <c r="T1123"/>
      <c r="U1123">
        <v>0</v>
      </c>
      <c r="V1123"/>
      <c r="W1123">
        <v>3961</v>
      </c>
      <c r="X1123">
        <v>9587</v>
      </c>
      <c r="Y1123">
        <v>18195</v>
      </c>
      <c r="Z1123">
        <v>5672</v>
      </c>
      <c r="AA1123">
        <v>0</v>
      </c>
      <c r="AB1123"/>
      <c r="AC1123">
        <v>7688.86328125</v>
      </c>
      <c r="AD1123">
        <v>25125.869140625</v>
      </c>
      <c r="AE1123">
        <v>5524</v>
      </c>
      <c r="AF1123">
        <v>25510</v>
      </c>
      <c r="AG1123">
        <v>0</v>
      </c>
      <c r="AH1123">
        <v>0</v>
      </c>
      <c r="AI1123">
        <v>4966</v>
      </c>
      <c r="AJ1123">
        <v>238.372314453125</v>
      </c>
      <c r="AK1123">
        <v>1999</v>
      </c>
      <c r="AL1123">
        <v>179080.640625</v>
      </c>
      <c r="AM1123">
        <v>115899.671875</v>
      </c>
      <c r="AN1123">
        <v>63180.96875</v>
      </c>
      <c r="AO1123" s="5" t="s">
        <v>4335</v>
      </c>
    </row>
    <row r="1124" spans="1:41" ht="15" x14ac:dyDescent="0.25">
      <c r="A1124">
        <v>2015</v>
      </c>
      <c r="B1124" s="5" t="s">
        <v>83</v>
      </c>
      <c r="C1124" s="5" t="s">
        <v>4292</v>
      </c>
      <c r="D1124" s="5" t="s">
        <v>4295</v>
      </c>
      <c r="E1124" s="5" t="s">
        <v>4246</v>
      </c>
      <c r="F1124" s="5" t="s">
        <v>4297</v>
      </c>
      <c r="G1124" s="5" t="s">
        <v>94</v>
      </c>
      <c r="H1124" s="5" t="s">
        <v>319</v>
      </c>
      <c r="I1124"/>
      <c r="J1124">
        <v>0</v>
      </c>
      <c r="K1124"/>
      <c r="L1124"/>
      <c r="M1124"/>
      <c r="N1124">
        <v>0</v>
      </c>
      <c r="O1124"/>
      <c r="P1124"/>
      <c r="Q1124">
        <v>7.4749059677124023</v>
      </c>
      <c r="R1124">
        <v>37.145767211914062</v>
      </c>
      <c r="S1124"/>
      <c r="T1124"/>
      <c r="U1124"/>
      <c r="V1124"/>
      <c r="W1124"/>
      <c r="X1124"/>
      <c r="Y1124">
        <v>60.200584411621094</v>
      </c>
      <c r="Z1124">
        <v>128.42791748046875</v>
      </c>
      <c r="AA1124">
        <v>0</v>
      </c>
      <c r="AB1124"/>
      <c r="AC1124"/>
      <c r="AD1124">
        <v>32.106979370117187</v>
      </c>
      <c r="AE1124">
        <v>0</v>
      </c>
      <c r="AF1124"/>
      <c r="AG1124">
        <v>0</v>
      </c>
      <c r="AH1124">
        <v>0</v>
      </c>
      <c r="AI1124"/>
      <c r="AJ1124">
        <v>0</v>
      </c>
      <c r="AK1124"/>
      <c r="AL1124">
        <v>265.35614013671875</v>
      </c>
      <c r="AM1124">
        <v>233.24917602539062</v>
      </c>
      <c r="AN1124">
        <v>32.106979370117187</v>
      </c>
      <c r="AO1124" s="5" t="s">
        <v>4336</v>
      </c>
    </row>
    <row r="1125" spans="1:41" ht="15" x14ac:dyDescent="0.25">
      <c r="A1125">
        <v>2015</v>
      </c>
      <c r="B1125" s="5" t="s">
        <v>83</v>
      </c>
      <c r="C1125" s="5" t="s">
        <v>4292</v>
      </c>
      <c r="D1125" s="5" t="s">
        <v>4295</v>
      </c>
      <c r="E1125" s="5" t="s">
        <v>4246</v>
      </c>
      <c r="F1125" s="5" t="s">
        <v>4297</v>
      </c>
      <c r="G1125" s="5" t="s">
        <v>97</v>
      </c>
      <c r="H1125" s="5" t="s">
        <v>319</v>
      </c>
      <c r="I1125"/>
      <c r="J1125">
        <v>0</v>
      </c>
      <c r="K1125"/>
      <c r="L1125"/>
      <c r="M1125"/>
      <c r="N1125">
        <v>0</v>
      </c>
      <c r="O1125"/>
      <c r="P1125"/>
      <c r="Q1125">
        <v>7.4499998092651367</v>
      </c>
      <c r="R1125">
        <v>37.021999359130859</v>
      </c>
      <c r="S1125"/>
      <c r="T1125"/>
      <c r="U1125"/>
      <c r="V1125"/>
      <c r="W1125"/>
      <c r="X1125"/>
      <c r="Y1125">
        <v>60</v>
      </c>
      <c r="Z1125">
        <v>128</v>
      </c>
      <c r="AA1125">
        <v>0</v>
      </c>
      <c r="AB1125"/>
      <c r="AC1125"/>
      <c r="AD1125">
        <v>32</v>
      </c>
      <c r="AE1125">
        <v>0</v>
      </c>
      <c r="AF1125"/>
      <c r="AG1125">
        <v>0</v>
      </c>
      <c r="AH1125">
        <v>0</v>
      </c>
      <c r="AI1125"/>
      <c r="AJ1125">
        <v>0</v>
      </c>
      <c r="AK1125"/>
      <c r="AL1125">
        <v>264.47198486328125</v>
      </c>
      <c r="AM1125">
        <v>232.47200012207031</v>
      </c>
      <c r="AN1125">
        <v>32</v>
      </c>
      <c r="AO1125" s="5" t="s">
        <v>4337</v>
      </c>
    </row>
    <row r="1126" spans="1:41" ht="15" x14ac:dyDescent="0.25">
      <c r="A1126">
        <v>2015</v>
      </c>
      <c r="B1126" s="5" t="s">
        <v>83</v>
      </c>
      <c r="C1126" s="5" t="s">
        <v>4292</v>
      </c>
      <c r="D1126" s="5" t="s">
        <v>4295</v>
      </c>
      <c r="E1126" s="5" t="s">
        <v>4246</v>
      </c>
      <c r="F1126" s="5" t="s">
        <v>184</v>
      </c>
      <c r="G1126" s="5" t="s">
        <v>94</v>
      </c>
      <c r="H1126" s="5" t="s">
        <v>319</v>
      </c>
      <c r="I1126">
        <v>5623.38330078125</v>
      </c>
      <c r="J1126">
        <v>20613.48046875</v>
      </c>
      <c r="K1126">
        <v>1987.1051025390625</v>
      </c>
      <c r="L1126">
        <v>2059.0390625</v>
      </c>
      <c r="M1126">
        <v>3194.12841796875</v>
      </c>
      <c r="N1126">
        <v>6668.455078125</v>
      </c>
      <c r="O1126">
        <v>5350.8916015625</v>
      </c>
      <c r="P1126">
        <v>3572.19873046875</v>
      </c>
      <c r="Q1126">
        <v>3067.045654296875</v>
      </c>
      <c r="R1126">
        <v>2618.878173828125</v>
      </c>
      <c r="S1126">
        <v>32.12542724609375</v>
      </c>
      <c r="T1126">
        <v>34.133266448974609</v>
      </c>
      <c r="U1126">
        <v>196.76823425292969</v>
      </c>
      <c r="V1126"/>
      <c r="W1126">
        <v>1101.2998046875</v>
      </c>
      <c r="X1126">
        <v>9777.1728515625</v>
      </c>
      <c r="Y1126">
        <v>12140.3994140625</v>
      </c>
      <c r="Z1126">
        <v>6507.40673828125</v>
      </c>
      <c r="AA1126">
        <v>0</v>
      </c>
      <c r="AB1126"/>
      <c r="AC1126">
        <v>1852.3619384765625</v>
      </c>
      <c r="AD1126">
        <v>13430.703125</v>
      </c>
      <c r="AE1126">
        <v>6933.06884765625</v>
      </c>
      <c r="AF1126">
        <v>12522.892578125</v>
      </c>
      <c r="AG1126">
        <v>12596.1787109375</v>
      </c>
      <c r="AH1126">
        <v>0</v>
      </c>
      <c r="AI1126">
        <v>2721.6259765625</v>
      </c>
      <c r="AJ1126">
        <v>12368.8232421875</v>
      </c>
      <c r="AK1126">
        <v>8294.3837890625</v>
      </c>
      <c r="AL1126">
        <v>155263.953125</v>
      </c>
      <c r="AM1126">
        <v>109340.3828125</v>
      </c>
      <c r="AN1126">
        <v>45923.56640625</v>
      </c>
      <c r="AO1126" s="5" t="s">
        <v>4338</v>
      </c>
    </row>
    <row r="1127" spans="1:41" ht="15" x14ac:dyDescent="0.25">
      <c r="A1127">
        <v>2015</v>
      </c>
      <c r="B1127" s="5" t="s">
        <v>83</v>
      </c>
      <c r="C1127" s="5" t="s">
        <v>4292</v>
      </c>
      <c r="D1127" s="5" t="s">
        <v>4295</v>
      </c>
      <c r="E1127" s="5" t="s">
        <v>4246</v>
      </c>
      <c r="F1127" s="5" t="s">
        <v>184</v>
      </c>
      <c r="G1127" s="5" t="s">
        <v>97</v>
      </c>
      <c r="H1127" s="5" t="s">
        <v>319</v>
      </c>
      <c r="I1127">
        <v>5601.42822265625</v>
      </c>
      <c r="J1127">
        <v>20533</v>
      </c>
      <c r="K1127">
        <v>1979.346923828125</v>
      </c>
      <c r="L1127">
        <v>2051</v>
      </c>
      <c r="M1127">
        <v>3181.65771484375</v>
      </c>
      <c r="N1127">
        <v>6642.41943359375</v>
      </c>
      <c r="O1127">
        <v>5330</v>
      </c>
      <c r="P1127">
        <v>3558.251953125</v>
      </c>
      <c r="Q1127">
        <v>3055.071044921875</v>
      </c>
      <c r="R1127">
        <v>2608.6533203125</v>
      </c>
      <c r="S1127">
        <v>32</v>
      </c>
      <c r="T1127">
        <v>34</v>
      </c>
      <c r="U1127">
        <v>196</v>
      </c>
      <c r="V1127"/>
      <c r="W1127">
        <v>1097</v>
      </c>
      <c r="X1127">
        <v>9739</v>
      </c>
      <c r="Y1127">
        <v>12093</v>
      </c>
      <c r="Z1127">
        <v>6482</v>
      </c>
      <c r="AA1127">
        <v>0</v>
      </c>
      <c r="AB1127"/>
      <c r="AC1127">
        <v>1845.1297607421875</v>
      </c>
      <c r="AD1127">
        <v>13378.265625</v>
      </c>
      <c r="AE1127">
        <v>6906</v>
      </c>
      <c r="AF1127">
        <v>12474</v>
      </c>
      <c r="AG1127">
        <v>12547</v>
      </c>
      <c r="AH1127">
        <v>0</v>
      </c>
      <c r="AI1127">
        <v>2711</v>
      </c>
      <c r="AJ1127">
        <v>12320.5322265625</v>
      </c>
      <c r="AK1127">
        <v>8262</v>
      </c>
      <c r="AL1127">
        <v>154657.75</v>
      </c>
      <c r="AM1127">
        <v>108913.484375</v>
      </c>
      <c r="AN1127">
        <v>45744.26953125</v>
      </c>
      <c r="AO1127" s="5" t="s">
        <v>4339</v>
      </c>
    </row>
    <row r="1128" spans="1:41" ht="15" x14ac:dyDescent="0.25">
      <c r="A1128">
        <v>2015</v>
      </c>
      <c r="B1128" s="5" t="s">
        <v>83</v>
      </c>
      <c r="C1128" s="5" t="s">
        <v>4292</v>
      </c>
      <c r="D1128" s="5" t="s">
        <v>4295</v>
      </c>
      <c r="E1128" s="5" t="s">
        <v>4246</v>
      </c>
      <c r="F1128" s="5" t="s">
        <v>4298</v>
      </c>
      <c r="G1128" s="5" t="s">
        <v>94</v>
      </c>
      <c r="H1128" s="5" t="s">
        <v>319</v>
      </c>
      <c r="I1128"/>
      <c r="J1128">
        <v>0</v>
      </c>
      <c r="K1128"/>
      <c r="L1128"/>
      <c r="M1128"/>
      <c r="N1128">
        <v>0</v>
      </c>
      <c r="O1128"/>
      <c r="P1128"/>
      <c r="Q1128"/>
      <c r="R1128">
        <v>-558.86212158203125</v>
      </c>
      <c r="S1128"/>
      <c r="T1128"/>
      <c r="U1128"/>
      <c r="V1128"/>
      <c r="W1128"/>
      <c r="X1128"/>
      <c r="Y1128"/>
      <c r="Z1128">
        <v>9554.8359375</v>
      </c>
      <c r="AA1128">
        <v>192.64187622070312</v>
      </c>
      <c r="AB1128"/>
      <c r="AC1128"/>
      <c r="AD1128">
        <v>0</v>
      </c>
      <c r="AE1128">
        <v>74.247390747070312</v>
      </c>
      <c r="AF1128"/>
      <c r="AG1128">
        <v>0</v>
      </c>
      <c r="AH1128">
        <v>0</v>
      </c>
      <c r="AI1128"/>
      <c r="AJ1128">
        <v>0</v>
      </c>
      <c r="AK1128">
        <v>302.00628662109375</v>
      </c>
      <c r="AL1128">
        <v>9564.8681640625</v>
      </c>
      <c r="AM1128">
        <v>9262.8623046875</v>
      </c>
      <c r="AN1128">
        <v>302.00628662109375</v>
      </c>
      <c r="AO1128" s="5" t="s">
        <v>4340</v>
      </c>
    </row>
    <row r="1129" spans="1:41" ht="15" x14ac:dyDescent="0.25">
      <c r="A1129">
        <v>2015</v>
      </c>
      <c r="B1129" s="5" t="s">
        <v>83</v>
      </c>
      <c r="C1129" s="5" t="s">
        <v>4292</v>
      </c>
      <c r="D1129" s="5" t="s">
        <v>4295</v>
      </c>
      <c r="E1129" s="5" t="s">
        <v>4246</v>
      </c>
      <c r="F1129" s="5" t="s">
        <v>4298</v>
      </c>
      <c r="G1129" s="5" t="s">
        <v>97</v>
      </c>
      <c r="H1129" s="5" t="s">
        <v>319</v>
      </c>
      <c r="I1129"/>
      <c r="J1129">
        <v>0</v>
      </c>
      <c r="K1129"/>
      <c r="L1129"/>
      <c r="M1129"/>
      <c r="N1129">
        <v>0</v>
      </c>
      <c r="O1129"/>
      <c r="P1129"/>
      <c r="Q1129"/>
      <c r="R1129">
        <v>-557</v>
      </c>
      <c r="S1129"/>
      <c r="T1129"/>
      <c r="U1129"/>
      <c r="V1129"/>
      <c r="W1129"/>
      <c r="X1129"/>
      <c r="Y1129"/>
      <c r="Z1129">
        <v>9523</v>
      </c>
      <c r="AA1129">
        <v>192</v>
      </c>
      <c r="AB1129"/>
      <c r="AC1129"/>
      <c r="AD1129">
        <v>0</v>
      </c>
      <c r="AE1129">
        <v>74</v>
      </c>
      <c r="AF1129"/>
      <c r="AG1129">
        <v>0</v>
      </c>
      <c r="AH1129">
        <v>0</v>
      </c>
      <c r="AI1129"/>
      <c r="AJ1129">
        <v>0</v>
      </c>
      <c r="AK1129">
        <v>301</v>
      </c>
      <c r="AL1129">
        <v>9533</v>
      </c>
      <c r="AM1129">
        <v>9232</v>
      </c>
      <c r="AN1129">
        <v>301</v>
      </c>
      <c r="AO1129" s="5" t="s">
        <v>4341</v>
      </c>
    </row>
    <row r="1130" spans="1:41" ht="15" x14ac:dyDescent="0.25">
      <c r="A1130">
        <v>2015</v>
      </c>
      <c r="B1130" s="5" t="s">
        <v>83</v>
      </c>
      <c r="C1130" s="5" t="s">
        <v>4292</v>
      </c>
      <c r="D1130" s="5" t="s">
        <v>4295</v>
      </c>
      <c r="E1130" s="5" t="s">
        <v>4246</v>
      </c>
      <c r="F1130" s="5" t="s">
        <v>350</v>
      </c>
      <c r="G1130" s="5" t="s">
        <v>94</v>
      </c>
      <c r="H1130" s="5" t="s">
        <v>319</v>
      </c>
      <c r="I1130"/>
      <c r="J1130">
        <v>92.307563781738281</v>
      </c>
      <c r="K1130">
        <v>1225.0819091796875</v>
      </c>
      <c r="L1130"/>
      <c r="M1130"/>
      <c r="N1130">
        <v>178.49993896484375</v>
      </c>
      <c r="O1130">
        <v>297.21755981445312</v>
      </c>
      <c r="P1130"/>
      <c r="Q1130">
        <v>0</v>
      </c>
      <c r="R1130">
        <v>0</v>
      </c>
      <c r="S1130"/>
      <c r="T1130"/>
      <c r="U1130">
        <v>6.0200586318969727</v>
      </c>
      <c r="V1130">
        <v>63.270843505859375</v>
      </c>
      <c r="W1130">
        <v>-697.32342529296875</v>
      </c>
      <c r="X1130"/>
      <c r="Y1130">
        <v>139.46469116210937</v>
      </c>
      <c r="Z1130">
        <v>0</v>
      </c>
      <c r="AA1130">
        <v>0</v>
      </c>
      <c r="AB1130"/>
      <c r="AC1130">
        <v>58.459564208984375</v>
      </c>
      <c r="AD1130">
        <v>0</v>
      </c>
      <c r="AE1130">
        <v>105.35102844238281</v>
      </c>
      <c r="AF1130"/>
      <c r="AG1130">
        <v>0</v>
      </c>
      <c r="AH1130">
        <v>0</v>
      </c>
      <c r="AI1130">
        <v>0</v>
      </c>
      <c r="AJ1130">
        <v>0</v>
      </c>
      <c r="AK1130"/>
      <c r="AL1130">
        <v>1468.349853515625</v>
      </c>
      <c r="AM1130">
        <v>643.3736572265625</v>
      </c>
      <c r="AN1130">
        <v>824.97601318359375</v>
      </c>
      <c r="AO1130" s="5" t="s">
        <v>4342</v>
      </c>
    </row>
    <row r="1131" spans="1:41" ht="15" x14ac:dyDescent="0.25">
      <c r="A1131">
        <v>2015</v>
      </c>
      <c r="B1131" s="5" t="s">
        <v>83</v>
      </c>
      <c r="C1131" s="5" t="s">
        <v>4292</v>
      </c>
      <c r="D1131" s="5" t="s">
        <v>4295</v>
      </c>
      <c r="E1131" s="5" t="s">
        <v>4246</v>
      </c>
      <c r="F1131" s="5" t="s">
        <v>350</v>
      </c>
      <c r="G1131" s="5" t="s">
        <v>97</v>
      </c>
      <c r="H1131" s="5" t="s">
        <v>319</v>
      </c>
      <c r="I1131"/>
      <c r="J1131">
        <v>92</v>
      </c>
      <c r="K1131">
        <v>1221</v>
      </c>
      <c r="L1131"/>
      <c r="M1131"/>
      <c r="N1131">
        <v>177.90518188476562</v>
      </c>
      <c r="O1131">
        <v>296.22723388671875</v>
      </c>
      <c r="P1131"/>
      <c r="Q1131">
        <v>0</v>
      </c>
      <c r="R1131">
        <v>0</v>
      </c>
      <c r="S1131"/>
      <c r="T1131"/>
      <c r="U1131">
        <v>6</v>
      </c>
      <c r="V1131">
        <v>63.060028076171875</v>
      </c>
      <c r="W1131">
        <v>-695</v>
      </c>
      <c r="X1131"/>
      <c r="Y1131">
        <v>139</v>
      </c>
      <c r="Z1131">
        <v>0</v>
      </c>
      <c r="AA1131">
        <v>0</v>
      </c>
      <c r="AB1131"/>
      <c r="AC1131">
        <v>58.264778137207031</v>
      </c>
      <c r="AD1131">
        <v>0</v>
      </c>
      <c r="AE1131">
        <v>105</v>
      </c>
      <c r="AF1131"/>
      <c r="AG1131">
        <v>0</v>
      </c>
      <c r="AH1131">
        <v>0</v>
      </c>
      <c r="AI1131">
        <v>0</v>
      </c>
      <c r="AJ1131">
        <v>0</v>
      </c>
      <c r="AK1131"/>
      <c r="AL1131">
        <v>1463.4571533203125</v>
      </c>
      <c r="AM1131">
        <v>641.22998046875</v>
      </c>
      <c r="AN1131">
        <v>822.227294921875</v>
      </c>
      <c r="AO1131" s="5" t="s">
        <v>4343</v>
      </c>
    </row>
    <row r="1132" spans="1:41" ht="15" x14ac:dyDescent="0.25">
      <c r="A1132">
        <v>2015</v>
      </c>
      <c r="B1132" s="5" t="s">
        <v>83</v>
      </c>
      <c r="C1132" s="5" t="s">
        <v>4294</v>
      </c>
      <c r="D1132" s="5" t="s">
        <v>4295</v>
      </c>
      <c r="E1132" s="5" t="s">
        <v>4296</v>
      </c>
      <c r="F1132" s="5" t="s">
        <v>4300</v>
      </c>
      <c r="G1132" s="5" t="s">
        <v>87</v>
      </c>
      <c r="H1132" s="5" t="s">
        <v>4301</v>
      </c>
      <c r="I1132">
        <v>510.6585</v>
      </c>
      <c r="J1132">
        <v>927.81349999999998</v>
      </c>
      <c r="K1132">
        <v>46</v>
      </c>
      <c r="L1132">
        <v>97.69</v>
      </c>
      <c r="M1132">
        <v>364.952</v>
      </c>
      <c r="N1132">
        <v>251.76599999999999</v>
      </c>
      <c r="O1132">
        <v>329</v>
      </c>
      <c r="P1132">
        <v>539.41200000000003</v>
      </c>
      <c r="Q1132">
        <v>153.01</v>
      </c>
      <c r="R1132">
        <v>302.95999999999998</v>
      </c>
      <c r="S1132">
        <v>513.79700000000003</v>
      </c>
      <c r="T1132">
        <v>332.697</v>
      </c>
      <c r="U1132">
        <v>96.5</v>
      </c>
      <c r="V1132">
        <v>432.37299999999999</v>
      </c>
      <c r="W1132">
        <v>188</v>
      </c>
      <c r="X1132">
        <v>535</v>
      </c>
      <c r="Y1132">
        <v>2146.41</v>
      </c>
      <c r="Z1132">
        <v>220.05</v>
      </c>
      <c r="AA1132">
        <v>3133.2957499998902</v>
      </c>
      <c r="AB1132">
        <v>67.923000000000002</v>
      </c>
      <c r="AC1132">
        <v>249.5335</v>
      </c>
      <c r="AD1132">
        <v>455.40350000000001</v>
      </c>
      <c r="AE1132">
        <v>311.6035</v>
      </c>
      <c r="AF1132">
        <v>1105.4000000000001</v>
      </c>
      <c r="AG1132">
        <v>4618.1970000000001</v>
      </c>
      <c r="AH1132">
        <v>856.61450000000002</v>
      </c>
      <c r="AI1132">
        <v>279.52749999999997</v>
      </c>
      <c r="AJ1132">
        <v>1359.336</v>
      </c>
      <c r="AK1132">
        <v>184.13399999999999</v>
      </c>
      <c r="AL1132">
        <v>20609.05859375</v>
      </c>
      <c r="AM1132">
        <v>16456.009765625</v>
      </c>
      <c r="AN1132">
        <v>4153.048828125</v>
      </c>
      <c r="AO1132" s="5" t="s">
        <v>4344</v>
      </c>
    </row>
    <row r="1133" spans="1:41" ht="15" x14ac:dyDescent="0.25">
      <c r="A1133">
        <v>2015</v>
      </c>
      <c r="B1133" s="5" t="s">
        <v>83</v>
      </c>
      <c r="C1133" s="5" t="s">
        <v>4293</v>
      </c>
      <c r="D1133" s="5" t="s">
        <v>9</v>
      </c>
      <c r="E1133" s="5" t="s">
        <v>11</v>
      </c>
      <c r="F1133" s="5" t="s">
        <v>4299</v>
      </c>
      <c r="G1133" s="5" t="s">
        <v>87</v>
      </c>
      <c r="H1133" s="5" t="s">
        <v>460</v>
      </c>
      <c r="I1133">
        <v>9.5693779904306222</v>
      </c>
      <c r="J1133">
        <v>13.84427037294507</v>
      </c>
      <c r="K1133">
        <v>14.978935871430799</v>
      </c>
      <c r="L1133">
        <v>11.41553518123072</v>
      </c>
      <c r="M1133">
        <v>8.7360531152029388</v>
      </c>
      <c r="N1133">
        <v>13.707515919940439</v>
      </c>
      <c r="O1133">
        <v>10.904255319148939</v>
      </c>
      <c r="P1133">
        <v>15.1394422310757</v>
      </c>
      <c r="Q1133">
        <v>4.0815473817311929</v>
      </c>
      <c r="R1133">
        <v>8.4591343928138585</v>
      </c>
      <c r="S1133">
        <v>17.77612329894643</v>
      </c>
      <c r="T1133">
        <v>15.796634015359411</v>
      </c>
      <c r="U1133">
        <v>9.2819867576988937</v>
      </c>
      <c r="V1133">
        <v>8.6252765409280574</v>
      </c>
      <c r="W1133">
        <v>15.14405478716564</v>
      </c>
      <c r="X1133">
        <v>14.67581596735123</v>
      </c>
      <c r="Y1133">
        <v>13.54725819850205</v>
      </c>
      <c r="Z1133">
        <v>14.02365198893124</v>
      </c>
      <c r="AA1133">
        <v>16.42312376249722</v>
      </c>
      <c r="AB1133">
        <v>18.009478672985779</v>
      </c>
      <c r="AC1133">
        <v>33.162899746353773</v>
      </c>
      <c r="AD1133">
        <v>15.416931426400071</v>
      </c>
      <c r="AE1133">
        <v>14.423125244992111</v>
      </c>
      <c r="AF1133">
        <v>10.31583756907072</v>
      </c>
      <c r="AG1133">
        <v>15.34542891688209</v>
      </c>
      <c r="AH1133">
        <v>21.481368149280019</v>
      </c>
      <c r="AI1133">
        <v>12.04699467426933</v>
      </c>
      <c r="AJ1133">
        <v>8.7326111350123323</v>
      </c>
      <c r="AK1133">
        <v>13.71979487578939</v>
      </c>
      <c r="AL1133">
        <v>398.784423828125</v>
      </c>
      <c r="AM1133">
        <v>220.0980224609375</v>
      </c>
      <c r="AN1133">
        <v>178.68644714355469</v>
      </c>
      <c r="AO1133" s="5" t="s">
        <v>4517</v>
      </c>
    </row>
    <row r="1134" spans="1:41" ht="15" x14ac:dyDescent="0.25">
      <c r="A1134">
        <v>2015</v>
      </c>
      <c r="B1134" s="5" t="s">
        <v>83</v>
      </c>
      <c r="C1134" s="5" t="s">
        <v>502</v>
      </c>
      <c r="D1134" s="5" t="s">
        <v>9</v>
      </c>
      <c r="E1134" s="5" t="s">
        <v>4465</v>
      </c>
      <c r="F1134" s="5" t="s">
        <v>188</v>
      </c>
      <c r="G1134" s="5" t="s">
        <v>87</v>
      </c>
      <c r="H1134" s="5" t="s">
        <v>460</v>
      </c>
      <c r="I1134">
        <v>222</v>
      </c>
      <c r="J1134">
        <v>317</v>
      </c>
      <c r="K1134">
        <v>48</v>
      </c>
      <c r="L1134">
        <v>138</v>
      </c>
      <c r="M1134">
        <v>102</v>
      </c>
      <c r="N1134">
        <v>175</v>
      </c>
      <c r="O1134">
        <v>123</v>
      </c>
      <c r="P1134">
        <v>167</v>
      </c>
      <c r="Q1134">
        <v>2</v>
      </c>
      <c r="R1134">
        <v>84</v>
      </c>
      <c r="S1134">
        <v>596</v>
      </c>
      <c r="T1134">
        <v>223</v>
      </c>
      <c r="U1134">
        <v>18</v>
      </c>
      <c r="V1134">
        <v>162</v>
      </c>
      <c r="W1134">
        <v>165</v>
      </c>
      <c r="X1134">
        <v>396</v>
      </c>
      <c r="Y1134">
        <v>606</v>
      </c>
      <c r="Z1134">
        <v>422</v>
      </c>
      <c r="AA1134">
        <v>1319</v>
      </c>
      <c r="AB1134">
        <v>81</v>
      </c>
      <c r="AC1134">
        <v>338</v>
      </c>
      <c r="AD1134">
        <v>737</v>
      </c>
      <c r="AE1134">
        <v>171</v>
      </c>
      <c r="AF1134">
        <v>565</v>
      </c>
      <c r="AG1134">
        <v>1161</v>
      </c>
      <c r="AH1134">
        <v>482</v>
      </c>
      <c r="AI1134">
        <v>82</v>
      </c>
      <c r="AJ1134">
        <v>183</v>
      </c>
      <c r="AK1134">
        <v>89</v>
      </c>
      <c r="AL1134">
        <v>9174</v>
      </c>
      <c r="AM1134">
        <v>6050</v>
      </c>
      <c r="AN1134">
        <v>3124</v>
      </c>
      <c r="AO1134" s="5" t="s">
        <v>4470</v>
      </c>
    </row>
    <row r="1135" spans="1:41" ht="15" x14ac:dyDescent="0.25">
      <c r="A1135">
        <v>2015</v>
      </c>
      <c r="B1135" s="5" t="s">
        <v>83</v>
      </c>
      <c r="C1135" s="5" t="s">
        <v>502</v>
      </c>
      <c r="D1135" s="5" t="s">
        <v>9</v>
      </c>
      <c r="E1135" s="5" t="s">
        <v>4465</v>
      </c>
      <c r="F1135" s="5" t="s">
        <v>190</v>
      </c>
      <c r="G1135" s="5" t="s">
        <v>87</v>
      </c>
      <c r="H1135" s="5" t="s">
        <v>460</v>
      </c>
      <c r="I1135">
        <v>171</v>
      </c>
      <c r="J1135">
        <v>488</v>
      </c>
      <c r="K1135">
        <v>48</v>
      </c>
      <c r="L1135">
        <v>84</v>
      </c>
      <c r="M1135">
        <v>171</v>
      </c>
      <c r="N1135">
        <v>362</v>
      </c>
      <c r="O1135">
        <v>122</v>
      </c>
      <c r="P1135">
        <v>289</v>
      </c>
      <c r="Q1135">
        <v>25</v>
      </c>
      <c r="R1135">
        <v>120</v>
      </c>
      <c r="S1135">
        <v>274</v>
      </c>
      <c r="T1135">
        <v>311</v>
      </c>
      <c r="U1135">
        <v>9</v>
      </c>
      <c r="V1135">
        <v>144</v>
      </c>
      <c r="W1135">
        <v>125</v>
      </c>
      <c r="X1135">
        <v>469</v>
      </c>
      <c r="Y1135">
        <v>883</v>
      </c>
      <c r="Z1135">
        <v>226</v>
      </c>
      <c r="AA1135">
        <v>2760</v>
      </c>
      <c r="AB1135">
        <v>109</v>
      </c>
      <c r="AC1135">
        <v>667</v>
      </c>
      <c r="AD1135">
        <v>620</v>
      </c>
      <c r="AE1135">
        <v>401</v>
      </c>
      <c r="AF1135">
        <v>368</v>
      </c>
      <c r="AG1135">
        <v>1619</v>
      </c>
      <c r="AH1135">
        <v>656</v>
      </c>
      <c r="AI1135">
        <v>163</v>
      </c>
      <c r="AJ1135">
        <v>220</v>
      </c>
      <c r="AK1135">
        <v>221</v>
      </c>
      <c r="AL1135">
        <v>12125</v>
      </c>
      <c r="AM1135">
        <v>8836</v>
      </c>
      <c r="AN1135">
        <v>3289</v>
      </c>
      <c r="AO1135" s="5" t="s">
        <v>4471</v>
      </c>
    </row>
    <row r="1136" spans="1:41" ht="15" x14ac:dyDescent="0.25">
      <c r="A1136">
        <v>2015</v>
      </c>
      <c r="B1136" s="5" t="s">
        <v>83</v>
      </c>
      <c r="C1136" s="5" t="s">
        <v>502</v>
      </c>
      <c r="D1136" s="5" t="s">
        <v>9</v>
      </c>
      <c r="E1136" s="5" t="s">
        <v>1</v>
      </c>
      <c r="F1136" s="5" t="s">
        <v>188</v>
      </c>
      <c r="G1136" s="5" t="s">
        <v>87</v>
      </c>
      <c r="H1136" s="5" t="s">
        <v>503</v>
      </c>
      <c r="I1136">
        <v>48.590378061501418</v>
      </c>
      <c r="J1136">
        <v>24.326549355060909</v>
      </c>
      <c r="K1136">
        <v>65.257490230665795</v>
      </c>
      <c r="L1136">
        <v>50.975112000000003</v>
      </c>
      <c r="M1136">
        <v>20.9</v>
      </c>
      <c r="N1136">
        <v>49.227946393378019</v>
      </c>
      <c r="O1136">
        <v>16.18</v>
      </c>
      <c r="P1136">
        <v>66.718377088305502</v>
      </c>
      <c r="Q1136">
        <v>0.996</v>
      </c>
      <c r="R1136">
        <v>25.883783401668321</v>
      </c>
      <c r="S1136">
        <v>89.03</v>
      </c>
      <c r="T1136">
        <v>52.03</v>
      </c>
      <c r="U1136">
        <v>2.548</v>
      </c>
      <c r="V1136">
        <v>57.7</v>
      </c>
      <c r="W1136">
        <v>12.72087631</v>
      </c>
      <c r="X1136">
        <v>69.4040003555872</v>
      </c>
      <c r="Y1136">
        <v>10.6873951</v>
      </c>
      <c r="Z1136">
        <v>133.10599999999999</v>
      </c>
      <c r="AA1136">
        <v>46.002833232537363</v>
      </c>
      <c r="AB1136">
        <v>26.837</v>
      </c>
      <c r="AC1136">
        <v>75.073405575764156</v>
      </c>
      <c r="AD1136">
        <v>82.831999999999994</v>
      </c>
      <c r="AE1136">
        <v>251.80224620127731</v>
      </c>
      <c r="AF1136">
        <v>34.384067999999999</v>
      </c>
      <c r="AG1136">
        <v>19.972910994589981</v>
      </c>
      <c r="AH1136">
        <v>24.644507470612378</v>
      </c>
      <c r="AI1136">
        <v>28.47</v>
      </c>
      <c r="AJ1136">
        <v>3.5468717383660899</v>
      </c>
      <c r="AK1136">
        <v>45.22</v>
      </c>
      <c r="AL1136">
        <v>49.485092163085938</v>
      </c>
      <c r="AM1136">
        <v>53.031879425048828</v>
      </c>
      <c r="AN1136">
        <v>44.460491180419922</v>
      </c>
      <c r="AO1136" s="5" t="s">
        <v>771</v>
      </c>
    </row>
    <row r="1137" spans="1:41" ht="15" x14ac:dyDescent="0.25">
      <c r="A1137">
        <v>2015</v>
      </c>
      <c r="B1137" s="5" t="s">
        <v>83</v>
      </c>
      <c r="C1137" s="5" t="s">
        <v>502</v>
      </c>
      <c r="D1137" s="5" t="s">
        <v>9</v>
      </c>
      <c r="E1137" s="5" t="s">
        <v>1</v>
      </c>
      <c r="F1137" s="5" t="s">
        <v>190</v>
      </c>
      <c r="G1137" s="5" t="s">
        <v>87</v>
      </c>
      <c r="H1137" s="5" t="s">
        <v>503</v>
      </c>
      <c r="I1137">
        <v>91.295521915470403</v>
      </c>
      <c r="J1137">
        <v>105.6977293198557</v>
      </c>
      <c r="K1137">
        <v>2681.2980894524499</v>
      </c>
      <c r="L1137">
        <v>90.392286999999996</v>
      </c>
      <c r="M1137">
        <v>99.175600000000003</v>
      </c>
      <c r="N1137">
        <v>206.55624753646049</v>
      </c>
      <c r="O1137">
        <v>123.119</v>
      </c>
      <c r="P1137">
        <v>131.51546009016201</v>
      </c>
      <c r="Q1137">
        <v>40.35</v>
      </c>
      <c r="R1137">
        <v>146.97372301104801</v>
      </c>
      <c r="S1137">
        <v>102.42</v>
      </c>
      <c r="T1137">
        <v>77.88</v>
      </c>
      <c r="U1137">
        <v>17.388999999999999</v>
      </c>
      <c r="V1137">
        <v>122.77</v>
      </c>
      <c r="W1137">
        <v>38.122251540000001</v>
      </c>
      <c r="X1137">
        <v>310.19527069072802</v>
      </c>
      <c r="Y1137">
        <v>115.42677</v>
      </c>
      <c r="Z1137">
        <v>222.92099999999999</v>
      </c>
      <c r="AA1137">
        <v>231.79519167526939</v>
      </c>
      <c r="AB1137">
        <v>41.326000000000001</v>
      </c>
      <c r="AC1137">
        <v>203.94335947222089</v>
      </c>
      <c r="AD1137">
        <v>176.285</v>
      </c>
      <c r="AE1137">
        <v>1585.989649856861</v>
      </c>
      <c r="AF1137">
        <v>85.991110000000006</v>
      </c>
      <c r="AG1137">
        <v>476.2473250625124</v>
      </c>
      <c r="AH1137">
        <v>80.410602286750674</v>
      </c>
      <c r="AI1137">
        <v>172.1</v>
      </c>
      <c r="AJ1137">
        <v>35.209792182876207</v>
      </c>
      <c r="AK1137">
        <v>555.16</v>
      </c>
      <c r="AL1137">
        <v>288.55020141601562</v>
      </c>
      <c r="AM1137">
        <v>230.02729797363281</v>
      </c>
      <c r="AN1137">
        <v>371.4576416015625</v>
      </c>
      <c r="AO1137" s="5" t="s">
        <v>772</v>
      </c>
    </row>
    <row r="1138" spans="1:41" ht="15" x14ac:dyDescent="0.25">
      <c r="A1138">
        <v>2015</v>
      </c>
      <c r="B1138" s="5" t="s">
        <v>83</v>
      </c>
      <c r="C1138" s="5" t="s">
        <v>502</v>
      </c>
      <c r="D1138" s="5" t="s">
        <v>9</v>
      </c>
      <c r="E1138" s="5" t="s">
        <v>192</v>
      </c>
      <c r="F1138" s="5" t="s">
        <v>188</v>
      </c>
      <c r="G1138" s="5" t="s">
        <v>87</v>
      </c>
      <c r="H1138" s="5" t="s">
        <v>503</v>
      </c>
      <c r="I1138">
        <v>0.2752659110723627</v>
      </c>
      <c r="J1138">
        <v>0.1216288612453713</v>
      </c>
      <c r="K1138">
        <v>0.29092488059053401</v>
      </c>
      <c r="L1138">
        <v>0.27470099999999997</v>
      </c>
      <c r="M1138">
        <v>0.13055900000000001</v>
      </c>
      <c r="N1138">
        <v>0.34229404808829328</v>
      </c>
      <c r="O1138">
        <v>4.7E-2</v>
      </c>
      <c r="P1138">
        <v>0.27610713338637</v>
      </c>
      <c r="Q1138">
        <v>2.3E-3</v>
      </c>
      <c r="R1138">
        <v>0.2217285047767163</v>
      </c>
      <c r="S1138">
        <v>0.315</v>
      </c>
      <c r="T1138">
        <v>0.23</v>
      </c>
      <c r="U1138">
        <v>0.90300000000000002</v>
      </c>
      <c r="V1138">
        <v>0.22339999999999999</v>
      </c>
      <c r="W1138">
        <v>6.2764851999999996E-2</v>
      </c>
      <c r="X1138">
        <v>0.253586985509823</v>
      </c>
      <c r="Y1138">
        <v>3.695441E-2</v>
      </c>
      <c r="Z1138">
        <v>0.50460000000000005</v>
      </c>
      <c r="AA1138">
        <v>0.19576717960622389</v>
      </c>
      <c r="AB1138">
        <v>0.159</v>
      </c>
      <c r="AC1138">
        <v>0.42354703756285778</v>
      </c>
      <c r="AD1138">
        <v>0.34939999999999999</v>
      </c>
      <c r="AE1138">
        <v>0.96322395948029027</v>
      </c>
      <c r="AF1138">
        <v>0.249441</v>
      </c>
      <c r="AG1138">
        <v>9.9486759961724999E-2</v>
      </c>
      <c r="AH1138">
        <v>0.1571781036709094</v>
      </c>
      <c r="AI1138">
        <v>0.10050000000000001</v>
      </c>
      <c r="AJ1138">
        <v>2.4389357591467601E-2</v>
      </c>
      <c r="AK1138">
        <v>0.191</v>
      </c>
      <c r="AL1138">
        <v>0.25602588057518005</v>
      </c>
      <c r="AM1138">
        <v>0.30222561955451965</v>
      </c>
      <c r="AN1138">
        <v>0.19057615101337433</v>
      </c>
      <c r="AO1138" s="5" t="s">
        <v>773</v>
      </c>
    </row>
    <row r="1139" spans="1:41" ht="15" x14ac:dyDescent="0.25">
      <c r="A1139">
        <v>2015</v>
      </c>
      <c r="B1139" s="5" t="s">
        <v>83</v>
      </c>
      <c r="C1139" s="5" t="s">
        <v>502</v>
      </c>
      <c r="D1139" s="5" t="s">
        <v>9</v>
      </c>
      <c r="E1139" s="5" t="s">
        <v>192</v>
      </c>
      <c r="F1139" s="5" t="s">
        <v>190</v>
      </c>
      <c r="G1139" s="5" t="s">
        <v>87</v>
      </c>
      <c r="H1139" s="5" t="s">
        <v>503</v>
      </c>
      <c r="I1139">
        <v>0.87136403265435525</v>
      </c>
      <c r="J1139">
        <v>1.2462660646057639</v>
      </c>
      <c r="K1139">
        <v>2.82153712548849</v>
      </c>
      <c r="L1139">
        <v>2.1262629999999998</v>
      </c>
      <c r="M1139">
        <v>2.4521000000000002</v>
      </c>
      <c r="N1139">
        <v>3.6333858888450949</v>
      </c>
      <c r="O1139">
        <v>2.198</v>
      </c>
      <c r="P1139">
        <v>1.77549721559268</v>
      </c>
      <c r="Q1139">
        <v>0.78990000000000005</v>
      </c>
      <c r="R1139">
        <v>1.759730160974329</v>
      </c>
      <c r="S1139">
        <v>1.159</v>
      </c>
      <c r="T1139">
        <v>1.18</v>
      </c>
      <c r="U1139">
        <v>0.66900000000000004</v>
      </c>
      <c r="V1139">
        <v>1.179</v>
      </c>
      <c r="W1139">
        <v>1.0316622689999999</v>
      </c>
      <c r="X1139">
        <v>3.3335940972530902</v>
      </c>
      <c r="Y1139">
        <v>1.1369937999999999</v>
      </c>
      <c r="Z1139">
        <v>2.7669999999999999</v>
      </c>
      <c r="AA1139">
        <v>2.095991374307443</v>
      </c>
      <c r="AB1139">
        <v>0.70499999999999996</v>
      </c>
      <c r="AC1139">
        <v>3.638754116979523</v>
      </c>
      <c r="AD1139">
        <v>2.6951000000000001</v>
      </c>
      <c r="AE1139">
        <v>5.4216189008085056</v>
      </c>
      <c r="AF1139">
        <v>1.7227330000000001</v>
      </c>
      <c r="AG1139">
        <v>1.77278069491923</v>
      </c>
      <c r="AH1139">
        <v>1.370215366168603</v>
      </c>
      <c r="AI1139">
        <v>2.1004</v>
      </c>
      <c r="AJ1139">
        <v>0.56175467709992521</v>
      </c>
      <c r="AK1139">
        <v>3.1488</v>
      </c>
      <c r="AL1139">
        <v>1.9780498743057251</v>
      </c>
      <c r="AM1139">
        <v>1.9510607719421387</v>
      </c>
      <c r="AN1139">
        <v>2.0162842273712158</v>
      </c>
      <c r="AO1139" s="5" t="s">
        <v>774</v>
      </c>
    </row>
    <row r="1140" spans="1:41" ht="15" x14ac:dyDescent="0.25">
      <c r="A1140">
        <v>2015</v>
      </c>
      <c r="B1140" s="5" t="s">
        <v>83</v>
      </c>
      <c r="C1140" s="5" t="s">
        <v>4376</v>
      </c>
      <c r="D1140" s="5" t="s">
        <v>9</v>
      </c>
      <c r="E1140" s="5" t="s">
        <v>1</v>
      </c>
      <c r="F1140" s="5" t="s">
        <v>4377</v>
      </c>
      <c r="G1140" s="5" t="s">
        <v>87</v>
      </c>
      <c r="H1140" s="5" t="s">
        <v>503</v>
      </c>
      <c r="I1140">
        <v>1.724815724839641</v>
      </c>
      <c r="J1140">
        <v>0.61880007771059864</v>
      </c>
      <c r="K1140"/>
      <c r="L1140"/>
      <c r="M1140"/>
      <c r="N1140">
        <v>3.5569176192353171</v>
      </c>
      <c r="O1140">
        <v>0</v>
      </c>
      <c r="P1140">
        <v>1.06820472023336</v>
      </c>
      <c r="Q1140">
        <v>0.1719</v>
      </c>
      <c r="R1140">
        <v>0</v>
      </c>
      <c r="S1140">
        <v>0.02</v>
      </c>
      <c r="T1140">
        <v>3.0000000000000001E-3</v>
      </c>
      <c r="U1140">
        <v>0</v>
      </c>
      <c r="V1140">
        <v>0</v>
      </c>
      <c r="W1140"/>
      <c r="X1140">
        <v>1.2466885945417401</v>
      </c>
      <c r="Y1140">
        <v>0</v>
      </c>
      <c r="Z1140">
        <v>3.9058999999999999</v>
      </c>
      <c r="AA1140">
        <v>0.5639619235538833</v>
      </c>
      <c r="AB1140">
        <v>0</v>
      </c>
      <c r="AC1140">
        <v>0.82971178883643915</v>
      </c>
      <c r="AD1140">
        <v>0.19439999999999999</v>
      </c>
      <c r="AE1140">
        <v>11.176361405606061</v>
      </c>
      <c r="AF1140"/>
      <c r="AG1140">
        <v>1.3215051832986999E-3</v>
      </c>
      <c r="AH1140">
        <v>0</v>
      </c>
      <c r="AI1140">
        <v>0</v>
      </c>
      <c r="AJ1140">
        <v>0</v>
      </c>
      <c r="AK1140">
        <v>1.4</v>
      </c>
      <c r="AL1140">
        <v>0.91317182779312134</v>
      </c>
      <c r="AM1140">
        <v>1.3892879486083984</v>
      </c>
      <c r="AN1140">
        <v>0.23867404460906982</v>
      </c>
      <c r="AO1140" s="5" t="s">
        <v>4422</v>
      </c>
    </row>
    <row r="1141" spans="1:41" ht="15" x14ac:dyDescent="0.25">
      <c r="A1141">
        <v>2015</v>
      </c>
      <c r="B1141" s="5" t="s">
        <v>83</v>
      </c>
      <c r="C1141" s="5" t="s">
        <v>4376</v>
      </c>
      <c r="D1141" s="5" t="s">
        <v>9</v>
      </c>
      <c r="E1141" s="5" t="s">
        <v>1</v>
      </c>
      <c r="F1141" s="5" t="s">
        <v>4378</v>
      </c>
      <c r="G1141" s="5" t="s">
        <v>87</v>
      </c>
      <c r="H1141" s="5" t="s">
        <v>503</v>
      </c>
      <c r="I1141">
        <v>17.14176111617553</v>
      </c>
      <c r="J1141">
        <v>17.029806724321649</v>
      </c>
      <c r="K1141">
        <v>2551.9166304851401</v>
      </c>
      <c r="L1141">
        <v>17.088760000000001</v>
      </c>
      <c r="M1141">
        <v>13.088200000000001</v>
      </c>
      <c r="N1141">
        <v>36.0672053606622</v>
      </c>
      <c r="O1141">
        <v>58.877000000000002</v>
      </c>
      <c r="P1141">
        <v>4.3479713603818597</v>
      </c>
      <c r="Q1141">
        <v>0.1174</v>
      </c>
      <c r="R1141">
        <v>8.885580982003999</v>
      </c>
      <c r="S1141">
        <v>51.34</v>
      </c>
      <c r="T1141">
        <v>18.7</v>
      </c>
      <c r="U1141">
        <v>0.94399999999999995</v>
      </c>
      <c r="V1141">
        <v>61.248098410384017</v>
      </c>
      <c r="W1141">
        <v>3.7861199999999999</v>
      </c>
      <c r="X1141">
        <v>180.42426882389501</v>
      </c>
      <c r="Y1141">
        <v>36.892888526401642</v>
      </c>
      <c r="Z1141">
        <v>43.6614</v>
      </c>
      <c r="AA1141">
        <v>37.399446385700386</v>
      </c>
      <c r="AB1141">
        <v>1.0811999999999999</v>
      </c>
      <c r="AC1141">
        <v>30.026555871957509</v>
      </c>
      <c r="AD1141">
        <v>58.199100000000001</v>
      </c>
      <c r="AE1141">
        <v>1212.8632459810619</v>
      </c>
      <c r="AF1141">
        <v>20.278081</v>
      </c>
      <c r="AG1141">
        <v>47.705004506813893</v>
      </c>
      <c r="AH1141">
        <v>23.808372532743039</v>
      </c>
      <c r="AI1141">
        <v>4.09</v>
      </c>
      <c r="AJ1141">
        <v>4.0704293424189446</v>
      </c>
      <c r="AK1141">
        <v>448.09</v>
      </c>
      <c r="AL1141">
        <v>172.72994995117187</v>
      </c>
      <c r="AM1141">
        <v>93.868682861328125</v>
      </c>
      <c r="AN1141">
        <v>284.45010375976562</v>
      </c>
      <c r="AO1141" s="5" t="s">
        <v>4423</v>
      </c>
    </row>
    <row r="1142" spans="1:41" ht="15" x14ac:dyDescent="0.25">
      <c r="A1142">
        <v>2015</v>
      </c>
      <c r="B1142" s="5" t="s">
        <v>83</v>
      </c>
      <c r="C1142" s="5" t="s">
        <v>4376</v>
      </c>
      <c r="D1142" s="5" t="s">
        <v>9</v>
      </c>
      <c r="E1142" s="5" t="s">
        <v>1</v>
      </c>
      <c r="F1142" s="5" t="s">
        <v>4379</v>
      </c>
      <c r="G1142" s="5" t="s">
        <v>87</v>
      </c>
      <c r="H1142" s="5" t="s">
        <v>503</v>
      </c>
      <c r="I1142">
        <v>9.3095664580455129</v>
      </c>
      <c r="J1142">
        <v>13.53805758826334</v>
      </c>
      <c r="K1142">
        <v>21.131350413451202</v>
      </c>
      <c r="L1142">
        <v>21.902584999999998</v>
      </c>
      <c r="M1142">
        <v>4.9825999999999997</v>
      </c>
      <c r="N1142">
        <v>21.917303902246751</v>
      </c>
      <c r="O1142">
        <v>4.5579999999999998</v>
      </c>
      <c r="P1142">
        <v>11.497586846990201</v>
      </c>
      <c r="Q1142">
        <v>0.156</v>
      </c>
      <c r="R1142">
        <v>22.531679828724918</v>
      </c>
      <c r="S1142">
        <v>2.17</v>
      </c>
      <c r="T1142">
        <v>0.53800000000000003</v>
      </c>
      <c r="U1142">
        <v>3.1E-2</v>
      </c>
      <c r="V1142">
        <v>29.643760163648359</v>
      </c>
      <c r="W1142">
        <v>5.4654189999999998</v>
      </c>
      <c r="X1142">
        <v>39.003680327140202</v>
      </c>
      <c r="Y1142">
        <v>13.07941803257123</v>
      </c>
      <c r="Z1142">
        <v>15.218299999999999</v>
      </c>
      <c r="AA1142">
        <v>29.97522786000966</v>
      </c>
      <c r="AB1142">
        <v>0.13109999999999999</v>
      </c>
      <c r="AC1142">
        <v>6.3544079912804676</v>
      </c>
      <c r="AD1142">
        <v>14.338200000000001</v>
      </c>
      <c r="AE1142">
        <v>46.111114606600147</v>
      </c>
      <c r="AF1142">
        <v>14.208249</v>
      </c>
      <c r="AG1142">
        <v>46.026478225703457</v>
      </c>
      <c r="AH1142">
        <v>3.1832226526471101E-2</v>
      </c>
      <c r="AI1142">
        <v>17.510000000000002</v>
      </c>
      <c r="AJ1142">
        <v>2.7379421971450428</v>
      </c>
      <c r="AK1142">
        <v>14.31</v>
      </c>
      <c r="AL1142">
        <v>14.772719383239746</v>
      </c>
      <c r="AM1142">
        <v>17.896392822265625</v>
      </c>
      <c r="AN1142">
        <v>10.347515106201172</v>
      </c>
      <c r="AO1142" s="5" t="s">
        <v>4424</v>
      </c>
    </row>
    <row r="1143" spans="1:41" ht="15" x14ac:dyDescent="0.25">
      <c r="A1143">
        <v>2015</v>
      </c>
      <c r="B1143" s="5" t="s">
        <v>83</v>
      </c>
      <c r="C1143" s="5" t="s">
        <v>4376</v>
      </c>
      <c r="D1143" s="5" t="s">
        <v>9</v>
      </c>
      <c r="E1143" s="5" t="s">
        <v>1</v>
      </c>
      <c r="F1143" s="5" t="s">
        <v>4380</v>
      </c>
      <c r="G1143" s="5" t="s">
        <v>87</v>
      </c>
      <c r="H1143" s="5" t="s">
        <v>503</v>
      </c>
      <c r="I1143">
        <v>35.540207656235033</v>
      </c>
      <c r="J1143">
        <v>29.270744903185548</v>
      </c>
      <c r="K1143">
        <v>45.246417716304897</v>
      </c>
      <c r="L1143">
        <v>18.330936999999999</v>
      </c>
      <c r="M1143">
        <v>13.0878</v>
      </c>
      <c r="N1143">
        <v>33.036657469452109</v>
      </c>
      <c r="O1143">
        <v>30.824000000000002</v>
      </c>
      <c r="P1143">
        <v>53.845027844073201</v>
      </c>
      <c r="Q1143">
        <v>35.268300000000004</v>
      </c>
      <c r="R1143">
        <v>53.039890125426673</v>
      </c>
      <c r="S1143">
        <v>17.89</v>
      </c>
      <c r="T1143">
        <v>27.942</v>
      </c>
      <c r="U1143">
        <v>1.8140000000000001</v>
      </c>
      <c r="V1143">
        <v>10.43597544992997</v>
      </c>
      <c r="W1143">
        <v>11.135284</v>
      </c>
      <c r="X1143">
        <v>30.114019023913201</v>
      </c>
      <c r="Y1143">
        <v>41.02760398852903</v>
      </c>
      <c r="Z1143">
        <v>81.090299999999999</v>
      </c>
      <c r="AA1143">
        <v>81.785745768095794</v>
      </c>
      <c r="AB1143">
        <v>29.195599999999999</v>
      </c>
      <c r="AC1143">
        <v>86.318594926046146</v>
      </c>
      <c r="AD1143">
        <v>64.753100000000003</v>
      </c>
      <c r="AE1143">
        <v>123.5336458300563</v>
      </c>
      <c r="AF1143">
        <v>17.784344000000001</v>
      </c>
      <c r="AG1143">
        <v>263.65855933724868</v>
      </c>
      <c r="AH1143">
        <v>22.250864692210939</v>
      </c>
      <c r="AI1143">
        <v>43.78</v>
      </c>
      <c r="AJ1143">
        <v>12.19967759459986</v>
      </c>
      <c r="AK1143">
        <v>6.7599999999999989</v>
      </c>
      <c r="AL1143">
        <v>45.550323486328125</v>
      </c>
      <c r="AM1143">
        <v>57.528247833251953</v>
      </c>
      <c r="AN1143">
        <v>28.58159065246582</v>
      </c>
      <c r="AO1143" s="5" t="s">
        <v>4425</v>
      </c>
    </row>
    <row r="1144" spans="1:41" ht="15" x14ac:dyDescent="0.25">
      <c r="A1144">
        <v>2015</v>
      </c>
      <c r="B1144" s="5" t="s">
        <v>83</v>
      </c>
      <c r="C1144" s="5" t="s">
        <v>4376</v>
      </c>
      <c r="D1144" s="5" t="s">
        <v>9</v>
      </c>
      <c r="E1144" s="5" t="s">
        <v>1</v>
      </c>
      <c r="F1144" s="5" t="s">
        <v>4381</v>
      </c>
      <c r="G1144" s="5" t="s">
        <v>87</v>
      </c>
      <c r="H1144" s="5" t="s">
        <v>503</v>
      </c>
      <c r="I1144">
        <v>0</v>
      </c>
      <c r="J1144">
        <v>0.97891805652857344</v>
      </c>
      <c r="K1144"/>
      <c r="L1144"/>
      <c r="M1144"/>
      <c r="N1144">
        <v>0.56921560898699253</v>
      </c>
      <c r="O1144">
        <v>3.6419999999999999</v>
      </c>
      <c r="P1144">
        <v>4.0678865022540402E-2</v>
      </c>
      <c r="Q1144">
        <v>4.3578000000000001</v>
      </c>
      <c r="R1144">
        <v>0</v>
      </c>
      <c r="S1144">
        <v>0.16</v>
      </c>
      <c r="T1144">
        <v>8.0190000000000001</v>
      </c>
      <c r="U1144">
        <v>4.6829999999999998</v>
      </c>
      <c r="V1144">
        <v>0.38758327650422258</v>
      </c>
      <c r="W1144">
        <v>0.31062600000000001</v>
      </c>
      <c r="X1144">
        <v>0.90946750822295297</v>
      </c>
      <c r="Y1144">
        <v>1.80044200057881</v>
      </c>
      <c r="Z1144">
        <v>5.9611000000000001</v>
      </c>
      <c r="AA1144">
        <v>0.31863956985568859</v>
      </c>
      <c r="AB1144">
        <v>0</v>
      </c>
      <c r="AC1144">
        <v>0.14798334421946441</v>
      </c>
      <c r="AD1144">
        <v>0.16880000000000001</v>
      </c>
      <c r="AE1144">
        <v>23.105011482681601</v>
      </c>
      <c r="AF1144">
        <v>0.84541100000000002</v>
      </c>
      <c r="AG1144">
        <v>0.39978863320457603</v>
      </c>
      <c r="AH1144">
        <v>0.691569821066224</v>
      </c>
      <c r="AI1144">
        <v>1.65</v>
      </c>
      <c r="AJ1144">
        <v>1.5991977228135602E-2</v>
      </c>
      <c r="AK1144">
        <v>0.03</v>
      </c>
      <c r="AL1144">
        <v>2.0411386489868164</v>
      </c>
      <c r="AM1144">
        <v>2.5653858184814453</v>
      </c>
      <c r="AN1144">
        <v>1.2984553575515747</v>
      </c>
      <c r="AO1144" s="5" t="s">
        <v>4426</v>
      </c>
    </row>
    <row r="1145" spans="1:41" ht="15" x14ac:dyDescent="0.25">
      <c r="A1145">
        <v>2015</v>
      </c>
      <c r="B1145" s="5" t="s">
        <v>83</v>
      </c>
      <c r="C1145" s="5" t="s">
        <v>4376</v>
      </c>
      <c r="D1145" s="5" t="s">
        <v>9</v>
      </c>
      <c r="E1145" s="5" t="s">
        <v>1</v>
      </c>
      <c r="F1145" s="5" t="s">
        <v>4382</v>
      </c>
      <c r="G1145" s="5" t="s">
        <v>87</v>
      </c>
      <c r="H1145" s="5" t="s">
        <v>503</v>
      </c>
      <c r="I1145">
        <v>8.0016168664806564</v>
      </c>
      <c r="J1145">
        <v>0.52668946962516405</v>
      </c>
      <c r="K1145">
        <v>0.33651758575138901</v>
      </c>
      <c r="L1145">
        <v>3.4598490000000002</v>
      </c>
      <c r="M1145"/>
      <c r="N1145">
        <v>3.1791486007095</v>
      </c>
      <c r="O1145">
        <v>1.958</v>
      </c>
      <c r="P1145">
        <v>5.3909307875895003</v>
      </c>
      <c r="Q1145">
        <v>0</v>
      </c>
      <c r="R1145">
        <v>11.042233039122619</v>
      </c>
      <c r="S1145">
        <v>0.56000000000000005</v>
      </c>
      <c r="T1145">
        <v>2.7280000000000002</v>
      </c>
      <c r="U1145">
        <v>0</v>
      </c>
      <c r="V1145">
        <v>0</v>
      </c>
      <c r="W1145">
        <v>8.2353882000000003E-2</v>
      </c>
      <c r="X1145">
        <v>1.4360920970752999</v>
      </c>
      <c r="Y1145">
        <v>6.1732747507169401E-2</v>
      </c>
      <c r="Z1145">
        <v>10.521699999999999</v>
      </c>
      <c r="AA1145">
        <v>2.525297093614014</v>
      </c>
      <c r="AB1145">
        <v>0</v>
      </c>
      <c r="AC1145">
        <v>7.9543836154964627</v>
      </c>
      <c r="AD1145">
        <v>3.113</v>
      </c>
      <c r="AE1145">
        <v>11.561990750935919</v>
      </c>
      <c r="AF1145">
        <v>1.6374040000000001</v>
      </c>
      <c r="AG1145">
        <v>0.95783769177094658</v>
      </c>
      <c r="AH1145">
        <v>4.2727471868658924</v>
      </c>
      <c r="AI1145">
        <v>3.32</v>
      </c>
      <c r="AJ1145">
        <v>3.8847334855264801E-2</v>
      </c>
      <c r="AK1145">
        <v>0.7</v>
      </c>
      <c r="AL1145">
        <v>2.9436681270599365</v>
      </c>
      <c r="AM1145">
        <v>3.9329214096069336</v>
      </c>
      <c r="AN1145">
        <v>1.5422259569168091</v>
      </c>
      <c r="AO1145" s="5" t="s">
        <v>4427</v>
      </c>
    </row>
    <row r="1146" spans="1:41" ht="15" x14ac:dyDescent="0.25">
      <c r="A1146">
        <v>2015</v>
      </c>
      <c r="B1146" s="5" t="s">
        <v>83</v>
      </c>
      <c r="C1146" s="5" t="s">
        <v>4376</v>
      </c>
      <c r="D1146" s="5" t="s">
        <v>9</v>
      </c>
      <c r="E1146" s="5" t="s">
        <v>1</v>
      </c>
      <c r="F1146" s="5" t="s">
        <v>4383</v>
      </c>
      <c r="G1146" s="5" t="s">
        <v>87</v>
      </c>
      <c r="H1146" s="5" t="s">
        <v>503</v>
      </c>
      <c r="I1146">
        <v>11.467195054288551</v>
      </c>
      <c r="J1146">
        <v>6.3167531098957381</v>
      </c>
      <c r="K1146">
        <v>9.2240555800264108</v>
      </c>
      <c r="L1146">
        <v>11.719989</v>
      </c>
      <c r="M1146">
        <v>36.432400000000001</v>
      </c>
      <c r="N1146">
        <v>14.92361056365786</v>
      </c>
      <c r="O1146">
        <v>15.028</v>
      </c>
      <c r="P1146">
        <v>32.947334924423203</v>
      </c>
      <c r="Q1146">
        <v>0.27839999999999998</v>
      </c>
      <c r="R1146">
        <v>21.99818222213246</v>
      </c>
      <c r="S1146">
        <v>17.260000000000002</v>
      </c>
      <c r="T1146">
        <v>6.6239999999999997</v>
      </c>
      <c r="U1146">
        <v>0</v>
      </c>
      <c r="V1146">
        <v>14.191942506423089</v>
      </c>
      <c r="W1146">
        <v>6.3011910000000002</v>
      </c>
      <c r="X1146">
        <v>17.9909503066939</v>
      </c>
      <c r="Y1146">
        <v>7.5844352653318952</v>
      </c>
      <c r="Z1146">
        <v>37.770299999999999</v>
      </c>
      <c r="AA1146">
        <v>11.12173706095205</v>
      </c>
      <c r="AB1146">
        <v>2.4855999999999998</v>
      </c>
      <c r="AC1146">
        <v>16.16798270943081</v>
      </c>
      <c r="AD1146">
        <v>17.867799999999999</v>
      </c>
      <c r="AE1146">
        <v>62.220310189700193</v>
      </c>
      <c r="AF1146">
        <v>8.636552</v>
      </c>
      <c r="AG1146">
        <v>12.245833279350281</v>
      </c>
      <c r="AH1146">
        <v>19.90390380003689</v>
      </c>
      <c r="AI1146">
        <v>11.66</v>
      </c>
      <c r="AJ1146">
        <v>7.2318462708524818</v>
      </c>
      <c r="AK1146">
        <v>6.1999999999999993</v>
      </c>
      <c r="AL1146">
        <v>15.303458213806152</v>
      </c>
      <c r="AM1146">
        <v>16.283670425415039</v>
      </c>
      <c r="AN1146">
        <v>13.914825439453125</v>
      </c>
      <c r="AO1146" s="5" t="s">
        <v>4428</v>
      </c>
    </row>
    <row r="1147" spans="1:41" ht="15" x14ac:dyDescent="0.25">
      <c r="A1147">
        <v>2015</v>
      </c>
      <c r="B1147" s="5" t="s">
        <v>83</v>
      </c>
      <c r="C1147" s="5" t="s">
        <v>4376</v>
      </c>
      <c r="D1147" s="5" t="s">
        <v>9</v>
      </c>
      <c r="E1147" s="5" t="s">
        <v>1</v>
      </c>
      <c r="F1147" s="5" t="s">
        <v>4384</v>
      </c>
      <c r="G1147" s="5" t="s">
        <v>87</v>
      </c>
      <c r="H1147" s="5" t="s">
        <v>503</v>
      </c>
      <c r="I1147">
        <v>5.2162320679227134</v>
      </c>
      <c r="J1147">
        <v>33.288535920546799</v>
      </c>
      <c r="K1147">
        <v>53.443117671772498</v>
      </c>
      <c r="L1147">
        <v>17.666989999999998</v>
      </c>
      <c r="M1147">
        <v>28.3887</v>
      </c>
      <c r="N1147">
        <v>85.349901458415459</v>
      </c>
      <c r="O1147">
        <v>4.7290000000000001</v>
      </c>
      <c r="P1147">
        <v>22.377724741447899</v>
      </c>
      <c r="Q1147">
        <v>0</v>
      </c>
      <c r="R1147">
        <v>19.024257235765791</v>
      </c>
      <c r="S1147">
        <v>10.16</v>
      </c>
      <c r="T1147">
        <v>8.1240000000000006</v>
      </c>
      <c r="U1147">
        <v>1.2330000000000001</v>
      </c>
      <c r="V1147">
        <v>1.45569952263547E-2</v>
      </c>
      <c r="W1147">
        <v>10.10873911</v>
      </c>
      <c r="X1147">
        <v>28.422633122944301</v>
      </c>
      <c r="Y1147">
        <v>10.06692099239654</v>
      </c>
      <c r="Z1147">
        <v>26.462900000000001</v>
      </c>
      <c r="AA1147">
        <v>60.067459340529602</v>
      </c>
      <c r="AB1147">
        <v>8.3558000000000003</v>
      </c>
      <c r="AC1147">
        <v>51.958255513939427</v>
      </c>
      <c r="AD1147">
        <v>17.650700000000001</v>
      </c>
      <c r="AE1147">
        <v>89.043602730676056</v>
      </c>
      <c r="AF1147">
        <v>19.309612000000001</v>
      </c>
      <c r="AG1147">
        <v>99.432444988182311</v>
      </c>
      <c r="AH1147">
        <v>4.9164591403800042</v>
      </c>
      <c r="AI1147">
        <v>83.55</v>
      </c>
      <c r="AJ1147">
        <v>7.9986232661660477</v>
      </c>
      <c r="AK1147">
        <v>71.410000000000025</v>
      </c>
      <c r="AL1147">
        <v>30.267932891845703</v>
      </c>
      <c r="AM1147">
        <v>32.265350341796875</v>
      </c>
      <c r="AN1147">
        <v>27.438262939453125</v>
      </c>
      <c r="AO1147" s="5" t="s">
        <v>4429</v>
      </c>
    </row>
    <row r="1148" spans="1:41" ht="15" x14ac:dyDescent="0.25">
      <c r="A1148">
        <v>2015</v>
      </c>
      <c r="B1148" s="5" t="s">
        <v>83</v>
      </c>
      <c r="C1148" s="5" t="s">
        <v>4376</v>
      </c>
      <c r="D1148" s="5" t="s">
        <v>9</v>
      </c>
      <c r="E1148" s="5" t="s">
        <v>1</v>
      </c>
      <c r="F1148" s="5" t="s">
        <v>4385</v>
      </c>
      <c r="G1148" s="5" t="s">
        <v>87</v>
      </c>
      <c r="H1148" s="5" t="s">
        <v>503</v>
      </c>
      <c r="I1148">
        <v>2.8941269714827871</v>
      </c>
      <c r="J1148">
        <v>3.8750036794791041</v>
      </c>
      <c r="K1148"/>
      <c r="L1148">
        <v>0.22317699999999999</v>
      </c>
      <c r="M1148">
        <v>3.1959</v>
      </c>
      <c r="N1148">
        <v>7.9562869530942049</v>
      </c>
      <c r="O1148">
        <v>3.5030000000000001</v>
      </c>
      <c r="P1148"/>
      <c r="Q1148">
        <v>0</v>
      </c>
      <c r="R1148">
        <v>10.451899577871581</v>
      </c>
      <c r="S1148">
        <v>2.82</v>
      </c>
      <c r="T1148">
        <v>5.1980000000000004</v>
      </c>
      <c r="U1148">
        <v>8.6880000000000006</v>
      </c>
      <c r="V1148">
        <v>6.4873314798300372</v>
      </c>
      <c r="W1148">
        <v>0.93251799999999996</v>
      </c>
      <c r="X1148">
        <v>10.6374471562045</v>
      </c>
      <c r="Y1148">
        <v>4.9133310531716177</v>
      </c>
      <c r="Z1148">
        <v>0</v>
      </c>
      <c r="AA1148">
        <v>8.0376766729587867</v>
      </c>
      <c r="AB1148">
        <v>7.6200000000000004E-2</v>
      </c>
      <c r="AC1148">
        <v>4.1660103491035247</v>
      </c>
      <c r="AD1148">
        <v>0</v>
      </c>
      <c r="AE1148">
        <v>6.3743668795419524</v>
      </c>
      <c r="AF1148">
        <v>3.2914569999999999</v>
      </c>
      <c r="AG1148">
        <v>5.8200568950550897</v>
      </c>
      <c r="AH1148">
        <v>4.5348528869212332</v>
      </c>
      <c r="AI1148">
        <v>6.53</v>
      </c>
      <c r="AJ1148">
        <v>0.91697928085780611</v>
      </c>
      <c r="AK1148">
        <v>6.26</v>
      </c>
      <c r="AL1148">
        <v>4.0615038871765137</v>
      </c>
      <c r="AM1148">
        <v>4.3585705757141113</v>
      </c>
      <c r="AN1148">
        <v>3.6406595706939697</v>
      </c>
      <c r="AO1148" s="5" t="s">
        <v>4430</v>
      </c>
    </row>
    <row r="1149" spans="1:41" ht="15" x14ac:dyDescent="0.25">
      <c r="A1149">
        <v>2015</v>
      </c>
      <c r="B1149" s="5" t="s">
        <v>83</v>
      </c>
      <c r="C1149" s="5" t="s">
        <v>4376</v>
      </c>
      <c r="D1149" s="5" t="s">
        <v>9</v>
      </c>
      <c r="E1149" s="5" t="s">
        <v>192</v>
      </c>
      <c r="F1149" s="5" t="s">
        <v>4377</v>
      </c>
      <c r="G1149" s="5" t="s">
        <v>87</v>
      </c>
      <c r="H1149" s="5" t="s">
        <v>503</v>
      </c>
      <c r="I1149">
        <v>6.0711738131092999E-2</v>
      </c>
      <c r="J1149">
        <v>7.9123518641713003E-3</v>
      </c>
      <c r="K1149"/>
      <c r="L1149"/>
      <c r="M1149"/>
      <c r="N1149">
        <v>4.3673630271974802E-2</v>
      </c>
      <c r="O1149">
        <v>0</v>
      </c>
      <c r="P1149">
        <v>2.09493503049589E-2</v>
      </c>
      <c r="Q1149">
        <v>8.9999999999999998E-4</v>
      </c>
      <c r="R1149">
        <v>0</v>
      </c>
      <c r="S1149">
        <v>0</v>
      </c>
      <c r="T1149">
        <v>0</v>
      </c>
      <c r="U1149">
        <v>0</v>
      </c>
      <c r="V1149">
        <v>0</v>
      </c>
      <c r="W1149"/>
      <c r="X1149">
        <v>4.1461463241176999E-2</v>
      </c>
      <c r="Y1149">
        <v>0</v>
      </c>
      <c r="Z1149">
        <v>3.0499999999999999E-2</v>
      </c>
      <c r="AA1149">
        <v>5.3605136318931003E-3</v>
      </c>
      <c r="AB1149">
        <v>0</v>
      </c>
      <c r="AC1149">
        <v>3.1470875380281002E-3</v>
      </c>
      <c r="AD1149">
        <v>1.4E-3</v>
      </c>
      <c r="AE1149">
        <v>2.6048384559725701E-2</v>
      </c>
      <c r="AF1149"/>
      <c r="AG1149">
        <v>3.1464409126200002E-5</v>
      </c>
      <c r="AH1149">
        <v>0</v>
      </c>
      <c r="AI1149">
        <v>0</v>
      </c>
      <c r="AJ1149">
        <v>0</v>
      </c>
      <c r="AK1149">
        <v>5.62355291220362E-2</v>
      </c>
      <c r="AL1149">
        <v>1.028729323297739E-2</v>
      </c>
      <c r="AM1149">
        <v>1.1719676665961742E-2</v>
      </c>
      <c r="AN1149">
        <v>8.2580829039216042E-3</v>
      </c>
      <c r="AO1149" s="5" t="s">
        <v>4431</v>
      </c>
    </row>
    <row r="1150" spans="1:41" ht="15" x14ac:dyDescent="0.25">
      <c r="A1150">
        <v>2015</v>
      </c>
      <c r="B1150" s="5" t="s">
        <v>83</v>
      </c>
      <c r="C1150" s="5" t="s">
        <v>4376</v>
      </c>
      <c r="D1150" s="5" t="s">
        <v>9</v>
      </c>
      <c r="E1150" s="5" t="s">
        <v>192</v>
      </c>
      <c r="F1150" s="5" t="s">
        <v>4378</v>
      </c>
      <c r="G1150" s="5" t="s">
        <v>87</v>
      </c>
      <c r="H1150" s="5" t="s">
        <v>503</v>
      </c>
      <c r="I1150">
        <v>0.13372434017595311</v>
      </c>
      <c r="J1150">
        <v>0.18460976916419899</v>
      </c>
      <c r="K1150">
        <v>0.99956578376031302</v>
      </c>
      <c r="L1150">
        <v>0.21932499999999999</v>
      </c>
      <c r="M1150">
        <v>0.25669999999999998</v>
      </c>
      <c r="N1150">
        <v>0.3524635396137169</v>
      </c>
      <c r="O1150">
        <v>0.82</v>
      </c>
      <c r="P1150">
        <v>5.0013259082471499E-2</v>
      </c>
      <c r="Q1150">
        <v>5.8700000000000002E-2</v>
      </c>
      <c r="R1150">
        <v>8.9798226656702507E-2</v>
      </c>
      <c r="S1150">
        <v>0.27700000000000002</v>
      </c>
      <c r="T1150">
        <v>0.1</v>
      </c>
      <c r="U1150">
        <v>2.7E-2</v>
      </c>
      <c r="V1150">
        <v>0.39099302313381962</v>
      </c>
      <c r="W1150">
        <v>4.8292955999999998E-2</v>
      </c>
      <c r="X1150">
        <v>0.75288470086229897</v>
      </c>
      <c r="Y1150">
        <v>0.2152174484990397</v>
      </c>
      <c r="Z1150">
        <v>0.44690000000000002</v>
      </c>
      <c r="AA1150">
        <v>0.18346701527822701</v>
      </c>
      <c r="AB1150">
        <v>6.7999999999999996E-3</v>
      </c>
      <c r="AC1150">
        <v>0.66044600241503171</v>
      </c>
      <c r="AD1150">
        <v>0.51070000000000004</v>
      </c>
      <c r="AE1150">
        <v>1.1125931984773649</v>
      </c>
      <c r="AF1150">
        <v>8.3773E-2</v>
      </c>
      <c r="AG1150">
        <v>0.1487489195677161</v>
      </c>
      <c r="AH1150">
        <v>0.27236672200700979</v>
      </c>
      <c r="AI1150">
        <v>0.1089</v>
      </c>
      <c r="AJ1150">
        <v>4.9045199348325103E-2</v>
      </c>
      <c r="AK1150">
        <v>1.7336220793599499</v>
      </c>
      <c r="AL1150">
        <v>0.35495349764823914</v>
      </c>
      <c r="AM1150">
        <v>0.25922459363937378</v>
      </c>
      <c r="AN1150">
        <v>0.49056932330131531</v>
      </c>
      <c r="AO1150" s="5" t="s">
        <v>4432</v>
      </c>
    </row>
    <row r="1151" spans="1:41" ht="15" x14ac:dyDescent="0.25">
      <c r="A1151">
        <v>2015</v>
      </c>
      <c r="B1151" s="5" t="s">
        <v>83</v>
      </c>
      <c r="C1151" s="5" t="s">
        <v>4376</v>
      </c>
      <c r="D1151" s="5" t="s">
        <v>9</v>
      </c>
      <c r="E1151" s="5" t="s">
        <v>192</v>
      </c>
      <c r="F1151" s="5" t="s">
        <v>4379</v>
      </c>
      <c r="G1151" s="5" t="s">
        <v>87</v>
      </c>
      <c r="H1151" s="5" t="s">
        <v>503</v>
      </c>
      <c r="I1151">
        <v>0.1236427042878656</v>
      </c>
      <c r="J1151">
        <v>0.2811475265069675</v>
      </c>
      <c r="K1151">
        <v>0.423795049934868</v>
      </c>
      <c r="L1151">
        <v>0.85868299999999997</v>
      </c>
      <c r="M1151">
        <v>0.2903</v>
      </c>
      <c r="N1151">
        <v>1.0398108001576669</v>
      </c>
      <c r="O1151">
        <v>0.214</v>
      </c>
      <c r="P1151">
        <v>0.199098382391938</v>
      </c>
      <c r="Q1151">
        <v>1.11E-2</v>
      </c>
      <c r="R1151">
        <v>0.39865888388438941</v>
      </c>
      <c r="S1151">
        <v>6.2E-2</v>
      </c>
      <c r="T1151">
        <v>0</v>
      </c>
      <c r="U1151">
        <v>4.4000000000000002E-4</v>
      </c>
      <c r="V1151">
        <v>0.37945234223364632</v>
      </c>
      <c r="W1151">
        <v>0.190134</v>
      </c>
      <c r="X1151">
        <v>1.13295404035914</v>
      </c>
      <c r="Y1151">
        <v>0.13954063511273651</v>
      </c>
      <c r="Z1151">
        <v>0.52149999999999996</v>
      </c>
      <c r="AA1151">
        <v>0.57572221848903737</v>
      </c>
      <c r="AB1151">
        <v>7.7000000000000002E-3</v>
      </c>
      <c r="AC1151">
        <v>0.50609433212009791</v>
      </c>
      <c r="AD1151">
        <v>0.48849999999999999</v>
      </c>
      <c r="AE1151">
        <v>1.2170384119294051</v>
      </c>
      <c r="AF1151">
        <v>0.51794899999999999</v>
      </c>
      <c r="AG1151">
        <v>0.36676395955527802</v>
      </c>
      <c r="AH1151">
        <v>6.5716657443279998E-4</v>
      </c>
      <c r="AI1151">
        <v>0.29730000000000001</v>
      </c>
      <c r="AJ1151">
        <v>3.4691393167103797E-2</v>
      </c>
      <c r="AK1151">
        <v>0.44607436418332508</v>
      </c>
      <c r="AL1151">
        <v>0.36981895565986633</v>
      </c>
      <c r="AM1151">
        <v>0.42184320092201233</v>
      </c>
      <c r="AN1151">
        <v>0.2961178719997406</v>
      </c>
      <c r="AO1151" s="5" t="s">
        <v>4433</v>
      </c>
    </row>
    <row r="1152" spans="1:41" ht="15" x14ac:dyDescent="0.25">
      <c r="A1152">
        <v>2015</v>
      </c>
      <c r="B1152" s="5" t="s">
        <v>83</v>
      </c>
      <c r="C1152" s="5" t="s">
        <v>4376</v>
      </c>
      <c r="D1152" s="5" t="s">
        <v>9</v>
      </c>
      <c r="E1152" s="5" t="s">
        <v>192</v>
      </c>
      <c r="F1152" s="5" t="s">
        <v>4380</v>
      </c>
      <c r="G1152" s="5" t="s">
        <v>87</v>
      </c>
      <c r="H1152" s="5" t="s">
        <v>503</v>
      </c>
      <c r="I1152">
        <v>0.30802884996433377</v>
      </c>
      <c r="J1152">
        <v>0.29405219561877072</v>
      </c>
      <c r="K1152">
        <v>0.63221884498480196</v>
      </c>
      <c r="L1152">
        <v>0.30160199999999998</v>
      </c>
      <c r="M1152">
        <v>0.30120000000000002</v>
      </c>
      <c r="N1152">
        <v>0.77347260543949581</v>
      </c>
      <c r="O1152">
        <v>0.78</v>
      </c>
      <c r="P1152">
        <v>0.88570670909573102</v>
      </c>
      <c r="Q1152">
        <v>0.63129999999999997</v>
      </c>
      <c r="R1152">
        <v>0.43864999697037022</v>
      </c>
      <c r="S1152">
        <v>0.34599999999999997</v>
      </c>
      <c r="T1152">
        <v>0.34</v>
      </c>
      <c r="U1152">
        <v>2.1000000000000001E-2</v>
      </c>
      <c r="V1152">
        <v>0.13266537271153539</v>
      </c>
      <c r="W1152">
        <v>0.29127700000000001</v>
      </c>
      <c r="X1152">
        <v>0.52361987732242898</v>
      </c>
      <c r="Y1152">
        <v>0.41602778289352521</v>
      </c>
      <c r="Z1152">
        <v>1.0045999999999999</v>
      </c>
      <c r="AA1152">
        <v>0.6740990977232304</v>
      </c>
      <c r="AB1152">
        <v>0.49759999999999999</v>
      </c>
      <c r="AC1152">
        <v>1.456111534279064</v>
      </c>
      <c r="AD1152">
        <v>1.1000000000000001</v>
      </c>
      <c r="AE1152">
        <v>1.344386069776953</v>
      </c>
      <c r="AF1152">
        <v>0.45410299999999998</v>
      </c>
      <c r="AG1152">
        <v>0.63840545777938862</v>
      </c>
      <c r="AH1152">
        <v>0.38537631433314878</v>
      </c>
      <c r="AI1152">
        <v>0.59730000000000005</v>
      </c>
      <c r="AJ1152">
        <v>0.21459243063841141</v>
      </c>
      <c r="AK1152">
        <v>0.1028865106141069</v>
      </c>
      <c r="AL1152">
        <v>0.54780280590057373</v>
      </c>
      <c r="AM1152">
        <v>0.58757662773132324</v>
      </c>
      <c r="AN1152">
        <v>0.49145659804344177</v>
      </c>
      <c r="AO1152" s="5" t="s">
        <v>4434</v>
      </c>
    </row>
    <row r="1153" spans="1:41" ht="15" x14ac:dyDescent="0.25">
      <c r="A1153">
        <v>2015</v>
      </c>
      <c r="B1153" s="5" t="s">
        <v>83</v>
      </c>
      <c r="C1153" s="5" t="s">
        <v>4376</v>
      </c>
      <c r="D1153" s="5" t="s">
        <v>9</v>
      </c>
      <c r="E1153" s="5" t="s">
        <v>192</v>
      </c>
      <c r="F1153" s="5" t="s">
        <v>4381</v>
      </c>
      <c r="G1153" s="5" t="s">
        <v>87</v>
      </c>
      <c r="H1153" s="5" t="s">
        <v>503</v>
      </c>
      <c r="I1153">
        <v>0</v>
      </c>
      <c r="J1153">
        <v>6.1744602940050998E-2</v>
      </c>
      <c r="K1153"/>
      <c r="L1153"/>
      <c r="M1153"/>
      <c r="N1153">
        <v>9.1446590461174999E-3</v>
      </c>
      <c r="O1153">
        <v>4.8000000000000001E-2</v>
      </c>
      <c r="P1153">
        <v>2.6040837974012201E-2</v>
      </c>
      <c r="Q1153">
        <v>8.6300000000000002E-2</v>
      </c>
      <c r="R1153">
        <v>0</v>
      </c>
      <c r="S1153">
        <v>5.0999999999999997E-2</v>
      </c>
      <c r="T1153">
        <v>0.45</v>
      </c>
      <c r="U1153">
        <v>0.186</v>
      </c>
      <c r="V1153">
        <v>1.28258930913288E-2</v>
      </c>
      <c r="W1153">
        <v>7.8275999999999998E-2</v>
      </c>
      <c r="X1153">
        <v>5.52226864610188E-2</v>
      </c>
      <c r="Y1153">
        <v>7.1809308321713297E-2</v>
      </c>
      <c r="Z1153">
        <v>0.2455</v>
      </c>
      <c r="AA1153">
        <v>4.4307470509539003E-2</v>
      </c>
      <c r="AB1153">
        <v>0</v>
      </c>
      <c r="AC1153">
        <v>2.95966688438929E-2</v>
      </c>
      <c r="AD1153">
        <v>1.1299999999999999E-2</v>
      </c>
      <c r="AE1153">
        <v>0.41454053543901592</v>
      </c>
      <c r="AF1153">
        <v>0.17354600000000001</v>
      </c>
      <c r="AG1153">
        <v>4.9489813860257303E-2</v>
      </c>
      <c r="AH1153">
        <v>0.1475166021029331</v>
      </c>
      <c r="AI1153">
        <v>5.6399999999999999E-2</v>
      </c>
      <c r="AJ1153">
        <v>3.1069631101125002E-3</v>
      </c>
      <c r="AK1153">
        <v>1.15786287271076E-2</v>
      </c>
      <c r="AL1153">
        <v>8.0111950635910034E-2</v>
      </c>
      <c r="AM1153">
        <v>8.3173692226409912E-2</v>
      </c>
      <c r="AN1153">
        <v>7.5774498283863068E-2</v>
      </c>
      <c r="AO1153" s="5" t="s">
        <v>4435</v>
      </c>
    </row>
    <row r="1154" spans="1:41" ht="15" x14ac:dyDescent="0.25">
      <c r="A1154">
        <v>2015</v>
      </c>
      <c r="B1154" s="5" t="s">
        <v>83</v>
      </c>
      <c r="C1154" s="5" t="s">
        <v>4376</v>
      </c>
      <c r="D1154" s="5" t="s">
        <v>9</v>
      </c>
      <c r="E1154" s="5" t="s">
        <v>192</v>
      </c>
      <c r="F1154" s="5" t="s">
        <v>4382</v>
      </c>
      <c r="G1154" s="5" t="s">
        <v>87</v>
      </c>
      <c r="H1154" s="5" t="s">
        <v>503</v>
      </c>
      <c r="I1154">
        <v>7.2632162954743604E-2</v>
      </c>
      <c r="J1154">
        <v>2.1099604971123401E-2</v>
      </c>
      <c r="K1154">
        <v>4.9934867564047003E-3</v>
      </c>
      <c r="L1154">
        <v>4.9674000000000003E-2</v>
      </c>
      <c r="M1154"/>
      <c r="N1154">
        <v>9.8147418210485001E-3</v>
      </c>
      <c r="O1154">
        <v>1.2E-2</v>
      </c>
      <c r="P1154">
        <v>6.6825775656324596E-2</v>
      </c>
      <c r="Q1154">
        <v>0</v>
      </c>
      <c r="R1154">
        <v>0.17608208276948559</v>
      </c>
      <c r="S1154">
        <v>2E-3</v>
      </c>
      <c r="T1154">
        <v>0.01</v>
      </c>
      <c r="U1154">
        <v>0</v>
      </c>
      <c r="V1154">
        <v>0</v>
      </c>
      <c r="W1154">
        <v>1.439194E-3</v>
      </c>
      <c r="X1154">
        <v>2.6420126233443E-2</v>
      </c>
      <c r="Y1154">
        <v>5.5250072351290002E-4</v>
      </c>
      <c r="Z1154">
        <v>0.10730000000000001</v>
      </c>
      <c r="AA1154">
        <v>3.0889387099335901E-2</v>
      </c>
      <c r="AB1154">
        <v>0</v>
      </c>
      <c r="AC1154">
        <v>0.1205651708738627</v>
      </c>
      <c r="AD1154">
        <v>0.1047</v>
      </c>
      <c r="AE1154">
        <v>6.6159121653506195E-2</v>
      </c>
      <c r="AF1154">
        <v>2.2380000000000001E-2</v>
      </c>
      <c r="AG1154">
        <v>3.18789989875864E-2</v>
      </c>
      <c r="AH1154">
        <v>0.1070605054418003</v>
      </c>
      <c r="AI1154">
        <v>5.9499999999999997E-2</v>
      </c>
      <c r="AJ1154">
        <v>4.421214562148E-4</v>
      </c>
      <c r="AK1154">
        <v>3.0263325141152999E-3</v>
      </c>
      <c r="AL1154">
        <v>3.8187425583600998E-2</v>
      </c>
      <c r="AM1154">
        <v>4.5664455741643906E-2</v>
      </c>
      <c r="AN1154">
        <v>2.7594970539212227E-2</v>
      </c>
      <c r="AO1154" s="5" t="s">
        <v>4436</v>
      </c>
    </row>
    <row r="1155" spans="1:41" ht="15" x14ac:dyDescent="0.25">
      <c r="A1155">
        <v>2015</v>
      </c>
      <c r="B1155" s="5" t="s">
        <v>83</v>
      </c>
      <c r="C1155" s="5" t="s">
        <v>4376</v>
      </c>
      <c r="D1155" s="5" t="s">
        <v>9</v>
      </c>
      <c r="E1155" s="5" t="s">
        <v>192</v>
      </c>
      <c r="F1155" s="5" t="s">
        <v>4383</v>
      </c>
      <c r="G1155" s="5" t="s">
        <v>87</v>
      </c>
      <c r="H1155" s="5" t="s">
        <v>503</v>
      </c>
      <c r="I1155">
        <v>8.4298961718316606E-2</v>
      </c>
      <c r="J1155">
        <v>7.5732510699925204E-2</v>
      </c>
      <c r="K1155">
        <v>0.13308727746417701</v>
      </c>
      <c r="L1155">
        <v>0.26887899999999998</v>
      </c>
      <c r="M1155">
        <v>0.67410000000000003</v>
      </c>
      <c r="N1155">
        <v>0.2150177374852188</v>
      </c>
      <c r="O1155">
        <v>0.13</v>
      </c>
      <c r="P1155">
        <v>0.24402015380535699</v>
      </c>
      <c r="Q1155">
        <v>1.6000000000000001E-3</v>
      </c>
      <c r="R1155">
        <v>0.2918543354002141</v>
      </c>
      <c r="S1155">
        <v>0.28799999999999998</v>
      </c>
      <c r="T1155">
        <v>0.09</v>
      </c>
      <c r="U1155">
        <v>0</v>
      </c>
      <c r="V1155">
        <v>0.20712899333787971</v>
      </c>
      <c r="W1155">
        <v>0.15071599999999999</v>
      </c>
      <c r="X1155">
        <v>0.20448039825762299</v>
      </c>
      <c r="Y1155">
        <v>9.7008603225551798E-2</v>
      </c>
      <c r="Z1155">
        <v>0.22459999999999999</v>
      </c>
      <c r="AA1155">
        <v>0.1142446104693428</v>
      </c>
      <c r="AB1155">
        <v>4.2599999999999999E-2</v>
      </c>
      <c r="AC1155">
        <v>0.1436130447582406</v>
      </c>
      <c r="AD1155">
        <v>0.28179999999999999</v>
      </c>
      <c r="AE1155">
        <v>0.36379652059017842</v>
      </c>
      <c r="AF1155">
        <v>0.142646</v>
      </c>
      <c r="AG1155">
        <v>0.11088057776058551</v>
      </c>
      <c r="AH1155">
        <v>0.27380787677550272</v>
      </c>
      <c r="AI1155">
        <v>9.3600000000000003E-2</v>
      </c>
      <c r="AJ1155">
        <v>0.1344836566472658</v>
      </c>
      <c r="AK1155">
        <v>0.1098288801255219</v>
      </c>
      <c r="AL1155">
        <v>0.1790284663438797</v>
      </c>
      <c r="AM1155">
        <v>0.15998852252960205</v>
      </c>
      <c r="AN1155">
        <v>0.20600171387195587</v>
      </c>
      <c r="AO1155" s="5" t="s">
        <v>4437</v>
      </c>
    </row>
    <row r="1156" spans="1:41" ht="15" x14ac:dyDescent="0.25">
      <c r="A1156">
        <v>2015</v>
      </c>
      <c r="B1156" s="5" t="s">
        <v>83</v>
      </c>
      <c r="C1156" s="5" t="s">
        <v>4376</v>
      </c>
      <c r="D1156" s="5" t="s">
        <v>9</v>
      </c>
      <c r="E1156" s="5" t="s">
        <v>192</v>
      </c>
      <c r="F1156" s="5" t="s">
        <v>4384</v>
      </c>
      <c r="G1156" s="5" t="s">
        <v>87</v>
      </c>
      <c r="H1156" s="5" t="s">
        <v>503</v>
      </c>
      <c r="I1156">
        <v>3.6173416818578101E-2</v>
      </c>
      <c r="J1156">
        <v>0.25387817097509141</v>
      </c>
      <c r="K1156">
        <v>0.62787668258792895</v>
      </c>
      <c r="L1156">
        <v>0.38245699999999999</v>
      </c>
      <c r="M1156">
        <v>0.84179999999999999</v>
      </c>
      <c r="N1156">
        <v>0.85522270398108036</v>
      </c>
      <c r="O1156">
        <v>4.4999999999999998E-2</v>
      </c>
      <c r="P1156">
        <v>0.28284274728188802</v>
      </c>
      <c r="Q1156">
        <v>0</v>
      </c>
      <c r="R1156">
        <v>0.24523843186362629</v>
      </c>
      <c r="S1156">
        <v>0.13700000000000001</v>
      </c>
      <c r="T1156">
        <v>0.05</v>
      </c>
      <c r="U1156">
        <v>4.4000000000000002E-4</v>
      </c>
      <c r="V1156">
        <v>3.9343230341499998E-4</v>
      </c>
      <c r="W1156">
        <v>0.25849524299999999</v>
      </c>
      <c r="X1156">
        <v>0.35828962574451101</v>
      </c>
      <c r="Y1156">
        <v>0.1417401141834829</v>
      </c>
      <c r="Z1156">
        <v>0.3004</v>
      </c>
      <c r="AA1156">
        <v>0.33810332504566398</v>
      </c>
      <c r="AB1156">
        <v>0.14799999999999999</v>
      </c>
      <c r="AC1156">
        <v>0.59430246236569617</v>
      </c>
      <c r="AD1156">
        <v>0.19650000000000001</v>
      </c>
      <c r="AE1156">
        <v>0.64004152641016776</v>
      </c>
      <c r="AF1156">
        <v>0.24821499999999999</v>
      </c>
      <c r="AG1156">
        <v>0.35638070454364601</v>
      </c>
      <c r="AH1156">
        <v>7.0120826415790399E-2</v>
      </c>
      <c r="AI1156">
        <v>0.79449999999999998</v>
      </c>
      <c r="AJ1156">
        <v>0.1117598250894842</v>
      </c>
      <c r="AK1156">
        <v>0.48689931074825799</v>
      </c>
      <c r="AL1156">
        <v>0.30351966619491577</v>
      </c>
      <c r="AM1156">
        <v>0.28162288665771484</v>
      </c>
      <c r="AN1156">
        <v>0.33454012870788574</v>
      </c>
      <c r="AO1156" s="5" t="s">
        <v>4438</v>
      </c>
    </row>
    <row r="1157" spans="1:41" ht="15" x14ac:dyDescent="0.25">
      <c r="A1157">
        <v>2015</v>
      </c>
      <c r="B1157" s="5" t="s">
        <v>83</v>
      </c>
      <c r="C1157" s="5" t="s">
        <v>4376</v>
      </c>
      <c r="D1157" s="5" t="s">
        <v>9</v>
      </c>
      <c r="E1157" s="5" t="s">
        <v>192</v>
      </c>
      <c r="F1157" s="5" t="s">
        <v>4385</v>
      </c>
      <c r="G1157" s="5" t="s">
        <v>87</v>
      </c>
      <c r="H1157" s="5" t="s">
        <v>503</v>
      </c>
      <c r="I1157">
        <v>5.2151858603471497E-2</v>
      </c>
      <c r="J1157">
        <v>5.8906988655430002E-2</v>
      </c>
      <c r="K1157"/>
      <c r="L1157">
        <v>4.5643000000000003E-2</v>
      </c>
      <c r="M1157">
        <v>8.7999999999999995E-2</v>
      </c>
      <c r="N1157">
        <v>0.33476547102877419</v>
      </c>
      <c r="O1157">
        <v>0.14899999999999999</v>
      </c>
      <c r="P1157"/>
      <c r="Q1157">
        <v>0</v>
      </c>
      <c r="R1157">
        <v>0.11944820342954091</v>
      </c>
      <c r="S1157">
        <v>4.9000000000000002E-2</v>
      </c>
      <c r="T1157">
        <v>0.13</v>
      </c>
      <c r="U1157">
        <v>0.434</v>
      </c>
      <c r="V1157">
        <v>5.2798615118292001E-2</v>
      </c>
      <c r="W1157">
        <v>1.3032699999999999E-2</v>
      </c>
      <c r="X1157">
        <v>0.238036875199829</v>
      </c>
      <c r="Y1157">
        <v>5.50974769133626E-2</v>
      </c>
      <c r="Z1157">
        <v>0</v>
      </c>
      <c r="AA1157">
        <v>0.12979773606113751</v>
      </c>
      <c r="AB1157">
        <v>2.5000000000000001E-3</v>
      </c>
      <c r="AC1157">
        <v>0.12475533981132909</v>
      </c>
      <c r="AD1157">
        <v>0</v>
      </c>
      <c r="AE1157">
        <v>0.23701513197219001</v>
      </c>
      <c r="AF1157">
        <v>8.0120999999999998E-2</v>
      </c>
      <c r="AG1157">
        <v>7.0200798455652802E-2</v>
      </c>
      <c r="AH1157">
        <v>0.1133093525179856</v>
      </c>
      <c r="AI1157">
        <v>9.2899999999999996E-2</v>
      </c>
      <c r="AJ1157">
        <v>1.36330876430081E-2</v>
      </c>
      <c r="AK1157">
        <v>0.19861838876827559</v>
      </c>
      <c r="AL1157">
        <v>9.9404558539390564E-2</v>
      </c>
      <c r="AM1157">
        <v>0.1063726395368576</v>
      </c>
      <c r="AN1157">
        <v>8.9533112943172455E-2</v>
      </c>
      <c r="AO1157" s="5" t="s">
        <v>4439</v>
      </c>
    </row>
    <row r="1158" spans="1:41" ht="15" x14ac:dyDescent="0.25">
      <c r="A1158">
        <v>2015</v>
      </c>
      <c r="B1158" s="5" t="s">
        <v>1808</v>
      </c>
      <c r="C1158" s="5" t="s">
        <v>505</v>
      </c>
      <c r="D1158" s="5" t="s">
        <v>9</v>
      </c>
      <c r="E1158" s="5" t="s">
        <v>1</v>
      </c>
      <c r="F1158" s="5" t="s">
        <v>188</v>
      </c>
      <c r="G1158" s="5" t="s">
        <v>87</v>
      </c>
      <c r="H1158" s="5" t="s">
        <v>503</v>
      </c>
      <c r="I1158">
        <v>49.265999999999998</v>
      </c>
      <c r="J1158">
        <v>19.63</v>
      </c>
      <c r="K1158">
        <v>156.6</v>
      </c>
      <c r="L1158">
        <v>63.735318350241641</v>
      </c>
      <c r="M1158">
        <v>35</v>
      </c>
      <c r="N1158">
        <v>46</v>
      </c>
      <c r="O1158">
        <v>15</v>
      </c>
      <c r="P1158">
        <v>66</v>
      </c>
      <c r="Q1158">
        <v>0.995</v>
      </c>
      <c r="R1158">
        <v>20</v>
      </c>
      <c r="S1158">
        <v>90</v>
      </c>
      <c r="T1158">
        <v>80</v>
      </c>
      <c r="U1158">
        <v>3</v>
      </c>
      <c r="V1158">
        <v>49</v>
      </c>
      <c r="W1158">
        <v>13.15</v>
      </c>
      <c r="X1158">
        <v>65</v>
      </c>
      <c r="Y1158">
        <v>15.5</v>
      </c>
      <c r="Z1158">
        <v>134.9</v>
      </c>
      <c r="AA1158">
        <v>40</v>
      </c>
      <c r="AB1158">
        <v>27</v>
      </c>
      <c r="AC1158">
        <v>90.69</v>
      </c>
      <c r="AD1158">
        <v>72.930000000000007</v>
      </c>
      <c r="AE1158">
        <v>248.2</v>
      </c>
      <c r="AF1158">
        <v>33.700000000000003</v>
      </c>
      <c r="AG1158">
        <v>21</v>
      </c>
      <c r="AH1158">
        <v>25.228999390349429</v>
      </c>
      <c r="AI1158">
        <v>55</v>
      </c>
      <c r="AJ1158">
        <v>2.9</v>
      </c>
      <c r="AK1158">
        <v>49</v>
      </c>
      <c r="AL1158">
        <v>54.773284912109375</v>
      </c>
      <c r="AM1158">
        <v>53.206844329833984</v>
      </c>
      <c r="AN1158">
        <v>56.992416381835938</v>
      </c>
      <c r="AO1158" s="5" t="s">
        <v>2249</v>
      </c>
    </row>
    <row r="1159" spans="1:41" ht="15" x14ac:dyDescent="0.25">
      <c r="A1159">
        <v>2015</v>
      </c>
      <c r="B1159" s="5" t="s">
        <v>1807</v>
      </c>
      <c r="C1159" s="5" t="s">
        <v>505</v>
      </c>
      <c r="D1159" s="5" t="s">
        <v>9</v>
      </c>
      <c r="E1159" s="5" t="s">
        <v>1</v>
      </c>
      <c r="F1159" s="5" t="s">
        <v>188</v>
      </c>
      <c r="G1159" s="5" t="s">
        <v>87</v>
      </c>
      <c r="H1159" s="5" t="s">
        <v>503</v>
      </c>
      <c r="I1159">
        <v>52</v>
      </c>
      <c r="J1159">
        <v>14</v>
      </c>
      <c r="K1159">
        <v>156.6</v>
      </c>
      <c r="L1159">
        <v>67.099999999999994</v>
      </c>
      <c r="M1159">
        <v>20</v>
      </c>
      <c r="N1159">
        <v>60</v>
      </c>
      <c r="O1159">
        <v>15</v>
      </c>
      <c r="P1159">
        <v>73</v>
      </c>
      <c r="Q1159">
        <v>4</v>
      </c>
      <c r="R1159">
        <v>20</v>
      </c>
      <c r="S1159">
        <v>70</v>
      </c>
      <c r="T1159">
        <v>65</v>
      </c>
      <c r="U1159">
        <v>15</v>
      </c>
      <c r="V1159">
        <v>40</v>
      </c>
      <c r="W1159">
        <v>29.128592574318489</v>
      </c>
      <c r="X1159">
        <v>55</v>
      </c>
      <c r="Y1159">
        <v>15.5</v>
      </c>
      <c r="Z1159">
        <v>148</v>
      </c>
      <c r="AA1159">
        <v>40</v>
      </c>
      <c r="AB1159">
        <v>24.891999999999999</v>
      </c>
      <c r="AC1159">
        <v>90.7</v>
      </c>
      <c r="AD1159">
        <v>57.9</v>
      </c>
      <c r="AE1159">
        <v>76</v>
      </c>
      <c r="AF1159">
        <v>47.097201304069173</v>
      </c>
      <c r="AG1159">
        <v>19.600000000000001</v>
      </c>
      <c r="AH1159">
        <v>32.759039111765432</v>
      </c>
      <c r="AI1159">
        <v>55</v>
      </c>
      <c r="AJ1159">
        <v>1.3</v>
      </c>
      <c r="AK1159">
        <v>49</v>
      </c>
      <c r="AL1159">
        <v>48.744029998779297</v>
      </c>
      <c r="AM1159">
        <v>46.076305389404297</v>
      </c>
      <c r="AN1159">
        <v>52.523303985595703</v>
      </c>
      <c r="AO1159" s="5" t="s">
        <v>2250</v>
      </c>
    </row>
    <row r="1160" spans="1:41" ht="15" x14ac:dyDescent="0.25">
      <c r="A1160">
        <v>2015</v>
      </c>
      <c r="B1160" s="5" t="s">
        <v>1806</v>
      </c>
      <c r="C1160" s="5" t="s">
        <v>505</v>
      </c>
      <c r="D1160" s="5" t="s">
        <v>9</v>
      </c>
      <c r="E1160" s="5" t="s">
        <v>1</v>
      </c>
      <c r="F1160" s="5" t="s">
        <v>188</v>
      </c>
      <c r="G1160" s="5" t="s">
        <v>87</v>
      </c>
      <c r="H1160" s="5" t="s">
        <v>503</v>
      </c>
      <c r="I1160">
        <v>52</v>
      </c>
      <c r="J1160">
        <v>14</v>
      </c>
      <c r="K1160">
        <v>156.6</v>
      </c>
      <c r="L1160">
        <v>67.099999999999994</v>
      </c>
      <c r="M1160">
        <v>20</v>
      </c>
      <c r="N1160">
        <v>60</v>
      </c>
      <c r="O1160">
        <v>0</v>
      </c>
      <c r="P1160">
        <v>44.156287585764787</v>
      </c>
      <c r="Q1160">
        <v>4</v>
      </c>
      <c r="R1160">
        <v>45</v>
      </c>
      <c r="S1160">
        <v>70</v>
      </c>
      <c r="T1160">
        <v>65</v>
      </c>
      <c r="U1160">
        <v>15</v>
      </c>
      <c r="V1160">
        <v>40</v>
      </c>
      <c r="W1160">
        <v>20.27</v>
      </c>
      <c r="X1160">
        <v>55</v>
      </c>
      <c r="Y1160">
        <v>15.5</v>
      </c>
      <c r="Z1160">
        <v>149</v>
      </c>
      <c r="AA1160">
        <v>40</v>
      </c>
      <c r="AB1160">
        <v>29.4</v>
      </c>
      <c r="AC1160">
        <v>90.69</v>
      </c>
      <c r="AD1160">
        <v>57.869563500000012</v>
      </c>
      <c r="AE1160">
        <v>76</v>
      </c>
      <c r="AF1160">
        <v>15.1929842246237</v>
      </c>
      <c r="AG1160">
        <v>18.899999999999999</v>
      </c>
      <c r="AH1160">
        <v>15</v>
      </c>
      <c r="AI1160">
        <v>38</v>
      </c>
      <c r="AJ1160">
        <v>1.3</v>
      </c>
      <c r="AK1160">
        <v>49</v>
      </c>
      <c r="AL1160">
        <v>45.654445648193359</v>
      </c>
      <c r="AM1160">
        <v>43.990547180175781</v>
      </c>
      <c r="AN1160">
        <v>48.011627197265625</v>
      </c>
      <c r="AO1160" s="5" t="s">
        <v>2248</v>
      </c>
    </row>
    <row r="1161" spans="1:41" ht="15" x14ac:dyDescent="0.25">
      <c r="A1161">
        <v>2015</v>
      </c>
      <c r="B1161" s="5" t="s">
        <v>1806</v>
      </c>
      <c r="C1161" s="5" t="s">
        <v>505</v>
      </c>
      <c r="D1161" s="5" t="s">
        <v>9</v>
      </c>
      <c r="E1161" s="5" t="s">
        <v>1</v>
      </c>
      <c r="F1161" s="5" t="s">
        <v>190</v>
      </c>
      <c r="G1161" s="5" t="s">
        <v>87</v>
      </c>
      <c r="H1161" s="5" t="s">
        <v>503</v>
      </c>
      <c r="I1161">
        <v>112</v>
      </c>
      <c r="J1161">
        <v>68</v>
      </c>
      <c r="K1161">
        <v>129</v>
      </c>
      <c r="L1161">
        <v>130.4</v>
      </c>
      <c r="M1161">
        <v>70</v>
      </c>
      <c r="N1161">
        <v>242</v>
      </c>
      <c r="O1161">
        <v>83</v>
      </c>
      <c r="P1161">
        <v>127</v>
      </c>
      <c r="Q1161">
        <v>36</v>
      </c>
      <c r="R1161">
        <v>95</v>
      </c>
      <c r="S1161">
        <v>54</v>
      </c>
      <c r="T1161">
        <v>115</v>
      </c>
      <c r="U1161">
        <v>30</v>
      </c>
      <c r="V1161">
        <v>75</v>
      </c>
      <c r="W1161">
        <v>60.8</v>
      </c>
      <c r="X1161">
        <v>90</v>
      </c>
      <c r="Y1161">
        <v>88.3</v>
      </c>
      <c r="Z1161">
        <v>175.23442499999999</v>
      </c>
      <c r="AA1161">
        <v>170</v>
      </c>
      <c r="AB1161">
        <v>58.8</v>
      </c>
      <c r="AC1161">
        <v>217</v>
      </c>
      <c r="AD1161">
        <v>161.1910125</v>
      </c>
      <c r="AE1161">
        <v>242</v>
      </c>
      <c r="AF1161">
        <v>117.90701577537629</v>
      </c>
      <c r="AG1161">
        <v>95.1</v>
      </c>
      <c r="AH1161">
        <v>55</v>
      </c>
      <c r="AI1161">
        <v>131</v>
      </c>
      <c r="AJ1161">
        <v>36.344999999999999</v>
      </c>
      <c r="AK1161">
        <v>128</v>
      </c>
      <c r="AL1161">
        <v>110.10612487792969</v>
      </c>
      <c r="AM1161">
        <v>121.016845703125</v>
      </c>
      <c r="AN1161">
        <v>94.649253845214844</v>
      </c>
      <c r="AO1161" s="5" t="s">
        <v>2253</v>
      </c>
    </row>
    <row r="1162" spans="1:41" ht="15" x14ac:dyDescent="0.25">
      <c r="A1162">
        <v>2015</v>
      </c>
      <c r="B1162" s="5" t="s">
        <v>1808</v>
      </c>
      <c r="C1162" s="5" t="s">
        <v>505</v>
      </c>
      <c r="D1162" s="5" t="s">
        <v>9</v>
      </c>
      <c r="E1162" s="5" t="s">
        <v>1</v>
      </c>
      <c r="F1162" s="5" t="s">
        <v>190</v>
      </c>
      <c r="G1162" s="5" t="s">
        <v>87</v>
      </c>
      <c r="H1162" s="5" t="s">
        <v>503</v>
      </c>
      <c r="I1162">
        <v>114.95399999999999</v>
      </c>
      <c r="J1162">
        <v>102.61</v>
      </c>
      <c r="K1162">
        <v>129</v>
      </c>
      <c r="L1162">
        <v>79.871399785472633</v>
      </c>
      <c r="M1162">
        <v>70</v>
      </c>
      <c r="N1162">
        <v>256</v>
      </c>
      <c r="O1162">
        <v>68</v>
      </c>
      <c r="P1162">
        <v>131</v>
      </c>
      <c r="Q1162">
        <v>37.71</v>
      </c>
      <c r="R1162">
        <v>125</v>
      </c>
      <c r="S1162">
        <v>95</v>
      </c>
      <c r="T1162">
        <v>115</v>
      </c>
      <c r="U1162">
        <v>17.5</v>
      </c>
      <c r="V1162">
        <v>121</v>
      </c>
      <c r="W1162">
        <v>36.770000000000003</v>
      </c>
      <c r="X1162">
        <v>144</v>
      </c>
      <c r="Y1162">
        <v>117.5</v>
      </c>
      <c r="Z1162">
        <v>225.9</v>
      </c>
      <c r="AA1162">
        <v>226</v>
      </c>
      <c r="AB1162">
        <v>42</v>
      </c>
      <c r="AC1162">
        <v>217</v>
      </c>
      <c r="AD1162">
        <v>175.02</v>
      </c>
      <c r="AE1162">
        <v>1592.3</v>
      </c>
      <c r="AF1162">
        <v>86.3</v>
      </c>
      <c r="AG1162">
        <v>482.4</v>
      </c>
      <c r="AH1162">
        <v>77.993856823074267</v>
      </c>
      <c r="AI1162">
        <v>115</v>
      </c>
      <c r="AJ1162">
        <v>36.82</v>
      </c>
      <c r="AK1162">
        <v>128</v>
      </c>
      <c r="AL1162">
        <v>178.12580871582031</v>
      </c>
      <c r="AM1162">
        <v>233.52149963378906</v>
      </c>
      <c r="AN1162">
        <v>99.648658752441406</v>
      </c>
      <c r="AO1162" s="5" t="s">
        <v>2251</v>
      </c>
    </row>
    <row r="1163" spans="1:41" ht="15" x14ac:dyDescent="0.25">
      <c r="A1163">
        <v>2015</v>
      </c>
      <c r="B1163" s="5" t="s">
        <v>1807</v>
      </c>
      <c r="C1163" s="5" t="s">
        <v>505</v>
      </c>
      <c r="D1163" s="5" t="s">
        <v>9</v>
      </c>
      <c r="E1163" s="5" t="s">
        <v>1</v>
      </c>
      <c r="F1163" s="5" t="s">
        <v>190</v>
      </c>
      <c r="G1163" s="5" t="s">
        <v>87</v>
      </c>
      <c r="H1163" s="5" t="s">
        <v>503</v>
      </c>
      <c r="I1163">
        <v>112</v>
      </c>
      <c r="J1163">
        <v>69</v>
      </c>
      <c r="K1163">
        <v>129</v>
      </c>
      <c r="L1163">
        <v>130.4</v>
      </c>
      <c r="M1163">
        <v>70</v>
      </c>
      <c r="N1163">
        <v>242</v>
      </c>
      <c r="O1163">
        <v>68</v>
      </c>
      <c r="P1163">
        <v>127</v>
      </c>
      <c r="Q1163">
        <v>22.7</v>
      </c>
      <c r="R1163">
        <v>125</v>
      </c>
      <c r="S1163">
        <v>53.753124999999997</v>
      </c>
      <c r="T1163">
        <v>115</v>
      </c>
      <c r="U1163">
        <v>30</v>
      </c>
      <c r="V1163">
        <v>75</v>
      </c>
      <c r="W1163">
        <v>87.371407425681511</v>
      </c>
      <c r="X1163">
        <v>88</v>
      </c>
      <c r="Y1163">
        <v>105.5</v>
      </c>
      <c r="Z1163">
        <v>175</v>
      </c>
      <c r="AA1163">
        <v>227.05792734998099</v>
      </c>
      <c r="AB1163">
        <v>41.845999999999997</v>
      </c>
      <c r="AC1163">
        <v>217</v>
      </c>
      <c r="AD1163">
        <v>137.30000000000001</v>
      </c>
      <c r="AE1163">
        <v>242</v>
      </c>
      <c r="AF1163">
        <v>77.502798695930835</v>
      </c>
      <c r="AG1163">
        <v>122.8</v>
      </c>
      <c r="AH1163">
        <v>59.343587895053702</v>
      </c>
      <c r="AI1163">
        <v>115</v>
      </c>
      <c r="AJ1163">
        <v>49.06</v>
      </c>
      <c r="AK1163">
        <v>128</v>
      </c>
      <c r="AL1163">
        <v>111.780517578125</v>
      </c>
      <c r="AM1163">
        <v>126.41300201416016</v>
      </c>
      <c r="AN1163">
        <v>91.051170349121094</v>
      </c>
      <c r="AO1163" s="5" t="s">
        <v>2252</v>
      </c>
    </row>
    <row r="1164" spans="1:41" ht="15" x14ac:dyDescent="0.25">
      <c r="A1164">
        <v>2015</v>
      </c>
      <c r="B1164" s="5" t="s">
        <v>1807</v>
      </c>
      <c r="C1164" s="5" t="s">
        <v>505</v>
      </c>
      <c r="D1164" s="5" t="s">
        <v>9</v>
      </c>
      <c r="E1164" s="5" t="s">
        <v>192</v>
      </c>
      <c r="F1164" s="5" t="s">
        <v>188</v>
      </c>
      <c r="G1164" s="5" t="s">
        <v>87</v>
      </c>
      <c r="H1164" s="5" t="s">
        <v>503</v>
      </c>
      <c r="I1164">
        <v>0.3</v>
      </c>
      <c r="J1164">
        <v>0.12</v>
      </c>
      <c r="K1164">
        <v>0.59</v>
      </c>
      <c r="L1164">
        <v>1.21</v>
      </c>
      <c r="M1164">
        <v>0.2</v>
      </c>
      <c r="N1164">
        <v>0.4</v>
      </c>
      <c r="O1164">
        <v>0.06</v>
      </c>
      <c r="P1164">
        <v>0.26</v>
      </c>
      <c r="Q1164">
        <v>0.02</v>
      </c>
      <c r="R1164">
        <v>0.14000000000000001</v>
      </c>
      <c r="S1164">
        <v>0.4</v>
      </c>
      <c r="T1164">
        <v>0.4</v>
      </c>
      <c r="U1164">
        <v>0.3</v>
      </c>
      <c r="V1164">
        <v>0.28999999999999998</v>
      </c>
      <c r="W1164">
        <v>0.154</v>
      </c>
      <c r="X1164">
        <v>0.24</v>
      </c>
      <c r="Y1164">
        <v>7.0000000000000007E-2</v>
      </c>
      <c r="Z1164">
        <v>0.63</v>
      </c>
      <c r="AA1164">
        <v>0.2</v>
      </c>
      <c r="AB1164">
        <v>0.14699999999999999</v>
      </c>
      <c r="AC1164">
        <v>0.7</v>
      </c>
      <c r="AD1164">
        <v>0.4</v>
      </c>
      <c r="AE1164">
        <v>0.5</v>
      </c>
      <c r="AF1164">
        <v>0.89204971972394254</v>
      </c>
      <c r="AG1164">
        <v>0.11</v>
      </c>
      <c r="AH1164">
        <v>0.35607651208440688</v>
      </c>
      <c r="AI1164">
        <v>0.17</v>
      </c>
      <c r="AJ1164">
        <v>9.4999999999999998E-3</v>
      </c>
      <c r="AK1164">
        <v>0.22</v>
      </c>
      <c r="AL1164">
        <v>0.3271939754486084</v>
      </c>
      <c r="AM1164">
        <v>0.36185586452484131</v>
      </c>
      <c r="AN1164">
        <v>0.2780897319316864</v>
      </c>
      <c r="AO1164" s="5" t="s">
        <v>2256</v>
      </c>
    </row>
    <row r="1165" spans="1:41" ht="15" x14ac:dyDescent="0.25">
      <c r="A1165">
        <v>2015</v>
      </c>
      <c r="B1165" s="5" t="s">
        <v>1808</v>
      </c>
      <c r="C1165" s="5" t="s">
        <v>505</v>
      </c>
      <c r="D1165" s="5" t="s">
        <v>9</v>
      </c>
      <c r="E1165" s="5" t="s">
        <v>192</v>
      </c>
      <c r="F1165" s="5" t="s">
        <v>188</v>
      </c>
      <c r="G1165" s="5" t="s">
        <v>87</v>
      </c>
      <c r="H1165" s="5" t="s">
        <v>503</v>
      </c>
      <c r="I1165">
        <v>0.3</v>
      </c>
      <c r="J1165">
        <v>0.105</v>
      </c>
      <c r="K1165">
        <v>0.59</v>
      </c>
      <c r="L1165">
        <v>0.32420884785747378</v>
      </c>
      <c r="M1165">
        <v>0.35</v>
      </c>
      <c r="N1165">
        <v>0.4</v>
      </c>
      <c r="O1165">
        <v>0.06</v>
      </c>
      <c r="P1165">
        <v>0.28000000000000003</v>
      </c>
      <c r="Q1165">
        <v>2.3E-3</v>
      </c>
      <c r="R1165">
        <v>0.14000000000000001</v>
      </c>
      <c r="S1165">
        <v>0.32</v>
      </c>
      <c r="T1165">
        <v>0.4</v>
      </c>
      <c r="U1165">
        <v>0.9</v>
      </c>
      <c r="V1165">
        <v>0.23</v>
      </c>
      <c r="W1165">
        <v>7.1999999999999995E-2</v>
      </c>
      <c r="X1165">
        <v>0.24</v>
      </c>
      <c r="Y1165">
        <v>7.0000000000000007E-2</v>
      </c>
      <c r="Z1165">
        <v>0.51200000000000001</v>
      </c>
      <c r="AA1165">
        <v>0.2</v>
      </c>
      <c r="AB1165">
        <v>0.16</v>
      </c>
      <c r="AC1165">
        <v>0.7</v>
      </c>
      <c r="AD1165">
        <v>0.30020000000000002</v>
      </c>
      <c r="AE1165">
        <v>0.876</v>
      </c>
      <c r="AF1165">
        <v>0.3</v>
      </c>
      <c r="AG1165">
        <v>0.11</v>
      </c>
      <c r="AH1165">
        <v>0.19539012652449311</v>
      </c>
      <c r="AI1165">
        <v>0.16</v>
      </c>
      <c r="AJ1165">
        <v>1.9E-2</v>
      </c>
      <c r="AK1165">
        <v>0.22</v>
      </c>
      <c r="AL1165">
        <v>0.29434821009635925</v>
      </c>
      <c r="AM1165">
        <v>0.32167699933052063</v>
      </c>
      <c r="AN1165">
        <v>0.25563254952430725</v>
      </c>
      <c r="AO1165" s="5" t="s">
        <v>2255</v>
      </c>
    </row>
    <row r="1166" spans="1:41" ht="15" x14ac:dyDescent="0.25">
      <c r="A1166">
        <v>2015</v>
      </c>
      <c r="B1166" s="5" t="s">
        <v>1806</v>
      </c>
      <c r="C1166" s="5" t="s">
        <v>505</v>
      </c>
      <c r="D1166" s="5" t="s">
        <v>9</v>
      </c>
      <c r="E1166" s="5" t="s">
        <v>192</v>
      </c>
      <c r="F1166" s="5" t="s">
        <v>188</v>
      </c>
      <c r="G1166" s="5" t="s">
        <v>87</v>
      </c>
      <c r="H1166" s="5" t="s">
        <v>503</v>
      </c>
      <c r="I1166">
        <v>0.3</v>
      </c>
      <c r="J1166">
        <v>0.12</v>
      </c>
      <c r="K1166">
        <v>0.59</v>
      </c>
      <c r="L1166">
        <v>1.21</v>
      </c>
      <c r="M1166">
        <v>0.2</v>
      </c>
      <c r="N1166">
        <v>0.2</v>
      </c>
      <c r="O1166">
        <v>0</v>
      </c>
      <c r="P1166">
        <v>0.16148117259498021</v>
      </c>
      <c r="Q1166">
        <v>0.02</v>
      </c>
      <c r="R1166">
        <v>0.3</v>
      </c>
      <c r="S1166">
        <v>0.4</v>
      </c>
      <c r="T1166">
        <v>0.4</v>
      </c>
      <c r="U1166">
        <v>0.3</v>
      </c>
      <c r="V1166">
        <v>0.28999999999999998</v>
      </c>
      <c r="W1166">
        <v>0.09</v>
      </c>
      <c r="X1166">
        <v>0.24</v>
      </c>
      <c r="Y1166">
        <v>7.0000000000000007E-2</v>
      </c>
      <c r="Z1166">
        <v>0.64</v>
      </c>
      <c r="AA1166">
        <v>0.2</v>
      </c>
      <c r="AB1166">
        <v>0.14699999999999999</v>
      </c>
      <c r="AC1166">
        <v>0.7</v>
      </c>
      <c r="AD1166">
        <v>0.30845193750000011</v>
      </c>
      <c r="AE1166">
        <v>0.5</v>
      </c>
      <c r="AF1166">
        <v>0.19282887947049041</v>
      </c>
      <c r="AG1166">
        <v>0.113</v>
      </c>
      <c r="AH1166">
        <v>0.15</v>
      </c>
      <c r="AI1166">
        <v>0.13</v>
      </c>
      <c r="AJ1166">
        <v>0.01</v>
      </c>
      <c r="AK1166">
        <v>0.22</v>
      </c>
      <c r="AL1166">
        <v>0.28285384178161621</v>
      </c>
      <c r="AM1166">
        <v>0.31337118148803711</v>
      </c>
      <c r="AN1166">
        <v>0.23962099850177765</v>
      </c>
      <c r="AO1166" s="5" t="s">
        <v>2254</v>
      </c>
    </row>
    <row r="1167" spans="1:41" ht="15" x14ac:dyDescent="0.25">
      <c r="A1167">
        <v>2015</v>
      </c>
      <c r="B1167" s="5" t="s">
        <v>1807</v>
      </c>
      <c r="C1167" s="5" t="s">
        <v>505</v>
      </c>
      <c r="D1167" s="5" t="s">
        <v>9</v>
      </c>
      <c r="E1167" s="5" t="s">
        <v>192</v>
      </c>
      <c r="F1167" s="5" t="s">
        <v>190</v>
      </c>
      <c r="G1167" s="5" t="s">
        <v>87</v>
      </c>
      <c r="H1167" s="5" t="s">
        <v>503</v>
      </c>
      <c r="I1167">
        <v>1.39</v>
      </c>
      <c r="J1167">
        <v>1.25</v>
      </c>
      <c r="K1167">
        <v>1.1200000000000001</v>
      </c>
      <c r="L1167">
        <v>3.01</v>
      </c>
      <c r="M1167">
        <v>2.2999999999999998</v>
      </c>
      <c r="N1167">
        <v>3.8</v>
      </c>
      <c r="O1167">
        <v>1.6</v>
      </c>
      <c r="P1167">
        <v>1.46</v>
      </c>
      <c r="Q1167">
        <v>0.5</v>
      </c>
      <c r="R1167">
        <v>1.6</v>
      </c>
      <c r="S1167">
        <v>1.18404</v>
      </c>
      <c r="T1167">
        <v>1.3</v>
      </c>
      <c r="U1167">
        <v>0.6</v>
      </c>
      <c r="V1167">
        <v>1.07</v>
      </c>
      <c r="W1167">
        <v>1.3859999999999999</v>
      </c>
      <c r="X1167">
        <v>1.95</v>
      </c>
      <c r="Y1167">
        <v>1.63</v>
      </c>
      <c r="Z1167">
        <v>2.0699999999999998</v>
      </c>
      <c r="AA1167">
        <v>2.61147105675209</v>
      </c>
      <c r="AB1167">
        <v>1.1564000000000001</v>
      </c>
      <c r="AC1167">
        <v>3.45</v>
      </c>
      <c r="AD1167">
        <v>2.56</v>
      </c>
      <c r="AE1167">
        <v>3.7</v>
      </c>
      <c r="AF1167">
        <v>1.4679502802760569</v>
      </c>
      <c r="AG1167">
        <v>1.39</v>
      </c>
      <c r="AH1167">
        <v>1.1071849509294811</v>
      </c>
      <c r="AI1167">
        <v>2.4300000000000002</v>
      </c>
      <c r="AJ1167">
        <v>0.71</v>
      </c>
      <c r="AK1167">
        <v>2.11</v>
      </c>
      <c r="AL1167">
        <v>1.7901051044464111</v>
      </c>
      <c r="AM1167">
        <v>1.865260124206543</v>
      </c>
      <c r="AN1167">
        <v>1.6836355924606323</v>
      </c>
      <c r="AO1167" s="5" t="s">
        <v>2258</v>
      </c>
    </row>
    <row r="1168" spans="1:41" ht="15" x14ac:dyDescent="0.25">
      <c r="A1168">
        <v>2015</v>
      </c>
      <c r="B1168" s="5" t="s">
        <v>1806</v>
      </c>
      <c r="C1168" s="5" t="s">
        <v>505</v>
      </c>
      <c r="D1168" s="5" t="s">
        <v>9</v>
      </c>
      <c r="E1168" s="5" t="s">
        <v>192</v>
      </c>
      <c r="F1168" s="5" t="s">
        <v>190</v>
      </c>
      <c r="G1168" s="5" t="s">
        <v>87</v>
      </c>
      <c r="H1168" s="5" t="s">
        <v>503</v>
      </c>
      <c r="I1168">
        <v>1.39</v>
      </c>
      <c r="J1168">
        <v>1.24</v>
      </c>
      <c r="K1168">
        <v>1.1200000000000001</v>
      </c>
      <c r="L1168">
        <v>3.01</v>
      </c>
      <c r="M1168">
        <v>2.2999999999999998</v>
      </c>
      <c r="N1168">
        <v>3.8</v>
      </c>
      <c r="O1168">
        <v>1.66</v>
      </c>
      <c r="P1168">
        <v>1.46</v>
      </c>
      <c r="Q1168">
        <v>0.98</v>
      </c>
      <c r="R1168">
        <v>1.5</v>
      </c>
      <c r="S1168">
        <v>1.18</v>
      </c>
      <c r="T1168">
        <v>1.3</v>
      </c>
      <c r="U1168">
        <v>0.6</v>
      </c>
      <c r="V1168">
        <v>1.07</v>
      </c>
      <c r="W1168">
        <v>0.81</v>
      </c>
      <c r="X1168">
        <v>2.2999999999999998</v>
      </c>
      <c r="Y1168">
        <v>1.29</v>
      </c>
      <c r="Z1168">
        <v>2.0691522500000001</v>
      </c>
      <c r="AA1168">
        <v>2.6</v>
      </c>
      <c r="AB1168">
        <v>0.83299999999999996</v>
      </c>
      <c r="AC1168">
        <v>3.45</v>
      </c>
      <c r="AD1168">
        <v>2.9850187500000009</v>
      </c>
      <c r="AE1168">
        <v>3.7</v>
      </c>
      <c r="AF1168">
        <v>2.2371711205295099</v>
      </c>
      <c r="AG1168">
        <v>1.5469999999999999</v>
      </c>
      <c r="AH1168">
        <v>1.1499999999999999</v>
      </c>
      <c r="AI1168">
        <v>2.2799999999999998</v>
      </c>
      <c r="AJ1168">
        <v>0.56499999999999995</v>
      </c>
      <c r="AK1168">
        <v>2.11</v>
      </c>
      <c r="AL1168">
        <v>1.8115980625152588</v>
      </c>
      <c r="AM1168">
        <v>1.9122545719146729</v>
      </c>
      <c r="AN1168">
        <v>1.669001579284668</v>
      </c>
      <c r="AO1168" s="5" t="s">
        <v>2259</v>
      </c>
    </row>
    <row r="1169" spans="1:41" ht="15" x14ac:dyDescent="0.25">
      <c r="A1169">
        <v>2015</v>
      </c>
      <c r="B1169" s="5" t="s">
        <v>1808</v>
      </c>
      <c r="C1169" s="5" t="s">
        <v>505</v>
      </c>
      <c r="D1169" s="5" t="s">
        <v>9</v>
      </c>
      <c r="E1169" s="5" t="s">
        <v>192</v>
      </c>
      <c r="F1169" s="5" t="s">
        <v>190</v>
      </c>
      <c r="G1169" s="5" t="s">
        <v>87</v>
      </c>
      <c r="H1169" s="5" t="s">
        <v>503</v>
      </c>
      <c r="I1169">
        <v>1.39</v>
      </c>
      <c r="J1169">
        <v>1.2869999999999999</v>
      </c>
      <c r="K1169">
        <v>1.1200000000000001</v>
      </c>
      <c r="L1169">
        <v>2.0127666878568129</v>
      </c>
      <c r="M1169">
        <v>2.2999999999999998</v>
      </c>
      <c r="N1169">
        <v>3.8</v>
      </c>
      <c r="O1169">
        <v>1.6</v>
      </c>
      <c r="P1169">
        <v>1.74</v>
      </c>
      <c r="Q1169">
        <v>0.72909999999999997</v>
      </c>
      <c r="R1169">
        <v>1.6</v>
      </c>
      <c r="S1169">
        <v>1.03</v>
      </c>
      <c r="T1169">
        <v>1.3</v>
      </c>
      <c r="U1169">
        <v>0.7</v>
      </c>
      <c r="V1169">
        <v>1.1599999999999999</v>
      </c>
      <c r="W1169">
        <v>0.996</v>
      </c>
      <c r="X1169">
        <v>2.74</v>
      </c>
      <c r="Y1169">
        <v>1.73</v>
      </c>
      <c r="Z1169">
        <v>2.8410000000000002</v>
      </c>
      <c r="AA1169">
        <v>2.21</v>
      </c>
      <c r="AB1169">
        <v>0.75</v>
      </c>
      <c r="AC1169">
        <v>3.45</v>
      </c>
      <c r="AD1169">
        <v>2.7229999999999999</v>
      </c>
      <c r="AE1169">
        <v>5.4</v>
      </c>
      <c r="AF1169">
        <v>1.65</v>
      </c>
      <c r="AG1169">
        <v>1.8</v>
      </c>
      <c r="AH1169">
        <v>1.3006525516474861</v>
      </c>
      <c r="AI1169">
        <v>2.2599999999999998</v>
      </c>
      <c r="AJ1169">
        <v>0.56200000000000006</v>
      </c>
      <c r="AK1169">
        <v>2.11</v>
      </c>
      <c r="AL1169">
        <v>1.8721213340759277</v>
      </c>
      <c r="AM1169">
        <v>2.0036392211914062</v>
      </c>
      <c r="AN1169">
        <v>1.6858043670654297</v>
      </c>
      <c r="AO1169" s="5" t="s">
        <v>2257</v>
      </c>
    </row>
    <row r="1170" spans="1:41" ht="15" x14ac:dyDescent="0.25">
      <c r="A1170">
        <v>2015</v>
      </c>
      <c r="B1170" s="5" t="s">
        <v>83</v>
      </c>
      <c r="C1170" s="5" t="s">
        <v>252</v>
      </c>
      <c r="D1170" s="5" t="s">
        <v>253</v>
      </c>
      <c r="E1170" s="5" t="s">
        <v>14</v>
      </c>
      <c r="F1170" s="5" t="s">
        <v>254</v>
      </c>
      <c r="G1170" s="5" t="s">
        <v>87</v>
      </c>
      <c r="H1170" s="5" t="s">
        <v>136</v>
      </c>
      <c r="I1170">
        <v>4.9794783502082801E-2</v>
      </c>
      <c r="J1170">
        <v>4.7210671811561598E-2</v>
      </c>
      <c r="K1170">
        <v>3.5066547303657498E-2</v>
      </c>
      <c r="L1170">
        <v>4.1915568023185697E-2</v>
      </c>
      <c r="M1170">
        <v>5.7944717317085302E-2</v>
      </c>
      <c r="N1170">
        <v>4.3680992036323502E-2</v>
      </c>
      <c r="O1170">
        <v>6.6846504121284497E-2</v>
      </c>
      <c r="P1170">
        <v>5.7790353208046E-2</v>
      </c>
      <c r="Q1170">
        <v>6.8512602954368604E-2</v>
      </c>
      <c r="R1170">
        <v>4.1551955848197902E-2</v>
      </c>
      <c r="S1170">
        <v>6.4541485219459502E-2</v>
      </c>
      <c r="T1170">
        <v>1.39588676981735E-2</v>
      </c>
      <c r="U1170">
        <v>5.4266598134498599E-2</v>
      </c>
      <c r="V1170">
        <v>6.6563227086524998E-2</v>
      </c>
      <c r="W1170">
        <v>3.5487672000389103E-2</v>
      </c>
      <c r="X1170">
        <v>5.1886501222114599E-2</v>
      </c>
      <c r="Y1170">
        <v>8.74729179434586E-2</v>
      </c>
      <c r="Z1170">
        <v>5.8099099307517998E-2</v>
      </c>
      <c r="AA1170">
        <v>5.6440242438774102E-2</v>
      </c>
      <c r="AB1170">
        <v>7.4874921946983405E-2</v>
      </c>
      <c r="AC1170">
        <v>4.2664095073203998E-2</v>
      </c>
      <c r="AD1170">
        <v>3.16779517226028E-2</v>
      </c>
      <c r="AE1170">
        <v>2.68228971056747E-2</v>
      </c>
      <c r="AF1170">
        <v>5.4249318747978198E-2</v>
      </c>
      <c r="AG1170">
        <v>4.6379514842491198E-2</v>
      </c>
      <c r="AH1170">
        <v>4.488764634655E-2</v>
      </c>
      <c r="AI1170">
        <v>4.6269007831077603E-2</v>
      </c>
      <c r="AJ1170">
        <v>8.2287027745704705E-2</v>
      </c>
      <c r="AK1170">
        <v>1.26702271990585E-2</v>
      </c>
      <c r="AL1170">
        <v>5.0407376140356064E-2</v>
      </c>
      <c r="AM1170">
        <v>5.4453052580356598E-2</v>
      </c>
      <c r="AN1170">
        <v>4.4676002115011215E-2</v>
      </c>
      <c r="AO1170" s="5" t="s">
        <v>789</v>
      </c>
    </row>
    <row r="1171" spans="1:41" ht="15" x14ac:dyDescent="0.25">
      <c r="A1171">
        <v>2015</v>
      </c>
      <c r="B1171" s="5" t="s">
        <v>83</v>
      </c>
      <c r="C1171" s="5" t="s">
        <v>252</v>
      </c>
      <c r="D1171" s="5" t="s">
        <v>253</v>
      </c>
      <c r="E1171" s="5" t="s">
        <v>14</v>
      </c>
      <c r="F1171" s="5" t="s">
        <v>256</v>
      </c>
      <c r="G1171" s="5" t="s">
        <v>87</v>
      </c>
      <c r="H1171" s="5" t="s">
        <v>136</v>
      </c>
      <c r="I1171">
        <v>5.76303035020828E-2</v>
      </c>
      <c r="J1171">
        <v>5.5046191811561597E-2</v>
      </c>
      <c r="K1171">
        <v>4.2902067303657497E-2</v>
      </c>
      <c r="L1171">
        <v>4.9751088023185702E-2</v>
      </c>
      <c r="M1171">
        <v>6.5780237317085294E-2</v>
      </c>
      <c r="N1171">
        <v>5.15165120363235E-2</v>
      </c>
      <c r="O1171">
        <v>7.4682024121284496E-2</v>
      </c>
      <c r="P1171">
        <v>6.5625873208045998E-2</v>
      </c>
      <c r="Q1171">
        <v>7.6348122954368602E-2</v>
      </c>
      <c r="R1171">
        <v>4.9387475848197901E-2</v>
      </c>
      <c r="S1171">
        <v>7.23770052194595E-2</v>
      </c>
      <c r="T1171">
        <v>2.17943876981735E-2</v>
      </c>
      <c r="U1171">
        <v>6.2102118134498598E-2</v>
      </c>
      <c r="V1171">
        <v>7.4398747086524997E-2</v>
      </c>
      <c r="W1171">
        <v>4.3323192000389102E-2</v>
      </c>
      <c r="X1171">
        <v>5.9722021222114598E-2</v>
      </c>
      <c r="Y1171">
        <v>9.5308437943458599E-2</v>
      </c>
      <c r="Z1171">
        <v>6.5934619307517997E-2</v>
      </c>
      <c r="AA1171">
        <v>6.4275762438774101E-2</v>
      </c>
      <c r="AB1171">
        <v>8.2710441946983404E-2</v>
      </c>
      <c r="AC1171">
        <v>5.0499615073204003E-2</v>
      </c>
      <c r="AD1171">
        <v>3.9513471722602798E-2</v>
      </c>
      <c r="AE1171">
        <v>3.4658417105674702E-2</v>
      </c>
      <c r="AF1171">
        <v>6.2084838747978197E-2</v>
      </c>
      <c r="AG1171">
        <v>5.4215034842491197E-2</v>
      </c>
      <c r="AH1171">
        <v>5.2723166346549999E-2</v>
      </c>
      <c r="AI1171">
        <v>5.4104527831077602E-2</v>
      </c>
      <c r="AJ1171">
        <v>9.0122547745704704E-2</v>
      </c>
      <c r="AK1171">
        <v>2.05057471990585E-2</v>
      </c>
      <c r="AL1171">
        <v>5.824289470911026E-2</v>
      </c>
      <c r="AM1171">
        <v>6.2288563698530197E-2</v>
      </c>
      <c r="AN1171">
        <v>5.251152440905571E-2</v>
      </c>
      <c r="AO1171" s="5" t="s">
        <v>790</v>
      </c>
    </row>
    <row r="1172" spans="1:41" ht="15" x14ac:dyDescent="0.25">
      <c r="A1172">
        <v>2015</v>
      </c>
      <c r="B1172" s="5" t="s">
        <v>83</v>
      </c>
      <c r="C1172" s="5" t="s">
        <v>316</v>
      </c>
      <c r="D1172" s="5" t="s">
        <v>253</v>
      </c>
      <c r="E1172" s="5" t="s">
        <v>325</v>
      </c>
      <c r="F1172" s="5" t="s">
        <v>184</v>
      </c>
      <c r="G1172" s="5" t="s">
        <v>94</v>
      </c>
      <c r="H1172" s="5" t="s">
        <v>319</v>
      </c>
      <c r="I1172">
        <v>13868.234375</v>
      </c>
      <c r="J1172">
        <v>23686.923828125</v>
      </c>
      <c r="K1172">
        <v>3108.3232421875</v>
      </c>
      <c r="L1172">
        <v>3556.851318359375</v>
      </c>
      <c r="M1172">
        <v>11420.1572265625</v>
      </c>
      <c r="N1172">
        <v>7880.3125</v>
      </c>
      <c r="O1172">
        <v>10664.5341796875</v>
      </c>
      <c r="P1172">
        <v>9151.4921875</v>
      </c>
      <c r="Q1172">
        <v>4175.26171875</v>
      </c>
      <c r="R1172">
        <v>8006.23974609375</v>
      </c>
      <c r="S1172">
        <v>12200.9033203125</v>
      </c>
      <c r="T1172">
        <v>12527.7421875</v>
      </c>
      <c r="U1172">
        <v>1911.702880859375</v>
      </c>
      <c r="V1172">
        <v>9850.822265625</v>
      </c>
      <c r="W1172">
        <v>4560.1943359375</v>
      </c>
      <c r="X1172">
        <v>15780.265625</v>
      </c>
      <c r="Y1172">
        <v>50998.1796875</v>
      </c>
      <c r="Z1172">
        <v>8035.841796875</v>
      </c>
      <c r="AA1172">
        <v>65729.5</v>
      </c>
      <c r="AB1172">
        <v>1604.0587158203125</v>
      </c>
      <c r="AC1172">
        <v>10095.638671875</v>
      </c>
      <c r="AD1172">
        <v>14461.7265625</v>
      </c>
      <c r="AE1172">
        <v>13075.953125</v>
      </c>
      <c r="AF1172">
        <v>35260.3125</v>
      </c>
      <c r="AG1172">
        <v>112563.0546875</v>
      </c>
      <c r="AH1172">
        <v>17917.44921875</v>
      </c>
      <c r="AI1172">
        <v>5259.5244140625</v>
      </c>
      <c r="AJ1172">
        <v>25641.236328125</v>
      </c>
      <c r="AK1172">
        <v>9598.9833984375</v>
      </c>
      <c r="AL1172">
        <v>522591.4375</v>
      </c>
      <c r="AM1172">
        <v>403487.5625</v>
      </c>
      <c r="AN1172">
        <v>119103.8671875</v>
      </c>
      <c r="AO1172" s="5" t="s">
        <v>779</v>
      </c>
    </row>
    <row r="1173" spans="1:41" ht="15" x14ac:dyDescent="0.25">
      <c r="A1173">
        <v>2015</v>
      </c>
      <c r="B1173" s="5" t="s">
        <v>83</v>
      </c>
      <c r="C1173" s="5" t="s">
        <v>316</v>
      </c>
      <c r="D1173" s="5" t="s">
        <v>253</v>
      </c>
      <c r="E1173" s="5" t="s">
        <v>325</v>
      </c>
      <c r="F1173" s="5" t="s">
        <v>184</v>
      </c>
      <c r="G1173" s="5" t="s">
        <v>97</v>
      </c>
      <c r="H1173" s="5" t="s">
        <v>319</v>
      </c>
      <c r="I1173">
        <v>13822.0263671875</v>
      </c>
      <c r="J1173">
        <v>23608</v>
      </c>
      <c r="K1173">
        <v>3097.966552734375</v>
      </c>
      <c r="L1173">
        <v>3545</v>
      </c>
      <c r="M1173">
        <v>11382.10546875</v>
      </c>
      <c r="N1173">
        <v>7854.0556640625</v>
      </c>
      <c r="O1173">
        <v>10629</v>
      </c>
      <c r="P1173">
        <v>9121</v>
      </c>
      <c r="Q1173">
        <v>4161.35009765625</v>
      </c>
      <c r="R1173">
        <v>7979.5634765625</v>
      </c>
      <c r="S1173">
        <v>12160.25</v>
      </c>
      <c r="T1173">
        <v>12486</v>
      </c>
      <c r="U1173">
        <v>1905.3331298828125</v>
      </c>
      <c r="V1173">
        <v>9818</v>
      </c>
      <c r="W1173">
        <v>4545</v>
      </c>
      <c r="X1173">
        <v>15727.6865234375</v>
      </c>
      <c r="Y1173">
        <v>50828.25390625</v>
      </c>
      <c r="Z1173">
        <v>8009.06689453125</v>
      </c>
      <c r="AA1173">
        <v>65510.48828125</v>
      </c>
      <c r="AB1173">
        <v>1598.714111328125</v>
      </c>
      <c r="AC1173">
        <v>10062</v>
      </c>
      <c r="AD1173">
        <v>14413.541015625</v>
      </c>
      <c r="AE1173">
        <v>13032.384765625</v>
      </c>
      <c r="AF1173">
        <v>35142.828125</v>
      </c>
      <c r="AG1173">
        <v>112188</v>
      </c>
      <c r="AH1173">
        <v>17857.748046875</v>
      </c>
      <c r="AI1173">
        <v>5242</v>
      </c>
      <c r="AJ1173">
        <v>25555.80078125</v>
      </c>
      <c r="AK1173">
        <v>9567</v>
      </c>
      <c r="AL1173">
        <v>520850.1875</v>
      </c>
      <c r="AM1173">
        <v>402143.1875</v>
      </c>
      <c r="AN1173">
        <v>118707.0078125</v>
      </c>
      <c r="AO1173" s="5" t="s">
        <v>780</v>
      </c>
    </row>
    <row r="1174" spans="1:41" ht="15" x14ac:dyDescent="0.25">
      <c r="A1174">
        <v>2015</v>
      </c>
      <c r="B1174" s="5" t="s">
        <v>83</v>
      </c>
      <c r="C1174" s="5" t="s">
        <v>316</v>
      </c>
      <c r="D1174" s="5" t="s">
        <v>253</v>
      </c>
      <c r="E1174" s="5" t="s">
        <v>325</v>
      </c>
      <c r="F1174" s="5" t="s">
        <v>328</v>
      </c>
      <c r="G1174" s="5" t="s">
        <v>94</v>
      </c>
      <c r="H1174" s="5" t="s">
        <v>319</v>
      </c>
      <c r="I1174">
        <v>14753.2958984375</v>
      </c>
      <c r="J1174">
        <v>34598.28125</v>
      </c>
      <c r="K1174">
        <v>1719.41064453125</v>
      </c>
      <c r="L1174">
        <v>2906.68505859375</v>
      </c>
      <c r="M1174">
        <v>12537.57421875</v>
      </c>
      <c r="N1174">
        <v>12343.8759765625</v>
      </c>
      <c r="O1174">
        <v>10029.9091796875</v>
      </c>
      <c r="P1174">
        <v>8542.462890625</v>
      </c>
      <c r="Q1174">
        <v>6377.57080078125</v>
      </c>
      <c r="R1174">
        <v>11032.3818359375</v>
      </c>
      <c r="S1174">
        <v>13613.359375</v>
      </c>
      <c r="T1174">
        <v>8092.96533203125</v>
      </c>
      <c r="U1174">
        <v>3853.135009765625</v>
      </c>
      <c r="V1174">
        <v>13908.341796875</v>
      </c>
      <c r="W1174">
        <v>5133.103515625</v>
      </c>
      <c r="X1174">
        <v>21072.2109375</v>
      </c>
      <c r="Y1174">
        <v>82321.7890625</v>
      </c>
      <c r="Z1174">
        <v>8270.111328125</v>
      </c>
      <c r="AA1174">
        <v>120326.4765625</v>
      </c>
      <c r="AB1174">
        <v>2485.8466796875</v>
      </c>
      <c r="AC1174">
        <v>7475.90966796875</v>
      </c>
      <c r="AD1174">
        <v>16467.87109375</v>
      </c>
      <c r="AE1174">
        <v>8802.4599609375</v>
      </c>
      <c r="AF1174">
        <v>41166.27734375</v>
      </c>
      <c r="AG1174">
        <v>229317.078125</v>
      </c>
      <c r="AH1174">
        <v>31640.46484375</v>
      </c>
      <c r="AI1174">
        <v>8477.150390625</v>
      </c>
      <c r="AJ1174">
        <v>70723.625</v>
      </c>
      <c r="AK1174">
        <v>4844.140625</v>
      </c>
      <c r="AL1174">
        <v>812833.6875</v>
      </c>
      <c r="AM1174">
        <v>676719.75</v>
      </c>
      <c r="AN1174">
        <v>136114.015625</v>
      </c>
      <c r="AO1174" s="5" t="s">
        <v>781</v>
      </c>
    </row>
    <row r="1175" spans="1:41" ht="15" x14ac:dyDescent="0.25">
      <c r="A1175">
        <v>2015</v>
      </c>
      <c r="B1175" s="5" t="s">
        <v>83</v>
      </c>
      <c r="C1175" s="5" t="s">
        <v>316</v>
      </c>
      <c r="D1175" s="5" t="s">
        <v>253</v>
      </c>
      <c r="E1175" s="5" t="s">
        <v>325</v>
      </c>
      <c r="F1175" s="5" t="s">
        <v>328</v>
      </c>
      <c r="G1175" s="5" t="s">
        <v>97</v>
      </c>
      <c r="H1175" s="5" t="s">
        <v>319</v>
      </c>
      <c r="I1175">
        <v>14704.138671875</v>
      </c>
      <c r="J1175">
        <v>34483</v>
      </c>
      <c r="K1175">
        <v>1713.681640625</v>
      </c>
      <c r="L1175">
        <v>2897</v>
      </c>
      <c r="M1175">
        <v>12495.7998046875</v>
      </c>
      <c r="N1175">
        <v>12302.7470703125</v>
      </c>
      <c r="O1175">
        <v>9996.490234375</v>
      </c>
      <c r="P1175">
        <v>8514</v>
      </c>
      <c r="Q1175">
        <v>6356.32080078125</v>
      </c>
      <c r="R1175">
        <v>10995.6220703125</v>
      </c>
      <c r="S1175">
        <v>13568</v>
      </c>
      <c r="T1175">
        <v>8066</v>
      </c>
      <c r="U1175">
        <v>3840.296630859375</v>
      </c>
      <c r="V1175">
        <v>13862</v>
      </c>
      <c r="W1175">
        <v>5116</v>
      </c>
      <c r="X1175">
        <v>21002</v>
      </c>
      <c r="Y1175">
        <v>82047.5</v>
      </c>
      <c r="Z1175">
        <v>8242.5556640625</v>
      </c>
      <c r="AA1175">
        <v>119925.5546875</v>
      </c>
      <c r="AB1175">
        <v>2477.56396484375</v>
      </c>
      <c r="AC1175">
        <v>7451</v>
      </c>
      <c r="AD1175">
        <v>16413</v>
      </c>
      <c r="AE1175">
        <v>8773.130859375</v>
      </c>
      <c r="AF1175">
        <v>41029.11328125</v>
      </c>
      <c r="AG1175">
        <v>228553</v>
      </c>
      <c r="AH1175">
        <v>31535.041015625</v>
      </c>
      <c r="AI1175">
        <v>8448.9052734375</v>
      </c>
      <c r="AJ1175">
        <v>70487.9765625</v>
      </c>
      <c r="AK1175">
        <v>4828</v>
      </c>
      <c r="AL1175">
        <v>810125.4375</v>
      </c>
      <c r="AM1175">
        <v>674465</v>
      </c>
      <c r="AN1175">
        <v>135660.46875</v>
      </c>
      <c r="AO1175" s="5" t="s">
        <v>782</v>
      </c>
    </row>
    <row r="1176" spans="1:41" ht="15" x14ac:dyDescent="0.25">
      <c r="A1176">
        <v>2015</v>
      </c>
      <c r="B1176" s="5" t="s">
        <v>83</v>
      </c>
      <c r="C1176" s="5" t="s">
        <v>316</v>
      </c>
      <c r="D1176" s="5" t="s">
        <v>253</v>
      </c>
      <c r="E1176" s="5" t="s">
        <v>331</v>
      </c>
      <c r="F1176" s="5" t="s">
        <v>331</v>
      </c>
      <c r="G1176" s="5" t="s">
        <v>94</v>
      </c>
      <c r="H1176" s="5" t="s">
        <v>319</v>
      </c>
      <c r="I1176">
        <v>22461.75390625</v>
      </c>
      <c r="J1176">
        <v>35490.75390625</v>
      </c>
      <c r="K1176">
        <v>2889.578857421875</v>
      </c>
      <c r="L1176">
        <v>5881.234375</v>
      </c>
      <c r="M1176">
        <v>22665.0859375</v>
      </c>
      <c r="N1176">
        <v>13443.0087890625</v>
      </c>
      <c r="O1176">
        <v>17437.208984375</v>
      </c>
      <c r="P1176">
        <v>23696.12890625</v>
      </c>
      <c r="Q1176">
        <v>9478.060546875</v>
      </c>
      <c r="R1176">
        <v>12961.138671875</v>
      </c>
      <c r="S1176">
        <v>27799.376953125</v>
      </c>
      <c r="T1176">
        <v>14828.2060546875</v>
      </c>
      <c r="U1176">
        <v>4804.81689453125</v>
      </c>
      <c r="V1176">
        <v>18455.4921875</v>
      </c>
      <c r="W1176">
        <v>7116.80810546875</v>
      </c>
      <c r="X1176">
        <v>27139.7421875</v>
      </c>
      <c r="Y1176">
        <v>141770.28125</v>
      </c>
      <c r="Z1176">
        <v>19595.1796875</v>
      </c>
      <c r="AA1176">
        <v>173917.65625</v>
      </c>
      <c r="AB1176">
        <v>4430.75732421875</v>
      </c>
      <c r="AC1176">
        <v>21012.654296875</v>
      </c>
      <c r="AD1176">
        <v>25882.00390625</v>
      </c>
      <c r="AE1176">
        <v>17385.5625</v>
      </c>
      <c r="AF1176">
        <v>63784.359375</v>
      </c>
      <c r="AG1176">
        <v>277044.09375</v>
      </c>
      <c r="AH1176">
        <v>51769.74609375</v>
      </c>
      <c r="AI1176">
        <v>9333.044921875</v>
      </c>
      <c r="AJ1176">
        <v>86856.1171875</v>
      </c>
      <c r="AK1176">
        <v>6459.52294921875</v>
      </c>
      <c r="AL1176">
        <v>1165789.25</v>
      </c>
      <c r="AM1176">
        <v>948038.375</v>
      </c>
      <c r="AN1176">
        <v>217751.078125</v>
      </c>
      <c r="AO1176" s="5" t="s">
        <v>783</v>
      </c>
    </row>
    <row r="1177" spans="1:41" ht="15" x14ac:dyDescent="0.25">
      <c r="A1177">
        <v>2015</v>
      </c>
      <c r="B1177" s="5" t="s">
        <v>83</v>
      </c>
      <c r="C1177" s="5" t="s">
        <v>316</v>
      </c>
      <c r="D1177" s="5" t="s">
        <v>253</v>
      </c>
      <c r="E1177" s="5" t="s">
        <v>331</v>
      </c>
      <c r="F1177" s="5" t="s">
        <v>331</v>
      </c>
      <c r="G1177" s="5" t="s">
        <v>97</v>
      </c>
      <c r="H1177" s="5" t="s">
        <v>319</v>
      </c>
      <c r="I1177">
        <v>22386.912109375</v>
      </c>
      <c r="J1177">
        <v>35372.5</v>
      </c>
      <c r="K1177">
        <v>2879.950927734375</v>
      </c>
      <c r="L1177">
        <v>5861.63818359375</v>
      </c>
      <c r="M1177">
        <v>22589.56640625</v>
      </c>
      <c r="N1177">
        <v>13398.216796875</v>
      </c>
      <c r="O1177">
        <v>17379.109375</v>
      </c>
      <c r="P1177">
        <v>23617.173828125</v>
      </c>
      <c r="Q1177">
        <v>9446.48046875</v>
      </c>
      <c r="R1177">
        <v>12917.953125</v>
      </c>
      <c r="S1177">
        <v>27706.75</v>
      </c>
      <c r="T1177">
        <v>14778.798828125</v>
      </c>
      <c r="U1177">
        <v>4788.8076171875</v>
      </c>
      <c r="V1177">
        <v>18394</v>
      </c>
      <c r="W1177">
        <v>7093.09521484375</v>
      </c>
      <c r="X1177">
        <v>27049.314453125</v>
      </c>
      <c r="Y1177">
        <v>141297.90625</v>
      </c>
      <c r="Z1177">
        <v>19529.888671875</v>
      </c>
      <c r="AA1177">
        <v>173338.171875</v>
      </c>
      <c r="AB1177">
        <v>4415.994140625</v>
      </c>
      <c r="AC1177">
        <v>20942.640625</v>
      </c>
      <c r="AD1177">
        <v>25795.765625</v>
      </c>
      <c r="AE1177">
        <v>17327.634765625</v>
      </c>
      <c r="AF1177">
        <v>63571.83203125</v>
      </c>
      <c r="AG1177">
        <v>276121</v>
      </c>
      <c r="AH1177">
        <v>51597.25</v>
      </c>
      <c r="AI1177">
        <v>9301.947265625</v>
      </c>
      <c r="AJ1177">
        <v>86566.71875</v>
      </c>
      <c r="AK1177">
        <v>6438</v>
      </c>
      <c r="AL1177">
        <v>1161905</v>
      </c>
      <c r="AM1177">
        <v>944879.375</v>
      </c>
      <c r="AN1177">
        <v>217025.546875</v>
      </c>
      <c r="AO1177" s="5" t="s">
        <v>784</v>
      </c>
    </row>
    <row r="1178" spans="1:41" ht="15" x14ac:dyDescent="0.25">
      <c r="A1178">
        <v>2015</v>
      </c>
      <c r="B1178" s="5" t="s">
        <v>83</v>
      </c>
      <c r="C1178" s="5" t="s">
        <v>316</v>
      </c>
      <c r="D1178" s="5" t="s">
        <v>253</v>
      </c>
      <c r="E1178" s="5" t="s">
        <v>334</v>
      </c>
      <c r="F1178" s="5" t="s">
        <v>334</v>
      </c>
      <c r="G1178" s="5" t="s">
        <v>94</v>
      </c>
      <c r="H1178" s="5" t="s">
        <v>319</v>
      </c>
      <c r="I1178">
        <v>9205.2744140625</v>
      </c>
      <c r="J1178">
        <v>17982.91796875</v>
      </c>
      <c r="K1178">
        <v>1202.709716796875</v>
      </c>
      <c r="L1178">
        <v>2637.7236328125</v>
      </c>
      <c r="M1178">
        <v>13748.0947265625</v>
      </c>
      <c r="N1178">
        <v>6603.80078125</v>
      </c>
      <c r="O1178">
        <v>10480.18359375</v>
      </c>
      <c r="P1178">
        <v>14060.3662109375</v>
      </c>
      <c r="Q1178">
        <v>5094.7890625</v>
      </c>
      <c r="R1178">
        <v>5354.08154296875</v>
      </c>
      <c r="S1178">
        <v>15976.1455078125</v>
      </c>
      <c r="T1178">
        <v>4724.46337890625</v>
      </c>
      <c r="U1178">
        <v>2553.931640625</v>
      </c>
      <c r="V1178">
        <v>11674.1669921875</v>
      </c>
      <c r="W1178">
        <v>3180.746337890625</v>
      </c>
      <c r="X1178">
        <v>14166.2744140625</v>
      </c>
      <c r="Y1178">
        <v>81589.03125</v>
      </c>
      <c r="Z1178">
        <v>9925.537109375</v>
      </c>
      <c r="AA1178">
        <v>91034.484375</v>
      </c>
      <c r="AB1178">
        <v>2792.23193359375</v>
      </c>
      <c r="AC1178">
        <v>8614.462890625</v>
      </c>
      <c r="AD1178">
        <v>12288.732421875</v>
      </c>
      <c r="AE1178">
        <v>7076.95703125</v>
      </c>
      <c r="AF1178">
        <v>31682.5</v>
      </c>
      <c r="AG1178">
        <v>139773.84375</v>
      </c>
      <c r="AH1178">
        <v>24254.849609375</v>
      </c>
      <c r="AI1178">
        <v>4816.2822265625</v>
      </c>
      <c r="AJ1178">
        <v>49563.16015625</v>
      </c>
      <c r="AK1178">
        <v>2280.675537109375</v>
      </c>
      <c r="AL1178">
        <v>604338.5</v>
      </c>
      <c r="AM1178">
        <v>494427.03125</v>
      </c>
      <c r="AN1178">
        <v>109911.390625</v>
      </c>
      <c r="AO1178" s="5" t="s">
        <v>785</v>
      </c>
    </row>
    <row r="1179" spans="1:41" ht="15" x14ac:dyDescent="0.25">
      <c r="A1179">
        <v>2015</v>
      </c>
      <c r="B1179" s="5" t="s">
        <v>83</v>
      </c>
      <c r="C1179" s="5" t="s">
        <v>316</v>
      </c>
      <c r="D1179" s="5" t="s">
        <v>253</v>
      </c>
      <c r="E1179" s="5" t="s">
        <v>334</v>
      </c>
      <c r="F1179" s="5" t="s">
        <v>334</v>
      </c>
      <c r="G1179" s="5" t="s">
        <v>97</v>
      </c>
      <c r="H1179" s="5" t="s">
        <v>319</v>
      </c>
      <c r="I1179">
        <v>9174.6025390625</v>
      </c>
      <c r="J1179">
        <v>17923</v>
      </c>
      <c r="K1179">
        <v>1198.702392578125</v>
      </c>
      <c r="L1179">
        <v>2628.934814453125</v>
      </c>
      <c r="M1179">
        <v>13702.287109375</v>
      </c>
      <c r="N1179">
        <v>6581.79736328125</v>
      </c>
      <c r="O1179">
        <v>10445.263671875</v>
      </c>
      <c r="P1179">
        <v>14013.517578125</v>
      </c>
      <c r="Q1179">
        <v>5077.8134765625</v>
      </c>
      <c r="R1179">
        <v>5336.2421875</v>
      </c>
      <c r="S1179">
        <v>15922.9140625</v>
      </c>
      <c r="T1179">
        <v>4708.7216796875</v>
      </c>
      <c r="U1179">
        <v>2545.422119140625</v>
      </c>
      <c r="V1179">
        <v>11635.26953125</v>
      </c>
      <c r="W1179">
        <v>3170.148193359375</v>
      </c>
      <c r="X1179">
        <v>14119.0732421875</v>
      </c>
      <c r="Y1179">
        <v>81317.1796875</v>
      </c>
      <c r="Z1179">
        <v>9892.4658203125</v>
      </c>
      <c r="AA1179">
        <v>90731.1640625</v>
      </c>
      <c r="AB1179">
        <v>2782.92822265625</v>
      </c>
      <c r="AC1179">
        <v>8585.759765625</v>
      </c>
      <c r="AD1179">
        <v>12247.787109375</v>
      </c>
      <c r="AE1179">
        <v>7053.376953125</v>
      </c>
      <c r="AF1179">
        <v>31576.935546875</v>
      </c>
      <c r="AG1179">
        <v>139308.125</v>
      </c>
      <c r="AH1179">
        <v>24174.033203125</v>
      </c>
      <c r="AI1179">
        <v>4800.234375</v>
      </c>
      <c r="AJ1179">
        <v>49398.01953125</v>
      </c>
      <c r="AK1179">
        <v>2273.076416015625</v>
      </c>
      <c r="AL1179">
        <v>602324.75</v>
      </c>
      <c r="AM1179">
        <v>492779.625</v>
      </c>
      <c r="AN1179">
        <v>109545.171875</v>
      </c>
      <c r="AO1179" s="5" t="s">
        <v>786</v>
      </c>
    </row>
    <row r="1180" spans="1:41" ht="15" x14ac:dyDescent="0.25">
      <c r="A1180">
        <v>2015</v>
      </c>
      <c r="B1180" s="5" t="s">
        <v>83</v>
      </c>
      <c r="C1180" s="5" t="s">
        <v>316</v>
      </c>
      <c r="D1180" s="5" t="s">
        <v>253</v>
      </c>
      <c r="E1180" s="5" t="s">
        <v>337</v>
      </c>
      <c r="F1180" s="5" t="s">
        <v>337</v>
      </c>
      <c r="G1180" s="5" t="s">
        <v>94</v>
      </c>
      <c r="H1180" s="5" t="s">
        <v>319</v>
      </c>
      <c r="I1180">
        <v>12675.4580078125</v>
      </c>
      <c r="J1180">
        <v>23783.369140625</v>
      </c>
      <c r="K1180">
        <v>1619.296630859375</v>
      </c>
      <c r="L1180">
        <v>3224.5517578125</v>
      </c>
      <c r="M1180">
        <v>15685.830078125</v>
      </c>
      <c r="N1180">
        <v>8383.5234375</v>
      </c>
      <c r="O1180">
        <v>11881.9267578125</v>
      </c>
      <c r="P1180">
        <v>16481.490234375</v>
      </c>
      <c r="Q1180">
        <v>6984.89208984375</v>
      </c>
      <c r="R1180">
        <v>8036.02099609375</v>
      </c>
      <c r="S1180">
        <v>16971.931640625</v>
      </c>
      <c r="T1180">
        <v>5775.43310546875</v>
      </c>
      <c r="U1180">
        <v>3405.5595703125</v>
      </c>
      <c r="V1180">
        <v>11785.3994140625</v>
      </c>
      <c r="W1180">
        <v>3873.79931640625</v>
      </c>
      <c r="X1180">
        <v>17488.400390625</v>
      </c>
      <c r="Y1180">
        <v>106486.5</v>
      </c>
      <c r="Z1180">
        <v>12837.4658203125</v>
      </c>
      <c r="AA1180">
        <v>117007.7265625</v>
      </c>
      <c r="AB1180">
        <v>3198.70654296875</v>
      </c>
      <c r="AC1180">
        <v>11863.724609375</v>
      </c>
      <c r="AD1180">
        <v>14166.162109375</v>
      </c>
      <c r="AE1180">
        <v>9453.884765625</v>
      </c>
      <c r="AF1180">
        <v>41297.69140625</v>
      </c>
      <c r="AG1180">
        <v>186625.203125</v>
      </c>
      <c r="AH1180">
        <v>32864.234375</v>
      </c>
      <c r="AI1180">
        <v>5998.0341796875</v>
      </c>
      <c r="AJ1180">
        <v>65865.5625</v>
      </c>
      <c r="AK1180">
        <v>2280.675537109375</v>
      </c>
      <c r="AL1180">
        <v>778002.5</v>
      </c>
      <c r="AM1180">
        <v>646198</v>
      </c>
      <c r="AN1180">
        <v>131804.421875</v>
      </c>
      <c r="AO1180" s="5" t="s">
        <v>787</v>
      </c>
    </row>
    <row r="1181" spans="1:41" ht="15" x14ac:dyDescent="0.25">
      <c r="A1181">
        <v>2015</v>
      </c>
      <c r="B1181" s="5" t="s">
        <v>83</v>
      </c>
      <c r="C1181" s="5" t="s">
        <v>316</v>
      </c>
      <c r="D1181" s="5" t="s">
        <v>253</v>
      </c>
      <c r="E1181" s="5" t="s">
        <v>337</v>
      </c>
      <c r="F1181" s="5" t="s">
        <v>337</v>
      </c>
      <c r="G1181" s="5" t="s">
        <v>97</v>
      </c>
      <c r="H1181" s="5" t="s">
        <v>319</v>
      </c>
      <c r="I1181">
        <v>12633.2236328125</v>
      </c>
      <c r="J1181">
        <v>23704.123046875</v>
      </c>
      <c r="K1181">
        <v>1613.9012451171875</v>
      </c>
      <c r="L1181">
        <v>3213.8076171875</v>
      </c>
      <c r="M1181">
        <v>15633.5654296875</v>
      </c>
      <c r="N1181">
        <v>8355.58984375</v>
      </c>
      <c r="O1181">
        <v>11842.3369140625</v>
      </c>
      <c r="P1181">
        <v>16426.57421875</v>
      </c>
      <c r="Q1181">
        <v>6961.61865234375</v>
      </c>
      <c r="R1181">
        <v>8009.2451171875</v>
      </c>
      <c r="S1181">
        <v>16915.3828125</v>
      </c>
      <c r="T1181">
        <v>5756.189453125</v>
      </c>
      <c r="U1181">
        <v>3394.21240234375</v>
      </c>
      <c r="V1181">
        <v>11746.130859375</v>
      </c>
      <c r="W1181">
        <v>3860.89208984375</v>
      </c>
      <c r="X1181">
        <v>17430.12890625</v>
      </c>
      <c r="Y1181">
        <v>106131.6875</v>
      </c>
      <c r="Z1181">
        <v>12794.6923828125</v>
      </c>
      <c r="AA1181">
        <v>116617.859375</v>
      </c>
      <c r="AB1181">
        <v>3188.048583984375</v>
      </c>
      <c r="AC1181">
        <v>11824.1953125</v>
      </c>
      <c r="AD1181">
        <v>14118.9609375</v>
      </c>
      <c r="AE1181">
        <v>9422.384765625</v>
      </c>
      <c r="AF1181">
        <v>41160.08984375</v>
      </c>
      <c r="AG1181">
        <v>186003.375</v>
      </c>
      <c r="AH1181">
        <v>32754.73046875</v>
      </c>
      <c r="AI1181">
        <v>5978.048828125</v>
      </c>
      <c r="AJ1181">
        <v>65646.1015625</v>
      </c>
      <c r="AK1181">
        <v>2273.076416015625</v>
      </c>
      <c r="AL1181">
        <v>775410.1875</v>
      </c>
      <c r="AM1181">
        <v>644044.875</v>
      </c>
      <c r="AN1181">
        <v>131365.25</v>
      </c>
      <c r="AO1181" s="5" t="s">
        <v>788</v>
      </c>
    </row>
    <row r="1182" spans="1:41" ht="15" x14ac:dyDescent="0.25">
      <c r="A1182">
        <v>2015</v>
      </c>
      <c r="B1182" s="5" t="s">
        <v>83</v>
      </c>
      <c r="C1182" s="5" t="s">
        <v>316</v>
      </c>
      <c r="D1182" s="5" t="s">
        <v>253</v>
      </c>
      <c r="E1182" s="5" t="s">
        <v>342</v>
      </c>
      <c r="F1182" s="5" t="s">
        <v>343</v>
      </c>
      <c r="G1182" s="5" t="s">
        <v>94</v>
      </c>
      <c r="H1182" s="5" t="s">
        <v>319</v>
      </c>
      <c r="I1182">
        <v>3470.18310546875</v>
      </c>
      <c r="J1182">
        <v>5800.44921875</v>
      </c>
      <c r="K1182">
        <v>416.58694458007812</v>
      </c>
      <c r="L1182">
        <v>586.828125</v>
      </c>
      <c r="M1182">
        <v>1937.735107421875</v>
      </c>
      <c r="N1182">
        <v>1779.7225341796875</v>
      </c>
      <c r="O1182">
        <v>1401.744140625</v>
      </c>
      <c r="P1182">
        <v>2421.1240234375</v>
      </c>
      <c r="Q1182">
        <v>1890.10302734375</v>
      </c>
      <c r="R1182">
        <v>2681.93896484375</v>
      </c>
      <c r="S1182">
        <v>995.78656005859375</v>
      </c>
      <c r="T1182">
        <v>1050.969482421875</v>
      </c>
      <c r="U1182">
        <v>851.6279296875</v>
      </c>
      <c r="V1182">
        <v>111.23193359375</v>
      </c>
      <c r="W1182">
        <v>693.05316162109375</v>
      </c>
      <c r="X1182">
        <v>3322.1240234375</v>
      </c>
      <c r="Y1182">
        <v>24897.462890625</v>
      </c>
      <c r="Z1182">
        <v>2911.928955078125</v>
      </c>
      <c r="AA1182">
        <v>25973.236328125</v>
      </c>
      <c r="AB1182">
        <v>406.47470092773437</v>
      </c>
      <c r="AC1182">
        <v>3247.133544921875</v>
      </c>
      <c r="AD1182">
        <v>1877.428955078125</v>
      </c>
      <c r="AE1182">
        <v>2376.927734375</v>
      </c>
      <c r="AF1182">
        <v>9614.7529296875</v>
      </c>
      <c r="AG1182">
        <v>46329.65625</v>
      </c>
      <c r="AH1182">
        <v>8609.384765625</v>
      </c>
      <c r="AI1182">
        <v>1181.7518310546875</v>
      </c>
      <c r="AJ1182">
        <v>15741.4755859375</v>
      </c>
      <c r="AK1182">
        <v>0</v>
      </c>
      <c r="AL1182">
        <v>172578.828125</v>
      </c>
      <c r="AM1182">
        <v>150685.78125</v>
      </c>
      <c r="AN1182">
        <v>21893.041015625</v>
      </c>
      <c r="AO1182" s="5" t="s">
        <v>791</v>
      </c>
    </row>
    <row r="1183" spans="1:41" ht="15" x14ac:dyDescent="0.25">
      <c r="A1183">
        <v>2015</v>
      </c>
      <c r="B1183" s="5" t="s">
        <v>83</v>
      </c>
      <c r="C1183" s="5" t="s">
        <v>316</v>
      </c>
      <c r="D1183" s="5" t="s">
        <v>253</v>
      </c>
      <c r="E1183" s="5" t="s">
        <v>342</v>
      </c>
      <c r="F1183" s="5" t="s">
        <v>343</v>
      </c>
      <c r="G1183" s="5" t="s">
        <v>97</v>
      </c>
      <c r="H1183" s="5" t="s">
        <v>319</v>
      </c>
      <c r="I1183">
        <v>3458.62060546875</v>
      </c>
      <c r="J1183">
        <v>5781.12255859375</v>
      </c>
      <c r="K1183">
        <v>415.19888305664062</v>
      </c>
      <c r="L1183">
        <v>584.87286376953125</v>
      </c>
      <c r="M1183">
        <v>1931.2786865234375</v>
      </c>
      <c r="N1183">
        <v>1773.7926025390625</v>
      </c>
      <c r="O1183">
        <v>1397.0736083984375</v>
      </c>
      <c r="P1183">
        <v>2413.056884765625</v>
      </c>
      <c r="Q1183">
        <v>1883.8052978515625</v>
      </c>
      <c r="R1183">
        <v>2673.0029296875</v>
      </c>
      <c r="S1183">
        <v>992.4686279296875</v>
      </c>
      <c r="T1183">
        <v>1047.4676513671875</v>
      </c>
      <c r="U1183">
        <v>848.79034423828125</v>
      </c>
      <c r="V1183">
        <v>110.86131286621094</v>
      </c>
      <c r="W1183">
        <v>690.74395751953125</v>
      </c>
      <c r="X1183">
        <v>3311.054931640625</v>
      </c>
      <c r="Y1183">
        <v>24814.505859375</v>
      </c>
      <c r="Z1183">
        <v>2902.2265625</v>
      </c>
      <c r="AA1183">
        <v>25886.6953125</v>
      </c>
      <c r="AB1183">
        <v>405.12033081054687</v>
      </c>
      <c r="AC1183">
        <v>3236.314208984375</v>
      </c>
      <c r="AD1183">
        <v>1871.1734619140625</v>
      </c>
      <c r="AE1183">
        <v>2369.0078125</v>
      </c>
      <c r="AF1183">
        <v>9582.716796875</v>
      </c>
      <c r="AG1183">
        <v>46175.2890625</v>
      </c>
      <c r="AH1183">
        <v>8580.6982421875</v>
      </c>
      <c r="AI1183">
        <v>1177.8143310546875</v>
      </c>
      <c r="AJ1183">
        <v>15689.025390625</v>
      </c>
      <c r="AK1183">
        <v>0</v>
      </c>
      <c r="AL1183">
        <v>172003.796875</v>
      </c>
      <c r="AM1183">
        <v>150183.71875</v>
      </c>
      <c r="AN1183">
        <v>21820.09375</v>
      </c>
      <c r="AO1183" s="5" t="s">
        <v>792</v>
      </c>
    </row>
    <row r="1184" spans="1:41" ht="15" x14ac:dyDescent="0.25">
      <c r="A1184">
        <v>2015</v>
      </c>
      <c r="B1184" s="5" t="s">
        <v>83</v>
      </c>
      <c r="C1184" s="5" t="s">
        <v>316</v>
      </c>
      <c r="D1184" s="5" t="s">
        <v>253</v>
      </c>
      <c r="E1184" s="5" t="s">
        <v>346</v>
      </c>
      <c r="F1184" s="5" t="s">
        <v>347</v>
      </c>
      <c r="G1184" s="5" t="s">
        <v>94</v>
      </c>
      <c r="H1184" s="5" t="s">
        <v>319</v>
      </c>
      <c r="I1184">
        <v>0</v>
      </c>
      <c r="J1184">
        <v>0</v>
      </c>
      <c r="K1184">
        <v>0</v>
      </c>
      <c r="L1184">
        <v>0</v>
      </c>
      <c r="M1184">
        <v>0</v>
      </c>
      <c r="N1184">
        <v>0</v>
      </c>
      <c r="O1184">
        <v>0</v>
      </c>
      <c r="P1184">
        <v>0</v>
      </c>
      <c r="Q1184">
        <v>0</v>
      </c>
      <c r="R1184">
        <v>0</v>
      </c>
      <c r="S1184">
        <v>0</v>
      </c>
      <c r="T1184">
        <v>0</v>
      </c>
      <c r="U1184">
        <v>0</v>
      </c>
      <c r="V1184">
        <v>0</v>
      </c>
      <c r="W1184">
        <v>0</v>
      </c>
      <c r="X1184">
        <v>0</v>
      </c>
      <c r="Y1184">
        <v>0</v>
      </c>
      <c r="Z1184">
        <v>0</v>
      </c>
      <c r="AA1184">
        <v>0</v>
      </c>
      <c r="AB1184">
        <v>0</v>
      </c>
      <c r="AC1184">
        <v>2.1281599998474121</v>
      </c>
      <c r="AD1184">
        <v>0</v>
      </c>
      <c r="AE1184">
        <v>0</v>
      </c>
      <c r="AF1184">
        <v>0.43802458047866821</v>
      </c>
      <c r="AG1184">
        <v>521.69879150390625</v>
      </c>
      <c r="AH1184">
        <v>0</v>
      </c>
      <c r="AI1184">
        <v>0</v>
      </c>
      <c r="AJ1184">
        <v>560.92645263671875</v>
      </c>
      <c r="AK1184">
        <v>0</v>
      </c>
      <c r="AL1184">
        <v>1085.19140625</v>
      </c>
      <c r="AM1184">
        <v>1085.19140625</v>
      </c>
      <c r="AN1184">
        <v>0</v>
      </c>
      <c r="AO1184" s="5" t="s">
        <v>793</v>
      </c>
    </row>
    <row r="1185" spans="1:41" ht="15" x14ac:dyDescent="0.25">
      <c r="A1185">
        <v>2015</v>
      </c>
      <c r="B1185" s="5" t="s">
        <v>83</v>
      </c>
      <c r="C1185" s="5" t="s">
        <v>316</v>
      </c>
      <c r="D1185" s="5" t="s">
        <v>253</v>
      </c>
      <c r="E1185" s="5" t="s">
        <v>346</v>
      </c>
      <c r="F1185" s="5" t="s">
        <v>347</v>
      </c>
      <c r="G1185" s="5" t="s">
        <v>97</v>
      </c>
      <c r="H1185" s="5" t="s">
        <v>319</v>
      </c>
      <c r="I1185">
        <v>0</v>
      </c>
      <c r="J1185">
        <v>0</v>
      </c>
      <c r="K1185">
        <v>0</v>
      </c>
      <c r="L1185">
        <v>0</v>
      </c>
      <c r="M1185">
        <v>0</v>
      </c>
      <c r="N1185">
        <v>0</v>
      </c>
      <c r="O1185">
        <v>0</v>
      </c>
      <c r="P1185">
        <v>0</v>
      </c>
      <c r="Q1185">
        <v>0</v>
      </c>
      <c r="R1185">
        <v>0</v>
      </c>
      <c r="S1185">
        <v>0</v>
      </c>
      <c r="T1185">
        <v>0</v>
      </c>
      <c r="U1185">
        <v>0</v>
      </c>
      <c r="V1185">
        <v>0</v>
      </c>
      <c r="W1185">
        <v>0</v>
      </c>
      <c r="X1185">
        <v>0</v>
      </c>
      <c r="Y1185">
        <v>0</v>
      </c>
      <c r="Z1185">
        <v>0</v>
      </c>
      <c r="AA1185">
        <v>0</v>
      </c>
      <c r="AB1185">
        <v>0</v>
      </c>
      <c r="AC1185">
        <v>2.1210689544677734</v>
      </c>
      <c r="AD1185">
        <v>0</v>
      </c>
      <c r="AE1185">
        <v>0</v>
      </c>
      <c r="AF1185">
        <v>0.436565101146698</v>
      </c>
      <c r="AG1185">
        <v>519.96051025390625</v>
      </c>
      <c r="AH1185">
        <v>0</v>
      </c>
      <c r="AI1185">
        <v>0</v>
      </c>
      <c r="AJ1185">
        <v>559.0574951171875</v>
      </c>
      <c r="AK1185">
        <v>0</v>
      </c>
      <c r="AL1185">
        <v>1081.57568359375</v>
      </c>
      <c r="AM1185">
        <v>1081.57568359375</v>
      </c>
      <c r="AN1185">
        <v>0</v>
      </c>
      <c r="AO1185" s="5" t="s">
        <v>794</v>
      </c>
    </row>
    <row r="1186" spans="1:41" ht="15" x14ac:dyDescent="0.25">
      <c r="A1186">
        <v>2015</v>
      </c>
      <c r="B1186" s="5" t="s">
        <v>83</v>
      </c>
      <c r="C1186" s="5" t="s">
        <v>316</v>
      </c>
      <c r="D1186" s="5" t="s">
        <v>253</v>
      </c>
      <c r="E1186" s="5" t="s">
        <v>350</v>
      </c>
      <c r="F1186" s="5" t="s">
        <v>351</v>
      </c>
      <c r="G1186" s="5" t="s">
        <v>94</v>
      </c>
      <c r="H1186" s="5" t="s">
        <v>319</v>
      </c>
      <c r="I1186">
        <v>-226.09259033203125</v>
      </c>
      <c r="J1186">
        <v>0</v>
      </c>
      <c r="K1186">
        <v>-137.62193298339844</v>
      </c>
      <c r="L1186">
        <v>36.120349884033203</v>
      </c>
      <c r="M1186">
        <v>-322.0731201171875</v>
      </c>
      <c r="N1186">
        <v>-7.6561856269836426</v>
      </c>
      <c r="O1186">
        <v>-373.09793090820312</v>
      </c>
      <c r="P1186">
        <v>2.0066862106323242</v>
      </c>
      <c r="Q1186">
        <v>-54.796577453613281</v>
      </c>
      <c r="R1186">
        <v>-120.98197937011719</v>
      </c>
      <c r="S1186">
        <v>49.163810729980469</v>
      </c>
      <c r="T1186">
        <v>66.22064208984375</v>
      </c>
      <c r="U1186"/>
      <c r="V1186">
        <v>-361.20352172851562</v>
      </c>
      <c r="W1186">
        <v>-199.665283203125</v>
      </c>
      <c r="X1186">
        <v>0</v>
      </c>
      <c r="Y1186">
        <v>-562.3316650390625</v>
      </c>
      <c r="Z1186">
        <v>2.6889595985412598</v>
      </c>
      <c r="AA1186">
        <v>-8837.3154296875</v>
      </c>
      <c r="AB1186">
        <v>0</v>
      </c>
      <c r="AC1186">
        <v>-2.0066862106323242</v>
      </c>
      <c r="AD1186">
        <v>-608.84869384765625</v>
      </c>
      <c r="AE1186">
        <v>9.5649299621582031</v>
      </c>
      <c r="AF1186">
        <v>-3196.010986328125</v>
      </c>
      <c r="AG1186">
        <v>-9034.1015625</v>
      </c>
      <c r="AH1186">
        <v>-438.85086059570312</v>
      </c>
      <c r="AI1186">
        <v>-128.34552001953125</v>
      </c>
      <c r="AJ1186">
        <v>0</v>
      </c>
      <c r="AK1186">
        <v>-95.317596435546875</v>
      </c>
      <c r="AL1186">
        <v>-24540.5546875</v>
      </c>
      <c r="AM1186">
        <v>-22352.1171875</v>
      </c>
      <c r="AN1186">
        <v>-2188.4365234375</v>
      </c>
      <c r="AO1186" s="5" t="s">
        <v>795</v>
      </c>
    </row>
    <row r="1187" spans="1:41" ht="15" x14ac:dyDescent="0.25">
      <c r="A1187">
        <v>2015</v>
      </c>
      <c r="B1187" s="5" t="s">
        <v>83</v>
      </c>
      <c r="C1187" s="5" t="s">
        <v>316</v>
      </c>
      <c r="D1187" s="5" t="s">
        <v>253</v>
      </c>
      <c r="E1187" s="5" t="s">
        <v>350</v>
      </c>
      <c r="F1187" s="5" t="s">
        <v>351</v>
      </c>
      <c r="G1187" s="5" t="s">
        <v>97</v>
      </c>
      <c r="H1187" s="5" t="s">
        <v>319</v>
      </c>
      <c r="I1187">
        <v>-225.33926391601562</v>
      </c>
      <c r="J1187">
        <v>0</v>
      </c>
      <c r="K1187">
        <v>-137.16337585449219</v>
      </c>
      <c r="L1187">
        <v>36</v>
      </c>
      <c r="M1187">
        <v>-321</v>
      </c>
      <c r="N1187">
        <v>-7.6306753158569336</v>
      </c>
      <c r="O1187">
        <v>-371.85479736328125</v>
      </c>
      <c r="P1187">
        <v>2</v>
      </c>
      <c r="Q1187">
        <v>-54.613998413085937</v>
      </c>
      <c r="R1187">
        <v>-120.57887268066406</v>
      </c>
      <c r="S1187">
        <v>49</v>
      </c>
      <c r="T1187">
        <v>66</v>
      </c>
      <c r="U1187"/>
      <c r="V1187">
        <v>-360</v>
      </c>
      <c r="W1187">
        <v>-199</v>
      </c>
      <c r="X1187">
        <v>0</v>
      </c>
      <c r="Y1187">
        <v>-560.4580078125</v>
      </c>
      <c r="Z1187">
        <v>2.6800000667572021</v>
      </c>
      <c r="AA1187">
        <v>-8807.8701171875</v>
      </c>
      <c r="AB1187">
        <v>0</v>
      </c>
      <c r="AC1187">
        <v>-2</v>
      </c>
      <c r="AD1187">
        <v>-606.82000732421875</v>
      </c>
      <c r="AE1187">
        <v>9.5330600738525391</v>
      </c>
      <c r="AF1187">
        <v>-3185.362060546875</v>
      </c>
      <c r="AG1187">
        <v>-9004</v>
      </c>
      <c r="AH1187">
        <v>-437.38864135742187</v>
      </c>
      <c r="AI1187">
        <v>-127.91787719726562</v>
      </c>
      <c r="AJ1187">
        <v>0</v>
      </c>
      <c r="AK1187">
        <v>-95</v>
      </c>
      <c r="AL1187">
        <v>-24458.78515625</v>
      </c>
      <c r="AM1187">
        <v>-22277.640625</v>
      </c>
      <c r="AN1187">
        <v>-2181.144775390625</v>
      </c>
      <c r="AO1187" s="5" t="s">
        <v>796</v>
      </c>
    </row>
    <row r="1188" spans="1:41" ht="15" x14ac:dyDescent="0.25">
      <c r="A1188">
        <v>2015</v>
      </c>
      <c r="B1188" s="5" t="s">
        <v>83</v>
      </c>
      <c r="C1188" s="5" t="s">
        <v>316</v>
      </c>
      <c r="D1188" s="5" t="s">
        <v>253</v>
      </c>
      <c r="E1188" s="5" t="s">
        <v>350</v>
      </c>
      <c r="F1188" s="5" t="s">
        <v>15</v>
      </c>
      <c r="G1188" s="5" t="s">
        <v>94</v>
      </c>
      <c r="H1188" s="5" t="s">
        <v>319</v>
      </c>
      <c r="I1188">
        <v>51305.12109375</v>
      </c>
      <c r="J1188">
        <v>91134.15625</v>
      </c>
      <c r="K1188">
        <v>7630.1083984375</v>
      </c>
      <c r="L1188">
        <v>12222.3623046875</v>
      </c>
      <c r="M1188">
        <v>46514.45703125</v>
      </c>
      <c r="N1188">
        <v>33458.68359375</v>
      </c>
      <c r="O1188">
        <v>37857.37109375</v>
      </c>
      <c r="P1188">
        <v>40649.61328125</v>
      </c>
      <c r="Q1188">
        <v>20045.7890625</v>
      </c>
      <c r="R1188">
        <v>31923.34765625</v>
      </c>
      <c r="S1188">
        <v>53085.87890625</v>
      </c>
      <c r="T1188">
        <v>34642.2265625</v>
      </c>
      <c r="U1188">
        <v>10500.9892578125</v>
      </c>
      <c r="V1188">
        <v>42480.54296875</v>
      </c>
      <c r="W1188">
        <v>17009.771484375</v>
      </c>
      <c r="X1188">
        <v>63551.75</v>
      </c>
      <c r="Y1188">
        <v>242877.859375</v>
      </c>
      <c r="Z1188">
        <v>35222.671875</v>
      </c>
      <c r="AA1188">
        <v>368424.65625</v>
      </c>
      <c r="AB1188">
        <v>8432.0322265625</v>
      </c>
      <c r="AC1188">
        <v>38586.20703125</v>
      </c>
      <c r="AD1188">
        <v>56900.71484375</v>
      </c>
      <c r="AE1188">
        <v>38740.08203125</v>
      </c>
      <c r="AF1188">
        <v>142193.828125</v>
      </c>
      <c r="AG1188">
        <v>627772.6875</v>
      </c>
      <c r="AH1188">
        <v>97200.71875</v>
      </c>
      <c r="AI1188">
        <v>23098.96484375</v>
      </c>
      <c r="AJ1188">
        <v>182547.484375</v>
      </c>
      <c r="AK1188">
        <v>20429.068359375</v>
      </c>
      <c r="AL1188">
        <v>2476439.25</v>
      </c>
      <c r="AM1188">
        <v>2010086</v>
      </c>
      <c r="AN1188">
        <v>466353.0625</v>
      </c>
      <c r="AO1188" s="5" t="s">
        <v>797</v>
      </c>
    </row>
    <row r="1189" spans="1:41" ht="15" x14ac:dyDescent="0.25">
      <c r="A1189">
        <v>2015</v>
      </c>
      <c r="B1189" s="5" t="s">
        <v>83</v>
      </c>
      <c r="C1189" s="5" t="s">
        <v>316</v>
      </c>
      <c r="D1189" s="5" t="s">
        <v>253</v>
      </c>
      <c r="E1189" s="5" t="s">
        <v>350</v>
      </c>
      <c r="F1189" s="5" t="s">
        <v>15</v>
      </c>
      <c r="G1189" s="5" t="s">
        <v>97</v>
      </c>
      <c r="H1189" s="5" t="s">
        <v>319</v>
      </c>
      <c r="I1189">
        <v>51134.17578125</v>
      </c>
      <c r="J1189">
        <v>90830.5</v>
      </c>
      <c r="K1189">
        <v>7604.68505859375</v>
      </c>
      <c r="L1189">
        <v>12181.6376953125</v>
      </c>
      <c r="M1189">
        <v>46359.47265625</v>
      </c>
      <c r="N1189">
        <v>33347.19921875</v>
      </c>
      <c r="O1189">
        <v>37731.23046875</v>
      </c>
      <c r="P1189">
        <v>40514.171875</v>
      </c>
      <c r="Q1189">
        <v>19978.998046875</v>
      </c>
      <c r="R1189">
        <v>31816.98046875</v>
      </c>
      <c r="S1189">
        <v>52909</v>
      </c>
      <c r="T1189">
        <v>34526.80078125</v>
      </c>
      <c r="U1189">
        <v>10466</v>
      </c>
      <c r="V1189">
        <v>42339</v>
      </c>
      <c r="W1189">
        <v>16953.095703125</v>
      </c>
      <c r="X1189">
        <v>63340</v>
      </c>
      <c r="Y1189">
        <v>242068.59375</v>
      </c>
      <c r="Z1189">
        <v>35105.3125</v>
      </c>
      <c r="AA1189">
        <v>367197.09375</v>
      </c>
      <c r="AB1189">
        <v>8403.9375</v>
      </c>
      <c r="AC1189">
        <v>38457.640625</v>
      </c>
      <c r="AD1189">
        <v>56711.125</v>
      </c>
      <c r="AE1189">
        <v>38611</v>
      </c>
      <c r="AF1189">
        <v>141720.046875</v>
      </c>
      <c r="AG1189">
        <v>625681</v>
      </c>
      <c r="AH1189">
        <v>96876.8515625</v>
      </c>
      <c r="AI1189">
        <v>23022</v>
      </c>
      <c r="AJ1189">
        <v>181939.25</v>
      </c>
      <c r="AK1189">
        <v>20361</v>
      </c>
      <c r="AL1189">
        <v>2468187.5</v>
      </c>
      <c r="AM1189">
        <v>2003388.5</v>
      </c>
      <c r="AN1189">
        <v>464799.1875</v>
      </c>
      <c r="AO1189" s="5" t="s">
        <v>798</v>
      </c>
    </row>
    <row r="1190" spans="1:41" ht="15" x14ac:dyDescent="0.25">
      <c r="A1190">
        <v>2015</v>
      </c>
      <c r="B1190" s="5" t="s">
        <v>83</v>
      </c>
      <c r="C1190" s="5" t="s">
        <v>316</v>
      </c>
      <c r="D1190" s="5" t="s">
        <v>253</v>
      </c>
      <c r="E1190" s="5" t="s">
        <v>350</v>
      </c>
      <c r="F1190" s="5" t="s">
        <v>356</v>
      </c>
      <c r="G1190" s="5" t="s">
        <v>94</v>
      </c>
      <c r="H1190" s="5" t="s">
        <v>319</v>
      </c>
      <c r="I1190">
        <v>4.2565727233886719</v>
      </c>
      <c r="J1190">
        <v>2641.802490234375</v>
      </c>
      <c r="K1190">
        <v>224.82661437988281</v>
      </c>
      <c r="L1190">
        <v>86.287506103515625</v>
      </c>
      <c r="M1190">
        <v>430.4342041015625</v>
      </c>
      <c r="N1190">
        <v>216.1697998046875</v>
      </c>
      <c r="O1190">
        <v>647.38201904296875</v>
      </c>
      <c r="P1190">
        <v>738.46051025390625</v>
      </c>
      <c r="Q1190">
        <v>39.900951385498047</v>
      </c>
      <c r="R1190">
        <v>197.39543151855469</v>
      </c>
      <c r="S1190">
        <v>478.59466552734375</v>
      </c>
      <c r="T1190">
        <v>740.46722412109375</v>
      </c>
      <c r="U1190">
        <v>68.666053771972656</v>
      </c>
      <c r="V1190">
        <v>95.317596435546875</v>
      </c>
      <c r="W1190"/>
      <c r="X1190">
        <v>440.46762084960937</v>
      </c>
      <c r="Y1190">
        <v>32774.73046875</v>
      </c>
      <c r="Z1190">
        <v>675.77166748046875</v>
      </c>
      <c r="AA1190">
        <v>386.25946044921875</v>
      </c>
      <c r="AB1190">
        <v>88.630393981933594</v>
      </c>
      <c r="AC1190"/>
      <c r="AD1190">
        <v>519.73175048828125</v>
      </c>
      <c r="AE1190">
        <v>514.332763671875</v>
      </c>
      <c r="AF1190">
        <v>1213.1246337890625</v>
      </c>
      <c r="AG1190">
        <v>185.61846923828125</v>
      </c>
      <c r="AH1190">
        <v>4565.7900390625</v>
      </c>
      <c r="AI1190">
        <v>99.100196838378906</v>
      </c>
      <c r="AJ1190">
        <v>673.4864501953125</v>
      </c>
      <c r="AK1190">
        <v>568.8955078125</v>
      </c>
      <c r="AL1190">
        <v>49315.8984375</v>
      </c>
      <c r="AM1190">
        <v>40511.58203125</v>
      </c>
      <c r="AN1190">
        <v>8804.3203125</v>
      </c>
      <c r="AO1190" s="5" t="s">
        <v>799</v>
      </c>
    </row>
    <row r="1191" spans="1:41" ht="15" x14ac:dyDescent="0.25">
      <c r="A1191">
        <v>2015</v>
      </c>
      <c r="B1191" s="5" t="s">
        <v>83</v>
      </c>
      <c r="C1191" s="5" t="s">
        <v>316</v>
      </c>
      <c r="D1191" s="5" t="s">
        <v>253</v>
      </c>
      <c r="E1191" s="5" t="s">
        <v>350</v>
      </c>
      <c r="F1191" s="5" t="s">
        <v>356</v>
      </c>
      <c r="G1191" s="5" t="s">
        <v>97</v>
      </c>
      <c r="H1191" s="5" t="s">
        <v>319</v>
      </c>
      <c r="I1191">
        <v>4.2423901557922363</v>
      </c>
      <c r="J1191">
        <v>2633</v>
      </c>
      <c r="K1191">
        <v>224.07749938964844</v>
      </c>
      <c r="L1191">
        <v>86</v>
      </c>
      <c r="M1191">
        <v>429</v>
      </c>
      <c r="N1191">
        <v>215.44952392578125</v>
      </c>
      <c r="O1191">
        <v>645.2249755859375</v>
      </c>
      <c r="P1191">
        <v>736</v>
      </c>
      <c r="Q1191">
        <v>39.768001556396484</v>
      </c>
      <c r="R1191">
        <v>196.73771667480469</v>
      </c>
      <c r="S1191">
        <v>477</v>
      </c>
      <c r="T1191">
        <v>738</v>
      </c>
      <c r="U1191">
        <v>68.437263488769531</v>
      </c>
      <c r="V1191">
        <v>95</v>
      </c>
      <c r="W1191"/>
      <c r="X1191">
        <v>439</v>
      </c>
      <c r="Y1191">
        <v>32665.525390625</v>
      </c>
      <c r="Z1191">
        <v>673.52001953125</v>
      </c>
      <c r="AA1191">
        <v>384.97247314453125</v>
      </c>
      <c r="AB1191">
        <v>88.3350830078125</v>
      </c>
      <c r="AC1191"/>
      <c r="AD1191">
        <v>518</v>
      </c>
      <c r="AE1191">
        <v>512.6190185546875</v>
      </c>
      <c r="AF1191">
        <v>1209.08251953125</v>
      </c>
      <c r="AG1191">
        <v>185</v>
      </c>
      <c r="AH1191">
        <v>4550.5771484375</v>
      </c>
      <c r="AI1191">
        <v>98.769996643066406</v>
      </c>
      <c r="AJ1191">
        <v>671.242431640625</v>
      </c>
      <c r="AK1191">
        <v>567</v>
      </c>
      <c r="AL1191">
        <v>49151.578125</v>
      </c>
      <c r="AM1191">
        <v>40376.59375</v>
      </c>
      <c r="AN1191">
        <v>8774.984375</v>
      </c>
      <c r="AO1191" s="5" t="s">
        <v>800</v>
      </c>
    </row>
    <row r="1192" spans="1:41" ht="15" x14ac:dyDescent="0.25">
      <c r="A1192">
        <v>2015</v>
      </c>
      <c r="B1192" s="5" t="s">
        <v>83</v>
      </c>
      <c r="C1192" s="5" t="s">
        <v>316</v>
      </c>
      <c r="D1192" s="5" t="s">
        <v>253</v>
      </c>
      <c r="E1192" s="5" t="s">
        <v>350</v>
      </c>
      <c r="F1192" s="5" t="s">
        <v>350</v>
      </c>
      <c r="G1192" s="5" t="s">
        <v>94</v>
      </c>
      <c r="H1192" s="5" t="s">
        <v>319</v>
      </c>
      <c r="I1192">
        <v>51083.28515625</v>
      </c>
      <c r="J1192">
        <v>93775.9609375</v>
      </c>
      <c r="K1192">
        <v>7717.31298828125</v>
      </c>
      <c r="L1192">
        <v>12344.76953125</v>
      </c>
      <c r="M1192">
        <v>46622.81640625</v>
      </c>
      <c r="N1192">
        <v>33667.1953125</v>
      </c>
      <c r="O1192">
        <v>38131.65234375</v>
      </c>
      <c r="P1192">
        <v>41390.08203125</v>
      </c>
      <c r="Q1192">
        <v>20030.89453125</v>
      </c>
      <c r="R1192">
        <v>31999.759765625</v>
      </c>
      <c r="S1192">
        <v>53613.63671875</v>
      </c>
      <c r="T1192">
        <v>35448.9140625</v>
      </c>
      <c r="U1192">
        <v>10569.6552734375</v>
      </c>
      <c r="V1192">
        <v>42214.65625</v>
      </c>
      <c r="W1192">
        <v>16810.10546875</v>
      </c>
      <c r="X1192">
        <v>63992.21875</v>
      </c>
      <c r="Y1192">
        <v>275090.25</v>
      </c>
      <c r="Z1192">
        <v>35901.1328125</v>
      </c>
      <c r="AA1192">
        <v>359973.625</v>
      </c>
      <c r="AB1192">
        <v>8520.6630859375</v>
      </c>
      <c r="AC1192">
        <v>38584.203125</v>
      </c>
      <c r="AD1192">
        <v>56811.59765625</v>
      </c>
      <c r="AE1192">
        <v>39263.9765625</v>
      </c>
      <c r="AF1192">
        <v>140210.953125</v>
      </c>
      <c r="AG1192">
        <v>618924.25</v>
      </c>
      <c r="AH1192">
        <v>101327.65625</v>
      </c>
      <c r="AI1192">
        <v>23069.71875</v>
      </c>
      <c r="AJ1192">
        <v>183220.984375</v>
      </c>
      <c r="AK1192">
        <v>20902.646484375</v>
      </c>
      <c r="AL1192">
        <v>2501214.75</v>
      </c>
      <c r="AM1192">
        <v>2028245.625</v>
      </c>
      <c r="AN1192">
        <v>472968.96875</v>
      </c>
      <c r="AO1192" s="5" t="s">
        <v>801</v>
      </c>
    </row>
    <row r="1193" spans="1:41" ht="15" x14ac:dyDescent="0.25">
      <c r="A1193">
        <v>2015</v>
      </c>
      <c r="B1193" s="5" t="s">
        <v>83</v>
      </c>
      <c r="C1193" s="5" t="s">
        <v>316</v>
      </c>
      <c r="D1193" s="5" t="s">
        <v>253</v>
      </c>
      <c r="E1193" s="5" t="s">
        <v>350</v>
      </c>
      <c r="F1193" s="5" t="s">
        <v>350</v>
      </c>
      <c r="G1193" s="5" t="s">
        <v>97</v>
      </c>
      <c r="H1193" s="5" t="s">
        <v>319</v>
      </c>
      <c r="I1193">
        <v>50913.078125</v>
      </c>
      <c r="J1193">
        <v>93463.5</v>
      </c>
      <c r="K1193">
        <v>7691.59912109375</v>
      </c>
      <c r="L1193">
        <v>12303.6376953125</v>
      </c>
      <c r="M1193">
        <v>46467.47265625</v>
      </c>
      <c r="N1193">
        <v>33555.01953125</v>
      </c>
      <c r="O1193">
        <v>38004.59765625</v>
      </c>
      <c r="P1193">
        <v>41252.171875</v>
      </c>
      <c r="Q1193">
        <v>19964.15234375</v>
      </c>
      <c r="R1193">
        <v>31893.138671875</v>
      </c>
      <c r="S1193">
        <v>53435</v>
      </c>
      <c r="T1193">
        <v>35330.80078125</v>
      </c>
      <c r="U1193">
        <v>10534.4375</v>
      </c>
      <c r="V1193">
        <v>42074</v>
      </c>
      <c r="W1193">
        <v>16754.095703125</v>
      </c>
      <c r="X1193">
        <v>63779</v>
      </c>
      <c r="Y1193">
        <v>274173.65625</v>
      </c>
      <c r="Z1193">
        <v>35781.51171875</v>
      </c>
      <c r="AA1193">
        <v>358774.21875</v>
      </c>
      <c r="AB1193">
        <v>8492.2724609375</v>
      </c>
      <c r="AC1193">
        <v>38455.640625</v>
      </c>
      <c r="AD1193">
        <v>56622.3046875</v>
      </c>
      <c r="AE1193">
        <v>39133.15234375</v>
      </c>
      <c r="AF1193">
        <v>139743.78125</v>
      </c>
      <c r="AG1193">
        <v>616862</v>
      </c>
      <c r="AH1193">
        <v>100990.0390625</v>
      </c>
      <c r="AI1193">
        <v>22992.8515625</v>
      </c>
      <c r="AJ1193">
        <v>182610.5</v>
      </c>
      <c r="AK1193">
        <v>20833</v>
      </c>
      <c r="AL1193">
        <v>2492880.25</v>
      </c>
      <c r="AM1193">
        <v>2021487.5</v>
      </c>
      <c r="AN1193">
        <v>471393.03125</v>
      </c>
      <c r="AO1193" s="5" t="s">
        <v>802</v>
      </c>
    </row>
    <row r="1194" spans="1:41" ht="15" x14ac:dyDescent="0.25">
      <c r="A1194">
        <v>2015</v>
      </c>
      <c r="B1194" s="5" t="s">
        <v>83</v>
      </c>
      <c r="C1194" s="5" t="s">
        <v>1732</v>
      </c>
      <c r="D1194" s="5" t="s">
        <v>253</v>
      </c>
      <c r="E1194" s="5" t="s">
        <v>1733</v>
      </c>
      <c r="F1194" s="5" t="s">
        <v>1733</v>
      </c>
      <c r="G1194" s="5" t="s">
        <v>94</v>
      </c>
      <c r="H1194" s="5" t="s">
        <v>319</v>
      </c>
      <c r="I1194">
        <v>-0.42153701186180115</v>
      </c>
      <c r="J1194"/>
      <c r="K1194">
        <v>0</v>
      </c>
      <c r="L1194"/>
      <c r="M1194"/>
      <c r="N1194">
        <v>-9.7455475479364395E-3</v>
      </c>
      <c r="O1194">
        <v>-0.38371604681015015</v>
      </c>
      <c r="P1194">
        <v>-2.7300873771309853E-2</v>
      </c>
      <c r="Q1194">
        <v>0.32038986682891846</v>
      </c>
      <c r="R1194">
        <v>-5.5078775621950626E-3</v>
      </c>
      <c r="S1194"/>
      <c r="T1194"/>
      <c r="U1194"/>
      <c r="V1194">
        <v>-0.13131000101566315</v>
      </c>
      <c r="W1194"/>
      <c r="X1194"/>
      <c r="Y1194"/>
      <c r="Z1194">
        <v>-0.15337830781936646</v>
      </c>
      <c r="AA1194">
        <v>343.49713134765625</v>
      </c>
      <c r="AB1194">
        <v>0</v>
      </c>
      <c r="AC1194"/>
      <c r="AD1194"/>
      <c r="AE1194">
        <v>-0.353401780128479</v>
      </c>
      <c r="AF1194"/>
      <c r="AG1194">
        <v>-195.65190124511719</v>
      </c>
      <c r="AH1194">
        <v>-8.5864524589851499E-4</v>
      </c>
      <c r="AI1194">
        <v>0</v>
      </c>
      <c r="AJ1194">
        <v>-0.4396510124206543</v>
      </c>
      <c r="AK1194"/>
      <c r="AL1194">
        <v>146.23922729492187</v>
      </c>
      <c r="AM1194">
        <v>146.62380981445312</v>
      </c>
      <c r="AN1194">
        <v>-0.38457468152046204</v>
      </c>
      <c r="AO1194" s="5" t="s">
        <v>1773</v>
      </c>
    </row>
    <row r="1195" spans="1:41" ht="15" x14ac:dyDescent="0.25">
      <c r="A1195">
        <v>2015</v>
      </c>
      <c r="B1195" s="5" t="s">
        <v>83</v>
      </c>
      <c r="C1195" s="5" t="s">
        <v>1732</v>
      </c>
      <c r="D1195" s="5" t="s">
        <v>253</v>
      </c>
      <c r="E1195" s="5" t="s">
        <v>1733</v>
      </c>
      <c r="F1195" s="5" t="s">
        <v>1733</v>
      </c>
      <c r="G1195" s="5" t="s">
        <v>97</v>
      </c>
      <c r="H1195" s="5" t="s">
        <v>319</v>
      </c>
      <c r="I1195">
        <v>-0.42013245820999146</v>
      </c>
      <c r="J1195"/>
      <c r="K1195">
        <v>0</v>
      </c>
      <c r="L1195"/>
      <c r="M1195"/>
      <c r="N1195">
        <v>-9.7130760550498962E-3</v>
      </c>
      <c r="O1195">
        <v>-0.38243752717971802</v>
      </c>
      <c r="P1195">
        <v>-2.720990777015686E-2</v>
      </c>
      <c r="Q1195">
        <v>0.31932234764099121</v>
      </c>
      <c r="R1195">
        <v>-5.4895253852009773E-3</v>
      </c>
      <c r="S1195"/>
      <c r="T1195"/>
      <c r="U1195"/>
      <c r="V1195">
        <v>-0.13087248802185059</v>
      </c>
      <c r="W1195"/>
      <c r="X1195"/>
      <c r="Y1195"/>
      <c r="Z1195">
        <v>-0.15286725759506226</v>
      </c>
      <c r="AA1195">
        <v>342.35260009765625</v>
      </c>
      <c r="AB1195">
        <v>0</v>
      </c>
      <c r="AC1195"/>
      <c r="AD1195"/>
      <c r="AE1195">
        <v>-0.35222426056861877</v>
      </c>
      <c r="AF1195"/>
      <c r="AG1195">
        <v>-195</v>
      </c>
      <c r="AH1195">
        <v>-8.5578428115695715E-4</v>
      </c>
      <c r="AI1195">
        <v>0</v>
      </c>
      <c r="AJ1195">
        <v>-0.43818610906600952</v>
      </c>
      <c r="AK1195"/>
      <c r="AL1195">
        <v>145.75193786621094</v>
      </c>
      <c r="AM1195">
        <v>146.13520812988281</v>
      </c>
      <c r="AN1195">
        <v>-0.38329330086708069</v>
      </c>
      <c r="AO1195" s="5" t="s">
        <v>1774</v>
      </c>
    </row>
    <row r="1196" spans="1:41" ht="15" x14ac:dyDescent="0.25">
      <c r="A1196">
        <v>2015</v>
      </c>
      <c r="B1196" s="5" t="s">
        <v>83</v>
      </c>
      <c r="C1196" s="5" t="s">
        <v>1732</v>
      </c>
      <c r="D1196" s="5" t="s">
        <v>253</v>
      </c>
      <c r="E1196" s="5" t="s">
        <v>39</v>
      </c>
      <c r="F1196" s="5" t="s">
        <v>39</v>
      </c>
      <c r="G1196" s="5" t="s">
        <v>94</v>
      </c>
      <c r="H1196" s="5" t="s">
        <v>319</v>
      </c>
      <c r="I1196">
        <v>226.09259033203125</v>
      </c>
      <c r="J1196"/>
      <c r="K1196">
        <v>151.50480651855469</v>
      </c>
      <c r="L1196"/>
      <c r="M1196">
        <v>360.76577758789063</v>
      </c>
      <c r="N1196">
        <v>7.6561856269836426</v>
      </c>
      <c r="O1196">
        <v>435.27670288085937</v>
      </c>
      <c r="P1196">
        <v>817.7769775390625</v>
      </c>
      <c r="Q1196">
        <v>73.704582214355469</v>
      </c>
      <c r="R1196">
        <v>158.76103210449219</v>
      </c>
      <c r="S1196">
        <v>1425.75048828125</v>
      </c>
      <c r="T1196">
        <v>302.39956665039062</v>
      </c>
      <c r="U1196">
        <v>232.77560424804687</v>
      </c>
      <c r="V1196">
        <v>542.80859375</v>
      </c>
      <c r="W1196">
        <v>199.665283203125</v>
      </c>
      <c r="X1196"/>
      <c r="Y1196">
        <v>1103.497802734375</v>
      </c>
      <c r="Z1196">
        <v>882.64093017578125</v>
      </c>
      <c r="AA1196">
        <v>8970.48828125</v>
      </c>
      <c r="AB1196">
        <v>0</v>
      </c>
      <c r="AC1196">
        <v>317.89727783203125</v>
      </c>
      <c r="AD1196">
        <v>665.21649169921875</v>
      </c>
      <c r="AE1196">
        <v>54.753589630126953</v>
      </c>
      <c r="AF1196">
        <v>3576.918212890625</v>
      </c>
      <c r="AG1196">
        <v>9389.28515625</v>
      </c>
      <c r="AH1196">
        <v>603.4937744140625</v>
      </c>
      <c r="AI1196">
        <v>174.58169555664062</v>
      </c>
      <c r="AJ1196">
        <v>0</v>
      </c>
      <c r="AK1196">
        <v>95.317596435546875</v>
      </c>
      <c r="AL1196">
        <v>30769.03125</v>
      </c>
      <c r="AM1196">
        <v>26355.05859375</v>
      </c>
      <c r="AN1196">
        <v>4413.97216796875</v>
      </c>
      <c r="AO1196" s="5" t="s">
        <v>1775</v>
      </c>
    </row>
    <row r="1197" spans="1:41" ht="15" x14ac:dyDescent="0.25">
      <c r="A1197">
        <v>2015</v>
      </c>
      <c r="B1197" s="5" t="s">
        <v>83</v>
      </c>
      <c r="C1197" s="5" t="s">
        <v>1732</v>
      </c>
      <c r="D1197" s="5" t="s">
        <v>253</v>
      </c>
      <c r="E1197" s="5" t="s">
        <v>39</v>
      </c>
      <c r="F1197" s="5" t="s">
        <v>39</v>
      </c>
      <c r="G1197" s="5" t="s">
        <v>97</v>
      </c>
      <c r="H1197" s="5" t="s">
        <v>319</v>
      </c>
      <c r="I1197">
        <v>225.33926391601562</v>
      </c>
      <c r="J1197"/>
      <c r="K1197">
        <v>151</v>
      </c>
      <c r="L1197"/>
      <c r="M1197">
        <v>359.563720703125</v>
      </c>
      <c r="N1197">
        <v>7.6306753158569336</v>
      </c>
      <c r="O1197">
        <v>433.82638549804687</v>
      </c>
      <c r="P1197">
        <v>815.05218505859375</v>
      </c>
      <c r="Q1197">
        <v>73.458999633789063</v>
      </c>
      <c r="R1197">
        <v>158.23204040527344</v>
      </c>
      <c r="S1197">
        <v>1421</v>
      </c>
      <c r="T1197">
        <v>301.39199829101562</v>
      </c>
      <c r="U1197">
        <v>232</v>
      </c>
      <c r="V1197">
        <v>541</v>
      </c>
      <c r="W1197">
        <v>199</v>
      </c>
      <c r="X1197"/>
      <c r="Y1197">
        <v>1099.821044921875</v>
      </c>
      <c r="Z1197">
        <v>879.70001220703125</v>
      </c>
      <c r="AA1197">
        <v>8940.5986328125</v>
      </c>
      <c r="AB1197">
        <v>0</v>
      </c>
      <c r="AC1197">
        <v>316.83804321289062</v>
      </c>
      <c r="AD1197">
        <v>663</v>
      </c>
      <c r="AE1197">
        <v>54.571151733398438</v>
      </c>
      <c r="AF1197">
        <v>3565</v>
      </c>
      <c r="AG1197">
        <v>9358</v>
      </c>
      <c r="AH1197">
        <v>601.48297119140625</v>
      </c>
      <c r="AI1197">
        <v>174</v>
      </c>
      <c r="AJ1197">
        <v>0</v>
      </c>
      <c r="AK1197">
        <v>95</v>
      </c>
      <c r="AL1197">
        <v>30666.505859375</v>
      </c>
      <c r="AM1197">
        <v>26267.2421875</v>
      </c>
      <c r="AN1197">
        <v>4399.26513671875</v>
      </c>
      <c r="AO1197" s="5" t="s">
        <v>1776</v>
      </c>
    </row>
    <row r="1198" spans="1:41" ht="15" x14ac:dyDescent="0.25">
      <c r="A1198">
        <v>2015</v>
      </c>
      <c r="B1198" s="5" t="s">
        <v>83</v>
      </c>
      <c r="C1198" s="5" t="s">
        <v>1732</v>
      </c>
      <c r="D1198" s="5" t="s">
        <v>253</v>
      </c>
      <c r="E1198" s="5" t="s">
        <v>317</v>
      </c>
      <c r="F1198" s="5" t="s">
        <v>318</v>
      </c>
      <c r="G1198" s="5" t="s">
        <v>94</v>
      </c>
      <c r="H1198" s="5" t="s">
        <v>319</v>
      </c>
      <c r="I1198">
        <v>9918.0732421875</v>
      </c>
      <c r="J1198">
        <v>11980.919921875</v>
      </c>
      <c r="K1198">
        <v>1294.3126220703125</v>
      </c>
      <c r="L1198">
        <v>2703.00634765625</v>
      </c>
      <c r="M1198">
        <v>7155.6923828125</v>
      </c>
      <c r="N1198">
        <v>5164.90087890625</v>
      </c>
      <c r="O1198">
        <v>5675.9736328125</v>
      </c>
      <c r="P1198">
        <v>7399.47607421875</v>
      </c>
      <c r="Q1198">
        <v>2547.29345703125</v>
      </c>
      <c r="R1198">
        <v>5018.07763671875</v>
      </c>
      <c r="S1198">
        <v>11012.693359375</v>
      </c>
      <c r="T1198">
        <v>9233.7666015625</v>
      </c>
      <c r="U1198">
        <v>1434.7806396484375</v>
      </c>
      <c r="V1198">
        <v>6800.65966796875</v>
      </c>
      <c r="W1198">
        <v>3306.015625</v>
      </c>
      <c r="X1198">
        <v>9853.8916015625</v>
      </c>
      <c r="Y1198">
        <v>36030.0234375</v>
      </c>
      <c r="Z1198">
        <v>6880.9267578125</v>
      </c>
      <c r="AA1198">
        <v>58111.80078125</v>
      </c>
      <c r="AB1198">
        <v>1260.9459228515625</v>
      </c>
      <c r="AC1198">
        <v>9296.4580078125</v>
      </c>
      <c r="AD1198">
        <v>11980.919921875</v>
      </c>
      <c r="AE1198">
        <v>8099.4384765625</v>
      </c>
      <c r="AF1198">
        <v>22922.376953125</v>
      </c>
      <c r="AG1198">
        <v>92614.5859375</v>
      </c>
      <c r="AH1198">
        <v>19305.001953125</v>
      </c>
      <c r="AI1198">
        <v>3411.366455078125</v>
      </c>
      <c r="AJ1198">
        <v>21468.533203125</v>
      </c>
      <c r="AK1198">
        <v>4275.2451171875</v>
      </c>
      <c r="AL1198">
        <v>396157.15625</v>
      </c>
      <c r="AM1198">
        <v>308391.3125</v>
      </c>
      <c r="AN1198">
        <v>87765.8203125</v>
      </c>
      <c r="AO1198" s="5" t="s">
        <v>775</v>
      </c>
    </row>
    <row r="1199" spans="1:41" ht="15" x14ac:dyDescent="0.25">
      <c r="A1199">
        <v>2015</v>
      </c>
      <c r="B1199" s="5" t="s">
        <v>83</v>
      </c>
      <c r="C1199" s="5" t="s">
        <v>1732</v>
      </c>
      <c r="D1199" s="5" t="s">
        <v>253</v>
      </c>
      <c r="E1199" s="5" t="s">
        <v>317</v>
      </c>
      <c r="F1199" s="5" t="s">
        <v>318</v>
      </c>
      <c r="G1199" s="5" t="s">
        <v>97</v>
      </c>
      <c r="H1199" s="5" t="s">
        <v>319</v>
      </c>
      <c r="I1199">
        <v>9885.0263671875</v>
      </c>
      <c r="J1199">
        <v>11941</v>
      </c>
      <c r="K1199">
        <v>1290</v>
      </c>
      <c r="L1199">
        <v>2694</v>
      </c>
      <c r="M1199">
        <v>7131.85009765625</v>
      </c>
      <c r="N1199">
        <v>5147.69140625</v>
      </c>
      <c r="O1199">
        <v>5657.0615234375</v>
      </c>
      <c r="P1199">
        <v>7374.8212890625</v>
      </c>
      <c r="Q1199">
        <v>2538.805908203125</v>
      </c>
      <c r="R1199">
        <v>5001.357421875</v>
      </c>
      <c r="S1199">
        <v>10976</v>
      </c>
      <c r="T1199">
        <v>9203</v>
      </c>
      <c r="U1199">
        <v>1430</v>
      </c>
      <c r="V1199">
        <v>6778</v>
      </c>
      <c r="W1199">
        <v>3295</v>
      </c>
      <c r="X1199">
        <v>9821.05859375</v>
      </c>
      <c r="Y1199">
        <v>35909.97265625</v>
      </c>
      <c r="Z1199">
        <v>6858</v>
      </c>
      <c r="AA1199">
        <v>57918.17578125</v>
      </c>
      <c r="AB1199">
        <v>1256.7445068359375</v>
      </c>
      <c r="AC1199">
        <v>9265.482421875</v>
      </c>
      <c r="AD1199">
        <v>11941</v>
      </c>
      <c r="AE1199">
        <v>8072.45166015625</v>
      </c>
      <c r="AF1199">
        <v>22846</v>
      </c>
      <c r="AG1199">
        <v>92306</v>
      </c>
      <c r="AH1199">
        <v>19240.677734375</v>
      </c>
      <c r="AI1199">
        <v>3400</v>
      </c>
      <c r="AJ1199">
        <v>21397</v>
      </c>
      <c r="AK1199">
        <v>4261</v>
      </c>
      <c r="AL1199">
        <v>394837.1875</v>
      </c>
      <c r="AM1199">
        <v>307363.78125</v>
      </c>
      <c r="AN1199">
        <v>87473.390625</v>
      </c>
      <c r="AO1199" s="5" t="s">
        <v>776</v>
      </c>
    </row>
    <row r="1200" spans="1:41" ht="15" x14ac:dyDescent="0.25">
      <c r="A1200">
        <v>2015</v>
      </c>
      <c r="B1200" s="5" t="s">
        <v>83</v>
      </c>
      <c r="C1200" s="5" t="s">
        <v>1732</v>
      </c>
      <c r="D1200" s="5" t="s">
        <v>253</v>
      </c>
      <c r="E1200" s="5" t="s">
        <v>317</v>
      </c>
      <c r="F1200" s="5" t="s">
        <v>322</v>
      </c>
      <c r="G1200" s="5" t="s">
        <v>94</v>
      </c>
      <c r="H1200" s="5" t="s">
        <v>319</v>
      </c>
      <c r="I1200">
        <v>131.77558898925781</v>
      </c>
      <c r="J1200">
        <v>273.91265869140625</v>
      </c>
      <c r="K1200">
        <v>24.080234527587891</v>
      </c>
      <c r="L1200">
        <v>46.153781890869141</v>
      </c>
      <c r="M1200">
        <v>176.58811950683594</v>
      </c>
      <c r="N1200">
        <v>105.41550445556641</v>
      </c>
      <c r="O1200">
        <v>120.69093322753906</v>
      </c>
      <c r="P1200">
        <v>184.83781433105469</v>
      </c>
      <c r="Q1200">
        <v>54.124317169189453</v>
      </c>
      <c r="R1200">
        <v>92.958786010742188</v>
      </c>
      <c r="S1200">
        <v>185.61846923828125</v>
      </c>
      <c r="T1200">
        <v>180.99343872070312</v>
      </c>
      <c r="U1200">
        <v>35.523170471191406</v>
      </c>
      <c r="V1200">
        <v>130.56591796875</v>
      </c>
      <c r="W1200">
        <v>63.210617065429688</v>
      </c>
      <c r="X1200">
        <v>202.54762268066406</v>
      </c>
      <c r="Y1200">
        <v>746.2364501953125</v>
      </c>
      <c r="Z1200">
        <v>123.21478271484375</v>
      </c>
      <c r="AA1200">
        <v>1201.8662109375</v>
      </c>
      <c r="AB1200">
        <v>29.149209976196289</v>
      </c>
      <c r="AC1200">
        <v>147.52754211425781</v>
      </c>
      <c r="AD1200">
        <v>265.28390502929687</v>
      </c>
      <c r="AE1200">
        <v>167.75973510742187</v>
      </c>
      <c r="AF1200">
        <v>435.45089721679687</v>
      </c>
      <c r="AG1200">
        <v>6586.947265625</v>
      </c>
      <c r="AH1200">
        <v>399.49227905273437</v>
      </c>
      <c r="AI1200">
        <v>76.254074096679688</v>
      </c>
      <c r="AJ1200">
        <v>477.9779052734375</v>
      </c>
      <c r="AK1200">
        <v>96.320938110351563</v>
      </c>
      <c r="AL1200">
        <v>12762.4765625</v>
      </c>
      <c r="AM1200">
        <v>10942.248046875</v>
      </c>
      <c r="AN1200">
        <v>1820.2298583984375</v>
      </c>
      <c r="AO1200" s="5" t="s">
        <v>777</v>
      </c>
    </row>
    <row r="1201" spans="1:41" ht="15" x14ac:dyDescent="0.25">
      <c r="A1201">
        <v>2015</v>
      </c>
      <c r="B1201" s="5" t="s">
        <v>83</v>
      </c>
      <c r="C1201" s="5" t="s">
        <v>1732</v>
      </c>
      <c r="D1201" s="5" t="s">
        <v>253</v>
      </c>
      <c r="E1201" s="5" t="s">
        <v>317</v>
      </c>
      <c r="F1201" s="5" t="s">
        <v>322</v>
      </c>
      <c r="G1201" s="5" t="s">
        <v>97</v>
      </c>
      <c r="H1201" s="5" t="s">
        <v>319</v>
      </c>
      <c r="I1201">
        <v>131.33651733398437</v>
      </c>
      <c r="J1201">
        <v>273</v>
      </c>
      <c r="K1201">
        <v>24</v>
      </c>
      <c r="L1201">
        <v>46</v>
      </c>
      <c r="M1201">
        <v>175.99974060058594</v>
      </c>
      <c r="N1201">
        <v>105.06426239013672</v>
      </c>
      <c r="O1201">
        <v>120.28879547119141</v>
      </c>
      <c r="P1201">
        <v>184.22193908691406</v>
      </c>
      <c r="Q1201">
        <v>53.943977355957031</v>
      </c>
      <c r="R1201">
        <v>92.6490478515625</v>
      </c>
      <c r="S1201">
        <v>185</v>
      </c>
      <c r="T1201">
        <v>180.390380859375</v>
      </c>
      <c r="U1201">
        <v>35.404808044433594</v>
      </c>
      <c r="V1201">
        <v>130.13087463378906</v>
      </c>
      <c r="W1201">
        <v>63</v>
      </c>
      <c r="X1201">
        <v>201.87274169921875</v>
      </c>
      <c r="Y1201">
        <v>743.75</v>
      </c>
      <c r="Z1201">
        <v>122.80423736572266</v>
      </c>
      <c r="AA1201">
        <v>1197.8616943359375</v>
      </c>
      <c r="AB1201">
        <v>29.052085876464844</v>
      </c>
      <c r="AC1201">
        <v>147.03598022460937</v>
      </c>
      <c r="AD1201">
        <v>264.39999389648437</v>
      </c>
      <c r="AE1201">
        <v>167.20075988769531</v>
      </c>
      <c r="AF1201">
        <v>434</v>
      </c>
      <c r="AG1201">
        <v>6565</v>
      </c>
      <c r="AH1201">
        <v>398.16119384765625</v>
      </c>
      <c r="AI1201">
        <v>76</v>
      </c>
      <c r="AJ1201">
        <v>476.38531494140625</v>
      </c>
      <c r="AK1201">
        <v>96</v>
      </c>
      <c r="AL1201">
        <v>12719.9541015625</v>
      </c>
      <c r="AM1201">
        <v>10905.7900390625</v>
      </c>
      <c r="AN1201">
        <v>1814.1650390625</v>
      </c>
      <c r="AO1201" s="5" t="s">
        <v>778</v>
      </c>
    </row>
    <row r="1202" spans="1:41" ht="15" x14ac:dyDescent="0.25">
      <c r="A1202">
        <v>2015</v>
      </c>
      <c r="B1202" s="5" t="s">
        <v>83</v>
      </c>
      <c r="C1202" s="5" t="s">
        <v>1732</v>
      </c>
      <c r="D1202" s="5" t="s">
        <v>253</v>
      </c>
      <c r="E1202" s="5" t="s">
        <v>696</v>
      </c>
      <c r="F1202" s="5" t="s">
        <v>696</v>
      </c>
      <c r="G1202" s="5" t="s">
        <v>94</v>
      </c>
      <c r="H1202" s="5" t="s">
        <v>319</v>
      </c>
      <c r="I1202">
        <v>18767.84375</v>
      </c>
      <c r="J1202">
        <v>17355.828125</v>
      </c>
      <c r="K1202">
        <v>1698.659912109375</v>
      </c>
      <c r="L1202">
        <v>2281.602294921875</v>
      </c>
      <c r="M1202">
        <v>25344.529296875</v>
      </c>
      <c r="N1202">
        <v>18677.59375</v>
      </c>
      <c r="O1202">
        <v>8652.65234375</v>
      </c>
      <c r="P1202">
        <v>13880.1181640625</v>
      </c>
      <c r="Q1202">
        <v>12395.302734375</v>
      </c>
      <c r="R1202">
        <v>7751.36474609375</v>
      </c>
      <c r="S1202">
        <v>22420.705078125</v>
      </c>
      <c r="T1202">
        <v>11853.4951171875</v>
      </c>
      <c r="U1202">
        <v>1096.654052734375</v>
      </c>
      <c r="V1202">
        <v>13819.044921875</v>
      </c>
      <c r="W1202">
        <v>2636.78564453125</v>
      </c>
      <c r="X1202">
        <v>10615.763671875</v>
      </c>
      <c r="Y1202">
        <v>53692.890625</v>
      </c>
      <c r="Z1202">
        <v>23894.041015625</v>
      </c>
      <c r="AA1202">
        <v>102588.8125</v>
      </c>
      <c r="AB1202">
        <v>2124.7041015625</v>
      </c>
      <c r="AC1202">
        <v>10727.1123046875</v>
      </c>
      <c r="AD1202">
        <v>22243.515625</v>
      </c>
      <c r="AE1202">
        <v>25463.421875</v>
      </c>
      <c r="AF1202">
        <v>43986.5625</v>
      </c>
      <c r="AG1202">
        <v>137692.78125</v>
      </c>
      <c r="AH1202">
        <v>30778.439453125</v>
      </c>
      <c r="AI1202">
        <v>3387.286376953125</v>
      </c>
      <c r="AJ1202">
        <v>38227.26953125</v>
      </c>
      <c r="AK1202">
        <v>2068.8935546875</v>
      </c>
      <c r="AL1202">
        <v>686123.75</v>
      </c>
      <c r="AM1202">
        <v>542298.3125</v>
      </c>
      <c r="AN1202">
        <v>143825.421875</v>
      </c>
      <c r="AO1202" s="5" t="s">
        <v>1777</v>
      </c>
    </row>
    <row r="1203" spans="1:41" ht="15" x14ac:dyDescent="0.25">
      <c r="A1203">
        <v>2015</v>
      </c>
      <c r="B1203" s="5" t="s">
        <v>83</v>
      </c>
      <c r="C1203" s="5" t="s">
        <v>1732</v>
      </c>
      <c r="D1203" s="5" t="s">
        <v>253</v>
      </c>
      <c r="E1203" s="5" t="s">
        <v>696</v>
      </c>
      <c r="F1203" s="5" t="s">
        <v>696</v>
      </c>
      <c r="G1203" s="5" t="s">
        <v>97</v>
      </c>
      <c r="H1203" s="5" t="s">
        <v>319</v>
      </c>
      <c r="I1203">
        <v>18705.310546875</v>
      </c>
      <c r="J1203">
        <v>17298</v>
      </c>
      <c r="K1203">
        <v>1693</v>
      </c>
      <c r="L1203">
        <v>2274</v>
      </c>
      <c r="M1203">
        <v>25260.08203125</v>
      </c>
      <c r="N1203">
        <v>18615.361328125</v>
      </c>
      <c r="O1203">
        <v>8623.822265625</v>
      </c>
      <c r="P1203">
        <v>13833.8701171875</v>
      </c>
      <c r="Q1203">
        <v>12354.001953125</v>
      </c>
      <c r="R1203">
        <v>7725.53759765625</v>
      </c>
      <c r="S1203">
        <v>22346</v>
      </c>
      <c r="T1203">
        <v>11814</v>
      </c>
      <c r="U1203">
        <v>1093</v>
      </c>
      <c r="V1203">
        <v>13773</v>
      </c>
      <c r="W1203">
        <v>2628</v>
      </c>
      <c r="X1203">
        <v>10580.392578125</v>
      </c>
      <c r="Y1203">
        <v>53513.98828125</v>
      </c>
      <c r="Z1203">
        <v>23814.427734375</v>
      </c>
      <c r="AA1203">
        <v>102246.9921875</v>
      </c>
      <c r="AB1203">
        <v>2117.624755859375</v>
      </c>
      <c r="AC1203">
        <v>10691.3701171875</v>
      </c>
      <c r="AD1203">
        <v>22169.400390625</v>
      </c>
      <c r="AE1203">
        <v>25378.578125</v>
      </c>
      <c r="AF1203">
        <v>43840</v>
      </c>
      <c r="AG1203">
        <v>137234</v>
      </c>
      <c r="AH1203">
        <v>30675.88671875</v>
      </c>
      <c r="AI1203">
        <v>3376</v>
      </c>
      <c r="AJ1203">
        <v>38099.8984375</v>
      </c>
      <c r="AK1203">
        <v>2062</v>
      </c>
      <c r="AL1203">
        <v>683837.5</v>
      </c>
      <c r="AM1203">
        <v>540491.3125</v>
      </c>
      <c r="AN1203">
        <v>143346.203125</v>
      </c>
      <c r="AO1203" s="5" t="s">
        <v>1778</v>
      </c>
    </row>
    <row r="1204" spans="1:41" ht="15" x14ac:dyDescent="0.25">
      <c r="A1204">
        <v>2015</v>
      </c>
      <c r="B1204" s="5" t="s">
        <v>83</v>
      </c>
      <c r="C1204" s="5" t="s">
        <v>1732</v>
      </c>
      <c r="D1204" s="5" t="s">
        <v>253</v>
      </c>
      <c r="E1204" s="5" t="s">
        <v>1734</v>
      </c>
      <c r="F1204" s="5" t="s">
        <v>1734</v>
      </c>
      <c r="G1204" s="5" t="s">
        <v>94</v>
      </c>
      <c r="H1204" s="5" t="s">
        <v>319</v>
      </c>
      <c r="I1204">
        <v>820.01947021484375</v>
      </c>
      <c r="J1204"/>
      <c r="K1204">
        <v>0</v>
      </c>
      <c r="L1204"/>
      <c r="M1204"/>
      <c r="N1204">
        <v>0</v>
      </c>
      <c r="O1204">
        <v>0</v>
      </c>
      <c r="P1204">
        <v>0</v>
      </c>
      <c r="Q1204">
        <v>0</v>
      </c>
      <c r="R1204">
        <v>0</v>
      </c>
      <c r="S1204"/>
      <c r="T1204"/>
      <c r="U1204"/>
      <c r="V1204">
        <v>0</v>
      </c>
      <c r="W1204">
        <v>-43.143753051757812</v>
      </c>
      <c r="X1204"/>
      <c r="Y1204">
        <v>0</v>
      </c>
      <c r="Z1204">
        <v>0</v>
      </c>
      <c r="AA1204">
        <v>0</v>
      </c>
      <c r="AB1204">
        <v>313.04306030273437</v>
      </c>
      <c r="AC1204">
        <v>0</v>
      </c>
      <c r="AD1204">
        <v>0</v>
      </c>
      <c r="AE1204">
        <v>0</v>
      </c>
      <c r="AF1204"/>
      <c r="AG1204">
        <v>0</v>
      </c>
      <c r="AH1204">
        <v>0</v>
      </c>
      <c r="AI1204">
        <v>0</v>
      </c>
      <c r="AJ1204">
        <v>0</v>
      </c>
      <c r="AK1204"/>
      <c r="AL1204">
        <v>1089.9188232421875</v>
      </c>
      <c r="AM1204">
        <v>820.01947021484375</v>
      </c>
      <c r="AN1204">
        <v>269.8992919921875</v>
      </c>
      <c r="AO1204" s="5" t="s">
        <v>1779</v>
      </c>
    </row>
    <row r="1205" spans="1:41" ht="15" x14ac:dyDescent="0.25">
      <c r="A1205">
        <v>2015</v>
      </c>
      <c r="B1205" s="5" t="s">
        <v>83</v>
      </c>
      <c r="C1205" s="5" t="s">
        <v>1732</v>
      </c>
      <c r="D1205" s="5" t="s">
        <v>253</v>
      </c>
      <c r="E1205" s="5" t="s">
        <v>1734</v>
      </c>
      <c r="F1205" s="5" t="s">
        <v>1734</v>
      </c>
      <c r="G1205" s="5" t="s">
        <v>97</v>
      </c>
      <c r="H1205" s="5" t="s">
        <v>319</v>
      </c>
      <c r="I1205">
        <v>817.28717041015625</v>
      </c>
      <c r="J1205"/>
      <c r="K1205">
        <v>0</v>
      </c>
      <c r="L1205"/>
      <c r="M1205"/>
      <c r="N1205">
        <v>0</v>
      </c>
      <c r="O1205">
        <v>0</v>
      </c>
      <c r="P1205">
        <v>0</v>
      </c>
      <c r="Q1205">
        <v>0</v>
      </c>
      <c r="R1205">
        <v>0</v>
      </c>
      <c r="S1205"/>
      <c r="T1205"/>
      <c r="U1205"/>
      <c r="V1205">
        <v>0</v>
      </c>
      <c r="W1205">
        <v>-43</v>
      </c>
      <c r="X1205"/>
      <c r="Y1205">
        <v>0</v>
      </c>
      <c r="Z1205">
        <v>0</v>
      </c>
      <c r="AA1205">
        <v>0</v>
      </c>
      <c r="AB1205">
        <v>312</v>
      </c>
      <c r="AC1205">
        <v>0</v>
      </c>
      <c r="AD1205">
        <v>0</v>
      </c>
      <c r="AE1205">
        <v>0</v>
      </c>
      <c r="AF1205"/>
      <c r="AG1205">
        <v>0</v>
      </c>
      <c r="AH1205">
        <v>0</v>
      </c>
      <c r="AI1205">
        <v>0</v>
      </c>
      <c r="AJ1205">
        <v>0</v>
      </c>
      <c r="AK1205"/>
      <c r="AL1205">
        <v>1086.287109375</v>
      </c>
      <c r="AM1205">
        <v>817.28717041015625</v>
      </c>
      <c r="AN1205">
        <v>269</v>
      </c>
      <c r="AO1205" s="5" t="s">
        <v>1780</v>
      </c>
    </row>
    <row r="1206" spans="1:41" ht="15" x14ac:dyDescent="0.25">
      <c r="A1206">
        <v>2015</v>
      </c>
      <c r="B1206" s="5" t="s">
        <v>83</v>
      </c>
      <c r="C1206" s="5" t="s">
        <v>1732</v>
      </c>
      <c r="D1206" s="5" t="s">
        <v>253</v>
      </c>
      <c r="E1206" s="5" t="s">
        <v>1735</v>
      </c>
      <c r="F1206" s="5" t="s">
        <v>1735</v>
      </c>
      <c r="G1206" s="5" t="s">
        <v>94</v>
      </c>
      <c r="H1206" s="5" t="s">
        <v>319</v>
      </c>
      <c r="I1206">
        <v>166877.3125</v>
      </c>
      <c r="J1206">
        <v>331702.21875</v>
      </c>
      <c r="K1206">
        <v>28635.412109375</v>
      </c>
      <c r="L1206">
        <v>54862.80078125</v>
      </c>
      <c r="M1206">
        <v>229012.375</v>
      </c>
      <c r="N1206">
        <v>139628.875</v>
      </c>
      <c r="O1206">
        <v>147161.40625</v>
      </c>
      <c r="P1206">
        <v>227105.75</v>
      </c>
      <c r="Q1206">
        <v>74436.015625</v>
      </c>
      <c r="R1206">
        <v>113661.6171875</v>
      </c>
      <c r="S1206">
        <v>232448.515625</v>
      </c>
      <c r="T1206">
        <v>218242.5</v>
      </c>
      <c r="U1206">
        <v>41808.3046875</v>
      </c>
      <c r="V1206">
        <v>162356.96875</v>
      </c>
      <c r="W1206">
        <v>74504.2421875</v>
      </c>
      <c r="X1206">
        <v>243008.25</v>
      </c>
      <c r="Y1206">
        <v>910790.25</v>
      </c>
      <c r="Z1206">
        <v>164189.109375</v>
      </c>
      <c r="AA1206">
        <v>1481654.125</v>
      </c>
      <c r="AB1206">
        <v>36001.390625</v>
      </c>
      <c r="AC1206">
        <v>177807.515625</v>
      </c>
      <c r="AD1206">
        <v>326232.84375</v>
      </c>
      <c r="AE1206">
        <v>217446.21875</v>
      </c>
      <c r="AF1206">
        <v>540710.625</v>
      </c>
      <c r="AG1206">
        <v>2669690.25</v>
      </c>
      <c r="AH1206">
        <v>488473.78125</v>
      </c>
      <c r="AI1206">
        <v>91514</v>
      </c>
      <c r="AJ1206">
        <v>588650.4375</v>
      </c>
      <c r="AK1206">
        <v>112795.828125</v>
      </c>
      <c r="AL1206">
        <v>10291409</v>
      </c>
      <c r="AM1206">
        <v>8063377.5</v>
      </c>
      <c r="AN1206">
        <v>2228030.5</v>
      </c>
      <c r="AO1206" s="5" t="s">
        <v>1781</v>
      </c>
    </row>
    <row r="1207" spans="1:41" ht="15" x14ac:dyDescent="0.25">
      <c r="A1207">
        <v>2015</v>
      </c>
      <c r="B1207" s="5" t="s">
        <v>83</v>
      </c>
      <c r="C1207" s="5" t="s">
        <v>1732</v>
      </c>
      <c r="D1207" s="5" t="s">
        <v>253</v>
      </c>
      <c r="E1207" s="5" t="s">
        <v>1735</v>
      </c>
      <c r="F1207" s="5" t="s">
        <v>1735</v>
      </c>
      <c r="G1207" s="5" t="s">
        <v>97</v>
      </c>
      <c r="H1207" s="5" t="s">
        <v>319</v>
      </c>
      <c r="I1207">
        <v>166321.28125</v>
      </c>
      <c r="J1207">
        <v>330597</v>
      </c>
      <c r="K1207">
        <v>28540</v>
      </c>
      <c r="L1207">
        <v>54680</v>
      </c>
      <c r="M1207">
        <v>228249.3125</v>
      </c>
      <c r="N1207">
        <v>139163.640625</v>
      </c>
      <c r="O1207">
        <v>146671.078125</v>
      </c>
      <c r="P1207">
        <v>226349.046875</v>
      </c>
      <c r="Q1207">
        <v>74188</v>
      </c>
      <c r="R1207">
        <v>113282.8984375</v>
      </c>
      <c r="S1207">
        <v>231674</v>
      </c>
      <c r="T1207">
        <v>217515.328125</v>
      </c>
      <c r="U1207">
        <v>41669</v>
      </c>
      <c r="V1207">
        <v>161816</v>
      </c>
      <c r="W1207">
        <v>74256</v>
      </c>
      <c r="X1207">
        <v>242198.5625</v>
      </c>
      <c r="Y1207">
        <v>907755.5625</v>
      </c>
      <c r="Z1207">
        <v>163642.03125</v>
      </c>
      <c r="AA1207">
        <v>1476717.375</v>
      </c>
      <c r="AB1207">
        <v>35881.43359375</v>
      </c>
      <c r="AC1207">
        <v>177215.0625</v>
      </c>
      <c r="AD1207">
        <v>325145.84375</v>
      </c>
      <c r="AE1207">
        <v>216721.703125</v>
      </c>
      <c r="AF1207">
        <v>538909</v>
      </c>
      <c r="AG1207">
        <v>2660795</v>
      </c>
      <c r="AH1207">
        <v>486846.21875</v>
      </c>
      <c r="AI1207">
        <v>91209.078125</v>
      </c>
      <c r="AJ1207">
        <v>586689.0625</v>
      </c>
      <c r="AK1207">
        <v>112420</v>
      </c>
      <c r="AL1207">
        <v>10257118</v>
      </c>
      <c r="AM1207">
        <v>8036511.5</v>
      </c>
      <c r="AN1207">
        <v>2220606.75</v>
      </c>
      <c r="AO1207" s="5" t="s">
        <v>1782</v>
      </c>
    </row>
    <row r="1208" spans="1:41" ht="15" x14ac:dyDescent="0.25">
      <c r="A1208">
        <v>2015</v>
      </c>
      <c r="B1208" s="5" t="s">
        <v>83</v>
      </c>
      <c r="C1208" s="5" t="s">
        <v>1732</v>
      </c>
      <c r="D1208" s="5" t="s">
        <v>253</v>
      </c>
      <c r="E1208" s="5" t="s">
        <v>1736</v>
      </c>
      <c r="F1208" s="5" t="s">
        <v>1736</v>
      </c>
      <c r="G1208" s="5" t="s">
        <v>94</v>
      </c>
      <c r="H1208" s="5" t="s">
        <v>319</v>
      </c>
      <c r="I1208">
        <v>157302.265625</v>
      </c>
      <c r="J1208">
        <v>326053.40625</v>
      </c>
      <c r="K1208">
        <v>28358.490234375</v>
      </c>
      <c r="L1208">
        <v>55238.05078125</v>
      </c>
      <c r="M1208">
        <v>211007.703125</v>
      </c>
      <c r="N1208">
        <v>126018.4453125</v>
      </c>
      <c r="O1208">
        <v>144499.703125</v>
      </c>
      <c r="P1208">
        <v>221258.078125</v>
      </c>
      <c r="Q1208">
        <v>64607.26953125</v>
      </c>
      <c r="R1208">
        <v>110994.140625</v>
      </c>
      <c r="S1208">
        <v>222280.625</v>
      </c>
      <c r="T1208">
        <v>215744.1875</v>
      </c>
      <c r="U1208">
        <v>42343.6796875</v>
      </c>
      <c r="V1208">
        <v>155750.953125</v>
      </c>
      <c r="W1208">
        <v>75353.0703125</v>
      </c>
      <c r="X1208">
        <v>242043.84375</v>
      </c>
      <c r="Y1208">
        <v>893484.6875</v>
      </c>
      <c r="Z1208">
        <v>147935.5625</v>
      </c>
      <c r="AA1208">
        <v>1444602.375</v>
      </c>
      <c r="AB1208">
        <v>34795.4375</v>
      </c>
      <c r="AC1208">
        <v>176547.21875</v>
      </c>
      <c r="AD1208">
        <v>316370.15625</v>
      </c>
      <c r="AE1208">
        <v>199969.59375</v>
      </c>
      <c r="AF1208">
        <v>522787.90625</v>
      </c>
      <c r="AG1208">
        <v>2627610</v>
      </c>
      <c r="AH1208">
        <v>477204.375</v>
      </c>
      <c r="AI1208">
        <v>91636.40625</v>
      </c>
      <c r="AJ1208">
        <v>571414.125</v>
      </c>
      <c r="AK1208">
        <v>115001.1796875</v>
      </c>
      <c r="AL1208">
        <v>10018211</v>
      </c>
      <c r="AM1208">
        <v>7843917.5</v>
      </c>
      <c r="AN1208">
        <v>2174295</v>
      </c>
      <c r="AO1208" s="5" t="s">
        <v>1783</v>
      </c>
    </row>
    <row r="1209" spans="1:41" ht="15" x14ac:dyDescent="0.25">
      <c r="A1209">
        <v>2015</v>
      </c>
      <c r="B1209" s="5" t="s">
        <v>83</v>
      </c>
      <c r="C1209" s="5" t="s">
        <v>1732</v>
      </c>
      <c r="D1209" s="5" t="s">
        <v>253</v>
      </c>
      <c r="E1209" s="5" t="s">
        <v>1736</v>
      </c>
      <c r="F1209" s="5" t="s">
        <v>1736</v>
      </c>
      <c r="G1209" s="5" t="s">
        <v>97</v>
      </c>
      <c r="H1209" s="5" t="s">
        <v>319</v>
      </c>
      <c r="I1209">
        <v>156778.140625</v>
      </c>
      <c r="J1209">
        <v>324967</v>
      </c>
      <c r="K1209">
        <v>28264</v>
      </c>
      <c r="L1209">
        <v>55054</v>
      </c>
      <c r="M1209">
        <v>210304.640625</v>
      </c>
      <c r="N1209">
        <v>125598.5546875</v>
      </c>
      <c r="O1209">
        <v>144018.234375</v>
      </c>
      <c r="P1209">
        <v>220520.859375</v>
      </c>
      <c r="Q1209">
        <v>64392</v>
      </c>
      <c r="R1209">
        <v>110624.3125</v>
      </c>
      <c r="S1209">
        <v>221540</v>
      </c>
      <c r="T1209">
        <v>215025.34375</v>
      </c>
      <c r="U1209">
        <v>42202.59375</v>
      </c>
      <c r="V1209">
        <v>155232</v>
      </c>
      <c r="W1209">
        <v>75102</v>
      </c>
      <c r="X1209">
        <v>241237.359375</v>
      </c>
      <c r="Y1209">
        <v>890507.625</v>
      </c>
      <c r="Z1209">
        <v>147442.640625</v>
      </c>
      <c r="AA1209">
        <v>1439789</v>
      </c>
      <c r="AB1209">
        <v>34679.5</v>
      </c>
      <c r="AC1209">
        <v>175958.96875</v>
      </c>
      <c r="AD1209">
        <v>315316.03125</v>
      </c>
      <c r="AE1209">
        <v>199303.296875</v>
      </c>
      <c r="AF1209">
        <v>521046</v>
      </c>
      <c r="AG1209">
        <v>2618855</v>
      </c>
      <c r="AH1209">
        <v>475614.34375</v>
      </c>
      <c r="AI1209">
        <v>91331.078125</v>
      </c>
      <c r="AJ1209">
        <v>569510.1875</v>
      </c>
      <c r="AK1209">
        <v>114618</v>
      </c>
      <c r="AL1209">
        <v>9984832</v>
      </c>
      <c r="AM1209">
        <v>7817782</v>
      </c>
      <c r="AN1209">
        <v>2167050.5</v>
      </c>
      <c r="AO1209" s="5" t="s">
        <v>1784</v>
      </c>
    </row>
    <row r="1210" spans="1:41" ht="15" x14ac:dyDescent="0.25">
      <c r="A1210">
        <v>2016</v>
      </c>
      <c r="B1210" s="5" t="s">
        <v>803</v>
      </c>
      <c r="C1210" s="5" t="s">
        <v>363</v>
      </c>
      <c r="D1210" s="5" t="s">
        <v>91</v>
      </c>
      <c r="E1210" s="5" t="s">
        <v>92</v>
      </c>
      <c r="F1210" s="5" t="s">
        <v>93</v>
      </c>
      <c r="G1210" s="5" t="s">
        <v>94</v>
      </c>
      <c r="H1210" s="5" t="s">
        <v>319</v>
      </c>
      <c r="I1210">
        <v>14245.199000000001</v>
      </c>
      <c r="J1210">
        <v>27965.5</v>
      </c>
      <c r="K1210">
        <v>1213</v>
      </c>
      <c r="L1210">
        <v>2328.3020000000001</v>
      </c>
      <c r="M1210">
        <v>14801.71749258021</v>
      </c>
      <c r="N1210">
        <v>10427</v>
      </c>
      <c r="O1210">
        <v>7817.4830000000002</v>
      </c>
      <c r="P1210">
        <v>18993</v>
      </c>
      <c r="Q1210">
        <v>6284.1519300000009</v>
      </c>
      <c r="R1210">
        <v>8293.4634009685415</v>
      </c>
      <c r="S1210">
        <v>22080.851999999999</v>
      </c>
      <c r="T1210">
        <v>11515.615889999999</v>
      </c>
      <c r="U1210">
        <v>650</v>
      </c>
      <c r="V1210">
        <v>8098</v>
      </c>
      <c r="W1210">
        <v>9980.5</v>
      </c>
      <c r="X1210">
        <v>9726.3240000000005</v>
      </c>
      <c r="Y1210">
        <v>111110.234</v>
      </c>
      <c r="Z1210">
        <v>12901.685967343999</v>
      </c>
      <c r="AA1210">
        <v>118771.11906030191</v>
      </c>
      <c r="AB1210">
        <v>0</v>
      </c>
      <c r="AC1210">
        <v>16905.257850000002</v>
      </c>
      <c r="AD1210">
        <v>24747.647120000001</v>
      </c>
      <c r="AE1210">
        <v>15545</v>
      </c>
      <c r="AF1210">
        <v>48925.943249999997</v>
      </c>
      <c r="AG1210">
        <v>161962</v>
      </c>
      <c r="AH1210">
        <v>39962.45653000001</v>
      </c>
      <c r="AI1210">
        <v>20089</v>
      </c>
      <c r="AJ1210">
        <v>29821.752037968759</v>
      </c>
      <c r="AK1210">
        <v>3068</v>
      </c>
      <c r="AL1210">
        <v>778230.1875</v>
      </c>
      <c r="AM1210">
        <v>613227.625</v>
      </c>
      <c r="AN1210">
        <v>165002.59375</v>
      </c>
      <c r="AO1210" s="5" t="s">
        <v>804</v>
      </c>
    </row>
    <row r="1211" spans="1:41" ht="15" x14ac:dyDescent="0.25">
      <c r="A1211">
        <v>2016</v>
      </c>
      <c r="B1211" s="5" t="s">
        <v>1808</v>
      </c>
      <c r="C1211" s="5" t="s">
        <v>363</v>
      </c>
      <c r="D1211" s="5" t="s">
        <v>91</v>
      </c>
      <c r="E1211" s="5" t="s">
        <v>92</v>
      </c>
      <c r="F1211" s="5" t="s">
        <v>93</v>
      </c>
      <c r="G1211" s="5" t="s">
        <v>94</v>
      </c>
      <c r="H1211" s="5" t="s">
        <v>319</v>
      </c>
      <c r="I1211">
        <v>20166.279153327971</v>
      </c>
      <c r="J1211">
        <v>39499.48632355591</v>
      </c>
      <c r="K1211">
        <v>1180.8524921018989</v>
      </c>
      <c r="L1211">
        <v>3098.5344858951589</v>
      </c>
      <c r="M1211">
        <v>17061.943049362249</v>
      </c>
      <c r="N1211">
        <v>16523.242498933876</v>
      </c>
      <c r="O1211">
        <v>10156.416955842149</v>
      </c>
      <c r="P1211">
        <v>20165.203351587759</v>
      </c>
      <c r="Q1211">
        <v>5691.0262816258773</v>
      </c>
      <c r="R1211">
        <v>9386.2790934695931</v>
      </c>
      <c r="S1211">
        <v>24060.371865351579</v>
      </c>
      <c r="T1211">
        <v>12280.865917859746</v>
      </c>
      <c r="U1211">
        <v>887.95982157182084</v>
      </c>
      <c r="V1211">
        <v>10672.018854384671</v>
      </c>
      <c r="W1211">
        <v>10327.560572845776</v>
      </c>
      <c r="X1211">
        <v>12469.15465252178</v>
      </c>
      <c r="Y1211">
        <v>114589.34211085163</v>
      </c>
      <c r="Z1211">
        <v>13424.036839716953</v>
      </c>
      <c r="AA1211">
        <v>120996.8767759445</v>
      </c>
      <c r="AB1211">
        <v>8505.2318797942007</v>
      </c>
      <c r="AC1211">
        <v>17434.599005936845</v>
      </c>
      <c r="AD1211">
        <v>32084.911797331988</v>
      </c>
      <c r="AE1211">
        <v>16636.839375458392</v>
      </c>
      <c r="AF1211">
        <v>55725.210642643389</v>
      </c>
      <c r="AG1211">
        <v>215030.22394929684</v>
      </c>
      <c r="AH1211">
        <v>42158.902145280437</v>
      </c>
      <c r="AI1211">
        <v>20718.369461530528</v>
      </c>
      <c r="AJ1211">
        <v>33408.409830065313</v>
      </c>
      <c r="AK1211">
        <v>3164.3752851670361</v>
      </c>
      <c r="AL1211">
        <v>907504.5</v>
      </c>
      <c r="AM1211">
        <v>713335.625</v>
      </c>
      <c r="AN1211">
        <v>194168.96875</v>
      </c>
      <c r="AO1211" s="5" t="s">
        <v>2261</v>
      </c>
    </row>
    <row r="1212" spans="1:41" ht="15" x14ac:dyDescent="0.25">
      <c r="A1212">
        <v>2016</v>
      </c>
      <c r="B1212" s="5" t="s">
        <v>1807</v>
      </c>
      <c r="C1212" s="5" t="s">
        <v>363</v>
      </c>
      <c r="D1212" s="5" t="s">
        <v>91</v>
      </c>
      <c r="E1212" s="5" t="s">
        <v>92</v>
      </c>
      <c r="F1212" s="5" t="s">
        <v>93</v>
      </c>
      <c r="G1212" s="5" t="s">
        <v>94</v>
      </c>
      <c r="H1212" s="5" t="s">
        <v>319</v>
      </c>
      <c r="I1212">
        <v>12237.387476704487</v>
      </c>
      <c r="J1212">
        <v>31722.90182693916</v>
      </c>
      <c r="K1212">
        <v>1237.3162311131978</v>
      </c>
      <c r="L1212">
        <v>3685.5103123329009</v>
      </c>
      <c r="M1212">
        <v>27400.608199039489</v>
      </c>
      <c r="N1212">
        <v>12229.337518455572</v>
      </c>
      <c r="O1212">
        <v>8814.4242472332116</v>
      </c>
      <c r="P1212">
        <v>16841.460208311022</v>
      </c>
      <c r="Q1212">
        <v>5613.3940942422259</v>
      </c>
      <c r="R1212">
        <v>11181.356079794517</v>
      </c>
      <c r="S1212">
        <v>23798.360262908063</v>
      </c>
      <c r="T1212">
        <v>12537.080273373469</v>
      </c>
      <c r="U1212">
        <v>941.20636383824444</v>
      </c>
      <c r="V1212">
        <v>10775.226563087497</v>
      </c>
      <c r="W1212">
        <v>8026.1637060116354</v>
      </c>
      <c r="X1212">
        <v>14636.287725304834</v>
      </c>
      <c r="Y1212">
        <v>115657.3534413208</v>
      </c>
      <c r="Z1212">
        <v>13778.626645447737</v>
      </c>
      <c r="AA1212">
        <v>123784.07557249955</v>
      </c>
      <c r="AB1212">
        <v>8707.745168364163</v>
      </c>
      <c r="AC1212">
        <v>17225.768514624302</v>
      </c>
      <c r="AD1212">
        <v>21736.294161234513</v>
      </c>
      <c r="AE1212">
        <v>17610.499835033686</v>
      </c>
      <c r="AF1212">
        <v>50955.787510789211</v>
      </c>
      <c r="AG1212">
        <v>195856.58403281652</v>
      </c>
      <c r="AH1212">
        <v>60099.181517281126</v>
      </c>
      <c r="AI1212">
        <v>10004.28337293235</v>
      </c>
      <c r="AJ1212">
        <v>39981.65584475502</v>
      </c>
      <c r="AK1212">
        <v>2598.5798225267299</v>
      </c>
      <c r="AL1212">
        <v>879674.4375</v>
      </c>
      <c r="AM1212">
        <v>680078.0625</v>
      </c>
      <c r="AN1212">
        <v>199596.328125</v>
      </c>
      <c r="AO1212" s="5" t="s">
        <v>2260</v>
      </c>
    </row>
    <row r="1213" spans="1:41" ht="15" x14ac:dyDescent="0.25">
      <c r="A1213">
        <v>2016</v>
      </c>
      <c r="B1213" s="5" t="s">
        <v>1806</v>
      </c>
      <c r="C1213" s="5" t="s">
        <v>363</v>
      </c>
      <c r="D1213" s="5" t="s">
        <v>91</v>
      </c>
      <c r="E1213" s="5" t="s">
        <v>92</v>
      </c>
      <c r="F1213" s="5" t="s">
        <v>93</v>
      </c>
      <c r="G1213" s="5" t="s">
        <v>94</v>
      </c>
      <c r="H1213" s="5" t="s">
        <v>319</v>
      </c>
      <c r="I1213">
        <v>12292.639398026484</v>
      </c>
      <c r="J1213">
        <v>33008.548825393467</v>
      </c>
      <c r="K1213">
        <v>1039.1163587002779</v>
      </c>
      <c r="L1213">
        <v>3163.4129971566194</v>
      </c>
      <c r="M1213">
        <v>13626.350600688182</v>
      </c>
      <c r="N1213">
        <v>10090.548295684766</v>
      </c>
      <c r="O1213">
        <v>9070.3074320775813</v>
      </c>
      <c r="P1213">
        <v>18598.584531245739</v>
      </c>
      <c r="Q1213">
        <v>2550.1907974903975</v>
      </c>
      <c r="R1213">
        <v>10012.690712457679</v>
      </c>
      <c r="S1213">
        <v>22528.471158213244</v>
      </c>
      <c r="T1213">
        <v>13519.225202884028</v>
      </c>
      <c r="U1213">
        <v>1001.1912254674243</v>
      </c>
      <c r="V1213">
        <v>8873.1967001179401</v>
      </c>
      <c r="W1213">
        <v>6536.7917740093771</v>
      </c>
      <c r="X1213">
        <v>15034.20439193556</v>
      </c>
      <c r="Y1213">
        <v>92030.357999569256</v>
      </c>
      <c r="Z1213">
        <v>11013.562148244904</v>
      </c>
      <c r="AA1213">
        <v>113962.69220458415</v>
      </c>
      <c r="AB1213">
        <v>2372.8275613619749</v>
      </c>
      <c r="AC1213">
        <v>14941.766103047321</v>
      </c>
      <c r="AD1213">
        <v>22881.184448346048</v>
      </c>
      <c r="AE1213">
        <v>23397.48858192662</v>
      </c>
      <c r="AF1213">
        <v>41165.409774188804</v>
      </c>
      <c r="AG1213">
        <v>164866.21178958894</v>
      </c>
      <c r="AH1213">
        <v>41761.213045030912</v>
      </c>
      <c r="AI1213">
        <v>6017.2335946592384</v>
      </c>
      <c r="AJ1213">
        <v>37269.76897686765</v>
      </c>
      <c r="AK1213">
        <v>2162.8617816658361</v>
      </c>
      <c r="AL1213">
        <v>754788</v>
      </c>
      <c r="AM1213">
        <v>598238.25</v>
      </c>
      <c r="AN1213">
        <v>156549.796875</v>
      </c>
      <c r="AO1213" s="5" t="s">
        <v>2262</v>
      </c>
    </row>
    <row r="1214" spans="1:41" ht="15" x14ac:dyDescent="0.25">
      <c r="A1214">
        <v>2016</v>
      </c>
      <c r="B1214" s="5" t="s">
        <v>1806</v>
      </c>
      <c r="C1214" s="5" t="s">
        <v>363</v>
      </c>
      <c r="D1214" s="5" t="s">
        <v>91</v>
      </c>
      <c r="E1214" s="5" t="s">
        <v>92</v>
      </c>
      <c r="F1214" s="5" t="s">
        <v>93</v>
      </c>
      <c r="G1214" s="5" t="s">
        <v>97</v>
      </c>
      <c r="H1214" s="5" t="s">
        <v>319</v>
      </c>
      <c r="I1214">
        <v>12163.5</v>
      </c>
      <c r="J1214">
        <v>31490.885999999999</v>
      </c>
      <c r="K1214">
        <v>1027</v>
      </c>
      <c r="L1214">
        <v>3133.7472240000002</v>
      </c>
      <c r="M1214">
        <v>13356</v>
      </c>
      <c r="N1214">
        <v>10143.6420153125</v>
      </c>
      <c r="O1214">
        <v>9268.0149999999994</v>
      </c>
      <c r="P1214">
        <v>18472.64453330078</v>
      </c>
      <c r="Q1214">
        <v>2501.0226395999998</v>
      </c>
      <c r="R1214">
        <v>9759.8112282422371</v>
      </c>
      <c r="S1214">
        <v>22095</v>
      </c>
      <c r="T1214">
        <v>13196.61875</v>
      </c>
      <c r="U1214">
        <v>890</v>
      </c>
      <c r="V1214">
        <v>8702.5443749999995</v>
      </c>
      <c r="W1214">
        <v>6352.5830400000004</v>
      </c>
      <c r="X1214">
        <v>15334.1098905</v>
      </c>
      <c r="Y1214">
        <v>92038</v>
      </c>
      <c r="Z1214">
        <v>10801.465344</v>
      </c>
      <c r="AA1214">
        <v>113632.2094666276</v>
      </c>
      <c r="AB1214">
        <v>1800</v>
      </c>
      <c r="AC1214">
        <v>15020.38848</v>
      </c>
      <c r="AD1214">
        <v>22393.954100888019</v>
      </c>
      <c r="AE1214">
        <v>22975.637206477979</v>
      </c>
      <c r="AF1214">
        <v>40779.613929528001</v>
      </c>
      <c r="AG1214">
        <v>162310.33269039949</v>
      </c>
      <c r="AH1214">
        <v>41563.342297547293</v>
      </c>
      <c r="AI1214">
        <v>5808.2939999999999</v>
      </c>
      <c r="AJ1214">
        <v>37191.995735704157</v>
      </c>
      <c r="AK1214">
        <v>2181</v>
      </c>
      <c r="AL1214">
        <v>746383.375</v>
      </c>
      <c r="AM1214">
        <v>592007.4375</v>
      </c>
      <c r="AN1214">
        <v>154375.921875</v>
      </c>
      <c r="AO1214" s="5" t="s">
        <v>2263</v>
      </c>
    </row>
    <row r="1215" spans="1:41" ht="15" x14ac:dyDescent="0.25">
      <c r="A1215">
        <v>2016</v>
      </c>
      <c r="B1215" s="5" t="s">
        <v>1807</v>
      </c>
      <c r="C1215" s="5" t="s">
        <v>363</v>
      </c>
      <c r="D1215" s="5" t="s">
        <v>91</v>
      </c>
      <c r="E1215" s="5" t="s">
        <v>92</v>
      </c>
      <c r="F1215" s="5" t="s">
        <v>93</v>
      </c>
      <c r="G1215" s="5" t="s">
        <v>97</v>
      </c>
      <c r="H1215" s="5" t="s">
        <v>319</v>
      </c>
      <c r="I1215">
        <v>11803.044239999999</v>
      </c>
      <c r="J1215">
        <v>31817.279999999999</v>
      </c>
      <c r="K1215">
        <v>1219.336139</v>
      </c>
      <c r="L1215">
        <v>3610.46</v>
      </c>
      <c r="M1215">
        <v>26924.830241243591</v>
      </c>
      <c r="N1215">
        <v>12141</v>
      </c>
      <c r="O1215">
        <v>8581</v>
      </c>
      <c r="P1215">
        <v>16535.708467199998</v>
      </c>
      <c r="Q1215">
        <v>5749.4927456736004</v>
      </c>
      <c r="R1215">
        <v>11020.195571849221</v>
      </c>
      <c r="S1215">
        <v>24249.21696755118</v>
      </c>
      <c r="T1215">
        <v>12242.45</v>
      </c>
      <c r="U1215">
        <v>916.87799999999993</v>
      </c>
      <c r="V1215">
        <v>10602</v>
      </c>
      <c r="W1215">
        <v>7741.29</v>
      </c>
      <c r="X1215">
        <v>14665.107</v>
      </c>
      <c r="Y1215">
        <v>114064</v>
      </c>
      <c r="Z1215">
        <v>14123.436</v>
      </c>
      <c r="AA1215">
        <v>122123.7185958418</v>
      </c>
      <c r="AB1215">
        <v>1552</v>
      </c>
      <c r="AC1215">
        <v>17079.599999999999</v>
      </c>
      <c r="AD1215">
        <v>22261.439256610262</v>
      </c>
      <c r="AE1215">
        <v>16985.448</v>
      </c>
      <c r="AF1215">
        <v>49956.789166681643</v>
      </c>
      <c r="AG1215">
        <v>194205</v>
      </c>
      <c r="AH1215">
        <v>60786.129493254353</v>
      </c>
      <c r="AI1215">
        <v>9649.2000000000007</v>
      </c>
      <c r="AJ1215">
        <v>40551.439265046887</v>
      </c>
      <c r="AK1215">
        <v>2567.7781799999998</v>
      </c>
      <c r="AL1215">
        <v>865725.25</v>
      </c>
      <c r="AM1215">
        <v>673285.4375</v>
      </c>
      <c r="AN1215">
        <v>192439.78125</v>
      </c>
      <c r="AO1215" s="5" t="s">
        <v>2264</v>
      </c>
    </row>
    <row r="1216" spans="1:41" ht="15" x14ac:dyDescent="0.25">
      <c r="A1216">
        <v>2016</v>
      </c>
      <c r="B1216" s="5" t="s">
        <v>1808</v>
      </c>
      <c r="C1216" s="5" t="s">
        <v>363</v>
      </c>
      <c r="D1216" s="5" t="s">
        <v>91</v>
      </c>
      <c r="E1216" s="5" t="s">
        <v>92</v>
      </c>
      <c r="F1216" s="5" t="s">
        <v>93</v>
      </c>
      <c r="G1216" s="5" t="s">
        <v>97</v>
      </c>
      <c r="H1216" s="5" t="s">
        <v>319</v>
      </c>
      <c r="I1216">
        <v>19945.080000000002</v>
      </c>
      <c r="J1216">
        <v>39028.936565374999</v>
      </c>
      <c r="K1216">
        <v>1178.3149000000001</v>
      </c>
      <c r="L1216">
        <v>3100</v>
      </c>
      <c r="M1216">
        <v>16546.991299610068</v>
      </c>
      <c r="N1216">
        <v>16266.70156812381</v>
      </c>
      <c r="O1216">
        <v>9848.5184016000003</v>
      </c>
      <c r="P1216">
        <v>19944.015998474999</v>
      </c>
      <c r="Q1216">
        <v>5518.2379984335312</v>
      </c>
      <c r="R1216">
        <v>9291.1478929649966</v>
      </c>
      <c r="S1216">
        <v>23477.862087000001</v>
      </c>
      <c r="T1216">
        <v>11936.5</v>
      </c>
      <c r="U1216">
        <v>869.61</v>
      </c>
      <c r="V1216">
        <v>9873</v>
      </c>
      <c r="W1216">
        <v>10014</v>
      </c>
      <c r="X1216">
        <v>12090.572</v>
      </c>
      <c r="Y1216">
        <v>111110.234</v>
      </c>
      <c r="Z1216">
        <v>13016.4625</v>
      </c>
      <c r="AA1216">
        <v>120025.6286818935</v>
      </c>
      <c r="AB1216">
        <v>1602</v>
      </c>
      <c r="AC1216">
        <v>16905.257850000002</v>
      </c>
      <c r="AD1216">
        <v>31110.764683701898</v>
      </c>
      <c r="AE1216">
        <v>16468.55676798903</v>
      </c>
      <c r="AF1216">
        <v>55751.567000000003</v>
      </c>
      <c r="AG1216">
        <v>214611.5129861609</v>
      </c>
      <c r="AH1216">
        <v>41798.668337488387</v>
      </c>
      <c r="AI1216">
        <v>20089.328000000001</v>
      </c>
      <c r="AJ1216">
        <v>32956.642547107702</v>
      </c>
      <c r="AK1216">
        <v>3068.3</v>
      </c>
      <c r="AL1216">
        <v>887444.375</v>
      </c>
      <c r="AM1216">
        <v>704682.5625</v>
      </c>
      <c r="AN1216">
        <v>182761.8125</v>
      </c>
      <c r="AO1216" s="5" t="s">
        <v>2265</v>
      </c>
    </row>
    <row r="1217" spans="1:41" ht="15" x14ac:dyDescent="0.25">
      <c r="A1217">
        <v>2016</v>
      </c>
      <c r="B1217" s="5" t="s">
        <v>803</v>
      </c>
      <c r="C1217" s="5" t="s">
        <v>363</v>
      </c>
      <c r="D1217" s="5" t="s">
        <v>91</v>
      </c>
      <c r="E1217" s="5" t="s">
        <v>92</v>
      </c>
      <c r="F1217" s="5" t="s">
        <v>93</v>
      </c>
      <c r="G1217" s="5" t="s">
        <v>97</v>
      </c>
      <c r="H1217" s="5" t="s">
        <v>319</v>
      </c>
      <c r="I1217">
        <v>14245.199000000001</v>
      </c>
      <c r="J1217">
        <v>27965.5</v>
      </c>
      <c r="K1217">
        <v>1178.3149000000001</v>
      </c>
      <c r="L1217">
        <v>2328.3020000000001</v>
      </c>
      <c r="M1217">
        <v>14803</v>
      </c>
      <c r="N1217">
        <v>10427</v>
      </c>
      <c r="O1217">
        <v>10662.344800000001</v>
      </c>
      <c r="P1217">
        <v>18993</v>
      </c>
      <c r="Q1217">
        <v>6345.3445300000003</v>
      </c>
      <c r="R1217">
        <v>8293.4634009685415</v>
      </c>
      <c r="S1217">
        <v>22080.851999999999</v>
      </c>
      <c r="T1217">
        <v>11515.615889999999</v>
      </c>
      <c r="U1217">
        <v>650</v>
      </c>
      <c r="V1217">
        <v>8097</v>
      </c>
      <c r="W1217">
        <v>8109.5</v>
      </c>
      <c r="X1217">
        <v>9726</v>
      </c>
      <c r="Y1217">
        <v>111110.234</v>
      </c>
      <c r="Z1217">
        <v>12901.685967343999</v>
      </c>
      <c r="AA1217">
        <v>118771.11906030191</v>
      </c>
      <c r="AB1217">
        <v>0</v>
      </c>
      <c r="AC1217">
        <v>16905.257850000002</v>
      </c>
      <c r="AD1217">
        <v>24747.647120000001</v>
      </c>
      <c r="AE1217">
        <v>15545</v>
      </c>
      <c r="AF1217">
        <v>48925.943249999997</v>
      </c>
      <c r="AG1217">
        <v>161962</v>
      </c>
      <c r="AH1217">
        <v>39962.45653000001</v>
      </c>
      <c r="AI1217">
        <v>20089</v>
      </c>
      <c r="AJ1217">
        <v>29821.752037968748</v>
      </c>
      <c r="AK1217">
        <v>3068</v>
      </c>
      <c r="AL1217">
        <v>779230.5</v>
      </c>
      <c r="AM1217">
        <v>613287.75</v>
      </c>
      <c r="AN1217">
        <v>165942.734375</v>
      </c>
      <c r="AO1217" s="5" t="s">
        <v>807</v>
      </c>
    </row>
    <row r="1218" spans="1:41" ht="15" x14ac:dyDescent="0.25">
      <c r="A1218">
        <v>2016</v>
      </c>
      <c r="B1218" s="5" t="s">
        <v>1808</v>
      </c>
      <c r="C1218" s="5" t="s">
        <v>363</v>
      </c>
      <c r="D1218" s="5" t="s">
        <v>91</v>
      </c>
      <c r="E1218" s="5" t="s">
        <v>29</v>
      </c>
      <c r="F1218" s="5" t="s">
        <v>29</v>
      </c>
      <c r="G1218" s="5" t="s">
        <v>94</v>
      </c>
      <c r="H1218" s="5" t="s">
        <v>319</v>
      </c>
      <c r="I1218">
        <v>108.28778311851474</v>
      </c>
      <c r="J1218">
        <v>562.97097396769777</v>
      </c>
      <c r="K1218">
        <v>82.504977614106465</v>
      </c>
      <c r="L1218">
        <v>119.94327042174814</v>
      </c>
      <c r="M1218">
        <v>186.66751185191586</v>
      </c>
      <c r="N1218">
        <v>56.722172109698192</v>
      </c>
      <c r="O1218">
        <v>0</v>
      </c>
      <c r="P1218">
        <v>54.468754908612908</v>
      </c>
      <c r="Q1218">
        <v>5.5857086014821045</v>
      </c>
      <c r="R1218">
        <v>36.835378568038003</v>
      </c>
      <c r="S1218">
        <v>0</v>
      </c>
      <c r="T1218">
        <v>190.79276073262119</v>
      </c>
      <c r="U1218">
        <v>0</v>
      </c>
      <c r="V1218">
        <v>2774.2298722743299</v>
      </c>
      <c r="W1218">
        <v>0</v>
      </c>
      <c r="X1218">
        <v>192.85538517297385</v>
      </c>
      <c r="Y1218">
        <v>17532.307742997622</v>
      </c>
      <c r="Z1218">
        <v>1132.1951815539794</v>
      </c>
      <c r="AA1218">
        <v>2550.732924140565</v>
      </c>
      <c r="AB1218">
        <v>143.35239860450997</v>
      </c>
      <c r="AC1218">
        <v>11.045353878088504</v>
      </c>
      <c r="AD1218">
        <v>53.54366784711474</v>
      </c>
      <c r="AE1218">
        <v>0</v>
      </c>
      <c r="AF1218">
        <v>394.86763051022831</v>
      </c>
      <c r="AG1218">
        <v>20843.724042881175</v>
      </c>
      <c r="AH1218">
        <v>1955.1111143353396</v>
      </c>
      <c r="AI1218">
        <v>100.03728535710408</v>
      </c>
      <c r="AJ1218">
        <v>1158.6792793681077</v>
      </c>
      <c r="AK1218">
        <v>0</v>
      </c>
      <c r="AL1218">
        <v>50247.45703125</v>
      </c>
      <c r="AM1218">
        <v>47342.59375</v>
      </c>
      <c r="AN1218">
        <v>2904.865234375</v>
      </c>
      <c r="AO1218" s="5" t="s">
        <v>2268</v>
      </c>
    </row>
    <row r="1219" spans="1:41" ht="15" x14ac:dyDescent="0.25">
      <c r="A1219">
        <v>2016</v>
      </c>
      <c r="B1219" s="5" t="s">
        <v>803</v>
      </c>
      <c r="C1219" s="5" t="s">
        <v>363</v>
      </c>
      <c r="D1219" s="5" t="s">
        <v>91</v>
      </c>
      <c r="E1219" s="5" t="s">
        <v>29</v>
      </c>
      <c r="F1219" s="5" t="s">
        <v>29</v>
      </c>
      <c r="G1219" s="5" t="s">
        <v>94</v>
      </c>
      <c r="H1219" s="5" t="s">
        <v>319</v>
      </c>
      <c r="I1219">
        <v>495</v>
      </c>
      <c r="J1219">
        <v>527.75</v>
      </c>
      <c r="K1219">
        <v>80</v>
      </c>
      <c r="L1219">
        <v>62.860999999999997</v>
      </c>
      <c r="M1219">
        <v>60</v>
      </c>
      <c r="N1219">
        <v>56</v>
      </c>
      <c r="O1219">
        <v>450</v>
      </c>
      <c r="P1219">
        <v>0</v>
      </c>
      <c r="Q1219">
        <v>5.5197599999999998</v>
      </c>
      <c r="R1219">
        <v>0</v>
      </c>
      <c r="S1219">
        <v>0</v>
      </c>
      <c r="T1219">
        <v>38.88682</v>
      </c>
      <c r="U1219">
        <v>0</v>
      </c>
      <c r="V1219">
        <v>1366</v>
      </c>
      <c r="W1219">
        <v>0</v>
      </c>
      <c r="X1219">
        <v>142</v>
      </c>
      <c r="Y1219">
        <v>17000</v>
      </c>
      <c r="Z1219">
        <v>1210.9532400000001</v>
      </c>
      <c r="AA1219">
        <v>3494.105940367082</v>
      </c>
      <c r="AB1219">
        <v>0</v>
      </c>
      <c r="AC1219">
        <v>10.71</v>
      </c>
      <c r="AD1219">
        <v>14.98</v>
      </c>
      <c r="AE1219">
        <v>0</v>
      </c>
      <c r="AF1219">
        <v>729.53978784115452</v>
      </c>
      <c r="AG1219">
        <v>19214</v>
      </c>
      <c r="AH1219">
        <v>2955.5745048933882</v>
      </c>
      <c r="AI1219">
        <v>97</v>
      </c>
      <c r="AJ1219">
        <v>1336.4606900000001</v>
      </c>
      <c r="AK1219">
        <v>0</v>
      </c>
      <c r="AL1219">
        <v>49347.33984375</v>
      </c>
      <c r="AM1219">
        <v>45508.8984375</v>
      </c>
      <c r="AN1219">
        <v>3838.44140625</v>
      </c>
      <c r="AO1219" s="5" t="s">
        <v>808</v>
      </c>
    </row>
    <row r="1220" spans="1:41" ht="15" x14ac:dyDescent="0.25">
      <c r="A1220">
        <v>2016</v>
      </c>
      <c r="B1220" s="5" t="s">
        <v>1807</v>
      </c>
      <c r="C1220" s="5" t="s">
        <v>363</v>
      </c>
      <c r="D1220" s="5" t="s">
        <v>91</v>
      </c>
      <c r="E1220" s="5" t="s">
        <v>29</v>
      </c>
      <c r="F1220" s="5" t="s">
        <v>29</v>
      </c>
      <c r="G1220" s="5" t="s">
        <v>94</v>
      </c>
      <c r="H1220" s="5" t="s">
        <v>319</v>
      </c>
      <c r="I1220">
        <v>0</v>
      </c>
      <c r="J1220">
        <v>1233.0324731154453</v>
      </c>
      <c r="K1220">
        <v>84.602819221415231</v>
      </c>
      <c r="L1220">
        <v>134.30697551399666</v>
      </c>
      <c r="M1220">
        <v>189.69538372301696</v>
      </c>
      <c r="N1220">
        <v>56.049367734187584</v>
      </c>
      <c r="O1220">
        <v>0</v>
      </c>
      <c r="P1220">
        <v>0</v>
      </c>
      <c r="Q1220">
        <v>6.211089534759191</v>
      </c>
      <c r="R1220">
        <v>20.526790739653077</v>
      </c>
      <c r="S1220">
        <v>0</v>
      </c>
      <c r="T1220">
        <v>423.01409610707611</v>
      </c>
      <c r="U1220">
        <v>0</v>
      </c>
      <c r="V1220">
        <v>1480.5493363747664</v>
      </c>
      <c r="W1220">
        <v>0</v>
      </c>
      <c r="X1220">
        <v>31.72605720803071</v>
      </c>
      <c r="Y1220">
        <v>5816.4438214722968</v>
      </c>
      <c r="Z1220">
        <v>63.45211441606142</v>
      </c>
      <c r="AA1220">
        <v>2574.3397984519706</v>
      </c>
      <c r="AB1220">
        <v>146.99739839720897</v>
      </c>
      <c r="AC1220">
        <v>11.104120022810749</v>
      </c>
      <c r="AD1220">
        <v>62.110895347591921</v>
      </c>
      <c r="AE1220">
        <v>0</v>
      </c>
      <c r="AF1220">
        <v>1326.347229574917</v>
      </c>
      <c r="AG1220">
        <v>22173.341382692663</v>
      </c>
      <c r="AH1220">
        <v>2749.5916246959951</v>
      </c>
      <c r="AI1220">
        <v>0</v>
      </c>
      <c r="AJ1220">
        <v>1153.267241268574</v>
      </c>
      <c r="AK1220">
        <v>0</v>
      </c>
      <c r="AL1220">
        <v>39736.70703125</v>
      </c>
      <c r="AM1220">
        <v>36048.97265625</v>
      </c>
      <c r="AN1220">
        <v>3687.73828125</v>
      </c>
      <c r="AO1220" s="5" t="s">
        <v>2266</v>
      </c>
    </row>
    <row r="1221" spans="1:41" ht="15" x14ac:dyDescent="0.25">
      <c r="A1221">
        <v>2016</v>
      </c>
      <c r="B1221" s="5" t="s">
        <v>1806</v>
      </c>
      <c r="C1221" s="5" t="s">
        <v>363</v>
      </c>
      <c r="D1221" s="5" t="s">
        <v>91</v>
      </c>
      <c r="E1221" s="5" t="s">
        <v>29</v>
      </c>
      <c r="F1221" s="5" t="s">
        <v>29</v>
      </c>
      <c r="G1221" s="5" t="s">
        <v>94</v>
      </c>
      <c r="H1221" s="5" t="s">
        <v>319</v>
      </c>
      <c r="I1221">
        <v>0</v>
      </c>
      <c r="J1221">
        <v>2491.7367529245839</v>
      </c>
      <c r="K1221">
        <v>85.700318243321888</v>
      </c>
      <c r="L1221">
        <v>128.55047736498284</v>
      </c>
      <c r="M1221">
        <v>187.46944615726665</v>
      </c>
      <c r="N1221">
        <v>56.240833847179992</v>
      </c>
      <c r="O1221">
        <v>0</v>
      </c>
      <c r="P1221">
        <v>0</v>
      </c>
      <c r="Q1221">
        <v>6.1597103737387613</v>
      </c>
      <c r="R1221">
        <v>21.043745282267032</v>
      </c>
      <c r="S1221">
        <v>0</v>
      </c>
      <c r="T1221">
        <v>214.25079560830474</v>
      </c>
      <c r="U1221">
        <v>0</v>
      </c>
      <c r="V1221">
        <v>1071.2539780415236</v>
      </c>
      <c r="W1221">
        <v>0</v>
      </c>
      <c r="X1221">
        <v>83.557810287238851</v>
      </c>
      <c r="Y1221">
        <v>6398.6000108420212</v>
      </c>
      <c r="Z1221">
        <v>64.27523868249142</v>
      </c>
      <c r="AA1221">
        <v>2446.2107006482515</v>
      </c>
      <c r="AB1221">
        <v>588.11843394479649</v>
      </c>
      <c r="AC1221">
        <v>56.179001067567434</v>
      </c>
      <c r="AD1221">
        <v>61.597103737387606</v>
      </c>
      <c r="AE1221">
        <v>0</v>
      </c>
      <c r="AF1221">
        <v>1508.3256010824653</v>
      </c>
      <c r="AG1221">
        <v>21166.126539880603</v>
      </c>
      <c r="AH1221">
        <v>2785.2603429079613</v>
      </c>
      <c r="AI1221">
        <v>897.71083359879685</v>
      </c>
      <c r="AJ1221">
        <v>1173.4039700224557</v>
      </c>
      <c r="AK1221">
        <v>0</v>
      </c>
      <c r="AL1221">
        <v>41491.76953125</v>
      </c>
      <c r="AM1221">
        <v>36588.10546875</v>
      </c>
      <c r="AN1221">
        <v>4903.6650390625</v>
      </c>
      <c r="AO1221" s="5" t="s">
        <v>2267</v>
      </c>
    </row>
    <row r="1222" spans="1:41" ht="15" x14ac:dyDescent="0.25">
      <c r="A1222">
        <v>2016</v>
      </c>
      <c r="B1222" s="5" t="s">
        <v>1808</v>
      </c>
      <c r="C1222" s="5" t="s">
        <v>363</v>
      </c>
      <c r="D1222" s="5" t="s">
        <v>91</v>
      </c>
      <c r="E1222" s="5" t="s">
        <v>29</v>
      </c>
      <c r="F1222" s="5" t="s">
        <v>29</v>
      </c>
      <c r="G1222" s="5" t="s">
        <v>97</v>
      </c>
      <c r="H1222" s="5" t="s">
        <v>319</v>
      </c>
      <c r="I1222">
        <v>107.1</v>
      </c>
      <c r="J1222">
        <v>556.25</v>
      </c>
      <c r="K1222">
        <v>71.5715</v>
      </c>
      <c r="L1222">
        <v>120</v>
      </c>
      <c r="M1222">
        <v>181</v>
      </c>
      <c r="N1222">
        <v>55.841500000000003</v>
      </c>
      <c r="O1222">
        <v>0</v>
      </c>
      <c r="P1222">
        <v>53.871299999999998</v>
      </c>
      <c r="Q1222">
        <v>5.4161179245283027</v>
      </c>
      <c r="R1222">
        <v>36.462786550247984</v>
      </c>
      <c r="S1222">
        <v>0</v>
      </c>
      <c r="T1222">
        <v>185</v>
      </c>
      <c r="U1222"/>
      <c r="V1222">
        <v>2690</v>
      </c>
      <c r="W1222">
        <v>0</v>
      </c>
      <c r="X1222">
        <v>187</v>
      </c>
      <c r="Y1222">
        <v>17000</v>
      </c>
      <c r="Z1222">
        <v>1097.82</v>
      </c>
      <c r="AA1222">
        <v>2530.2580610117252</v>
      </c>
      <c r="AB1222">
        <v>139</v>
      </c>
      <c r="AC1222">
        <v>10.71</v>
      </c>
      <c r="AD1222">
        <v>51.917999999999999</v>
      </c>
      <c r="AE1222">
        <v>0</v>
      </c>
      <c r="AF1222">
        <v>395.0543910851685</v>
      </c>
      <c r="AG1222">
        <v>20803.1367449235</v>
      </c>
      <c r="AH1222">
        <v>1938.405339622645</v>
      </c>
      <c r="AI1222">
        <v>97</v>
      </c>
      <c r="AJ1222">
        <v>1143.0148883374691</v>
      </c>
      <c r="AK1222"/>
      <c r="AL1222">
        <v>49455.8359375</v>
      </c>
      <c r="AM1222">
        <v>46604.9375</v>
      </c>
      <c r="AN1222">
        <v>2850.89501953125</v>
      </c>
      <c r="AO1222" s="5" t="s">
        <v>2271</v>
      </c>
    </row>
    <row r="1223" spans="1:41" ht="15" x14ac:dyDescent="0.25">
      <c r="A1223">
        <v>2016</v>
      </c>
      <c r="B1223" s="5" t="s">
        <v>803</v>
      </c>
      <c r="C1223" s="5" t="s">
        <v>363</v>
      </c>
      <c r="D1223" s="5" t="s">
        <v>91</v>
      </c>
      <c r="E1223" s="5" t="s">
        <v>29</v>
      </c>
      <c r="F1223" s="5" t="s">
        <v>29</v>
      </c>
      <c r="G1223" s="5" t="s">
        <v>97</v>
      </c>
      <c r="H1223" s="5" t="s">
        <v>319</v>
      </c>
      <c r="I1223">
        <v>495</v>
      </c>
      <c r="J1223">
        <v>527.75</v>
      </c>
      <c r="K1223">
        <v>71.5715</v>
      </c>
      <c r="L1223">
        <v>62.860999999999997</v>
      </c>
      <c r="M1223">
        <v>60</v>
      </c>
      <c r="N1223">
        <v>56</v>
      </c>
      <c r="O1223">
        <v>0</v>
      </c>
      <c r="P1223">
        <v>0</v>
      </c>
      <c r="Q1223">
        <v>5.5197599999999998</v>
      </c>
      <c r="R1223">
        <v>0</v>
      </c>
      <c r="S1223">
        <v>0</v>
      </c>
      <c r="T1223">
        <v>38.88682</v>
      </c>
      <c r="U1223"/>
      <c r="V1223">
        <v>1366</v>
      </c>
      <c r="W1223">
        <v>0</v>
      </c>
      <c r="X1223">
        <v>142</v>
      </c>
      <c r="Y1223">
        <v>17000</v>
      </c>
      <c r="Z1223">
        <v>1210.9532400000001</v>
      </c>
      <c r="AA1223">
        <v>3494.105940367082</v>
      </c>
      <c r="AB1223"/>
      <c r="AC1223">
        <v>10.71</v>
      </c>
      <c r="AD1223">
        <v>14.98</v>
      </c>
      <c r="AE1223"/>
      <c r="AF1223">
        <v>729.53978784115452</v>
      </c>
      <c r="AG1223">
        <v>19214</v>
      </c>
      <c r="AH1223">
        <v>2955.5745048933882</v>
      </c>
      <c r="AI1223">
        <v>97</v>
      </c>
      <c r="AJ1223">
        <v>1336.4606900000001</v>
      </c>
      <c r="AK1223"/>
      <c r="AL1223">
        <v>48888.9140625</v>
      </c>
      <c r="AM1223">
        <v>45508.8984375</v>
      </c>
      <c r="AN1223">
        <v>3380.012939453125</v>
      </c>
      <c r="AO1223" s="5" t="s">
        <v>811</v>
      </c>
    </row>
    <row r="1224" spans="1:41" ht="15" x14ac:dyDescent="0.25">
      <c r="A1224">
        <v>2016</v>
      </c>
      <c r="B1224" s="5" t="s">
        <v>1807</v>
      </c>
      <c r="C1224" s="5" t="s">
        <v>363</v>
      </c>
      <c r="D1224" s="5" t="s">
        <v>91</v>
      </c>
      <c r="E1224" s="5" t="s">
        <v>29</v>
      </c>
      <c r="F1224" s="5" t="s">
        <v>29</v>
      </c>
      <c r="G1224" s="5" t="s">
        <v>97</v>
      </c>
      <c r="H1224" s="5" t="s">
        <v>319</v>
      </c>
      <c r="I1224">
        <v>0</v>
      </c>
      <c r="J1224">
        <v>1219</v>
      </c>
      <c r="K1224">
        <v>83.535195999999999</v>
      </c>
      <c r="L1224">
        <v>131.572</v>
      </c>
      <c r="M1224">
        <v>183.859375</v>
      </c>
      <c r="N1224">
        <v>55</v>
      </c>
      <c r="O1224">
        <v>0</v>
      </c>
      <c r="P1224">
        <v>0</v>
      </c>
      <c r="Q1224">
        <v>6.3646892693999986</v>
      </c>
      <c r="R1224">
        <v>20.23093145402785</v>
      </c>
      <c r="S1224">
        <v>0</v>
      </c>
      <c r="T1224">
        <v>414.4</v>
      </c>
      <c r="U1224"/>
      <c r="V1224">
        <v>1457</v>
      </c>
      <c r="W1224">
        <v>0</v>
      </c>
      <c r="X1224">
        <v>30.9</v>
      </c>
      <c r="Y1224">
        <v>5847</v>
      </c>
      <c r="Z1224">
        <v>65.040000000000006</v>
      </c>
      <c r="AA1224">
        <v>2539.8093225011771</v>
      </c>
      <c r="AB1224">
        <v>139</v>
      </c>
      <c r="AC1224">
        <v>11</v>
      </c>
      <c r="AD1224">
        <v>63.646892694000002</v>
      </c>
      <c r="AE1224">
        <v>0</v>
      </c>
      <c r="AF1224">
        <v>1302.1223854262021</v>
      </c>
      <c r="AG1224">
        <v>21982</v>
      </c>
      <c r="AH1224">
        <v>2791.793526438873</v>
      </c>
      <c r="AI1224">
        <v>0</v>
      </c>
      <c r="AJ1224">
        <v>1170.968077408078</v>
      </c>
      <c r="AK1224">
        <v>0</v>
      </c>
      <c r="AL1224">
        <v>39514.2421875</v>
      </c>
      <c r="AM1224">
        <v>35807.109375</v>
      </c>
      <c r="AN1224">
        <v>3707.135009765625</v>
      </c>
      <c r="AO1224" s="5" t="s">
        <v>2269</v>
      </c>
    </row>
    <row r="1225" spans="1:41" ht="15" x14ac:dyDescent="0.25">
      <c r="A1225">
        <v>2016</v>
      </c>
      <c r="B1225" s="5" t="s">
        <v>1806</v>
      </c>
      <c r="C1225" s="5" t="s">
        <v>363</v>
      </c>
      <c r="D1225" s="5" t="s">
        <v>91</v>
      </c>
      <c r="E1225" s="5" t="s">
        <v>29</v>
      </c>
      <c r="F1225" s="5" t="s">
        <v>29</v>
      </c>
      <c r="G1225" s="5" t="s">
        <v>97</v>
      </c>
      <c r="H1225" s="5" t="s">
        <v>319</v>
      </c>
      <c r="I1225">
        <v>0</v>
      </c>
      <c r="J1225">
        <v>2377.172</v>
      </c>
      <c r="K1225">
        <v>85</v>
      </c>
      <c r="L1225">
        <v>127.34496</v>
      </c>
      <c r="M1225">
        <v>183.75</v>
      </c>
      <c r="N1225">
        <v>56.536757812499992</v>
      </c>
      <c r="O1225">
        <v>0</v>
      </c>
      <c r="P1225">
        <v>0</v>
      </c>
      <c r="Q1225">
        <v>6.0409499999999996</v>
      </c>
      <c r="R1225">
        <v>20.512266621259378</v>
      </c>
      <c r="S1225">
        <v>0</v>
      </c>
      <c r="T1225">
        <v>210.125</v>
      </c>
      <c r="U1225"/>
      <c r="V1225">
        <v>1050.625</v>
      </c>
      <c r="W1225">
        <v>0</v>
      </c>
      <c r="X1225">
        <v>84.872</v>
      </c>
      <c r="Y1225">
        <v>6862</v>
      </c>
      <c r="Z1225">
        <v>63.037439999999997</v>
      </c>
      <c r="AA1225">
        <v>2439.1070052974001</v>
      </c>
      <c r="AB1225">
        <v>134</v>
      </c>
      <c r="AC1225">
        <v>56.474589999999999</v>
      </c>
      <c r="AD1225">
        <v>60.409499999999987</v>
      </c>
      <c r="AE1225">
        <v>0</v>
      </c>
      <c r="AF1225">
        <v>1494.1808639999999</v>
      </c>
      <c r="AG1225">
        <v>20831.494485667281</v>
      </c>
      <c r="AH1225">
        <v>2775.5</v>
      </c>
      <c r="AI1225">
        <v>871.85519999999997</v>
      </c>
      <c r="AJ1225">
        <v>1170.968077408078</v>
      </c>
      <c r="AK1225">
        <v>0</v>
      </c>
      <c r="AL1225">
        <v>40961.0078125</v>
      </c>
      <c r="AM1225">
        <v>36555.49609375</v>
      </c>
      <c r="AN1225">
        <v>4405.51171875</v>
      </c>
      <c r="AO1225" s="5" t="s">
        <v>2270</v>
      </c>
    </row>
    <row r="1226" spans="1:41" ht="15" x14ac:dyDescent="0.25">
      <c r="A1226">
        <v>2016</v>
      </c>
      <c r="B1226" s="5" t="s">
        <v>1808</v>
      </c>
      <c r="C1226" s="5" t="s">
        <v>363</v>
      </c>
      <c r="D1226" s="5" t="s">
        <v>91</v>
      </c>
      <c r="E1226" s="5" t="s">
        <v>154</v>
      </c>
      <c r="F1226" s="5" t="s">
        <v>154</v>
      </c>
      <c r="G1226" s="5" t="s">
        <v>94</v>
      </c>
      <c r="H1226" s="5" t="s">
        <v>319</v>
      </c>
      <c r="I1226">
        <v>5196.782277468531</v>
      </c>
      <c r="J1226">
        <v>19016.601909253681</v>
      </c>
      <c r="K1226">
        <v>732.23167632519483</v>
      </c>
      <c r="L1226">
        <v>1599.243605623308</v>
      </c>
      <c r="M1226">
        <v>4206.4647180442089</v>
      </c>
      <c r="N1226">
        <v>8453.4306384981264</v>
      </c>
      <c r="O1226">
        <v>8846.2337077015291</v>
      </c>
      <c r="P1226">
        <v>8240.1721912703852</v>
      </c>
      <c r="Q1226">
        <v>2471.6942542821903</v>
      </c>
      <c r="R1226">
        <v>5306.9672222936615</v>
      </c>
      <c r="S1226">
        <v>3415.2544481957334</v>
      </c>
      <c r="T1226">
        <v>6347.7267151853157</v>
      </c>
      <c r="U1226">
        <v>681.69737753655465</v>
      </c>
      <c r="V1226">
        <v>1981.1507749587315</v>
      </c>
      <c r="W1226">
        <v>1210.7605464870123</v>
      </c>
      <c r="X1226">
        <v>8564.9190745369051</v>
      </c>
      <c r="Y1226">
        <v>20512.800059307221</v>
      </c>
      <c r="Z1226">
        <v>4769.5385013916421</v>
      </c>
      <c r="AA1226">
        <v>44895.65158305048</v>
      </c>
      <c r="AB1226">
        <v>423.86932249247195</v>
      </c>
      <c r="AC1226">
        <v>7767.7069934989504</v>
      </c>
      <c r="AD1226">
        <v>10965.119083108049</v>
      </c>
      <c r="AE1226">
        <v>7910.3754258390381</v>
      </c>
      <c r="AF1226">
        <v>16290.084611412869</v>
      </c>
      <c r="AG1226">
        <v>69063.182205529651</v>
      </c>
      <c r="AH1226">
        <v>11676.955417368679</v>
      </c>
      <c r="AI1226">
        <v>1275.7332163581211</v>
      </c>
      <c r="AJ1226">
        <v>18224.499922781106</v>
      </c>
      <c r="AK1226">
        <v>1904.2148833335773</v>
      </c>
      <c r="AL1226">
        <v>301951.0625</v>
      </c>
      <c r="AM1226">
        <v>242381.578125</v>
      </c>
      <c r="AN1226">
        <v>59569.484375</v>
      </c>
      <c r="AO1226" s="5" t="s">
        <v>2274</v>
      </c>
    </row>
    <row r="1227" spans="1:41" ht="15" x14ac:dyDescent="0.25">
      <c r="A1227">
        <v>2016</v>
      </c>
      <c r="B1227" s="5" t="s">
        <v>803</v>
      </c>
      <c r="C1227" s="5" t="s">
        <v>363</v>
      </c>
      <c r="D1227" s="5" t="s">
        <v>91</v>
      </c>
      <c r="E1227" s="5" t="s">
        <v>154</v>
      </c>
      <c r="F1227" s="5" t="s">
        <v>154</v>
      </c>
      <c r="G1227" s="5" t="s">
        <v>94</v>
      </c>
      <c r="H1227" s="5" t="s">
        <v>319</v>
      </c>
      <c r="I1227">
        <v>4163</v>
      </c>
      <c r="J1227">
        <v>10947</v>
      </c>
      <c r="K1227">
        <v>710</v>
      </c>
      <c r="L1227">
        <v>1169.279</v>
      </c>
      <c r="M1227">
        <v>3401.75</v>
      </c>
      <c r="N1227">
        <v>8321</v>
      </c>
      <c r="O1227">
        <v>5822.5</v>
      </c>
      <c r="P1227">
        <v>9024</v>
      </c>
      <c r="Q1227">
        <v>2318.5869600000001</v>
      </c>
      <c r="R1227">
        <v>6622.335930968542</v>
      </c>
      <c r="S1227">
        <v>1037</v>
      </c>
      <c r="T1227">
        <v>6604.8519800000004</v>
      </c>
      <c r="U1227">
        <v>529</v>
      </c>
      <c r="V1227">
        <v>1949</v>
      </c>
      <c r="W1227">
        <v>589</v>
      </c>
      <c r="X1227">
        <v>6825.3490000000002</v>
      </c>
      <c r="Y1227">
        <v>19890</v>
      </c>
      <c r="Z1227">
        <v>2609.733294744</v>
      </c>
      <c r="AA1227">
        <v>52906.534</v>
      </c>
      <c r="AB1227">
        <v>0</v>
      </c>
      <c r="AC1227">
        <v>7531.8675000000003</v>
      </c>
      <c r="AD1227">
        <v>9788.280999999999</v>
      </c>
      <c r="AE1227">
        <v>7090</v>
      </c>
      <c r="AF1227">
        <v>14730.36366623508</v>
      </c>
      <c r="AG1227">
        <v>64499</v>
      </c>
      <c r="AH1227">
        <v>11925.316076490821</v>
      </c>
      <c r="AI1227">
        <v>1237</v>
      </c>
      <c r="AJ1227">
        <v>19383.407842968762</v>
      </c>
      <c r="AK1227">
        <v>1846</v>
      </c>
      <c r="AL1227">
        <v>283471.15625</v>
      </c>
      <c r="AM1227">
        <v>233684.109375</v>
      </c>
      <c r="AN1227">
        <v>49787.046875</v>
      </c>
      <c r="AO1227" s="5" t="s">
        <v>812</v>
      </c>
    </row>
    <row r="1228" spans="1:41" ht="15" x14ac:dyDescent="0.25">
      <c r="A1228">
        <v>2016</v>
      </c>
      <c r="B1228" s="5" t="s">
        <v>1806</v>
      </c>
      <c r="C1228" s="5" t="s">
        <v>363</v>
      </c>
      <c r="D1228" s="5" t="s">
        <v>91</v>
      </c>
      <c r="E1228" s="5" t="s">
        <v>154</v>
      </c>
      <c r="F1228" s="5" t="s">
        <v>154</v>
      </c>
      <c r="G1228" s="5" t="s">
        <v>94</v>
      </c>
      <c r="H1228" s="5" t="s">
        <v>319</v>
      </c>
      <c r="I1228">
        <v>2499.2355307708749</v>
      </c>
      <c r="J1228">
        <v>14917.211644228217</v>
      </c>
      <c r="K1228">
        <v>599.90222770325329</v>
      </c>
      <c r="L1228">
        <v>2056.8076378397254</v>
      </c>
      <c r="M1228">
        <v>4561.3994385008082</v>
      </c>
      <c r="N1228">
        <v>7859.7690118110977</v>
      </c>
      <c r="O1228">
        <v>5910.1081968550861</v>
      </c>
      <c r="P1228">
        <v>978.16200734971528</v>
      </c>
      <c r="Q1228">
        <v>2130.0278472388636</v>
      </c>
      <c r="R1228">
        <v>5751.9193988975385</v>
      </c>
      <c r="S1228">
        <v>4370.7162304094163</v>
      </c>
      <c r="T1228">
        <v>8114.7488836645416</v>
      </c>
      <c r="U1228">
        <v>799.23135525078123</v>
      </c>
      <c r="V1228">
        <v>1963.6085417501129</v>
      </c>
      <c r="W1228">
        <v>1546.8907442919601</v>
      </c>
      <c r="X1228">
        <v>8329.0962098413929</v>
      </c>
      <c r="Y1228">
        <v>29436.988062603028</v>
      </c>
      <c r="Z1228">
        <v>7136.0512493258047</v>
      </c>
      <c r="AA1228">
        <v>42862.591057612532</v>
      </c>
      <c r="AB1228">
        <v>588.11843394479649</v>
      </c>
      <c r="AC1228">
        <v>7396.0512744213065</v>
      </c>
      <c r="AD1228">
        <v>8551.5801542710724</v>
      </c>
      <c r="AE1228">
        <v>5105.314719549674</v>
      </c>
      <c r="AF1228">
        <v>18671.710448848808</v>
      </c>
      <c r="AG1228">
        <v>59904.704022179554</v>
      </c>
      <c r="AH1228">
        <v>12249.789238904823</v>
      </c>
      <c r="AI1228">
        <v>674.89000616615988</v>
      </c>
      <c r="AJ1228">
        <v>18903.035906390498</v>
      </c>
      <c r="AK1228">
        <v>1061.61269223915</v>
      </c>
      <c r="AL1228">
        <v>284931.25</v>
      </c>
      <c r="AM1228">
        <v>228372.421875</v>
      </c>
      <c r="AN1228">
        <v>56558.85546875</v>
      </c>
      <c r="AO1228" s="5" t="s">
        <v>2275</v>
      </c>
    </row>
    <row r="1229" spans="1:41" ht="15" x14ac:dyDescent="0.25">
      <c r="A1229">
        <v>2016</v>
      </c>
      <c r="B1229" s="5" t="s">
        <v>1807</v>
      </c>
      <c r="C1229" s="5" t="s">
        <v>363</v>
      </c>
      <c r="D1229" s="5" t="s">
        <v>91</v>
      </c>
      <c r="E1229" s="5" t="s">
        <v>154</v>
      </c>
      <c r="F1229" s="5" t="s">
        <v>154</v>
      </c>
      <c r="G1229" s="5" t="s">
        <v>94</v>
      </c>
      <c r="H1229" s="5" t="s">
        <v>319</v>
      </c>
      <c r="I1229">
        <v>3918.1680651917927</v>
      </c>
      <c r="J1229">
        <v>17052.141256099421</v>
      </c>
      <c r="K1229">
        <v>750.85002059006013</v>
      </c>
      <c r="L1229">
        <v>2155.2568196655529</v>
      </c>
      <c r="M1229">
        <v>5640.8400948258468</v>
      </c>
      <c r="N1229">
        <v>8276.2707903349437</v>
      </c>
      <c r="O1229">
        <v>6372.6599802743376</v>
      </c>
      <c r="P1229">
        <v>3472.4169614189614</v>
      </c>
      <c r="Q1229">
        <v>2312.5345974485472</v>
      </c>
      <c r="R1229">
        <v>5253.9024443859334</v>
      </c>
      <c r="S1229">
        <v>4261.9448927415542</v>
      </c>
      <c r="T1229">
        <v>6027.9508695258346</v>
      </c>
      <c r="U1229">
        <v>750.85002059006013</v>
      </c>
      <c r="V1229">
        <v>2792.9505695469702</v>
      </c>
      <c r="W1229">
        <v>1017.3489011375181</v>
      </c>
      <c r="X1229">
        <v>8723.6081969681782</v>
      </c>
      <c r="Y1229">
        <v>26385.504244678872</v>
      </c>
      <c r="Z1229">
        <v>9359.18687636906</v>
      </c>
      <c r="AA1229">
        <v>45107.673674693004</v>
      </c>
      <c r="AB1229">
        <v>415.61134942520232</v>
      </c>
      <c r="AC1229">
        <v>7594.0548068382568</v>
      </c>
      <c r="AD1229">
        <v>9911.8657302849588</v>
      </c>
      <c r="AE1229">
        <v>3459.620785011723</v>
      </c>
      <c r="AF1229">
        <v>16747.713882886532</v>
      </c>
      <c r="AG1229">
        <v>63590.651532536489</v>
      </c>
      <c r="AH1229">
        <v>12891.354578863145</v>
      </c>
      <c r="AI1229">
        <v>666.24720136864494</v>
      </c>
      <c r="AJ1229">
        <v>18578.64182183276</v>
      </c>
      <c r="AK1229">
        <v>1158.0010880931209</v>
      </c>
      <c r="AL1229">
        <v>294645.84375</v>
      </c>
      <c r="AM1229">
        <v>236807.5625</v>
      </c>
      <c r="AN1229">
        <v>57838.28515625</v>
      </c>
      <c r="AO1229" s="5" t="s">
        <v>2273</v>
      </c>
    </row>
    <row r="1230" spans="1:41" ht="15" x14ac:dyDescent="0.25">
      <c r="A1230">
        <v>2016</v>
      </c>
      <c r="B1230" s="5" t="s">
        <v>1808</v>
      </c>
      <c r="C1230" s="5" t="s">
        <v>363</v>
      </c>
      <c r="D1230" s="5" t="s">
        <v>91</v>
      </c>
      <c r="E1230" s="5" t="s">
        <v>154</v>
      </c>
      <c r="F1230" s="5" t="s">
        <v>154</v>
      </c>
      <c r="G1230" s="5" t="s">
        <v>97</v>
      </c>
      <c r="H1230" s="5" t="s">
        <v>319</v>
      </c>
      <c r="I1230">
        <v>5139.78</v>
      </c>
      <c r="J1230">
        <v>18789.574065375</v>
      </c>
      <c r="K1230">
        <v>709.38649999999996</v>
      </c>
      <c r="L1230">
        <v>1600</v>
      </c>
      <c r="M1230">
        <v>4081.8249999999998</v>
      </c>
      <c r="N1230">
        <v>8322.1821281238099</v>
      </c>
      <c r="O1230">
        <v>8578.0541135999993</v>
      </c>
      <c r="P1230">
        <v>8149.7876886000004</v>
      </c>
      <c r="Q1230">
        <v>2396.6498272071158</v>
      </c>
      <c r="R1230">
        <v>5253.2869371284733</v>
      </c>
      <c r="S1230">
        <v>3311.5620869999998</v>
      </c>
      <c r="T1230">
        <v>6155</v>
      </c>
      <c r="U1230">
        <v>667.61</v>
      </c>
      <c r="V1230">
        <v>1921</v>
      </c>
      <c r="W1230">
        <v>1174</v>
      </c>
      <c r="X1230">
        <v>8304.875</v>
      </c>
      <c r="Y1230">
        <v>19890</v>
      </c>
      <c r="Z1230">
        <v>4624.728000000001</v>
      </c>
      <c r="AA1230">
        <v>44535.271900590087</v>
      </c>
      <c r="AB1230">
        <v>411</v>
      </c>
      <c r="AC1230">
        <v>7531.8675000000003</v>
      </c>
      <c r="AD1230">
        <v>10632.201256408331</v>
      </c>
      <c r="AE1230">
        <v>7830.3615137803899</v>
      </c>
      <c r="AF1230">
        <v>16297.789334040859</v>
      </c>
      <c r="AG1230">
        <v>68928.701056752485</v>
      </c>
      <c r="AH1230">
        <v>11577.17971403274</v>
      </c>
      <c r="AI1230">
        <v>1237</v>
      </c>
      <c r="AJ1230">
        <v>17978.006615458398</v>
      </c>
      <c r="AK1230">
        <v>1846.4</v>
      </c>
      <c r="AL1230">
        <v>297875.09375</v>
      </c>
      <c r="AM1230">
        <v>239856.59375</v>
      </c>
      <c r="AN1230">
        <v>58018.484375</v>
      </c>
      <c r="AO1230" s="5" t="s">
        <v>2276</v>
      </c>
    </row>
    <row r="1231" spans="1:41" ht="15" x14ac:dyDescent="0.25">
      <c r="A1231">
        <v>2016</v>
      </c>
      <c r="B1231" s="5" t="s">
        <v>1807</v>
      </c>
      <c r="C1231" s="5" t="s">
        <v>363</v>
      </c>
      <c r="D1231" s="5" t="s">
        <v>91</v>
      </c>
      <c r="E1231" s="5" t="s">
        <v>154</v>
      </c>
      <c r="F1231" s="5" t="s">
        <v>154</v>
      </c>
      <c r="G1231" s="5" t="s">
        <v>97</v>
      </c>
      <c r="H1231" s="5" t="s">
        <v>319</v>
      </c>
      <c r="I1231">
        <v>3779.1</v>
      </c>
      <c r="J1231">
        <v>16858.080000000002</v>
      </c>
      <c r="K1231">
        <v>739.48935300000005</v>
      </c>
      <c r="L1231">
        <v>2111.3679999999999</v>
      </c>
      <c r="M1231">
        <v>5834.5048718749986</v>
      </c>
      <c r="N1231">
        <v>8220</v>
      </c>
      <c r="O1231">
        <v>6206</v>
      </c>
      <c r="P1231">
        <v>3409.376256</v>
      </c>
      <c r="Q1231">
        <v>2369.7233883245999</v>
      </c>
      <c r="R1231">
        <v>5178.1762461869193</v>
      </c>
      <c r="S1231">
        <v>4367.3424402918381</v>
      </c>
      <c r="T1231">
        <v>5905.2</v>
      </c>
      <c r="U1231">
        <v>731.44200000000001</v>
      </c>
      <c r="V1231">
        <v>2748</v>
      </c>
      <c r="W1231">
        <v>981.24</v>
      </c>
      <c r="X1231">
        <v>8751.4920000000002</v>
      </c>
      <c r="Y1231">
        <v>26128</v>
      </c>
      <c r="Z1231">
        <v>9593.4000000000015</v>
      </c>
      <c r="AA1231">
        <v>44502.629444728933</v>
      </c>
      <c r="AB1231">
        <v>393</v>
      </c>
      <c r="AC1231">
        <v>7529.6</v>
      </c>
      <c r="AD1231">
        <v>10156.98535663182</v>
      </c>
      <c r="AE1231">
        <v>3336.828</v>
      </c>
      <c r="AF1231">
        <v>16441.828101536332</v>
      </c>
      <c r="AG1231">
        <v>63002</v>
      </c>
      <c r="AH1231">
        <v>13089.21657203456</v>
      </c>
      <c r="AI1231">
        <v>642.6</v>
      </c>
      <c r="AJ1231">
        <v>18863.794718589848</v>
      </c>
      <c r="AK1231">
        <v>1144.2750000000001</v>
      </c>
      <c r="AL1231">
        <v>293014.65625</v>
      </c>
      <c r="AM1231">
        <v>234803.34375</v>
      </c>
      <c r="AN1231">
        <v>58211.33984375</v>
      </c>
      <c r="AO1231" s="5" t="s">
        <v>2277</v>
      </c>
    </row>
    <row r="1232" spans="1:41" ht="15" x14ac:dyDescent="0.25">
      <c r="A1232">
        <v>2016</v>
      </c>
      <c r="B1232" s="5" t="s">
        <v>1806</v>
      </c>
      <c r="C1232" s="5" t="s">
        <v>363</v>
      </c>
      <c r="D1232" s="5" t="s">
        <v>91</v>
      </c>
      <c r="E1232" s="5" t="s">
        <v>154</v>
      </c>
      <c r="F1232" s="5" t="s">
        <v>154</v>
      </c>
      <c r="G1232" s="5" t="s">
        <v>97</v>
      </c>
      <c r="H1232" s="5" t="s">
        <v>319</v>
      </c>
      <c r="I1232">
        <v>2472.98</v>
      </c>
      <c r="J1232">
        <v>14231.35</v>
      </c>
      <c r="K1232">
        <v>594</v>
      </c>
      <c r="L1232">
        <v>2037.51936</v>
      </c>
      <c r="M1232">
        <v>4470.8999999999996</v>
      </c>
      <c r="N1232">
        <v>7901.1249778124984</v>
      </c>
      <c r="O1232">
        <v>5765.2650000000003</v>
      </c>
      <c r="P1232">
        <v>971.53840000000002</v>
      </c>
      <c r="Q1232">
        <v>2088.9605099999999</v>
      </c>
      <c r="R1232">
        <v>5606.649515645051</v>
      </c>
      <c r="S1232">
        <v>4287</v>
      </c>
      <c r="T1232">
        <v>7958.4843749999991</v>
      </c>
      <c r="U1232">
        <v>710</v>
      </c>
      <c r="V1232">
        <v>1925.795625</v>
      </c>
      <c r="W1232">
        <v>1496.4460799999999</v>
      </c>
      <c r="X1232">
        <v>8496.0508905000024</v>
      </c>
      <c r="Y1232">
        <v>29257</v>
      </c>
      <c r="Z1232">
        <v>6998.6267135999997</v>
      </c>
      <c r="AA1232">
        <v>42738.119854563367</v>
      </c>
      <c r="AB1232">
        <v>549</v>
      </c>
      <c r="AC1232">
        <v>7434.9678700000022</v>
      </c>
      <c r="AD1232">
        <v>8422.949781605701</v>
      </c>
      <c r="AE1232">
        <v>5013.2670611439817</v>
      </c>
      <c r="AF1232">
        <v>18496.855439999999</v>
      </c>
      <c r="AG1232">
        <v>58969.006534755637</v>
      </c>
      <c r="AH1232">
        <v>12206.862499999999</v>
      </c>
      <c r="AI1232">
        <v>655.452</v>
      </c>
      <c r="AJ1232">
        <v>18863.794718589848</v>
      </c>
      <c r="AK1232">
        <v>1065</v>
      </c>
      <c r="AL1232">
        <v>281684.96875</v>
      </c>
      <c r="AM1232">
        <v>225717.546875</v>
      </c>
      <c r="AN1232">
        <v>55967.41015625</v>
      </c>
      <c r="AO1232" s="5" t="s">
        <v>2278</v>
      </c>
    </row>
    <row r="1233" spans="1:41" ht="15" x14ac:dyDescent="0.25">
      <c r="A1233">
        <v>2016</v>
      </c>
      <c r="B1233" s="5" t="s">
        <v>803</v>
      </c>
      <c r="C1233" s="5" t="s">
        <v>363</v>
      </c>
      <c r="D1233" s="5" t="s">
        <v>91</v>
      </c>
      <c r="E1233" s="5" t="s">
        <v>154</v>
      </c>
      <c r="F1233" s="5" t="s">
        <v>154</v>
      </c>
      <c r="G1233" s="5" t="s">
        <v>97</v>
      </c>
      <c r="H1233" s="5" t="s">
        <v>319</v>
      </c>
      <c r="I1233">
        <v>4163</v>
      </c>
      <c r="J1233">
        <v>10947</v>
      </c>
      <c r="K1233">
        <v>709.38649999999996</v>
      </c>
      <c r="L1233">
        <v>1169.279</v>
      </c>
      <c r="M1233">
        <v>3402</v>
      </c>
      <c r="N1233">
        <v>8321</v>
      </c>
      <c r="O1233">
        <v>9593.0408000000007</v>
      </c>
      <c r="P1233">
        <v>9024</v>
      </c>
      <c r="Q1233">
        <v>2318.586960000001</v>
      </c>
      <c r="R1233">
        <v>6622.335930968542</v>
      </c>
      <c r="S1233">
        <v>1037</v>
      </c>
      <c r="T1233">
        <v>6604.8519800000004</v>
      </c>
      <c r="U1233">
        <v>529</v>
      </c>
      <c r="V1233">
        <v>1949</v>
      </c>
      <c r="W1233">
        <v>589</v>
      </c>
      <c r="X1233">
        <v>6825</v>
      </c>
      <c r="Y1233">
        <v>19890</v>
      </c>
      <c r="Z1233">
        <v>2609.733294744</v>
      </c>
      <c r="AA1233">
        <v>52906.534000000007</v>
      </c>
      <c r="AB1233"/>
      <c r="AC1233">
        <v>7531.8675000000003</v>
      </c>
      <c r="AD1233">
        <v>9788.280999999999</v>
      </c>
      <c r="AE1233">
        <v>7090</v>
      </c>
      <c r="AF1233">
        <v>14730.36366623508</v>
      </c>
      <c r="AG1233">
        <v>64499</v>
      </c>
      <c r="AH1233">
        <v>11925.316076490821</v>
      </c>
      <c r="AI1233">
        <v>1237</v>
      </c>
      <c r="AJ1233">
        <v>19383.407842968751</v>
      </c>
      <c r="AK1233">
        <v>1846</v>
      </c>
      <c r="AL1233">
        <v>287241</v>
      </c>
      <c r="AM1233">
        <v>233684.109375</v>
      </c>
      <c r="AN1233">
        <v>53556.875</v>
      </c>
      <c r="AO1233" s="5" t="s">
        <v>814</v>
      </c>
    </row>
    <row r="1234" spans="1:41" ht="15" x14ac:dyDescent="0.25">
      <c r="A1234">
        <v>2016</v>
      </c>
      <c r="B1234" s="5" t="s">
        <v>803</v>
      </c>
      <c r="C1234" s="5" t="s">
        <v>363</v>
      </c>
      <c r="D1234" s="5" t="s">
        <v>91</v>
      </c>
      <c r="E1234" s="5" t="s">
        <v>696</v>
      </c>
      <c r="F1234" s="5" t="s">
        <v>696</v>
      </c>
      <c r="G1234" s="5" t="s">
        <v>97</v>
      </c>
      <c r="H1234" s="5" t="s">
        <v>319</v>
      </c>
      <c r="I1234">
        <v>13965</v>
      </c>
      <c r="J1234">
        <v>21413.5</v>
      </c>
      <c r="K1234">
        <v>1587</v>
      </c>
      <c r="L1234"/>
      <c r="M1234">
        <v>14879</v>
      </c>
      <c r="N1234">
        <v>10516.448380437139</v>
      </c>
      <c r="O1234"/>
      <c r="P1234">
        <v>17715</v>
      </c>
      <c r="Q1234">
        <v>5812.2179000000024</v>
      </c>
      <c r="R1234">
        <v>7517.1202861811335</v>
      </c>
      <c r="S1234">
        <v>14957.189399999999</v>
      </c>
      <c r="T1234">
        <v>11515.615889999999</v>
      </c>
      <c r="U1234">
        <v>650</v>
      </c>
      <c r="V1234">
        <v>8252</v>
      </c>
      <c r="W1234">
        <v>1100</v>
      </c>
      <c r="X1234">
        <v>7780.8</v>
      </c>
      <c r="Y1234">
        <v>112013</v>
      </c>
      <c r="Z1234">
        <v>12132.891067344</v>
      </c>
      <c r="AA1234">
        <v>102500</v>
      </c>
      <c r="AB1234"/>
      <c r="AC1234">
        <v>12408.487499999999</v>
      </c>
      <c r="AD1234">
        <v>30963</v>
      </c>
      <c r="AE1234">
        <v>13750</v>
      </c>
      <c r="AF1234"/>
      <c r="AG1234"/>
      <c r="AH1234"/>
      <c r="AI1234">
        <v>6102</v>
      </c>
      <c r="AJ1234">
        <v>24022.531619977712</v>
      </c>
      <c r="AK1234">
        <v>3068</v>
      </c>
      <c r="AL1234">
        <v>454620.8125</v>
      </c>
      <c r="AM1234">
        <v>362668.21875</v>
      </c>
      <c r="AN1234">
        <v>91952.609375</v>
      </c>
      <c r="AO1234" s="5" t="s">
        <v>846</v>
      </c>
    </row>
    <row r="1235" spans="1:41" ht="15" x14ac:dyDescent="0.25">
      <c r="A1235">
        <v>2016</v>
      </c>
      <c r="B1235" s="5" t="s">
        <v>1808</v>
      </c>
      <c r="C1235" s="5" t="s">
        <v>363</v>
      </c>
      <c r="D1235" s="5" t="s">
        <v>91</v>
      </c>
      <c r="E1235" s="5" t="s">
        <v>696</v>
      </c>
      <c r="F1235" s="5" t="s">
        <v>696</v>
      </c>
      <c r="G1235" s="5" t="s">
        <v>97</v>
      </c>
      <c r="H1235" s="5" t="s">
        <v>319</v>
      </c>
      <c r="I1235">
        <v>16745.080000000002</v>
      </c>
      <c r="J1235"/>
      <c r="K1235"/>
      <c r="L1235"/>
      <c r="M1235">
        <v>16546.991299610068</v>
      </c>
      <c r="N1235"/>
      <c r="O1235"/>
      <c r="P1235"/>
      <c r="Q1235"/>
      <c r="R1235">
        <v>9290.7051635983971</v>
      </c>
      <c r="S1235"/>
      <c r="T1235"/>
      <c r="U1235"/>
      <c r="V1235"/>
      <c r="W1235"/>
      <c r="X1235"/>
      <c r="Y1235"/>
      <c r="Z1235"/>
      <c r="AA1235"/>
      <c r="AB1235">
        <v>1602</v>
      </c>
      <c r="AC1235"/>
      <c r="AD1235"/>
      <c r="AE1235"/>
      <c r="AF1235"/>
      <c r="AG1235"/>
      <c r="AH1235"/>
      <c r="AI1235"/>
      <c r="AJ1235"/>
      <c r="AK1235"/>
      <c r="AL1235">
        <v>44184.77734375</v>
      </c>
      <c r="AM1235">
        <v>26035.78515625</v>
      </c>
      <c r="AN1235">
        <v>18148.9921875</v>
      </c>
      <c r="AO1235" s="5" t="s">
        <v>2309</v>
      </c>
    </row>
    <row r="1236" spans="1:41" ht="15" x14ac:dyDescent="0.25">
      <c r="A1236">
        <v>2016</v>
      </c>
      <c r="B1236" s="5" t="s">
        <v>1806</v>
      </c>
      <c r="C1236" s="5" t="s">
        <v>363</v>
      </c>
      <c r="D1236" s="5" t="s">
        <v>91</v>
      </c>
      <c r="E1236" s="5" t="s">
        <v>403</v>
      </c>
      <c r="F1236" s="5" t="s">
        <v>403</v>
      </c>
      <c r="G1236" s="5" t="s">
        <v>97</v>
      </c>
      <c r="H1236" s="5" t="s">
        <v>319</v>
      </c>
      <c r="I1236">
        <v>10115.5</v>
      </c>
      <c r="J1236">
        <v>27273.885999999999</v>
      </c>
      <c r="K1236">
        <v>868</v>
      </c>
      <c r="L1236">
        <v>2868.7472240000002</v>
      </c>
      <c r="M1236">
        <v>12754.56</v>
      </c>
      <c r="N1236">
        <v>10478.412327812501</v>
      </c>
      <c r="O1236">
        <v>9886.1479999999992</v>
      </c>
      <c r="P1236">
        <v>18491.00410568641</v>
      </c>
      <c r="Q1236">
        <v>2497.5482055900002</v>
      </c>
      <c r="R1236">
        <v>9159.9191911239122</v>
      </c>
      <c r="S1236">
        <v>15791</v>
      </c>
      <c r="T1236">
        <v>13756.601875</v>
      </c>
      <c r="U1236">
        <v>890</v>
      </c>
      <c r="V1236">
        <v>8702.5443749999995</v>
      </c>
      <c r="W1236">
        <v>6446.5706867200006</v>
      </c>
      <c r="X1236">
        <v>14456.903297069999</v>
      </c>
      <c r="Y1236">
        <v>86795</v>
      </c>
      <c r="Z1236">
        <v>9806.9653440000002</v>
      </c>
      <c r="AA1236">
        <v>99346.217830489812</v>
      </c>
      <c r="AB1236">
        <v>1800</v>
      </c>
      <c r="AC1236">
        <v>15109.66339245</v>
      </c>
      <c r="AD1236">
        <v>21010.791795410219</v>
      </c>
      <c r="AE1236">
        <v>23755.033177374669</v>
      </c>
      <c r="AF1236">
        <v>51207.043417528002</v>
      </c>
      <c r="AG1236">
        <v>137552.40348168949</v>
      </c>
      <c r="AH1236">
        <v>38313.687178547363</v>
      </c>
      <c r="AI1236">
        <v>4226.2939999999999</v>
      </c>
      <c r="AJ1236">
        <v>33193.532830279808</v>
      </c>
      <c r="AK1236">
        <v>2181</v>
      </c>
      <c r="AL1236">
        <v>688735</v>
      </c>
      <c r="AM1236">
        <v>547243.4375</v>
      </c>
      <c r="AN1236">
        <v>141491.546875</v>
      </c>
      <c r="AO1236" s="5" t="s">
        <v>2312</v>
      </c>
    </row>
    <row r="1237" spans="1:41" ht="15" x14ac:dyDescent="0.25">
      <c r="A1237">
        <v>2016</v>
      </c>
      <c r="B1237" s="5" t="s">
        <v>803</v>
      </c>
      <c r="C1237" s="5" t="s">
        <v>363</v>
      </c>
      <c r="D1237" s="5" t="s">
        <v>91</v>
      </c>
      <c r="E1237" s="5" t="s">
        <v>403</v>
      </c>
      <c r="F1237" s="5" t="s">
        <v>403</v>
      </c>
      <c r="G1237" s="5" t="s">
        <v>97</v>
      </c>
      <c r="H1237" s="5" t="s">
        <v>319</v>
      </c>
      <c r="I1237">
        <v>11845.199000000001</v>
      </c>
      <c r="J1237">
        <v>21413.5</v>
      </c>
      <c r="K1237">
        <v>1005.3149</v>
      </c>
      <c r="L1237">
        <v>2028.3019999999999</v>
      </c>
      <c r="M1237">
        <v>10751.79</v>
      </c>
      <c r="N1237">
        <v>10576.235000000001</v>
      </c>
      <c r="O1237">
        <v>11280.477800000001</v>
      </c>
      <c r="P1237">
        <v>17715</v>
      </c>
      <c r="Q1237">
        <v>6167.6527300000007</v>
      </c>
      <c r="R1237">
        <v>7917.1202861811335</v>
      </c>
      <c r="S1237">
        <v>16749.252</v>
      </c>
      <c r="T1237">
        <v>11515.615889999999</v>
      </c>
      <c r="U1237">
        <v>650</v>
      </c>
      <c r="V1237">
        <v>8167</v>
      </c>
      <c r="W1237">
        <v>7412.384</v>
      </c>
      <c r="X1237">
        <v>8584.6980000000003</v>
      </c>
      <c r="Y1237">
        <v>105713.234</v>
      </c>
      <c r="Z1237">
        <v>11509.877967344</v>
      </c>
      <c r="AA1237">
        <v>104846.6326729158</v>
      </c>
      <c r="AB1237">
        <v>0</v>
      </c>
      <c r="AC1237">
        <v>17111.019112499998</v>
      </c>
      <c r="AD1237">
        <v>23303.147120000001</v>
      </c>
      <c r="AE1237">
        <v>14170</v>
      </c>
      <c r="AF1237">
        <v>45221.943249999997</v>
      </c>
      <c r="AG1237">
        <v>130674</v>
      </c>
      <c r="AH1237">
        <v>36298.98254065332</v>
      </c>
      <c r="AI1237">
        <v>18627</v>
      </c>
      <c r="AJ1237">
        <v>25143.081050670218</v>
      </c>
      <c r="AK1237">
        <v>3068</v>
      </c>
      <c r="AL1237">
        <v>689466.5</v>
      </c>
      <c r="AM1237">
        <v>540869.8125</v>
      </c>
      <c r="AN1237">
        <v>148596.65625</v>
      </c>
      <c r="AO1237" s="5" t="s">
        <v>849</v>
      </c>
    </row>
    <row r="1238" spans="1:41" ht="15" x14ac:dyDescent="0.25">
      <c r="A1238">
        <v>2016</v>
      </c>
      <c r="B1238" s="5" t="s">
        <v>1807</v>
      </c>
      <c r="C1238" s="5" t="s">
        <v>363</v>
      </c>
      <c r="D1238" s="5" t="s">
        <v>91</v>
      </c>
      <c r="E1238" s="5" t="s">
        <v>403</v>
      </c>
      <c r="F1238" s="5" t="s">
        <v>403</v>
      </c>
      <c r="G1238" s="5" t="s">
        <v>97</v>
      </c>
      <c r="H1238" s="5" t="s">
        <v>319</v>
      </c>
      <c r="I1238">
        <v>9355.0442399999993</v>
      </c>
      <c r="J1238">
        <v>27657.8858</v>
      </c>
      <c r="K1238">
        <v>1042.5019681457291</v>
      </c>
      <c r="L1238">
        <v>3345.46</v>
      </c>
      <c r="M1238">
        <v>22564.666043656031</v>
      </c>
      <c r="N1238">
        <v>11968</v>
      </c>
      <c r="O1238">
        <v>9199.1329999999998</v>
      </c>
      <c r="P1238">
        <v>15985.7084672</v>
      </c>
      <c r="Q1238">
        <v>6128.401889734936</v>
      </c>
      <c r="R1238">
        <v>10871.66693411682</v>
      </c>
      <c r="S1238">
        <v>19072.333837077931</v>
      </c>
      <c r="T1238">
        <v>12780.895312500001</v>
      </c>
      <c r="U1238">
        <v>916.87799999999993</v>
      </c>
      <c r="V1238">
        <v>10403</v>
      </c>
      <c r="W1238">
        <v>7199.0253599999996</v>
      </c>
      <c r="X1238">
        <v>13825.59058</v>
      </c>
      <c r="Y1238">
        <v>107132</v>
      </c>
      <c r="Z1238">
        <v>13373.308000000001</v>
      </c>
      <c r="AA1238">
        <v>110581.84823979159</v>
      </c>
      <c r="AB1238">
        <v>1552</v>
      </c>
      <c r="AC1238">
        <v>17201</v>
      </c>
      <c r="AD1238">
        <v>21677.150826874669</v>
      </c>
      <c r="AE1238">
        <v>16794.162049999999</v>
      </c>
      <c r="AF1238">
        <v>47528.602048681743</v>
      </c>
      <c r="AG1238">
        <v>163759</v>
      </c>
      <c r="AH1238">
        <v>57751.280347845801</v>
      </c>
      <c r="AI1238">
        <v>8329.32</v>
      </c>
      <c r="AJ1238">
        <v>34580.879075869707</v>
      </c>
      <c r="AK1238">
        <v>2567.7781799999998</v>
      </c>
      <c r="AL1238">
        <v>785144.4375</v>
      </c>
      <c r="AM1238">
        <v>607582.8125</v>
      </c>
      <c r="AN1238">
        <v>177561.671875</v>
      </c>
      <c r="AO1238" s="5" t="s">
        <v>2310</v>
      </c>
    </row>
    <row r="1239" spans="1:41" ht="15" x14ac:dyDescent="0.25">
      <c r="A1239">
        <v>2016</v>
      </c>
      <c r="B1239" s="5" t="s">
        <v>1808</v>
      </c>
      <c r="C1239" s="5" t="s">
        <v>363</v>
      </c>
      <c r="D1239" s="5" t="s">
        <v>91</v>
      </c>
      <c r="E1239" s="5" t="s">
        <v>403</v>
      </c>
      <c r="F1239" s="5" t="s">
        <v>403</v>
      </c>
      <c r="G1239" s="5" t="s">
        <v>97</v>
      </c>
      <c r="H1239" s="5" t="s">
        <v>319</v>
      </c>
      <c r="I1239">
        <v>16745.080000000002</v>
      </c>
      <c r="J1239">
        <v>35068.496565374997</v>
      </c>
      <c r="K1239">
        <v>1005.040193132328</v>
      </c>
      <c r="L1239">
        <v>2800</v>
      </c>
      <c r="M1239">
        <v>13434.85821260617</v>
      </c>
      <c r="N1239">
        <v>16418.99656812381</v>
      </c>
      <c r="O1239">
        <v>10466.6514016</v>
      </c>
      <c r="P1239">
        <v>19024.383998475001</v>
      </c>
      <c r="Q1239">
        <v>5485.3439984335309</v>
      </c>
      <c r="R1239">
        <v>9290.7051635983971</v>
      </c>
      <c r="S1239">
        <v>18077.862087000001</v>
      </c>
      <c r="T1239">
        <v>11835</v>
      </c>
      <c r="U1239">
        <v>869.61</v>
      </c>
      <c r="V1239">
        <v>9506</v>
      </c>
      <c r="W1239">
        <v>9554.1440000000002</v>
      </c>
      <c r="X1239">
        <v>10640.6474416</v>
      </c>
      <c r="Y1239">
        <v>105713.234</v>
      </c>
      <c r="Z1239">
        <v>11687.349700000001</v>
      </c>
      <c r="AA1239">
        <v>107736.3128216734</v>
      </c>
      <c r="AB1239">
        <v>1602</v>
      </c>
      <c r="AC1239">
        <v>17111.019112499998</v>
      </c>
      <c r="AD1239">
        <v>28364.1240327585</v>
      </c>
      <c r="AE1239">
        <v>15604.55128215472</v>
      </c>
      <c r="AF1239">
        <v>53087.827969000013</v>
      </c>
      <c r="AG1239">
        <v>167432.8109540247</v>
      </c>
      <c r="AH1239">
        <v>39148.789652926018</v>
      </c>
      <c r="AI1239">
        <v>18627.328000000001</v>
      </c>
      <c r="AJ1239">
        <v>27257.411162926201</v>
      </c>
      <c r="AK1239">
        <v>3068.3</v>
      </c>
      <c r="AL1239">
        <v>786663.9375</v>
      </c>
      <c r="AM1239">
        <v>620839.125</v>
      </c>
      <c r="AN1239">
        <v>165824.75</v>
      </c>
      <c r="AO1239" s="5" t="s">
        <v>2311</v>
      </c>
    </row>
    <row r="1240" spans="1:41" ht="15" x14ac:dyDescent="0.25">
      <c r="A1240">
        <v>2016</v>
      </c>
      <c r="B1240" s="5" t="s">
        <v>1806</v>
      </c>
      <c r="C1240" s="5" t="s">
        <v>363</v>
      </c>
      <c r="D1240" s="5" t="s">
        <v>91</v>
      </c>
      <c r="E1240" s="5" t="s">
        <v>26</v>
      </c>
      <c r="F1240" s="5" t="s">
        <v>26</v>
      </c>
      <c r="G1240" s="5" t="s">
        <v>94</v>
      </c>
      <c r="H1240" s="5" t="s">
        <v>319</v>
      </c>
      <c r="I1240">
        <v>2303.1960527892757</v>
      </c>
      <c r="J1240">
        <v>5894.0393871844635</v>
      </c>
      <c r="K1240">
        <v>107.12539780415237</v>
      </c>
      <c r="L1240">
        <v>267.81349451038091</v>
      </c>
      <c r="M1240">
        <v>2152.1492418854209</v>
      </c>
      <c r="N1240">
        <v>101.76912791394474</v>
      </c>
      <c r="O1240">
        <v>107.12539780415237</v>
      </c>
      <c r="P1240">
        <v>3042.3612976379272</v>
      </c>
      <c r="Q1240">
        <v>203.27044233337912</v>
      </c>
      <c r="R1240">
        <v>841.74981129068124</v>
      </c>
      <c r="S1240">
        <v>7711.9573879209292</v>
      </c>
      <c r="T1240">
        <v>267.81349451038091</v>
      </c>
      <c r="U1240">
        <v>0</v>
      </c>
      <c r="V1240">
        <v>972.69861206170344</v>
      </c>
      <c r="W1240">
        <v>433.8578611068171</v>
      </c>
      <c r="X1240">
        <v>354.93050549683807</v>
      </c>
      <c r="Y1240">
        <v>15443.197347446605</v>
      </c>
      <c r="Z1240">
        <v>1553.3182681602093</v>
      </c>
      <c r="AA1240">
        <v>18038.220624313919</v>
      </c>
      <c r="AB1240">
        <v>123.19420747477523</v>
      </c>
      <c r="AC1240">
        <v>2698.1405702935754</v>
      </c>
      <c r="AD1240">
        <v>2913.5430067784341</v>
      </c>
      <c r="AE1240">
        <v>1119.4604070533921</v>
      </c>
      <c r="AF1240">
        <v>7918.7094056829437</v>
      </c>
      <c r="AG1240">
        <v>24874.84056707492</v>
      </c>
      <c r="AH1240">
        <v>7452.3568405755332</v>
      </c>
      <c r="AI1240">
        <v>1758.9990319441818</v>
      </c>
      <c r="AJ1240">
        <v>7432.855231471719</v>
      </c>
      <c r="AK1240">
        <v>95.341604045695604</v>
      </c>
      <c r="AL1240">
        <v>116184.0390625</v>
      </c>
      <c r="AM1240">
        <v>92705.640625</v>
      </c>
      <c r="AN1240">
        <v>23478.39453125</v>
      </c>
      <c r="AO1240" s="5" t="s">
        <v>2313</v>
      </c>
    </row>
    <row r="1241" spans="1:41" ht="15" x14ac:dyDescent="0.25">
      <c r="A1241">
        <v>2016</v>
      </c>
      <c r="B1241" s="5" t="s">
        <v>803</v>
      </c>
      <c r="C1241" s="5" t="s">
        <v>363</v>
      </c>
      <c r="D1241" s="5" t="s">
        <v>91</v>
      </c>
      <c r="E1241" s="5" t="s">
        <v>26</v>
      </c>
      <c r="F1241" s="5" t="s">
        <v>26</v>
      </c>
      <c r="G1241" s="5" t="s">
        <v>94</v>
      </c>
      <c r="H1241" s="5" t="s">
        <v>319</v>
      </c>
      <c r="I1241">
        <v>2850.0000000000009</v>
      </c>
      <c r="J1241">
        <v>8407</v>
      </c>
      <c r="K1241">
        <v>100</v>
      </c>
      <c r="L1241">
        <v>370</v>
      </c>
      <c r="M1241">
        <v>6170.5924925802092</v>
      </c>
      <c r="N1241">
        <v>112</v>
      </c>
      <c r="O1241">
        <v>80</v>
      </c>
      <c r="P1241">
        <v>3303</v>
      </c>
      <c r="Q1241">
        <v>592.30600000000004</v>
      </c>
      <c r="R1241">
        <v>120.75246</v>
      </c>
      <c r="S1241">
        <v>8887.25</v>
      </c>
      <c r="T1241">
        <v>465.99470000000002</v>
      </c>
      <c r="U1241">
        <v>1</v>
      </c>
      <c r="V1241">
        <v>438</v>
      </c>
      <c r="W1241">
        <v>2000</v>
      </c>
      <c r="X1241">
        <v>790</v>
      </c>
      <c r="Y1241">
        <v>17511.5</v>
      </c>
      <c r="Z1241">
        <v>4775.5570000000007</v>
      </c>
      <c r="AA1241">
        <v>23502.258147606499</v>
      </c>
      <c r="AB1241">
        <v>0</v>
      </c>
      <c r="AC1241">
        <v>3255.21</v>
      </c>
      <c r="AD1241">
        <v>2407.5</v>
      </c>
      <c r="AE1241">
        <v>1570</v>
      </c>
      <c r="AF1241">
        <v>14068.82740861769</v>
      </c>
      <c r="AG1241">
        <v>41873</v>
      </c>
      <c r="AH1241">
        <v>10276.37435995644</v>
      </c>
      <c r="AI1241">
        <v>2314</v>
      </c>
      <c r="AJ1241">
        <v>5724.1370050000014</v>
      </c>
      <c r="AK1241">
        <v>98</v>
      </c>
      <c r="AL1241">
        <v>162064.265625</v>
      </c>
      <c r="AM1241">
        <v>128474.5546875</v>
      </c>
      <c r="AN1241">
        <v>33589.7109375</v>
      </c>
      <c r="AO1241" s="5" t="s">
        <v>850</v>
      </c>
    </row>
    <row r="1242" spans="1:41" ht="15" x14ac:dyDescent="0.25">
      <c r="A1242">
        <v>2016</v>
      </c>
      <c r="B1242" s="5" t="s">
        <v>1808</v>
      </c>
      <c r="C1242" s="5" t="s">
        <v>363</v>
      </c>
      <c r="D1242" s="5" t="s">
        <v>91</v>
      </c>
      <c r="E1242" s="5" t="s">
        <v>26</v>
      </c>
      <c r="F1242" s="5" t="s">
        <v>26</v>
      </c>
      <c r="G1242" s="5" t="s">
        <v>94</v>
      </c>
      <c r="H1242" s="5" t="s">
        <v>319</v>
      </c>
      <c r="I1242">
        <v>3016.5882440157675</v>
      </c>
      <c r="J1242">
        <v>5624.7768488417078</v>
      </c>
      <c r="K1242">
        <v>103.13122201763308</v>
      </c>
      <c r="L1242">
        <v>299.85817605437029</v>
      </c>
      <c r="M1242">
        <v>5414.0965722467354</v>
      </c>
      <c r="N1242">
        <v>165.00995522821293</v>
      </c>
      <c r="O1242">
        <v>114.47565643957272</v>
      </c>
      <c r="P1242">
        <v>4314.9601494325552</v>
      </c>
      <c r="Q1242">
        <v>226.10948418799552</v>
      </c>
      <c r="R1242">
        <v>368.17846260295011</v>
      </c>
      <c r="S1242">
        <v>9281.7068503649607</v>
      </c>
      <c r="T1242">
        <v>206.26244403526616</v>
      </c>
      <c r="U1242">
        <v>0</v>
      </c>
      <c r="V1242">
        <v>536.28235449169199</v>
      </c>
      <c r="W1242">
        <v>536.28235449169199</v>
      </c>
      <c r="X1242">
        <v>804.42353173753804</v>
      </c>
      <c r="Y1242">
        <v>18059.823943617816</v>
      </c>
      <c r="Z1242">
        <v>1328.6704726197722</v>
      </c>
      <c r="AA1242">
        <v>18808.96164306533</v>
      </c>
      <c r="AB1242">
        <v>6993.3281650156987</v>
      </c>
      <c r="AC1242">
        <v>3357.1378522401938</v>
      </c>
      <c r="AD1242">
        <v>3449.1217080341908</v>
      </c>
      <c r="AE1242">
        <v>1487.7091300931643</v>
      </c>
      <c r="AF1242">
        <v>13767.4189083123</v>
      </c>
      <c r="AG1242">
        <v>64710.622159379622</v>
      </c>
      <c r="AH1242">
        <v>8222.6893030360443</v>
      </c>
      <c r="AI1242">
        <v>2386.4564774880296</v>
      </c>
      <c r="AJ1242">
        <v>8124.4198424940896</v>
      </c>
      <c r="AK1242">
        <v>101.06859757728041</v>
      </c>
      <c r="AL1242">
        <v>181809.578125</v>
      </c>
      <c r="AM1242">
        <v>144196.53125</v>
      </c>
      <c r="AN1242">
        <v>37613.04296875</v>
      </c>
      <c r="AO1242" s="5" t="s">
        <v>2314</v>
      </c>
    </row>
    <row r="1243" spans="1:41" ht="15" x14ac:dyDescent="0.25">
      <c r="A1243">
        <v>2016</v>
      </c>
      <c r="B1243" s="5" t="s">
        <v>1807</v>
      </c>
      <c r="C1243" s="5" t="s">
        <v>363</v>
      </c>
      <c r="D1243" s="5" t="s">
        <v>91</v>
      </c>
      <c r="E1243" s="5" t="s">
        <v>26</v>
      </c>
      <c r="F1243" s="5" t="s">
        <v>26</v>
      </c>
      <c r="G1243" s="5" t="s">
        <v>94</v>
      </c>
      <c r="H1243" s="5" t="s">
        <v>319</v>
      </c>
      <c r="I1243">
        <v>3013.9754347629173</v>
      </c>
      <c r="J1243">
        <v>5120.1097530933876</v>
      </c>
      <c r="K1243">
        <v>105.75352402676903</v>
      </c>
      <c r="L1243">
        <v>296.10986727495327</v>
      </c>
      <c r="M1243">
        <v>10432.389701759499</v>
      </c>
      <c r="N1243">
        <v>112.09873546837517</v>
      </c>
      <c r="O1243">
        <v>99.408312585162889</v>
      </c>
      <c r="P1243">
        <v>2564.5229576491492</v>
      </c>
      <c r="Q1243">
        <v>211.17704418181253</v>
      </c>
      <c r="R1243">
        <v>410.53581479306155</v>
      </c>
      <c r="S1243">
        <v>8419.9147444852642</v>
      </c>
      <c r="T1243">
        <v>317.2605720803071</v>
      </c>
      <c r="U1243">
        <v>0</v>
      </c>
      <c r="V1243">
        <v>960.24199816306282</v>
      </c>
      <c r="W1243">
        <v>534.05529633518358</v>
      </c>
      <c r="X1243">
        <v>361.67705217155009</v>
      </c>
      <c r="Y1243">
        <v>14170.973533679495</v>
      </c>
      <c r="Z1243">
        <v>1057.5352402676904</v>
      </c>
      <c r="AA1243">
        <v>18983.037411341022</v>
      </c>
      <c r="AB1243">
        <v>7107.6943498391465</v>
      </c>
      <c r="AC1243">
        <v>2525.9229213793783</v>
      </c>
      <c r="AD1243">
        <v>2937.845349941098</v>
      </c>
      <c r="AE1243">
        <v>1321.9190503346128</v>
      </c>
      <c r="AF1243">
        <v>7959.4660869592808</v>
      </c>
      <c r="AG1243">
        <v>39017.762689676434</v>
      </c>
      <c r="AH1243">
        <v>7720.0072539541388</v>
      </c>
      <c r="AI1243">
        <v>2318.1172466667772</v>
      </c>
      <c r="AJ1243">
        <v>7305.3003624864496</v>
      </c>
      <c r="AK1243">
        <v>106.75183729358173</v>
      </c>
      <c r="AL1243">
        <v>145491.5625</v>
      </c>
      <c r="AM1243">
        <v>105030.6875</v>
      </c>
      <c r="AN1243">
        <v>40460.875</v>
      </c>
      <c r="AO1243" s="5" t="s">
        <v>2315</v>
      </c>
    </row>
    <row r="1244" spans="1:41" ht="15" x14ac:dyDescent="0.25">
      <c r="A1244">
        <v>2016</v>
      </c>
      <c r="B1244" s="5" t="s">
        <v>803</v>
      </c>
      <c r="C1244" s="5" t="s">
        <v>363</v>
      </c>
      <c r="D1244" s="5" t="s">
        <v>91</v>
      </c>
      <c r="E1244" s="5" t="s">
        <v>26</v>
      </c>
      <c r="F1244" s="5" t="s">
        <v>26</v>
      </c>
      <c r="G1244" s="5" t="s">
        <v>97</v>
      </c>
      <c r="H1244" s="5" t="s">
        <v>319</v>
      </c>
      <c r="I1244">
        <v>2850.0000000000009</v>
      </c>
      <c r="J1244">
        <v>8407</v>
      </c>
      <c r="K1244">
        <v>102.09</v>
      </c>
      <c r="L1244">
        <v>370</v>
      </c>
      <c r="M1244">
        <v>6171</v>
      </c>
      <c r="N1244">
        <v>112</v>
      </c>
      <c r="O1244">
        <v>80</v>
      </c>
      <c r="P1244">
        <v>3303</v>
      </c>
      <c r="Q1244">
        <v>592.30600000000004</v>
      </c>
      <c r="R1244">
        <v>120.75246</v>
      </c>
      <c r="S1244">
        <v>8887.25</v>
      </c>
      <c r="T1244">
        <v>465.99470000000002</v>
      </c>
      <c r="U1244">
        <v>1</v>
      </c>
      <c r="V1244">
        <v>438</v>
      </c>
      <c r="W1244">
        <v>2000</v>
      </c>
      <c r="X1244">
        <v>790</v>
      </c>
      <c r="Y1244">
        <v>17511.5</v>
      </c>
      <c r="Z1244">
        <v>4775.5569999999998</v>
      </c>
      <c r="AA1244">
        <v>23502.258147606499</v>
      </c>
      <c r="AB1244"/>
      <c r="AC1244">
        <v>3255.21</v>
      </c>
      <c r="AD1244">
        <v>2407.5</v>
      </c>
      <c r="AE1244">
        <v>1570</v>
      </c>
      <c r="AF1244">
        <v>14068.82740861769</v>
      </c>
      <c r="AG1244">
        <v>41873</v>
      </c>
      <c r="AH1244">
        <v>10276.37435995644</v>
      </c>
      <c r="AI1244">
        <v>2314</v>
      </c>
      <c r="AJ1244">
        <v>5724.1370050000014</v>
      </c>
      <c r="AK1244">
        <v>98</v>
      </c>
      <c r="AL1244">
        <v>162066.765625</v>
      </c>
      <c r="AM1244">
        <v>128474.5546875</v>
      </c>
      <c r="AN1244">
        <v>33592.2109375</v>
      </c>
      <c r="AO1244" s="5" t="s">
        <v>852</v>
      </c>
    </row>
    <row r="1245" spans="1:41" ht="15" x14ac:dyDescent="0.25">
      <c r="A1245">
        <v>2016</v>
      </c>
      <c r="B1245" s="5" t="s">
        <v>1806</v>
      </c>
      <c r="C1245" s="5" t="s">
        <v>363</v>
      </c>
      <c r="D1245" s="5" t="s">
        <v>91</v>
      </c>
      <c r="E1245" s="5" t="s">
        <v>26</v>
      </c>
      <c r="F1245" s="5" t="s">
        <v>26</v>
      </c>
      <c r="G1245" s="5" t="s">
        <v>97</v>
      </c>
      <c r="H1245" s="5" t="s">
        <v>319</v>
      </c>
      <c r="I1245">
        <v>2279</v>
      </c>
      <c r="J1245">
        <v>5623.0439999999999</v>
      </c>
      <c r="K1245">
        <v>106</v>
      </c>
      <c r="L1245">
        <v>265.30200000000002</v>
      </c>
      <c r="M1245">
        <v>2109.4499999999998</v>
      </c>
      <c r="N1245">
        <v>102.304609375</v>
      </c>
      <c r="O1245">
        <v>104.5</v>
      </c>
      <c r="P1245">
        <v>3021.76</v>
      </c>
      <c r="Q1245">
        <v>199.35135</v>
      </c>
      <c r="R1245">
        <v>820.49066485037497</v>
      </c>
      <c r="S1245">
        <v>7565</v>
      </c>
      <c r="T1245">
        <v>262.65625</v>
      </c>
      <c r="U1245"/>
      <c r="V1245">
        <v>953.96749999999997</v>
      </c>
      <c r="W1245">
        <v>419.70960000000008</v>
      </c>
      <c r="X1245">
        <v>362.04500000000002</v>
      </c>
      <c r="Y1245">
        <v>15632</v>
      </c>
      <c r="Z1245">
        <v>1523.4048</v>
      </c>
      <c r="AA1245">
        <v>17985.83837287801</v>
      </c>
      <c r="AB1245">
        <v>115</v>
      </c>
      <c r="AC1245">
        <v>2712.3383800000001</v>
      </c>
      <c r="AD1245">
        <v>2857.3693499999999</v>
      </c>
      <c r="AE1245">
        <v>1099.276791584484</v>
      </c>
      <c r="AF1245">
        <v>7844.4495360000001</v>
      </c>
      <c r="AG1245">
        <v>24496.984150297791</v>
      </c>
      <c r="AH1245">
        <v>7426.2416666666659</v>
      </c>
      <c r="AI1245">
        <v>1708.3368</v>
      </c>
      <c r="AJ1245">
        <v>7417.4252196218958</v>
      </c>
      <c r="AK1245">
        <v>101</v>
      </c>
      <c r="AL1245">
        <v>115114.25</v>
      </c>
      <c r="AM1245">
        <v>91976.9296875</v>
      </c>
      <c r="AN1245">
        <v>23137.30859375</v>
      </c>
      <c r="AO1245" s="5" t="s">
        <v>2318</v>
      </c>
    </row>
    <row r="1246" spans="1:41" ht="15" x14ac:dyDescent="0.25">
      <c r="A1246">
        <v>2016</v>
      </c>
      <c r="B1246" s="5" t="s">
        <v>1808</v>
      </c>
      <c r="C1246" s="5" t="s">
        <v>363</v>
      </c>
      <c r="D1246" s="5" t="s">
        <v>91</v>
      </c>
      <c r="E1246" s="5" t="s">
        <v>26</v>
      </c>
      <c r="F1246" s="5" t="s">
        <v>26</v>
      </c>
      <c r="G1246" s="5" t="s">
        <v>97</v>
      </c>
      <c r="H1246" s="5" t="s">
        <v>319</v>
      </c>
      <c r="I1246">
        <v>2983.5</v>
      </c>
      <c r="J1246">
        <v>5558.5</v>
      </c>
      <c r="K1246">
        <v>102.09</v>
      </c>
      <c r="L1246">
        <v>300</v>
      </c>
      <c r="M1246">
        <v>5249.7162996100706</v>
      </c>
      <c r="N1246">
        <v>162.44800000000001</v>
      </c>
      <c r="O1246">
        <v>111</v>
      </c>
      <c r="P1246">
        <v>4267.6303706250001</v>
      </c>
      <c r="Q1246">
        <v>219.24445358490561</v>
      </c>
      <c r="R1246">
        <v>364.62786550247978</v>
      </c>
      <c r="S1246">
        <v>8999.9000000000015</v>
      </c>
      <c r="T1246">
        <v>200</v>
      </c>
      <c r="U1246"/>
      <c r="V1246">
        <v>520</v>
      </c>
      <c r="W1246">
        <v>520</v>
      </c>
      <c r="X1246">
        <v>780</v>
      </c>
      <c r="Y1246">
        <v>17511.5</v>
      </c>
      <c r="Z1246">
        <v>1288.33</v>
      </c>
      <c r="AA1246">
        <v>18657.98114973629</v>
      </c>
      <c r="AB1246">
        <v>136</v>
      </c>
      <c r="AC1246">
        <v>3255.21</v>
      </c>
      <c r="AD1246">
        <v>3344.4010849056649</v>
      </c>
      <c r="AE1246">
        <v>1472.660864859723</v>
      </c>
      <c r="AF1246">
        <v>13773.93048553993</v>
      </c>
      <c r="AG1246">
        <v>64584.616398738872</v>
      </c>
      <c r="AH1246">
        <v>8152.4291556603794</v>
      </c>
      <c r="AI1246">
        <v>2314</v>
      </c>
      <c r="AJ1246">
        <v>8014.5843672456576</v>
      </c>
      <c r="AK1246">
        <v>98</v>
      </c>
      <c r="AL1246">
        <v>172942.28125</v>
      </c>
      <c r="AM1246">
        <v>142934.75</v>
      </c>
      <c r="AN1246">
        <v>30007.537109375</v>
      </c>
      <c r="AO1246" s="5" t="s">
        <v>2316</v>
      </c>
    </row>
    <row r="1247" spans="1:41" ht="15" x14ac:dyDescent="0.25">
      <c r="A1247">
        <v>2016</v>
      </c>
      <c r="B1247" s="5" t="s">
        <v>1807</v>
      </c>
      <c r="C1247" s="5" t="s">
        <v>363</v>
      </c>
      <c r="D1247" s="5" t="s">
        <v>91</v>
      </c>
      <c r="E1247" s="5" t="s">
        <v>26</v>
      </c>
      <c r="F1247" s="5" t="s">
        <v>26</v>
      </c>
      <c r="G1247" s="5" t="s">
        <v>97</v>
      </c>
      <c r="H1247" s="5" t="s">
        <v>319</v>
      </c>
      <c r="I1247">
        <v>2907</v>
      </c>
      <c r="J1247">
        <v>5061.84</v>
      </c>
      <c r="K1247">
        <v>104.18398999999999</v>
      </c>
      <c r="L1247">
        <v>290.08</v>
      </c>
      <c r="M1247">
        <v>10111.43556936859</v>
      </c>
      <c r="N1247">
        <v>110</v>
      </c>
      <c r="O1247">
        <v>97</v>
      </c>
      <c r="P1247">
        <v>2517.9648000000002</v>
      </c>
      <c r="Q1247">
        <v>216.39943515959999</v>
      </c>
      <c r="R1247">
        <v>404.61862908055701</v>
      </c>
      <c r="S1247">
        <v>8628.1385507887535</v>
      </c>
      <c r="T1247">
        <v>310.8</v>
      </c>
      <c r="U1247"/>
      <c r="V1247">
        <v>945</v>
      </c>
      <c r="W1247">
        <v>515.1</v>
      </c>
      <c r="X1247">
        <v>362.04500000000002</v>
      </c>
      <c r="Y1247">
        <v>14084</v>
      </c>
      <c r="Z1247">
        <v>1084</v>
      </c>
      <c r="AA1247">
        <v>18728.411616720012</v>
      </c>
      <c r="AB1247">
        <v>136</v>
      </c>
      <c r="AC1247">
        <v>2504.5</v>
      </c>
      <c r="AD1247">
        <v>3010.4980244262001</v>
      </c>
      <c r="AE1247">
        <v>1275</v>
      </c>
      <c r="AF1247">
        <v>7797.3825855699433</v>
      </c>
      <c r="AG1247">
        <v>38702</v>
      </c>
      <c r="AH1247">
        <v>7838.4972088476034</v>
      </c>
      <c r="AI1247">
        <v>2235.84</v>
      </c>
      <c r="AJ1247">
        <v>7417.4252196218958</v>
      </c>
      <c r="AK1247">
        <v>105.48648</v>
      </c>
      <c r="AL1247">
        <v>137500.65625</v>
      </c>
      <c r="AM1247">
        <v>104045.6171875</v>
      </c>
      <c r="AN1247">
        <v>33455.02734375</v>
      </c>
      <c r="AO1247" s="5" t="s">
        <v>2317</v>
      </c>
    </row>
    <row r="1248" spans="1:41" ht="15" x14ac:dyDescent="0.25">
      <c r="A1248">
        <v>2016</v>
      </c>
      <c r="B1248" s="5" t="s">
        <v>1808</v>
      </c>
      <c r="C1248" s="5" t="s">
        <v>363</v>
      </c>
      <c r="D1248" s="5" t="s">
        <v>91</v>
      </c>
      <c r="E1248" s="5" t="s">
        <v>406</v>
      </c>
      <c r="F1248" s="5" t="s">
        <v>406</v>
      </c>
      <c r="G1248" s="5" t="s">
        <v>97</v>
      </c>
      <c r="H1248" s="5" t="s">
        <v>319</v>
      </c>
      <c r="I1248">
        <v>0</v>
      </c>
      <c r="J1248"/>
      <c r="K1248"/>
      <c r="L1248">
        <v>0</v>
      </c>
      <c r="M1248">
        <v>165.4699129961007</v>
      </c>
      <c r="N1248">
        <v>0</v>
      </c>
      <c r="O1248">
        <v>618.13300000000004</v>
      </c>
      <c r="P1248">
        <v>0</v>
      </c>
      <c r="Q1248">
        <v>0</v>
      </c>
      <c r="R1248">
        <v>114.49819897823571</v>
      </c>
      <c r="S1248">
        <v>0</v>
      </c>
      <c r="T1248">
        <v>0</v>
      </c>
      <c r="U1248"/>
      <c r="V1248">
        <v>0</v>
      </c>
      <c r="W1248">
        <v>540.14400000000001</v>
      </c>
      <c r="X1248">
        <v>120.90572</v>
      </c>
      <c r="Y1248">
        <v>0</v>
      </c>
      <c r="Z1248">
        <v>0</v>
      </c>
      <c r="AA1248">
        <v>2118.686803088563</v>
      </c>
      <c r="AB1248">
        <v>0</v>
      </c>
      <c r="AC1248">
        <v>235.76126249999999</v>
      </c>
      <c r="AD1248"/>
      <c r="AE1248">
        <v>152.52600000000001</v>
      </c>
      <c r="AF1248">
        <v>390.2609690000001</v>
      </c>
      <c r="AG1248">
        <v>3037.3919260951839</v>
      </c>
      <c r="AH1248">
        <v>854.27625384137809</v>
      </c>
      <c r="AI1248">
        <v>0</v>
      </c>
      <c r="AJ1248">
        <v>619.51210217086953</v>
      </c>
      <c r="AK1248"/>
      <c r="AL1248">
        <v>8967.5654296875</v>
      </c>
      <c r="AM1248">
        <v>6668.63720703125</v>
      </c>
      <c r="AN1248">
        <v>2298.928955078125</v>
      </c>
      <c r="AO1248" s="5" t="s">
        <v>2320</v>
      </c>
    </row>
    <row r="1249" spans="1:41" ht="15" x14ac:dyDescent="0.25">
      <c r="A1249">
        <v>2016</v>
      </c>
      <c r="B1249" s="5" t="s">
        <v>803</v>
      </c>
      <c r="C1249" s="5" t="s">
        <v>363</v>
      </c>
      <c r="D1249" s="5" t="s">
        <v>91</v>
      </c>
      <c r="E1249" s="5" t="s">
        <v>406</v>
      </c>
      <c r="F1249" s="5" t="s">
        <v>406</v>
      </c>
      <c r="G1249" s="5" t="s">
        <v>97</v>
      </c>
      <c r="H1249" s="5" t="s">
        <v>319</v>
      </c>
      <c r="I1249">
        <v>0</v>
      </c>
      <c r="J1249"/>
      <c r="K1249"/>
      <c r="L1249">
        <v>0</v>
      </c>
      <c r="M1249">
        <v>148.79</v>
      </c>
      <c r="N1249">
        <v>0</v>
      </c>
      <c r="O1249">
        <v>618.13300000000004</v>
      </c>
      <c r="P1249">
        <v>0</v>
      </c>
      <c r="Q1249">
        <v>0</v>
      </c>
      <c r="R1249">
        <v>101.65688521259101</v>
      </c>
      <c r="S1249">
        <v>0</v>
      </c>
      <c r="T1249">
        <v>0</v>
      </c>
      <c r="U1249"/>
      <c r="V1249">
        <v>0</v>
      </c>
      <c r="W1249">
        <v>583.8839999999999</v>
      </c>
      <c r="X1249"/>
      <c r="Y1249">
        <v>0</v>
      </c>
      <c r="Z1249"/>
      <c r="AA1249">
        <v>1800</v>
      </c>
      <c r="AB1249"/>
      <c r="AC1249">
        <v>235.76126249999999</v>
      </c>
      <c r="AD1249"/>
      <c r="AE1249">
        <v>83</v>
      </c>
      <c r="AF1249">
        <v>300</v>
      </c>
      <c r="AG1249">
        <v>3034</v>
      </c>
      <c r="AH1249">
        <v>844</v>
      </c>
      <c r="AI1249"/>
      <c r="AJ1249">
        <v>200.54523451965071</v>
      </c>
      <c r="AK1249"/>
      <c r="AL1249">
        <v>7949.7705078125</v>
      </c>
      <c r="AM1249">
        <v>5754.96337890625</v>
      </c>
      <c r="AN1249">
        <v>2194.80712890625</v>
      </c>
      <c r="AO1249" s="5" t="s">
        <v>855</v>
      </c>
    </row>
    <row r="1250" spans="1:41" ht="15" x14ac:dyDescent="0.25">
      <c r="A1250">
        <v>2016</v>
      </c>
      <c r="B1250" s="5" t="s">
        <v>1807</v>
      </c>
      <c r="C1250" s="5" t="s">
        <v>363</v>
      </c>
      <c r="D1250" s="5" t="s">
        <v>91</v>
      </c>
      <c r="E1250" s="5" t="s">
        <v>406</v>
      </c>
      <c r="F1250" s="5" t="s">
        <v>406</v>
      </c>
      <c r="G1250" s="5" t="s">
        <v>97</v>
      </c>
      <c r="H1250" s="5" t="s">
        <v>319</v>
      </c>
      <c r="I1250">
        <v>0</v>
      </c>
      <c r="J1250"/>
      <c r="K1250"/>
      <c r="L1250">
        <v>0</v>
      </c>
      <c r="M1250">
        <v>269.24830241243592</v>
      </c>
      <c r="N1250">
        <v>142</v>
      </c>
      <c r="O1250">
        <v>618.13300000000004</v>
      </c>
      <c r="P1250">
        <v>0</v>
      </c>
      <c r="Q1250">
        <v>416.83822406133601</v>
      </c>
      <c r="R1250">
        <v>127.6938172373856</v>
      </c>
      <c r="S1250">
        <v>0</v>
      </c>
      <c r="T1250">
        <v>0</v>
      </c>
      <c r="U1250"/>
      <c r="V1250">
        <v>0</v>
      </c>
      <c r="W1250">
        <v>426.73536000000001</v>
      </c>
      <c r="X1250">
        <v>146.65107</v>
      </c>
      <c r="Y1250">
        <v>0</v>
      </c>
      <c r="Z1250"/>
      <c r="AA1250">
        <v>3771.2487201890899</v>
      </c>
      <c r="AB1250">
        <v>0</v>
      </c>
      <c r="AC1250">
        <v>290.39999999999998</v>
      </c>
      <c r="AD1250">
        <v>890.45757026441049</v>
      </c>
      <c r="AE1250">
        <v>778.71405000000004</v>
      </c>
      <c r="AF1250">
        <v>359.68888200010781</v>
      </c>
      <c r="AG1250">
        <v>4100</v>
      </c>
      <c r="AH1250">
        <v>1092.389754548961</v>
      </c>
      <c r="AI1250">
        <v>0</v>
      </c>
      <c r="AJ1250">
        <v>384.85085062499991</v>
      </c>
      <c r="AK1250"/>
      <c r="AL1250">
        <v>13815.048828125</v>
      </c>
      <c r="AM1250">
        <v>10371.4345703125</v>
      </c>
      <c r="AN1250">
        <v>3443.614990234375</v>
      </c>
      <c r="AO1250" s="5" t="s">
        <v>2321</v>
      </c>
    </row>
    <row r="1251" spans="1:41" ht="15" x14ac:dyDescent="0.25">
      <c r="A1251">
        <v>2016</v>
      </c>
      <c r="B1251" s="5" t="s">
        <v>1806</v>
      </c>
      <c r="C1251" s="5" t="s">
        <v>363</v>
      </c>
      <c r="D1251" s="5" t="s">
        <v>91</v>
      </c>
      <c r="E1251" s="5" t="s">
        <v>406</v>
      </c>
      <c r="F1251" s="5" t="s">
        <v>406</v>
      </c>
      <c r="G1251" s="5" t="s">
        <v>97</v>
      </c>
      <c r="H1251" s="5" t="s">
        <v>319</v>
      </c>
      <c r="I1251">
        <v>0</v>
      </c>
      <c r="J1251"/>
      <c r="K1251">
        <v>0</v>
      </c>
      <c r="L1251"/>
      <c r="M1251">
        <v>133.56</v>
      </c>
      <c r="N1251">
        <v>140.93</v>
      </c>
      <c r="O1251">
        <v>618.13300000000004</v>
      </c>
      <c r="P1251">
        <v>568.35957238562992</v>
      </c>
      <c r="Q1251">
        <v>62.525565989999997</v>
      </c>
      <c r="R1251">
        <v>78.314887352261891</v>
      </c>
      <c r="S1251">
        <v>0</v>
      </c>
      <c r="T1251">
        <v>21.537812500000001</v>
      </c>
      <c r="U1251"/>
      <c r="V1251">
        <v>0</v>
      </c>
      <c r="W1251">
        <v>427.21564672000011</v>
      </c>
      <c r="X1251">
        <v>153.341098905</v>
      </c>
      <c r="Y1251">
        <v>880</v>
      </c>
      <c r="Z1251">
        <v>0</v>
      </c>
      <c r="AA1251">
        <v>1337.862635219037</v>
      </c>
      <c r="AB1251">
        <v>0</v>
      </c>
      <c r="AC1251">
        <v>258.34674057500013</v>
      </c>
      <c r="AD1251">
        <v>559.84885252220045</v>
      </c>
      <c r="AE1251">
        <v>1279.083470896685</v>
      </c>
      <c r="AF1251">
        <v>15843.83512</v>
      </c>
      <c r="AG1251">
        <v>3104.8680243194149</v>
      </c>
      <c r="AH1251">
        <v>1067.7915359375741</v>
      </c>
      <c r="AI1251">
        <v>0</v>
      </c>
      <c r="AJ1251">
        <v>384.85085062499991</v>
      </c>
      <c r="AK1251"/>
      <c r="AL1251">
        <v>26920.404296875</v>
      </c>
      <c r="AM1251">
        <v>23938.9765625</v>
      </c>
      <c r="AN1251">
        <v>2981.427978515625</v>
      </c>
      <c r="AO1251" s="5" t="s">
        <v>2319</v>
      </c>
    </row>
    <row r="1252" spans="1:41" ht="15" x14ac:dyDescent="0.25">
      <c r="A1252">
        <v>2016</v>
      </c>
      <c r="B1252" s="5" t="s">
        <v>1807</v>
      </c>
      <c r="C1252" s="5" t="s">
        <v>363</v>
      </c>
      <c r="D1252" s="5" t="s">
        <v>91</v>
      </c>
      <c r="E1252" s="5" t="s">
        <v>409</v>
      </c>
      <c r="F1252" s="5" t="s">
        <v>410</v>
      </c>
      <c r="G1252" s="5" t="s">
        <v>94</v>
      </c>
      <c r="H1252" s="5" t="s">
        <v>319</v>
      </c>
      <c r="I1252">
        <v>0</v>
      </c>
      <c r="J1252"/>
      <c r="K1252"/>
      <c r="L1252"/>
      <c r="M1252"/>
      <c r="N1252">
        <v>0</v>
      </c>
      <c r="O1252"/>
      <c r="P1252"/>
      <c r="Q1252">
        <v>0</v>
      </c>
      <c r="R1252"/>
      <c r="S1252">
        <v>0</v>
      </c>
      <c r="T1252"/>
      <c r="U1252"/>
      <c r="V1252">
        <v>0</v>
      </c>
      <c r="W1252">
        <v>0</v>
      </c>
      <c r="X1252">
        <v>0</v>
      </c>
      <c r="Y1252"/>
      <c r="Z1252"/>
      <c r="AA1252">
        <v>1480.5493363747664</v>
      </c>
      <c r="AB1252"/>
      <c r="AC1252"/>
      <c r="AD1252"/>
      <c r="AE1252"/>
      <c r="AF1252">
        <v>0</v>
      </c>
      <c r="AG1252">
        <v>3221.2523418553847</v>
      </c>
      <c r="AH1252">
        <v>7207.4620807901028</v>
      </c>
      <c r="AI1252"/>
      <c r="AJ1252">
        <v>0</v>
      </c>
      <c r="AK1252"/>
      <c r="AL1252">
        <v>11909.263671875</v>
      </c>
      <c r="AM1252">
        <v>4701.8017578125</v>
      </c>
      <c r="AN1252">
        <v>7207.4619140625</v>
      </c>
      <c r="AO1252" s="5" t="s">
        <v>2324</v>
      </c>
    </row>
    <row r="1253" spans="1:41" ht="15" x14ac:dyDescent="0.25">
      <c r="A1253">
        <v>2016</v>
      </c>
      <c r="B1253" s="5" t="s">
        <v>803</v>
      </c>
      <c r="C1253" s="5" t="s">
        <v>363</v>
      </c>
      <c r="D1253" s="5" t="s">
        <v>91</v>
      </c>
      <c r="E1253" s="5" t="s">
        <v>409</v>
      </c>
      <c r="F1253" s="5" t="s">
        <v>410</v>
      </c>
      <c r="G1253" s="5" t="s">
        <v>94</v>
      </c>
      <c r="H1253" s="5" t="s">
        <v>319</v>
      </c>
      <c r="I1253">
        <v>0</v>
      </c>
      <c r="J1253"/>
      <c r="K1253"/>
      <c r="L1253"/>
      <c r="M1253"/>
      <c r="N1253">
        <v>0</v>
      </c>
      <c r="O1253"/>
      <c r="P1253">
        <v>0</v>
      </c>
      <c r="Q1253">
        <v>0</v>
      </c>
      <c r="R1253"/>
      <c r="S1253">
        <v>0</v>
      </c>
      <c r="T1253"/>
      <c r="U1253"/>
      <c r="V1253">
        <v>0</v>
      </c>
      <c r="W1253"/>
      <c r="X1253">
        <v>0</v>
      </c>
      <c r="Y1253">
        <v>0</v>
      </c>
      <c r="Z1253"/>
      <c r="AA1253"/>
      <c r="AB1253"/>
      <c r="AC1253">
        <v>0</v>
      </c>
      <c r="AD1253"/>
      <c r="AE1253"/>
      <c r="AF1253">
        <v>0</v>
      </c>
      <c r="AG1253"/>
      <c r="AH1253">
        <v>293.22176628544418</v>
      </c>
      <c r="AI1253"/>
      <c r="AJ1253"/>
      <c r="AK1253"/>
      <c r="AL1253">
        <v>293.22177124023437</v>
      </c>
      <c r="AM1253">
        <v>0</v>
      </c>
      <c r="AN1253">
        <v>293.22177124023437</v>
      </c>
      <c r="AO1253" s="5" t="s">
        <v>857</v>
      </c>
    </row>
    <row r="1254" spans="1:41" ht="15" x14ac:dyDescent="0.25">
      <c r="A1254">
        <v>2016</v>
      </c>
      <c r="B1254" s="5" t="s">
        <v>1806</v>
      </c>
      <c r="C1254" s="5" t="s">
        <v>363</v>
      </c>
      <c r="D1254" s="5" t="s">
        <v>91</v>
      </c>
      <c r="E1254" s="5" t="s">
        <v>409</v>
      </c>
      <c r="F1254" s="5" t="s">
        <v>410</v>
      </c>
      <c r="G1254" s="5" t="s">
        <v>94</v>
      </c>
      <c r="H1254" s="5" t="s">
        <v>319</v>
      </c>
      <c r="I1254"/>
      <c r="J1254"/>
      <c r="K1254"/>
      <c r="L1254"/>
      <c r="M1254"/>
      <c r="N1254"/>
      <c r="O1254"/>
      <c r="P1254">
        <v>0</v>
      </c>
      <c r="Q1254">
        <v>0</v>
      </c>
      <c r="R1254">
        <v>0</v>
      </c>
      <c r="S1254">
        <v>0</v>
      </c>
      <c r="T1254"/>
      <c r="U1254"/>
      <c r="V1254">
        <v>0</v>
      </c>
      <c r="W1254"/>
      <c r="X1254"/>
      <c r="Y1254"/>
      <c r="Z1254"/>
      <c r="AA1254">
        <v>2571.0095472996568</v>
      </c>
      <c r="AB1254"/>
      <c r="AC1254"/>
      <c r="AD1254"/>
      <c r="AE1254"/>
      <c r="AF1254"/>
      <c r="AG1254">
        <v>0</v>
      </c>
      <c r="AH1254">
        <v>482.61482548150536</v>
      </c>
      <c r="AI1254"/>
      <c r="AJ1254"/>
      <c r="AK1254"/>
      <c r="AL1254">
        <v>3053.624267578125</v>
      </c>
      <c r="AM1254">
        <v>2571.009521484375</v>
      </c>
      <c r="AN1254">
        <v>482.61483764648437</v>
      </c>
      <c r="AO1254" s="5" t="s">
        <v>2323</v>
      </c>
    </row>
    <row r="1255" spans="1:41" ht="15" x14ac:dyDescent="0.25">
      <c r="A1255">
        <v>2016</v>
      </c>
      <c r="B1255" s="5" t="s">
        <v>1808</v>
      </c>
      <c r="C1255" s="5" t="s">
        <v>363</v>
      </c>
      <c r="D1255" s="5" t="s">
        <v>91</v>
      </c>
      <c r="E1255" s="5" t="s">
        <v>409</v>
      </c>
      <c r="F1255" s="5" t="s">
        <v>410</v>
      </c>
      <c r="G1255" s="5" t="s">
        <v>94</v>
      </c>
      <c r="H1255" s="5" t="s">
        <v>319</v>
      </c>
      <c r="I1255">
        <v>0</v>
      </c>
      <c r="J1255"/>
      <c r="K1255"/>
      <c r="L1255"/>
      <c r="M1255"/>
      <c r="N1255"/>
      <c r="O1255"/>
      <c r="P1255">
        <v>0</v>
      </c>
      <c r="Q1255">
        <v>0</v>
      </c>
      <c r="R1255"/>
      <c r="S1255">
        <v>0</v>
      </c>
      <c r="T1255"/>
      <c r="U1255"/>
      <c r="V1255">
        <v>0</v>
      </c>
      <c r="W1255">
        <v>0</v>
      </c>
      <c r="X1255"/>
      <c r="Y1255">
        <v>0</v>
      </c>
      <c r="Z1255">
        <v>0</v>
      </c>
      <c r="AA1255">
        <v>1443.8371082468632</v>
      </c>
      <c r="AB1255"/>
      <c r="AC1255"/>
      <c r="AD1255"/>
      <c r="AE1255"/>
      <c r="AF1255">
        <v>0</v>
      </c>
      <c r="AG1255"/>
      <c r="AH1255">
        <v>960.62793588078557</v>
      </c>
      <c r="AI1255">
        <v>0</v>
      </c>
      <c r="AJ1255">
        <v>0</v>
      </c>
      <c r="AK1255"/>
      <c r="AL1255">
        <v>2404.465087890625</v>
      </c>
      <c r="AM1255">
        <v>1443.837158203125</v>
      </c>
      <c r="AN1255">
        <v>960.6279296875</v>
      </c>
      <c r="AO1255" s="5" t="s">
        <v>2322</v>
      </c>
    </row>
    <row r="1256" spans="1:41" ht="15" x14ac:dyDescent="0.25">
      <c r="A1256">
        <v>2016</v>
      </c>
      <c r="B1256" s="5" t="s">
        <v>1807</v>
      </c>
      <c r="C1256" s="5" t="s">
        <v>363</v>
      </c>
      <c r="D1256" s="5" t="s">
        <v>91</v>
      </c>
      <c r="E1256" s="5" t="s">
        <v>409</v>
      </c>
      <c r="F1256" s="5" t="s">
        <v>411</v>
      </c>
      <c r="G1256" s="5" t="s">
        <v>94</v>
      </c>
      <c r="H1256" s="5" t="s">
        <v>319</v>
      </c>
      <c r="I1256">
        <v>0</v>
      </c>
      <c r="J1256"/>
      <c r="K1256">
        <v>84.602819221415231</v>
      </c>
      <c r="L1256"/>
      <c r="M1256">
        <v>1165.2716428699612</v>
      </c>
      <c r="N1256">
        <v>166.03303272202737</v>
      </c>
      <c r="O1256"/>
      <c r="P1256">
        <v>2409.0652773297984</v>
      </c>
      <c r="Q1256">
        <v>0</v>
      </c>
      <c r="R1256">
        <v>340.0022266420973</v>
      </c>
      <c r="S1256">
        <v>211.50704805353806</v>
      </c>
      <c r="T1256"/>
      <c r="U1256"/>
      <c r="V1256">
        <v>1480.5493363747664</v>
      </c>
      <c r="W1256">
        <v>0</v>
      </c>
      <c r="X1256">
        <v>0</v>
      </c>
      <c r="Y1256">
        <v>5816.4438214722968</v>
      </c>
      <c r="Z1256"/>
      <c r="AA1256">
        <v>317.2605720803071</v>
      </c>
      <c r="AB1256"/>
      <c r="AC1256"/>
      <c r="AD1256"/>
      <c r="AE1256"/>
      <c r="AF1256">
        <v>1699.2479251994575</v>
      </c>
      <c r="AG1256">
        <v>14200.583206314546</v>
      </c>
      <c r="AH1256">
        <v>1057.5352402676904</v>
      </c>
      <c r="AI1256">
        <v>206.2193718521996</v>
      </c>
      <c r="AJ1256">
        <v>0</v>
      </c>
      <c r="AK1256">
        <v>0</v>
      </c>
      <c r="AL1256">
        <v>29154.3203125</v>
      </c>
      <c r="AM1256">
        <v>26429.185546875</v>
      </c>
      <c r="AN1256">
        <v>2725.13623046875</v>
      </c>
      <c r="AO1256" s="5" t="s">
        <v>2327</v>
      </c>
    </row>
    <row r="1257" spans="1:41" ht="15" x14ac:dyDescent="0.25">
      <c r="A1257">
        <v>2016</v>
      </c>
      <c r="B1257" s="5" t="s">
        <v>1808</v>
      </c>
      <c r="C1257" s="5" t="s">
        <v>363</v>
      </c>
      <c r="D1257" s="5" t="s">
        <v>91</v>
      </c>
      <c r="E1257" s="5" t="s">
        <v>409</v>
      </c>
      <c r="F1257" s="5" t="s">
        <v>411</v>
      </c>
      <c r="G1257" s="5" t="s">
        <v>94</v>
      </c>
      <c r="H1257" s="5" t="s">
        <v>319</v>
      </c>
      <c r="I1257">
        <v>257.8280550440827</v>
      </c>
      <c r="J1257"/>
      <c r="K1257">
        <v>82.504977614106465</v>
      </c>
      <c r="L1257">
        <v>0</v>
      </c>
      <c r="M1257">
        <v>1281.2765195415689</v>
      </c>
      <c r="N1257">
        <v>567.22172109698192</v>
      </c>
      <c r="O1257"/>
      <c r="P1257">
        <v>4627.1338787174736</v>
      </c>
      <c r="Q1257">
        <v>0</v>
      </c>
      <c r="R1257"/>
      <c r="S1257">
        <v>604.34896102332982</v>
      </c>
      <c r="T1257"/>
      <c r="U1257"/>
      <c r="V1257">
        <v>1485.0895970539163</v>
      </c>
      <c r="W1257">
        <v>0</v>
      </c>
      <c r="X1257"/>
      <c r="Y1257">
        <v>17532.307742997622</v>
      </c>
      <c r="Z1257">
        <v>953.42752130861436</v>
      </c>
      <c r="AA1257">
        <v>309.39366605289922</v>
      </c>
      <c r="AB1257"/>
      <c r="AC1257"/>
      <c r="AD1257"/>
      <c r="AE1257"/>
      <c r="AF1257">
        <v>1543.5734647218021</v>
      </c>
      <c r="AG1257">
        <v>2560.5567493836902</v>
      </c>
      <c r="AH1257">
        <v>257.8280550440827</v>
      </c>
      <c r="AI1257">
        <v>201.10588293438451</v>
      </c>
      <c r="AJ1257">
        <v>0</v>
      </c>
      <c r="AK1257">
        <v>51.565611008816539</v>
      </c>
      <c r="AL1257">
        <v>32315.166015625</v>
      </c>
      <c r="AM1257">
        <v>29836.533203125</v>
      </c>
      <c r="AN1257">
        <v>2478.630126953125</v>
      </c>
      <c r="AO1257" s="5" t="s">
        <v>2325</v>
      </c>
    </row>
    <row r="1258" spans="1:41" ht="15" x14ac:dyDescent="0.25">
      <c r="A1258">
        <v>2016</v>
      </c>
      <c r="B1258" s="5" t="s">
        <v>803</v>
      </c>
      <c r="C1258" s="5" t="s">
        <v>363</v>
      </c>
      <c r="D1258" s="5" t="s">
        <v>91</v>
      </c>
      <c r="E1258" s="5" t="s">
        <v>409</v>
      </c>
      <c r="F1258" s="5" t="s">
        <v>411</v>
      </c>
      <c r="G1258" s="5" t="s">
        <v>94</v>
      </c>
      <c r="H1258" s="5" t="s">
        <v>319</v>
      </c>
      <c r="I1258">
        <v>470</v>
      </c>
      <c r="J1258"/>
      <c r="K1258">
        <v>70</v>
      </c>
      <c r="L1258">
        <v>0</v>
      </c>
      <c r="M1258">
        <v>1242</v>
      </c>
      <c r="N1258">
        <v>550</v>
      </c>
      <c r="O1258"/>
      <c r="P1258">
        <v>5236</v>
      </c>
      <c r="Q1258">
        <v>0</v>
      </c>
      <c r="R1258">
        <v>596.62909000000013</v>
      </c>
      <c r="S1258">
        <v>525.78099999999995</v>
      </c>
      <c r="T1258"/>
      <c r="U1258"/>
      <c r="V1258">
        <v>566</v>
      </c>
      <c r="W1258"/>
      <c r="X1258">
        <v>0</v>
      </c>
      <c r="Y1258">
        <v>17000</v>
      </c>
      <c r="Z1258">
        <v>1210.9532400000001</v>
      </c>
      <c r="AA1258"/>
      <c r="AB1258"/>
      <c r="AC1258">
        <v>0</v>
      </c>
      <c r="AD1258"/>
      <c r="AE1258"/>
      <c r="AF1258">
        <v>1758.7119885456409</v>
      </c>
      <c r="AG1258">
        <v>8697</v>
      </c>
      <c r="AH1258">
        <v>254.495</v>
      </c>
      <c r="AI1258">
        <v>195</v>
      </c>
      <c r="AJ1258"/>
      <c r="AK1258"/>
      <c r="AL1258">
        <v>38372.57421875</v>
      </c>
      <c r="AM1258">
        <v>36085.296875</v>
      </c>
      <c r="AN1258">
        <v>2287.276123046875</v>
      </c>
      <c r="AO1258" s="5" t="s">
        <v>858</v>
      </c>
    </row>
    <row r="1259" spans="1:41" ht="15" x14ac:dyDescent="0.25">
      <c r="A1259">
        <v>2016</v>
      </c>
      <c r="B1259" s="5" t="s">
        <v>1806</v>
      </c>
      <c r="C1259" s="5" t="s">
        <v>363</v>
      </c>
      <c r="D1259" s="5" t="s">
        <v>91</v>
      </c>
      <c r="E1259" s="5" t="s">
        <v>409</v>
      </c>
      <c r="F1259" s="5" t="s">
        <v>411</v>
      </c>
      <c r="G1259" s="5" t="s">
        <v>94</v>
      </c>
      <c r="H1259" s="5" t="s">
        <v>319</v>
      </c>
      <c r="I1259">
        <v>0</v>
      </c>
      <c r="J1259"/>
      <c r="K1259">
        <v>85.700318243321888</v>
      </c>
      <c r="L1259"/>
      <c r="M1259">
        <v>669.53373627595226</v>
      </c>
      <c r="N1259">
        <v>168.72250154153997</v>
      </c>
      <c r="O1259"/>
      <c r="P1259">
        <v>2133.9379242587152</v>
      </c>
      <c r="Q1259">
        <v>0</v>
      </c>
      <c r="R1259">
        <v>320.33256707450926</v>
      </c>
      <c r="S1259">
        <v>535.62698902076181</v>
      </c>
      <c r="T1259"/>
      <c r="U1259"/>
      <c r="V1259">
        <v>1071.2539780415236</v>
      </c>
      <c r="W1259"/>
      <c r="X1259"/>
      <c r="Y1259"/>
      <c r="Z1259"/>
      <c r="AA1259">
        <v>321.3761934124571</v>
      </c>
      <c r="AB1259"/>
      <c r="AC1259"/>
      <c r="AD1259">
        <v>0</v>
      </c>
      <c r="AE1259"/>
      <c r="AF1259">
        <v>1928.2571604747427</v>
      </c>
      <c r="AG1259">
        <v>13755.991252188525</v>
      </c>
      <c r="AH1259">
        <v>1071.2539780415236</v>
      </c>
      <c r="AI1259">
        <v>208.89452571809713</v>
      </c>
      <c r="AJ1259"/>
      <c r="AK1259"/>
      <c r="AL1259">
        <v>22270.880859375</v>
      </c>
      <c r="AM1259">
        <v>19699.87109375</v>
      </c>
      <c r="AN1259">
        <v>2571.009521484375</v>
      </c>
      <c r="AO1259" s="5" t="s">
        <v>2326</v>
      </c>
    </row>
    <row r="1260" spans="1:41" ht="15" x14ac:dyDescent="0.25">
      <c r="A1260">
        <v>2016</v>
      </c>
      <c r="B1260" s="5" t="s">
        <v>803</v>
      </c>
      <c r="C1260" s="5" t="s">
        <v>363</v>
      </c>
      <c r="D1260" s="5" t="s">
        <v>91</v>
      </c>
      <c r="E1260" s="5" t="s">
        <v>409</v>
      </c>
      <c r="F1260" s="5" t="s">
        <v>412</v>
      </c>
      <c r="G1260" s="5" t="s">
        <v>94</v>
      </c>
      <c r="H1260" s="5" t="s">
        <v>319</v>
      </c>
      <c r="I1260">
        <v>0</v>
      </c>
      <c r="J1260"/>
      <c r="K1260"/>
      <c r="L1260"/>
      <c r="M1260"/>
      <c r="N1260">
        <v>0</v>
      </c>
      <c r="O1260"/>
      <c r="P1260">
        <v>0</v>
      </c>
      <c r="Q1260">
        <v>0</v>
      </c>
      <c r="R1260"/>
      <c r="S1260">
        <v>0</v>
      </c>
      <c r="T1260"/>
      <c r="U1260"/>
      <c r="V1260">
        <v>0</v>
      </c>
      <c r="W1260"/>
      <c r="X1260">
        <v>52</v>
      </c>
      <c r="Y1260">
        <v>0</v>
      </c>
      <c r="Z1260"/>
      <c r="AA1260"/>
      <c r="AB1260"/>
      <c r="AC1260">
        <v>0</v>
      </c>
      <c r="AD1260"/>
      <c r="AE1260"/>
      <c r="AF1260">
        <v>512.41485098366809</v>
      </c>
      <c r="AG1260">
        <v>0</v>
      </c>
      <c r="AH1260"/>
      <c r="AI1260">
        <v>0</v>
      </c>
      <c r="AJ1260"/>
      <c r="AK1260"/>
      <c r="AL1260">
        <v>564.41485595703125</v>
      </c>
      <c r="AM1260">
        <v>512.41485595703125</v>
      </c>
      <c r="AN1260">
        <v>52</v>
      </c>
      <c r="AO1260" s="5" t="s">
        <v>859</v>
      </c>
    </row>
    <row r="1261" spans="1:41" ht="15" x14ac:dyDescent="0.25">
      <c r="A1261">
        <v>2016</v>
      </c>
      <c r="B1261" s="5" t="s">
        <v>1807</v>
      </c>
      <c r="C1261" s="5" t="s">
        <v>363</v>
      </c>
      <c r="D1261" s="5" t="s">
        <v>91</v>
      </c>
      <c r="E1261" s="5" t="s">
        <v>409</v>
      </c>
      <c r="F1261" s="5" t="s">
        <v>412</v>
      </c>
      <c r="G1261" s="5" t="s">
        <v>94</v>
      </c>
      <c r="H1261" s="5" t="s">
        <v>319</v>
      </c>
      <c r="I1261">
        <v>0</v>
      </c>
      <c r="J1261"/>
      <c r="K1261"/>
      <c r="L1261"/>
      <c r="M1261"/>
      <c r="N1261">
        <v>0</v>
      </c>
      <c r="O1261"/>
      <c r="P1261"/>
      <c r="Q1261">
        <v>0</v>
      </c>
      <c r="R1261"/>
      <c r="S1261">
        <v>0</v>
      </c>
      <c r="T1261"/>
      <c r="U1261"/>
      <c r="V1261">
        <v>0</v>
      </c>
      <c r="W1261">
        <v>0</v>
      </c>
      <c r="X1261">
        <v>56.096956819999633</v>
      </c>
      <c r="Y1261"/>
      <c r="Z1261"/>
      <c r="AA1261">
        <v>0</v>
      </c>
      <c r="AB1261"/>
      <c r="AC1261"/>
      <c r="AD1261"/>
      <c r="AE1261"/>
      <c r="AF1261">
        <v>566.41597506648577</v>
      </c>
      <c r="AG1261">
        <v>2000.85667458647</v>
      </c>
      <c r="AH1261">
        <v>0</v>
      </c>
      <c r="AI1261"/>
      <c r="AJ1261">
        <v>0</v>
      </c>
      <c r="AK1261"/>
      <c r="AL1261">
        <v>2623.36962890625</v>
      </c>
      <c r="AM1261">
        <v>2567.272705078125</v>
      </c>
      <c r="AN1261">
        <v>56.096958160400391</v>
      </c>
      <c r="AO1261" s="5" t="s">
        <v>2328</v>
      </c>
    </row>
    <row r="1262" spans="1:41" ht="15" x14ac:dyDescent="0.25">
      <c r="A1262">
        <v>2016</v>
      </c>
      <c r="B1262" s="5" t="s">
        <v>1806</v>
      </c>
      <c r="C1262" s="5" t="s">
        <v>363</v>
      </c>
      <c r="D1262" s="5" t="s">
        <v>91</v>
      </c>
      <c r="E1262" s="5" t="s">
        <v>409</v>
      </c>
      <c r="F1262" s="5" t="s">
        <v>412</v>
      </c>
      <c r="G1262" s="5" t="s">
        <v>94</v>
      </c>
      <c r="H1262" s="5" t="s">
        <v>319</v>
      </c>
      <c r="I1262"/>
      <c r="J1262"/>
      <c r="K1262"/>
      <c r="L1262"/>
      <c r="M1262"/>
      <c r="N1262"/>
      <c r="O1262"/>
      <c r="P1262">
        <v>0</v>
      </c>
      <c r="Q1262">
        <v>0</v>
      </c>
      <c r="R1262">
        <v>0</v>
      </c>
      <c r="S1262">
        <v>0</v>
      </c>
      <c r="T1262"/>
      <c r="U1262"/>
      <c r="V1262">
        <v>0</v>
      </c>
      <c r="W1262"/>
      <c r="X1262"/>
      <c r="Y1262"/>
      <c r="Z1262"/>
      <c r="AA1262">
        <v>0</v>
      </c>
      <c r="AB1262"/>
      <c r="AC1262"/>
      <c r="AD1262"/>
      <c r="AE1262"/>
      <c r="AF1262"/>
      <c r="AG1262">
        <v>2046.8865468938332</v>
      </c>
      <c r="AH1262"/>
      <c r="AI1262"/>
      <c r="AJ1262"/>
      <c r="AK1262"/>
      <c r="AL1262">
        <v>2046.8865966796875</v>
      </c>
      <c r="AM1262">
        <v>2046.8865966796875</v>
      </c>
      <c r="AN1262">
        <v>0</v>
      </c>
      <c r="AO1262" s="5" t="s">
        <v>2329</v>
      </c>
    </row>
    <row r="1263" spans="1:41" ht="15" x14ac:dyDescent="0.25">
      <c r="A1263">
        <v>2016</v>
      </c>
      <c r="B1263" s="5" t="s">
        <v>1808</v>
      </c>
      <c r="C1263" s="5" t="s">
        <v>363</v>
      </c>
      <c r="D1263" s="5" t="s">
        <v>91</v>
      </c>
      <c r="E1263" s="5" t="s">
        <v>409</v>
      </c>
      <c r="F1263" s="5" t="s">
        <v>412</v>
      </c>
      <c r="G1263" s="5" t="s">
        <v>94</v>
      </c>
      <c r="H1263" s="5" t="s">
        <v>319</v>
      </c>
      <c r="I1263">
        <v>0</v>
      </c>
      <c r="J1263"/>
      <c r="K1263"/>
      <c r="L1263"/>
      <c r="M1263"/>
      <c r="N1263"/>
      <c r="O1263"/>
      <c r="P1263">
        <v>0</v>
      </c>
      <c r="Q1263">
        <v>0</v>
      </c>
      <c r="R1263"/>
      <c r="S1263">
        <v>0</v>
      </c>
      <c r="T1263"/>
      <c r="U1263"/>
      <c r="V1263">
        <v>0</v>
      </c>
      <c r="W1263">
        <v>0</v>
      </c>
      <c r="X1263">
        <v>53.628235449169203</v>
      </c>
      <c r="Y1263">
        <v>0</v>
      </c>
      <c r="Z1263">
        <v>0</v>
      </c>
      <c r="AA1263"/>
      <c r="AB1263"/>
      <c r="AC1263"/>
      <c r="AD1263"/>
      <c r="AE1263"/>
      <c r="AF1263">
        <v>502.55880246756328</v>
      </c>
      <c r="AG1263"/>
      <c r="AH1263">
        <v>0</v>
      </c>
      <c r="AI1263">
        <v>0</v>
      </c>
      <c r="AJ1263">
        <v>0</v>
      </c>
      <c r="AK1263"/>
      <c r="AL1263">
        <v>556.18701171875</v>
      </c>
      <c r="AM1263">
        <v>502.55880737304687</v>
      </c>
      <c r="AN1263">
        <v>53.62823486328125</v>
      </c>
      <c r="AO1263" s="5" t="s">
        <v>2330</v>
      </c>
    </row>
    <row r="1264" spans="1:41" ht="15" x14ac:dyDescent="0.25">
      <c r="A1264">
        <v>2016</v>
      </c>
      <c r="B1264" s="5" t="s">
        <v>1806</v>
      </c>
      <c r="C1264" s="5" t="s">
        <v>363</v>
      </c>
      <c r="D1264" s="5" t="s">
        <v>91</v>
      </c>
      <c r="E1264" s="5" t="s">
        <v>107</v>
      </c>
      <c r="F1264" s="5" t="s">
        <v>108</v>
      </c>
      <c r="G1264" s="5" t="s">
        <v>94</v>
      </c>
      <c r="H1264" s="5" t="s">
        <v>319</v>
      </c>
      <c r="I1264">
        <v>11553.474153177833</v>
      </c>
      <c r="J1264">
        <v>33008.548825393467</v>
      </c>
      <c r="K1264">
        <v>1006.9787393590323</v>
      </c>
      <c r="L1264">
        <v>2929.8796299435671</v>
      </c>
      <c r="M1264">
        <v>13537.436520510735</v>
      </c>
      <c r="N1264">
        <v>9972.7103581001993</v>
      </c>
      <c r="O1264">
        <v>9070.3074320775813</v>
      </c>
      <c r="P1264">
        <v>17966.544684201239</v>
      </c>
      <c r="Q1264">
        <v>2353.0093627682068</v>
      </c>
      <c r="R1264">
        <v>9507.058834822079</v>
      </c>
      <c r="S1264">
        <v>20118.149707619814</v>
      </c>
      <c r="T1264">
        <v>12201.582809892954</v>
      </c>
      <c r="U1264">
        <v>1001.1912254674243</v>
      </c>
      <c r="V1264">
        <v>8560.3905385298149</v>
      </c>
      <c r="W1264">
        <v>5326.274778822456</v>
      </c>
      <c r="X1264">
        <v>14434.302164232307</v>
      </c>
      <c r="Y1264">
        <v>88258.472742885046</v>
      </c>
      <c r="Z1264">
        <v>11013.562148244904</v>
      </c>
      <c r="AA1264">
        <v>108411.57197956672</v>
      </c>
      <c r="AB1264">
        <v>2372.8275613619749</v>
      </c>
      <c r="AC1264">
        <v>14685.397489674364</v>
      </c>
      <c r="AD1264">
        <v>21138.332331968857</v>
      </c>
      <c r="AE1264">
        <v>23129.675087416239</v>
      </c>
      <c r="AF1264">
        <v>37623.264574381399</v>
      </c>
      <c r="AG1264">
        <v>152322.74597460037</v>
      </c>
      <c r="AH1264">
        <v>36958.78146147076</v>
      </c>
      <c r="AI1264">
        <v>5072.3875860266144</v>
      </c>
      <c r="AJ1264">
        <v>36105.121314597556</v>
      </c>
      <c r="AK1264">
        <v>2162.8617816658361</v>
      </c>
      <c r="AL1264">
        <v>711802.875</v>
      </c>
      <c r="AM1264">
        <v>568402.625</v>
      </c>
      <c r="AN1264">
        <v>143400.234375</v>
      </c>
      <c r="AO1264" s="5" t="s">
        <v>2331</v>
      </c>
    </row>
    <row r="1265" spans="1:41" ht="15" x14ac:dyDescent="0.25">
      <c r="A1265">
        <v>2016</v>
      </c>
      <c r="B1265" s="5" t="s">
        <v>803</v>
      </c>
      <c r="C1265" s="5" t="s">
        <v>363</v>
      </c>
      <c r="D1265" s="5" t="s">
        <v>91</v>
      </c>
      <c r="E1265" s="5" t="s">
        <v>107</v>
      </c>
      <c r="F1265" s="5" t="s">
        <v>108</v>
      </c>
      <c r="G1265" s="5" t="s">
        <v>94</v>
      </c>
      <c r="H1265" s="5" t="s">
        <v>319</v>
      </c>
      <c r="I1265">
        <v>10478</v>
      </c>
      <c r="J1265">
        <v>27965.5</v>
      </c>
      <c r="K1265">
        <v>1213</v>
      </c>
      <c r="L1265">
        <v>2149.3020000000001</v>
      </c>
      <c r="M1265">
        <v>13768.71749258021</v>
      </c>
      <c r="N1265">
        <v>10397</v>
      </c>
      <c r="O1265">
        <v>7817.4830000000002</v>
      </c>
      <c r="P1265">
        <v>18372</v>
      </c>
      <c r="Q1265">
        <v>6284.1519300000009</v>
      </c>
      <c r="R1265">
        <v>7819.7604009685419</v>
      </c>
      <c r="S1265">
        <v>19812.851999999999</v>
      </c>
      <c r="T1265">
        <v>9610.6158899999991</v>
      </c>
      <c r="U1265">
        <v>625</v>
      </c>
      <c r="V1265">
        <v>7363</v>
      </c>
      <c r="W1265">
        <v>8109.5</v>
      </c>
      <c r="X1265">
        <v>9331.3240000000005</v>
      </c>
      <c r="Y1265">
        <v>94902.233999999997</v>
      </c>
      <c r="Z1265">
        <v>12901.685967343999</v>
      </c>
      <c r="AA1265">
        <v>111861.0661261942</v>
      </c>
      <c r="AB1265">
        <v>0</v>
      </c>
      <c r="AC1265">
        <v>12408.487499999999</v>
      </c>
      <c r="AD1265">
        <v>24747.647120000001</v>
      </c>
      <c r="AE1265">
        <v>15450</v>
      </c>
      <c r="AF1265">
        <v>39415.943249999997</v>
      </c>
      <c r="AG1265">
        <v>154522</v>
      </c>
      <c r="AH1265">
        <v>35642.813060000008</v>
      </c>
      <c r="AI1265">
        <v>19931</v>
      </c>
      <c r="AJ1265">
        <v>28073.895527968762</v>
      </c>
      <c r="AK1265">
        <v>3068</v>
      </c>
      <c r="AL1265">
        <v>714041.9375</v>
      </c>
      <c r="AM1265">
        <v>560989</v>
      </c>
      <c r="AN1265">
        <v>153052.953125</v>
      </c>
      <c r="AO1265" s="5" t="s">
        <v>860</v>
      </c>
    </row>
    <row r="1266" spans="1:41" ht="15" x14ac:dyDescent="0.25">
      <c r="A1266">
        <v>2016</v>
      </c>
      <c r="B1266" s="5" t="s">
        <v>1808</v>
      </c>
      <c r="C1266" s="5" t="s">
        <v>363</v>
      </c>
      <c r="D1266" s="5" t="s">
        <v>91</v>
      </c>
      <c r="E1266" s="5" t="s">
        <v>107</v>
      </c>
      <c r="F1266" s="5" t="s">
        <v>108</v>
      </c>
      <c r="G1266" s="5" t="s">
        <v>94</v>
      </c>
      <c r="H1266" s="5" t="s">
        <v>319</v>
      </c>
      <c r="I1266">
        <v>14094.944113149913</v>
      </c>
      <c r="J1266">
        <v>39499.48632355591</v>
      </c>
      <c r="K1266">
        <v>1180.8524921018989</v>
      </c>
      <c r="L1266">
        <v>2888.6337626570994</v>
      </c>
      <c r="M1266">
        <v>15996.391263476064</v>
      </c>
      <c r="N1266">
        <v>10613.8234773235</v>
      </c>
      <c r="O1266">
        <v>10156.416955842149</v>
      </c>
      <c r="P1266">
        <v>18589.160267212053</v>
      </c>
      <c r="Q1266">
        <v>5636.2924794766795</v>
      </c>
      <c r="R1266">
        <v>8897.7434008354048</v>
      </c>
      <c r="S1266">
        <v>21237.257793840887</v>
      </c>
      <c r="T1266">
        <v>10321.372699524718</v>
      </c>
      <c r="U1266">
        <v>867.33357716829414</v>
      </c>
      <c r="V1266">
        <v>10182.145549800915</v>
      </c>
      <c r="W1266">
        <v>7736.904275762834</v>
      </c>
      <c r="X1266">
        <v>12352.616371641854</v>
      </c>
      <c r="Y1266">
        <v>97873.833646233659</v>
      </c>
      <c r="Z1266">
        <v>13424.036839716953</v>
      </c>
      <c r="AA1266">
        <v>111542.23923365926</v>
      </c>
      <c r="AB1266">
        <v>8505.2318797942007</v>
      </c>
      <c r="AC1266">
        <v>12797.024792655247</v>
      </c>
      <c r="AD1266">
        <v>32084.911797331988</v>
      </c>
      <c r="AE1266">
        <v>16485.236479092469</v>
      </c>
      <c r="AF1266">
        <v>43971.202936612848</v>
      </c>
      <c r="AG1266">
        <v>202907.48070727239</v>
      </c>
      <c r="AH1266">
        <v>37076.35832244085</v>
      </c>
      <c r="AI1266">
        <v>20555.083860334449</v>
      </c>
      <c r="AJ1266">
        <v>31279.623489938233</v>
      </c>
      <c r="AK1266">
        <v>3164.3752851670361</v>
      </c>
      <c r="AL1266">
        <v>821918</v>
      </c>
      <c r="AM1266">
        <v>641550.25</v>
      </c>
      <c r="AN1266">
        <v>180367.765625</v>
      </c>
      <c r="AO1266" s="5" t="s">
        <v>2332</v>
      </c>
    </row>
    <row r="1267" spans="1:41" ht="15" x14ac:dyDescent="0.25">
      <c r="A1267">
        <v>2016</v>
      </c>
      <c r="B1267" s="5" t="s">
        <v>1807</v>
      </c>
      <c r="C1267" s="5" t="s">
        <v>363</v>
      </c>
      <c r="D1267" s="5" t="s">
        <v>91</v>
      </c>
      <c r="E1267" s="5" t="s">
        <v>107</v>
      </c>
      <c r="F1267" s="5" t="s">
        <v>108</v>
      </c>
      <c r="G1267" s="5" t="s">
        <v>94</v>
      </c>
      <c r="H1267" s="5" t="s">
        <v>319</v>
      </c>
      <c r="I1267">
        <v>11447.818975897748</v>
      </c>
      <c r="J1267">
        <v>31722.90182693916</v>
      </c>
      <c r="K1267">
        <v>1237.3162311131978</v>
      </c>
      <c r="L1267">
        <v>3084.8302958608529</v>
      </c>
      <c r="M1267">
        <v>26358.064578337835</v>
      </c>
      <c r="N1267">
        <v>10949.719877731666</v>
      </c>
      <c r="O1267">
        <v>8814.4242472332116</v>
      </c>
      <c r="P1267">
        <v>16228.089768955762</v>
      </c>
      <c r="Q1267">
        <v>5404.0021166692241</v>
      </c>
      <c r="R1267">
        <v>9966.2480887269394</v>
      </c>
      <c r="S1267">
        <v>21512.278893462033</v>
      </c>
      <c r="T1267">
        <v>10226.365773388565</v>
      </c>
      <c r="U1267">
        <v>941.20636383824444</v>
      </c>
      <c r="V1267">
        <v>10321.543945012658</v>
      </c>
      <c r="W1267">
        <v>5760.9232213582427</v>
      </c>
      <c r="X1267">
        <v>14044.067990754927</v>
      </c>
      <c r="Y1267">
        <v>111633.43185210224</v>
      </c>
      <c r="Z1267">
        <v>13778.626645447737</v>
      </c>
      <c r="AA1267">
        <v>114090.01860950899</v>
      </c>
      <c r="AB1267">
        <v>8707.745168364163</v>
      </c>
      <c r="AC1267">
        <v>14510.758292285058</v>
      </c>
      <c r="AD1267">
        <v>20782.397374513057</v>
      </c>
      <c r="AE1267">
        <v>17346.116024966766</v>
      </c>
      <c r="AF1267">
        <v>38661.940342677313</v>
      </c>
      <c r="AG1267">
        <v>182572.88387981406</v>
      </c>
      <c r="AH1267">
        <v>53309.805274762555</v>
      </c>
      <c r="AI1267">
        <v>9071.5372910162478</v>
      </c>
      <c r="AJ1267">
        <v>38710.802988326483</v>
      </c>
      <c r="AK1267">
        <v>2598.5798225267299</v>
      </c>
      <c r="AL1267">
        <v>813794.5</v>
      </c>
      <c r="AM1267">
        <v>631370.9375</v>
      </c>
      <c r="AN1267">
        <v>182423.5</v>
      </c>
      <c r="AO1267" s="5" t="s">
        <v>2333</v>
      </c>
    </row>
    <row r="1268" spans="1:41" ht="15" x14ac:dyDescent="0.25">
      <c r="A1268">
        <v>2016</v>
      </c>
      <c r="B1268" s="5" t="s">
        <v>1806</v>
      </c>
      <c r="C1268" s="5" t="s">
        <v>363</v>
      </c>
      <c r="D1268" s="5" t="s">
        <v>91</v>
      </c>
      <c r="E1268" s="5" t="s">
        <v>107</v>
      </c>
      <c r="F1268" s="5" t="s">
        <v>108</v>
      </c>
      <c r="G1268" s="5" t="s">
        <v>97</v>
      </c>
      <c r="H1268" s="5" t="s">
        <v>319</v>
      </c>
      <c r="I1268">
        <v>11432.1</v>
      </c>
      <c r="J1268">
        <v>31490.885999999999</v>
      </c>
      <c r="K1268">
        <v>997</v>
      </c>
      <c r="L1268">
        <v>2902.4038799999998</v>
      </c>
      <c r="M1268">
        <v>13268.85</v>
      </c>
      <c r="N1268">
        <v>10025.184046562499</v>
      </c>
      <c r="O1268">
        <v>8848.0149999999994</v>
      </c>
      <c r="P1268">
        <v>17844.884533300781</v>
      </c>
      <c r="Q1268">
        <v>2307.6428999999998</v>
      </c>
      <c r="R1268">
        <v>9266.9495371720022</v>
      </c>
      <c r="S1268">
        <v>19731</v>
      </c>
      <c r="T1268">
        <v>11966.61875</v>
      </c>
      <c r="U1268">
        <v>890</v>
      </c>
      <c r="V1268">
        <v>8395.5443749999995</v>
      </c>
      <c r="W1268">
        <v>5152.5830400000004</v>
      </c>
      <c r="X1268">
        <v>14722.1098905</v>
      </c>
      <c r="Y1268">
        <v>88267</v>
      </c>
      <c r="Z1268">
        <v>10801.465344</v>
      </c>
      <c r="AA1268">
        <v>108096.7492295699</v>
      </c>
      <c r="AB1268">
        <v>1800</v>
      </c>
      <c r="AC1268">
        <v>14762.670889999999</v>
      </c>
      <c r="AD1268">
        <v>20767.0270116057</v>
      </c>
      <c r="AE1268">
        <v>22712.652328108488</v>
      </c>
      <c r="AF1268">
        <v>37270.686168</v>
      </c>
      <c r="AG1268">
        <v>149958.22949743539</v>
      </c>
      <c r="AH1268">
        <v>36829.267399547287</v>
      </c>
      <c r="AI1268">
        <v>4926.2939999999999</v>
      </c>
      <c r="AJ1268">
        <v>36030.169975929653</v>
      </c>
      <c r="AK1268">
        <v>2181</v>
      </c>
      <c r="AL1268">
        <v>703645</v>
      </c>
      <c r="AM1268">
        <v>562455.25</v>
      </c>
      <c r="AN1268">
        <v>141189.765625</v>
      </c>
      <c r="AO1268" s="5" t="s">
        <v>2335</v>
      </c>
    </row>
    <row r="1269" spans="1:41" ht="15" x14ac:dyDescent="0.25">
      <c r="A1269">
        <v>2016</v>
      </c>
      <c r="B1269" s="5" t="s">
        <v>803</v>
      </c>
      <c r="C1269" s="5" t="s">
        <v>363</v>
      </c>
      <c r="D1269" s="5" t="s">
        <v>91</v>
      </c>
      <c r="E1269" s="5" t="s">
        <v>107</v>
      </c>
      <c r="F1269" s="5" t="s">
        <v>108</v>
      </c>
      <c r="G1269" s="5" t="s">
        <v>97</v>
      </c>
      <c r="H1269" s="5" t="s">
        <v>319</v>
      </c>
      <c r="I1269">
        <v>10478</v>
      </c>
      <c r="J1269">
        <v>27965.5</v>
      </c>
      <c r="K1269">
        <v>1178.3149000000001</v>
      </c>
      <c r="L1269">
        <v>2149.3020000000001</v>
      </c>
      <c r="M1269">
        <v>13770</v>
      </c>
      <c r="N1269">
        <v>10397</v>
      </c>
      <c r="O1269">
        <v>10662.344800000001</v>
      </c>
      <c r="P1269">
        <v>18372</v>
      </c>
      <c r="Q1269">
        <v>6345.3445300000003</v>
      </c>
      <c r="R1269">
        <v>7819.7604009685419</v>
      </c>
      <c r="S1269">
        <v>19812.851999999999</v>
      </c>
      <c r="T1269">
        <v>9610.6158899999991</v>
      </c>
      <c r="U1269">
        <v>625</v>
      </c>
      <c r="V1269">
        <v>7362</v>
      </c>
      <c r="W1269">
        <v>8109.5</v>
      </c>
      <c r="X1269">
        <v>9331</v>
      </c>
      <c r="Y1269">
        <v>94902.233999999997</v>
      </c>
      <c r="Z1269">
        <v>12901.685967343999</v>
      </c>
      <c r="AA1269">
        <v>111861.0661261942</v>
      </c>
      <c r="AB1269">
        <v>0</v>
      </c>
      <c r="AC1269">
        <v>12408.487499999999</v>
      </c>
      <c r="AD1269">
        <v>24747.647120000001</v>
      </c>
      <c r="AE1269">
        <v>15450</v>
      </c>
      <c r="AF1269">
        <v>39415.943249999997</v>
      </c>
      <c r="AG1269">
        <v>154522</v>
      </c>
      <c r="AH1269">
        <v>35642.813060000008</v>
      </c>
      <c r="AI1269">
        <v>19931</v>
      </c>
      <c r="AJ1269">
        <v>28073.895527968751</v>
      </c>
      <c r="AK1269">
        <v>3068</v>
      </c>
      <c r="AL1269">
        <v>716913.3125</v>
      </c>
      <c r="AM1269">
        <v>561049.1875</v>
      </c>
      <c r="AN1269">
        <v>155864.09375</v>
      </c>
      <c r="AO1269" s="5" t="s">
        <v>863</v>
      </c>
    </row>
    <row r="1270" spans="1:41" ht="15" x14ac:dyDescent="0.25">
      <c r="A1270">
        <v>2016</v>
      </c>
      <c r="B1270" s="5" t="s">
        <v>1808</v>
      </c>
      <c r="C1270" s="5" t="s">
        <v>363</v>
      </c>
      <c r="D1270" s="5" t="s">
        <v>91</v>
      </c>
      <c r="E1270" s="5" t="s">
        <v>107</v>
      </c>
      <c r="F1270" s="5" t="s">
        <v>108</v>
      </c>
      <c r="G1270" s="5" t="s">
        <v>97</v>
      </c>
      <c r="H1270" s="5" t="s">
        <v>319</v>
      </c>
      <c r="I1270">
        <v>13940.34</v>
      </c>
      <c r="J1270">
        <v>39028.936565374999</v>
      </c>
      <c r="K1270">
        <v>1178.3149000000001</v>
      </c>
      <c r="L1270">
        <v>2890</v>
      </c>
      <c r="M1270">
        <v>15513.791299610069</v>
      </c>
      <c r="N1270">
        <v>10449.03256812381</v>
      </c>
      <c r="O1270">
        <v>9848.5184016000003</v>
      </c>
      <c r="P1270">
        <v>18385.260158475001</v>
      </c>
      <c r="Q1270">
        <v>5465.1659984335311</v>
      </c>
      <c r="R1270">
        <v>8807.5537675565884</v>
      </c>
      <c r="S1270">
        <v>20740.462087</v>
      </c>
      <c r="T1270">
        <v>10008</v>
      </c>
      <c r="U1270">
        <v>849.41</v>
      </c>
      <c r="V1270">
        <v>9873</v>
      </c>
      <c r="W1270">
        <v>7502</v>
      </c>
      <c r="X1270">
        <v>11977.572</v>
      </c>
      <c r="Y1270">
        <v>94902.233999999997</v>
      </c>
      <c r="Z1270">
        <v>13016.4625</v>
      </c>
      <c r="AA1270">
        <v>110646.8839968254</v>
      </c>
      <c r="AB1270">
        <v>1602</v>
      </c>
      <c r="AC1270">
        <v>12408.487499999999</v>
      </c>
      <c r="AD1270">
        <v>31110.764683701898</v>
      </c>
      <c r="AE1270">
        <v>16318.487343824439</v>
      </c>
      <c r="AF1270">
        <v>43992</v>
      </c>
      <c r="AG1270">
        <v>202512.37538154639</v>
      </c>
      <c r="AH1270">
        <v>36759.553162488388</v>
      </c>
      <c r="AI1270">
        <v>19931</v>
      </c>
      <c r="AJ1270">
        <v>30856.635647716459</v>
      </c>
      <c r="AK1270">
        <v>3068.3</v>
      </c>
      <c r="AL1270">
        <v>803582.5625</v>
      </c>
      <c r="AM1270">
        <v>634342.3125</v>
      </c>
      <c r="AN1270">
        <v>169240.265625</v>
      </c>
      <c r="AO1270" s="5" t="s">
        <v>2336</v>
      </c>
    </row>
    <row r="1271" spans="1:41" ht="15" x14ac:dyDescent="0.25">
      <c r="A1271">
        <v>2016</v>
      </c>
      <c r="B1271" s="5" t="s">
        <v>1807</v>
      </c>
      <c r="C1271" s="5" t="s">
        <v>363</v>
      </c>
      <c r="D1271" s="5" t="s">
        <v>91</v>
      </c>
      <c r="E1271" s="5" t="s">
        <v>107</v>
      </c>
      <c r="F1271" s="5" t="s">
        <v>108</v>
      </c>
      <c r="G1271" s="5" t="s">
        <v>97</v>
      </c>
      <c r="H1271" s="5" t="s">
        <v>319</v>
      </c>
      <c r="I1271">
        <v>11041.5</v>
      </c>
      <c r="J1271">
        <v>31817.279999999999</v>
      </c>
      <c r="K1271">
        <v>1219.336139</v>
      </c>
      <c r="L1271">
        <v>3022.0120000000002</v>
      </c>
      <c r="M1271">
        <v>25914.360641243591</v>
      </c>
      <c r="N1271">
        <v>10870</v>
      </c>
      <c r="O1271">
        <v>8581</v>
      </c>
      <c r="P1271">
        <v>15933.4735872</v>
      </c>
      <c r="Q1271">
        <v>5537.6426456735999</v>
      </c>
      <c r="R1271">
        <v>9822.6013259527426</v>
      </c>
      <c r="S1271">
        <v>22044.275791080589</v>
      </c>
      <c r="T1271">
        <v>10018.120000000001</v>
      </c>
      <c r="U1271">
        <v>916.87799999999993</v>
      </c>
      <c r="V1271">
        <v>10155</v>
      </c>
      <c r="W1271">
        <v>5556.45</v>
      </c>
      <c r="X1271">
        <v>14088.107</v>
      </c>
      <c r="Y1271">
        <v>110152</v>
      </c>
      <c r="Z1271">
        <v>14123.436</v>
      </c>
      <c r="AA1271">
        <v>112559.6912431721</v>
      </c>
      <c r="AB1271">
        <v>1552</v>
      </c>
      <c r="AC1271">
        <v>14387.6</v>
      </c>
      <c r="AD1271">
        <v>21296.344356610261</v>
      </c>
      <c r="AE1271">
        <v>16730.448</v>
      </c>
      <c r="AF1271">
        <v>37913.289166681643</v>
      </c>
      <c r="AG1271">
        <v>180943</v>
      </c>
      <c r="AH1271">
        <v>54128.026840441853</v>
      </c>
      <c r="AI1271">
        <v>8749.5600000000013</v>
      </c>
      <c r="AJ1271">
        <v>39305.158535790637</v>
      </c>
      <c r="AK1271">
        <v>2567.7781799999998</v>
      </c>
      <c r="AL1271">
        <v>800946.375</v>
      </c>
      <c r="AM1271">
        <v>625231</v>
      </c>
      <c r="AN1271">
        <v>175715.375</v>
      </c>
      <c r="AO1271" s="5" t="s">
        <v>2334</v>
      </c>
    </row>
    <row r="1272" spans="1:41" ht="15" x14ac:dyDescent="0.25">
      <c r="A1272">
        <v>2016</v>
      </c>
      <c r="B1272" s="5" t="s">
        <v>803</v>
      </c>
      <c r="C1272" s="5" t="s">
        <v>363</v>
      </c>
      <c r="D1272" s="5" t="s">
        <v>91</v>
      </c>
      <c r="E1272" s="5" t="s">
        <v>111</v>
      </c>
      <c r="F1272" s="5" t="s">
        <v>112</v>
      </c>
      <c r="G1272" s="5" t="s">
        <v>94</v>
      </c>
      <c r="H1272" s="5" t="s">
        <v>319</v>
      </c>
      <c r="I1272">
        <v>3767.1990000000001</v>
      </c>
      <c r="J1272">
        <v>0</v>
      </c>
      <c r="K1272">
        <v>0</v>
      </c>
      <c r="L1272"/>
      <c r="M1272">
        <v>1033</v>
      </c>
      <c r="N1272">
        <v>30</v>
      </c>
      <c r="O1272"/>
      <c r="P1272">
        <v>621</v>
      </c>
      <c r="Q1272">
        <v>0</v>
      </c>
      <c r="R1272">
        <v>473.70299999999997</v>
      </c>
      <c r="S1272">
        <v>2268</v>
      </c>
      <c r="T1272">
        <v>1905</v>
      </c>
      <c r="U1272">
        <v>25</v>
      </c>
      <c r="V1272">
        <v>735</v>
      </c>
      <c r="W1272">
        <v>1871</v>
      </c>
      <c r="X1272">
        <v>395</v>
      </c>
      <c r="Y1272">
        <v>16208</v>
      </c>
      <c r="Z1272">
        <v>0</v>
      </c>
      <c r="AA1272">
        <v>6910.0529341077636</v>
      </c>
      <c r="AB1272">
        <v>0</v>
      </c>
      <c r="AC1272">
        <v>4496.7703500000007</v>
      </c>
      <c r="AD1272">
        <v>0</v>
      </c>
      <c r="AE1272">
        <v>95</v>
      </c>
      <c r="AF1272"/>
      <c r="AG1272"/>
      <c r="AH1272"/>
      <c r="AI1272">
        <v>158</v>
      </c>
      <c r="AJ1272">
        <v>1747.8565100000001</v>
      </c>
      <c r="AK1272">
        <v>0</v>
      </c>
      <c r="AL1272">
        <v>42739.58203125</v>
      </c>
      <c r="AM1272">
        <v>35109.58203125</v>
      </c>
      <c r="AN1272">
        <v>7630</v>
      </c>
      <c r="AO1272" s="5" t="s">
        <v>864</v>
      </c>
    </row>
    <row r="1273" spans="1:41" ht="15" x14ac:dyDescent="0.25">
      <c r="A1273">
        <v>2016</v>
      </c>
      <c r="B1273" s="5" t="s">
        <v>1808</v>
      </c>
      <c r="C1273" s="5" t="s">
        <v>363</v>
      </c>
      <c r="D1273" s="5" t="s">
        <v>91</v>
      </c>
      <c r="E1273" s="5" t="s">
        <v>111</v>
      </c>
      <c r="F1273" s="5" t="s">
        <v>112</v>
      </c>
      <c r="G1273" s="5" t="s">
        <v>94</v>
      </c>
      <c r="H1273" s="5" t="s">
        <v>319</v>
      </c>
      <c r="I1273">
        <v>6071.335040178059</v>
      </c>
      <c r="J1273"/>
      <c r="K1273"/>
      <c r="L1273"/>
      <c r="M1273">
        <v>1065.5517858861849</v>
      </c>
      <c r="N1273"/>
      <c r="O1273"/>
      <c r="P1273"/>
      <c r="Q1273"/>
      <c r="R1273">
        <v>488.53569263418842</v>
      </c>
      <c r="S1273"/>
      <c r="T1273"/>
      <c r="U1273"/>
      <c r="V1273"/>
      <c r="W1273"/>
      <c r="X1273"/>
      <c r="Y1273"/>
      <c r="Z1273"/>
      <c r="AA1273"/>
      <c r="AB1273">
        <v>0</v>
      </c>
      <c r="AC1273"/>
      <c r="AD1273"/>
      <c r="AE1273"/>
      <c r="AF1273"/>
      <c r="AG1273"/>
      <c r="AH1273"/>
      <c r="AI1273"/>
      <c r="AJ1273"/>
      <c r="AK1273"/>
      <c r="AL1273">
        <v>7625.42236328125</v>
      </c>
      <c r="AM1273">
        <v>6559.87060546875</v>
      </c>
      <c r="AN1273">
        <v>1065.5517578125</v>
      </c>
      <c r="AO1273" s="5" t="s">
        <v>2337</v>
      </c>
    </row>
    <row r="1274" spans="1:41" ht="15" x14ac:dyDescent="0.25">
      <c r="A1274">
        <v>2016</v>
      </c>
      <c r="B1274" s="5" t="s">
        <v>1808</v>
      </c>
      <c r="C1274" s="5" t="s">
        <v>363</v>
      </c>
      <c r="D1274" s="5" t="s">
        <v>91</v>
      </c>
      <c r="E1274" s="5" t="s">
        <v>111</v>
      </c>
      <c r="F1274" s="5" t="s">
        <v>112</v>
      </c>
      <c r="G1274" s="5" t="s">
        <v>97</v>
      </c>
      <c r="H1274" s="5" t="s">
        <v>319</v>
      </c>
      <c r="I1274">
        <v>6004.74</v>
      </c>
      <c r="J1274"/>
      <c r="K1274"/>
      <c r="L1274"/>
      <c r="M1274">
        <v>1033.2</v>
      </c>
      <c r="N1274"/>
      <c r="O1274"/>
      <c r="P1274"/>
      <c r="Q1274"/>
      <c r="R1274">
        <v>483.59412540840822</v>
      </c>
      <c r="S1274"/>
      <c r="T1274"/>
      <c r="U1274"/>
      <c r="V1274"/>
      <c r="W1274"/>
      <c r="X1274"/>
      <c r="Y1274"/>
      <c r="Z1274"/>
      <c r="AA1274"/>
      <c r="AB1274"/>
      <c r="AC1274"/>
      <c r="AD1274"/>
      <c r="AE1274"/>
      <c r="AF1274"/>
      <c r="AG1274"/>
      <c r="AH1274"/>
      <c r="AI1274"/>
      <c r="AJ1274"/>
      <c r="AK1274"/>
      <c r="AL1274">
        <v>7521.53466796875</v>
      </c>
      <c r="AM1274">
        <v>6488.33447265625</v>
      </c>
      <c r="AN1274">
        <v>1033.199951171875</v>
      </c>
      <c r="AO1274" s="5" t="s">
        <v>2338</v>
      </c>
    </row>
    <row r="1275" spans="1:41" ht="15" x14ac:dyDescent="0.25">
      <c r="A1275">
        <v>2016</v>
      </c>
      <c r="B1275" s="5" t="s">
        <v>803</v>
      </c>
      <c r="C1275" s="5" t="s">
        <v>363</v>
      </c>
      <c r="D1275" s="5" t="s">
        <v>91</v>
      </c>
      <c r="E1275" s="5" t="s">
        <v>111</v>
      </c>
      <c r="F1275" s="5" t="s">
        <v>112</v>
      </c>
      <c r="G1275" s="5" t="s">
        <v>97</v>
      </c>
      <c r="H1275" s="5" t="s">
        <v>319</v>
      </c>
      <c r="I1275">
        <v>3767.1990000000001</v>
      </c>
      <c r="J1275"/>
      <c r="K1275"/>
      <c r="L1275"/>
      <c r="M1275">
        <v>1033</v>
      </c>
      <c r="N1275">
        <v>30</v>
      </c>
      <c r="O1275"/>
      <c r="P1275">
        <v>621</v>
      </c>
      <c r="Q1275">
        <v>0</v>
      </c>
      <c r="R1275">
        <v>473.70299999999997</v>
      </c>
      <c r="S1275">
        <v>2268</v>
      </c>
      <c r="T1275">
        <v>1905</v>
      </c>
      <c r="U1275">
        <v>25</v>
      </c>
      <c r="V1275">
        <v>735</v>
      </c>
      <c r="W1275"/>
      <c r="X1275">
        <v>395</v>
      </c>
      <c r="Y1275">
        <v>16208</v>
      </c>
      <c r="Z1275"/>
      <c r="AA1275">
        <v>6910.0529341077636</v>
      </c>
      <c r="AB1275"/>
      <c r="AC1275">
        <v>4496.7703499999998</v>
      </c>
      <c r="AD1275">
        <v>0</v>
      </c>
      <c r="AE1275">
        <v>95</v>
      </c>
      <c r="AF1275"/>
      <c r="AG1275"/>
      <c r="AH1275"/>
      <c r="AI1275">
        <v>158</v>
      </c>
      <c r="AJ1275">
        <v>1747.8565100000001</v>
      </c>
      <c r="AK1275"/>
      <c r="AL1275">
        <v>40868.58203125</v>
      </c>
      <c r="AM1275">
        <v>35109.58203125</v>
      </c>
      <c r="AN1275">
        <v>5759</v>
      </c>
      <c r="AO1275" s="5" t="s">
        <v>867</v>
      </c>
    </row>
    <row r="1276" spans="1:41" ht="15" x14ac:dyDescent="0.25">
      <c r="A1276">
        <v>2016</v>
      </c>
      <c r="B1276" s="5" t="s">
        <v>1808</v>
      </c>
      <c r="C1276" s="5" t="s">
        <v>363</v>
      </c>
      <c r="D1276" s="5" t="s">
        <v>91</v>
      </c>
      <c r="E1276" s="5" t="s">
        <v>111</v>
      </c>
      <c r="F1276" s="5" t="s">
        <v>111</v>
      </c>
      <c r="G1276" s="5" t="s">
        <v>94</v>
      </c>
      <c r="H1276" s="5" t="s">
        <v>319</v>
      </c>
      <c r="I1276"/>
      <c r="J1276">
        <v>0</v>
      </c>
      <c r="K1276">
        <v>0</v>
      </c>
      <c r="L1276">
        <v>209.90072323805921</v>
      </c>
      <c r="M1276"/>
      <c r="N1276">
        <v>5909.4190216103752</v>
      </c>
      <c r="O1276">
        <v>0</v>
      </c>
      <c r="P1276">
        <v>1576.0430843757074</v>
      </c>
      <c r="Q1276">
        <v>54.733802149198233</v>
      </c>
      <c r="R1276"/>
      <c r="S1276">
        <v>2823.1140715106881</v>
      </c>
      <c r="T1276">
        <v>1959.4932183350286</v>
      </c>
      <c r="U1276">
        <v>20.626244403526616</v>
      </c>
      <c r="V1276">
        <v>489.87330458375715</v>
      </c>
      <c r="W1276">
        <v>2590.6562970829427</v>
      </c>
      <c r="X1276">
        <v>116.53828087992538</v>
      </c>
      <c r="Y1276">
        <v>16715.508464617971</v>
      </c>
      <c r="Z1276">
        <v>0</v>
      </c>
      <c r="AA1276">
        <v>9454.637542285278</v>
      </c>
      <c r="AB1276"/>
      <c r="AC1276">
        <v>4637.5742132815967</v>
      </c>
      <c r="AD1276">
        <v>0</v>
      </c>
      <c r="AE1276">
        <v>151.60289636592063</v>
      </c>
      <c r="AF1276">
        <v>11754.007706030545</v>
      </c>
      <c r="AG1276">
        <v>12122.743242024448</v>
      </c>
      <c r="AH1276">
        <v>5082.5438228395979</v>
      </c>
      <c r="AI1276">
        <v>163.28560119607809</v>
      </c>
      <c r="AJ1276">
        <v>2128.7863401270806</v>
      </c>
      <c r="AK1276">
        <v>0</v>
      </c>
      <c r="AL1276">
        <v>77961.09375</v>
      </c>
      <c r="AM1276">
        <v>65225.453125</v>
      </c>
      <c r="AN1276">
        <v>12735.630859375</v>
      </c>
      <c r="AO1276" s="5" t="s">
        <v>2339</v>
      </c>
    </row>
    <row r="1277" spans="1:41" ht="15" x14ac:dyDescent="0.25">
      <c r="A1277">
        <v>2016</v>
      </c>
      <c r="B1277" s="5" t="s">
        <v>1807</v>
      </c>
      <c r="C1277" s="5" t="s">
        <v>363</v>
      </c>
      <c r="D1277" s="5" t="s">
        <v>91</v>
      </c>
      <c r="E1277" s="5" t="s">
        <v>111</v>
      </c>
      <c r="F1277" s="5" t="s">
        <v>111</v>
      </c>
      <c r="G1277" s="5" t="s">
        <v>94</v>
      </c>
      <c r="H1277" s="5" t="s">
        <v>319</v>
      </c>
      <c r="I1277">
        <v>789.56850080674076</v>
      </c>
      <c r="J1277">
        <v>0</v>
      </c>
      <c r="K1277">
        <v>0</v>
      </c>
      <c r="L1277">
        <v>600.68001647204812</v>
      </c>
      <c r="M1277">
        <v>1042.5436207016555</v>
      </c>
      <c r="N1277">
        <v>1279.6176407239052</v>
      </c>
      <c r="O1277">
        <v>0</v>
      </c>
      <c r="P1277">
        <v>613.37043935526037</v>
      </c>
      <c r="Q1277">
        <v>209.39197757300269</v>
      </c>
      <c r="R1277">
        <v>1215.1079910675762</v>
      </c>
      <c r="S1277">
        <v>2286.0813694460271</v>
      </c>
      <c r="T1277">
        <v>2310.7144999849033</v>
      </c>
      <c r="U1277">
        <v>0</v>
      </c>
      <c r="V1277">
        <v>453.68261807483913</v>
      </c>
      <c r="W1277">
        <v>2265.2404846533927</v>
      </c>
      <c r="X1277">
        <v>592.21973454990655</v>
      </c>
      <c r="Y1277">
        <v>4023.9215892185616</v>
      </c>
      <c r="Z1277">
        <v>0</v>
      </c>
      <c r="AA1277">
        <v>9694.0569629904821</v>
      </c>
      <c r="AB1277">
        <v>0</v>
      </c>
      <c r="AC1277">
        <v>2715.0102223392414</v>
      </c>
      <c r="AD1277">
        <v>953.89678672145669</v>
      </c>
      <c r="AE1277">
        <v>264.38381006692259</v>
      </c>
      <c r="AF1277">
        <v>12293.847168111901</v>
      </c>
      <c r="AG1277">
        <v>13283.700153002459</v>
      </c>
      <c r="AH1277">
        <v>6789.3762425185714</v>
      </c>
      <c r="AI1277">
        <v>932.74608191610287</v>
      </c>
      <c r="AJ1277">
        <v>1270.8528564285343</v>
      </c>
      <c r="AK1277">
        <v>0</v>
      </c>
      <c r="AL1277">
        <v>65880.0078125</v>
      </c>
      <c r="AM1277">
        <v>48707.19140625</v>
      </c>
      <c r="AN1277">
        <v>17172.818359375</v>
      </c>
      <c r="AO1277" s="5" t="s">
        <v>2340</v>
      </c>
    </row>
    <row r="1278" spans="1:41" ht="15" x14ac:dyDescent="0.25">
      <c r="A1278">
        <v>2016</v>
      </c>
      <c r="B1278" s="5" t="s">
        <v>1806</v>
      </c>
      <c r="C1278" s="5" t="s">
        <v>363</v>
      </c>
      <c r="D1278" s="5" t="s">
        <v>91</v>
      </c>
      <c r="E1278" s="5" t="s">
        <v>111</v>
      </c>
      <c r="F1278" s="5" t="s">
        <v>111</v>
      </c>
      <c r="G1278" s="5" t="s">
        <v>94</v>
      </c>
      <c r="H1278" s="5" t="s">
        <v>319</v>
      </c>
      <c r="I1278">
        <v>739.16524484865135</v>
      </c>
      <c r="J1278">
        <v>0</v>
      </c>
      <c r="K1278">
        <v>32.13761934124571</v>
      </c>
      <c r="L1278">
        <v>233.53336721305214</v>
      </c>
      <c r="M1278">
        <v>88.914080177446465</v>
      </c>
      <c r="N1278">
        <v>117.8379375845676</v>
      </c>
      <c r="O1278">
        <v>0</v>
      </c>
      <c r="P1278">
        <v>632.03984704449897</v>
      </c>
      <c r="Q1278">
        <v>197.18143472219109</v>
      </c>
      <c r="R1278">
        <v>505.63187763559915</v>
      </c>
      <c r="S1278">
        <v>2410.3214505934284</v>
      </c>
      <c r="T1278">
        <v>1317.6423929910741</v>
      </c>
      <c r="U1278">
        <v>0</v>
      </c>
      <c r="V1278">
        <v>312.80616158812489</v>
      </c>
      <c r="W1278">
        <v>1210.5169951869218</v>
      </c>
      <c r="X1278">
        <v>599.90222770325329</v>
      </c>
      <c r="Y1278">
        <v>3771.8852566842047</v>
      </c>
      <c r="Z1278">
        <v>0</v>
      </c>
      <c r="AA1278">
        <v>5551.1202250174201</v>
      </c>
      <c r="AB1278">
        <v>0</v>
      </c>
      <c r="AC1278">
        <v>256.36861337295716</v>
      </c>
      <c r="AD1278">
        <v>1742.852116377197</v>
      </c>
      <c r="AE1278">
        <v>267.81349451038091</v>
      </c>
      <c r="AF1278">
        <v>3542.1451998073981</v>
      </c>
      <c r="AG1278">
        <v>12543.465814988585</v>
      </c>
      <c r="AH1278">
        <v>4802.431583560151</v>
      </c>
      <c r="AI1278">
        <v>944.84600863262392</v>
      </c>
      <c r="AJ1278">
        <v>1164.6476622700848</v>
      </c>
      <c r="AK1278">
        <v>0</v>
      </c>
      <c r="AL1278">
        <v>42985.20703125</v>
      </c>
      <c r="AM1278">
        <v>29835.642578125</v>
      </c>
      <c r="AN1278">
        <v>13149.5634765625</v>
      </c>
      <c r="AO1278" s="5" t="s">
        <v>2341</v>
      </c>
    </row>
    <row r="1279" spans="1:41" ht="15" x14ac:dyDescent="0.25">
      <c r="A1279">
        <v>2016</v>
      </c>
      <c r="B1279" s="5" t="s">
        <v>803</v>
      </c>
      <c r="C1279" s="5" t="s">
        <v>363</v>
      </c>
      <c r="D1279" s="5" t="s">
        <v>91</v>
      </c>
      <c r="E1279" s="5" t="s">
        <v>111</v>
      </c>
      <c r="F1279" s="5" t="s">
        <v>111</v>
      </c>
      <c r="G1279" s="5" t="s">
        <v>94</v>
      </c>
      <c r="H1279" s="5" t="s">
        <v>319</v>
      </c>
      <c r="I1279"/>
      <c r="J1279"/>
      <c r="K1279"/>
      <c r="L1279">
        <v>179</v>
      </c>
      <c r="M1279"/>
      <c r="N1279"/>
      <c r="O1279">
        <v>0</v>
      </c>
      <c r="P1279"/>
      <c r="Q1279"/>
      <c r="R1279"/>
      <c r="S1279"/>
      <c r="T1279"/>
      <c r="U1279"/>
      <c r="V1279"/>
      <c r="W1279"/>
      <c r="X1279"/>
      <c r="Y1279"/>
      <c r="Z1279"/>
      <c r="AA1279"/>
      <c r="AB1279"/>
      <c r="AC1279"/>
      <c r="AD1279"/>
      <c r="AE1279"/>
      <c r="AF1279">
        <v>9510</v>
      </c>
      <c r="AG1279">
        <v>7440</v>
      </c>
      <c r="AH1279">
        <v>4319.6434699999991</v>
      </c>
      <c r="AI1279"/>
      <c r="AJ1279"/>
      <c r="AK1279"/>
      <c r="AL1279">
        <v>21448.642578125</v>
      </c>
      <c r="AM1279">
        <v>17129</v>
      </c>
      <c r="AN1279">
        <v>4319.6435546875</v>
      </c>
      <c r="AO1279" s="5" t="s">
        <v>868</v>
      </c>
    </row>
    <row r="1280" spans="1:41" ht="15" x14ac:dyDescent="0.25">
      <c r="A1280">
        <v>2016</v>
      </c>
      <c r="B1280" s="5" t="s">
        <v>803</v>
      </c>
      <c r="C1280" s="5" t="s">
        <v>363</v>
      </c>
      <c r="D1280" s="5" t="s">
        <v>91</v>
      </c>
      <c r="E1280" s="5" t="s">
        <v>111</v>
      </c>
      <c r="F1280" s="5" t="s">
        <v>111</v>
      </c>
      <c r="G1280" s="5" t="s">
        <v>97</v>
      </c>
      <c r="H1280" s="5" t="s">
        <v>319</v>
      </c>
      <c r="I1280"/>
      <c r="J1280"/>
      <c r="K1280"/>
      <c r="L1280">
        <v>179</v>
      </c>
      <c r="M1280"/>
      <c r="N1280"/>
      <c r="O1280">
        <v>0</v>
      </c>
      <c r="P1280"/>
      <c r="Q1280"/>
      <c r="R1280"/>
      <c r="S1280"/>
      <c r="T1280"/>
      <c r="U1280"/>
      <c r="V1280"/>
      <c r="W1280"/>
      <c r="X1280"/>
      <c r="Y1280"/>
      <c r="Z1280"/>
      <c r="AA1280"/>
      <c r="AB1280"/>
      <c r="AC1280"/>
      <c r="AD1280"/>
      <c r="AE1280"/>
      <c r="AF1280">
        <v>9510</v>
      </c>
      <c r="AG1280">
        <v>7440</v>
      </c>
      <c r="AH1280">
        <v>4319.6434699999991</v>
      </c>
      <c r="AI1280"/>
      <c r="AJ1280"/>
      <c r="AK1280"/>
      <c r="AL1280">
        <v>21448.642578125</v>
      </c>
      <c r="AM1280">
        <v>17129</v>
      </c>
      <c r="AN1280">
        <v>4319.6435546875</v>
      </c>
      <c r="AO1280" s="5" t="s">
        <v>869</v>
      </c>
    </row>
    <row r="1281" spans="1:41" ht="15" x14ac:dyDescent="0.25">
      <c r="A1281">
        <v>2016</v>
      </c>
      <c r="B1281" s="5" t="s">
        <v>1808</v>
      </c>
      <c r="C1281" s="5" t="s">
        <v>363</v>
      </c>
      <c r="D1281" s="5" t="s">
        <v>91</v>
      </c>
      <c r="E1281" s="5" t="s">
        <v>111</v>
      </c>
      <c r="F1281" s="5" t="s">
        <v>111</v>
      </c>
      <c r="G1281" s="5" t="s">
        <v>97</v>
      </c>
      <c r="H1281" s="5" t="s">
        <v>319</v>
      </c>
      <c r="I1281"/>
      <c r="J1281"/>
      <c r="K1281"/>
      <c r="L1281">
        <v>210</v>
      </c>
      <c r="M1281"/>
      <c r="N1281">
        <v>5817.6690000000008</v>
      </c>
      <c r="O1281">
        <v>0</v>
      </c>
      <c r="P1281">
        <v>1558.75584</v>
      </c>
      <c r="Q1281">
        <v>53.072000000000003</v>
      </c>
      <c r="R1281"/>
      <c r="S1281">
        <v>2737.4</v>
      </c>
      <c r="T1281">
        <v>1928.5</v>
      </c>
      <c r="U1281">
        <v>20.2</v>
      </c>
      <c r="V1281"/>
      <c r="W1281">
        <v>2512</v>
      </c>
      <c r="X1281">
        <v>113</v>
      </c>
      <c r="Y1281">
        <v>16208</v>
      </c>
      <c r="Z1281">
        <v>0</v>
      </c>
      <c r="AA1281">
        <v>9378.7446850680462</v>
      </c>
      <c r="AB1281"/>
      <c r="AC1281">
        <v>4496.7703499999998</v>
      </c>
      <c r="AD1281"/>
      <c r="AE1281">
        <v>150.06942416458421</v>
      </c>
      <c r="AF1281">
        <v>11759.566999999999</v>
      </c>
      <c r="AG1281">
        <v>12099.13760461454</v>
      </c>
      <c r="AH1281">
        <v>5039.1151749999999</v>
      </c>
      <c r="AI1281">
        <v>158.328</v>
      </c>
      <c r="AJ1281">
        <v>2100.0068993912309</v>
      </c>
      <c r="AK1281"/>
      <c r="AL1281">
        <v>76340.34375</v>
      </c>
      <c r="AM1281">
        <v>63851.9921875</v>
      </c>
      <c r="AN1281">
        <v>12488.3427734375</v>
      </c>
      <c r="AO1281" s="5" t="s">
        <v>2342</v>
      </c>
    </row>
    <row r="1282" spans="1:41" ht="15" x14ac:dyDescent="0.25">
      <c r="A1282">
        <v>2016</v>
      </c>
      <c r="B1282" s="5" t="s">
        <v>1806</v>
      </c>
      <c r="C1282" s="5" t="s">
        <v>363</v>
      </c>
      <c r="D1282" s="5" t="s">
        <v>91</v>
      </c>
      <c r="E1282" s="5" t="s">
        <v>111</v>
      </c>
      <c r="F1282" s="5" t="s">
        <v>111</v>
      </c>
      <c r="G1282" s="5" t="s">
        <v>97</v>
      </c>
      <c r="H1282" s="5" t="s">
        <v>319</v>
      </c>
      <c r="I1282">
        <v>731.40000000000009</v>
      </c>
      <c r="J1282"/>
      <c r="K1282">
        <v>30</v>
      </c>
      <c r="L1282">
        <v>231.343344</v>
      </c>
      <c r="M1282">
        <v>87.149999999999991</v>
      </c>
      <c r="N1282">
        <v>118.45796875000001</v>
      </c>
      <c r="O1282">
        <v>420</v>
      </c>
      <c r="P1282">
        <v>627.76</v>
      </c>
      <c r="Q1282">
        <v>193.37973959999999</v>
      </c>
      <c r="R1282">
        <v>492.86169107023488</v>
      </c>
      <c r="S1282">
        <v>2364</v>
      </c>
      <c r="T1282">
        <v>1230</v>
      </c>
      <c r="U1282"/>
      <c r="V1282">
        <v>307</v>
      </c>
      <c r="W1282">
        <v>1200</v>
      </c>
      <c r="X1282">
        <v>612</v>
      </c>
      <c r="Y1282">
        <v>3771</v>
      </c>
      <c r="Z1282">
        <v>0</v>
      </c>
      <c r="AA1282">
        <v>5535.4602370576913</v>
      </c>
      <c r="AB1282"/>
      <c r="AC1282">
        <v>257.71758999999997</v>
      </c>
      <c r="AD1282">
        <v>1626.9270892823149</v>
      </c>
      <c r="AE1282">
        <v>262.98487836949369</v>
      </c>
      <c r="AF1282">
        <v>3508.9277615279998</v>
      </c>
      <c r="AG1282">
        <v>12352.103192964039</v>
      </c>
      <c r="AH1282">
        <v>4734.0748979999998</v>
      </c>
      <c r="AI1282">
        <v>882</v>
      </c>
      <c r="AJ1282">
        <v>1161.8257597745121</v>
      </c>
      <c r="AK1282"/>
      <c r="AL1282">
        <v>42738.37109375</v>
      </c>
      <c r="AM1282">
        <v>29552.22265625</v>
      </c>
      <c r="AN1282">
        <v>13186.15234375</v>
      </c>
      <c r="AO1282" s="5" t="s">
        <v>2344</v>
      </c>
    </row>
    <row r="1283" spans="1:41" ht="15" x14ac:dyDescent="0.25">
      <c r="A1283">
        <v>2016</v>
      </c>
      <c r="B1283" s="5" t="s">
        <v>1807</v>
      </c>
      <c r="C1283" s="5" t="s">
        <v>363</v>
      </c>
      <c r="D1283" s="5" t="s">
        <v>91</v>
      </c>
      <c r="E1283" s="5" t="s">
        <v>111</v>
      </c>
      <c r="F1283" s="5" t="s">
        <v>111</v>
      </c>
      <c r="G1283" s="5" t="s">
        <v>97</v>
      </c>
      <c r="H1283" s="5" t="s">
        <v>319</v>
      </c>
      <c r="I1283">
        <v>761.54423999999995</v>
      </c>
      <c r="J1283"/>
      <c r="K1283">
        <v>0</v>
      </c>
      <c r="L1283">
        <v>588.44799999999998</v>
      </c>
      <c r="M1283">
        <v>1010.4696</v>
      </c>
      <c r="N1283">
        <v>1271</v>
      </c>
      <c r="O1283">
        <v>0</v>
      </c>
      <c r="P1283">
        <v>602.23487999999998</v>
      </c>
      <c r="Q1283">
        <v>211.8501</v>
      </c>
      <c r="R1283">
        <v>1197.5942458964771</v>
      </c>
      <c r="S1283">
        <v>2204.9411764705878</v>
      </c>
      <c r="T1283">
        <v>2224.33</v>
      </c>
      <c r="U1283">
        <v>0</v>
      </c>
      <c r="V1283">
        <v>447</v>
      </c>
      <c r="W1283">
        <v>2184.84</v>
      </c>
      <c r="X1283">
        <v>577</v>
      </c>
      <c r="Y1283">
        <v>3912</v>
      </c>
      <c r="Z1283">
        <v>0</v>
      </c>
      <c r="AA1283">
        <v>9564.0273526696292</v>
      </c>
      <c r="AB1283"/>
      <c r="AC1283">
        <v>2692</v>
      </c>
      <c r="AD1283">
        <v>965.09489999999994</v>
      </c>
      <c r="AE1283">
        <v>255</v>
      </c>
      <c r="AF1283">
        <v>12043.5</v>
      </c>
      <c r="AG1283">
        <v>13262</v>
      </c>
      <c r="AH1283">
        <v>6658.1026528125003</v>
      </c>
      <c r="AI1283">
        <v>899.64</v>
      </c>
      <c r="AJ1283">
        <v>1246.2807292562591</v>
      </c>
      <c r="AK1283"/>
      <c r="AL1283">
        <v>64778.8984375</v>
      </c>
      <c r="AM1283">
        <v>48054.48046875</v>
      </c>
      <c r="AN1283">
        <v>16724.41796875</v>
      </c>
      <c r="AO1283" s="5" t="s">
        <v>2343</v>
      </c>
    </row>
    <row r="1284" spans="1:41" ht="15" x14ac:dyDescent="0.25">
      <c r="A1284">
        <v>2016</v>
      </c>
      <c r="B1284" s="5" t="s">
        <v>1807</v>
      </c>
      <c r="C1284" s="5" t="s">
        <v>363</v>
      </c>
      <c r="D1284" s="5" t="s">
        <v>91</v>
      </c>
      <c r="E1284" s="5" t="s">
        <v>115</v>
      </c>
      <c r="F1284" s="5" t="s">
        <v>417</v>
      </c>
      <c r="G1284" s="5" t="s">
        <v>94</v>
      </c>
      <c r="H1284" s="5" t="s">
        <v>319</v>
      </c>
      <c r="I1284">
        <v>0</v>
      </c>
      <c r="J1284">
        <v>0</v>
      </c>
      <c r="K1284">
        <v>100.46584782543059</v>
      </c>
      <c r="L1284">
        <v>0</v>
      </c>
      <c r="M1284">
        <v>115.00695737911133</v>
      </c>
      <c r="N1284">
        <v>194.58648420925502</v>
      </c>
      <c r="O1284">
        <v>37.013733409369159</v>
      </c>
      <c r="P1284">
        <v>0</v>
      </c>
      <c r="Q1284">
        <v>0</v>
      </c>
      <c r="R1284">
        <v>204.92579421753658</v>
      </c>
      <c r="S1284">
        <v>0</v>
      </c>
      <c r="T1284">
        <v>0</v>
      </c>
      <c r="U1284">
        <v>0</v>
      </c>
      <c r="V1284">
        <v>0</v>
      </c>
      <c r="W1284">
        <v>52.876762013384514</v>
      </c>
      <c r="X1284">
        <v>398.69078558091923</v>
      </c>
      <c r="Y1284">
        <v>0</v>
      </c>
      <c r="Z1284">
        <v>0</v>
      </c>
      <c r="AA1284">
        <v>0</v>
      </c>
      <c r="AB1284">
        <v>104.69598878650135</v>
      </c>
      <c r="AC1284">
        <v>0</v>
      </c>
      <c r="AD1284">
        <v>0</v>
      </c>
      <c r="AE1284">
        <v>0</v>
      </c>
      <c r="AF1284">
        <v>189.29880800791656</v>
      </c>
      <c r="AG1284">
        <v>1958.5552649757624</v>
      </c>
      <c r="AH1284">
        <v>669.419807089448</v>
      </c>
      <c r="AI1284">
        <v>0</v>
      </c>
      <c r="AJ1284">
        <v>0</v>
      </c>
      <c r="AK1284">
        <v>0</v>
      </c>
      <c r="AL1284">
        <v>4025.536376953125</v>
      </c>
      <c r="AM1284">
        <v>2547.366455078125</v>
      </c>
      <c r="AN1284">
        <v>1478.169921875</v>
      </c>
      <c r="AO1284" s="5" t="s">
        <v>2345</v>
      </c>
    </row>
    <row r="1285" spans="1:41" ht="15" x14ac:dyDescent="0.25">
      <c r="A1285">
        <v>2016</v>
      </c>
      <c r="B1285" s="5" t="s">
        <v>1808</v>
      </c>
      <c r="C1285" s="5" t="s">
        <v>363</v>
      </c>
      <c r="D1285" s="5" t="s">
        <v>91</v>
      </c>
      <c r="E1285" s="5" t="s">
        <v>115</v>
      </c>
      <c r="F1285" s="5" t="s">
        <v>417</v>
      </c>
      <c r="G1285" s="5" t="s">
        <v>94</v>
      </c>
      <c r="H1285" s="5" t="s">
        <v>319</v>
      </c>
      <c r="I1285">
        <v>0</v>
      </c>
      <c r="J1285">
        <v>0</v>
      </c>
      <c r="K1285">
        <v>36.09592770617158</v>
      </c>
      <c r="L1285">
        <v>0</v>
      </c>
      <c r="M1285">
        <v>124.78877864133602</v>
      </c>
      <c r="N1285">
        <v>199.04325849403185</v>
      </c>
      <c r="O1285">
        <v>0</v>
      </c>
      <c r="P1285">
        <v>0</v>
      </c>
      <c r="Q1285">
        <v>0</v>
      </c>
      <c r="R1285">
        <v>229.98262509932178</v>
      </c>
      <c r="S1285">
        <v>0</v>
      </c>
      <c r="T1285">
        <v>51.565611008816539</v>
      </c>
      <c r="U1285">
        <v>0</v>
      </c>
      <c r="V1285">
        <v>0</v>
      </c>
      <c r="W1285">
        <v>51.565611008816539</v>
      </c>
      <c r="X1285">
        <v>412.52488807053231</v>
      </c>
      <c r="Y1285">
        <v>0</v>
      </c>
      <c r="Z1285">
        <v>0</v>
      </c>
      <c r="AA1285">
        <v>0</v>
      </c>
      <c r="AB1285">
        <v>102.09990979745675</v>
      </c>
      <c r="AC1285">
        <v>0</v>
      </c>
      <c r="AD1285">
        <v>0</v>
      </c>
      <c r="AE1285">
        <v>0</v>
      </c>
      <c r="AF1285">
        <v>0</v>
      </c>
      <c r="AG1285">
        <v>687.56447099774959</v>
      </c>
      <c r="AH1285">
        <v>397.05520476788735</v>
      </c>
      <c r="AI1285">
        <v>0</v>
      </c>
      <c r="AJ1285">
        <v>0</v>
      </c>
      <c r="AK1285">
        <v>0</v>
      </c>
      <c r="AL1285">
        <v>2292.2861328125</v>
      </c>
      <c r="AM1285">
        <v>1116.59033203125</v>
      </c>
      <c r="AN1285">
        <v>1175.6959228515625</v>
      </c>
      <c r="AO1285" s="5" t="s">
        <v>2347</v>
      </c>
    </row>
    <row r="1286" spans="1:41" ht="15" x14ac:dyDescent="0.25">
      <c r="A1286">
        <v>2016</v>
      </c>
      <c r="B1286" s="5" t="s">
        <v>803</v>
      </c>
      <c r="C1286" s="5" t="s">
        <v>363</v>
      </c>
      <c r="D1286" s="5" t="s">
        <v>91</v>
      </c>
      <c r="E1286" s="5" t="s">
        <v>115</v>
      </c>
      <c r="F1286" s="5" t="s">
        <v>417</v>
      </c>
      <c r="G1286" s="5" t="s">
        <v>94</v>
      </c>
      <c r="H1286" s="5" t="s">
        <v>319</v>
      </c>
      <c r="I1286">
        <v>0</v>
      </c>
      <c r="J1286">
        <v>0</v>
      </c>
      <c r="K1286">
        <v>35</v>
      </c>
      <c r="L1286">
        <v>0</v>
      </c>
      <c r="M1286">
        <v>45</v>
      </c>
      <c r="N1286">
        <v>195</v>
      </c>
      <c r="O1286">
        <v>35</v>
      </c>
      <c r="P1286">
        <v>0</v>
      </c>
      <c r="Q1286">
        <v>0</v>
      </c>
      <c r="R1286">
        <v>101.11602999999999</v>
      </c>
      <c r="S1286">
        <v>0</v>
      </c>
      <c r="T1286">
        <v>98.431179999999998</v>
      </c>
      <c r="U1286">
        <v>0</v>
      </c>
      <c r="V1286">
        <v>0</v>
      </c>
      <c r="W1286">
        <v>30</v>
      </c>
      <c r="X1286">
        <v>0</v>
      </c>
      <c r="Y1286">
        <v>0</v>
      </c>
      <c r="Z1286">
        <v>0</v>
      </c>
      <c r="AA1286">
        <v>0</v>
      </c>
      <c r="AB1286">
        <v>0</v>
      </c>
      <c r="AC1286">
        <v>0</v>
      </c>
      <c r="AD1286">
        <v>0</v>
      </c>
      <c r="AE1286">
        <v>0</v>
      </c>
      <c r="AF1286">
        <v>0</v>
      </c>
      <c r="AG1286">
        <v>768</v>
      </c>
      <c r="AH1286">
        <v>25.7355830510242</v>
      </c>
      <c r="AI1286">
        <v>0</v>
      </c>
      <c r="AJ1286">
        <v>0</v>
      </c>
      <c r="AK1286">
        <v>0</v>
      </c>
      <c r="AL1286">
        <v>1333.2828369140625</v>
      </c>
      <c r="AM1286">
        <v>1064.115966796875</v>
      </c>
      <c r="AN1286">
        <v>269.16677856445312</v>
      </c>
      <c r="AO1286" s="5" t="s">
        <v>870</v>
      </c>
    </row>
    <row r="1287" spans="1:41" ht="15" x14ac:dyDescent="0.25">
      <c r="A1287">
        <v>2016</v>
      </c>
      <c r="B1287" s="5" t="s">
        <v>1806</v>
      </c>
      <c r="C1287" s="5" t="s">
        <v>363</v>
      </c>
      <c r="D1287" s="5" t="s">
        <v>91</v>
      </c>
      <c r="E1287" s="5" t="s">
        <v>115</v>
      </c>
      <c r="F1287" s="5" t="s">
        <v>417</v>
      </c>
      <c r="G1287" s="5" t="s">
        <v>94</v>
      </c>
      <c r="H1287" s="5" t="s">
        <v>319</v>
      </c>
      <c r="I1287">
        <v>0</v>
      </c>
      <c r="J1287">
        <v>0</v>
      </c>
      <c r="K1287">
        <v>37.493889231453331</v>
      </c>
      <c r="L1287">
        <v>0</v>
      </c>
      <c r="M1287">
        <v>96.41285802373713</v>
      </c>
      <c r="N1287">
        <v>168.72250154153997</v>
      </c>
      <c r="O1287">
        <v>37.493889231453331</v>
      </c>
      <c r="P1287">
        <v>0</v>
      </c>
      <c r="Q1287">
        <v>0</v>
      </c>
      <c r="R1287">
        <v>233.81939202518925</v>
      </c>
      <c r="S1287">
        <v>0</v>
      </c>
      <c r="T1287">
        <v>144.61928703560571</v>
      </c>
      <c r="U1287">
        <v>0</v>
      </c>
      <c r="V1287">
        <v>0</v>
      </c>
      <c r="W1287">
        <v>53.562698902076185</v>
      </c>
      <c r="X1287">
        <v>156.00786087983357</v>
      </c>
      <c r="Y1287">
        <v>0</v>
      </c>
      <c r="Z1287">
        <v>0</v>
      </c>
      <c r="AA1287">
        <v>0</v>
      </c>
      <c r="AB1287">
        <v>216.39330356438779</v>
      </c>
      <c r="AC1287">
        <v>0</v>
      </c>
      <c r="AD1287">
        <v>0</v>
      </c>
      <c r="AE1287">
        <v>0</v>
      </c>
      <c r="AF1287">
        <v>0</v>
      </c>
      <c r="AG1287">
        <v>3028.2651807827601</v>
      </c>
      <c r="AH1287">
        <v>107.12539780415237</v>
      </c>
      <c r="AI1287">
        <v>0</v>
      </c>
      <c r="AJ1287">
        <v>0</v>
      </c>
      <c r="AK1287">
        <v>0</v>
      </c>
      <c r="AL1287">
        <v>4279.91650390625</v>
      </c>
      <c r="AM1287">
        <v>3430.80712890625</v>
      </c>
      <c r="AN1287">
        <v>849.1092529296875</v>
      </c>
      <c r="AO1287" s="5" t="s">
        <v>2346</v>
      </c>
    </row>
    <row r="1288" spans="1:41" ht="15" x14ac:dyDescent="0.25">
      <c r="A1288">
        <v>2016</v>
      </c>
      <c r="B1288" s="5" t="s">
        <v>1808</v>
      </c>
      <c r="C1288" s="5" t="s">
        <v>363</v>
      </c>
      <c r="D1288" s="5" t="s">
        <v>91</v>
      </c>
      <c r="E1288" s="5" t="s">
        <v>115</v>
      </c>
      <c r="F1288" s="5" t="s">
        <v>417</v>
      </c>
      <c r="G1288" s="5" t="s">
        <v>97</v>
      </c>
      <c r="H1288" s="5" t="s">
        <v>319</v>
      </c>
      <c r="I1288">
        <v>0</v>
      </c>
      <c r="J1288"/>
      <c r="K1288">
        <v>35.773499999999999</v>
      </c>
      <c r="L1288">
        <v>0</v>
      </c>
      <c r="M1288">
        <v>121</v>
      </c>
      <c r="N1288">
        <v>195.9529</v>
      </c>
      <c r="O1288">
        <v>0</v>
      </c>
      <c r="P1288">
        <v>0</v>
      </c>
      <c r="Q1288">
        <v>0</v>
      </c>
      <c r="R1288">
        <v>227.2943515051802</v>
      </c>
      <c r="S1288">
        <v>0</v>
      </c>
      <c r="T1288">
        <v>50</v>
      </c>
      <c r="U1288"/>
      <c r="V1288">
        <v>0</v>
      </c>
      <c r="W1288">
        <v>50</v>
      </c>
      <c r="X1288">
        <v>400</v>
      </c>
      <c r="Y1288">
        <v>0</v>
      </c>
      <c r="Z1288">
        <v>0</v>
      </c>
      <c r="AA1288">
        <v>0</v>
      </c>
      <c r="AB1288">
        <v>99</v>
      </c>
      <c r="AC1288">
        <v>0</v>
      </c>
      <c r="AD1288">
        <v>0</v>
      </c>
      <c r="AE1288">
        <v>0</v>
      </c>
      <c r="AF1288">
        <v>0</v>
      </c>
      <c r="AG1288">
        <v>686.22563231460038</v>
      </c>
      <c r="AH1288">
        <v>393.66250000000002</v>
      </c>
      <c r="AI1288">
        <v>0</v>
      </c>
      <c r="AJ1288">
        <v>0</v>
      </c>
      <c r="AK1288"/>
      <c r="AL1288">
        <v>2258.908935546875</v>
      </c>
      <c r="AM1288">
        <v>1109.472900390625</v>
      </c>
      <c r="AN1288">
        <v>1149.43603515625</v>
      </c>
      <c r="AO1288" s="5" t="s">
        <v>2350</v>
      </c>
    </row>
    <row r="1289" spans="1:41" ht="15" x14ac:dyDescent="0.25">
      <c r="A1289">
        <v>2016</v>
      </c>
      <c r="B1289" s="5" t="s">
        <v>1806</v>
      </c>
      <c r="C1289" s="5" t="s">
        <v>363</v>
      </c>
      <c r="D1289" s="5" t="s">
        <v>91</v>
      </c>
      <c r="E1289" s="5" t="s">
        <v>115</v>
      </c>
      <c r="F1289" s="5" t="s">
        <v>417</v>
      </c>
      <c r="G1289" s="5" t="s">
        <v>97</v>
      </c>
      <c r="H1289" s="5" t="s">
        <v>319</v>
      </c>
      <c r="I1289"/>
      <c r="J1289">
        <v>0</v>
      </c>
      <c r="K1289">
        <v>37</v>
      </c>
      <c r="L1289">
        <v>0</v>
      </c>
      <c r="M1289">
        <v>94.499999999999986</v>
      </c>
      <c r="N1289">
        <v>169.61027343750001</v>
      </c>
      <c r="O1289">
        <v>36.575000000000003</v>
      </c>
      <c r="P1289">
        <v>0</v>
      </c>
      <c r="Q1289">
        <v>0</v>
      </c>
      <c r="R1289">
        <v>227.91407356954861</v>
      </c>
      <c r="S1289">
        <v>0</v>
      </c>
      <c r="T1289">
        <v>141.83437499999999</v>
      </c>
      <c r="U1289"/>
      <c r="V1289">
        <v>0</v>
      </c>
      <c r="W1289">
        <v>51.81600000000001</v>
      </c>
      <c r="X1289">
        <v>159.13499999999999</v>
      </c>
      <c r="Y1289">
        <v>0</v>
      </c>
      <c r="Z1289">
        <v>0</v>
      </c>
      <c r="AA1289">
        <v>0</v>
      </c>
      <c r="AB1289">
        <v>202</v>
      </c>
      <c r="AC1289"/>
      <c r="AD1289">
        <v>0</v>
      </c>
      <c r="AE1289">
        <v>0</v>
      </c>
      <c r="AF1289">
        <v>0</v>
      </c>
      <c r="AG1289">
        <v>2983.9429033757469</v>
      </c>
      <c r="AH1289">
        <v>106.75</v>
      </c>
      <c r="AI1289">
        <v>0</v>
      </c>
      <c r="AJ1289">
        <v>0</v>
      </c>
      <c r="AK1289"/>
      <c r="AL1289">
        <v>4211.07763671875</v>
      </c>
      <c r="AM1289">
        <v>3381.46728515625</v>
      </c>
      <c r="AN1289">
        <v>829.6103515625</v>
      </c>
      <c r="AO1289" s="5" t="s">
        <v>2348</v>
      </c>
    </row>
    <row r="1290" spans="1:41" ht="15" x14ac:dyDescent="0.25">
      <c r="A1290">
        <v>2016</v>
      </c>
      <c r="B1290" s="5" t="s">
        <v>803</v>
      </c>
      <c r="C1290" s="5" t="s">
        <v>363</v>
      </c>
      <c r="D1290" s="5" t="s">
        <v>91</v>
      </c>
      <c r="E1290" s="5" t="s">
        <v>115</v>
      </c>
      <c r="F1290" s="5" t="s">
        <v>417</v>
      </c>
      <c r="G1290" s="5" t="s">
        <v>97</v>
      </c>
      <c r="H1290" s="5" t="s">
        <v>319</v>
      </c>
      <c r="I1290">
        <v>0</v>
      </c>
      <c r="J1290"/>
      <c r="K1290">
        <v>35.773499999999999</v>
      </c>
      <c r="L1290">
        <v>0</v>
      </c>
      <c r="M1290">
        <v>45</v>
      </c>
      <c r="N1290">
        <v>195</v>
      </c>
      <c r="O1290">
        <v>0</v>
      </c>
      <c r="P1290">
        <v>0</v>
      </c>
      <c r="Q1290">
        <v>0</v>
      </c>
      <c r="R1290">
        <v>101.11602999999999</v>
      </c>
      <c r="S1290">
        <v>0</v>
      </c>
      <c r="T1290">
        <v>98.431179999999998</v>
      </c>
      <c r="U1290"/>
      <c r="V1290">
        <v>0</v>
      </c>
      <c r="W1290">
        <v>30</v>
      </c>
      <c r="X1290">
        <v>0</v>
      </c>
      <c r="Y1290">
        <v>0</v>
      </c>
      <c r="Z1290"/>
      <c r="AA1290">
        <v>0</v>
      </c>
      <c r="AB1290"/>
      <c r="AC1290">
        <v>0</v>
      </c>
      <c r="AD1290">
        <v>0</v>
      </c>
      <c r="AE1290"/>
      <c r="AF1290">
        <v>0</v>
      </c>
      <c r="AG1290">
        <v>768</v>
      </c>
      <c r="AH1290">
        <v>25.7355830510242</v>
      </c>
      <c r="AI1290">
        <v>0</v>
      </c>
      <c r="AJ1290">
        <v>0</v>
      </c>
      <c r="AK1290"/>
      <c r="AL1290">
        <v>1299.0562744140625</v>
      </c>
      <c r="AM1290">
        <v>1064.115966796875</v>
      </c>
      <c r="AN1290">
        <v>234.94026184082031</v>
      </c>
      <c r="AO1290" s="5" t="s">
        <v>873</v>
      </c>
    </row>
    <row r="1291" spans="1:41" ht="15" x14ac:dyDescent="0.25">
      <c r="A1291">
        <v>2016</v>
      </c>
      <c r="B1291" s="5" t="s">
        <v>1807</v>
      </c>
      <c r="C1291" s="5" t="s">
        <v>363</v>
      </c>
      <c r="D1291" s="5" t="s">
        <v>91</v>
      </c>
      <c r="E1291" s="5" t="s">
        <v>115</v>
      </c>
      <c r="F1291" s="5" t="s">
        <v>417</v>
      </c>
      <c r="G1291" s="5" t="s">
        <v>97</v>
      </c>
      <c r="H1291" s="5" t="s">
        <v>319</v>
      </c>
      <c r="I1291">
        <v>0</v>
      </c>
      <c r="J1291"/>
      <c r="K1291">
        <v>99.144498500000012</v>
      </c>
      <c r="L1291">
        <v>0</v>
      </c>
      <c r="M1291">
        <v>111.46875</v>
      </c>
      <c r="N1291">
        <v>193</v>
      </c>
      <c r="O1291">
        <v>36</v>
      </c>
      <c r="P1291">
        <v>0</v>
      </c>
      <c r="Q1291">
        <v>0</v>
      </c>
      <c r="R1291">
        <v>201.972132349378</v>
      </c>
      <c r="S1291">
        <v>0</v>
      </c>
      <c r="T1291">
        <v>0</v>
      </c>
      <c r="U1291"/>
      <c r="V1291">
        <v>0</v>
      </c>
      <c r="W1291">
        <v>51</v>
      </c>
      <c r="X1291">
        <v>400</v>
      </c>
      <c r="Y1291">
        <v>0</v>
      </c>
      <c r="Z1291">
        <v>0</v>
      </c>
      <c r="AA1291">
        <v>0</v>
      </c>
      <c r="AB1291">
        <v>0</v>
      </c>
      <c r="AC1291"/>
      <c r="AD1291">
        <v>0</v>
      </c>
      <c r="AE1291">
        <v>0</v>
      </c>
      <c r="AF1291">
        <v>184.9605661116764</v>
      </c>
      <c r="AG1291">
        <v>1940</v>
      </c>
      <c r="AH1291">
        <v>679.69434701377156</v>
      </c>
      <c r="AI1291">
        <v>0</v>
      </c>
      <c r="AJ1291">
        <v>0</v>
      </c>
      <c r="AK1291">
        <v>0</v>
      </c>
      <c r="AL1291">
        <v>3897.240234375</v>
      </c>
      <c r="AM1291">
        <v>2519.9326171875</v>
      </c>
      <c r="AN1291">
        <v>1377.3076171875</v>
      </c>
      <c r="AO1291" s="5" t="s">
        <v>2349</v>
      </c>
    </row>
    <row r="1292" spans="1:41" ht="15" x14ac:dyDescent="0.25">
      <c r="A1292">
        <v>2016</v>
      </c>
      <c r="B1292" s="5" t="s">
        <v>1806</v>
      </c>
      <c r="C1292" s="5" t="s">
        <v>363</v>
      </c>
      <c r="D1292" s="5" t="s">
        <v>91</v>
      </c>
      <c r="E1292" s="5" t="s">
        <v>115</v>
      </c>
      <c r="F1292" s="5" t="s">
        <v>420</v>
      </c>
      <c r="G1292" s="5" t="s">
        <v>94</v>
      </c>
      <c r="H1292" s="5" t="s">
        <v>319</v>
      </c>
      <c r="I1292">
        <v>0</v>
      </c>
      <c r="J1292">
        <v>503.48936967951613</v>
      </c>
      <c r="K1292">
        <v>53.562698902076185</v>
      </c>
      <c r="L1292">
        <v>224.96333538871997</v>
      </c>
      <c r="M1292">
        <v>1140.8854866142226</v>
      </c>
      <c r="N1292">
        <v>61.864917231897991</v>
      </c>
      <c r="O1292">
        <v>32.13761934124571</v>
      </c>
      <c r="P1292">
        <v>627.75483113233281</v>
      </c>
      <c r="Q1292">
        <v>0</v>
      </c>
      <c r="R1292">
        <v>774.52673608343935</v>
      </c>
      <c r="S1292">
        <v>535.62698902076181</v>
      </c>
      <c r="T1292">
        <v>224.96333538871997</v>
      </c>
      <c r="U1292">
        <v>33.108175445351328</v>
      </c>
      <c r="V1292">
        <v>192.82571604747426</v>
      </c>
      <c r="W1292">
        <v>0</v>
      </c>
      <c r="X1292">
        <v>187.20943305580028</v>
      </c>
      <c r="Y1292">
        <v>465.99548044806278</v>
      </c>
      <c r="Z1292">
        <v>749.87778462906658</v>
      </c>
      <c r="AA1292">
        <v>6247.9104554599853</v>
      </c>
      <c r="AB1292">
        <v>329.9462252367893</v>
      </c>
      <c r="AC1292">
        <v>0</v>
      </c>
      <c r="AD1292">
        <v>1113.6756355719679</v>
      </c>
      <c r="AE1292">
        <v>166.04436659643616</v>
      </c>
      <c r="AF1292">
        <v>840.93437276259613</v>
      </c>
      <c r="AG1292">
        <v>1556.1781805154078</v>
      </c>
      <c r="AH1292">
        <v>910.03025434627432</v>
      </c>
      <c r="AI1292">
        <v>418.86030541423577</v>
      </c>
      <c r="AJ1292">
        <v>619.83125327427547</v>
      </c>
      <c r="AK1292">
        <v>151.04681090385483</v>
      </c>
      <c r="AL1292">
        <v>18163.25</v>
      </c>
      <c r="AM1292">
        <v>13065.3037109375</v>
      </c>
      <c r="AN1292">
        <v>5097.94482421875</v>
      </c>
      <c r="AO1292" s="5" t="s">
        <v>2353</v>
      </c>
    </row>
    <row r="1293" spans="1:41" ht="15" x14ac:dyDescent="0.25">
      <c r="A1293">
        <v>2016</v>
      </c>
      <c r="B1293" s="5" t="s">
        <v>1807</v>
      </c>
      <c r="C1293" s="5" t="s">
        <v>363</v>
      </c>
      <c r="D1293" s="5" t="s">
        <v>91</v>
      </c>
      <c r="E1293" s="5" t="s">
        <v>115</v>
      </c>
      <c r="F1293" s="5" t="s">
        <v>420</v>
      </c>
      <c r="G1293" s="5" t="s">
        <v>94</v>
      </c>
      <c r="H1293" s="5" t="s">
        <v>319</v>
      </c>
      <c r="I1293">
        <v>370.13733409369161</v>
      </c>
      <c r="J1293">
        <v>1056.2202753587017</v>
      </c>
      <c r="K1293">
        <v>132.1919050334613</v>
      </c>
      <c r="L1293">
        <v>21.150704805353808</v>
      </c>
      <c r="M1293">
        <v>2918.8374494779555</v>
      </c>
      <c r="N1293">
        <v>61.33704393552604</v>
      </c>
      <c r="O1293">
        <v>0</v>
      </c>
      <c r="P1293">
        <v>645.09649656329111</v>
      </c>
      <c r="Q1293">
        <v>61.072660125459123</v>
      </c>
      <c r="R1293">
        <v>739.58454676443785</v>
      </c>
      <c r="S1293">
        <v>317.2605720803071</v>
      </c>
      <c r="T1293">
        <v>423.01409610707611</v>
      </c>
      <c r="U1293">
        <v>31.72605720803071</v>
      </c>
      <c r="V1293">
        <v>285.53451487227636</v>
      </c>
      <c r="W1293">
        <v>0</v>
      </c>
      <c r="X1293">
        <v>362.73458741181776</v>
      </c>
      <c r="Y1293">
        <v>2585.6736624545028</v>
      </c>
      <c r="Z1293">
        <v>1787.2345560523966</v>
      </c>
      <c r="AA1293">
        <v>6575.1672733638443</v>
      </c>
      <c r="AB1293">
        <v>427.2442370681469</v>
      </c>
      <c r="AC1293">
        <v>1661.3878624605416</v>
      </c>
      <c r="AD1293">
        <v>1603.2403871110723</v>
      </c>
      <c r="AE1293">
        <v>163.91796224149201</v>
      </c>
      <c r="AF1293">
        <v>741.0609007119856</v>
      </c>
      <c r="AG1293">
        <v>9972.5573157243198</v>
      </c>
      <c r="AH1293">
        <v>4718.1380596077106</v>
      </c>
      <c r="AI1293">
        <v>247.46324622263953</v>
      </c>
      <c r="AJ1293">
        <v>3834.9752929574015</v>
      </c>
      <c r="AK1293">
        <v>181.89606132604274</v>
      </c>
      <c r="AL1293">
        <v>41925.85546875</v>
      </c>
      <c r="AM1293">
        <v>30593.83203125</v>
      </c>
      <c r="AN1293">
        <v>11332.0205078125</v>
      </c>
      <c r="AO1293" s="5" t="s">
        <v>2351</v>
      </c>
    </row>
    <row r="1294" spans="1:41" ht="15" x14ac:dyDescent="0.25">
      <c r="A1294">
        <v>2016</v>
      </c>
      <c r="B1294" s="5" t="s">
        <v>1808</v>
      </c>
      <c r="C1294" s="5" t="s">
        <v>363</v>
      </c>
      <c r="D1294" s="5" t="s">
        <v>91</v>
      </c>
      <c r="E1294" s="5" t="s">
        <v>115</v>
      </c>
      <c r="F1294" s="5" t="s">
        <v>420</v>
      </c>
      <c r="G1294" s="5" t="s">
        <v>94</v>
      </c>
      <c r="H1294" s="5" t="s">
        <v>319</v>
      </c>
      <c r="I1294">
        <v>1127.2242566527295</v>
      </c>
      <c r="J1294">
        <v>698.19837305937597</v>
      </c>
      <c r="K1294">
        <v>175.32307742997622</v>
      </c>
      <c r="L1294">
        <v>0</v>
      </c>
      <c r="M1294">
        <v>1412.2531715039629</v>
      </c>
      <c r="N1294">
        <v>459.96525019864356</v>
      </c>
      <c r="O1294">
        <v>0</v>
      </c>
      <c r="P1294">
        <v>86.190887489016674</v>
      </c>
      <c r="Q1294">
        <v>261.83913474320633</v>
      </c>
      <c r="R1294">
        <v>1317.7737669572866</v>
      </c>
      <c r="S1294">
        <v>604.34896102332982</v>
      </c>
      <c r="T1294">
        <v>226.88868843879277</v>
      </c>
      <c r="U1294">
        <v>30.939366605289923</v>
      </c>
      <c r="V1294">
        <v>82.504977614106465</v>
      </c>
      <c r="W1294">
        <v>0</v>
      </c>
      <c r="X1294">
        <v>1287.9439530450088</v>
      </c>
      <c r="Y1294">
        <v>1387.1149361371649</v>
      </c>
      <c r="Z1294">
        <v>1481.1231702551181</v>
      </c>
      <c r="AA1294">
        <v>6514.8725339156572</v>
      </c>
      <c r="AB1294">
        <v>349.61484263977616</v>
      </c>
      <c r="AC1294">
        <v>946.43522445581868</v>
      </c>
      <c r="AD1294">
        <v>1464.2207223332914</v>
      </c>
      <c r="AE1294">
        <v>168.25858872176838</v>
      </c>
      <c r="AF1294">
        <v>776.27386452578969</v>
      </c>
      <c r="AG1294">
        <v>7612.3749933401832</v>
      </c>
      <c r="AH1294">
        <v>2093.0481508478633</v>
      </c>
      <c r="AI1294">
        <v>301.14316829148856</v>
      </c>
      <c r="AJ1294">
        <v>822.47149559062382</v>
      </c>
      <c r="AK1294">
        <v>255.66229938171242</v>
      </c>
      <c r="AL1294">
        <v>31944.005859375</v>
      </c>
      <c r="AM1294">
        <v>23773.55859375</v>
      </c>
      <c r="AN1294">
        <v>8170.44677734375</v>
      </c>
      <c r="AO1294" s="5" t="s">
        <v>2352</v>
      </c>
    </row>
    <row r="1295" spans="1:41" ht="15" x14ac:dyDescent="0.25">
      <c r="A1295">
        <v>2016</v>
      </c>
      <c r="B1295" s="5" t="s">
        <v>803</v>
      </c>
      <c r="C1295" s="5" t="s">
        <v>363</v>
      </c>
      <c r="D1295" s="5" t="s">
        <v>91</v>
      </c>
      <c r="E1295" s="5" t="s">
        <v>115</v>
      </c>
      <c r="F1295" s="5" t="s">
        <v>420</v>
      </c>
      <c r="G1295" s="5" t="s">
        <v>94</v>
      </c>
      <c r="H1295" s="5" t="s">
        <v>319</v>
      </c>
      <c r="I1295">
        <v>450</v>
      </c>
      <c r="J1295">
        <v>1042.25</v>
      </c>
      <c r="K1295">
        <v>170</v>
      </c>
      <c r="L1295">
        <v>0</v>
      </c>
      <c r="M1295">
        <v>1210.5</v>
      </c>
      <c r="N1295">
        <v>452</v>
      </c>
      <c r="O1295">
        <v>30</v>
      </c>
      <c r="P1295">
        <v>98</v>
      </c>
      <c r="Q1295">
        <v>196.94120000000001</v>
      </c>
      <c r="R1295">
        <v>227.30851000000001</v>
      </c>
      <c r="S1295">
        <v>673.78099999999995</v>
      </c>
      <c r="T1295">
        <v>319.50344000000001</v>
      </c>
      <c r="U1295">
        <v>40</v>
      </c>
      <c r="V1295">
        <v>172</v>
      </c>
      <c r="W1295">
        <v>0</v>
      </c>
      <c r="X1295">
        <v>677.8900000000001</v>
      </c>
      <c r="Y1295">
        <v>1345</v>
      </c>
      <c r="Z1295">
        <v>506.40337260000013</v>
      </c>
      <c r="AA1295">
        <v>1020.006</v>
      </c>
      <c r="AB1295">
        <v>0</v>
      </c>
      <c r="AC1295">
        <v>917.69999999999993</v>
      </c>
      <c r="AD1295">
        <v>661.8142600000001</v>
      </c>
      <c r="AE1295">
        <v>0</v>
      </c>
      <c r="AF1295">
        <v>496.88868099886298</v>
      </c>
      <c r="AG1295">
        <v>1358</v>
      </c>
      <c r="AH1295">
        <v>784.22363529789607</v>
      </c>
      <c r="AI1295">
        <v>292</v>
      </c>
      <c r="AJ1295">
        <v>120.67144999999999</v>
      </c>
      <c r="AK1295">
        <v>248</v>
      </c>
      <c r="AL1295">
        <v>13510.8828125</v>
      </c>
      <c r="AM1295">
        <v>8443.169921875</v>
      </c>
      <c r="AN1295">
        <v>5067.71240234375</v>
      </c>
      <c r="AO1295" s="5" t="s">
        <v>874</v>
      </c>
    </row>
    <row r="1296" spans="1:41" ht="15" x14ac:dyDescent="0.25">
      <c r="A1296">
        <v>2016</v>
      </c>
      <c r="B1296" s="5" t="s">
        <v>1806</v>
      </c>
      <c r="C1296" s="5" t="s">
        <v>363</v>
      </c>
      <c r="D1296" s="5" t="s">
        <v>91</v>
      </c>
      <c r="E1296" s="5" t="s">
        <v>115</v>
      </c>
      <c r="F1296" s="5" t="s">
        <v>420</v>
      </c>
      <c r="G1296" s="5" t="s">
        <v>97</v>
      </c>
      <c r="H1296" s="5" t="s">
        <v>319</v>
      </c>
      <c r="I1296"/>
      <c r="J1296">
        <v>480.34</v>
      </c>
      <c r="K1296">
        <v>53</v>
      </c>
      <c r="L1296">
        <v>222.85368</v>
      </c>
      <c r="M1296">
        <v>1118.25</v>
      </c>
      <c r="N1296">
        <v>62.190433593749979</v>
      </c>
      <c r="O1296">
        <v>31.35</v>
      </c>
      <c r="P1296">
        <v>623.50400000000002</v>
      </c>
      <c r="Q1296">
        <v>0</v>
      </c>
      <c r="R1296">
        <v>754.96536869912984</v>
      </c>
      <c r="S1296">
        <v>525</v>
      </c>
      <c r="T1296">
        <v>220.63124999999999</v>
      </c>
      <c r="U1296">
        <v>30</v>
      </c>
      <c r="V1296">
        <v>189.11250000000001</v>
      </c>
      <c r="W1296">
        <v>0</v>
      </c>
      <c r="X1296">
        <v>191</v>
      </c>
      <c r="Y1296">
        <v>481</v>
      </c>
      <c r="Z1296">
        <v>735.43679999999995</v>
      </c>
      <c r="AA1296">
        <v>6229.7667802470442</v>
      </c>
      <c r="AB1296">
        <v>308</v>
      </c>
      <c r="AC1296"/>
      <c r="AD1296">
        <v>1092.2037600000001</v>
      </c>
      <c r="AE1296">
        <v>163.05062458908611</v>
      </c>
      <c r="AF1296">
        <v>833.04827999999998</v>
      </c>
      <c r="AG1296">
        <v>1531.6616488787829</v>
      </c>
      <c r="AH1296">
        <v>906.84124999999995</v>
      </c>
      <c r="AI1296">
        <v>406.79640000000001</v>
      </c>
      <c r="AJ1296">
        <v>618.54453326089242</v>
      </c>
      <c r="AK1296">
        <v>147</v>
      </c>
      <c r="AL1296">
        <v>17955.548828125</v>
      </c>
      <c r="AM1296">
        <v>12955.4755859375</v>
      </c>
      <c r="AN1296">
        <v>5000.07275390625</v>
      </c>
      <c r="AO1296" s="5" t="s">
        <v>2356</v>
      </c>
    </row>
    <row r="1297" spans="1:41" ht="15" x14ac:dyDescent="0.25">
      <c r="A1297">
        <v>2016</v>
      </c>
      <c r="B1297" s="5" t="s">
        <v>803</v>
      </c>
      <c r="C1297" s="5" t="s">
        <v>363</v>
      </c>
      <c r="D1297" s="5" t="s">
        <v>91</v>
      </c>
      <c r="E1297" s="5" t="s">
        <v>115</v>
      </c>
      <c r="F1297" s="5" t="s">
        <v>420</v>
      </c>
      <c r="G1297" s="5" t="s">
        <v>97</v>
      </c>
      <c r="H1297" s="5" t="s">
        <v>319</v>
      </c>
      <c r="I1297">
        <v>450</v>
      </c>
      <c r="J1297">
        <v>1042.25</v>
      </c>
      <c r="K1297">
        <v>66.436499999999995</v>
      </c>
      <c r="L1297">
        <v>0</v>
      </c>
      <c r="M1297">
        <v>1211</v>
      </c>
      <c r="N1297">
        <v>452</v>
      </c>
      <c r="O1297">
        <v>0</v>
      </c>
      <c r="P1297">
        <v>98</v>
      </c>
      <c r="Q1297">
        <v>237.07499999999999</v>
      </c>
      <c r="R1297">
        <v>227.30851000000001</v>
      </c>
      <c r="S1297">
        <v>673.78099999999995</v>
      </c>
      <c r="T1297">
        <v>319.50344000000001</v>
      </c>
      <c r="U1297">
        <v>40</v>
      </c>
      <c r="V1297">
        <v>171</v>
      </c>
      <c r="W1297">
        <v>0</v>
      </c>
      <c r="X1297">
        <v>678</v>
      </c>
      <c r="Y1297">
        <v>1345</v>
      </c>
      <c r="Z1297">
        <v>506.40337260000001</v>
      </c>
      <c r="AA1297">
        <v>1020.006</v>
      </c>
      <c r="AB1297"/>
      <c r="AC1297">
        <v>917.7</v>
      </c>
      <c r="AD1297">
        <v>661.8142600000001</v>
      </c>
      <c r="AE1297"/>
      <c r="AF1297">
        <v>496.88868099886298</v>
      </c>
      <c r="AG1297">
        <v>1358</v>
      </c>
      <c r="AH1297">
        <v>784.22363529789607</v>
      </c>
      <c r="AI1297">
        <v>292</v>
      </c>
      <c r="AJ1297">
        <v>120.67144999999999</v>
      </c>
      <c r="AK1297">
        <v>248</v>
      </c>
      <c r="AL1297">
        <v>13417.0625</v>
      </c>
      <c r="AM1297">
        <v>8482.3037109375</v>
      </c>
      <c r="AN1297">
        <v>4934.7587890625</v>
      </c>
      <c r="AO1297" s="5" t="s">
        <v>876</v>
      </c>
    </row>
    <row r="1298" spans="1:41" ht="15" x14ac:dyDescent="0.25">
      <c r="A1298">
        <v>2016</v>
      </c>
      <c r="B1298" s="5" t="s">
        <v>1807</v>
      </c>
      <c r="C1298" s="5" t="s">
        <v>363</v>
      </c>
      <c r="D1298" s="5" t="s">
        <v>91</v>
      </c>
      <c r="E1298" s="5" t="s">
        <v>115</v>
      </c>
      <c r="F1298" s="5" t="s">
        <v>420</v>
      </c>
      <c r="G1298" s="5" t="s">
        <v>97</v>
      </c>
      <c r="H1298" s="5" t="s">
        <v>319</v>
      </c>
      <c r="I1298">
        <v>357</v>
      </c>
      <c r="J1298">
        <v>1085.5999999999999</v>
      </c>
      <c r="K1298">
        <v>130.45328749999999</v>
      </c>
      <c r="L1298">
        <v>20.72</v>
      </c>
      <c r="M1298">
        <v>2829.0389500000001</v>
      </c>
      <c r="N1298">
        <v>61</v>
      </c>
      <c r="O1298">
        <v>0</v>
      </c>
      <c r="P1298">
        <v>633.38495999999998</v>
      </c>
      <c r="Q1298">
        <v>62.582982000000001</v>
      </c>
      <c r="R1298">
        <v>728.92467506600974</v>
      </c>
      <c r="S1298">
        <v>325.10640000000001</v>
      </c>
      <c r="T1298">
        <v>414.4</v>
      </c>
      <c r="U1298">
        <v>30.905999999999999</v>
      </c>
      <c r="V1298">
        <v>281</v>
      </c>
      <c r="W1298">
        <v>0</v>
      </c>
      <c r="X1298">
        <v>363.59</v>
      </c>
      <c r="Y1298">
        <v>2560</v>
      </c>
      <c r="Z1298">
        <v>1831.96</v>
      </c>
      <c r="AA1298">
        <v>6486.9723678032551</v>
      </c>
      <c r="AB1298">
        <v>404</v>
      </c>
      <c r="AC1298">
        <v>1647.3</v>
      </c>
      <c r="AD1298">
        <v>1642.88839035552</v>
      </c>
      <c r="AE1298">
        <v>158.1</v>
      </c>
      <c r="AF1298">
        <v>725.97022198833008</v>
      </c>
      <c r="AG1298">
        <v>9885</v>
      </c>
      <c r="AH1298">
        <v>4790.554049317785</v>
      </c>
      <c r="AI1298">
        <v>238.68</v>
      </c>
      <c r="AJ1298">
        <v>3893.5330931218768</v>
      </c>
      <c r="AK1298">
        <v>179.74</v>
      </c>
      <c r="AL1298">
        <v>41768.40234375</v>
      </c>
      <c r="AM1298">
        <v>30449.953125</v>
      </c>
      <c r="AN1298">
        <v>11318.451171875</v>
      </c>
      <c r="AO1298" s="5" t="s">
        <v>2355</v>
      </c>
    </row>
    <row r="1299" spans="1:41" ht="15" x14ac:dyDescent="0.25">
      <c r="A1299">
        <v>2016</v>
      </c>
      <c r="B1299" s="5" t="s">
        <v>1808</v>
      </c>
      <c r="C1299" s="5" t="s">
        <v>363</v>
      </c>
      <c r="D1299" s="5" t="s">
        <v>91</v>
      </c>
      <c r="E1299" s="5" t="s">
        <v>115</v>
      </c>
      <c r="F1299" s="5" t="s">
        <v>420</v>
      </c>
      <c r="G1299" s="5" t="s">
        <v>97</v>
      </c>
      <c r="H1299" s="5" t="s">
        <v>319</v>
      </c>
      <c r="I1299">
        <v>1114.8599999999999</v>
      </c>
      <c r="J1299">
        <v>690</v>
      </c>
      <c r="K1299">
        <v>66.436499999999995</v>
      </c>
      <c r="L1299">
        <v>0</v>
      </c>
      <c r="M1299">
        <v>1369.375</v>
      </c>
      <c r="N1299">
        <v>452.82380000000012</v>
      </c>
      <c r="O1299">
        <v>0</v>
      </c>
      <c r="P1299">
        <v>85.245480000000001</v>
      </c>
      <c r="Q1299">
        <v>253.8892971698113</v>
      </c>
      <c r="R1299">
        <v>1304.444407903341</v>
      </c>
      <c r="S1299">
        <v>734</v>
      </c>
      <c r="T1299">
        <v>220</v>
      </c>
      <c r="U1299">
        <v>30.3</v>
      </c>
      <c r="V1299">
        <v>80</v>
      </c>
      <c r="W1299">
        <v>0</v>
      </c>
      <c r="X1299">
        <v>1248.8399999999999</v>
      </c>
      <c r="Y1299">
        <v>1345</v>
      </c>
      <c r="Z1299">
        <v>1436.154</v>
      </c>
      <c r="AA1299">
        <v>6462.5773201865632</v>
      </c>
      <c r="AB1299">
        <v>339</v>
      </c>
      <c r="AC1299">
        <v>917.7</v>
      </c>
      <c r="AD1299">
        <v>1419.764736311321</v>
      </c>
      <c r="AE1299">
        <v>166.55664321395861</v>
      </c>
      <c r="AF1299">
        <v>776.64101883788805</v>
      </c>
      <c r="AG1299">
        <v>7597.5520312157269</v>
      </c>
      <c r="AH1299">
        <v>2075.1637500000002</v>
      </c>
      <c r="AI1299">
        <v>292</v>
      </c>
      <c r="AJ1299">
        <v>811.35235732009926</v>
      </c>
      <c r="AK1299">
        <v>247.9</v>
      </c>
      <c r="AL1299">
        <v>31537.576171875</v>
      </c>
      <c r="AM1299">
        <v>23525.095703125</v>
      </c>
      <c r="AN1299">
        <v>8012.47998046875</v>
      </c>
      <c r="AO1299" s="5" t="s">
        <v>2354</v>
      </c>
    </row>
    <row r="1300" spans="1:41" ht="15" x14ac:dyDescent="0.25">
      <c r="A1300">
        <v>2016</v>
      </c>
      <c r="B1300" s="5" t="s">
        <v>1806</v>
      </c>
      <c r="C1300" s="5" t="s">
        <v>363</v>
      </c>
      <c r="D1300" s="5" t="s">
        <v>91</v>
      </c>
      <c r="E1300" s="5" t="s">
        <v>115</v>
      </c>
      <c r="F1300" s="5" t="s">
        <v>423</v>
      </c>
      <c r="G1300" s="5" t="s">
        <v>94</v>
      </c>
      <c r="H1300" s="5" t="s">
        <v>319</v>
      </c>
      <c r="I1300">
        <v>985.55365979820181</v>
      </c>
      <c r="J1300">
        <v>342.80127297328755</v>
      </c>
      <c r="K1300">
        <v>80.344048353114275</v>
      </c>
      <c r="L1300">
        <v>42.850159121660944</v>
      </c>
      <c r="M1300">
        <v>482.06429011868568</v>
      </c>
      <c r="N1300">
        <v>78.737167386051993</v>
      </c>
      <c r="O1300">
        <v>2308.5523226794835</v>
      </c>
      <c r="P1300">
        <v>3201.3439794571154</v>
      </c>
      <c r="Q1300">
        <v>13.551362822225276</v>
      </c>
      <c r="R1300">
        <v>1299.4512711799894</v>
      </c>
      <c r="S1300">
        <v>2731.6976440058852</v>
      </c>
      <c r="T1300">
        <v>2806.6854224687918</v>
      </c>
      <c r="U1300">
        <v>0</v>
      </c>
      <c r="V1300">
        <v>133.90674725519045</v>
      </c>
      <c r="W1300">
        <v>688.8163078806997</v>
      </c>
      <c r="X1300">
        <v>868.78697619167565</v>
      </c>
      <c r="Y1300">
        <v>0</v>
      </c>
      <c r="Z1300">
        <v>267.81349451038091</v>
      </c>
      <c r="AA1300">
        <v>11959.400247908499</v>
      </c>
      <c r="AB1300">
        <v>350.30005081957825</v>
      </c>
      <c r="AC1300">
        <v>2180.9599534473814</v>
      </c>
      <c r="AD1300">
        <v>736.70136069915566</v>
      </c>
      <c r="AE1300">
        <v>11540.937395789246</v>
      </c>
      <c r="AF1300">
        <v>642.7523868249142</v>
      </c>
      <c r="AG1300">
        <v>1316.1613124165378</v>
      </c>
      <c r="AH1300">
        <v>642.7523868249142</v>
      </c>
      <c r="AI1300">
        <v>1113.0328831851432</v>
      </c>
      <c r="AJ1300">
        <v>25.257778219493279</v>
      </c>
      <c r="AK1300">
        <v>413.50403552402815</v>
      </c>
      <c r="AL1300">
        <v>47254.71484375</v>
      </c>
      <c r="AM1300">
        <v>34031.4765625</v>
      </c>
      <c r="AN1300">
        <v>13223.2373046875</v>
      </c>
      <c r="AO1300" s="5" t="s">
        <v>2359</v>
      </c>
    </row>
    <row r="1301" spans="1:41" ht="15" x14ac:dyDescent="0.25">
      <c r="A1301">
        <v>2016</v>
      </c>
      <c r="B1301" s="5" t="s">
        <v>1807</v>
      </c>
      <c r="C1301" s="5" t="s">
        <v>363</v>
      </c>
      <c r="D1301" s="5" t="s">
        <v>91</v>
      </c>
      <c r="E1301" s="5" t="s">
        <v>115</v>
      </c>
      <c r="F1301" s="5" t="s">
        <v>423</v>
      </c>
      <c r="G1301" s="5" t="s">
        <v>94</v>
      </c>
      <c r="H1301" s="5" t="s">
        <v>319</v>
      </c>
      <c r="I1301">
        <v>941.20636383824444</v>
      </c>
      <c r="J1301">
        <v>279.17716529304886</v>
      </c>
      <c r="K1301">
        <v>21.150704805353808</v>
      </c>
      <c r="L1301">
        <v>259.09613386558414</v>
      </c>
      <c r="M1301">
        <v>487.78812957347202</v>
      </c>
      <c r="N1301">
        <v>113.15627070864286</v>
      </c>
      <c r="O1301">
        <v>1680.668844961102</v>
      </c>
      <c r="P1301">
        <v>645.09649656329111</v>
      </c>
      <c r="Q1301">
        <v>101.38061580826215</v>
      </c>
      <c r="R1301">
        <v>2789.7337246145639</v>
      </c>
      <c r="S1301">
        <v>1321.9190503346128</v>
      </c>
      <c r="T1301">
        <v>2929.372615541502</v>
      </c>
      <c r="U1301">
        <v>0</v>
      </c>
      <c r="V1301">
        <v>651.44170800489724</v>
      </c>
      <c r="W1301">
        <v>1230.9710196715916</v>
      </c>
      <c r="X1301">
        <v>1040.6146764234072</v>
      </c>
      <c r="Y1301">
        <v>0</v>
      </c>
      <c r="Z1301">
        <v>793.15143020076778</v>
      </c>
      <c r="AA1301">
        <v>12585.816919061153</v>
      </c>
      <c r="AB1301">
        <v>325.72085400244862</v>
      </c>
      <c r="AC1301">
        <v>472.92975944771109</v>
      </c>
      <c r="AD1301">
        <v>860.20841786709173</v>
      </c>
      <c r="AE1301">
        <v>11966.011243628916</v>
      </c>
      <c r="AF1301">
        <v>565.20478533022037</v>
      </c>
      <c r="AG1301">
        <v>3526.8800262927471</v>
      </c>
      <c r="AH1301">
        <v>634.5211441606142</v>
      </c>
      <c r="AI1301">
        <v>5427.2708530537866</v>
      </c>
      <c r="AJ1301">
        <v>24.323310526156877</v>
      </c>
      <c r="AK1301">
        <v>709.6061462196202</v>
      </c>
      <c r="AL1301">
        <v>52384.4140625</v>
      </c>
      <c r="AM1301">
        <v>35714.609375</v>
      </c>
      <c r="AN1301">
        <v>16669.8125</v>
      </c>
      <c r="AO1301" s="5" t="s">
        <v>2358</v>
      </c>
    </row>
    <row r="1302" spans="1:41" ht="15" x14ac:dyDescent="0.25">
      <c r="A1302">
        <v>2016</v>
      </c>
      <c r="B1302" s="5" t="s">
        <v>803</v>
      </c>
      <c r="C1302" s="5" t="s">
        <v>363</v>
      </c>
      <c r="D1302" s="5" t="s">
        <v>91</v>
      </c>
      <c r="E1302" s="5" t="s">
        <v>115</v>
      </c>
      <c r="F1302" s="5" t="s">
        <v>423</v>
      </c>
      <c r="G1302" s="5" t="s">
        <v>94</v>
      </c>
      <c r="H1302" s="5" t="s">
        <v>319</v>
      </c>
      <c r="I1302">
        <v>860</v>
      </c>
      <c r="J1302">
        <v>981.5</v>
      </c>
      <c r="K1302">
        <v>78</v>
      </c>
      <c r="L1302">
        <v>280.41300000000001</v>
      </c>
      <c r="M1302">
        <v>525</v>
      </c>
      <c r="N1302">
        <v>157</v>
      </c>
      <c r="O1302">
        <v>1258</v>
      </c>
      <c r="P1302">
        <v>2847</v>
      </c>
      <c r="Q1302">
        <v>60.691200000000002</v>
      </c>
      <c r="R1302">
        <v>471.76596000000001</v>
      </c>
      <c r="S1302">
        <v>357</v>
      </c>
      <c r="T1302">
        <v>2082.9477700000002</v>
      </c>
      <c r="U1302">
        <v>0</v>
      </c>
      <c r="V1302">
        <v>945</v>
      </c>
      <c r="W1302">
        <v>222.5</v>
      </c>
      <c r="X1302">
        <v>487.95</v>
      </c>
      <c r="Y1302">
        <v>0</v>
      </c>
      <c r="Z1302">
        <v>250.41852</v>
      </c>
      <c r="AA1302">
        <v>3328.9098362984041</v>
      </c>
      <c r="AB1302">
        <v>0</v>
      </c>
      <c r="AC1302">
        <v>325.5</v>
      </c>
      <c r="AD1302">
        <v>1124.7037499999999</v>
      </c>
      <c r="AE1302">
        <v>3750</v>
      </c>
      <c r="AF1302">
        <v>1797.733682197668</v>
      </c>
      <c r="AG1302">
        <v>775</v>
      </c>
      <c r="AH1302">
        <v>563.73806507015911</v>
      </c>
      <c r="AI1302">
        <v>15393</v>
      </c>
      <c r="AJ1302">
        <v>1005.29382</v>
      </c>
      <c r="AK1302">
        <v>660</v>
      </c>
      <c r="AL1302">
        <v>40589.06640625</v>
      </c>
      <c r="AM1302">
        <v>17836.2265625</v>
      </c>
      <c r="AN1302">
        <v>22752.83984375</v>
      </c>
      <c r="AO1302" s="5" t="s">
        <v>879</v>
      </c>
    </row>
    <row r="1303" spans="1:41" ht="15" x14ac:dyDescent="0.25">
      <c r="A1303">
        <v>2016</v>
      </c>
      <c r="B1303" s="5" t="s">
        <v>1808</v>
      </c>
      <c r="C1303" s="5" t="s">
        <v>363</v>
      </c>
      <c r="D1303" s="5" t="s">
        <v>91</v>
      </c>
      <c r="E1303" s="5" t="s">
        <v>115</v>
      </c>
      <c r="F1303" s="5" t="s">
        <v>423</v>
      </c>
      <c r="G1303" s="5" t="s">
        <v>94</v>
      </c>
      <c r="H1303" s="5" t="s">
        <v>319</v>
      </c>
      <c r="I1303">
        <v>886.92850935164449</v>
      </c>
      <c r="J1303">
        <v>1201.4686156789269</v>
      </c>
      <c r="K1303">
        <v>10.313122201763308</v>
      </c>
      <c r="L1303">
        <v>439.79199154640963</v>
      </c>
      <c r="M1303">
        <v>541.43891559257361</v>
      </c>
      <c r="N1303">
        <v>158.82208190715494</v>
      </c>
      <c r="O1303">
        <v>1024.0930346350965</v>
      </c>
      <c r="P1303">
        <v>2612.6765533230791</v>
      </c>
      <c r="Q1303">
        <v>74.960209431889822</v>
      </c>
      <c r="R1303">
        <v>709.3150929010975</v>
      </c>
      <c r="S1303">
        <v>804.42353173753804</v>
      </c>
      <c r="T1303">
        <v>3298.136480123906</v>
      </c>
      <c r="U1303">
        <v>0</v>
      </c>
      <c r="V1303">
        <v>995.21629247015926</v>
      </c>
      <c r="W1303">
        <v>879.70932381041018</v>
      </c>
      <c r="X1303">
        <v>813.418636921916</v>
      </c>
      <c r="Y1303">
        <v>0</v>
      </c>
      <c r="Z1303">
        <v>417.12454057251875</v>
      </c>
      <c r="AA1303">
        <v>12470.404105922318</v>
      </c>
      <c r="AB1303">
        <v>317.64416381430988</v>
      </c>
      <c r="AC1303">
        <v>335.69212766739565</v>
      </c>
      <c r="AD1303">
        <v>2788.9839684042404</v>
      </c>
      <c r="AE1303">
        <v>4619.9243617283055</v>
      </c>
      <c r="AF1303">
        <v>1057.168338047838</v>
      </c>
      <c r="AG1303">
        <v>159.10569276770343</v>
      </c>
      <c r="AH1303">
        <v>876.61538714988114</v>
      </c>
      <c r="AI1303">
        <v>15874.98900517426</v>
      </c>
      <c r="AJ1303">
        <v>2112.9009110862576</v>
      </c>
      <c r="AK1303">
        <v>680.66606531637831</v>
      </c>
      <c r="AL1303">
        <v>56161.9375</v>
      </c>
      <c r="AM1303">
        <v>28251.498046875</v>
      </c>
      <c r="AN1303">
        <v>27910.431640625</v>
      </c>
      <c r="AO1303" s="5" t="s">
        <v>2357</v>
      </c>
    </row>
    <row r="1304" spans="1:41" ht="15" x14ac:dyDescent="0.25">
      <c r="A1304">
        <v>2016</v>
      </c>
      <c r="B1304" s="5" t="s">
        <v>803</v>
      </c>
      <c r="C1304" s="5" t="s">
        <v>363</v>
      </c>
      <c r="D1304" s="5" t="s">
        <v>91</v>
      </c>
      <c r="E1304" s="5" t="s">
        <v>115</v>
      </c>
      <c r="F1304" s="5" t="s">
        <v>423</v>
      </c>
      <c r="G1304" s="5" t="s">
        <v>97</v>
      </c>
      <c r="H1304" s="5" t="s">
        <v>319</v>
      </c>
      <c r="I1304">
        <v>860</v>
      </c>
      <c r="J1304">
        <v>981.5</v>
      </c>
      <c r="K1304">
        <v>111.4089</v>
      </c>
      <c r="L1304">
        <v>280.41300000000001</v>
      </c>
      <c r="M1304">
        <v>525</v>
      </c>
      <c r="N1304">
        <v>157</v>
      </c>
      <c r="O1304">
        <v>847.32100000000003</v>
      </c>
      <c r="P1304">
        <v>2847</v>
      </c>
      <c r="Q1304">
        <v>81.75</v>
      </c>
      <c r="R1304">
        <v>471.76596000000001</v>
      </c>
      <c r="S1304">
        <v>357</v>
      </c>
      <c r="T1304">
        <v>2082.9477700000002</v>
      </c>
      <c r="U1304"/>
      <c r="V1304">
        <v>945</v>
      </c>
      <c r="W1304">
        <v>222.5</v>
      </c>
      <c r="X1304">
        <v>488</v>
      </c>
      <c r="Y1304">
        <v>0</v>
      </c>
      <c r="Z1304">
        <v>250.41852000000009</v>
      </c>
      <c r="AA1304">
        <v>3328.9098362984041</v>
      </c>
      <c r="AB1304"/>
      <c r="AC1304">
        <v>325.5</v>
      </c>
      <c r="AD1304">
        <v>1124.7037499999999</v>
      </c>
      <c r="AE1304">
        <v>3750</v>
      </c>
      <c r="AF1304">
        <v>1797.733682197668</v>
      </c>
      <c r="AG1304">
        <v>775</v>
      </c>
      <c r="AH1304">
        <v>563.73806507015911</v>
      </c>
      <c r="AI1304">
        <v>15393</v>
      </c>
      <c r="AJ1304">
        <v>1005.29382</v>
      </c>
      <c r="AK1304">
        <v>660</v>
      </c>
      <c r="AL1304">
        <v>40232.90625</v>
      </c>
      <c r="AM1304">
        <v>17857.28515625</v>
      </c>
      <c r="AN1304">
        <v>22375.619140625</v>
      </c>
      <c r="AO1304" s="5" t="s">
        <v>880</v>
      </c>
    </row>
    <row r="1305" spans="1:41" ht="15" x14ac:dyDescent="0.25">
      <c r="A1305">
        <v>2016</v>
      </c>
      <c r="B1305" s="5" t="s">
        <v>1806</v>
      </c>
      <c r="C1305" s="5" t="s">
        <v>363</v>
      </c>
      <c r="D1305" s="5" t="s">
        <v>91</v>
      </c>
      <c r="E1305" s="5" t="s">
        <v>115</v>
      </c>
      <c r="F1305" s="5" t="s">
        <v>423</v>
      </c>
      <c r="G1305" s="5" t="s">
        <v>97</v>
      </c>
      <c r="H1305" s="5" t="s">
        <v>319</v>
      </c>
      <c r="I1305">
        <v>975.2</v>
      </c>
      <c r="J1305">
        <v>327.04000000000002</v>
      </c>
      <c r="K1305">
        <v>80</v>
      </c>
      <c r="L1305">
        <v>42.448320000000002</v>
      </c>
      <c r="M1305">
        <v>472.49999999999989</v>
      </c>
      <c r="N1305">
        <v>79.151460937499991</v>
      </c>
      <c r="O1305">
        <v>2251.9749999999999</v>
      </c>
      <c r="P1305">
        <v>3179.666133300781</v>
      </c>
      <c r="Q1305">
        <v>13.290089999999999</v>
      </c>
      <c r="R1305">
        <v>1266.6324638627659</v>
      </c>
      <c r="S1305">
        <v>2679</v>
      </c>
      <c r="T1305">
        <v>2752.6374999999998</v>
      </c>
      <c r="U1305"/>
      <c r="V1305">
        <v>131.328125</v>
      </c>
      <c r="W1305">
        <v>666.35376000000008</v>
      </c>
      <c r="X1305">
        <v>885</v>
      </c>
      <c r="Y1305">
        <v>0</v>
      </c>
      <c r="Z1305">
        <v>262.65600000000001</v>
      </c>
      <c r="AA1305">
        <v>11924.670641044489</v>
      </c>
      <c r="AB1305">
        <v>327</v>
      </c>
      <c r="AC1305">
        <v>2192.4360799999999</v>
      </c>
      <c r="AD1305">
        <v>722.49761999999998</v>
      </c>
      <c r="AE1305">
        <v>11332.85693034386</v>
      </c>
      <c r="AF1305">
        <v>636.72479999999996</v>
      </c>
      <c r="AG1305">
        <v>1296.1695884273929</v>
      </c>
      <c r="AH1305">
        <v>640.49999999999989</v>
      </c>
      <c r="AI1305">
        <v>1080.9756</v>
      </c>
      <c r="AJ1305">
        <v>25.205345095869831</v>
      </c>
      <c r="AK1305">
        <v>403</v>
      </c>
      <c r="AL1305">
        <v>46646.91796875</v>
      </c>
      <c r="AM1305">
        <v>33685.4765625</v>
      </c>
      <c r="AN1305">
        <v>12961.439453125</v>
      </c>
      <c r="AO1305" s="5" t="s">
        <v>2361</v>
      </c>
    </row>
    <row r="1306" spans="1:41" ht="15" x14ac:dyDescent="0.25">
      <c r="A1306">
        <v>2016</v>
      </c>
      <c r="B1306" s="5" t="s">
        <v>1808</v>
      </c>
      <c r="C1306" s="5" t="s">
        <v>363</v>
      </c>
      <c r="D1306" s="5" t="s">
        <v>91</v>
      </c>
      <c r="E1306" s="5" t="s">
        <v>115</v>
      </c>
      <c r="F1306" s="5" t="s">
        <v>423</v>
      </c>
      <c r="G1306" s="5" t="s">
        <v>97</v>
      </c>
      <c r="H1306" s="5" t="s">
        <v>319</v>
      </c>
      <c r="I1306">
        <v>877.2</v>
      </c>
      <c r="J1306">
        <v>1187.125</v>
      </c>
      <c r="K1306">
        <v>111.4089</v>
      </c>
      <c r="L1306">
        <v>439.99999999999989</v>
      </c>
      <c r="M1306">
        <v>525</v>
      </c>
      <c r="N1306">
        <v>156.3562</v>
      </c>
      <c r="O1306">
        <v>993.06021199999998</v>
      </c>
      <c r="P1306">
        <v>2584.01872125</v>
      </c>
      <c r="Q1306">
        <v>72.684302547169821</v>
      </c>
      <c r="R1306">
        <v>702.14032907384956</v>
      </c>
      <c r="S1306">
        <v>780</v>
      </c>
      <c r="T1306">
        <v>3198</v>
      </c>
      <c r="U1306"/>
      <c r="V1306">
        <v>965</v>
      </c>
      <c r="W1306">
        <v>853</v>
      </c>
      <c r="X1306">
        <v>788.72200000000009</v>
      </c>
      <c r="Y1306">
        <v>0</v>
      </c>
      <c r="Z1306">
        <v>404.46</v>
      </c>
      <c r="AA1306">
        <v>12370.303536860931</v>
      </c>
      <c r="AB1306">
        <v>308</v>
      </c>
      <c r="AC1306">
        <v>325.5</v>
      </c>
      <c r="AD1306">
        <v>2704.3061391509432</v>
      </c>
      <c r="AE1306">
        <v>4573.1935554520987</v>
      </c>
      <c r="AF1306">
        <v>1057.668347041656</v>
      </c>
      <c r="AG1306">
        <v>158.79587912087911</v>
      </c>
      <c r="AH1306">
        <v>869.125</v>
      </c>
      <c r="AI1306">
        <v>15393</v>
      </c>
      <c r="AJ1306">
        <v>2084.3362282878411</v>
      </c>
      <c r="AK1306">
        <v>660</v>
      </c>
      <c r="AL1306">
        <v>55142.40625</v>
      </c>
      <c r="AM1306">
        <v>27958.779296875</v>
      </c>
      <c r="AN1306">
        <v>27183.62109375</v>
      </c>
      <c r="AO1306" s="5" t="s">
        <v>2362</v>
      </c>
    </row>
    <row r="1307" spans="1:41" ht="15" x14ac:dyDescent="0.25">
      <c r="A1307">
        <v>2016</v>
      </c>
      <c r="B1307" s="5" t="s">
        <v>1807</v>
      </c>
      <c r="C1307" s="5" t="s">
        <v>363</v>
      </c>
      <c r="D1307" s="5" t="s">
        <v>91</v>
      </c>
      <c r="E1307" s="5" t="s">
        <v>115</v>
      </c>
      <c r="F1307" s="5" t="s">
        <v>423</v>
      </c>
      <c r="G1307" s="5" t="s">
        <v>97</v>
      </c>
      <c r="H1307" s="5" t="s">
        <v>319</v>
      </c>
      <c r="I1307">
        <v>907.80000000000007</v>
      </c>
      <c r="J1307">
        <v>690</v>
      </c>
      <c r="K1307">
        <v>20.872526000000001</v>
      </c>
      <c r="L1307">
        <v>253.82</v>
      </c>
      <c r="M1307">
        <v>472.78124999999989</v>
      </c>
      <c r="N1307">
        <v>110</v>
      </c>
      <c r="O1307">
        <v>1635</v>
      </c>
      <c r="P1307">
        <v>633.38495999999998</v>
      </c>
      <c r="Q1307">
        <v>103.88775012000001</v>
      </c>
      <c r="R1307">
        <v>2749.5243885660088</v>
      </c>
      <c r="S1307">
        <v>1354.61</v>
      </c>
      <c r="T1307">
        <v>2869.72</v>
      </c>
      <c r="U1307"/>
      <c r="V1307">
        <v>641</v>
      </c>
      <c r="W1307">
        <v>1187.28</v>
      </c>
      <c r="X1307">
        <v>1045</v>
      </c>
      <c r="Y1307">
        <v>0</v>
      </c>
      <c r="Z1307">
        <v>813</v>
      </c>
      <c r="AA1307">
        <v>12416.999170640351</v>
      </c>
      <c r="AB1307">
        <v>310</v>
      </c>
      <c r="AC1307">
        <v>468.9</v>
      </c>
      <c r="AD1307">
        <v>881.48130146999995</v>
      </c>
      <c r="AE1307">
        <v>11541.3</v>
      </c>
      <c r="AF1307">
        <v>554.88169833502934</v>
      </c>
      <c r="AG1307">
        <v>3494</v>
      </c>
      <c r="AH1307">
        <v>644.26004456281669</v>
      </c>
      <c r="AI1307">
        <v>5234.6400000000003</v>
      </c>
      <c r="AJ1307">
        <v>25.205345095869831</v>
      </c>
      <c r="AK1307">
        <v>701.19499999999994</v>
      </c>
      <c r="AL1307">
        <v>51760.546875</v>
      </c>
      <c r="AM1307">
        <v>35403.70703125</v>
      </c>
      <c r="AN1307">
        <v>16356.83984375</v>
      </c>
      <c r="AO1307" s="5" t="s">
        <v>2360</v>
      </c>
    </row>
    <row r="1308" spans="1:41" ht="15" x14ac:dyDescent="0.25">
      <c r="A1308">
        <v>2016</v>
      </c>
      <c r="B1308" s="5" t="s">
        <v>803</v>
      </c>
      <c r="C1308" s="5" t="s">
        <v>363</v>
      </c>
      <c r="D1308" s="5" t="s">
        <v>91</v>
      </c>
      <c r="E1308" s="5" t="s">
        <v>115</v>
      </c>
      <c r="F1308" s="5" t="s">
        <v>116</v>
      </c>
      <c r="G1308" s="5" t="s">
        <v>94</v>
      </c>
      <c r="H1308" s="5" t="s">
        <v>319</v>
      </c>
      <c r="I1308">
        <v>1310</v>
      </c>
      <c r="J1308">
        <v>2023.75</v>
      </c>
      <c r="K1308">
        <v>283</v>
      </c>
      <c r="L1308">
        <v>280.41300000000001</v>
      </c>
      <c r="M1308">
        <v>1780.5</v>
      </c>
      <c r="N1308">
        <v>804</v>
      </c>
      <c r="O1308">
        <v>1323</v>
      </c>
      <c r="P1308">
        <v>2945</v>
      </c>
      <c r="Q1308">
        <v>257.63240000000002</v>
      </c>
      <c r="R1308">
        <v>800.19049999999993</v>
      </c>
      <c r="S1308">
        <v>1030.7809999999999</v>
      </c>
      <c r="T1308">
        <v>2500.8823900000002</v>
      </c>
      <c r="U1308">
        <v>40</v>
      </c>
      <c r="V1308">
        <v>1117</v>
      </c>
      <c r="W1308">
        <v>252.5</v>
      </c>
      <c r="X1308">
        <v>1165.8399999999999</v>
      </c>
      <c r="Y1308">
        <v>1345</v>
      </c>
      <c r="Z1308">
        <v>756.82189260000007</v>
      </c>
      <c r="AA1308">
        <v>4348.9158362984044</v>
      </c>
      <c r="AB1308">
        <v>0</v>
      </c>
      <c r="AC1308">
        <v>1243.2</v>
      </c>
      <c r="AD1308">
        <v>1786.51801</v>
      </c>
      <c r="AE1308">
        <v>3750</v>
      </c>
      <c r="AF1308">
        <v>2294.6223631965308</v>
      </c>
      <c r="AG1308">
        <v>2901</v>
      </c>
      <c r="AH1308">
        <v>1373.697283419079</v>
      </c>
      <c r="AI1308">
        <v>15685</v>
      </c>
      <c r="AJ1308">
        <v>1125.9652699999999</v>
      </c>
      <c r="AK1308">
        <v>908</v>
      </c>
      <c r="AL1308">
        <v>55433.23046875</v>
      </c>
      <c r="AM1308">
        <v>27343.51171875</v>
      </c>
      <c r="AN1308">
        <v>28089.71875</v>
      </c>
      <c r="AO1308" s="5" t="s">
        <v>883</v>
      </c>
    </row>
    <row r="1309" spans="1:41" ht="15" x14ac:dyDescent="0.25">
      <c r="A1309">
        <v>2016</v>
      </c>
      <c r="B1309" s="5" t="s">
        <v>1806</v>
      </c>
      <c r="C1309" s="5" t="s">
        <v>363</v>
      </c>
      <c r="D1309" s="5" t="s">
        <v>91</v>
      </c>
      <c r="E1309" s="5" t="s">
        <v>115</v>
      </c>
      <c r="F1309" s="5" t="s">
        <v>116</v>
      </c>
      <c r="G1309" s="5" t="s">
        <v>94</v>
      </c>
      <c r="H1309" s="5" t="s">
        <v>319</v>
      </c>
      <c r="I1309">
        <v>985.55365979820181</v>
      </c>
      <c r="J1309">
        <v>846.29064265280374</v>
      </c>
      <c r="K1309">
        <v>171.40063648664378</v>
      </c>
      <c r="L1309">
        <v>267.81349451038091</v>
      </c>
      <c r="M1309">
        <v>1719.3626347566455</v>
      </c>
      <c r="N1309">
        <v>309.32458615948997</v>
      </c>
      <c r="O1309">
        <v>2378.1838312521827</v>
      </c>
      <c r="P1309">
        <v>3829.0988105894485</v>
      </c>
      <c r="Q1309">
        <v>13.551362822225276</v>
      </c>
      <c r="R1309">
        <v>2307.7973992886177</v>
      </c>
      <c r="S1309">
        <v>3267.324633026647</v>
      </c>
      <c r="T1309">
        <v>3176.2680448931178</v>
      </c>
      <c r="U1309">
        <v>33.108175445351328</v>
      </c>
      <c r="V1309">
        <v>326.73246330266471</v>
      </c>
      <c r="W1309">
        <v>742.37900678277595</v>
      </c>
      <c r="X1309">
        <v>1212.0042701273094</v>
      </c>
      <c r="Y1309">
        <v>465.99548044806278</v>
      </c>
      <c r="Z1309">
        <v>1017.6912791394475</v>
      </c>
      <c r="AA1309">
        <v>18207.31070336849</v>
      </c>
      <c r="AB1309">
        <v>896.63957962075528</v>
      </c>
      <c r="AC1309">
        <v>2180.9599534473814</v>
      </c>
      <c r="AD1309">
        <v>1850.3769962711237</v>
      </c>
      <c r="AE1309">
        <v>11706.981762385682</v>
      </c>
      <c r="AF1309">
        <v>1483.6867595875103</v>
      </c>
      <c r="AG1309">
        <v>5900.6046737147044</v>
      </c>
      <c r="AH1309">
        <v>1659.908038975341</v>
      </c>
      <c r="AI1309">
        <v>1531.8931885993788</v>
      </c>
      <c r="AJ1309">
        <v>645.08903149376874</v>
      </c>
      <c r="AK1309">
        <v>564.55084642788302</v>
      </c>
      <c r="AL1309">
        <v>69697.8828125</v>
      </c>
      <c r="AM1309">
        <v>50527.58984375</v>
      </c>
      <c r="AN1309">
        <v>19170.291015625</v>
      </c>
      <c r="AO1309" s="5" t="s">
        <v>2364</v>
      </c>
    </row>
    <row r="1310" spans="1:41" ht="15" x14ac:dyDescent="0.25">
      <c r="A1310">
        <v>2016</v>
      </c>
      <c r="B1310" s="5" t="s">
        <v>1808</v>
      </c>
      <c r="C1310" s="5" t="s">
        <v>363</v>
      </c>
      <c r="D1310" s="5" t="s">
        <v>91</v>
      </c>
      <c r="E1310" s="5" t="s">
        <v>115</v>
      </c>
      <c r="F1310" s="5" t="s">
        <v>116</v>
      </c>
      <c r="G1310" s="5" t="s">
        <v>94</v>
      </c>
      <c r="H1310" s="5" t="s">
        <v>319</v>
      </c>
      <c r="I1310">
        <v>2014.1527660043741</v>
      </c>
      <c r="J1310">
        <v>1899.666988738303</v>
      </c>
      <c r="K1310">
        <v>221.73212733791112</v>
      </c>
      <c r="L1310">
        <v>439.79199154640963</v>
      </c>
      <c r="M1310">
        <v>2078.4808657378726</v>
      </c>
      <c r="N1310">
        <v>817.83059059983032</v>
      </c>
      <c r="O1310">
        <v>1024.0930346350965</v>
      </c>
      <c r="P1310">
        <v>2698.867440812096</v>
      </c>
      <c r="Q1310">
        <v>336.79934417509611</v>
      </c>
      <c r="R1310">
        <v>2257.0714849577057</v>
      </c>
      <c r="S1310">
        <v>1408.7724927608679</v>
      </c>
      <c r="T1310">
        <v>3576.5907795715152</v>
      </c>
      <c r="U1310">
        <v>30.939366605289923</v>
      </c>
      <c r="V1310">
        <v>1077.7212700842656</v>
      </c>
      <c r="W1310">
        <v>931.2749348192267</v>
      </c>
      <c r="X1310">
        <v>2513.8874780374572</v>
      </c>
      <c r="Y1310">
        <v>1387.1149361371649</v>
      </c>
      <c r="Z1310">
        <v>1898.2477108276369</v>
      </c>
      <c r="AA1310">
        <v>18985.276639837972</v>
      </c>
      <c r="AB1310">
        <v>769.35891625154272</v>
      </c>
      <c r="AC1310">
        <v>1282.1273521232145</v>
      </c>
      <c r="AD1310">
        <v>4253.2046907375316</v>
      </c>
      <c r="AE1310">
        <v>4788.182950450072</v>
      </c>
      <c r="AF1310">
        <v>1833.4422025736287</v>
      </c>
      <c r="AG1310">
        <v>8459.0451571056365</v>
      </c>
      <c r="AH1310">
        <v>3366.7187427656318</v>
      </c>
      <c r="AI1310">
        <v>16176.132173465749</v>
      </c>
      <c r="AJ1310">
        <v>2935.3724066768814</v>
      </c>
      <c r="AK1310">
        <v>936.3283646980907</v>
      </c>
      <c r="AL1310">
        <v>90398.2265625</v>
      </c>
      <c r="AM1310">
        <v>53141.65234375</v>
      </c>
      <c r="AN1310">
        <v>37256.57421875</v>
      </c>
      <c r="AO1310" s="5" t="s">
        <v>2365</v>
      </c>
    </row>
    <row r="1311" spans="1:41" ht="15" x14ac:dyDescent="0.25">
      <c r="A1311">
        <v>2016</v>
      </c>
      <c r="B1311" s="5" t="s">
        <v>1807</v>
      </c>
      <c r="C1311" s="5" t="s">
        <v>363</v>
      </c>
      <c r="D1311" s="5" t="s">
        <v>91</v>
      </c>
      <c r="E1311" s="5" t="s">
        <v>115</v>
      </c>
      <c r="F1311" s="5" t="s">
        <v>116</v>
      </c>
      <c r="G1311" s="5" t="s">
        <v>94</v>
      </c>
      <c r="H1311" s="5" t="s">
        <v>319</v>
      </c>
      <c r="I1311">
        <v>1311.343697931936</v>
      </c>
      <c r="J1311">
        <v>1335.3974406517505</v>
      </c>
      <c r="K1311">
        <v>253.80845766424568</v>
      </c>
      <c r="L1311">
        <v>280.24683867093796</v>
      </c>
      <c r="M1311">
        <v>3521.6325364305389</v>
      </c>
      <c r="N1311">
        <v>369.07979885342394</v>
      </c>
      <c r="O1311">
        <v>1717.6825783704712</v>
      </c>
      <c r="P1311">
        <v>1290.1929931265822</v>
      </c>
      <c r="Q1311">
        <v>162.45327593372127</v>
      </c>
      <c r="R1311">
        <v>3734.2440655965383</v>
      </c>
      <c r="S1311">
        <v>1639.17962241492</v>
      </c>
      <c r="T1311">
        <v>3352.3867116485785</v>
      </c>
      <c r="U1311">
        <v>31.72605720803071</v>
      </c>
      <c r="V1311">
        <v>936.97622287717365</v>
      </c>
      <c r="W1311">
        <v>1283.8477816849761</v>
      </c>
      <c r="X1311">
        <v>1802.0400494161443</v>
      </c>
      <c r="Y1311">
        <v>2585.6736624545028</v>
      </c>
      <c r="Z1311">
        <v>2580.3859862531644</v>
      </c>
      <c r="AA1311">
        <v>19160.984192425003</v>
      </c>
      <c r="AB1311">
        <v>857.66107985709687</v>
      </c>
      <c r="AC1311">
        <v>2134.3176219082525</v>
      </c>
      <c r="AD1311">
        <v>2463.4488049781639</v>
      </c>
      <c r="AE1311">
        <v>12129.929205870409</v>
      </c>
      <c r="AF1311">
        <v>1495.5644940501224</v>
      </c>
      <c r="AG1311">
        <v>15457.99260699283</v>
      </c>
      <c r="AH1311">
        <v>6022.079010857773</v>
      </c>
      <c r="AI1311">
        <v>5674.7340992764266</v>
      </c>
      <c r="AJ1311">
        <v>3859.2986034835585</v>
      </c>
      <c r="AK1311">
        <v>891.50220754566294</v>
      </c>
      <c r="AL1311">
        <v>98335.8046875</v>
      </c>
      <c r="AM1311">
        <v>68855.8046875</v>
      </c>
      <c r="AN1311">
        <v>29480.001953125</v>
      </c>
      <c r="AO1311" s="5" t="s">
        <v>2363</v>
      </c>
    </row>
    <row r="1312" spans="1:41" ht="15" x14ac:dyDescent="0.25">
      <c r="A1312">
        <v>2016</v>
      </c>
      <c r="B1312" s="5" t="s">
        <v>1808</v>
      </c>
      <c r="C1312" s="5" t="s">
        <v>363</v>
      </c>
      <c r="D1312" s="5" t="s">
        <v>91</v>
      </c>
      <c r="E1312" s="5" t="s">
        <v>115</v>
      </c>
      <c r="F1312" s="5" t="s">
        <v>116</v>
      </c>
      <c r="G1312" s="5" t="s">
        <v>97</v>
      </c>
      <c r="H1312" s="5" t="s">
        <v>319</v>
      </c>
      <c r="I1312">
        <v>1992.06</v>
      </c>
      <c r="J1312">
        <v>1877.125</v>
      </c>
      <c r="K1312">
        <v>213.6189</v>
      </c>
      <c r="L1312">
        <v>439.99999999999989</v>
      </c>
      <c r="M1312">
        <v>2015.375</v>
      </c>
      <c r="N1312">
        <v>805.13290000000006</v>
      </c>
      <c r="O1312">
        <v>993.06021199999998</v>
      </c>
      <c r="P1312">
        <v>2669.26420125</v>
      </c>
      <c r="Q1312">
        <v>326.57359971698122</v>
      </c>
      <c r="R1312">
        <v>2233.8790884823711</v>
      </c>
      <c r="S1312">
        <v>1514</v>
      </c>
      <c r="T1312">
        <v>3468</v>
      </c>
      <c r="U1312">
        <v>30.3</v>
      </c>
      <c r="V1312">
        <v>1045</v>
      </c>
      <c r="W1312">
        <v>903</v>
      </c>
      <c r="X1312">
        <v>2437.5619999999999</v>
      </c>
      <c r="Y1312">
        <v>1345</v>
      </c>
      <c r="Z1312">
        <v>1840.614</v>
      </c>
      <c r="AA1312">
        <v>18832.88085704749</v>
      </c>
      <c r="AB1312">
        <v>746</v>
      </c>
      <c r="AC1312">
        <v>1243.2</v>
      </c>
      <c r="AD1312">
        <v>4124.0708754622638</v>
      </c>
      <c r="AE1312">
        <v>4739.7501986660573</v>
      </c>
      <c r="AF1312">
        <v>1834.309365879544</v>
      </c>
      <c r="AG1312">
        <v>8442.5735426512056</v>
      </c>
      <c r="AH1312">
        <v>3337.9512500000001</v>
      </c>
      <c r="AI1312">
        <v>15685</v>
      </c>
      <c r="AJ1312">
        <v>2895.6885856079398</v>
      </c>
      <c r="AK1312">
        <v>907.9</v>
      </c>
      <c r="AL1312">
        <v>88938.8828125</v>
      </c>
      <c r="AM1312">
        <v>52593.34765625</v>
      </c>
      <c r="AN1312">
        <v>36345.5390625</v>
      </c>
      <c r="AO1312" s="5" t="s">
        <v>2368</v>
      </c>
    </row>
    <row r="1313" spans="1:41" ht="15" x14ac:dyDescent="0.25">
      <c r="A1313">
        <v>2016</v>
      </c>
      <c r="B1313" s="5" t="s">
        <v>1807</v>
      </c>
      <c r="C1313" s="5" t="s">
        <v>363</v>
      </c>
      <c r="D1313" s="5" t="s">
        <v>91</v>
      </c>
      <c r="E1313" s="5" t="s">
        <v>115</v>
      </c>
      <c r="F1313" s="5" t="s">
        <v>116</v>
      </c>
      <c r="G1313" s="5" t="s">
        <v>97</v>
      </c>
      <c r="H1313" s="5" t="s">
        <v>319</v>
      </c>
      <c r="I1313">
        <v>1264.8</v>
      </c>
      <c r="J1313">
        <v>1775.6</v>
      </c>
      <c r="K1313">
        <v>250.47031200000001</v>
      </c>
      <c r="L1313">
        <v>274.54000000000002</v>
      </c>
      <c r="M1313">
        <v>3413.2889500000001</v>
      </c>
      <c r="N1313">
        <v>364</v>
      </c>
      <c r="O1313">
        <v>1671</v>
      </c>
      <c r="P1313">
        <v>1266.76992</v>
      </c>
      <c r="Q1313">
        <v>166.47073212000001</v>
      </c>
      <c r="R1313">
        <v>3680.421195981397</v>
      </c>
      <c r="S1313">
        <v>1679.7164</v>
      </c>
      <c r="T1313">
        <v>3284.12</v>
      </c>
      <c r="U1313">
        <v>30.905999999999999</v>
      </c>
      <c r="V1313">
        <v>922</v>
      </c>
      <c r="W1313">
        <v>1238.28</v>
      </c>
      <c r="X1313">
        <v>1808.59</v>
      </c>
      <c r="Y1313">
        <v>2560</v>
      </c>
      <c r="Z1313">
        <v>2644.96</v>
      </c>
      <c r="AA1313">
        <v>18903.971538443609</v>
      </c>
      <c r="AB1313">
        <v>714</v>
      </c>
      <c r="AC1313">
        <v>2116.1999999999998</v>
      </c>
      <c r="AD1313">
        <v>2524.36969182552</v>
      </c>
      <c r="AE1313">
        <v>11699.4</v>
      </c>
      <c r="AF1313">
        <v>1465.8124864350359</v>
      </c>
      <c r="AG1313">
        <v>15319</v>
      </c>
      <c r="AH1313">
        <v>6114.5084408943731</v>
      </c>
      <c r="AI1313">
        <v>5473.3200000000006</v>
      </c>
      <c r="AJ1313">
        <v>3918.738438217747</v>
      </c>
      <c r="AK1313">
        <v>880.93499999999995</v>
      </c>
      <c r="AL1313">
        <v>97426.1953125</v>
      </c>
      <c r="AM1313">
        <v>68373.5859375</v>
      </c>
      <c r="AN1313">
        <v>29052.599609375</v>
      </c>
      <c r="AO1313" s="5" t="s">
        <v>2367</v>
      </c>
    </row>
    <row r="1314" spans="1:41" ht="15" x14ac:dyDescent="0.25">
      <c r="A1314">
        <v>2016</v>
      </c>
      <c r="B1314" s="5" t="s">
        <v>803</v>
      </c>
      <c r="C1314" s="5" t="s">
        <v>363</v>
      </c>
      <c r="D1314" s="5" t="s">
        <v>91</v>
      </c>
      <c r="E1314" s="5" t="s">
        <v>115</v>
      </c>
      <c r="F1314" s="5" t="s">
        <v>116</v>
      </c>
      <c r="G1314" s="5" t="s">
        <v>97</v>
      </c>
      <c r="H1314" s="5" t="s">
        <v>319</v>
      </c>
      <c r="I1314">
        <v>1310</v>
      </c>
      <c r="J1314">
        <v>2023.75</v>
      </c>
      <c r="K1314">
        <v>213.6189</v>
      </c>
      <c r="L1314">
        <v>280.41300000000001</v>
      </c>
      <c r="M1314">
        <v>1781</v>
      </c>
      <c r="N1314">
        <v>804</v>
      </c>
      <c r="O1314">
        <v>847.32100000000003</v>
      </c>
      <c r="P1314">
        <v>2945</v>
      </c>
      <c r="Q1314">
        <v>318.82499999999999</v>
      </c>
      <c r="R1314">
        <v>800.19049999999993</v>
      </c>
      <c r="S1314">
        <v>1030.7809999999999</v>
      </c>
      <c r="T1314">
        <v>2500.8823900000002</v>
      </c>
      <c r="U1314">
        <v>40</v>
      </c>
      <c r="V1314">
        <v>1116</v>
      </c>
      <c r="W1314">
        <v>252.5</v>
      </c>
      <c r="X1314">
        <v>1166</v>
      </c>
      <c r="Y1314">
        <v>1345</v>
      </c>
      <c r="Z1314">
        <v>756.82189260000007</v>
      </c>
      <c r="AA1314">
        <v>4348.9158362984044</v>
      </c>
      <c r="AB1314">
        <v>0</v>
      </c>
      <c r="AC1314">
        <v>1243.2</v>
      </c>
      <c r="AD1314">
        <v>1786.51801</v>
      </c>
      <c r="AE1314">
        <v>3750</v>
      </c>
      <c r="AF1314">
        <v>2294.6223631965308</v>
      </c>
      <c r="AG1314">
        <v>2901</v>
      </c>
      <c r="AH1314">
        <v>1373.697283419079</v>
      </c>
      <c r="AI1314">
        <v>15685</v>
      </c>
      <c r="AJ1314">
        <v>1125.9652699999999</v>
      </c>
      <c r="AK1314">
        <v>908</v>
      </c>
      <c r="AL1314">
        <v>54949.0234375</v>
      </c>
      <c r="AM1314">
        <v>27403.705078125</v>
      </c>
      <c r="AN1314">
        <v>27545.318359375</v>
      </c>
      <c r="AO1314" s="5" t="s">
        <v>884</v>
      </c>
    </row>
    <row r="1315" spans="1:41" ht="15" x14ac:dyDescent="0.25">
      <c r="A1315">
        <v>2016</v>
      </c>
      <c r="B1315" s="5" t="s">
        <v>1806</v>
      </c>
      <c r="C1315" s="5" t="s">
        <v>363</v>
      </c>
      <c r="D1315" s="5" t="s">
        <v>91</v>
      </c>
      <c r="E1315" s="5" t="s">
        <v>115</v>
      </c>
      <c r="F1315" s="5" t="s">
        <v>116</v>
      </c>
      <c r="G1315" s="5" t="s">
        <v>97</v>
      </c>
      <c r="H1315" s="5" t="s">
        <v>319</v>
      </c>
      <c r="I1315">
        <v>975.2</v>
      </c>
      <c r="J1315">
        <v>807.38000000000011</v>
      </c>
      <c r="K1315">
        <v>170</v>
      </c>
      <c r="L1315">
        <v>265.30200000000002</v>
      </c>
      <c r="M1315">
        <v>1685.25</v>
      </c>
      <c r="N1315">
        <v>310.95216796875002</v>
      </c>
      <c r="O1315">
        <v>2319.9</v>
      </c>
      <c r="P1315">
        <v>3803.1701333007809</v>
      </c>
      <c r="Q1315">
        <v>13.290089999999999</v>
      </c>
      <c r="R1315">
        <v>2249.5119061314449</v>
      </c>
      <c r="S1315">
        <v>3204</v>
      </c>
      <c r="T1315">
        <v>3115.1031250000001</v>
      </c>
      <c r="U1315">
        <v>30</v>
      </c>
      <c r="V1315">
        <v>320.44062500000001</v>
      </c>
      <c r="W1315">
        <v>718.16976000000011</v>
      </c>
      <c r="X1315">
        <v>1235.135</v>
      </c>
      <c r="Y1315">
        <v>481</v>
      </c>
      <c r="Z1315">
        <v>998.0927999999999</v>
      </c>
      <c r="AA1315">
        <v>18154.437421291539</v>
      </c>
      <c r="AB1315">
        <v>837</v>
      </c>
      <c r="AC1315">
        <v>2192.4360799999999</v>
      </c>
      <c r="AD1315">
        <v>1814.70138</v>
      </c>
      <c r="AE1315">
        <v>11495.907554932939</v>
      </c>
      <c r="AF1315">
        <v>1469.7730799999999</v>
      </c>
      <c r="AG1315">
        <v>5811.7741406819223</v>
      </c>
      <c r="AH1315">
        <v>1654.0912499999999</v>
      </c>
      <c r="AI1315">
        <v>1487.7719999999999</v>
      </c>
      <c r="AJ1315">
        <v>643.74987835676222</v>
      </c>
      <c r="AK1315">
        <v>550</v>
      </c>
      <c r="AL1315">
        <v>68813.546875</v>
      </c>
      <c r="AM1315">
        <v>50022.41796875</v>
      </c>
      <c r="AN1315">
        <v>18791.12109375</v>
      </c>
      <c r="AO1315" s="5" t="s">
        <v>2366</v>
      </c>
    </row>
    <row r="1316" spans="1:41" ht="15" x14ac:dyDescent="0.25">
      <c r="A1316">
        <v>2016</v>
      </c>
      <c r="B1316" s="5" t="s">
        <v>1806</v>
      </c>
      <c r="C1316" s="5" t="s">
        <v>363</v>
      </c>
      <c r="D1316" s="5" t="s">
        <v>91</v>
      </c>
      <c r="E1316" s="5" t="s">
        <v>27</v>
      </c>
      <c r="F1316" s="5" t="s">
        <v>27</v>
      </c>
      <c r="G1316" s="5" t="s">
        <v>94</v>
      </c>
      <c r="H1316" s="5" t="s">
        <v>319</v>
      </c>
      <c r="I1316">
        <v>5765.4889098194808</v>
      </c>
      <c r="J1316">
        <v>8859.2703984034015</v>
      </c>
      <c r="K1316">
        <v>42.850159121660944</v>
      </c>
      <c r="L1316">
        <v>208.89452571809713</v>
      </c>
      <c r="M1316">
        <v>4917.0557592105934</v>
      </c>
      <c r="N1316">
        <v>1645.6067983684866</v>
      </c>
      <c r="O1316">
        <v>674.89000616615988</v>
      </c>
      <c r="P1316">
        <v>10116.922568624148</v>
      </c>
      <c r="Q1316">
        <v>0</v>
      </c>
      <c r="R1316">
        <v>584.54848006297311</v>
      </c>
      <c r="S1316">
        <v>4768.1514562628217</v>
      </c>
      <c r="T1316">
        <v>428.50159121660948</v>
      </c>
      <c r="U1316">
        <v>168.85169477129179</v>
      </c>
      <c r="V1316">
        <v>4226.096943373811</v>
      </c>
      <c r="W1316">
        <v>2603.1471666409025</v>
      </c>
      <c r="X1316">
        <v>4454.7133684795281</v>
      </c>
      <c r="Y1316">
        <v>36513.691841545333</v>
      </c>
      <c r="Z1316">
        <v>1242.2261129369508</v>
      </c>
      <c r="AA1316">
        <v>26857.238893623551</v>
      </c>
      <c r="AB1316">
        <v>176.75690637685142</v>
      </c>
      <c r="AC1316">
        <v>2354.0666904445338</v>
      </c>
      <c r="AD1316">
        <v>7761.2350709108387</v>
      </c>
      <c r="AE1316">
        <v>5197.9181984275001</v>
      </c>
      <c r="AF1316">
        <v>8040.832359179677</v>
      </c>
      <c r="AG1316">
        <v>40476.470171750516</v>
      </c>
      <c r="AH1316">
        <v>12811.467000107103</v>
      </c>
      <c r="AI1316">
        <v>208.89452571809713</v>
      </c>
      <c r="AJ1316">
        <v>7950.7371752191084</v>
      </c>
      <c r="AK1316">
        <v>441.35663895310773</v>
      </c>
      <c r="AL1316">
        <v>199497.890625</v>
      </c>
      <c r="AM1316">
        <v>160208.875</v>
      </c>
      <c r="AN1316">
        <v>39289.01953125</v>
      </c>
      <c r="AO1316" s="5" t="s">
        <v>2369</v>
      </c>
    </row>
    <row r="1317" spans="1:41" ht="15" x14ac:dyDescent="0.25">
      <c r="A1317">
        <v>2016</v>
      </c>
      <c r="B1317" s="5" t="s">
        <v>803</v>
      </c>
      <c r="C1317" s="5" t="s">
        <v>363</v>
      </c>
      <c r="D1317" s="5" t="s">
        <v>91</v>
      </c>
      <c r="E1317" s="5" t="s">
        <v>27</v>
      </c>
      <c r="F1317" s="5" t="s">
        <v>27</v>
      </c>
      <c r="G1317" s="5" t="s">
        <v>94</v>
      </c>
      <c r="H1317" s="5" t="s">
        <v>319</v>
      </c>
      <c r="I1317">
        <v>1660</v>
      </c>
      <c r="J1317">
        <v>6060</v>
      </c>
      <c r="K1317">
        <v>40</v>
      </c>
      <c r="L1317">
        <v>266.74900000000002</v>
      </c>
      <c r="M1317">
        <v>2355.875</v>
      </c>
      <c r="N1317">
        <v>1104</v>
      </c>
      <c r="O1317">
        <v>141.983</v>
      </c>
      <c r="P1317">
        <v>3100</v>
      </c>
      <c r="Q1317">
        <v>3110.1068100000002</v>
      </c>
      <c r="R1317">
        <v>276.48151000000001</v>
      </c>
      <c r="S1317">
        <v>8857.8209999999999</v>
      </c>
      <c r="T1317">
        <v>0</v>
      </c>
      <c r="U1317">
        <v>55</v>
      </c>
      <c r="V1317">
        <v>2493</v>
      </c>
      <c r="W1317">
        <v>5268</v>
      </c>
      <c r="X1317">
        <v>408.13499999999999</v>
      </c>
      <c r="Y1317">
        <v>39155.733999999997</v>
      </c>
      <c r="Z1317">
        <v>3548.6205400000008</v>
      </c>
      <c r="AA1317">
        <v>27609.25220192218</v>
      </c>
      <c r="AB1317">
        <v>0</v>
      </c>
      <c r="AC1317">
        <v>367.5</v>
      </c>
      <c r="AD1317">
        <v>10750.368109999999</v>
      </c>
      <c r="AE1317">
        <v>3040</v>
      </c>
      <c r="AF1317">
        <v>7592.5900241095342</v>
      </c>
      <c r="AG1317">
        <v>26035</v>
      </c>
      <c r="AH1317">
        <v>9111.8508352402823</v>
      </c>
      <c r="AI1317">
        <v>598</v>
      </c>
      <c r="AJ1317">
        <v>503.92471999999998</v>
      </c>
      <c r="AK1317">
        <v>216</v>
      </c>
      <c r="AL1317">
        <v>163725.984375</v>
      </c>
      <c r="AM1317">
        <v>125977.9609375</v>
      </c>
      <c r="AN1317">
        <v>37748.03125</v>
      </c>
      <c r="AO1317" s="5" t="s">
        <v>900</v>
      </c>
    </row>
    <row r="1318" spans="1:41" ht="15" x14ac:dyDescent="0.25">
      <c r="A1318">
        <v>2016</v>
      </c>
      <c r="B1318" s="5" t="s">
        <v>1808</v>
      </c>
      <c r="C1318" s="5" t="s">
        <v>363</v>
      </c>
      <c r="D1318" s="5" t="s">
        <v>91</v>
      </c>
      <c r="E1318" s="5" t="s">
        <v>27</v>
      </c>
      <c r="F1318" s="5" t="s">
        <v>27</v>
      </c>
      <c r="G1318" s="5" t="s">
        <v>94</v>
      </c>
      <c r="H1318" s="5" t="s">
        <v>319</v>
      </c>
      <c r="I1318">
        <v>3759.1330425427259</v>
      </c>
      <c r="J1318">
        <v>12395.469602754529</v>
      </c>
      <c r="K1318">
        <v>41.252488807053233</v>
      </c>
      <c r="L1318">
        <v>429.79671901126403</v>
      </c>
      <c r="M1318">
        <v>4110.6815955953325</v>
      </c>
      <c r="N1318">
        <v>1120.8301208876362</v>
      </c>
      <c r="O1318">
        <v>171.61455706595089</v>
      </c>
      <c r="P1318">
        <v>3280.6917307884009</v>
      </c>
      <c r="Q1318">
        <v>2596.1036882299145</v>
      </c>
      <c r="R1318">
        <v>928.69085241305061</v>
      </c>
      <c r="S1318">
        <v>7131.524002519327</v>
      </c>
      <c r="T1318">
        <v>0</v>
      </c>
      <c r="U1318">
        <v>154.69683302644961</v>
      </c>
      <c r="V1318">
        <v>3812.761277991895</v>
      </c>
      <c r="W1318">
        <v>5058.5864399649026</v>
      </c>
      <c r="X1318">
        <v>276.53090215698046</v>
      </c>
      <c r="Y1318">
        <v>40381.786964173836</v>
      </c>
      <c r="Z1318">
        <v>4295.3849733239231</v>
      </c>
      <c r="AA1318">
        <v>26301.616443564842</v>
      </c>
      <c r="AB1318">
        <v>175.32307742997622</v>
      </c>
      <c r="AC1318">
        <v>379.00724091480157</v>
      </c>
      <c r="AD1318">
        <v>13363.922647605104</v>
      </c>
      <c r="AE1318">
        <v>2298.9689727101959</v>
      </c>
      <c r="AF1318">
        <v>11685.38958380383</v>
      </c>
      <c r="AG1318">
        <v>39830.907142376331</v>
      </c>
      <c r="AH1318">
        <v>11854.883744935147</v>
      </c>
      <c r="AI1318">
        <v>616.72470766544586</v>
      </c>
      <c r="AJ1318">
        <v>836.65203861804832</v>
      </c>
      <c r="AK1318">
        <v>222.76343955808744</v>
      </c>
      <c r="AL1318">
        <v>197511.703125</v>
      </c>
      <c r="AM1318">
        <v>154487.890625</v>
      </c>
      <c r="AN1318">
        <v>43023.80859375</v>
      </c>
      <c r="AO1318" s="5" t="s">
        <v>2371</v>
      </c>
    </row>
    <row r="1319" spans="1:41" ht="15" x14ac:dyDescent="0.25">
      <c r="A1319">
        <v>2016</v>
      </c>
      <c r="B1319" s="5" t="s">
        <v>1807</v>
      </c>
      <c r="C1319" s="5" t="s">
        <v>363</v>
      </c>
      <c r="D1319" s="5" t="s">
        <v>91</v>
      </c>
      <c r="E1319" s="5" t="s">
        <v>27</v>
      </c>
      <c r="F1319" s="5" t="s">
        <v>27</v>
      </c>
      <c r="G1319" s="5" t="s">
        <v>94</v>
      </c>
      <c r="H1319" s="5" t="s">
        <v>319</v>
      </c>
      <c r="I1319">
        <v>3204.3317780111015</v>
      </c>
      <c r="J1319">
        <v>6982.2209039791514</v>
      </c>
      <c r="K1319">
        <v>42.301409610707616</v>
      </c>
      <c r="L1319">
        <v>218.90979473541191</v>
      </c>
      <c r="M1319">
        <v>6573.5068615989294</v>
      </c>
      <c r="N1319">
        <v>2136.2211853407343</v>
      </c>
      <c r="O1319">
        <v>624.6733760032414</v>
      </c>
      <c r="P1319">
        <v>8900.9568567610695</v>
      </c>
      <c r="Q1319">
        <v>2711.6261095703849</v>
      </c>
      <c r="R1319">
        <v>547.03897321175452</v>
      </c>
      <c r="S1319">
        <v>7191.2396338202943</v>
      </c>
      <c r="T1319">
        <v>105.75352402676903</v>
      </c>
      <c r="U1319">
        <v>158.63028604015355</v>
      </c>
      <c r="V1319">
        <v>4150.8258180506846</v>
      </c>
      <c r="W1319">
        <v>2925.6712422005653</v>
      </c>
      <c r="X1319">
        <v>3125.0166349910251</v>
      </c>
      <c r="Y1319">
        <v>62674.836589817081</v>
      </c>
      <c r="Z1319">
        <v>718.06642814176178</v>
      </c>
      <c r="AA1319">
        <v>28263.983532598035</v>
      </c>
      <c r="AB1319">
        <v>179.78099084550735</v>
      </c>
      <c r="AC1319">
        <v>2245.3588221363598</v>
      </c>
      <c r="AD1319">
        <v>5407.126593961244</v>
      </c>
      <c r="AE1319">
        <v>434.64698375002069</v>
      </c>
      <c r="AF1319">
        <v>11132.848649206457</v>
      </c>
      <c r="AG1319">
        <v>42333.135667915645</v>
      </c>
      <c r="AH1319">
        <v>23926.772806391498</v>
      </c>
      <c r="AI1319">
        <v>412.4387437043992</v>
      </c>
      <c r="AJ1319">
        <v>7814.2949592551386</v>
      </c>
      <c r="AK1319">
        <v>442.32468959436414</v>
      </c>
      <c r="AL1319">
        <v>235584.53125</v>
      </c>
      <c r="AM1319">
        <v>184627.953125</v>
      </c>
      <c r="AN1319">
        <v>50956.60546875</v>
      </c>
      <c r="AO1319" s="5" t="s">
        <v>2370</v>
      </c>
    </row>
    <row r="1320" spans="1:41" ht="15" x14ac:dyDescent="0.25">
      <c r="A1320">
        <v>2016</v>
      </c>
      <c r="B1320" s="5" t="s">
        <v>1807</v>
      </c>
      <c r="C1320" s="5" t="s">
        <v>363</v>
      </c>
      <c r="D1320" s="5" t="s">
        <v>91</v>
      </c>
      <c r="E1320" s="5" t="s">
        <v>27</v>
      </c>
      <c r="F1320" s="5" t="s">
        <v>27</v>
      </c>
      <c r="G1320" s="5" t="s">
        <v>97</v>
      </c>
      <c r="H1320" s="5" t="s">
        <v>319</v>
      </c>
      <c r="I1320">
        <v>3090.6</v>
      </c>
      <c r="J1320">
        <v>6902.76</v>
      </c>
      <c r="K1320">
        <v>41.657288000000001</v>
      </c>
      <c r="L1320">
        <v>214.452</v>
      </c>
      <c r="M1320">
        <v>6371.2718750000004</v>
      </c>
      <c r="N1320">
        <v>2121</v>
      </c>
      <c r="O1320">
        <v>607</v>
      </c>
      <c r="P1320">
        <v>8739.3626112000002</v>
      </c>
      <c r="Q1320">
        <v>2778.6844007999998</v>
      </c>
      <c r="R1320">
        <v>539.15432324984226</v>
      </c>
      <c r="S1320">
        <v>7369.0784000000003</v>
      </c>
      <c r="T1320">
        <v>103.6</v>
      </c>
      <c r="U1320">
        <v>154.53</v>
      </c>
      <c r="V1320">
        <v>4083</v>
      </c>
      <c r="W1320">
        <v>2821.83</v>
      </c>
      <c r="X1320">
        <v>3135.08</v>
      </c>
      <c r="Y1320">
        <v>61533</v>
      </c>
      <c r="Z1320">
        <v>736.03600000000006</v>
      </c>
      <c r="AA1320">
        <v>27884.869320778409</v>
      </c>
      <c r="AB1320">
        <v>170</v>
      </c>
      <c r="AC1320">
        <v>2226.3000000000002</v>
      </c>
      <c r="AD1320">
        <v>5540.8443910327214</v>
      </c>
      <c r="AE1320">
        <v>419.22</v>
      </c>
      <c r="AF1320">
        <v>10906.14360771413</v>
      </c>
      <c r="AG1320">
        <v>41938</v>
      </c>
      <c r="AH1320">
        <v>24294.01109222645</v>
      </c>
      <c r="AI1320">
        <v>397.8</v>
      </c>
      <c r="AJ1320">
        <v>7934.2320819530623</v>
      </c>
      <c r="AK1320">
        <v>437.08170000000001</v>
      </c>
      <c r="AL1320">
        <v>233490.59375</v>
      </c>
      <c r="AM1320">
        <v>182201.34375</v>
      </c>
      <c r="AN1320">
        <v>51289.25390625</v>
      </c>
      <c r="AO1320" s="5" t="s">
        <v>2374</v>
      </c>
    </row>
    <row r="1321" spans="1:41" ht="15" x14ac:dyDescent="0.25">
      <c r="A1321">
        <v>2016</v>
      </c>
      <c r="B1321" s="5" t="s">
        <v>1806</v>
      </c>
      <c r="C1321" s="5" t="s">
        <v>363</v>
      </c>
      <c r="D1321" s="5" t="s">
        <v>91</v>
      </c>
      <c r="E1321" s="5" t="s">
        <v>27</v>
      </c>
      <c r="F1321" s="5" t="s">
        <v>27</v>
      </c>
      <c r="G1321" s="5" t="s">
        <v>97</v>
      </c>
      <c r="H1321" s="5" t="s">
        <v>319</v>
      </c>
      <c r="I1321">
        <v>5704.92</v>
      </c>
      <c r="J1321">
        <v>8451.94</v>
      </c>
      <c r="K1321">
        <v>42</v>
      </c>
      <c r="L1321">
        <v>206.93556000000001</v>
      </c>
      <c r="M1321">
        <v>4819.4999999999991</v>
      </c>
      <c r="N1321">
        <v>1654.26553359375</v>
      </c>
      <c r="O1321">
        <v>658.35</v>
      </c>
      <c r="P1321">
        <v>10048.415999999999</v>
      </c>
      <c r="Q1321">
        <v>0</v>
      </c>
      <c r="R1321">
        <v>569.78518392387161</v>
      </c>
      <c r="S1321">
        <v>4675</v>
      </c>
      <c r="T1321">
        <v>420.24999999999989</v>
      </c>
      <c r="U1321">
        <v>150</v>
      </c>
      <c r="V1321">
        <v>4144.7156249999998</v>
      </c>
      <c r="W1321">
        <v>2518.2575999999999</v>
      </c>
      <c r="X1321">
        <v>4544.0069999999996</v>
      </c>
      <c r="Y1321">
        <v>36035</v>
      </c>
      <c r="Z1321">
        <v>1218.3035904000001</v>
      </c>
      <c r="AA1321">
        <v>26779.24657553959</v>
      </c>
      <c r="AB1321">
        <v>165</v>
      </c>
      <c r="AC1321">
        <v>2366.45397</v>
      </c>
      <c r="AD1321">
        <v>7611.5969999999988</v>
      </c>
      <c r="AE1321">
        <v>5104.2009204470751</v>
      </c>
      <c r="AF1321">
        <v>7965.4272479999991</v>
      </c>
      <c r="AG1321">
        <v>39848.970186032799</v>
      </c>
      <c r="AH1321">
        <v>12766.57198288062</v>
      </c>
      <c r="AI1321">
        <v>202.87799999999999</v>
      </c>
      <c r="AJ1321">
        <v>7934.2320819530623</v>
      </c>
      <c r="AK1321">
        <v>465</v>
      </c>
      <c r="AL1321">
        <v>197071.234375</v>
      </c>
      <c r="AM1321">
        <v>158182.828125</v>
      </c>
      <c r="AN1321">
        <v>38888.4140625</v>
      </c>
      <c r="AO1321" s="5" t="s">
        <v>2372</v>
      </c>
    </row>
    <row r="1322" spans="1:41" ht="15" x14ac:dyDescent="0.25">
      <c r="A1322">
        <v>2016</v>
      </c>
      <c r="B1322" s="5" t="s">
        <v>1808</v>
      </c>
      <c r="C1322" s="5" t="s">
        <v>363</v>
      </c>
      <c r="D1322" s="5" t="s">
        <v>91</v>
      </c>
      <c r="E1322" s="5" t="s">
        <v>27</v>
      </c>
      <c r="F1322" s="5" t="s">
        <v>27</v>
      </c>
      <c r="G1322" s="5" t="s">
        <v>97</v>
      </c>
      <c r="H1322" s="5" t="s">
        <v>319</v>
      </c>
      <c r="I1322">
        <v>3717.9</v>
      </c>
      <c r="J1322">
        <v>12247.487499999999</v>
      </c>
      <c r="K1322">
        <v>81.647999999999996</v>
      </c>
      <c r="L1322">
        <v>430</v>
      </c>
      <c r="M1322">
        <v>3985.875</v>
      </c>
      <c r="N1322">
        <v>1103.42804</v>
      </c>
      <c r="O1322">
        <v>166.404076</v>
      </c>
      <c r="P1322">
        <v>3244.7065980000002</v>
      </c>
      <c r="Q1322">
        <v>2517.2820000000002</v>
      </c>
      <c r="R1322">
        <v>919.29708989301594</v>
      </c>
      <c r="S1322">
        <v>6915</v>
      </c>
      <c r="T1322">
        <v>0</v>
      </c>
      <c r="U1322">
        <v>151.5</v>
      </c>
      <c r="V1322">
        <v>3697</v>
      </c>
      <c r="W1322">
        <v>4905</v>
      </c>
      <c r="X1322">
        <v>268.13499999999999</v>
      </c>
      <c r="Y1322">
        <v>39155.733999999997</v>
      </c>
      <c r="Z1322">
        <v>4164.9705000000004</v>
      </c>
      <c r="AA1322">
        <v>26090.49202843985</v>
      </c>
      <c r="AB1322">
        <v>170</v>
      </c>
      <c r="AC1322">
        <v>367.5</v>
      </c>
      <c r="AD1322">
        <v>12958.17346692564</v>
      </c>
      <c r="AE1322">
        <v>2275.7147665182711</v>
      </c>
      <c r="AF1322">
        <v>11690.916423454501</v>
      </c>
      <c r="AG1322">
        <v>39753.347638480278</v>
      </c>
      <c r="AH1322">
        <v>11753.58770317263</v>
      </c>
      <c r="AI1322">
        <v>598</v>
      </c>
      <c r="AJ1322">
        <v>825.34119106699757</v>
      </c>
      <c r="AK1322">
        <v>216</v>
      </c>
      <c r="AL1322">
        <v>194370.4375</v>
      </c>
      <c r="AM1322">
        <v>152352.609375</v>
      </c>
      <c r="AN1322">
        <v>42017.82421875</v>
      </c>
      <c r="AO1322" s="5" t="s">
        <v>2373</v>
      </c>
    </row>
    <row r="1323" spans="1:41" ht="15" x14ac:dyDescent="0.25">
      <c r="A1323">
        <v>2016</v>
      </c>
      <c r="B1323" s="5" t="s">
        <v>803</v>
      </c>
      <c r="C1323" s="5" t="s">
        <v>363</v>
      </c>
      <c r="D1323" s="5" t="s">
        <v>91</v>
      </c>
      <c r="E1323" s="5" t="s">
        <v>27</v>
      </c>
      <c r="F1323" s="5" t="s">
        <v>27</v>
      </c>
      <c r="G1323" s="5" t="s">
        <v>97</v>
      </c>
      <c r="H1323" s="5" t="s">
        <v>319</v>
      </c>
      <c r="I1323">
        <v>1660</v>
      </c>
      <c r="J1323">
        <v>6060</v>
      </c>
      <c r="K1323">
        <v>81.647999999999996</v>
      </c>
      <c r="L1323">
        <v>266.74900000000002</v>
      </c>
      <c r="M1323">
        <v>2356</v>
      </c>
      <c r="N1323">
        <v>1104</v>
      </c>
      <c r="O1323">
        <v>141.983</v>
      </c>
      <c r="P1323">
        <v>3100</v>
      </c>
      <c r="Q1323">
        <v>3110.1068100000002</v>
      </c>
      <c r="R1323">
        <v>276.48151000000001</v>
      </c>
      <c r="S1323">
        <v>8857.8209999999999</v>
      </c>
      <c r="T1323">
        <v>0</v>
      </c>
      <c r="U1323">
        <v>55</v>
      </c>
      <c r="V1323">
        <v>2493</v>
      </c>
      <c r="W1323">
        <v>5268</v>
      </c>
      <c r="X1323">
        <v>408</v>
      </c>
      <c r="Y1323">
        <v>39155.733999999997</v>
      </c>
      <c r="Z1323">
        <v>3548.6205399999999</v>
      </c>
      <c r="AA1323">
        <v>27609.25220192218</v>
      </c>
      <c r="AB1323"/>
      <c r="AC1323">
        <v>367.5</v>
      </c>
      <c r="AD1323">
        <v>10750.368109999999</v>
      </c>
      <c r="AE1323">
        <v>3040</v>
      </c>
      <c r="AF1323">
        <v>7592.5900241095342</v>
      </c>
      <c r="AG1323">
        <v>26035</v>
      </c>
      <c r="AH1323">
        <v>9111.8508352402878</v>
      </c>
      <c r="AI1323">
        <v>598</v>
      </c>
      <c r="AJ1323">
        <v>503.92471999999998</v>
      </c>
      <c r="AK1323">
        <v>216</v>
      </c>
      <c r="AL1323">
        <v>163767.609375</v>
      </c>
      <c r="AM1323">
        <v>125977.9609375</v>
      </c>
      <c r="AN1323">
        <v>37789.671875</v>
      </c>
      <c r="AO1323" s="5" t="s">
        <v>902</v>
      </c>
    </row>
    <row r="1324" spans="1:41" ht="15" x14ac:dyDescent="0.25">
      <c r="A1324">
        <v>2016</v>
      </c>
      <c r="B1324" s="5" t="s">
        <v>803</v>
      </c>
      <c r="C1324" s="5" t="s">
        <v>363</v>
      </c>
      <c r="D1324" s="5" t="s">
        <v>91</v>
      </c>
      <c r="E1324" s="5" t="s">
        <v>453</v>
      </c>
      <c r="F1324" s="5" t="s">
        <v>453</v>
      </c>
      <c r="G1324" s="5" t="s">
        <v>97</v>
      </c>
      <c r="H1324" s="5" t="s">
        <v>319</v>
      </c>
      <c r="I1324">
        <v>2400</v>
      </c>
      <c r="J1324">
        <v>6552</v>
      </c>
      <c r="K1324">
        <v>173</v>
      </c>
      <c r="L1324">
        <v>300</v>
      </c>
      <c r="M1324">
        <v>4200</v>
      </c>
      <c r="N1324">
        <v>50.765000000000008</v>
      </c>
      <c r="O1324">
        <v>0</v>
      </c>
      <c r="P1324">
        <v>1278</v>
      </c>
      <c r="Q1324">
        <v>177.6918</v>
      </c>
      <c r="R1324">
        <v>828</v>
      </c>
      <c r="S1324">
        <v>5331.6</v>
      </c>
      <c r="T1324">
        <v>0</v>
      </c>
      <c r="U1324"/>
      <c r="V1324">
        <v>135</v>
      </c>
      <c r="W1324">
        <v>1281</v>
      </c>
      <c r="X1324">
        <v>1365</v>
      </c>
      <c r="Y1324">
        <v>5397</v>
      </c>
      <c r="Z1324">
        <v>1391.808</v>
      </c>
      <c r="AA1324">
        <v>15724.48638738612</v>
      </c>
      <c r="AB1324"/>
      <c r="AC1324">
        <v>30</v>
      </c>
      <c r="AD1324">
        <v>1444.5</v>
      </c>
      <c r="AE1324">
        <v>1468</v>
      </c>
      <c r="AF1324">
        <v>4004</v>
      </c>
      <c r="AG1324">
        <v>34322</v>
      </c>
      <c r="AH1324">
        <v>4507.4739893466931</v>
      </c>
      <c r="AI1324">
        <v>1462</v>
      </c>
      <c r="AJ1324">
        <v>4879.2162218181811</v>
      </c>
      <c r="AK1324"/>
      <c r="AL1324">
        <v>98702.546875</v>
      </c>
      <c r="AM1324">
        <v>78937.96875</v>
      </c>
      <c r="AN1324">
        <v>19764.57421875</v>
      </c>
      <c r="AO1324" s="5" t="s">
        <v>912</v>
      </c>
    </row>
    <row r="1325" spans="1:41" ht="15" x14ac:dyDescent="0.25">
      <c r="A1325">
        <v>2016</v>
      </c>
      <c r="B1325" s="5" t="s">
        <v>1808</v>
      </c>
      <c r="C1325" s="5" t="s">
        <v>363</v>
      </c>
      <c r="D1325" s="5" t="s">
        <v>91</v>
      </c>
      <c r="E1325" s="5" t="s">
        <v>453</v>
      </c>
      <c r="F1325" s="5" t="s">
        <v>453</v>
      </c>
      <c r="G1325" s="5" t="s">
        <v>97</v>
      </c>
      <c r="H1325" s="5" t="s">
        <v>319</v>
      </c>
      <c r="I1325">
        <v>3200</v>
      </c>
      <c r="J1325">
        <v>3960.44</v>
      </c>
      <c r="K1325">
        <v>173.27470686767171</v>
      </c>
      <c r="L1325">
        <v>300</v>
      </c>
      <c r="M1325">
        <v>3277.6030000000001</v>
      </c>
      <c r="N1325">
        <v>50.765000000000008</v>
      </c>
      <c r="O1325">
        <v>0</v>
      </c>
      <c r="P1325">
        <v>919.63200000000006</v>
      </c>
      <c r="Q1325">
        <v>32.893999999999998</v>
      </c>
      <c r="R1325">
        <v>352.96941091772101</v>
      </c>
      <c r="S1325">
        <v>5400</v>
      </c>
      <c r="T1325">
        <v>101.5</v>
      </c>
      <c r="U1325">
        <v>30</v>
      </c>
      <c r="V1325">
        <v>420</v>
      </c>
      <c r="W1325">
        <v>1000</v>
      </c>
      <c r="X1325">
        <v>1778.0422739999999</v>
      </c>
      <c r="Y1325">
        <v>5397</v>
      </c>
      <c r="Z1325">
        <v>1329.1128000000001</v>
      </c>
      <c r="AA1325">
        <v>14408.002663308651</v>
      </c>
      <c r="AB1325">
        <v>0</v>
      </c>
      <c r="AC1325">
        <v>30</v>
      </c>
      <c r="AD1325">
        <v>2746.6406509433991</v>
      </c>
      <c r="AE1325">
        <v>1042.053496746651</v>
      </c>
      <c r="AF1325">
        <v>3054</v>
      </c>
      <c r="AG1325">
        <v>50216.093958231402</v>
      </c>
      <c r="AH1325">
        <v>3504.1549384037489</v>
      </c>
      <c r="AI1325">
        <v>1462</v>
      </c>
      <c r="AJ1325">
        <v>6318.7434863523576</v>
      </c>
      <c r="AK1325"/>
      <c r="AL1325">
        <v>110504.9296875</v>
      </c>
      <c r="AM1325">
        <v>91061.703125</v>
      </c>
      <c r="AN1325">
        <v>19443.21484375</v>
      </c>
      <c r="AO1325" s="5" t="s">
        <v>2376</v>
      </c>
    </row>
    <row r="1326" spans="1:41" ht="15" x14ac:dyDescent="0.25">
      <c r="A1326">
        <v>2016</v>
      </c>
      <c r="B1326" s="5" t="s">
        <v>1806</v>
      </c>
      <c r="C1326" s="5" t="s">
        <v>363</v>
      </c>
      <c r="D1326" s="5" t="s">
        <v>91</v>
      </c>
      <c r="E1326" s="5" t="s">
        <v>453</v>
      </c>
      <c r="F1326" s="5" t="s">
        <v>453</v>
      </c>
      <c r="G1326" s="5" t="s">
        <v>97</v>
      </c>
      <c r="H1326" s="5" t="s">
        <v>319</v>
      </c>
      <c r="I1326">
        <v>2048</v>
      </c>
      <c r="J1326">
        <v>4217</v>
      </c>
      <c r="K1326">
        <v>212</v>
      </c>
      <c r="L1326">
        <v>265</v>
      </c>
      <c r="M1326">
        <v>734.99999999999989</v>
      </c>
      <c r="N1326">
        <v>75.382343749999976</v>
      </c>
      <c r="O1326">
        <v>0</v>
      </c>
      <c r="P1326">
        <v>550</v>
      </c>
      <c r="Q1326">
        <v>66</v>
      </c>
      <c r="R1326">
        <v>678.20692447058798</v>
      </c>
      <c r="S1326">
        <v>6304</v>
      </c>
      <c r="T1326">
        <v>0</v>
      </c>
      <c r="U1326"/>
      <c r="V1326">
        <v>105</v>
      </c>
      <c r="W1326">
        <v>953.22799999999995</v>
      </c>
      <c r="X1326">
        <v>1177.7687912399999</v>
      </c>
      <c r="Y1326">
        <v>6123</v>
      </c>
      <c r="Z1326">
        <v>994.5</v>
      </c>
      <c r="AA1326">
        <v>15623.8542713568</v>
      </c>
      <c r="AB1326">
        <v>0</v>
      </c>
      <c r="AC1326">
        <v>169.071828125</v>
      </c>
      <c r="AD1326">
        <v>1943.011158</v>
      </c>
      <c r="AE1326">
        <v>1025</v>
      </c>
      <c r="AF1326">
        <v>5416.405632</v>
      </c>
      <c r="AG1326">
        <v>27862.797233029421</v>
      </c>
      <c r="AH1326">
        <v>4317.4466549375011</v>
      </c>
      <c r="AI1326">
        <v>1582</v>
      </c>
      <c r="AJ1326">
        <v>4383.3137560493569</v>
      </c>
      <c r="AK1326"/>
      <c r="AL1326">
        <v>86826.984375</v>
      </c>
      <c r="AM1326">
        <v>69602.53125</v>
      </c>
      <c r="AN1326">
        <v>17224.453125</v>
      </c>
      <c r="AO1326" s="5" t="s">
        <v>2377</v>
      </c>
    </row>
    <row r="1327" spans="1:41" ht="15" x14ac:dyDescent="0.25">
      <c r="A1327">
        <v>2016</v>
      </c>
      <c r="B1327" s="5" t="s">
        <v>1807</v>
      </c>
      <c r="C1327" s="5" t="s">
        <v>363</v>
      </c>
      <c r="D1327" s="5" t="s">
        <v>91</v>
      </c>
      <c r="E1327" s="5" t="s">
        <v>453</v>
      </c>
      <c r="F1327" s="5" t="s">
        <v>453</v>
      </c>
      <c r="G1327" s="5" t="s">
        <v>97</v>
      </c>
      <c r="H1327" s="5" t="s">
        <v>319</v>
      </c>
      <c r="I1327">
        <v>2448</v>
      </c>
      <c r="J1327">
        <v>4159.3941999999997</v>
      </c>
      <c r="K1327">
        <v>176.83417085427141</v>
      </c>
      <c r="L1327">
        <v>265</v>
      </c>
      <c r="M1327">
        <v>4629.4125000000004</v>
      </c>
      <c r="N1327">
        <v>525</v>
      </c>
      <c r="O1327">
        <v>0</v>
      </c>
      <c r="P1327">
        <v>550</v>
      </c>
      <c r="Q1327">
        <v>37.929079999999999</v>
      </c>
      <c r="R1327">
        <v>276.22245496978491</v>
      </c>
      <c r="S1327">
        <v>5176.8831304732512</v>
      </c>
      <c r="T1327">
        <v>0</v>
      </c>
      <c r="U1327"/>
      <c r="V1327">
        <v>325</v>
      </c>
      <c r="W1327">
        <v>969</v>
      </c>
      <c r="X1327">
        <v>1127.04856</v>
      </c>
      <c r="Y1327">
        <v>6932</v>
      </c>
      <c r="Z1327">
        <v>750.12800000000004</v>
      </c>
      <c r="AA1327">
        <v>15313.119076239251</v>
      </c>
      <c r="AB1327">
        <v>0</v>
      </c>
      <c r="AC1327">
        <v>169</v>
      </c>
      <c r="AD1327">
        <v>1474.7460000000001</v>
      </c>
      <c r="AE1327">
        <v>1020</v>
      </c>
      <c r="AF1327">
        <v>2787.8760000000002</v>
      </c>
      <c r="AG1327">
        <v>34546</v>
      </c>
      <c r="AH1327">
        <v>4127.2388999575123</v>
      </c>
      <c r="AI1327">
        <v>1319.88</v>
      </c>
      <c r="AJ1327">
        <v>6355.4110398021803</v>
      </c>
      <c r="AK1327"/>
      <c r="AL1327">
        <v>95461.1328125</v>
      </c>
      <c r="AM1327">
        <v>76460.0859375</v>
      </c>
      <c r="AN1327">
        <v>19001.044921875</v>
      </c>
      <c r="AO1327" s="5" t="s">
        <v>2375</v>
      </c>
    </row>
    <row r="1328" spans="1:41" ht="15" x14ac:dyDescent="0.25">
      <c r="A1328">
        <v>2016</v>
      </c>
      <c r="B1328" s="5" t="s">
        <v>803</v>
      </c>
      <c r="C1328" s="5" t="s">
        <v>363</v>
      </c>
      <c r="D1328" s="5" t="s">
        <v>91</v>
      </c>
      <c r="E1328" s="5" t="s">
        <v>456</v>
      </c>
      <c r="F1328" s="5" t="s">
        <v>456</v>
      </c>
      <c r="G1328" s="5" t="s">
        <v>97</v>
      </c>
      <c r="H1328" s="5" t="s">
        <v>319</v>
      </c>
      <c r="I1328"/>
      <c r="J1328"/>
      <c r="K1328"/>
      <c r="L1328"/>
      <c r="M1328"/>
      <c r="N1328"/>
      <c r="O1328"/>
      <c r="P1328"/>
      <c r="Q1328"/>
      <c r="R1328"/>
      <c r="S1328"/>
      <c r="T1328"/>
      <c r="U1328"/>
      <c r="V1328"/>
      <c r="W1328"/>
      <c r="X1328"/>
      <c r="Y1328"/>
      <c r="Z1328"/>
      <c r="AA1328"/>
      <c r="AB1328"/>
      <c r="AC1328"/>
      <c r="AD1328"/>
      <c r="AE1328"/>
      <c r="AF1328">
        <v>35604.943249999997</v>
      </c>
      <c r="AG1328">
        <v>161506</v>
      </c>
      <c r="AH1328">
        <v>21741</v>
      </c>
      <c r="AI1328"/>
      <c r="AJ1328"/>
      <c r="AK1328"/>
      <c r="AL1328">
        <v>218851.9375</v>
      </c>
      <c r="AM1328">
        <v>197110.9375</v>
      </c>
      <c r="AN1328">
        <v>21741</v>
      </c>
      <c r="AO1328" s="5" t="s">
        <v>913</v>
      </c>
    </row>
    <row r="1329" spans="1:41" ht="15" x14ac:dyDescent="0.25">
      <c r="A1329">
        <v>2016</v>
      </c>
      <c r="B1329" s="5" t="s">
        <v>1808</v>
      </c>
      <c r="C1329" s="5" t="s">
        <v>363</v>
      </c>
      <c r="D1329" s="5" t="s">
        <v>91</v>
      </c>
      <c r="E1329" s="5" t="s">
        <v>456</v>
      </c>
      <c r="F1329" s="5" t="s">
        <v>456</v>
      </c>
      <c r="G1329" s="5" t="s">
        <v>97</v>
      </c>
      <c r="H1329" s="5" t="s">
        <v>319</v>
      </c>
      <c r="I1329"/>
      <c r="J1329"/>
      <c r="K1329">
        <v>1428.034330485762</v>
      </c>
      <c r="L1329">
        <v>3435</v>
      </c>
      <c r="M1329"/>
      <c r="N1329">
        <v>17717.99759768667</v>
      </c>
      <c r="O1329"/>
      <c r="P1329">
        <v>19944.015998474999</v>
      </c>
      <c r="Q1329">
        <v>5464.477998433531</v>
      </c>
      <c r="R1329"/>
      <c r="S1329">
        <v>18194.190132345229</v>
      </c>
      <c r="T1329">
        <v>11936.5</v>
      </c>
      <c r="U1329">
        <v>869.61</v>
      </c>
      <c r="V1329">
        <v>10302</v>
      </c>
      <c r="W1329">
        <v>6079.162980093327</v>
      </c>
      <c r="X1329">
        <v>9672.4575999999997</v>
      </c>
      <c r="Y1329">
        <v>112013</v>
      </c>
      <c r="Z1329">
        <v>11687.349700000001</v>
      </c>
      <c r="AA1329">
        <v>106260.0750129994</v>
      </c>
      <c r="AB1329"/>
      <c r="AC1329">
        <v>12408.487499999999</v>
      </c>
      <c r="AD1329">
        <v>17399.76043396227</v>
      </c>
      <c r="AE1329">
        <v>13064.75763424023</v>
      </c>
      <c r="AF1329">
        <v>53087.827969000013</v>
      </c>
      <c r="AG1329">
        <v>174067.46460751479</v>
      </c>
      <c r="AH1329">
        <v>30822.466052821121</v>
      </c>
      <c r="AI1329">
        <v>6102</v>
      </c>
      <c r="AJ1329">
        <v>27257.411162926201</v>
      </c>
      <c r="AK1329">
        <v>3068.3</v>
      </c>
      <c r="AL1329">
        <v>672282.3125</v>
      </c>
      <c r="AM1329">
        <v>567579.4375</v>
      </c>
      <c r="AN1329">
        <v>104702.8671875</v>
      </c>
      <c r="AO1329" s="5" t="s">
        <v>2378</v>
      </c>
    </row>
    <row r="1330" spans="1:41" ht="15" x14ac:dyDescent="0.25">
      <c r="A1330">
        <v>2016</v>
      </c>
      <c r="B1330" s="5" t="s">
        <v>1806</v>
      </c>
      <c r="C1330" s="5" t="s">
        <v>363</v>
      </c>
      <c r="D1330" s="5" t="s">
        <v>91</v>
      </c>
      <c r="E1330" s="5" t="s">
        <v>456</v>
      </c>
      <c r="F1330" s="5" t="s">
        <v>456</v>
      </c>
      <c r="G1330" s="5" t="s">
        <v>97</v>
      </c>
      <c r="H1330" s="5" t="s">
        <v>319</v>
      </c>
      <c r="I1330">
        <v>11432.1</v>
      </c>
      <c r="J1330"/>
      <c r="K1330">
        <v>770</v>
      </c>
      <c r="L1330">
        <v>3134</v>
      </c>
      <c r="M1330">
        <v>13356</v>
      </c>
      <c r="N1330">
        <v>10078</v>
      </c>
      <c r="O1330"/>
      <c r="P1330">
        <v>18491.00410568641</v>
      </c>
      <c r="Q1330"/>
      <c r="R1330">
        <v>9052.2362210145511</v>
      </c>
      <c r="S1330">
        <v>15988</v>
      </c>
      <c r="T1330">
        <v>13218.1565625</v>
      </c>
      <c r="U1330">
        <v>890</v>
      </c>
      <c r="V1330">
        <v>9233</v>
      </c>
      <c r="W1330">
        <v>6753</v>
      </c>
      <c r="X1330">
        <v>14601.4723300407</v>
      </c>
      <c r="Y1330">
        <v>98700</v>
      </c>
      <c r="Z1330">
        <v>9806.9653440000002</v>
      </c>
      <c r="AA1330">
        <v>98993.078421427126</v>
      </c>
      <c r="AB1330">
        <v>1800</v>
      </c>
      <c r="AC1330">
        <v>14762.670889999999</v>
      </c>
      <c r="AD1330">
        <v>22669.321795410218</v>
      </c>
      <c r="AE1330">
        <v>12525.6410162965</v>
      </c>
      <c r="AF1330">
        <v>27640.22356799999</v>
      </c>
      <c r="AG1330">
        <v>150683.06122526029</v>
      </c>
      <c r="AH1330">
        <v>24216.500133711219</v>
      </c>
      <c r="AI1330">
        <v>5808.2939999999999</v>
      </c>
      <c r="AJ1330">
        <v>33193.532830279808</v>
      </c>
      <c r="AK1330">
        <v>2181</v>
      </c>
      <c r="AL1330">
        <v>629977.3125</v>
      </c>
      <c r="AM1330">
        <v>508615.53125</v>
      </c>
      <c r="AN1330">
        <v>121361.7421875</v>
      </c>
      <c r="AO1330" s="5" t="s">
        <v>2379</v>
      </c>
    </row>
    <row r="1331" spans="1:41" ht="15" x14ac:dyDescent="0.25">
      <c r="A1331">
        <v>2016</v>
      </c>
      <c r="B1331" s="5" t="s">
        <v>1807</v>
      </c>
      <c r="C1331" s="5" t="s">
        <v>363</v>
      </c>
      <c r="D1331" s="5" t="s">
        <v>91</v>
      </c>
      <c r="E1331" s="5" t="s">
        <v>456</v>
      </c>
      <c r="F1331" s="5" t="s">
        <v>456</v>
      </c>
      <c r="G1331" s="5" t="s">
        <v>97</v>
      </c>
      <c r="H1331" s="5" t="s">
        <v>319</v>
      </c>
      <c r="I1331">
        <v>11041.5</v>
      </c>
      <c r="J1331"/>
      <c r="K1331">
        <v>1396.170309854271</v>
      </c>
      <c r="L1331">
        <v>3134</v>
      </c>
      <c r="M1331">
        <v>26924.830241243591</v>
      </c>
      <c r="N1331">
        <v>10277</v>
      </c>
      <c r="O1331"/>
      <c r="P1331">
        <v>15985.7084672</v>
      </c>
      <c r="Q1331">
        <v>6359.401889734936</v>
      </c>
      <c r="R1331">
        <v>10569.302044877521</v>
      </c>
      <c r="S1331">
        <v>19534</v>
      </c>
      <c r="T1331">
        <v>12242.45</v>
      </c>
      <c r="U1331">
        <v>916.87799999999993</v>
      </c>
      <c r="V1331">
        <v>10511</v>
      </c>
      <c r="W1331"/>
      <c r="X1331">
        <v>13825.59058</v>
      </c>
      <c r="Y1331">
        <v>107132</v>
      </c>
      <c r="Z1331">
        <v>13373.308000000001</v>
      </c>
      <c r="AA1331">
        <v>110581.84823979159</v>
      </c>
      <c r="AB1331">
        <v>1552</v>
      </c>
      <c r="AC1331">
        <v>14387.6</v>
      </c>
      <c r="AD1331">
        <v>20448.295859443857</v>
      </c>
      <c r="AE1331">
        <v>6620.448000000004</v>
      </c>
      <c r="AF1331">
        <v>47528.602048681743</v>
      </c>
      <c r="AG1331">
        <v>165346</v>
      </c>
      <c r="AH1331">
        <v>57435.713001033691</v>
      </c>
      <c r="AI1331">
        <v>27286.560000000001</v>
      </c>
      <c r="AJ1331">
        <v>34580.879075869707</v>
      </c>
      <c r="AK1331">
        <v>2567.7781799999998</v>
      </c>
      <c r="AL1331">
        <v>751558.75</v>
      </c>
      <c r="AM1331">
        <v>568345.4375</v>
      </c>
      <c r="AN1331">
        <v>183213.390625</v>
      </c>
      <c r="AO1331" s="5" t="s">
        <v>2380</v>
      </c>
    </row>
    <row r="1332" spans="1:41" ht="15" x14ac:dyDescent="0.25">
      <c r="A1332">
        <v>2016</v>
      </c>
      <c r="B1332" s="5" t="s">
        <v>1807</v>
      </c>
      <c r="C1332" s="5" t="s">
        <v>363</v>
      </c>
      <c r="D1332" s="5" t="s">
        <v>91</v>
      </c>
      <c r="E1332" s="5" t="s">
        <v>457</v>
      </c>
      <c r="F1332" s="5" t="s">
        <v>457</v>
      </c>
      <c r="G1332" s="5" t="s">
        <v>97</v>
      </c>
      <c r="H1332" s="5" t="s">
        <v>319</v>
      </c>
      <c r="I1332">
        <v>0</v>
      </c>
      <c r="J1332"/>
      <c r="K1332"/>
      <c r="L1332">
        <v>0</v>
      </c>
      <c r="M1332">
        <v>0</v>
      </c>
      <c r="N1332">
        <v>210</v>
      </c>
      <c r="O1332">
        <v>0</v>
      </c>
      <c r="P1332">
        <v>0</v>
      </c>
      <c r="Q1332">
        <v>0</v>
      </c>
      <c r="R1332"/>
      <c r="S1332">
        <v>0</v>
      </c>
      <c r="T1332">
        <v>538.4453125</v>
      </c>
      <c r="U1332"/>
      <c r="V1332">
        <v>126</v>
      </c>
      <c r="W1332"/>
      <c r="X1332">
        <v>140.88106999999999</v>
      </c>
      <c r="Y1332">
        <v>0</v>
      </c>
      <c r="Z1332"/>
      <c r="AA1332">
        <v>0</v>
      </c>
      <c r="AB1332">
        <v>0</v>
      </c>
      <c r="AC1332"/>
      <c r="AD1332">
        <v>0</v>
      </c>
      <c r="AE1332">
        <v>50</v>
      </c>
      <c r="AF1332"/>
      <c r="AG1332">
        <v>0</v>
      </c>
      <c r="AH1332">
        <v>0</v>
      </c>
      <c r="AI1332">
        <v>0</v>
      </c>
      <c r="AJ1332">
        <v>0</v>
      </c>
      <c r="AK1332"/>
      <c r="AL1332">
        <v>1065.326416015625</v>
      </c>
      <c r="AM1332">
        <v>386</v>
      </c>
      <c r="AN1332">
        <v>679.32635498046875</v>
      </c>
      <c r="AO1332" s="5" t="s">
        <v>2382</v>
      </c>
    </row>
    <row r="1333" spans="1:41" ht="15" x14ac:dyDescent="0.25">
      <c r="A1333">
        <v>2016</v>
      </c>
      <c r="B1333" s="5" t="s">
        <v>803</v>
      </c>
      <c r="C1333" s="5" t="s">
        <v>363</v>
      </c>
      <c r="D1333" s="5" t="s">
        <v>91</v>
      </c>
      <c r="E1333" s="5" t="s">
        <v>457</v>
      </c>
      <c r="F1333" s="5" t="s">
        <v>457</v>
      </c>
      <c r="G1333" s="5" t="s">
        <v>97</v>
      </c>
      <c r="H1333" s="5" t="s">
        <v>319</v>
      </c>
      <c r="I1333">
        <v>0</v>
      </c>
      <c r="J1333"/>
      <c r="K1333"/>
      <c r="L1333">
        <v>0</v>
      </c>
      <c r="M1333">
        <v>0</v>
      </c>
      <c r="N1333">
        <v>200</v>
      </c>
      <c r="O1333">
        <v>0</v>
      </c>
      <c r="P1333">
        <v>0</v>
      </c>
      <c r="Q1333">
        <v>0</v>
      </c>
      <c r="R1333">
        <v>350</v>
      </c>
      <c r="S1333">
        <v>0</v>
      </c>
      <c r="T1333">
        <v>0</v>
      </c>
      <c r="U1333"/>
      <c r="V1333">
        <v>205</v>
      </c>
      <c r="W1333">
        <v>0</v>
      </c>
      <c r="X1333">
        <v>223.69800000000001</v>
      </c>
      <c r="Y1333">
        <v>0</v>
      </c>
      <c r="Z1333"/>
      <c r="AA1333">
        <v>0</v>
      </c>
      <c r="AB1333"/>
      <c r="AC1333">
        <v>0</v>
      </c>
      <c r="AD1333"/>
      <c r="AE1333">
        <v>10</v>
      </c>
      <c r="AF1333">
        <v>0</v>
      </c>
      <c r="AG1333"/>
      <c r="AH1333"/>
      <c r="AI1333"/>
      <c r="AJ1333">
        <v>0</v>
      </c>
      <c r="AK1333"/>
      <c r="AL1333">
        <v>988.697998046875</v>
      </c>
      <c r="AM1333">
        <v>765</v>
      </c>
      <c r="AN1333">
        <v>223.697998046875</v>
      </c>
      <c r="AO1333" s="5" t="s">
        <v>916</v>
      </c>
    </row>
    <row r="1334" spans="1:41" ht="15" x14ac:dyDescent="0.25">
      <c r="A1334">
        <v>2016</v>
      </c>
      <c r="B1334" s="5" t="s">
        <v>1806</v>
      </c>
      <c r="C1334" s="5" t="s">
        <v>363</v>
      </c>
      <c r="D1334" s="5" t="s">
        <v>91</v>
      </c>
      <c r="E1334" s="5" t="s">
        <v>457</v>
      </c>
      <c r="F1334" s="5" t="s">
        <v>457</v>
      </c>
      <c r="G1334" s="5" t="s">
        <v>97</v>
      </c>
      <c r="H1334" s="5" t="s">
        <v>319</v>
      </c>
      <c r="I1334"/>
      <c r="J1334"/>
      <c r="K1334">
        <v>53</v>
      </c>
      <c r="L1334"/>
      <c r="M1334">
        <v>0</v>
      </c>
      <c r="N1334">
        <v>269.22265625</v>
      </c>
      <c r="O1334">
        <v>0</v>
      </c>
      <c r="P1334">
        <v>0</v>
      </c>
      <c r="Q1334">
        <v>0</v>
      </c>
      <c r="R1334">
        <v>0</v>
      </c>
      <c r="S1334">
        <v>0</v>
      </c>
      <c r="T1334">
        <v>538.4453125</v>
      </c>
      <c r="U1334"/>
      <c r="V1334">
        <v>105</v>
      </c>
      <c r="W1334">
        <v>620</v>
      </c>
      <c r="X1334">
        <v>147.22109890499999</v>
      </c>
      <c r="Y1334">
        <v>0</v>
      </c>
      <c r="Z1334">
        <v>0</v>
      </c>
      <c r="AA1334">
        <v>0</v>
      </c>
      <c r="AB1334">
        <v>0</v>
      </c>
      <c r="AC1334">
        <v>0</v>
      </c>
      <c r="AD1334">
        <v>0</v>
      </c>
      <c r="AE1334">
        <v>525.3125</v>
      </c>
      <c r="AF1334"/>
      <c r="AG1334">
        <v>0</v>
      </c>
      <c r="AH1334">
        <v>0</v>
      </c>
      <c r="AI1334">
        <v>0</v>
      </c>
      <c r="AJ1334">
        <v>0</v>
      </c>
      <c r="AK1334"/>
      <c r="AL1334">
        <v>2258.20166015625</v>
      </c>
      <c r="AM1334">
        <v>899.53515625</v>
      </c>
      <c r="AN1334">
        <v>1358.6663818359375</v>
      </c>
      <c r="AO1334" s="5" t="s">
        <v>2381</v>
      </c>
    </row>
    <row r="1335" spans="1:41" ht="15" x14ac:dyDescent="0.25">
      <c r="A1335">
        <v>2016</v>
      </c>
      <c r="B1335" s="5" t="s">
        <v>1808</v>
      </c>
      <c r="C1335" s="5" t="s">
        <v>363</v>
      </c>
      <c r="D1335" s="5" t="s">
        <v>91</v>
      </c>
      <c r="E1335" s="5" t="s">
        <v>457</v>
      </c>
      <c r="F1335" s="5" t="s">
        <v>457</v>
      </c>
      <c r="G1335" s="5" t="s">
        <v>97</v>
      </c>
      <c r="H1335" s="5" t="s">
        <v>319</v>
      </c>
      <c r="I1335">
        <v>0</v>
      </c>
      <c r="J1335"/>
      <c r="K1335"/>
      <c r="L1335">
        <v>0</v>
      </c>
      <c r="M1335">
        <v>0</v>
      </c>
      <c r="N1335">
        <v>203.06</v>
      </c>
      <c r="O1335">
        <v>0</v>
      </c>
      <c r="P1335">
        <v>0</v>
      </c>
      <c r="Q1335">
        <v>0</v>
      </c>
      <c r="R1335">
        <v>238.0284825728873</v>
      </c>
      <c r="S1335">
        <v>0</v>
      </c>
      <c r="T1335">
        <v>0</v>
      </c>
      <c r="U1335">
        <v>30</v>
      </c>
      <c r="V1335">
        <v>53</v>
      </c>
      <c r="W1335">
        <v>0</v>
      </c>
      <c r="X1335">
        <v>207.21199559999999</v>
      </c>
      <c r="Y1335">
        <v>0</v>
      </c>
      <c r="Z1335">
        <v>0</v>
      </c>
      <c r="AA1335">
        <v>0</v>
      </c>
      <c r="AB1335">
        <v>0</v>
      </c>
      <c r="AC1335"/>
      <c r="AD1335"/>
      <c r="AE1335">
        <v>25.52201091234425</v>
      </c>
      <c r="AF1335"/>
      <c r="AG1335"/>
      <c r="AH1335">
        <v>0</v>
      </c>
      <c r="AI1335">
        <v>0</v>
      </c>
      <c r="AJ1335">
        <v>0</v>
      </c>
      <c r="AK1335"/>
      <c r="AL1335">
        <v>756.822509765625</v>
      </c>
      <c r="AM1335">
        <v>549.61053466796875</v>
      </c>
      <c r="AN1335">
        <v>207.21199035644531</v>
      </c>
      <c r="AO1335" s="5" t="s">
        <v>2383</v>
      </c>
    </row>
    <row r="1336" spans="1:41" ht="15" x14ac:dyDescent="0.25">
      <c r="A1336">
        <v>2016</v>
      </c>
      <c r="B1336" s="5" t="s">
        <v>1806</v>
      </c>
      <c r="C1336" s="5" t="s">
        <v>367</v>
      </c>
      <c r="D1336" s="5" t="s">
        <v>91</v>
      </c>
      <c r="E1336" s="5" t="s">
        <v>154</v>
      </c>
      <c r="F1336" s="5" t="s">
        <v>1809</v>
      </c>
      <c r="G1336" s="5" t="s">
        <v>94</v>
      </c>
      <c r="H1336" s="5" t="s">
        <v>319</v>
      </c>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v>0</v>
      </c>
      <c r="AM1336">
        <v>0</v>
      </c>
      <c r="AN1336">
        <v>0</v>
      </c>
      <c r="AO1336" s="5" t="s">
        <v>2272</v>
      </c>
    </row>
    <row r="1337" spans="1:41" ht="15" x14ac:dyDescent="0.25">
      <c r="A1337">
        <v>2016</v>
      </c>
      <c r="B1337" s="5" t="s">
        <v>1806</v>
      </c>
      <c r="C1337" s="5" t="s">
        <v>367</v>
      </c>
      <c r="D1337" s="5" t="s">
        <v>91</v>
      </c>
      <c r="E1337" s="5" t="s">
        <v>154</v>
      </c>
      <c r="F1337" s="5" t="s">
        <v>370</v>
      </c>
      <c r="G1337" s="5" t="s">
        <v>94</v>
      </c>
      <c r="H1337" s="5" t="s">
        <v>319</v>
      </c>
      <c r="I1337">
        <v>2499.2355307708749</v>
      </c>
      <c r="J1337">
        <v>14917.211644228217</v>
      </c>
      <c r="K1337">
        <v>599.90222770325329</v>
      </c>
      <c r="L1337">
        <v>2056.8076378397254</v>
      </c>
      <c r="M1337">
        <v>4561.3994385008082</v>
      </c>
      <c r="N1337">
        <v>7859.7690118110977</v>
      </c>
      <c r="O1337">
        <v>5910.1081968550861</v>
      </c>
      <c r="P1337">
        <v>978.16200734971528</v>
      </c>
      <c r="Q1337">
        <v>2130.0278472388636</v>
      </c>
      <c r="R1337">
        <v>5751.9193988975385</v>
      </c>
      <c r="S1337">
        <v>4370.7162304094163</v>
      </c>
      <c r="T1337">
        <v>8114.7488836645416</v>
      </c>
      <c r="U1337">
        <v>799.23135525078123</v>
      </c>
      <c r="V1337">
        <v>1963.6085417501129</v>
      </c>
      <c r="W1337">
        <v>1546.8907442919601</v>
      </c>
      <c r="X1337">
        <v>8329.0962098413929</v>
      </c>
      <c r="Y1337">
        <v>29436.988062603028</v>
      </c>
      <c r="Z1337">
        <v>7136.0512493258047</v>
      </c>
      <c r="AA1337">
        <v>42862.591057612532</v>
      </c>
      <c r="AB1337">
        <v>588.11843394479649</v>
      </c>
      <c r="AC1337">
        <v>7396.0512744213065</v>
      </c>
      <c r="AD1337">
        <v>8551.5801542710724</v>
      </c>
      <c r="AE1337">
        <v>5105.314719549674</v>
      </c>
      <c r="AF1337">
        <v>18671.710448848808</v>
      </c>
      <c r="AG1337">
        <v>59904.704022179554</v>
      </c>
      <c r="AH1337">
        <v>12249.789238904823</v>
      </c>
      <c r="AI1337">
        <v>674.89000616615988</v>
      </c>
      <c r="AJ1337">
        <v>18903.035906390498</v>
      </c>
      <c r="AK1337">
        <v>1061.61269223915</v>
      </c>
      <c r="AL1337">
        <v>284931.25</v>
      </c>
      <c r="AM1337">
        <v>228372.421875</v>
      </c>
      <c r="AN1337">
        <v>56558.85546875</v>
      </c>
      <c r="AO1337" s="5" t="s">
        <v>2279</v>
      </c>
    </row>
    <row r="1338" spans="1:41" ht="15" x14ac:dyDescent="0.25">
      <c r="A1338">
        <v>2016</v>
      </c>
      <c r="B1338" s="5" t="s">
        <v>1807</v>
      </c>
      <c r="C1338" s="5" t="s">
        <v>367</v>
      </c>
      <c r="D1338" s="5" t="s">
        <v>91</v>
      </c>
      <c r="E1338" s="5" t="s">
        <v>154</v>
      </c>
      <c r="F1338" s="5" t="s">
        <v>370</v>
      </c>
      <c r="G1338" s="5" t="s">
        <v>94</v>
      </c>
      <c r="H1338" s="5" t="s">
        <v>319</v>
      </c>
      <c r="I1338">
        <v>3918.1680651917927</v>
      </c>
      <c r="J1338">
        <v>17052.141256099421</v>
      </c>
      <c r="K1338">
        <v>750.85002059006013</v>
      </c>
      <c r="L1338">
        <v>2155.2568196655529</v>
      </c>
      <c r="M1338">
        <v>5640.8400948258468</v>
      </c>
      <c r="N1338">
        <v>8276.2707903349437</v>
      </c>
      <c r="O1338">
        <v>6372.6599802743376</v>
      </c>
      <c r="P1338">
        <v>3472.4169614189614</v>
      </c>
      <c r="Q1338">
        <v>2312.5345974485472</v>
      </c>
      <c r="R1338">
        <v>5253.9024443859334</v>
      </c>
      <c r="S1338">
        <v>4261.9448927415542</v>
      </c>
      <c r="T1338">
        <v>6027.9508695258346</v>
      </c>
      <c r="U1338">
        <v>750.85002059006013</v>
      </c>
      <c r="V1338">
        <v>2792.9505695469702</v>
      </c>
      <c r="W1338">
        <v>1017.3489011375181</v>
      </c>
      <c r="X1338">
        <v>8723.6081969681782</v>
      </c>
      <c r="Y1338">
        <v>26385.504244678872</v>
      </c>
      <c r="Z1338">
        <v>9359.18687636906</v>
      </c>
      <c r="AA1338">
        <v>45107.673674693004</v>
      </c>
      <c r="AB1338">
        <v>415.61134942520232</v>
      </c>
      <c r="AC1338">
        <v>7594.0548068382568</v>
      </c>
      <c r="AD1338">
        <v>9911.8657302849588</v>
      </c>
      <c r="AE1338">
        <v>3459.620785011723</v>
      </c>
      <c r="AF1338">
        <v>16747.713882886532</v>
      </c>
      <c r="AG1338">
        <v>63590.651532536489</v>
      </c>
      <c r="AH1338">
        <v>12891.354578863145</v>
      </c>
      <c r="AI1338">
        <v>666.24720136864494</v>
      </c>
      <c r="AJ1338">
        <v>18578.64182183276</v>
      </c>
      <c r="AK1338">
        <v>1158.0010880931209</v>
      </c>
      <c r="AL1338">
        <v>294645.84375</v>
      </c>
      <c r="AM1338">
        <v>236807.5625</v>
      </c>
      <c r="AN1338">
        <v>57838.28515625</v>
      </c>
      <c r="AO1338" s="5" t="s">
        <v>2280</v>
      </c>
    </row>
    <row r="1339" spans="1:41" ht="15" x14ac:dyDescent="0.25">
      <c r="A1339">
        <v>2016</v>
      </c>
      <c r="B1339" s="5" t="s">
        <v>1808</v>
      </c>
      <c r="C1339" s="5" t="s">
        <v>367</v>
      </c>
      <c r="D1339" s="5" t="s">
        <v>91</v>
      </c>
      <c r="E1339" s="5" t="s">
        <v>154</v>
      </c>
      <c r="F1339" s="5" t="s">
        <v>370</v>
      </c>
      <c r="G1339" s="5" t="s">
        <v>94</v>
      </c>
      <c r="H1339" s="5" t="s">
        <v>319</v>
      </c>
      <c r="I1339">
        <v>5196.782277468531</v>
      </c>
      <c r="J1339">
        <v>19016.601909253681</v>
      </c>
      <c r="K1339">
        <v>732.23167632519483</v>
      </c>
      <c r="L1339">
        <v>1599.243605623308</v>
      </c>
      <c r="M1339">
        <v>4206.4647180442089</v>
      </c>
      <c r="N1339">
        <v>8453.4306384981264</v>
      </c>
      <c r="O1339">
        <v>8846.2337077015291</v>
      </c>
      <c r="P1339">
        <v>8240.1721912703852</v>
      </c>
      <c r="Q1339">
        <v>2471.6942542821903</v>
      </c>
      <c r="R1339">
        <v>5306.9672222936615</v>
      </c>
      <c r="S1339">
        <v>3415.2544481957334</v>
      </c>
      <c r="T1339">
        <v>6347.7267151853157</v>
      </c>
      <c r="U1339">
        <v>681.69737753655465</v>
      </c>
      <c r="V1339">
        <v>1981.1507749587315</v>
      </c>
      <c r="W1339">
        <v>1210.7605464870123</v>
      </c>
      <c r="X1339">
        <v>8564.9190745369051</v>
      </c>
      <c r="Y1339">
        <v>20512.800059307221</v>
      </c>
      <c r="Z1339">
        <v>4769.5385013916421</v>
      </c>
      <c r="AA1339">
        <v>44895.65158305048</v>
      </c>
      <c r="AB1339">
        <v>423.86932249247195</v>
      </c>
      <c r="AC1339">
        <v>7767.7069934989504</v>
      </c>
      <c r="AD1339">
        <v>10965.119083108049</v>
      </c>
      <c r="AE1339">
        <v>7910.3754258390381</v>
      </c>
      <c r="AF1339">
        <v>16290.084611412869</v>
      </c>
      <c r="AG1339">
        <v>69063.182205529651</v>
      </c>
      <c r="AH1339">
        <v>11676.955417368679</v>
      </c>
      <c r="AI1339">
        <v>1275.7332163581211</v>
      </c>
      <c r="AJ1339">
        <v>18224.499922781106</v>
      </c>
      <c r="AK1339">
        <v>1904.2148833335773</v>
      </c>
      <c r="AL1339">
        <v>301951.0625</v>
      </c>
      <c r="AM1339">
        <v>242381.578125</v>
      </c>
      <c r="AN1339">
        <v>59569.484375</v>
      </c>
      <c r="AO1339" s="5" t="s">
        <v>2281</v>
      </c>
    </row>
    <row r="1340" spans="1:41" ht="15" x14ac:dyDescent="0.25">
      <c r="A1340">
        <v>2016</v>
      </c>
      <c r="B1340" s="5" t="s">
        <v>803</v>
      </c>
      <c r="C1340" s="5" t="s">
        <v>367</v>
      </c>
      <c r="D1340" s="5" t="s">
        <v>91</v>
      </c>
      <c r="E1340" s="5" t="s">
        <v>154</v>
      </c>
      <c r="F1340" s="5" t="s">
        <v>370</v>
      </c>
      <c r="G1340" s="5" t="s">
        <v>94</v>
      </c>
      <c r="H1340" s="5" t="s">
        <v>319</v>
      </c>
      <c r="I1340">
        <v>4163</v>
      </c>
      <c r="J1340">
        <v>10947</v>
      </c>
      <c r="K1340">
        <v>710</v>
      </c>
      <c r="L1340">
        <v>1169.279</v>
      </c>
      <c r="M1340">
        <v>3401.75</v>
      </c>
      <c r="N1340">
        <v>8321</v>
      </c>
      <c r="O1340">
        <v>5822.5</v>
      </c>
      <c r="P1340">
        <v>9024</v>
      </c>
      <c r="Q1340">
        <v>2318.5869600000001</v>
      </c>
      <c r="R1340">
        <v>6622.335930968542</v>
      </c>
      <c r="S1340">
        <v>1037</v>
      </c>
      <c r="T1340">
        <v>6604.8519800000004</v>
      </c>
      <c r="U1340">
        <v>529</v>
      </c>
      <c r="V1340">
        <v>1949</v>
      </c>
      <c r="W1340">
        <v>589</v>
      </c>
      <c r="X1340">
        <v>6825.3490000000002</v>
      </c>
      <c r="Y1340">
        <v>19890</v>
      </c>
      <c r="Z1340">
        <v>2609.733294744</v>
      </c>
      <c r="AA1340">
        <v>52906.534</v>
      </c>
      <c r="AB1340">
        <v>0</v>
      </c>
      <c r="AC1340">
        <v>7531.8675000000003</v>
      </c>
      <c r="AD1340">
        <v>9788.280999999999</v>
      </c>
      <c r="AE1340">
        <v>7090</v>
      </c>
      <c r="AF1340">
        <v>14730.36366623508</v>
      </c>
      <c r="AG1340">
        <v>64499</v>
      </c>
      <c r="AH1340">
        <v>11925.316076490821</v>
      </c>
      <c r="AI1340">
        <v>1237</v>
      </c>
      <c r="AJ1340">
        <v>19383.407842968762</v>
      </c>
      <c r="AK1340">
        <v>1846</v>
      </c>
      <c r="AL1340">
        <v>283471.15625</v>
      </c>
      <c r="AM1340">
        <v>233684.109375</v>
      </c>
      <c r="AN1340">
        <v>49787.046875</v>
      </c>
      <c r="AO1340" s="5" t="s">
        <v>816</v>
      </c>
    </row>
    <row r="1341" spans="1:41" ht="15" x14ac:dyDescent="0.25">
      <c r="A1341">
        <v>2016</v>
      </c>
      <c r="B1341" s="5" t="s">
        <v>803</v>
      </c>
      <c r="C1341" s="5" t="s">
        <v>367</v>
      </c>
      <c r="D1341" s="5" t="s">
        <v>91</v>
      </c>
      <c r="E1341" s="5" t="s">
        <v>154</v>
      </c>
      <c r="F1341" s="5" t="s">
        <v>374</v>
      </c>
      <c r="G1341" s="5" t="s">
        <v>94</v>
      </c>
      <c r="H1341" s="5" t="s">
        <v>319</v>
      </c>
      <c r="I1341">
        <v>3209.4592479480821</v>
      </c>
      <c r="J1341">
        <v>10947</v>
      </c>
      <c r="K1341">
        <v>710</v>
      </c>
      <c r="L1341">
        <v>1169.279</v>
      </c>
      <c r="M1341">
        <v>3401.75</v>
      </c>
      <c r="N1341">
        <v>8321</v>
      </c>
      <c r="O1341">
        <v>5822.5</v>
      </c>
      <c r="P1341">
        <v>8517</v>
      </c>
      <c r="Q1341">
        <v>2318.5869600000001</v>
      </c>
      <c r="R1341">
        <v>6622.335930968542</v>
      </c>
      <c r="S1341">
        <v>1037</v>
      </c>
      <c r="T1341">
        <v>6604.8519800000004</v>
      </c>
      <c r="U1341">
        <v>529</v>
      </c>
      <c r="V1341">
        <v>1855</v>
      </c>
      <c r="W1341">
        <v>589</v>
      </c>
      <c r="X1341">
        <v>5460.2791999999999</v>
      </c>
      <c r="Y1341">
        <v>19890</v>
      </c>
      <c r="Z1341">
        <v>2599.5371647440002</v>
      </c>
      <c r="AA1341">
        <v>52906.534</v>
      </c>
      <c r="AB1341">
        <v>0</v>
      </c>
      <c r="AC1341">
        <v>7531.8675000000003</v>
      </c>
      <c r="AD1341">
        <v>9788.280999999999</v>
      </c>
      <c r="AE1341">
        <v>7090</v>
      </c>
      <c r="AF1341">
        <v>14730.36366623508</v>
      </c>
      <c r="AG1341">
        <v>64499</v>
      </c>
      <c r="AH1341">
        <v>11535.008966490819</v>
      </c>
      <c r="AI1341">
        <v>1237</v>
      </c>
      <c r="AJ1341">
        <v>19383.407842968762</v>
      </c>
      <c r="AK1341">
        <v>1846</v>
      </c>
      <c r="AL1341">
        <v>280151.0625</v>
      </c>
      <c r="AM1341">
        <v>232119.359375</v>
      </c>
      <c r="AN1341">
        <v>48031.66796875</v>
      </c>
      <c r="AO1341" s="5" t="s">
        <v>819</v>
      </c>
    </row>
    <row r="1342" spans="1:41" ht="15" x14ac:dyDescent="0.25">
      <c r="A1342">
        <v>2016</v>
      </c>
      <c r="B1342" s="5" t="s">
        <v>1807</v>
      </c>
      <c r="C1342" s="5" t="s">
        <v>367</v>
      </c>
      <c r="D1342" s="5" t="s">
        <v>91</v>
      </c>
      <c r="E1342" s="5" t="s">
        <v>154</v>
      </c>
      <c r="F1342" s="5" t="s">
        <v>374</v>
      </c>
      <c r="G1342" s="5" t="s">
        <v>94</v>
      </c>
      <c r="H1342" s="5" t="s">
        <v>319</v>
      </c>
      <c r="I1342">
        <v>3032.1010514652789</v>
      </c>
      <c r="J1342">
        <v>17052.141256099421</v>
      </c>
      <c r="K1342">
        <v>750.85002059006013</v>
      </c>
      <c r="L1342">
        <v>2155.2568196655529</v>
      </c>
      <c r="M1342">
        <v>5640.8400948258468</v>
      </c>
      <c r="N1342">
        <v>8276.2707903349437</v>
      </c>
      <c r="O1342">
        <v>6372.6599802743376</v>
      </c>
      <c r="P1342">
        <v>3472.4169614189614</v>
      </c>
      <c r="Q1342">
        <v>2312.5345974485472</v>
      </c>
      <c r="R1342">
        <v>5253.9024443859334</v>
      </c>
      <c r="S1342">
        <v>4261.9448927415542</v>
      </c>
      <c r="T1342">
        <v>6027.9508695258346</v>
      </c>
      <c r="U1342">
        <v>750.85002059006013</v>
      </c>
      <c r="V1342">
        <v>2741.1313427738532</v>
      </c>
      <c r="W1342">
        <v>1017.3489011375181</v>
      </c>
      <c r="X1342">
        <v>8723.6081969681782</v>
      </c>
      <c r="Y1342">
        <v>26385.504244678872</v>
      </c>
      <c r="Z1342">
        <v>9359.18687636906</v>
      </c>
      <c r="AA1342">
        <v>45107.673674693004</v>
      </c>
      <c r="AB1342">
        <v>415.61134942520232</v>
      </c>
      <c r="AC1342">
        <v>7594.0548068382568</v>
      </c>
      <c r="AD1342">
        <v>9911.8657302849588</v>
      </c>
      <c r="AE1342">
        <v>3459.620785011723</v>
      </c>
      <c r="AF1342">
        <v>16747.713882886532</v>
      </c>
      <c r="AG1342">
        <v>63590.651532536489</v>
      </c>
      <c r="AH1342">
        <v>12891.354578863145</v>
      </c>
      <c r="AI1342">
        <v>666.24720136864494</v>
      </c>
      <c r="AJ1342">
        <v>18578.64182183276</v>
      </c>
      <c r="AK1342">
        <v>1158.0010880931209</v>
      </c>
      <c r="AL1342">
        <v>293707.96875</v>
      </c>
      <c r="AM1342">
        <v>235869.671875</v>
      </c>
      <c r="AN1342">
        <v>57838.28515625</v>
      </c>
      <c r="AO1342" s="5" t="s">
        <v>2284</v>
      </c>
    </row>
    <row r="1343" spans="1:41" ht="15" x14ac:dyDescent="0.25">
      <c r="A1343">
        <v>2016</v>
      </c>
      <c r="B1343" s="5" t="s">
        <v>1806</v>
      </c>
      <c r="C1343" s="5" t="s">
        <v>367</v>
      </c>
      <c r="D1343" s="5" t="s">
        <v>91</v>
      </c>
      <c r="E1343" s="5" t="s">
        <v>154</v>
      </c>
      <c r="F1343" s="5" t="s">
        <v>374</v>
      </c>
      <c r="G1343" s="5" t="s">
        <v>94</v>
      </c>
      <c r="H1343" s="5" t="s">
        <v>319</v>
      </c>
      <c r="I1343">
        <v>2024.6472723546719</v>
      </c>
      <c r="J1343">
        <v>14917.211644228217</v>
      </c>
      <c r="K1343">
        <v>599.90222770325329</v>
      </c>
      <c r="L1343">
        <v>2056.8076378397254</v>
      </c>
      <c r="M1343">
        <v>4561.3994385008082</v>
      </c>
      <c r="N1343">
        <v>7859.7690118110977</v>
      </c>
      <c r="O1343">
        <v>5910.1081968550861</v>
      </c>
      <c r="P1343">
        <v>978.16200734971528</v>
      </c>
      <c r="Q1343">
        <v>2130.0278472388636</v>
      </c>
      <c r="R1343">
        <v>5751.9193988975385</v>
      </c>
      <c r="S1343">
        <v>4370.7162304094163</v>
      </c>
      <c r="T1343">
        <v>8114.7488836645416</v>
      </c>
      <c r="U1343">
        <v>799.23135525078123</v>
      </c>
      <c r="V1343">
        <v>1888.6207632872063</v>
      </c>
      <c r="W1343">
        <v>1546.8907442919601</v>
      </c>
      <c r="X1343">
        <v>7537.8320699064607</v>
      </c>
      <c r="Y1343">
        <v>29436.988062603028</v>
      </c>
      <c r="Z1343">
        <v>7136.0512493258047</v>
      </c>
      <c r="AA1343">
        <v>42862.591057612532</v>
      </c>
      <c r="AB1343">
        <v>588.11843394479649</v>
      </c>
      <c r="AC1343">
        <v>7396.0512744213065</v>
      </c>
      <c r="AD1343">
        <v>8551.5801542710724</v>
      </c>
      <c r="AE1343">
        <v>5105.314719549674</v>
      </c>
      <c r="AF1343">
        <v>18671.710448848808</v>
      </c>
      <c r="AG1343">
        <v>59904.704022179554</v>
      </c>
      <c r="AH1343">
        <v>11820.752020699192</v>
      </c>
      <c r="AI1343">
        <v>-222.82082743263692</v>
      </c>
      <c r="AJ1343">
        <v>18903.035906390498</v>
      </c>
      <c r="AK1343">
        <v>1061.61269223915</v>
      </c>
      <c r="AL1343">
        <v>282263.6875</v>
      </c>
      <c r="AM1343">
        <v>227822.84375</v>
      </c>
      <c r="AN1343">
        <v>54440.84375</v>
      </c>
      <c r="AO1343" s="5" t="s">
        <v>2282</v>
      </c>
    </row>
    <row r="1344" spans="1:41" ht="15" x14ac:dyDescent="0.25">
      <c r="A1344">
        <v>2016</v>
      </c>
      <c r="B1344" s="5" t="s">
        <v>1808</v>
      </c>
      <c r="C1344" s="5" t="s">
        <v>367</v>
      </c>
      <c r="D1344" s="5" t="s">
        <v>91</v>
      </c>
      <c r="E1344" s="5" t="s">
        <v>154</v>
      </c>
      <c r="F1344" s="5" t="s">
        <v>374</v>
      </c>
      <c r="G1344" s="5" t="s">
        <v>94</v>
      </c>
      <c r="H1344" s="5" t="s">
        <v>319</v>
      </c>
      <c r="I1344">
        <v>4003.8627871333383</v>
      </c>
      <c r="J1344">
        <v>19016.601909253681</v>
      </c>
      <c r="K1344">
        <v>732.23167632519483</v>
      </c>
      <c r="L1344">
        <v>1574.4491311175204</v>
      </c>
      <c r="M1344">
        <v>4206.4647180442089</v>
      </c>
      <c r="N1344">
        <v>8453.4306384981264</v>
      </c>
      <c r="O1344">
        <v>8846.2337077015291</v>
      </c>
      <c r="P1344">
        <v>7678.519556162355</v>
      </c>
      <c r="Q1344">
        <v>2471.6942542821903</v>
      </c>
      <c r="R1344">
        <v>5306.9672222936615</v>
      </c>
      <c r="S1344">
        <v>3415.2544481957334</v>
      </c>
      <c r="T1344">
        <v>6347.7267151853157</v>
      </c>
      <c r="U1344">
        <v>681.69737753655465</v>
      </c>
      <c r="V1344">
        <v>1883.1761140419801</v>
      </c>
      <c r="W1344">
        <v>1210.7605464870123</v>
      </c>
      <c r="X1344">
        <v>8564.9190745369051</v>
      </c>
      <c r="Y1344">
        <v>20512.800059307221</v>
      </c>
      <c r="Z1344">
        <v>4769.5385013916421</v>
      </c>
      <c r="AA1344">
        <v>44895.65158305048</v>
      </c>
      <c r="AB1344">
        <v>423.86932249247195</v>
      </c>
      <c r="AC1344">
        <v>7767.7069934989504</v>
      </c>
      <c r="AD1344">
        <v>10965.119083108049</v>
      </c>
      <c r="AE1344">
        <v>7910.3754258390381</v>
      </c>
      <c r="AF1344">
        <v>16290.084611412869</v>
      </c>
      <c r="AG1344">
        <v>69063.182205529651</v>
      </c>
      <c r="AH1344">
        <v>11078.794288413917</v>
      </c>
      <c r="AI1344">
        <v>1275.7332163581211</v>
      </c>
      <c r="AJ1344">
        <v>18224.499922781106</v>
      </c>
      <c r="AK1344">
        <v>1904.2148833335773</v>
      </c>
      <c r="AL1344">
        <v>299475.53125</v>
      </c>
      <c r="AM1344">
        <v>240504.234375</v>
      </c>
      <c r="AN1344">
        <v>58971.3203125</v>
      </c>
      <c r="AO1344" s="5" t="s">
        <v>2283</v>
      </c>
    </row>
    <row r="1345" spans="1:41" ht="15" x14ac:dyDescent="0.25">
      <c r="A1345">
        <v>2016</v>
      </c>
      <c r="B1345" s="5" t="s">
        <v>1806</v>
      </c>
      <c r="C1345" s="5" t="s">
        <v>367</v>
      </c>
      <c r="D1345" s="5" t="s">
        <v>91</v>
      </c>
      <c r="E1345" s="5" t="s">
        <v>154</v>
      </c>
      <c r="F1345" s="5" t="s">
        <v>377</v>
      </c>
      <c r="G1345" s="5" t="s">
        <v>94</v>
      </c>
      <c r="H1345" s="5" t="s">
        <v>319</v>
      </c>
      <c r="I1345">
        <v>474.58825841620319</v>
      </c>
      <c r="J1345"/>
      <c r="K1345">
        <v>0</v>
      </c>
      <c r="L1345"/>
      <c r="M1345">
        <v>0</v>
      </c>
      <c r="N1345">
        <v>0</v>
      </c>
      <c r="O1345">
        <v>0</v>
      </c>
      <c r="P1345">
        <v>0</v>
      </c>
      <c r="Q1345"/>
      <c r="R1345">
        <v>0</v>
      </c>
      <c r="S1345"/>
      <c r="T1345"/>
      <c r="U1345"/>
      <c r="V1345">
        <v>74.987778462906661</v>
      </c>
      <c r="W1345"/>
      <c r="X1345">
        <v>791.26413993493225</v>
      </c>
      <c r="Y1345"/>
      <c r="Z1345"/>
      <c r="AA1345">
        <v>0</v>
      </c>
      <c r="AB1345">
        <v>0</v>
      </c>
      <c r="AC1345"/>
      <c r="AD1345">
        <v>0</v>
      </c>
      <c r="AE1345"/>
      <c r="AF1345"/>
      <c r="AG1345">
        <v>0</v>
      </c>
      <c r="AH1345">
        <v>429.03721820563021</v>
      </c>
      <c r="AI1345">
        <v>897.71083359879685</v>
      </c>
      <c r="AJ1345"/>
      <c r="AK1345"/>
      <c r="AL1345">
        <v>2667.58837890625</v>
      </c>
      <c r="AM1345">
        <v>549.5760498046875</v>
      </c>
      <c r="AN1345">
        <v>2118.01220703125</v>
      </c>
      <c r="AO1345" s="5" t="s">
        <v>2285</v>
      </c>
    </row>
    <row r="1346" spans="1:41" ht="15" x14ac:dyDescent="0.25">
      <c r="A1346">
        <v>2016</v>
      </c>
      <c r="B1346" s="5" t="s">
        <v>803</v>
      </c>
      <c r="C1346" s="5" t="s">
        <v>367</v>
      </c>
      <c r="D1346" s="5" t="s">
        <v>91</v>
      </c>
      <c r="E1346" s="5" t="s">
        <v>154</v>
      </c>
      <c r="F1346" s="5" t="s">
        <v>377</v>
      </c>
      <c r="G1346" s="5" t="s">
        <v>94</v>
      </c>
      <c r="H1346" s="5" t="s">
        <v>319</v>
      </c>
      <c r="I1346">
        <v>953.54075205191828</v>
      </c>
      <c r="J1346"/>
      <c r="K1346"/>
      <c r="L1346"/>
      <c r="M1346">
        <v>0</v>
      </c>
      <c r="N1346">
        <v>0</v>
      </c>
      <c r="O1346">
        <v>0</v>
      </c>
      <c r="P1346">
        <v>507</v>
      </c>
      <c r="Q1346">
        <v>0</v>
      </c>
      <c r="R1346"/>
      <c r="S1346">
        <v>0</v>
      </c>
      <c r="T1346"/>
      <c r="U1346"/>
      <c r="V1346">
        <v>94</v>
      </c>
      <c r="W1346"/>
      <c r="X1346">
        <v>1365.0698</v>
      </c>
      <c r="Y1346">
        <v>0</v>
      </c>
      <c r="Z1346">
        <v>10.19613</v>
      </c>
      <c r="AA1346"/>
      <c r="AB1346"/>
      <c r="AC1346">
        <v>0</v>
      </c>
      <c r="AD1346">
        <v>0</v>
      </c>
      <c r="AE1346"/>
      <c r="AF1346">
        <v>0</v>
      </c>
      <c r="AG1346"/>
      <c r="AH1346">
        <v>390.30711000000002</v>
      </c>
      <c r="AI1346">
        <v>0</v>
      </c>
      <c r="AJ1346">
        <v>0</v>
      </c>
      <c r="AK1346"/>
      <c r="AL1346">
        <v>3320.11376953125</v>
      </c>
      <c r="AM1346">
        <v>1564.7369384765625</v>
      </c>
      <c r="AN1346">
        <v>1755.376953125</v>
      </c>
      <c r="AO1346" s="5" t="s">
        <v>822</v>
      </c>
    </row>
    <row r="1347" spans="1:41" ht="15" x14ac:dyDescent="0.25">
      <c r="A1347">
        <v>2016</v>
      </c>
      <c r="B1347" s="5" t="s">
        <v>1807</v>
      </c>
      <c r="C1347" s="5" t="s">
        <v>367</v>
      </c>
      <c r="D1347" s="5" t="s">
        <v>91</v>
      </c>
      <c r="E1347" s="5" t="s">
        <v>154</v>
      </c>
      <c r="F1347" s="5" t="s">
        <v>377</v>
      </c>
      <c r="G1347" s="5" t="s">
        <v>94</v>
      </c>
      <c r="H1347" s="5" t="s">
        <v>319</v>
      </c>
      <c r="I1347">
        <v>886.06701372651344</v>
      </c>
      <c r="J1347"/>
      <c r="K1347"/>
      <c r="L1347"/>
      <c r="M1347">
        <v>0</v>
      </c>
      <c r="N1347">
        <v>0</v>
      </c>
      <c r="O1347">
        <v>0</v>
      </c>
      <c r="P1347">
        <v>0</v>
      </c>
      <c r="Q1347">
        <v>0</v>
      </c>
      <c r="R1347"/>
      <c r="S1347">
        <v>0</v>
      </c>
      <c r="T1347"/>
      <c r="U1347"/>
      <c r="V1347">
        <v>51.819226773116824</v>
      </c>
      <c r="W1347"/>
      <c r="X1347"/>
      <c r="Y1347"/>
      <c r="Z1347"/>
      <c r="AA1347">
        <v>0</v>
      </c>
      <c r="AB1347"/>
      <c r="AC1347"/>
      <c r="AD1347">
        <v>0</v>
      </c>
      <c r="AE1347"/>
      <c r="AF1347"/>
      <c r="AG1347">
        <v>0</v>
      </c>
      <c r="AH1347">
        <v>0</v>
      </c>
      <c r="AI1347">
        <v>0</v>
      </c>
      <c r="AJ1347">
        <v>0</v>
      </c>
      <c r="AK1347"/>
      <c r="AL1347">
        <v>937.88623046875</v>
      </c>
      <c r="AM1347">
        <v>937.88623046875</v>
      </c>
      <c r="AN1347">
        <v>0</v>
      </c>
      <c r="AO1347" s="5" t="s">
        <v>2286</v>
      </c>
    </row>
    <row r="1348" spans="1:41" ht="15" x14ac:dyDescent="0.25">
      <c r="A1348">
        <v>2016</v>
      </c>
      <c r="B1348" s="5" t="s">
        <v>1808</v>
      </c>
      <c r="C1348" s="5" t="s">
        <v>367</v>
      </c>
      <c r="D1348" s="5" t="s">
        <v>91</v>
      </c>
      <c r="E1348" s="5" t="s">
        <v>154</v>
      </c>
      <c r="F1348" s="5" t="s">
        <v>377</v>
      </c>
      <c r="G1348" s="5" t="s">
        <v>94</v>
      </c>
      <c r="H1348" s="5" t="s">
        <v>319</v>
      </c>
      <c r="I1348">
        <v>1192.9194903351927</v>
      </c>
      <c r="J1348"/>
      <c r="K1348"/>
      <c r="L1348">
        <v>24.794474505787726</v>
      </c>
      <c r="M1348"/>
      <c r="N1348">
        <v>0</v>
      </c>
      <c r="O1348"/>
      <c r="P1348">
        <v>561.65263510802981</v>
      </c>
      <c r="Q1348"/>
      <c r="R1348"/>
      <c r="S1348">
        <v>0</v>
      </c>
      <c r="T1348"/>
      <c r="U1348"/>
      <c r="V1348">
        <v>97.974660916751418</v>
      </c>
      <c r="W1348"/>
      <c r="X1348"/>
      <c r="Y1348">
        <v>0</v>
      </c>
      <c r="Z1348"/>
      <c r="AA1348">
        <v>0</v>
      </c>
      <c r="AB1348"/>
      <c r="AC1348"/>
      <c r="AD1348">
        <v>0</v>
      </c>
      <c r="AE1348"/>
      <c r="AF1348"/>
      <c r="AG1348"/>
      <c r="AH1348">
        <v>598.16112895476067</v>
      </c>
      <c r="AI1348">
        <v>0</v>
      </c>
      <c r="AJ1348">
        <v>0</v>
      </c>
      <c r="AK1348"/>
      <c r="AL1348">
        <v>2475.502197265625</v>
      </c>
      <c r="AM1348">
        <v>1877.341064453125</v>
      </c>
      <c r="AN1348">
        <v>598.1611328125</v>
      </c>
      <c r="AO1348" s="5" t="s">
        <v>2287</v>
      </c>
    </row>
    <row r="1349" spans="1:41" ht="15" x14ac:dyDescent="0.25">
      <c r="A1349">
        <v>2016</v>
      </c>
      <c r="B1349" s="5" t="s">
        <v>803</v>
      </c>
      <c r="C1349" s="5" t="s">
        <v>367</v>
      </c>
      <c r="D1349" s="5" t="s">
        <v>91</v>
      </c>
      <c r="E1349" s="5" t="s">
        <v>154</v>
      </c>
      <c r="F1349" s="5" t="s">
        <v>380</v>
      </c>
      <c r="G1349" s="5" t="s">
        <v>94</v>
      </c>
      <c r="H1349" s="5" t="s">
        <v>319</v>
      </c>
      <c r="I1349">
        <v>500</v>
      </c>
      <c r="J1349">
        <v>148.25</v>
      </c>
      <c r="K1349">
        <v>0</v>
      </c>
      <c r="L1349"/>
      <c r="M1349">
        <v>695</v>
      </c>
      <c r="N1349">
        <v>223</v>
      </c>
      <c r="O1349">
        <v>350</v>
      </c>
      <c r="P1349">
        <v>3441</v>
      </c>
      <c r="Q1349">
        <v>81.306370000000015</v>
      </c>
      <c r="R1349">
        <v>924.73262070853889</v>
      </c>
      <c r="S1349">
        <v>22.111999999999998</v>
      </c>
      <c r="T1349">
        <v>0</v>
      </c>
      <c r="U1349">
        <v>150</v>
      </c>
      <c r="V1349">
        <v>0</v>
      </c>
      <c r="W1349">
        <v>0</v>
      </c>
      <c r="X1349">
        <v>220</v>
      </c>
      <c r="Y1349">
        <v>150</v>
      </c>
      <c r="Z1349">
        <v>0</v>
      </c>
      <c r="AA1349">
        <v>5552.9779999999992</v>
      </c>
      <c r="AB1349"/>
      <c r="AC1349">
        <v>0</v>
      </c>
      <c r="AD1349">
        <v>445.012</v>
      </c>
      <c r="AE1349">
        <v>168</v>
      </c>
      <c r="AF1349">
        <v>3396.136250363194</v>
      </c>
      <c r="AG1349">
        <v>5586</v>
      </c>
      <c r="AH1349">
        <v>723.41381050220821</v>
      </c>
      <c r="AI1349"/>
      <c r="AJ1349">
        <v>1914.12165</v>
      </c>
      <c r="AK1349"/>
      <c r="AL1349">
        <v>24691.060546875</v>
      </c>
      <c r="AM1349">
        <v>22235.5234375</v>
      </c>
      <c r="AN1349">
        <v>2455.537841796875</v>
      </c>
      <c r="AO1349" s="5" t="s">
        <v>825</v>
      </c>
    </row>
    <row r="1350" spans="1:41" ht="15" x14ac:dyDescent="0.25">
      <c r="A1350">
        <v>2016</v>
      </c>
      <c r="B1350" s="5" t="s">
        <v>1808</v>
      </c>
      <c r="C1350" s="5" t="s">
        <v>367</v>
      </c>
      <c r="D1350" s="5" t="s">
        <v>91</v>
      </c>
      <c r="E1350" s="5" t="s">
        <v>154</v>
      </c>
      <c r="F1350" s="5" t="s">
        <v>380</v>
      </c>
      <c r="G1350" s="5" t="s">
        <v>94</v>
      </c>
      <c r="H1350" s="5" t="s">
        <v>319</v>
      </c>
      <c r="I1350">
        <v>1000.3728535710409</v>
      </c>
      <c r="J1350">
        <v>165.47551324713456</v>
      </c>
      <c r="K1350">
        <v>0</v>
      </c>
      <c r="L1350">
        <v>119.94327042174814</v>
      </c>
      <c r="M1350">
        <v>799.26697063665631</v>
      </c>
      <c r="N1350">
        <v>226.88868843879277</v>
      </c>
      <c r="O1350">
        <v>503.32115390698186</v>
      </c>
      <c r="P1350">
        <v>3563.577609785475</v>
      </c>
      <c r="Q1350">
        <v>216.54404217377063</v>
      </c>
      <c r="R1350">
        <v>741.05659372193588</v>
      </c>
      <c r="S1350">
        <v>1136.1709320546615</v>
      </c>
      <c r="T1350">
        <v>51.565611008816539</v>
      </c>
      <c r="U1350">
        <v>547.62678891363169</v>
      </c>
      <c r="V1350">
        <v>0</v>
      </c>
      <c r="W1350">
        <v>0</v>
      </c>
      <c r="X1350">
        <v>226.88868843879277</v>
      </c>
      <c r="Y1350">
        <v>154.69683302644961</v>
      </c>
      <c r="Z1350">
        <v>18.953455982400609</v>
      </c>
      <c r="AA1350">
        <v>5025.9587035784398</v>
      </c>
      <c r="AB1350"/>
      <c r="AC1350">
        <v>0</v>
      </c>
      <c r="AD1350">
        <v>289.45704317516117</v>
      </c>
      <c r="AE1350">
        <v>187.69882407209221</v>
      </c>
      <c r="AF1350">
        <v>3697.3969038685018</v>
      </c>
      <c r="AG1350">
        <v>5651.0034536096273</v>
      </c>
      <c r="AH1350">
        <v>708.34775022825261</v>
      </c>
      <c r="AI1350"/>
      <c r="AJ1350">
        <v>1532.7877872370716</v>
      </c>
      <c r="AK1350"/>
      <c r="AL1350">
        <v>26565</v>
      </c>
      <c r="AM1350">
        <v>22849.98046875</v>
      </c>
      <c r="AN1350">
        <v>3715.01806640625</v>
      </c>
      <c r="AO1350" s="5" t="s">
        <v>2288</v>
      </c>
    </row>
    <row r="1351" spans="1:41" ht="15" x14ac:dyDescent="0.25">
      <c r="A1351">
        <v>2016</v>
      </c>
      <c r="B1351" s="5" t="s">
        <v>1806</v>
      </c>
      <c r="C1351" s="5" t="s">
        <v>367</v>
      </c>
      <c r="D1351" s="5" t="s">
        <v>91</v>
      </c>
      <c r="E1351" s="5" t="s">
        <v>154</v>
      </c>
      <c r="F1351" s="5" t="s">
        <v>380</v>
      </c>
      <c r="G1351" s="5" t="s">
        <v>94</v>
      </c>
      <c r="H1351" s="5" t="s">
        <v>319</v>
      </c>
      <c r="I1351"/>
      <c r="J1351">
        <v>160.68809670622855</v>
      </c>
      <c r="K1351">
        <v>0</v>
      </c>
      <c r="L1351">
        <v>160.68809670622855</v>
      </c>
      <c r="M1351">
        <v>299.95111385162664</v>
      </c>
      <c r="N1351">
        <v>393.68583693025994</v>
      </c>
      <c r="O1351">
        <v>353.51381275370284</v>
      </c>
      <c r="P1351">
        <v>0</v>
      </c>
      <c r="Q1351">
        <v>301.82580831319927</v>
      </c>
      <c r="R1351">
        <v>533.32777022654295</v>
      </c>
      <c r="S1351">
        <v>1286.57602762787</v>
      </c>
      <c r="T1351">
        <v>80.344048353114275</v>
      </c>
      <c r="U1351">
        <v>652.89321978232817</v>
      </c>
      <c r="V1351">
        <v>1242.6546145281675</v>
      </c>
      <c r="W1351">
        <v>0</v>
      </c>
      <c r="X1351">
        <v>332.8167698769783</v>
      </c>
      <c r="Y1351">
        <v>2396.3951488788884</v>
      </c>
      <c r="Z1351">
        <v>9.6412858023737122</v>
      </c>
      <c r="AA1351">
        <v>4847.5257979596927</v>
      </c>
      <c r="AB1351">
        <v>0</v>
      </c>
      <c r="AC1351">
        <v>0</v>
      </c>
      <c r="AD1351">
        <v>0</v>
      </c>
      <c r="AE1351">
        <v>185.99968569939344</v>
      </c>
      <c r="AF1351">
        <v>7194.1239274754362</v>
      </c>
      <c r="AG1351">
        <v>8804.5542328967022</v>
      </c>
      <c r="AH1351">
        <v>116.76668360652607</v>
      </c>
      <c r="AI1351">
        <v>0</v>
      </c>
      <c r="AJ1351">
        <v>743.30931098588087</v>
      </c>
      <c r="AK1351">
        <v>53.562698902076185</v>
      </c>
      <c r="AL1351">
        <v>30150.84375</v>
      </c>
      <c r="AM1351">
        <v>27627.3125</v>
      </c>
      <c r="AN1351">
        <v>2523.531005859375</v>
      </c>
      <c r="AO1351" s="5" t="s">
        <v>2289</v>
      </c>
    </row>
    <row r="1352" spans="1:41" ht="15" x14ac:dyDescent="0.25">
      <c r="A1352">
        <v>2016</v>
      </c>
      <c r="B1352" s="5" t="s">
        <v>1807</v>
      </c>
      <c r="C1352" s="5" t="s">
        <v>367</v>
      </c>
      <c r="D1352" s="5" t="s">
        <v>91</v>
      </c>
      <c r="E1352" s="5" t="s">
        <v>154</v>
      </c>
      <c r="F1352" s="5" t="s">
        <v>380</v>
      </c>
      <c r="G1352" s="5" t="s">
        <v>94</v>
      </c>
      <c r="H1352" s="5" t="s">
        <v>319</v>
      </c>
      <c r="I1352">
        <v>623.94579175793729</v>
      </c>
      <c r="J1352">
        <v>139.58858264652443</v>
      </c>
      <c r="K1352">
        <v>0</v>
      </c>
      <c r="L1352">
        <v>105.75352402676903</v>
      </c>
      <c r="M1352">
        <v>676.29378615118799</v>
      </c>
      <c r="N1352">
        <v>433.58944850975303</v>
      </c>
      <c r="O1352">
        <v>327.20986362074552</v>
      </c>
      <c r="P1352">
        <v>2166.3609396883635</v>
      </c>
      <c r="Q1352">
        <v>303.82426959213399</v>
      </c>
      <c r="R1352">
        <v>1068.1002527184139</v>
      </c>
      <c r="S1352">
        <v>1321.8547865090231</v>
      </c>
      <c r="T1352">
        <v>317.2605720803071</v>
      </c>
      <c r="U1352">
        <v>613.37043935526037</v>
      </c>
      <c r="V1352">
        <v>1163.2887642944593</v>
      </c>
      <c r="W1352">
        <v>0</v>
      </c>
      <c r="X1352">
        <v>226.31254141728573</v>
      </c>
      <c r="Y1352">
        <v>2326.5775285889185</v>
      </c>
      <c r="Z1352"/>
      <c r="AA1352">
        <v>5101.4324246080987</v>
      </c>
      <c r="AB1352"/>
      <c r="AC1352">
        <v>0</v>
      </c>
      <c r="AD1352">
        <v>332.63458947955178</v>
      </c>
      <c r="AE1352">
        <v>183.61772869719852</v>
      </c>
      <c r="AF1352">
        <v>6039.2091473673108</v>
      </c>
      <c r="AG1352">
        <v>4771.5990040878187</v>
      </c>
      <c r="AH1352">
        <v>81.430213500612155</v>
      </c>
      <c r="AI1352">
        <v>0</v>
      </c>
      <c r="AJ1352">
        <v>730.55341586540465</v>
      </c>
      <c r="AK1352">
        <v>52.876762013384514</v>
      </c>
      <c r="AL1352">
        <v>29106.68359375</v>
      </c>
      <c r="AM1352">
        <v>25770.8125</v>
      </c>
      <c r="AN1352">
        <v>3335.872802734375</v>
      </c>
      <c r="AO1352" s="5" t="s">
        <v>2290</v>
      </c>
    </row>
    <row r="1353" spans="1:41" ht="15" x14ac:dyDescent="0.25">
      <c r="A1353">
        <v>2016</v>
      </c>
      <c r="B1353" s="5" t="s">
        <v>803</v>
      </c>
      <c r="C1353" s="5" t="s">
        <v>367</v>
      </c>
      <c r="D1353" s="5" t="s">
        <v>91</v>
      </c>
      <c r="E1353" s="5" t="s">
        <v>154</v>
      </c>
      <c r="F1353" s="5" t="s">
        <v>383</v>
      </c>
      <c r="G1353" s="5" t="s">
        <v>94</v>
      </c>
      <c r="H1353" s="5" t="s">
        <v>319</v>
      </c>
      <c r="I1353">
        <v>1343</v>
      </c>
      <c r="J1353">
        <v>4268.75</v>
      </c>
      <c r="K1353">
        <v>385</v>
      </c>
      <c r="L1353"/>
      <c r="M1353">
        <v>1523</v>
      </c>
      <c r="N1353">
        <v>3239</v>
      </c>
      <c r="O1353">
        <v>1860</v>
      </c>
      <c r="P1353">
        <v>941</v>
      </c>
      <c r="Q1353">
        <v>136.79499999999999</v>
      </c>
      <c r="R1353">
        <v>725.99271872383611</v>
      </c>
      <c r="S1353">
        <v>406.80799999999999</v>
      </c>
      <c r="T1353">
        <v>1832.4818499999999</v>
      </c>
      <c r="U1353"/>
      <c r="V1353">
        <v>1076</v>
      </c>
      <c r="W1353">
        <v>165</v>
      </c>
      <c r="X1353">
        <v>5500</v>
      </c>
      <c r="Y1353">
        <v>2335</v>
      </c>
      <c r="Z1353">
        <v>1403.0255159999999</v>
      </c>
      <c r="AA1353">
        <v>18524.804</v>
      </c>
      <c r="AB1353"/>
      <c r="AC1353">
        <v>5069.1899999999996</v>
      </c>
      <c r="AD1353">
        <v>3258.4580000000001</v>
      </c>
      <c r="AE1353">
        <v>1297</v>
      </c>
      <c r="AF1353">
        <v>5807.8280370145449</v>
      </c>
      <c r="AG1353">
        <v>21571</v>
      </c>
      <c r="AH1353">
        <v>6884.3554390336303</v>
      </c>
      <c r="AI1353">
        <v>195</v>
      </c>
      <c r="AJ1353">
        <v>7148.818798181821</v>
      </c>
      <c r="AK1353">
        <v>377</v>
      </c>
      <c r="AL1353">
        <v>97274.3046875</v>
      </c>
      <c r="AM1353">
        <v>74887.2109375</v>
      </c>
      <c r="AN1353">
        <v>22387.103515625</v>
      </c>
      <c r="AO1353" s="5" t="s">
        <v>829</v>
      </c>
    </row>
    <row r="1354" spans="1:41" ht="15" x14ac:dyDescent="0.25">
      <c r="A1354">
        <v>2016</v>
      </c>
      <c r="B1354" s="5" t="s">
        <v>1806</v>
      </c>
      <c r="C1354" s="5" t="s">
        <v>367</v>
      </c>
      <c r="D1354" s="5" t="s">
        <v>91</v>
      </c>
      <c r="E1354" s="5" t="s">
        <v>154</v>
      </c>
      <c r="F1354" s="5" t="s">
        <v>383</v>
      </c>
      <c r="G1354" s="5" t="s">
        <v>94</v>
      </c>
      <c r="H1354" s="5" t="s">
        <v>319</v>
      </c>
      <c r="I1354">
        <v>1553.3182681602093</v>
      </c>
      <c r="J1354">
        <v>2142.5079560830472</v>
      </c>
      <c r="K1354">
        <v>153.18931885993788</v>
      </c>
      <c r="L1354">
        <v>765.94659429968942</v>
      </c>
      <c r="M1354">
        <v>2702.7737865987642</v>
      </c>
      <c r="N1354">
        <v>2710.8081914340755</v>
      </c>
      <c r="O1354">
        <v>1467.6179499168875</v>
      </c>
      <c r="P1354">
        <v>895.56832564271383</v>
      </c>
      <c r="Q1354">
        <v>128.12197577376622</v>
      </c>
      <c r="R1354">
        <v>1037.8263108745566</v>
      </c>
      <c r="S1354">
        <v>1286.57602762787</v>
      </c>
      <c r="T1354">
        <v>2785.2603429079613</v>
      </c>
      <c r="U1354">
        <v>0</v>
      </c>
      <c r="V1354">
        <v>235.6758751691352</v>
      </c>
      <c r="W1354">
        <v>1204.0894713186726</v>
      </c>
      <c r="X1354">
        <v>5457.5033911325427</v>
      </c>
      <c r="Y1354">
        <v>3183.7668227394083</v>
      </c>
      <c r="Z1354">
        <v>5659.8632675845847</v>
      </c>
      <c r="AA1354">
        <v>20296.129494592926</v>
      </c>
      <c r="AB1354">
        <v>331.01747921483081</v>
      </c>
      <c r="AC1354">
        <v>5869.8867021698234</v>
      </c>
      <c r="AD1354">
        <v>1168.6202521057178</v>
      </c>
      <c r="AE1354">
        <v>1089.4267305250191</v>
      </c>
      <c r="AF1354">
        <v>4515.506918081509</v>
      </c>
      <c r="AG1354">
        <v>17972.505107405599</v>
      </c>
      <c r="AH1354">
        <v>7410.9350200912604</v>
      </c>
      <c r="AI1354">
        <v>208.89452571809713</v>
      </c>
      <c r="AJ1354">
        <v>4459.8558659152868</v>
      </c>
      <c r="AK1354">
        <v>275.3122723566716</v>
      </c>
      <c r="AL1354">
        <v>96968.5078125</v>
      </c>
      <c r="AM1354">
        <v>72516.71875</v>
      </c>
      <c r="AN1354">
        <v>24451.791015625</v>
      </c>
      <c r="AO1354" s="5" t="s">
        <v>2291</v>
      </c>
    </row>
    <row r="1355" spans="1:41" ht="15" x14ac:dyDescent="0.25">
      <c r="A1355">
        <v>2016</v>
      </c>
      <c r="B1355" s="5" t="s">
        <v>1807</v>
      </c>
      <c r="C1355" s="5" t="s">
        <v>367</v>
      </c>
      <c r="D1355" s="5" t="s">
        <v>91</v>
      </c>
      <c r="E1355" s="5" t="s">
        <v>154</v>
      </c>
      <c r="F1355" s="5" t="s">
        <v>383</v>
      </c>
      <c r="G1355" s="5" t="s">
        <v>94</v>
      </c>
      <c r="H1355" s="5" t="s">
        <v>319</v>
      </c>
      <c r="I1355">
        <v>1692.0563844283045</v>
      </c>
      <c r="J1355">
        <v>3024.4192906746962</v>
      </c>
      <c r="K1355">
        <v>386.00036269770698</v>
      </c>
      <c r="L1355">
        <v>1113.584608001878</v>
      </c>
      <c r="M1355">
        <v>3369.3865906358815</v>
      </c>
      <c r="N1355">
        <v>3054.1617738930895</v>
      </c>
      <c r="O1355">
        <v>1953.3437313117231</v>
      </c>
      <c r="P1355">
        <v>785.21991589876006</v>
      </c>
      <c r="Q1355">
        <v>127.03113306095497</v>
      </c>
      <c r="R1355">
        <v>737.07112904741655</v>
      </c>
      <c r="S1355">
        <v>1321.8547865090231</v>
      </c>
      <c r="T1355">
        <v>2749.5916246959951</v>
      </c>
      <c r="U1355">
        <v>0</v>
      </c>
      <c r="V1355">
        <v>867.17889701950605</v>
      </c>
      <c r="W1355">
        <v>608.08276315392197</v>
      </c>
      <c r="X1355">
        <v>5976.1316427527181</v>
      </c>
      <c r="Y1355">
        <v>2353.015909595611</v>
      </c>
      <c r="Z1355">
        <v>4579.1275903590995</v>
      </c>
      <c r="AA1355">
        <v>21359.2123927098</v>
      </c>
      <c r="AB1355">
        <v>197.75908993005808</v>
      </c>
      <c r="AC1355">
        <v>6064.7530958871503</v>
      </c>
      <c r="AD1355">
        <v>3733.4697705109602</v>
      </c>
      <c r="AE1355">
        <v>1075.4752680835916</v>
      </c>
      <c r="AF1355">
        <v>3648.8774908381201</v>
      </c>
      <c r="AG1355">
        <v>16825.385672658955</v>
      </c>
      <c r="AH1355">
        <v>7298.0506930873307</v>
      </c>
      <c r="AI1355">
        <v>206.2193718521996</v>
      </c>
      <c r="AJ1355">
        <v>4383.3204951924281</v>
      </c>
      <c r="AK1355">
        <v>392.3455741393131</v>
      </c>
      <c r="AL1355">
        <v>99882.1171875</v>
      </c>
      <c r="AM1355">
        <v>71689.890625</v>
      </c>
      <c r="AN1355">
        <v>28192.236328125</v>
      </c>
      <c r="AO1355" s="5" t="s">
        <v>2292</v>
      </c>
    </row>
    <row r="1356" spans="1:41" ht="15" x14ac:dyDescent="0.25">
      <c r="A1356">
        <v>2016</v>
      </c>
      <c r="B1356" s="5" t="s">
        <v>1808</v>
      </c>
      <c r="C1356" s="5" t="s">
        <v>367</v>
      </c>
      <c r="D1356" s="5" t="s">
        <v>91</v>
      </c>
      <c r="E1356" s="5" t="s">
        <v>154</v>
      </c>
      <c r="F1356" s="5" t="s">
        <v>383</v>
      </c>
      <c r="G1356" s="5" t="s">
        <v>94</v>
      </c>
      <c r="H1356" s="5" t="s">
        <v>319</v>
      </c>
      <c r="I1356">
        <v>1324.2048907064088</v>
      </c>
      <c r="J1356">
        <v>4301.3512617756687</v>
      </c>
      <c r="K1356">
        <v>397.05520476788735</v>
      </c>
      <c r="L1356">
        <v>549.73998943301217</v>
      </c>
      <c r="M1356">
        <v>1773.857018703289</v>
      </c>
      <c r="N1356">
        <v>3289.8859823624953</v>
      </c>
      <c r="O1356">
        <v>3370.3283355362491</v>
      </c>
      <c r="P1356">
        <v>1845.8065054307683</v>
      </c>
      <c r="Q1356">
        <v>97.818130136688055</v>
      </c>
      <c r="R1356">
        <v>581.79162187680959</v>
      </c>
      <c r="S1356">
        <v>1136.1709320546615</v>
      </c>
      <c r="T1356">
        <v>2655.628966954052</v>
      </c>
      <c r="U1356">
        <v>0</v>
      </c>
      <c r="V1356">
        <v>629.10045430756179</v>
      </c>
      <c r="W1356">
        <v>876.61538714988114</v>
      </c>
      <c r="X1356">
        <v>6187.8733210579849</v>
      </c>
      <c r="Y1356">
        <v>2408.1140341117325</v>
      </c>
      <c r="Z1356">
        <v>2815.5906488645023</v>
      </c>
      <c r="AA1356">
        <v>21383.465209314942</v>
      </c>
      <c r="AB1356">
        <v>192.85538517297385</v>
      </c>
      <c r="AC1356">
        <v>5227.917593395654</v>
      </c>
      <c r="AD1356">
        <v>3248.8491735170078</v>
      </c>
      <c r="AE1356">
        <v>1447.5498322394978</v>
      </c>
      <c r="AF1356">
        <v>5590.9666774516418</v>
      </c>
      <c r="AG1356">
        <v>19655.078426683227</v>
      </c>
      <c r="AH1356">
        <v>6740.9795281980178</v>
      </c>
      <c r="AI1356">
        <v>201.10588293438451</v>
      </c>
      <c r="AJ1356">
        <v>5972.7685751413374</v>
      </c>
      <c r="AK1356">
        <v>389.21723189454724</v>
      </c>
      <c r="AL1356">
        <v>104291.6796875</v>
      </c>
      <c r="AM1356">
        <v>77121.1484375</v>
      </c>
      <c r="AN1356">
        <v>27170.537109375</v>
      </c>
      <c r="AO1356" s="5" t="s">
        <v>2293</v>
      </c>
    </row>
    <row r="1357" spans="1:41" ht="15" x14ac:dyDescent="0.25">
      <c r="A1357">
        <v>2016</v>
      </c>
      <c r="B1357" s="5" t="s">
        <v>1807</v>
      </c>
      <c r="C1357" s="5" t="s">
        <v>367</v>
      </c>
      <c r="D1357" s="5" t="s">
        <v>91</v>
      </c>
      <c r="E1357" s="5" t="s">
        <v>154</v>
      </c>
      <c r="F1357" s="5" t="s">
        <v>386</v>
      </c>
      <c r="G1357" s="5" t="s">
        <v>94</v>
      </c>
      <c r="H1357" s="5" t="s">
        <v>319</v>
      </c>
      <c r="I1357">
        <v>401.86339130172234</v>
      </c>
      <c r="J1357">
        <v>344.31850386142702</v>
      </c>
      <c r="K1357">
        <v>52.876762013384514</v>
      </c>
      <c r="L1357">
        <v>283.41944439174102</v>
      </c>
      <c r="M1357">
        <v>1221.0566267940819</v>
      </c>
      <c r="N1357">
        <v>411.38120846413153</v>
      </c>
      <c r="O1357">
        <v>2230.9763428687193</v>
      </c>
      <c r="P1357">
        <v>363.79212265208548</v>
      </c>
      <c r="Q1357">
        <v>1434.9070354604719</v>
      </c>
      <c r="R1357">
        <v>309.59941428166098</v>
      </c>
      <c r="S1357">
        <v>47.692286869016918</v>
      </c>
      <c r="T1357">
        <v>528.76762013384518</v>
      </c>
      <c r="U1357"/>
      <c r="V1357">
        <v>267.55641578772565</v>
      </c>
      <c r="W1357">
        <v>234.77282333942725</v>
      </c>
      <c r="X1357">
        <v>523.47994393250667</v>
      </c>
      <c r="Y1357">
        <v>3061.5645205749634</v>
      </c>
      <c r="Z1357">
        <v>0</v>
      </c>
      <c r="AA1357">
        <v>5378.1457115658168</v>
      </c>
      <c r="AB1357">
        <v>217.85225949514421</v>
      </c>
      <c r="AC1357">
        <v>375.31925677100327</v>
      </c>
      <c r="AD1357">
        <v>1881.8980181366876</v>
      </c>
      <c r="AE1357">
        <v>813.16422708759353</v>
      </c>
      <c r="AF1357">
        <v>1312.8715537755024</v>
      </c>
      <c r="AG1357">
        <v>4262.9245535190594</v>
      </c>
      <c r="AH1357">
        <v>1878.182586715418</v>
      </c>
      <c r="AI1357">
        <v>336.29620640512553</v>
      </c>
      <c r="AJ1357">
        <v>1595.0416246394673</v>
      </c>
      <c r="AK1357">
        <v>0</v>
      </c>
      <c r="AL1357">
        <v>29769.716796875</v>
      </c>
      <c r="AM1357">
        <v>20615.8671875</v>
      </c>
      <c r="AN1357">
        <v>9153.8505859375</v>
      </c>
      <c r="AO1357" s="5" t="s">
        <v>2296</v>
      </c>
    </row>
    <row r="1358" spans="1:41" ht="15" x14ac:dyDescent="0.25">
      <c r="A1358">
        <v>2016</v>
      </c>
      <c r="B1358" s="5" t="s">
        <v>1808</v>
      </c>
      <c r="C1358" s="5" t="s">
        <v>367</v>
      </c>
      <c r="D1358" s="5" t="s">
        <v>91</v>
      </c>
      <c r="E1358" s="5" t="s">
        <v>154</v>
      </c>
      <c r="F1358" s="5" t="s">
        <v>386</v>
      </c>
      <c r="G1358" s="5" t="s">
        <v>94</v>
      </c>
      <c r="H1358" s="5" t="s">
        <v>319</v>
      </c>
      <c r="I1358">
        <v>391.89864366700567</v>
      </c>
      <c r="J1358">
        <v>943.76707096607311</v>
      </c>
      <c r="K1358">
        <v>51.565611008816539</v>
      </c>
      <c r="L1358">
        <v>369.82508380038996</v>
      </c>
      <c r="M1358">
        <v>1015.8425368736858</v>
      </c>
      <c r="N1358">
        <v>419.74407361176662</v>
      </c>
      <c r="O1358">
        <v>2848.3401664281473</v>
      </c>
      <c r="P1358">
        <v>1053.7155599189321</v>
      </c>
      <c r="Q1358">
        <v>821.89065700517654</v>
      </c>
      <c r="R1358">
        <v>440.67172678836562</v>
      </c>
      <c r="S1358">
        <v>43.424435312923777</v>
      </c>
      <c r="T1358">
        <v>489.87330458375715</v>
      </c>
      <c r="U1358"/>
      <c r="V1358">
        <v>260.92199170461168</v>
      </c>
      <c r="W1358">
        <v>154.69683302644961</v>
      </c>
      <c r="X1358">
        <v>525.96923228992875</v>
      </c>
      <c r="Y1358">
        <v>3135.1891493360454</v>
      </c>
      <c r="Z1358">
        <v>0</v>
      </c>
      <c r="AA1358">
        <v>4774.9713219316036</v>
      </c>
      <c r="AB1358">
        <v>212.45031735632415</v>
      </c>
      <c r="AC1358">
        <v>132.11109540458796</v>
      </c>
      <c r="AD1358">
        <v>1432.2337057904358</v>
      </c>
      <c r="AE1358">
        <v>831.23764946212259</v>
      </c>
      <c r="AF1358">
        <v>161.53675793600249</v>
      </c>
      <c r="AG1358">
        <v>4686.0265785158381</v>
      </c>
      <c r="AH1358">
        <v>1364.9630972809609</v>
      </c>
      <c r="AI1358">
        <v>558.97122333557127</v>
      </c>
      <c r="AJ1358">
        <v>2990.8054385113592</v>
      </c>
      <c r="AK1358">
        <v>30.939366605289923</v>
      </c>
      <c r="AL1358">
        <v>30143.583984375</v>
      </c>
      <c r="AM1358">
        <v>21414.3125</v>
      </c>
      <c r="AN1358">
        <v>8729.26953125</v>
      </c>
      <c r="AO1358" s="5" t="s">
        <v>2295</v>
      </c>
    </row>
    <row r="1359" spans="1:41" ht="15" x14ac:dyDescent="0.25">
      <c r="A1359">
        <v>2016</v>
      </c>
      <c r="B1359" s="5" t="s">
        <v>803</v>
      </c>
      <c r="C1359" s="5" t="s">
        <v>367</v>
      </c>
      <c r="D1359" s="5" t="s">
        <v>91</v>
      </c>
      <c r="E1359" s="5" t="s">
        <v>154</v>
      </c>
      <c r="F1359" s="5" t="s">
        <v>386</v>
      </c>
      <c r="G1359" s="5" t="s">
        <v>94</v>
      </c>
      <c r="H1359" s="5" t="s">
        <v>319</v>
      </c>
      <c r="I1359">
        <v>380</v>
      </c>
      <c r="J1359">
        <v>1405.5</v>
      </c>
      <c r="K1359">
        <v>50</v>
      </c>
      <c r="L1359"/>
      <c r="M1359">
        <v>785</v>
      </c>
      <c r="N1359">
        <v>413</v>
      </c>
      <c r="O1359">
        <v>1920</v>
      </c>
      <c r="P1359">
        <v>3029</v>
      </c>
      <c r="Q1359">
        <v>1379.3906400000001</v>
      </c>
      <c r="R1359">
        <v>549.89527687553198</v>
      </c>
      <c r="S1359">
        <v>4.04</v>
      </c>
      <c r="T1359">
        <v>68.608779999999996</v>
      </c>
      <c r="U1359">
        <v>250</v>
      </c>
      <c r="V1359">
        <v>150</v>
      </c>
      <c r="W1359">
        <v>100</v>
      </c>
      <c r="X1359">
        <v>510</v>
      </c>
      <c r="Y1359">
        <v>3040</v>
      </c>
      <c r="Z1359">
        <v>0</v>
      </c>
      <c r="AA1359">
        <v>7293.4489999999996</v>
      </c>
      <c r="AB1359"/>
      <c r="AC1359">
        <v>128.1</v>
      </c>
      <c r="AD1359">
        <v>961.27099999999996</v>
      </c>
      <c r="AE1359">
        <v>745</v>
      </c>
      <c r="AF1359">
        <v>627.32171006738702</v>
      </c>
      <c r="AG1359">
        <v>6112</v>
      </c>
      <c r="AH1359">
        <v>1393.994905864716</v>
      </c>
      <c r="AI1359">
        <v>542</v>
      </c>
      <c r="AJ1359">
        <v>2081.7026900000001</v>
      </c>
      <c r="AK1359">
        <v>30</v>
      </c>
      <c r="AL1359">
        <v>33949.2734375</v>
      </c>
      <c r="AM1359">
        <v>27584.359375</v>
      </c>
      <c r="AN1359">
        <v>6364.9150390625</v>
      </c>
      <c r="AO1359" s="5" t="s">
        <v>831</v>
      </c>
    </row>
    <row r="1360" spans="1:41" ht="15" x14ac:dyDescent="0.25">
      <c r="A1360">
        <v>2016</v>
      </c>
      <c r="B1360" s="5" t="s">
        <v>1806</v>
      </c>
      <c r="C1360" s="5" t="s">
        <v>367</v>
      </c>
      <c r="D1360" s="5" t="s">
        <v>91</v>
      </c>
      <c r="E1360" s="5" t="s">
        <v>154</v>
      </c>
      <c r="F1360" s="5" t="s">
        <v>386</v>
      </c>
      <c r="G1360" s="5" t="s">
        <v>94</v>
      </c>
      <c r="H1360" s="5" t="s">
        <v>319</v>
      </c>
      <c r="I1360">
        <v>321.3761934124571</v>
      </c>
      <c r="J1360">
        <v>396.36397187536375</v>
      </c>
      <c r="K1360">
        <v>117.8379375845676</v>
      </c>
      <c r="L1360">
        <v>214.25079560830474</v>
      </c>
      <c r="M1360">
        <v>1087.3227877121465</v>
      </c>
      <c r="N1360">
        <v>399.30992031497794</v>
      </c>
      <c r="O1360">
        <v>2329.9774022403139</v>
      </c>
      <c r="P1360">
        <v>65.882119649553701</v>
      </c>
      <c r="Q1360">
        <v>1406.8778493619329</v>
      </c>
      <c r="R1360">
        <v>392.31363309007173</v>
      </c>
      <c r="S1360">
        <v>47.135175033827039</v>
      </c>
      <c r="T1360">
        <v>535.62698902076181</v>
      </c>
      <c r="U1360">
        <v>0</v>
      </c>
      <c r="V1360">
        <v>271.0272564445055</v>
      </c>
      <c r="W1360">
        <v>246.38841494955045</v>
      </c>
      <c r="X1360">
        <v>754.90643801142664</v>
      </c>
      <c r="Y1360">
        <v>2908.4545503827367</v>
      </c>
      <c r="Z1360">
        <v>9.6412858023737122</v>
      </c>
      <c r="AA1360">
        <v>5110.4666125229305</v>
      </c>
      <c r="AB1360">
        <v>257.10095472996568</v>
      </c>
      <c r="AC1360">
        <v>374.52429559995164</v>
      </c>
      <c r="AD1360">
        <v>381.25527358256062</v>
      </c>
      <c r="AE1360">
        <v>823.71289381159977</v>
      </c>
      <c r="AF1360">
        <v>1686.1537614373583</v>
      </c>
      <c r="AG1360">
        <v>4195.0203841129432</v>
      </c>
      <c r="AH1360">
        <v>1646.5173642498219</v>
      </c>
      <c r="AI1360">
        <v>340.65876501720453</v>
      </c>
      <c r="AJ1360">
        <v>1622.8919956525062</v>
      </c>
      <c r="AK1360">
        <v>0</v>
      </c>
      <c r="AL1360">
        <v>27942.994140625</v>
      </c>
      <c r="AM1360">
        <v>20198.267578125</v>
      </c>
      <c r="AN1360">
        <v>7744.7275390625</v>
      </c>
      <c r="AO1360" s="5" t="s">
        <v>2294</v>
      </c>
    </row>
    <row r="1361" spans="1:41" ht="15" x14ac:dyDescent="0.25">
      <c r="A1361">
        <v>2016</v>
      </c>
      <c r="B1361" s="5" t="s">
        <v>1806</v>
      </c>
      <c r="C1361" s="5" t="s">
        <v>367</v>
      </c>
      <c r="D1361" s="5" t="s">
        <v>91</v>
      </c>
      <c r="E1361" s="5" t="s">
        <v>154</v>
      </c>
      <c r="F1361" s="5" t="s">
        <v>389</v>
      </c>
      <c r="G1361" s="5" t="s">
        <v>94</v>
      </c>
      <c r="H1361" s="5" t="s">
        <v>319</v>
      </c>
      <c r="I1361">
        <v>517.41567139405595</v>
      </c>
      <c r="J1361">
        <v>102.84038189198627</v>
      </c>
      <c r="K1361">
        <v>42.850159121660944</v>
      </c>
      <c r="L1361">
        <v>380.2951622047409</v>
      </c>
      <c r="M1361">
        <v>0</v>
      </c>
      <c r="N1361">
        <v>286.82825262061795</v>
      </c>
      <c r="O1361">
        <v>452.06917873352296</v>
      </c>
      <c r="P1361">
        <v>16.711562057447768</v>
      </c>
      <c r="Q1361">
        <v>289.50638756572175</v>
      </c>
      <c r="R1361">
        <v>199.65837885030911</v>
      </c>
      <c r="S1361">
        <v>529.19946515251274</v>
      </c>
      <c r="T1361">
        <v>0</v>
      </c>
      <c r="U1361">
        <v>33.770338954258357</v>
      </c>
      <c r="V1361">
        <v>0</v>
      </c>
      <c r="W1361">
        <v>42.850159121660944</v>
      </c>
      <c r="X1361">
        <v>52.00262029327785</v>
      </c>
      <c r="Y1361">
        <v>10203.694140845513</v>
      </c>
      <c r="Z1361">
        <v>203.53825582788949</v>
      </c>
      <c r="AA1361">
        <v>3107.3055334478017</v>
      </c>
      <c r="AB1361"/>
      <c r="AC1361">
        <v>99.872986947731704</v>
      </c>
      <c r="AD1361">
        <v>389.54008403523915</v>
      </c>
      <c r="AE1361">
        <v>185.99968569939344</v>
      </c>
      <c r="AF1361">
        <v>739.16524484865135</v>
      </c>
      <c r="AG1361">
        <v>5539.9734462699016</v>
      </c>
      <c r="AH1361">
        <v>1419.411520905019</v>
      </c>
      <c r="AI1361">
        <v>125.33671543085826</v>
      </c>
      <c r="AJ1361">
        <v>6231.4097237649676</v>
      </c>
      <c r="AK1361">
        <v>104.98288984806932</v>
      </c>
      <c r="AL1361">
        <v>31296.228515625</v>
      </c>
      <c r="AM1361">
        <v>28137.986328125</v>
      </c>
      <c r="AN1361">
        <v>3158.24267578125</v>
      </c>
      <c r="AO1361" s="5" t="s">
        <v>2297</v>
      </c>
    </row>
    <row r="1362" spans="1:41" ht="15" x14ac:dyDescent="0.25">
      <c r="A1362">
        <v>2016</v>
      </c>
      <c r="B1362" s="5" t="s">
        <v>1807</v>
      </c>
      <c r="C1362" s="5" t="s">
        <v>367</v>
      </c>
      <c r="D1362" s="5" t="s">
        <v>91</v>
      </c>
      <c r="E1362" s="5" t="s">
        <v>154</v>
      </c>
      <c r="F1362" s="5" t="s">
        <v>389</v>
      </c>
      <c r="G1362" s="5" t="s">
        <v>94</v>
      </c>
      <c r="H1362" s="5" t="s">
        <v>319</v>
      </c>
      <c r="I1362">
        <v>380.71268649636852</v>
      </c>
      <c r="J1362">
        <v>89.336692893775648</v>
      </c>
      <c r="K1362">
        <v>42.301409610707616</v>
      </c>
      <c r="L1362">
        <v>493.86895720501138</v>
      </c>
      <c r="M1362">
        <v>0</v>
      </c>
      <c r="N1362">
        <v>405.03599702252541</v>
      </c>
      <c r="O1362">
        <v>408.51655700529443</v>
      </c>
      <c r="P1362">
        <v>157.04398317975202</v>
      </c>
      <c r="Q1362">
        <v>290.36385530048284</v>
      </c>
      <c r="R1362">
        <v>81.970317687014628</v>
      </c>
      <c r="S1362">
        <v>523.58314498947755</v>
      </c>
      <c r="T1362">
        <v>0</v>
      </c>
      <c r="U1362">
        <v>31.72605720803071</v>
      </c>
      <c r="V1362">
        <v>283.41944439174102</v>
      </c>
      <c r="W1362">
        <v>121.61655263078438</v>
      </c>
      <c r="X1362">
        <v>49.704156292581445</v>
      </c>
      <c r="Y1362">
        <v>7228.2533672296631</v>
      </c>
      <c r="Z1362">
        <v>158.63028604015355</v>
      </c>
      <c r="AA1362">
        <v>3270.0618546819719</v>
      </c>
      <c r="AB1362"/>
      <c r="AC1362">
        <v>100.0428337293235</v>
      </c>
      <c r="AD1362">
        <v>1355.3681199968371</v>
      </c>
      <c r="AE1362">
        <v>183.61772869719852</v>
      </c>
      <c r="AF1362">
        <v>1473.1324262018911</v>
      </c>
      <c r="AG1362">
        <v>4428.9575862410875</v>
      </c>
      <c r="AH1362">
        <v>1559.8644793948433</v>
      </c>
      <c r="AI1362">
        <v>123.73162311131976</v>
      </c>
      <c r="AJ1362">
        <v>6124.4728030049764</v>
      </c>
      <c r="AK1362">
        <v>114.21380594891056</v>
      </c>
      <c r="AL1362">
        <v>29479.546875</v>
      </c>
      <c r="AM1362">
        <v>25180.646484375</v>
      </c>
      <c r="AN1362">
        <v>4298.89990234375</v>
      </c>
      <c r="AO1362" s="5" t="s">
        <v>2299</v>
      </c>
    </row>
    <row r="1363" spans="1:41" ht="15" x14ac:dyDescent="0.25">
      <c r="A1363">
        <v>2016</v>
      </c>
      <c r="B1363" s="5" t="s">
        <v>803</v>
      </c>
      <c r="C1363" s="5" t="s">
        <v>367</v>
      </c>
      <c r="D1363" s="5" t="s">
        <v>91</v>
      </c>
      <c r="E1363" s="5" t="s">
        <v>154</v>
      </c>
      <c r="F1363" s="5" t="s">
        <v>389</v>
      </c>
      <c r="G1363" s="5" t="s">
        <v>94</v>
      </c>
      <c r="H1363" s="5" t="s">
        <v>319</v>
      </c>
      <c r="I1363">
        <v>480</v>
      </c>
      <c r="J1363">
        <v>424.75</v>
      </c>
      <c r="K1363"/>
      <c r="L1363"/>
      <c r="M1363">
        <v>0</v>
      </c>
      <c r="N1363">
        <v>452</v>
      </c>
      <c r="O1363">
        <v>232.5</v>
      </c>
      <c r="P1363">
        <v>201</v>
      </c>
      <c r="Q1363">
        <v>136.79499999999999</v>
      </c>
      <c r="R1363">
        <v>315.23919660094771</v>
      </c>
      <c r="S1363">
        <v>304.04000000000002</v>
      </c>
      <c r="T1363">
        <v>452.5570899999999</v>
      </c>
      <c r="U1363">
        <v>20</v>
      </c>
      <c r="V1363">
        <v>255</v>
      </c>
      <c r="W1363">
        <v>140</v>
      </c>
      <c r="X1363">
        <v>68</v>
      </c>
      <c r="Y1363">
        <v>2690</v>
      </c>
      <c r="Z1363">
        <v>0</v>
      </c>
      <c r="AA1363">
        <v>8106.0149999999994</v>
      </c>
      <c r="AB1363"/>
      <c r="AC1363">
        <v>94.5</v>
      </c>
      <c r="AD1363">
        <v>1234.49</v>
      </c>
      <c r="AE1363">
        <v>169</v>
      </c>
      <c r="AF1363">
        <v>1596.460602730273</v>
      </c>
      <c r="AG1363">
        <v>5642</v>
      </c>
      <c r="AH1363">
        <v>1385.6043700892831</v>
      </c>
      <c r="AI1363"/>
      <c r="AJ1363">
        <v>3660.3081918181852</v>
      </c>
      <c r="AK1363">
        <v>117</v>
      </c>
      <c r="AL1363">
        <v>28177.259765625</v>
      </c>
      <c r="AM1363">
        <v>24243.068359375</v>
      </c>
      <c r="AN1363">
        <v>3934.19140625</v>
      </c>
      <c r="AO1363" s="5" t="s">
        <v>835</v>
      </c>
    </row>
    <row r="1364" spans="1:41" ht="15" x14ac:dyDescent="0.25">
      <c r="A1364">
        <v>2016</v>
      </c>
      <c r="B1364" s="5" t="s">
        <v>1808</v>
      </c>
      <c r="C1364" s="5" t="s">
        <v>367</v>
      </c>
      <c r="D1364" s="5" t="s">
        <v>91</v>
      </c>
      <c r="E1364" s="5" t="s">
        <v>154</v>
      </c>
      <c r="F1364" s="5" t="s">
        <v>389</v>
      </c>
      <c r="G1364" s="5" t="s">
        <v>94</v>
      </c>
      <c r="H1364" s="5" t="s">
        <v>319</v>
      </c>
      <c r="I1364">
        <v>634.25701540844341</v>
      </c>
      <c r="J1364">
        <v>217.59776971335734</v>
      </c>
      <c r="K1364"/>
      <c r="L1364">
        <v>206.90214147751547</v>
      </c>
      <c r="M1364">
        <v>0</v>
      </c>
      <c r="N1364">
        <v>459.44959408855539</v>
      </c>
      <c r="O1364">
        <v>448.41339166258382</v>
      </c>
      <c r="P1364">
        <v>162.71459455913308</v>
      </c>
      <c r="Q1364">
        <v>583.20751932690075</v>
      </c>
      <c r="R1364">
        <v>252.62446680181316</v>
      </c>
      <c r="S1364">
        <v>686.96326070295413</v>
      </c>
      <c r="T1364">
        <v>495.02986568463876</v>
      </c>
      <c r="U1364">
        <v>30.939366605289923</v>
      </c>
      <c r="V1364">
        <v>297.01791941078329</v>
      </c>
      <c r="W1364">
        <v>92.818099815869772</v>
      </c>
      <c r="X1364">
        <v>70.129230971990495</v>
      </c>
      <c r="Y1364">
        <v>2774.2298722743299</v>
      </c>
      <c r="Z1364">
        <v>0</v>
      </c>
      <c r="AA1364">
        <v>3132.5189911219823</v>
      </c>
      <c r="AB1364">
        <v>18.563619963173956</v>
      </c>
      <c r="AC1364">
        <v>97.459004806663259</v>
      </c>
      <c r="AD1364">
        <v>1179.4354055640626</v>
      </c>
      <c r="AE1364">
        <v>187.69882407209221</v>
      </c>
      <c r="AF1364">
        <v>1900.7491850469621</v>
      </c>
      <c r="AG1364">
        <v>4968.3282696516144</v>
      </c>
      <c r="AH1364">
        <v>1356.7473056366023</v>
      </c>
      <c r="AI1364"/>
      <c r="AJ1364">
        <v>4372.7638135476427</v>
      </c>
      <c r="AK1364">
        <v>120.66352976063071</v>
      </c>
      <c r="AL1364">
        <v>24747.224609375</v>
      </c>
      <c r="AM1364">
        <v>20278.458984375</v>
      </c>
      <c r="AN1364">
        <v>4468.763671875</v>
      </c>
      <c r="AO1364" s="5" t="s">
        <v>2298</v>
      </c>
    </row>
    <row r="1365" spans="1:41" ht="15" x14ac:dyDescent="0.25">
      <c r="A1365">
        <v>2016</v>
      </c>
      <c r="B1365" s="5" t="s">
        <v>1806</v>
      </c>
      <c r="C1365" s="5" t="s">
        <v>367</v>
      </c>
      <c r="D1365" s="5" t="s">
        <v>91</v>
      </c>
      <c r="E1365" s="5" t="s">
        <v>154</v>
      </c>
      <c r="F1365" s="5" t="s">
        <v>392</v>
      </c>
      <c r="G1365" s="5" t="s">
        <v>94</v>
      </c>
      <c r="H1365" s="5" t="s">
        <v>319</v>
      </c>
      <c r="I1365">
        <v>53.562698902076185</v>
      </c>
      <c r="J1365">
        <v>1509.3968550605068</v>
      </c>
      <c r="K1365">
        <v>125.33671543085826</v>
      </c>
      <c r="L1365">
        <v>374.93889231453329</v>
      </c>
      <c r="M1365">
        <v>471.35175033827039</v>
      </c>
      <c r="N1365">
        <v>56.240833847179992</v>
      </c>
      <c r="O1365">
        <v>364.22635253411806</v>
      </c>
      <c r="P1365">
        <v>0</v>
      </c>
      <c r="Q1365">
        <v>0</v>
      </c>
      <c r="R1365">
        <v>497.10002744555095</v>
      </c>
      <c r="S1365">
        <v>42.850159121660944</v>
      </c>
      <c r="T1365">
        <v>107.12539780415237</v>
      </c>
      <c r="U1365">
        <v>112.56779651419453</v>
      </c>
      <c r="V1365">
        <v>0</v>
      </c>
      <c r="W1365">
        <v>0</v>
      </c>
      <c r="X1365">
        <v>0</v>
      </c>
      <c r="Y1365">
        <v>7898.3555801001539</v>
      </c>
      <c r="Z1365">
        <v>0</v>
      </c>
      <c r="AA1365">
        <v>599.44419884641309</v>
      </c>
      <c r="AB1365"/>
      <c r="AC1365">
        <v>536.00550590136299</v>
      </c>
      <c r="AD1365">
        <v>179.86354291317184</v>
      </c>
      <c r="AE1365"/>
      <c r="AF1365"/>
      <c r="AG1365">
        <v>770.56350864661408</v>
      </c>
      <c r="AH1365">
        <v>793.79919772876906</v>
      </c>
      <c r="AI1365">
        <v>0</v>
      </c>
      <c r="AJ1365">
        <v>2500.6771106353981</v>
      </c>
      <c r="AK1365">
        <v>123.19420747477523</v>
      </c>
      <c r="AL1365">
        <v>17116.599609375</v>
      </c>
      <c r="AM1365">
        <v>14908.853515625</v>
      </c>
      <c r="AN1365">
        <v>2207.747314453125</v>
      </c>
      <c r="AO1365" s="5" t="s">
        <v>2301</v>
      </c>
    </row>
    <row r="1366" spans="1:41" ht="15" x14ac:dyDescent="0.25">
      <c r="A1366">
        <v>2016</v>
      </c>
      <c r="B1366" s="5" t="s">
        <v>1808</v>
      </c>
      <c r="C1366" s="5" t="s">
        <v>367</v>
      </c>
      <c r="D1366" s="5" t="s">
        <v>91</v>
      </c>
      <c r="E1366" s="5" t="s">
        <v>154</v>
      </c>
      <c r="F1366" s="5" t="s">
        <v>392</v>
      </c>
      <c r="G1366" s="5" t="s">
        <v>94</v>
      </c>
      <c r="H1366" s="5" t="s">
        <v>319</v>
      </c>
      <c r="I1366">
        <v>474.40362128111218</v>
      </c>
      <c r="J1366">
        <v>8039.0989979274937</v>
      </c>
      <c r="K1366">
        <v>92.818099815869772</v>
      </c>
      <c r="L1366"/>
      <c r="M1366">
        <v>617.49819183057809</v>
      </c>
      <c r="N1366">
        <v>90.755475375517108</v>
      </c>
      <c r="O1366">
        <v>388.92998256448595</v>
      </c>
      <c r="P1366">
        <v>0</v>
      </c>
      <c r="Q1366">
        <v>651.1556068452461</v>
      </c>
      <c r="R1366">
        <v>1309.1923014777683</v>
      </c>
      <c r="S1366">
        <v>0</v>
      </c>
      <c r="T1366">
        <v>0</v>
      </c>
      <c r="U1366">
        <v>103.13122201763308</v>
      </c>
      <c r="V1366">
        <v>123.75746642115969</v>
      </c>
      <c r="W1366">
        <v>0</v>
      </c>
      <c r="X1366">
        <v>369.75224505093917</v>
      </c>
      <c r="Y1366">
        <v>5708.3131386759906</v>
      </c>
      <c r="Z1366">
        <v>0</v>
      </c>
      <c r="AA1366">
        <v>552.23821747688544</v>
      </c>
      <c r="AB1366"/>
      <c r="AC1366">
        <v>1535.5749085120983</v>
      </c>
      <c r="AD1366">
        <v>211.33018487437116</v>
      </c>
      <c r="AE1366"/>
      <c r="AF1366">
        <v>0</v>
      </c>
      <c r="AG1366">
        <v>8184.4352008376854</v>
      </c>
      <c r="AH1366">
        <v>1193.4302715095314</v>
      </c>
      <c r="AI1366">
        <v>515.65611008816541</v>
      </c>
      <c r="AJ1366">
        <v>1462.9163843201252</v>
      </c>
      <c r="AK1366">
        <v>108.28778311851474</v>
      </c>
      <c r="AL1366">
        <v>31732.673828125</v>
      </c>
      <c r="AM1366">
        <v>28234.97265625</v>
      </c>
      <c r="AN1366">
        <v>3497.70263671875</v>
      </c>
      <c r="AO1366" s="5" t="s">
        <v>2302</v>
      </c>
    </row>
    <row r="1367" spans="1:41" ht="15" x14ac:dyDescent="0.25">
      <c r="A1367">
        <v>2016</v>
      </c>
      <c r="B1367" s="5" t="s">
        <v>1807</v>
      </c>
      <c r="C1367" s="5" t="s">
        <v>367</v>
      </c>
      <c r="D1367" s="5" t="s">
        <v>91</v>
      </c>
      <c r="E1367" s="5" t="s">
        <v>154</v>
      </c>
      <c r="F1367" s="5" t="s">
        <v>392</v>
      </c>
      <c r="G1367" s="5" t="s">
        <v>94</v>
      </c>
      <c r="H1367" s="5" t="s">
        <v>319</v>
      </c>
      <c r="I1367">
        <v>528.76762013384518</v>
      </c>
      <c r="J1367">
        <v>3869.3955109616577</v>
      </c>
      <c r="K1367">
        <v>95.17817162409213</v>
      </c>
      <c r="L1367"/>
      <c r="M1367">
        <v>374.10309124469546</v>
      </c>
      <c r="N1367">
        <v>88.832960182485991</v>
      </c>
      <c r="O1367">
        <v>337.12531403349539</v>
      </c>
      <c r="P1367">
        <v>0</v>
      </c>
      <c r="Q1367">
        <v>0</v>
      </c>
      <c r="R1367">
        <v>442.63618034036267</v>
      </c>
      <c r="S1367">
        <v>42.301409610707616</v>
      </c>
      <c r="T1367">
        <v>105.75352402676903</v>
      </c>
      <c r="U1367">
        <v>105.75352402676903</v>
      </c>
      <c r="V1367">
        <v>0</v>
      </c>
      <c r="W1367">
        <v>0</v>
      </c>
      <c r="X1367"/>
      <c r="Y1367">
        <v>5504.4709255933285</v>
      </c>
      <c r="Z1367"/>
      <c r="AA1367">
        <v>630.84224823010277</v>
      </c>
      <c r="AB1367"/>
      <c r="AC1367">
        <v>537.12214853195985</v>
      </c>
      <c r="AD1367">
        <v>242.85360080908441</v>
      </c>
      <c r="AE1367"/>
      <c r="AF1367">
        <v>0</v>
      </c>
      <c r="AG1367">
        <v>6119.9564354291242</v>
      </c>
      <c r="AH1367">
        <v>923.75703237382754</v>
      </c>
      <c r="AI1367">
        <v>0</v>
      </c>
      <c r="AJ1367">
        <v>2457.7631117361616</v>
      </c>
      <c r="AK1367">
        <v>0</v>
      </c>
      <c r="AL1367">
        <v>22406.61328125</v>
      </c>
      <c r="AM1367">
        <v>20285.541015625</v>
      </c>
      <c r="AN1367">
        <v>2121.072021484375</v>
      </c>
      <c r="AO1367" s="5" t="s">
        <v>2300</v>
      </c>
    </row>
    <row r="1368" spans="1:41" ht="15" x14ac:dyDescent="0.25">
      <c r="A1368">
        <v>2016</v>
      </c>
      <c r="B1368" s="5" t="s">
        <v>803</v>
      </c>
      <c r="C1368" s="5" t="s">
        <v>367</v>
      </c>
      <c r="D1368" s="5" t="s">
        <v>91</v>
      </c>
      <c r="E1368" s="5" t="s">
        <v>154</v>
      </c>
      <c r="F1368" s="5" t="s">
        <v>392</v>
      </c>
      <c r="G1368" s="5" t="s">
        <v>94</v>
      </c>
      <c r="H1368" s="5" t="s">
        <v>319</v>
      </c>
      <c r="I1368">
        <v>460</v>
      </c>
      <c r="J1368">
        <v>3924.5</v>
      </c>
      <c r="K1368">
        <v>90</v>
      </c>
      <c r="L1368"/>
      <c r="M1368">
        <v>398.75</v>
      </c>
      <c r="N1368">
        <v>89</v>
      </c>
      <c r="O1368">
        <v>355</v>
      </c>
      <c r="P1368">
        <v>0</v>
      </c>
      <c r="Q1368">
        <v>460.69831000000011</v>
      </c>
      <c r="R1368">
        <v>1633.6847120899499</v>
      </c>
      <c r="S1368">
        <v>0</v>
      </c>
      <c r="T1368">
        <v>118.89463000000001</v>
      </c>
      <c r="U1368">
        <v>109</v>
      </c>
      <c r="V1368">
        <v>118</v>
      </c>
      <c r="W1368">
        <v>0</v>
      </c>
      <c r="X1368">
        <v>205</v>
      </c>
      <c r="Y1368">
        <v>5535</v>
      </c>
      <c r="Z1368">
        <v>0</v>
      </c>
      <c r="AA1368">
        <v>2821.8310000000001</v>
      </c>
      <c r="AB1368"/>
      <c r="AC1368">
        <v>1488.9525000000001</v>
      </c>
      <c r="AD1368">
        <v>53.5</v>
      </c>
      <c r="AE1368"/>
      <c r="AF1368">
        <v>516.26664736351984</v>
      </c>
      <c r="AG1368">
        <v>5832</v>
      </c>
      <c r="AH1368">
        <v>1218.8136970904441</v>
      </c>
      <c r="AI1368">
        <v>500</v>
      </c>
      <c r="AJ1368">
        <v>252.4850000000001</v>
      </c>
      <c r="AK1368">
        <v>105</v>
      </c>
      <c r="AL1368">
        <v>26286.376953125</v>
      </c>
      <c r="AM1368">
        <v>23241.41796875</v>
      </c>
      <c r="AN1368">
        <v>3044.958251953125</v>
      </c>
      <c r="AO1368" s="5" t="s">
        <v>838</v>
      </c>
    </row>
    <row r="1369" spans="1:41" ht="15" x14ac:dyDescent="0.25">
      <c r="A1369">
        <v>2016</v>
      </c>
      <c r="B1369" s="5" t="s">
        <v>1807</v>
      </c>
      <c r="C1369" s="5" t="s">
        <v>367</v>
      </c>
      <c r="D1369" s="5" t="s">
        <v>91</v>
      </c>
      <c r="E1369" s="5" t="s">
        <v>154</v>
      </c>
      <c r="F1369" s="5" t="s">
        <v>395</v>
      </c>
      <c r="G1369" s="5" t="s">
        <v>94</v>
      </c>
      <c r="H1369" s="5" t="s">
        <v>319</v>
      </c>
      <c r="I1369">
        <v>0</v>
      </c>
      <c r="J1369">
        <v>2047.2992121490249</v>
      </c>
      <c r="K1369">
        <v>100.46584782543059</v>
      </c>
      <c r="L1369">
        <v>158.63028604015355</v>
      </c>
      <c r="M1369">
        <v>0</v>
      </c>
      <c r="N1369">
        <v>2097.0923814508301</v>
      </c>
      <c r="O1369">
        <v>49.577252063749327</v>
      </c>
      <c r="P1369">
        <v>0</v>
      </c>
      <c r="Q1369">
        <v>0</v>
      </c>
      <c r="R1369">
        <v>196.89117497867628</v>
      </c>
      <c r="S1369">
        <v>645.09649656329111</v>
      </c>
      <c r="T1369">
        <v>2326.5775285889185</v>
      </c>
      <c r="U1369">
        <v>0</v>
      </c>
      <c r="V1369">
        <v>0</v>
      </c>
      <c r="W1369">
        <v>52.876762013384514</v>
      </c>
      <c r="X1369">
        <v>20.093169565086114</v>
      </c>
      <c r="Y1369">
        <v>423.01409610707611</v>
      </c>
      <c r="Z1369">
        <v>1744.9331464416891</v>
      </c>
      <c r="AA1369">
        <v>5571.8177895906374</v>
      </c>
      <c r="AB1369"/>
      <c r="AC1369">
        <v>516.81747191882027</v>
      </c>
      <c r="AD1369">
        <v>1480.6455942898708</v>
      </c>
      <c r="AE1369">
        <v>881.59098727387425</v>
      </c>
      <c r="AF1369">
        <v>1041.24295644264</v>
      </c>
      <c r="AG1369">
        <v>5251.7200031693501</v>
      </c>
      <c r="AH1369">
        <v>0</v>
      </c>
      <c r="AI1369">
        <v>0</v>
      </c>
      <c r="AJ1369">
        <v>608.79451322117052</v>
      </c>
      <c r="AK1369">
        <v>201.98923089112884</v>
      </c>
      <c r="AL1369">
        <v>25417.166015625</v>
      </c>
      <c r="AM1369">
        <v>20539.84375</v>
      </c>
      <c r="AN1369">
        <v>4877.32177734375</v>
      </c>
      <c r="AO1369" s="5" t="s">
        <v>2304</v>
      </c>
    </row>
    <row r="1370" spans="1:41" ht="15" x14ac:dyDescent="0.25">
      <c r="A1370">
        <v>2016</v>
      </c>
      <c r="B1370" s="5" t="s">
        <v>1808</v>
      </c>
      <c r="C1370" s="5" t="s">
        <v>367</v>
      </c>
      <c r="D1370" s="5" t="s">
        <v>91</v>
      </c>
      <c r="E1370" s="5" t="s">
        <v>154</v>
      </c>
      <c r="F1370" s="5" t="s">
        <v>395</v>
      </c>
      <c r="G1370" s="5" t="s">
        <v>94</v>
      </c>
      <c r="H1370" s="5" t="s">
        <v>319</v>
      </c>
      <c r="I1370">
        <v>0</v>
      </c>
      <c r="J1370">
        <v>2426.9226442410686</v>
      </c>
      <c r="K1370">
        <v>97.974660916751418</v>
      </c>
      <c r="L1370">
        <v>352.83312049064233</v>
      </c>
      <c r="M1370">
        <v>0</v>
      </c>
      <c r="N1370">
        <v>2142.0993244436791</v>
      </c>
      <c r="O1370">
        <v>57.19558567124794</v>
      </c>
      <c r="P1370">
        <v>1080.2061137475584</v>
      </c>
      <c r="Q1370">
        <v>0</v>
      </c>
      <c r="R1370"/>
      <c r="S1370">
        <v>412.52488807053231</v>
      </c>
      <c r="T1370">
        <v>1521.1855247600879</v>
      </c>
      <c r="U1370">
        <v>0</v>
      </c>
      <c r="V1370">
        <v>257.8280550440827</v>
      </c>
      <c r="W1370">
        <v>61.878733210579846</v>
      </c>
      <c r="X1370">
        <v>309.39366605289922</v>
      </c>
      <c r="Y1370">
        <v>433.15113247405895</v>
      </c>
      <c r="Z1370">
        <v>1549.3197221264982</v>
      </c>
      <c r="AA1370">
        <v>3102.6696193286712</v>
      </c>
      <c r="AB1370"/>
      <c r="AC1370">
        <v>513.82553089735245</v>
      </c>
      <c r="AD1370">
        <v>3025.7757759680717</v>
      </c>
      <c r="AE1370">
        <v>1930.5442843146789</v>
      </c>
      <c r="AF1370">
        <v>0</v>
      </c>
      <c r="AG1370">
        <v>2415.2125403968107</v>
      </c>
      <c r="AH1370">
        <v>68.380685429601897</v>
      </c>
      <c r="AI1370"/>
      <c r="AJ1370">
        <v>515.65611008816541</v>
      </c>
      <c r="AK1370">
        <v>482.65411904252284</v>
      </c>
      <c r="AL1370">
        <v>22757.232421875</v>
      </c>
      <c r="AM1370">
        <v>16720.267578125</v>
      </c>
      <c r="AN1370">
        <v>6036.9638671875</v>
      </c>
      <c r="AO1370" s="5" t="s">
        <v>2305</v>
      </c>
    </row>
    <row r="1371" spans="1:41" ht="15" x14ac:dyDescent="0.25">
      <c r="A1371">
        <v>2016</v>
      </c>
      <c r="B1371" s="5" t="s">
        <v>1806</v>
      </c>
      <c r="C1371" s="5" t="s">
        <v>367</v>
      </c>
      <c r="D1371" s="5" t="s">
        <v>91</v>
      </c>
      <c r="E1371" s="5" t="s">
        <v>154</v>
      </c>
      <c r="F1371" s="5" t="s">
        <v>395</v>
      </c>
      <c r="G1371" s="5" t="s">
        <v>94</v>
      </c>
      <c r="H1371" s="5" t="s">
        <v>319</v>
      </c>
      <c r="I1371"/>
      <c r="J1371">
        <v>1928.2571604747427</v>
      </c>
      <c r="K1371">
        <v>85.700318243321888</v>
      </c>
      <c r="L1371">
        <v>160.68809670622855</v>
      </c>
      <c r="M1371">
        <v>0</v>
      </c>
      <c r="N1371">
        <v>1732.2176824931437</v>
      </c>
      <c r="O1371">
        <v>53.562698902076185</v>
      </c>
      <c r="P1371">
        <v>0</v>
      </c>
      <c r="Q1371">
        <v>0</v>
      </c>
      <c r="R1371">
        <v>237.91590777347056</v>
      </c>
      <c r="S1371">
        <v>814.15302331155794</v>
      </c>
      <c r="T1371">
        <v>4606.3921055785513</v>
      </c>
      <c r="U1371">
        <v>0</v>
      </c>
      <c r="V1371">
        <v>0</v>
      </c>
      <c r="W1371">
        <v>53.562698902076185</v>
      </c>
      <c r="X1371">
        <v>0</v>
      </c>
      <c r="Y1371">
        <v>2846.3218196563284</v>
      </c>
      <c r="Z1371">
        <v>0</v>
      </c>
      <c r="AA1371">
        <v>5294.4993147971172</v>
      </c>
      <c r="AB1371">
        <v>0</v>
      </c>
      <c r="AC1371">
        <v>515.76178380243721</v>
      </c>
      <c r="AD1371">
        <v>4116.534455089035</v>
      </c>
      <c r="AE1371">
        <v>400.25048130769829</v>
      </c>
      <c r="AF1371">
        <v>1694.7237932616904</v>
      </c>
      <c r="AG1371">
        <v>6715.4264375424218</v>
      </c>
      <c r="AH1371">
        <v>0</v>
      </c>
      <c r="AI1371">
        <v>0</v>
      </c>
      <c r="AJ1371">
        <v>619.42442582156741</v>
      </c>
      <c r="AK1371">
        <v>117.8379375845676</v>
      </c>
      <c r="AL1371">
        <v>31993.23046875</v>
      </c>
      <c r="AM1371">
        <v>22145.486328125</v>
      </c>
      <c r="AN1371">
        <v>9847.7431640625</v>
      </c>
      <c r="AO1371" s="5" t="s">
        <v>2303</v>
      </c>
    </row>
    <row r="1372" spans="1:41" ht="15" x14ac:dyDescent="0.25">
      <c r="A1372">
        <v>2016</v>
      </c>
      <c r="B1372" s="5" t="s">
        <v>803</v>
      </c>
      <c r="C1372" s="5" t="s">
        <v>367</v>
      </c>
      <c r="D1372" s="5" t="s">
        <v>91</v>
      </c>
      <c r="E1372" s="5" t="s">
        <v>154</v>
      </c>
      <c r="F1372" s="5" t="s">
        <v>395</v>
      </c>
      <c r="G1372" s="5" t="s">
        <v>94</v>
      </c>
      <c r="H1372" s="5" t="s">
        <v>319</v>
      </c>
      <c r="I1372">
        <v>0</v>
      </c>
      <c r="J1372">
        <v>467.25</v>
      </c>
      <c r="K1372">
        <v>95</v>
      </c>
      <c r="L1372"/>
      <c r="M1372">
        <v>0</v>
      </c>
      <c r="N1372">
        <v>2109</v>
      </c>
      <c r="O1372">
        <v>50</v>
      </c>
      <c r="P1372">
        <v>785</v>
      </c>
      <c r="Q1372">
        <v>0</v>
      </c>
      <c r="R1372"/>
      <c r="S1372">
        <v>300</v>
      </c>
      <c r="T1372">
        <v>1683.3312900000001</v>
      </c>
      <c r="U1372"/>
      <c r="V1372">
        <v>350</v>
      </c>
      <c r="W1372">
        <v>160</v>
      </c>
      <c r="X1372">
        <v>0</v>
      </c>
      <c r="Y1372">
        <v>420</v>
      </c>
      <c r="Z1372">
        <v>644.77378642320002</v>
      </c>
      <c r="AA1372">
        <v>4691.4390000000003</v>
      </c>
      <c r="AB1372"/>
      <c r="AC1372">
        <v>498.22500000000002</v>
      </c>
      <c r="AD1372">
        <v>2303.5749999999998</v>
      </c>
      <c r="AE1372">
        <v>1730</v>
      </c>
      <c r="AF1372">
        <v>289.9165061888325</v>
      </c>
      <c r="AG1372">
        <v>1480</v>
      </c>
      <c r="AH1372">
        <v>69.835094691048425</v>
      </c>
      <c r="AI1372"/>
      <c r="AJ1372">
        <v>364.77044296874999</v>
      </c>
      <c r="AK1372">
        <v>468</v>
      </c>
      <c r="AL1372">
        <v>18960.115234375</v>
      </c>
      <c r="AM1372">
        <v>13830.375</v>
      </c>
      <c r="AN1372">
        <v>5129.7412109375</v>
      </c>
      <c r="AO1372" s="5" t="s">
        <v>841</v>
      </c>
    </row>
    <row r="1373" spans="1:41" ht="15" x14ac:dyDescent="0.25">
      <c r="A1373">
        <v>2016</v>
      </c>
      <c r="B1373" s="5" t="s">
        <v>1808</v>
      </c>
      <c r="C1373" s="5" t="s">
        <v>367</v>
      </c>
      <c r="D1373" s="5" t="s">
        <v>91</v>
      </c>
      <c r="E1373" s="5" t="s">
        <v>154</v>
      </c>
      <c r="F1373" s="5" t="s">
        <v>398</v>
      </c>
      <c r="G1373" s="5" t="s">
        <v>94</v>
      </c>
      <c r="H1373" s="5" t="s">
        <v>319</v>
      </c>
      <c r="I1373">
        <v>1371.6452528345199</v>
      </c>
      <c r="J1373">
        <v>2922.3886513828807</v>
      </c>
      <c r="K1373">
        <v>92.818099815869772</v>
      </c>
      <c r="L1373">
        <v>0</v>
      </c>
      <c r="M1373">
        <v>0</v>
      </c>
      <c r="N1373">
        <v>1824.6075001773204</v>
      </c>
      <c r="O1373">
        <v>1229.7050919318306</v>
      </c>
      <c r="P1373">
        <v>534.15180782851849</v>
      </c>
      <c r="Q1373">
        <v>101.07829879440786</v>
      </c>
      <c r="R1373">
        <v>1981.6305116269696</v>
      </c>
      <c r="S1373">
        <v>0</v>
      </c>
      <c r="T1373">
        <v>1134.4434421939638</v>
      </c>
      <c r="U1373">
        <v>0</v>
      </c>
      <c r="V1373">
        <v>412.52488807053231</v>
      </c>
      <c r="W1373">
        <v>24.751493284231938</v>
      </c>
      <c r="X1373">
        <v>874.91269067436997</v>
      </c>
      <c r="Y1373">
        <v>5899.1058994086125</v>
      </c>
      <c r="Z1373">
        <v>385.67467441824152</v>
      </c>
      <c r="AA1373">
        <v>6923.8295202979689</v>
      </c>
      <c r="AB1373"/>
      <c r="AC1373">
        <v>260.81886048259406</v>
      </c>
      <c r="AD1373">
        <v>1578.0377942189371</v>
      </c>
      <c r="AE1373">
        <v>3325.6460116785556</v>
      </c>
      <c r="AF1373">
        <v>4939.435087109764</v>
      </c>
      <c r="AG1373">
        <v>23503.097735834839</v>
      </c>
      <c r="AH1373">
        <v>244.10677908571623</v>
      </c>
      <c r="AI1373"/>
      <c r="AJ1373">
        <v>1376.8018139354017</v>
      </c>
      <c r="AK1373">
        <v>772.45285291207176</v>
      </c>
      <c r="AL1373">
        <v>61713.66015625</v>
      </c>
      <c r="AM1373">
        <v>55762.4375</v>
      </c>
      <c r="AN1373">
        <v>5951.22802734375</v>
      </c>
      <c r="AO1373" s="5" t="s">
        <v>2307</v>
      </c>
    </row>
    <row r="1374" spans="1:41" ht="15" x14ac:dyDescent="0.25">
      <c r="A1374">
        <v>2016</v>
      </c>
      <c r="B1374" s="5" t="s">
        <v>803</v>
      </c>
      <c r="C1374" s="5" t="s">
        <v>367</v>
      </c>
      <c r="D1374" s="5" t="s">
        <v>91</v>
      </c>
      <c r="E1374" s="5" t="s">
        <v>154</v>
      </c>
      <c r="F1374" s="5" t="s">
        <v>398</v>
      </c>
      <c r="G1374" s="5" t="s">
        <v>94</v>
      </c>
      <c r="H1374" s="5" t="s">
        <v>319</v>
      </c>
      <c r="I1374">
        <v>1000</v>
      </c>
      <c r="J1374">
        <v>308</v>
      </c>
      <c r="K1374">
        <v>90</v>
      </c>
      <c r="L1374"/>
      <c r="M1374">
        <v>0</v>
      </c>
      <c r="N1374">
        <v>1796</v>
      </c>
      <c r="O1374">
        <v>1055</v>
      </c>
      <c r="P1374">
        <v>627</v>
      </c>
      <c r="Q1374">
        <v>123.60164</v>
      </c>
      <c r="R1374">
        <v>2472.7914059697382</v>
      </c>
      <c r="S1374">
        <v>0</v>
      </c>
      <c r="T1374">
        <v>2448.9783400000001</v>
      </c>
      <c r="U1374"/>
      <c r="V1374">
        <v>0</v>
      </c>
      <c r="W1374">
        <v>24</v>
      </c>
      <c r="X1374">
        <v>322.34899999999999</v>
      </c>
      <c r="Y1374">
        <v>5720</v>
      </c>
      <c r="Z1374">
        <v>561.93399232080003</v>
      </c>
      <c r="AA1374">
        <v>5916.018</v>
      </c>
      <c r="AB1374"/>
      <c r="AC1374">
        <v>252.9</v>
      </c>
      <c r="AD1374">
        <v>1531.9749999999999</v>
      </c>
      <c r="AE1374">
        <v>2981</v>
      </c>
      <c r="AF1374">
        <v>2496.4339125073329</v>
      </c>
      <c r="AG1374">
        <v>18276</v>
      </c>
      <c r="AH1374">
        <v>249.29875921948741</v>
      </c>
      <c r="AI1374"/>
      <c r="AJ1374">
        <v>3961.2010700000001</v>
      </c>
      <c r="AK1374">
        <v>749</v>
      </c>
      <c r="AL1374">
        <v>52963.4765625</v>
      </c>
      <c r="AM1374">
        <v>46492.87890625</v>
      </c>
      <c r="AN1374">
        <v>6470.60107421875</v>
      </c>
      <c r="AO1374" s="5" t="s">
        <v>843</v>
      </c>
    </row>
    <row r="1375" spans="1:41" ht="15" x14ac:dyDescent="0.25">
      <c r="A1375">
        <v>2016</v>
      </c>
      <c r="B1375" s="5" t="s">
        <v>1807</v>
      </c>
      <c r="C1375" s="5" t="s">
        <v>367</v>
      </c>
      <c r="D1375" s="5" t="s">
        <v>91</v>
      </c>
      <c r="E1375" s="5" t="s">
        <v>154</v>
      </c>
      <c r="F1375" s="5" t="s">
        <v>398</v>
      </c>
      <c r="G1375" s="5" t="s">
        <v>94</v>
      </c>
      <c r="H1375" s="5" t="s">
        <v>319</v>
      </c>
      <c r="I1375">
        <v>290.82219107361482</v>
      </c>
      <c r="J1375">
        <v>7537.783462912319</v>
      </c>
      <c r="K1375">
        <v>74.027466818738318</v>
      </c>
      <c r="L1375"/>
      <c r="M1375">
        <v>0</v>
      </c>
      <c r="N1375">
        <v>1786.1770208121291</v>
      </c>
      <c r="O1375">
        <v>1065.9109193706104</v>
      </c>
      <c r="P1375">
        <v>0</v>
      </c>
      <c r="Q1375">
        <v>156.40830403450332</v>
      </c>
      <c r="R1375">
        <v>2417.6339753323887</v>
      </c>
      <c r="S1375">
        <v>359.56198169101469</v>
      </c>
      <c r="T1375">
        <v>0</v>
      </c>
      <c r="U1375">
        <v>0</v>
      </c>
      <c r="V1375">
        <v>211.50704805353806</v>
      </c>
      <c r="W1375">
        <v>0</v>
      </c>
      <c r="X1375">
        <v>1927.8867430079995</v>
      </c>
      <c r="Y1375">
        <v>5488.6078969893124</v>
      </c>
      <c r="Z1375">
        <v>2876.4958535281176</v>
      </c>
      <c r="AA1375">
        <v>3796.1612533065886</v>
      </c>
      <c r="AB1375"/>
      <c r="AC1375">
        <v>0</v>
      </c>
      <c r="AD1375">
        <v>884.99603706196558</v>
      </c>
      <c r="AE1375">
        <v>322.15484517226594</v>
      </c>
      <c r="AF1375">
        <v>3232.3803082610643</v>
      </c>
      <c r="AG1375">
        <v>21930.108277431093</v>
      </c>
      <c r="AH1375">
        <v>1150.0695737911133</v>
      </c>
      <c r="AI1375">
        <v>0</v>
      </c>
      <c r="AJ1375">
        <v>2678.6958581731501</v>
      </c>
      <c r="AK1375">
        <v>396.57571510038389</v>
      </c>
      <c r="AL1375">
        <v>58583.96484375</v>
      </c>
      <c r="AM1375">
        <v>52724.9375</v>
      </c>
      <c r="AN1375">
        <v>5859.0283203125</v>
      </c>
      <c r="AO1375" s="5" t="s">
        <v>2308</v>
      </c>
    </row>
    <row r="1376" spans="1:41" ht="15" x14ac:dyDescent="0.25">
      <c r="A1376">
        <v>2016</v>
      </c>
      <c r="B1376" s="5" t="s">
        <v>1806</v>
      </c>
      <c r="C1376" s="5" t="s">
        <v>367</v>
      </c>
      <c r="D1376" s="5" t="s">
        <v>91</v>
      </c>
      <c r="E1376" s="5" t="s">
        <v>154</v>
      </c>
      <c r="F1376" s="5" t="s">
        <v>398</v>
      </c>
      <c r="G1376" s="5" t="s">
        <v>94</v>
      </c>
      <c r="H1376" s="5" t="s">
        <v>319</v>
      </c>
      <c r="I1376">
        <v>53.562698902076185</v>
      </c>
      <c r="J1376">
        <v>8677.1572221363422</v>
      </c>
      <c r="K1376">
        <v>74.987778462906661</v>
      </c>
      <c r="L1376"/>
      <c r="M1376">
        <v>0</v>
      </c>
      <c r="N1376">
        <v>2280.6782941708429</v>
      </c>
      <c r="O1376">
        <v>889.14080177446465</v>
      </c>
      <c r="P1376">
        <v>0</v>
      </c>
      <c r="Q1376">
        <v>3.6958262242432567</v>
      </c>
      <c r="R1376">
        <v>2853.7773706370358</v>
      </c>
      <c r="S1376">
        <v>364.22635253411806</v>
      </c>
      <c r="T1376">
        <v>0</v>
      </c>
      <c r="U1376">
        <v>0</v>
      </c>
      <c r="V1376">
        <v>214.25079560830474</v>
      </c>
      <c r="W1376">
        <v>0</v>
      </c>
      <c r="X1376">
        <v>1731.8669905271672</v>
      </c>
      <c r="Y1376"/>
      <c r="Z1376">
        <v>1253.3671543085827</v>
      </c>
      <c r="AA1376">
        <v>3607.2201054456505</v>
      </c>
      <c r="AB1376">
        <v>0</v>
      </c>
      <c r="AC1376">
        <v>0</v>
      </c>
      <c r="AD1376">
        <v>2315.7665465453488</v>
      </c>
      <c r="AE1376">
        <v>2419.9252425065706</v>
      </c>
      <c r="AF1376">
        <v>2842.0368037441622</v>
      </c>
      <c r="AG1376">
        <v>15906.660905305365</v>
      </c>
      <c r="AH1376">
        <v>862.35945232342658</v>
      </c>
      <c r="AI1376">
        <v>0</v>
      </c>
      <c r="AJ1376">
        <v>2725.4674736148968</v>
      </c>
      <c r="AK1376">
        <v>386.72268607299003</v>
      </c>
      <c r="AL1376">
        <v>49462.87109375</v>
      </c>
      <c r="AM1376">
        <v>42837.8046875</v>
      </c>
      <c r="AN1376">
        <v>6625.0703125</v>
      </c>
      <c r="AO1376" s="5" t="s">
        <v>2306</v>
      </c>
    </row>
    <row r="1377" spans="1:41" ht="15" x14ac:dyDescent="0.25">
      <c r="A1377">
        <v>2016</v>
      </c>
      <c r="B1377" s="5" t="s">
        <v>83</v>
      </c>
      <c r="C1377" s="5" t="s">
        <v>361</v>
      </c>
      <c r="D1377" s="5" t="s">
        <v>91</v>
      </c>
      <c r="E1377" s="5" t="s">
        <v>92</v>
      </c>
      <c r="F1377" s="5" t="s">
        <v>93</v>
      </c>
      <c r="G1377" s="5" t="s">
        <v>94</v>
      </c>
      <c r="H1377" s="5" t="s">
        <v>319</v>
      </c>
      <c r="I1377">
        <v>21095.115234375</v>
      </c>
      <c r="J1377">
        <v>29040</v>
      </c>
      <c r="K1377">
        <v>1493.532958984375</v>
      </c>
      <c r="L1377">
        <v>2469</v>
      </c>
      <c r="M1377">
        <v>14586.6708984375</v>
      </c>
      <c r="N1377">
        <v>6286.64501953125</v>
      </c>
      <c r="O1377">
        <v>14327.7998046875</v>
      </c>
      <c r="P1377">
        <v>19751.021484375</v>
      </c>
      <c r="Q1377">
        <v>6274.68798828125</v>
      </c>
      <c r="R1377">
        <v>7327.94775390625</v>
      </c>
      <c r="S1377">
        <v>24918.64453125</v>
      </c>
      <c r="T1377">
        <v>11375</v>
      </c>
      <c r="U1377">
        <v>481.76705932617188</v>
      </c>
      <c r="V1377">
        <v>7370</v>
      </c>
      <c r="W1377">
        <v>9256.1787109375</v>
      </c>
      <c r="X1377">
        <v>17762</v>
      </c>
      <c r="Y1377">
        <v>90350.1953125</v>
      </c>
      <c r="Z1377">
        <v>12832.3017578125</v>
      </c>
      <c r="AA1377">
        <v>129975.4296875</v>
      </c>
      <c r="AB1377">
        <v>1811.283203125</v>
      </c>
      <c r="AC1377">
        <v>10383.9677734375</v>
      </c>
      <c r="AD1377">
        <v>24500.029296875</v>
      </c>
      <c r="AE1377">
        <v>16461.197265625</v>
      </c>
      <c r="AF1377">
        <v>50862.48046875</v>
      </c>
      <c r="AG1377">
        <v>157908</v>
      </c>
      <c r="AH1377">
        <v>39032.8125</v>
      </c>
      <c r="AI1377">
        <v>16224.46875</v>
      </c>
      <c r="AJ1377">
        <v>29932.05078125</v>
      </c>
      <c r="AK1377">
        <v>2719</v>
      </c>
      <c r="AL1377">
        <v>776809.1875</v>
      </c>
      <c r="AM1377">
        <v>598801.8125</v>
      </c>
      <c r="AN1377">
        <v>178007.421875</v>
      </c>
      <c r="AO1377" s="5" t="s">
        <v>805</v>
      </c>
    </row>
    <row r="1378" spans="1:41" ht="15" x14ac:dyDescent="0.25">
      <c r="A1378">
        <v>2016</v>
      </c>
      <c r="B1378" s="5" t="s">
        <v>83</v>
      </c>
      <c r="C1378" s="5" t="s">
        <v>361</v>
      </c>
      <c r="D1378" s="5" t="s">
        <v>91</v>
      </c>
      <c r="E1378" s="5" t="s">
        <v>92</v>
      </c>
      <c r="F1378" s="5" t="s">
        <v>93</v>
      </c>
      <c r="G1378" s="5" t="s">
        <v>97</v>
      </c>
      <c r="H1378" s="5" t="s">
        <v>319</v>
      </c>
      <c r="I1378">
        <v>21095.1145</v>
      </c>
      <c r="J1378">
        <v>29040</v>
      </c>
      <c r="K1378">
        <v>1493.5329999999999</v>
      </c>
      <c r="L1378">
        <v>2469</v>
      </c>
      <c r="M1378">
        <v>14586.67121</v>
      </c>
      <c r="N1378">
        <v>6286.6448190000001</v>
      </c>
      <c r="O1378">
        <v>14327.8</v>
      </c>
      <c r="P1378">
        <v>19751.02232</v>
      </c>
      <c r="Q1378">
        <v>6274.6880000000001</v>
      </c>
      <c r="R1378">
        <v>7327.9478699999981</v>
      </c>
      <c r="S1378">
        <v>24918.645239999991</v>
      </c>
      <c r="T1378">
        <v>11375</v>
      </c>
      <c r="U1378">
        <v>481.76706000000007</v>
      </c>
      <c r="V1378">
        <v>7370</v>
      </c>
      <c r="W1378">
        <v>9256.1787200000017</v>
      </c>
      <c r="X1378">
        <v>17762</v>
      </c>
      <c r="Y1378">
        <v>90350.19200000001</v>
      </c>
      <c r="Z1378">
        <v>12832.302</v>
      </c>
      <c r="AA1378">
        <v>129975.42797263961</v>
      </c>
      <c r="AB1378">
        <v>1811.2831916050211</v>
      </c>
      <c r="AC1378">
        <v>10383.968099999969</v>
      </c>
      <c r="AD1378">
        <v>24500.03</v>
      </c>
      <c r="AE1378">
        <v>16461.196920000071</v>
      </c>
      <c r="AF1378">
        <v>50862.482000000004</v>
      </c>
      <c r="AG1378">
        <v>157908</v>
      </c>
      <c r="AH1378">
        <v>39032.810599999997</v>
      </c>
      <c r="AI1378">
        <v>16224.468381159</v>
      </c>
      <c r="AJ1378">
        <v>29932.051230000008</v>
      </c>
      <c r="AK1378">
        <v>2719</v>
      </c>
      <c r="AL1378">
        <v>776809.1875</v>
      </c>
      <c r="AM1378">
        <v>598801.8125</v>
      </c>
      <c r="AN1378">
        <v>178007.421875</v>
      </c>
      <c r="AO1378" s="5" t="s">
        <v>806</v>
      </c>
    </row>
    <row r="1379" spans="1:41" ht="15" x14ac:dyDescent="0.25">
      <c r="A1379">
        <v>2016</v>
      </c>
      <c r="B1379" s="5" t="s">
        <v>83</v>
      </c>
      <c r="C1379" s="5" t="s">
        <v>361</v>
      </c>
      <c r="D1379" s="5" t="s">
        <v>91</v>
      </c>
      <c r="E1379" s="5" t="s">
        <v>29</v>
      </c>
      <c r="F1379" s="5" t="s">
        <v>29</v>
      </c>
      <c r="G1379" s="5" t="s">
        <v>94</v>
      </c>
      <c r="H1379" s="5" t="s">
        <v>319</v>
      </c>
      <c r="I1379">
        <v>107.80381011962891</v>
      </c>
      <c r="J1379">
        <v>2067</v>
      </c>
      <c r="K1379">
        <v>1.2460000514984131</v>
      </c>
      <c r="L1379">
        <v>103</v>
      </c>
      <c r="M1379">
        <v>0.1120000034570694</v>
      </c>
      <c r="N1379">
        <v>7.3019981384277344</v>
      </c>
      <c r="O1379">
        <v>183</v>
      </c>
      <c r="P1379">
        <v>0</v>
      </c>
      <c r="Q1379">
        <v>0</v>
      </c>
      <c r="R1379">
        <v>0</v>
      </c>
      <c r="S1379">
        <v>36.167530059814453</v>
      </c>
      <c r="T1379">
        <v>41</v>
      </c>
      <c r="U1379">
        <v>0</v>
      </c>
      <c r="V1379">
        <v>1020</v>
      </c>
      <c r="W1379">
        <v>0</v>
      </c>
      <c r="X1379">
        <v>149</v>
      </c>
      <c r="Y1379">
        <v>5703.93994140625</v>
      </c>
      <c r="Z1379">
        <v>1184.2750244140625</v>
      </c>
      <c r="AA1379">
        <v>2350.3984375</v>
      </c>
      <c r="AB1379">
        <v>106.90455627441406</v>
      </c>
      <c r="AC1379">
        <v>0</v>
      </c>
      <c r="AD1379">
        <v>21.430000305175781</v>
      </c>
      <c r="AE1379">
        <v>0</v>
      </c>
      <c r="AF1379">
        <v>876</v>
      </c>
      <c r="AG1379">
        <v>18463</v>
      </c>
      <c r="AH1379">
        <v>2904.331298828125</v>
      </c>
      <c r="AI1379">
        <v>103.36341857910156</v>
      </c>
      <c r="AJ1379">
        <v>1385.4267578125</v>
      </c>
      <c r="AK1379">
        <v>0</v>
      </c>
      <c r="AL1379">
        <v>36814.69921875</v>
      </c>
      <c r="AM1379">
        <v>33268.14453125</v>
      </c>
      <c r="AN1379">
        <v>3546.554931640625</v>
      </c>
      <c r="AO1379" s="5" t="s">
        <v>809</v>
      </c>
    </row>
    <row r="1380" spans="1:41" ht="15" x14ac:dyDescent="0.25">
      <c r="A1380">
        <v>2016</v>
      </c>
      <c r="B1380" s="5" t="s">
        <v>83</v>
      </c>
      <c r="C1380" s="5" t="s">
        <v>361</v>
      </c>
      <c r="D1380" s="5" t="s">
        <v>91</v>
      </c>
      <c r="E1380" s="5" t="s">
        <v>29</v>
      </c>
      <c r="F1380" s="5" t="s">
        <v>29</v>
      </c>
      <c r="G1380" s="5" t="s">
        <v>97</v>
      </c>
      <c r="H1380" s="5" t="s">
        <v>319</v>
      </c>
      <c r="I1380">
        <v>107.80381</v>
      </c>
      <c r="J1380">
        <v>2067</v>
      </c>
      <c r="K1380">
        <v>1.246</v>
      </c>
      <c r="L1380">
        <v>103</v>
      </c>
      <c r="M1380">
        <v>0.1120000000000045</v>
      </c>
      <c r="N1380">
        <v>7.3019980000000002</v>
      </c>
      <c r="O1380">
        <v>183</v>
      </c>
      <c r="P1380">
        <v>0</v>
      </c>
      <c r="Q1380">
        <v>0</v>
      </c>
      <c r="R1380">
        <v>0</v>
      </c>
      <c r="S1380">
        <v>36.167529999999999</v>
      </c>
      <c r="T1380">
        <v>41</v>
      </c>
      <c r="U1380">
        <v>0</v>
      </c>
      <c r="V1380">
        <v>1020</v>
      </c>
      <c r="W1380">
        <v>0</v>
      </c>
      <c r="X1380">
        <v>149</v>
      </c>
      <c r="Y1380">
        <v>5703.9400000000014</v>
      </c>
      <c r="Z1380">
        <v>1184.2750000000001</v>
      </c>
      <c r="AA1380">
        <v>2350.3983899999998</v>
      </c>
      <c r="AB1380">
        <v>106.90456</v>
      </c>
      <c r="AC1380">
        <v>0</v>
      </c>
      <c r="AD1380">
        <v>21.43</v>
      </c>
      <c r="AE1380">
        <v>0</v>
      </c>
      <c r="AF1380">
        <v>876</v>
      </c>
      <c r="AG1380">
        <v>18463</v>
      </c>
      <c r="AH1380">
        <v>2904.3313942776672</v>
      </c>
      <c r="AI1380">
        <v>103.36341832700001</v>
      </c>
      <c r="AJ1380">
        <v>1385.42679</v>
      </c>
      <c r="AK1380">
        <v>0</v>
      </c>
      <c r="AL1380">
        <v>36814.69921875</v>
      </c>
      <c r="AM1380">
        <v>33268.14453125</v>
      </c>
      <c r="AN1380">
        <v>3546.554931640625</v>
      </c>
      <c r="AO1380" s="5" t="s">
        <v>810</v>
      </c>
    </row>
    <row r="1381" spans="1:41" ht="15" x14ac:dyDescent="0.25">
      <c r="A1381">
        <v>2016</v>
      </c>
      <c r="B1381" s="5" t="s">
        <v>83</v>
      </c>
      <c r="C1381" s="5" t="s">
        <v>361</v>
      </c>
      <c r="D1381" s="5" t="s">
        <v>91</v>
      </c>
      <c r="E1381" s="5" t="s">
        <v>154</v>
      </c>
      <c r="F1381" s="5" t="s">
        <v>154</v>
      </c>
      <c r="G1381" s="5" t="s">
        <v>94</v>
      </c>
      <c r="H1381" s="5" t="s">
        <v>319</v>
      </c>
      <c r="I1381">
        <v>4131.2138671875</v>
      </c>
      <c r="J1381">
        <v>5511</v>
      </c>
      <c r="K1381">
        <v>926.35198974609375</v>
      </c>
      <c r="L1381">
        <v>972</v>
      </c>
      <c r="M1381">
        <v>3167.535888671875</v>
      </c>
      <c r="N1381">
        <v>5111.6689453125</v>
      </c>
      <c r="O1381">
        <v>11640.7998046875</v>
      </c>
      <c r="P1381">
        <v>8367.6337890625</v>
      </c>
      <c r="Q1381">
        <v>2415.85302734375</v>
      </c>
      <c r="R1381">
        <v>5594.18115234375</v>
      </c>
      <c r="S1381">
        <v>3021.451171875</v>
      </c>
      <c r="T1381">
        <v>6952</v>
      </c>
      <c r="U1381">
        <v>451.9930419921875</v>
      </c>
      <c r="V1381">
        <v>1527</v>
      </c>
      <c r="W1381">
        <v>1099</v>
      </c>
      <c r="X1381">
        <v>10253</v>
      </c>
      <c r="Y1381">
        <v>17066.412109375</v>
      </c>
      <c r="Z1381">
        <v>3030.780029296875</v>
      </c>
      <c r="AA1381">
        <v>52529.56640625</v>
      </c>
      <c r="AB1381">
        <v>657.93243408203125</v>
      </c>
      <c r="AC1381">
        <v>6451.1279296875</v>
      </c>
      <c r="AD1381">
        <v>9239.8095703125</v>
      </c>
      <c r="AE1381">
        <v>7424.734375</v>
      </c>
      <c r="AF1381">
        <v>15800.6064453125</v>
      </c>
      <c r="AG1381">
        <v>64028</v>
      </c>
      <c r="AH1381">
        <v>10602.2548828125</v>
      </c>
      <c r="AI1381">
        <v>1108.7716064453125</v>
      </c>
      <c r="AJ1381">
        <v>19641.251953125</v>
      </c>
      <c r="AK1381">
        <v>1086</v>
      </c>
      <c r="AL1381">
        <v>279809.9375</v>
      </c>
      <c r="AM1381">
        <v>220055.015625</v>
      </c>
      <c r="AN1381">
        <v>59754.91015625</v>
      </c>
      <c r="AO1381" s="5" t="s">
        <v>813</v>
      </c>
    </row>
    <row r="1382" spans="1:41" ht="15" x14ac:dyDescent="0.25">
      <c r="A1382">
        <v>2016</v>
      </c>
      <c r="B1382" s="5" t="s">
        <v>83</v>
      </c>
      <c r="C1382" s="5" t="s">
        <v>361</v>
      </c>
      <c r="D1382" s="5" t="s">
        <v>91</v>
      </c>
      <c r="E1382" s="5" t="s">
        <v>154</v>
      </c>
      <c r="F1382" s="5" t="s">
        <v>154</v>
      </c>
      <c r="G1382" s="5" t="s">
        <v>97</v>
      </c>
      <c r="H1382" s="5" t="s">
        <v>319</v>
      </c>
      <c r="I1382">
        <v>4131.2139300000008</v>
      </c>
      <c r="J1382">
        <v>5511</v>
      </c>
      <c r="K1382">
        <v>926.35200000000009</v>
      </c>
      <c r="L1382">
        <v>972</v>
      </c>
      <c r="M1382">
        <v>3167.5358900000001</v>
      </c>
      <c r="N1382">
        <v>5111.6689139999999</v>
      </c>
      <c r="O1382">
        <v>11640.8</v>
      </c>
      <c r="P1382">
        <v>8367.6334900000002</v>
      </c>
      <c r="Q1382">
        <v>2415.8530000000001</v>
      </c>
      <c r="R1382">
        <v>5594.1813399999983</v>
      </c>
      <c r="S1382">
        <v>3021.451169999998</v>
      </c>
      <c r="T1382">
        <v>6952</v>
      </c>
      <c r="U1382">
        <v>451.99304000000012</v>
      </c>
      <c r="V1382">
        <v>1527</v>
      </c>
      <c r="W1382">
        <v>1099</v>
      </c>
      <c r="X1382">
        <v>10253</v>
      </c>
      <c r="Y1382">
        <v>17066.412</v>
      </c>
      <c r="Z1382">
        <v>3030.78</v>
      </c>
      <c r="AA1382">
        <v>52529.567290000072</v>
      </c>
      <c r="AB1382">
        <v>657.93242589398881</v>
      </c>
      <c r="AC1382">
        <v>6451.1281699999681</v>
      </c>
      <c r="AD1382">
        <v>9239.81</v>
      </c>
      <c r="AE1382">
        <v>7424.7342800000624</v>
      </c>
      <c r="AF1382">
        <v>15800.606</v>
      </c>
      <c r="AG1382">
        <v>64028</v>
      </c>
      <c r="AH1382">
        <v>10602.254449111049</v>
      </c>
      <c r="AI1382">
        <v>1108.7716246512921</v>
      </c>
      <c r="AJ1382">
        <v>19641.251110000001</v>
      </c>
      <c r="AK1382">
        <v>1086</v>
      </c>
      <c r="AL1382">
        <v>279809.9375</v>
      </c>
      <c r="AM1382">
        <v>220055.015625</v>
      </c>
      <c r="AN1382">
        <v>59754.91015625</v>
      </c>
      <c r="AO1382" s="5" t="s">
        <v>815</v>
      </c>
    </row>
    <row r="1383" spans="1:41" ht="15" x14ac:dyDescent="0.25">
      <c r="A1383">
        <v>2016</v>
      </c>
      <c r="B1383" s="5" t="s">
        <v>83</v>
      </c>
      <c r="C1383" s="5" t="s">
        <v>361</v>
      </c>
      <c r="D1383" s="5" t="s">
        <v>91</v>
      </c>
      <c r="E1383" s="5" t="s">
        <v>21</v>
      </c>
      <c r="F1383" s="5" t="s">
        <v>21</v>
      </c>
      <c r="G1383" s="5" t="s">
        <v>94</v>
      </c>
      <c r="H1383" s="5" t="s">
        <v>319</v>
      </c>
      <c r="I1383">
        <v>15263.7607421875</v>
      </c>
      <c r="J1383">
        <v>22926</v>
      </c>
      <c r="K1383">
        <v>1345.094970703125</v>
      </c>
      <c r="L1383">
        <v>2189</v>
      </c>
      <c r="M1383">
        <v>10276.3994140625</v>
      </c>
      <c r="N1383">
        <v>6286.64501953125</v>
      </c>
      <c r="O1383">
        <v>14481.7998046875</v>
      </c>
      <c r="P1383">
        <v>18458.271484375</v>
      </c>
      <c r="Q1383">
        <v>6132.1337890625</v>
      </c>
      <c r="R1383">
        <v>7135.60888671875</v>
      </c>
      <c r="S1383">
        <v>19922.64453125</v>
      </c>
      <c r="T1383">
        <v>11309</v>
      </c>
      <c r="U1383">
        <v>455.39959716796875</v>
      </c>
      <c r="V1383">
        <v>7378</v>
      </c>
      <c r="W1383">
        <v>6776.1787109375</v>
      </c>
      <c r="X1383">
        <v>16204</v>
      </c>
      <c r="Y1383">
        <v>83295.6953125</v>
      </c>
      <c r="Z1383">
        <v>11468.9228515625</v>
      </c>
      <c r="AA1383">
        <v>111990.828125</v>
      </c>
      <c r="AB1383">
        <v>1811.283203125</v>
      </c>
      <c r="AC1383">
        <v>10598.9677734375</v>
      </c>
      <c r="AD1383">
        <v>21973.279296875</v>
      </c>
      <c r="AE1383">
        <v>15013.2216796875</v>
      </c>
      <c r="AF1383">
        <v>46849.7734375</v>
      </c>
      <c r="AG1383">
        <v>122509</v>
      </c>
      <c r="AH1383">
        <v>35505.25390625</v>
      </c>
      <c r="AI1383">
        <v>15541.3720703125</v>
      </c>
      <c r="AJ1383">
        <v>25154.1640625</v>
      </c>
      <c r="AK1383">
        <v>2125</v>
      </c>
      <c r="AL1383">
        <v>670376.6875</v>
      </c>
      <c r="AM1383">
        <v>513105.375</v>
      </c>
      <c r="AN1383">
        <v>157271.3125</v>
      </c>
      <c r="AO1383" s="5" t="s">
        <v>847</v>
      </c>
    </row>
    <row r="1384" spans="1:41" ht="15" x14ac:dyDescent="0.25">
      <c r="A1384">
        <v>2016</v>
      </c>
      <c r="B1384" s="5" t="s">
        <v>83</v>
      </c>
      <c r="C1384" s="5" t="s">
        <v>361</v>
      </c>
      <c r="D1384" s="5" t="s">
        <v>91</v>
      </c>
      <c r="E1384" s="5" t="s">
        <v>21</v>
      </c>
      <c r="F1384" s="5" t="s">
        <v>21</v>
      </c>
      <c r="G1384" s="5" t="s">
        <v>97</v>
      </c>
      <c r="H1384" s="5" t="s">
        <v>319</v>
      </c>
      <c r="I1384">
        <v>15263.760490000001</v>
      </c>
      <c r="J1384">
        <v>22926</v>
      </c>
      <c r="K1384">
        <v>1345.095</v>
      </c>
      <c r="L1384">
        <v>2189</v>
      </c>
      <c r="M1384">
        <v>10276.39928</v>
      </c>
      <c r="N1384">
        <v>6286.6448190000001</v>
      </c>
      <c r="O1384">
        <v>14481.8</v>
      </c>
      <c r="P1384">
        <v>18458.272430000012</v>
      </c>
      <c r="Q1384">
        <v>6132.134</v>
      </c>
      <c r="R1384">
        <v>7135.6087299999981</v>
      </c>
      <c r="S1384">
        <v>19922.645239999991</v>
      </c>
      <c r="T1384">
        <v>11309</v>
      </c>
      <c r="U1384">
        <v>455.39960000000008</v>
      </c>
      <c r="V1384">
        <v>7378</v>
      </c>
      <c r="W1384">
        <v>6776.1787200000017</v>
      </c>
      <c r="X1384">
        <v>16204</v>
      </c>
      <c r="Y1384">
        <v>83295.699000000008</v>
      </c>
      <c r="Z1384">
        <v>11468.923000000001</v>
      </c>
      <c r="AA1384">
        <v>111990.83139263959</v>
      </c>
      <c r="AB1384">
        <v>1811.2831916050211</v>
      </c>
      <c r="AC1384">
        <v>10598.968099999969</v>
      </c>
      <c r="AD1384">
        <v>21973.279999999999</v>
      </c>
      <c r="AE1384">
        <v>15013.221330000069</v>
      </c>
      <c r="AF1384">
        <v>46849.773999999998</v>
      </c>
      <c r="AG1384">
        <v>122509</v>
      </c>
      <c r="AH1384">
        <v>35505.254060000007</v>
      </c>
      <c r="AI1384">
        <v>15541.372354833</v>
      </c>
      <c r="AJ1384">
        <v>25154.16367939132</v>
      </c>
      <c r="AK1384">
        <v>2125</v>
      </c>
      <c r="AL1384">
        <v>670376.75</v>
      </c>
      <c r="AM1384">
        <v>513105.40625</v>
      </c>
      <c r="AN1384">
        <v>157271.3125</v>
      </c>
      <c r="AO1384" s="5" t="s">
        <v>848</v>
      </c>
    </row>
    <row r="1385" spans="1:41" ht="15" x14ac:dyDescent="0.25">
      <c r="A1385">
        <v>2016</v>
      </c>
      <c r="B1385" s="5" t="s">
        <v>83</v>
      </c>
      <c r="C1385" s="5" t="s">
        <v>361</v>
      </c>
      <c r="D1385" s="5" t="s">
        <v>91</v>
      </c>
      <c r="E1385" s="5" t="s">
        <v>26</v>
      </c>
      <c r="F1385" s="5" t="s">
        <v>26</v>
      </c>
      <c r="G1385" s="5" t="s">
        <v>94</v>
      </c>
      <c r="H1385" s="5" t="s">
        <v>319</v>
      </c>
      <c r="I1385">
        <v>8030.89599609375</v>
      </c>
      <c r="J1385">
        <v>10553</v>
      </c>
      <c r="K1385">
        <v>181.71000671386719</v>
      </c>
      <c r="L1385">
        <v>404</v>
      </c>
      <c r="M1385">
        <v>6264.83056640625</v>
      </c>
      <c r="N1385">
        <v>118.44631958007812</v>
      </c>
      <c r="O1385">
        <v>0</v>
      </c>
      <c r="P1385">
        <v>3106.814453125</v>
      </c>
      <c r="Q1385">
        <v>550.8189697265625</v>
      </c>
      <c r="R1385">
        <v>144.28094482421875</v>
      </c>
      <c r="S1385">
        <v>8750.2001953125</v>
      </c>
      <c r="T1385">
        <v>156</v>
      </c>
      <c r="U1385">
        <v>0.49935999512672424</v>
      </c>
      <c r="V1385">
        <v>465</v>
      </c>
      <c r="W1385">
        <v>1496.894775390625</v>
      </c>
      <c r="X1385">
        <v>3033</v>
      </c>
      <c r="Y1385">
        <v>19785.353515625</v>
      </c>
      <c r="Z1385">
        <v>2035.5589599609375</v>
      </c>
      <c r="AA1385">
        <v>32467.896484375</v>
      </c>
      <c r="AB1385">
        <v>179.587646484375</v>
      </c>
      <c r="AC1385">
        <v>1470.4632568359375</v>
      </c>
      <c r="AD1385">
        <v>2248.679931640625</v>
      </c>
      <c r="AE1385">
        <v>1547.8355712890625</v>
      </c>
      <c r="AF1385">
        <v>15612.3232421875</v>
      </c>
      <c r="AG1385">
        <v>42018</v>
      </c>
      <c r="AH1385">
        <v>10635.5625</v>
      </c>
      <c r="AI1385">
        <v>1756.703125</v>
      </c>
      <c r="AJ1385">
        <v>5954.80615234375</v>
      </c>
      <c r="AK1385">
        <v>710</v>
      </c>
      <c r="AL1385">
        <v>179679.171875</v>
      </c>
      <c r="AM1385">
        <v>144266</v>
      </c>
      <c r="AN1385">
        <v>35413.16796875</v>
      </c>
      <c r="AO1385" s="5" t="s">
        <v>851</v>
      </c>
    </row>
    <row r="1386" spans="1:41" ht="15" x14ac:dyDescent="0.25">
      <c r="A1386">
        <v>2016</v>
      </c>
      <c r="B1386" s="5" t="s">
        <v>83</v>
      </c>
      <c r="C1386" s="5" t="s">
        <v>361</v>
      </c>
      <c r="D1386" s="5" t="s">
        <v>91</v>
      </c>
      <c r="E1386" s="5" t="s">
        <v>26</v>
      </c>
      <c r="F1386" s="5" t="s">
        <v>26</v>
      </c>
      <c r="G1386" s="5" t="s">
        <v>97</v>
      </c>
      <c r="H1386" s="5" t="s">
        <v>319</v>
      </c>
      <c r="I1386">
        <v>8030.8961800000034</v>
      </c>
      <c r="J1386">
        <v>10553</v>
      </c>
      <c r="K1386">
        <v>181.71</v>
      </c>
      <c r="L1386">
        <v>404</v>
      </c>
      <c r="M1386">
        <v>6264.83043</v>
      </c>
      <c r="N1386">
        <v>118.44631699999999</v>
      </c>
      <c r="O1386">
        <v>0</v>
      </c>
      <c r="P1386">
        <v>3106.8144700000012</v>
      </c>
      <c r="Q1386">
        <v>550.81899999999996</v>
      </c>
      <c r="R1386">
        <v>144.28093999999999</v>
      </c>
      <c r="S1386">
        <v>8750.2000000000007</v>
      </c>
      <c r="T1386">
        <v>156</v>
      </c>
      <c r="U1386">
        <v>0.49936000000000058</v>
      </c>
      <c r="V1386">
        <v>465</v>
      </c>
      <c r="W1386">
        <v>1496.894790000001</v>
      </c>
      <c r="X1386">
        <v>3033</v>
      </c>
      <c r="Y1386">
        <v>19785.352999999999</v>
      </c>
      <c r="Z1386">
        <v>2035.559</v>
      </c>
      <c r="AA1386">
        <v>32467.89694000001</v>
      </c>
      <c r="AB1386">
        <v>179.58764597487061</v>
      </c>
      <c r="AC1386">
        <v>1470.4632199999969</v>
      </c>
      <c r="AD1386">
        <v>2248.6799999999998</v>
      </c>
      <c r="AE1386">
        <v>1547.8355700000011</v>
      </c>
      <c r="AF1386">
        <v>15612.323</v>
      </c>
      <c r="AG1386">
        <v>42018</v>
      </c>
      <c r="AH1386">
        <v>10635.5622070767</v>
      </c>
      <c r="AI1386">
        <v>1756.7031426974779</v>
      </c>
      <c r="AJ1386">
        <v>5954.8060700000024</v>
      </c>
      <c r="AK1386">
        <v>710</v>
      </c>
      <c r="AL1386">
        <v>179679.171875</v>
      </c>
      <c r="AM1386">
        <v>144266</v>
      </c>
      <c r="AN1386">
        <v>35413.16796875</v>
      </c>
      <c r="AO1386" s="5" t="s">
        <v>853</v>
      </c>
    </row>
    <row r="1387" spans="1:41" ht="15" x14ac:dyDescent="0.25">
      <c r="A1387">
        <v>2016</v>
      </c>
      <c r="B1387" s="5" t="s">
        <v>83</v>
      </c>
      <c r="C1387" s="5" t="s">
        <v>361</v>
      </c>
      <c r="D1387" s="5" t="s">
        <v>91</v>
      </c>
      <c r="E1387" s="5" t="s">
        <v>406</v>
      </c>
      <c r="F1387" s="5" t="s">
        <v>406</v>
      </c>
      <c r="G1387" s="5" t="s">
        <v>94</v>
      </c>
      <c r="H1387" s="5" t="s">
        <v>319</v>
      </c>
      <c r="I1387">
        <v>0</v>
      </c>
      <c r="J1387"/>
      <c r="K1387"/>
      <c r="L1387"/>
      <c r="M1387"/>
      <c r="N1387"/>
      <c r="O1387">
        <v>0</v>
      </c>
      <c r="P1387"/>
      <c r="Q1387">
        <v>0</v>
      </c>
      <c r="R1387">
        <v>77.748863220214844</v>
      </c>
      <c r="S1387">
        <v>0</v>
      </c>
      <c r="T1387"/>
      <c r="U1387"/>
      <c r="V1387">
        <v>0</v>
      </c>
      <c r="W1387"/>
      <c r="X1387">
        <v>0</v>
      </c>
      <c r="Y1387">
        <v>0</v>
      </c>
      <c r="Z1387">
        <v>0</v>
      </c>
      <c r="AA1387">
        <v>1976.073486328125</v>
      </c>
      <c r="AB1387">
        <v>0</v>
      </c>
      <c r="AC1387">
        <v>215</v>
      </c>
      <c r="AD1387">
        <v>0</v>
      </c>
      <c r="AE1387">
        <v>79.557571411132813</v>
      </c>
      <c r="AF1387">
        <v>524.8480224609375</v>
      </c>
      <c r="AG1387">
        <v>3056</v>
      </c>
      <c r="AH1387">
        <v>952.36798095703125</v>
      </c>
      <c r="AI1387">
        <v>364.0849609375</v>
      </c>
      <c r="AJ1387">
        <v>153.49259948730469</v>
      </c>
      <c r="AK1387"/>
      <c r="AL1387">
        <v>7399.173828125</v>
      </c>
      <c r="AM1387">
        <v>6082.720703125</v>
      </c>
      <c r="AN1387">
        <v>1316.452880859375</v>
      </c>
      <c r="AO1387" s="5" t="s">
        <v>854</v>
      </c>
    </row>
    <row r="1388" spans="1:41" ht="15" x14ac:dyDescent="0.25">
      <c r="A1388">
        <v>2016</v>
      </c>
      <c r="B1388" s="5" t="s">
        <v>83</v>
      </c>
      <c r="C1388" s="5" t="s">
        <v>361</v>
      </c>
      <c r="D1388" s="5" t="s">
        <v>91</v>
      </c>
      <c r="E1388" s="5" t="s">
        <v>406</v>
      </c>
      <c r="F1388" s="5" t="s">
        <v>406</v>
      </c>
      <c r="G1388" s="5" t="s">
        <v>97</v>
      </c>
      <c r="H1388" s="5" t="s">
        <v>319</v>
      </c>
      <c r="I1388">
        <v>0</v>
      </c>
      <c r="J1388"/>
      <c r="K1388"/>
      <c r="L1388"/>
      <c r="M1388"/>
      <c r="N1388"/>
      <c r="O1388">
        <v>0</v>
      </c>
      <c r="P1388"/>
      <c r="Q1388">
        <v>0</v>
      </c>
      <c r="R1388">
        <v>77.748860000000008</v>
      </c>
      <c r="S1388">
        <v>0</v>
      </c>
      <c r="T1388"/>
      <c r="U1388"/>
      <c r="V1388">
        <v>0</v>
      </c>
      <c r="W1388"/>
      <c r="X1388">
        <v>0</v>
      </c>
      <c r="Y1388">
        <v>0</v>
      </c>
      <c r="Z1388">
        <v>0</v>
      </c>
      <c r="AA1388">
        <v>1976.0735199999999</v>
      </c>
      <c r="AB1388">
        <v>0</v>
      </c>
      <c r="AC1388">
        <v>215</v>
      </c>
      <c r="AD1388">
        <v>0</v>
      </c>
      <c r="AE1388">
        <v>79.557569999999998</v>
      </c>
      <c r="AF1388">
        <v>524.84799999999996</v>
      </c>
      <c r="AG1388">
        <v>3056</v>
      </c>
      <c r="AH1388">
        <v>952.36797000000013</v>
      </c>
      <c r="AI1388">
        <v>364.08494999999999</v>
      </c>
      <c r="AJ1388">
        <v>153.4925993913044</v>
      </c>
      <c r="AK1388"/>
      <c r="AL1388">
        <v>7399.17333984375</v>
      </c>
      <c r="AM1388">
        <v>6082.72021484375</v>
      </c>
      <c r="AN1388">
        <v>1316.452880859375</v>
      </c>
      <c r="AO1388" s="5" t="s">
        <v>856</v>
      </c>
    </row>
    <row r="1389" spans="1:41" ht="15" x14ac:dyDescent="0.25">
      <c r="A1389">
        <v>2016</v>
      </c>
      <c r="B1389" s="5" t="s">
        <v>83</v>
      </c>
      <c r="C1389" s="5" t="s">
        <v>361</v>
      </c>
      <c r="D1389" s="5" t="s">
        <v>91</v>
      </c>
      <c r="E1389" s="5" t="s">
        <v>107</v>
      </c>
      <c r="F1389" s="5" t="s">
        <v>108</v>
      </c>
      <c r="G1389" s="5" t="s">
        <v>94</v>
      </c>
      <c r="H1389" s="5" t="s">
        <v>319</v>
      </c>
      <c r="I1389">
        <v>18599.755859375</v>
      </c>
      <c r="J1389">
        <v>29040</v>
      </c>
      <c r="K1389">
        <v>1471.532958984375</v>
      </c>
      <c r="L1389">
        <v>2288</v>
      </c>
      <c r="M1389">
        <v>14244.7744140625</v>
      </c>
      <c r="N1389">
        <v>6109.58447265625</v>
      </c>
      <c r="O1389">
        <v>13539.7998046875</v>
      </c>
      <c r="P1389">
        <v>19085.859375</v>
      </c>
      <c r="Q1389">
        <v>6274.68798828125</v>
      </c>
      <c r="R1389">
        <v>6820.18017578125</v>
      </c>
      <c r="S1389">
        <v>22556.64453125</v>
      </c>
      <c r="T1389">
        <v>9314</v>
      </c>
      <c r="U1389">
        <v>467.60073852539062</v>
      </c>
      <c r="V1389">
        <v>6849</v>
      </c>
      <c r="W1389">
        <v>8225.1787109375</v>
      </c>
      <c r="X1389">
        <v>17526</v>
      </c>
      <c r="Y1389">
        <v>85215.1953125</v>
      </c>
      <c r="Z1389">
        <v>12832.3017578125</v>
      </c>
      <c r="AA1389">
        <v>124165.0859375</v>
      </c>
      <c r="AB1389">
        <v>1527.85693359375</v>
      </c>
      <c r="AC1389">
        <v>9464.3603515625</v>
      </c>
      <c r="AD1389">
        <v>24500.029296875</v>
      </c>
      <c r="AE1389">
        <v>15790.15234375</v>
      </c>
      <c r="AF1389">
        <v>42573.06640625</v>
      </c>
      <c r="AG1389">
        <v>148379</v>
      </c>
      <c r="AH1389">
        <v>35704.66796875</v>
      </c>
      <c r="AI1389">
        <v>16066.46875</v>
      </c>
      <c r="AJ1389">
        <v>28164.740234375</v>
      </c>
      <c r="AK1389">
        <v>2591</v>
      </c>
      <c r="AL1389">
        <v>729386.5</v>
      </c>
      <c r="AM1389">
        <v>562118.625</v>
      </c>
      <c r="AN1389">
        <v>167267.953125</v>
      </c>
      <c r="AO1389" s="5" t="s">
        <v>861</v>
      </c>
    </row>
    <row r="1390" spans="1:41" ht="15" x14ac:dyDescent="0.25">
      <c r="A1390">
        <v>2016</v>
      </c>
      <c r="B1390" s="5" t="s">
        <v>83</v>
      </c>
      <c r="C1390" s="5" t="s">
        <v>361</v>
      </c>
      <c r="D1390" s="5" t="s">
        <v>91</v>
      </c>
      <c r="E1390" s="5" t="s">
        <v>107</v>
      </c>
      <c r="F1390" s="5" t="s">
        <v>108</v>
      </c>
      <c r="G1390" s="5" t="s">
        <v>97</v>
      </c>
      <c r="H1390" s="5" t="s">
        <v>319</v>
      </c>
      <c r="I1390">
        <v>18599.755440000001</v>
      </c>
      <c r="J1390">
        <v>29040</v>
      </c>
      <c r="K1390">
        <v>1471.5329999999999</v>
      </c>
      <c r="L1390">
        <v>2288</v>
      </c>
      <c r="M1390">
        <v>14244.774740000001</v>
      </c>
      <c r="N1390">
        <v>6109.5844589999997</v>
      </c>
      <c r="O1390">
        <v>13539.8</v>
      </c>
      <c r="P1390">
        <v>19085.860229999998</v>
      </c>
      <c r="Q1390">
        <v>6274.6880000000001</v>
      </c>
      <c r="R1390">
        <v>6820.1803599999994</v>
      </c>
      <c r="S1390">
        <v>22556.645239999991</v>
      </c>
      <c r="T1390">
        <v>9314</v>
      </c>
      <c r="U1390">
        <v>467.60074000000009</v>
      </c>
      <c r="V1390">
        <v>6849</v>
      </c>
      <c r="W1390">
        <v>8225.1787200000017</v>
      </c>
      <c r="X1390">
        <v>17526</v>
      </c>
      <c r="Y1390">
        <v>85215.19200000001</v>
      </c>
      <c r="Z1390">
        <v>12832.302</v>
      </c>
      <c r="AA1390">
        <v>124165.08693000011</v>
      </c>
      <c r="AB1390">
        <v>1527.856881605021</v>
      </c>
      <c r="AC1390">
        <v>9464.3599399999675</v>
      </c>
      <c r="AD1390">
        <v>24500.03</v>
      </c>
      <c r="AE1390">
        <v>15790.15260000007</v>
      </c>
      <c r="AF1390">
        <v>42573.065999999999</v>
      </c>
      <c r="AG1390">
        <v>148379</v>
      </c>
      <c r="AH1390">
        <v>35704.667200000004</v>
      </c>
      <c r="AI1390">
        <v>16066.468381159</v>
      </c>
      <c r="AJ1390">
        <v>28164.739949999999</v>
      </c>
      <c r="AK1390">
        <v>2591</v>
      </c>
      <c r="AL1390">
        <v>729386.5</v>
      </c>
      <c r="AM1390">
        <v>562118.625</v>
      </c>
      <c r="AN1390">
        <v>167267.953125</v>
      </c>
      <c r="AO1390" s="5" t="s">
        <v>862</v>
      </c>
    </row>
    <row r="1391" spans="1:41" ht="15" x14ac:dyDescent="0.25">
      <c r="A1391">
        <v>2016</v>
      </c>
      <c r="B1391" s="5" t="s">
        <v>83</v>
      </c>
      <c r="C1391" s="5" t="s">
        <v>361</v>
      </c>
      <c r="D1391" s="5" t="s">
        <v>91</v>
      </c>
      <c r="E1391" s="5" t="s">
        <v>111</v>
      </c>
      <c r="F1391" s="5" t="s">
        <v>112</v>
      </c>
      <c r="G1391" s="5" t="s">
        <v>94</v>
      </c>
      <c r="H1391" s="5" t="s">
        <v>319</v>
      </c>
      <c r="I1391">
        <v>2495.359130859375</v>
      </c>
      <c r="J1391">
        <v>0</v>
      </c>
      <c r="K1391">
        <v>22</v>
      </c>
      <c r="L1391">
        <v>181</v>
      </c>
      <c r="M1391">
        <v>341.896484375</v>
      </c>
      <c r="N1391">
        <v>177.06036376953125</v>
      </c>
      <c r="O1391">
        <v>788</v>
      </c>
      <c r="P1391">
        <v>665.162109375</v>
      </c>
      <c r="Q1391">
        <v>0</v>
      </c>
      <c r="R1391">
        <v>507.76751708984375</v>
      </c>
      <c r="S1391">
        <v>2362</v>
      </c>
      <c r="T1391">
        <v>2061</v>
      </c>
      <c r="U1391">
        <v>14.166319847106934</v>
      </c>
      <c r="V1391">
        <v>521</v>
      </c>
      <c r="W1391">
        <v>1031</v>
      </c>
      <c r="X1391">
        <v>236</v>
      </c>
      <c r="Y1391">
        <v>5135</v>
      </c>
      <c r="Z1391">
        <v>0</v>
      </c>
      <c r="AA1391">
        <v>5810.3408203125</v>
      </c>
      <c r="AB1391">
        <v>283.42630004882812</v>
      </c>
      <c r="AC1391">
        <v>919.608154296875</v>
      </c>
      <c r="AD1391">
        <v>0</v>
      </c>
      <c r="AE1391">
        <v>671.0443115234375</v>
      </c>
      <c r="AF1391">
        <v>8289.416015625</v>
      </c>
      <c r="AG1391">
        <v>9529</v>
      </c>
      <c r="AH1391">
        <v>3328.143310546875</v>
      </c>
      <c r="AI1391">
        <v>158</v>
      </c>
      <c r="AJ1391">
        <v>1767.311279296875</v>
      </c>
      <c r="AK1391">
        <v>128</v>
      </c>
      <c r="AL1391">
        <v>47422.70703125</v>
      </c>
      <c r="AM1391">
        <v>36683.23828125</v>
      </c>
      <c r="AN1391">
        <v>10739.4658203125</v>
      </c>
      <c r="AO1391" s="5" t="s">
        <v>865</v>
      </c>
    </row>
    <row r="1392" spans="1:41" ht="15" x14ac:dyDescent="0.25">
      <c r="A1392">
        <v>2016</v>
      </c>
      <c r="B1392" s="5" t="s">
        <v>83</v>
      </c>
      <c r="C1392" s="5" t="s">
        <v>361</v>
      </c>
      <c r="D1392" s="5" t="s">
        <v>91</v>
      </c>
      <c r="E1392" s="5" t="s">
        <v>111</v>
      </c>
      <c r="F1392" s="5" t="s">
        <v>112</v>
      </c>
      <c r="G1392" s="5" t="s">
        <v>97</v>
      </c>
      <c r="H1392" s="5" t="s">
        <v>319</v>
      </c>
      <c r="I1392">
        <v>2495.3590600000002</v>
      </c>
      <c r="J1392">
        <v>0</v>
      </c>
      <c r="K1392">
        <v>22</v>
      </c>
      <c r="L1392">
        <v>181</v>
      </c>
      <c r="M1392">
        <v>341.89646999999991</v>
      </c>
      <c r="N1392">
        <v>177.06036</v>
      </c>
      <c r="O1392">
        <v>788</v>
      </c>
      <c r="P1392">
        <v>665.16209000000003</v>
      </c>
      <c r="Q1392">
        <v>0</v>
      </c>
      <c r="R1392">
        <v>507.76751000000007</v>
      </c>
      <c r="S1392">
        <v>2362</v>
      </c>
      <c r="T1392">
        <v>2061</v>
      </c>
      <c r="U1392">
        <v>14.166320000000001</v>
      </c>
      <c r="V1392">
        <v>521</v>
      </c>
      <c r="W1392">
        <v>1031</v>
      </c>
      <c r="X1392">
        <v>236</v>
      </c>
      <c r="Y1392">
        <v>5135</v>
      </c>
      <c r="Z1392">
        <v>0</v>
      </c>
      <c r="AA1392">
        <v>5810.3410426394857</v>
      </c>
      <c r="AB1392">
        <v>283.42631</v>
      </c>
      <c r="AC1392">
        <v>919.60816</v>
      </c>
      <c r="AD1392">
        <v>0</v>
      </c>
      <c r="AE1392">
        <v>671.04431999999997</v>
      </c>
      <c r="AF1392">
        <v>8289.4159999999993</v>
      </c>
      <c r="AG1392">
        <v>9529</v>
      </c>
      <c r="AH1392">
        <v>3328.1433999999999</v>
      </c>
      <c r="AI1392">
        <v>158</v>
      </c>
      <c r="AJ1392">
        <v>1767.3112799999999</v>
      </c>
      <c r="AK1392">
        <v>128</v>
      </c>
      <c r="AL1392">
        <v>47422.70703125</v>
      </c>
      <c r="AM1392">
        <v>36683.23828125</v>
      </c>
      <c r="AN1392">
        <v>10739.4658203125</v>
      </c>
      <c r="AO1392" s="5" t="s">
        <v>866</v>
      </c>
    </row>
    <row r="1393" spans="1:41" ht="15" x14ac:dyDescent="0.25">
      <c r="A1393">
        <v>2016</v>
      </c>
      <c r="B1393" s="5" t="s">
        <v>83</v>
      </c>
      <c r="C1393" s="5" t="s">
        <v>361</v>
      </c>
      <c r="D1393" s="5" t="s">
        <v>91</v>
      </c>
      <c r="E1393" s="5" t="s">
        <v>115</v>
      </c>
      <c r="F1393" s="5" t="s">
        <v>417</v>
      </c>
      <c r="G1393" s="5" t="s">
        <v>94</v>
      </c>
      <c r="H1393" s="5" t="s">
        <v>319</v>
      </c>
      <c r="I1393">
        <v>211.33543395996094</v>
      </c>
      <c r="J1393">
        <v>0</v>
      </c>
      <c r="K1393">
        <v>100.36299896240234</v>
      </c>
      <c r="L1393">
        <v>0</v>
      </c>
      <c r="M1393">
        <v>85.773719787597656</v>
      </c>
      <c r="N1393">
        <v>143.56219482421875</v>
      </c>
      <c r="O1393">
        <v>0</v>
      </c>
      <c r="P1393">
        <v>0</v>
      </c>
      <c r="Q1393">
        <v>0</v>
      </c>
      <c r="R1393">
        <v>108.25981903076172</v>
      </c>
      <c r="S1393">
        <v>0</v>
      </c>
      <c r="T1393">
        <v>0</v>
      </c>
      <c r="U1393">
        <v>0</v>
      </c>
      <c r="V1393">
        <v>0</v>
      </c>
      <c r="W1393">
        <v>28</v>
      </c>
      <c r="X1393">
        <v>0</v>
      </c>
      <c r="Y1393">
        <v>0</v>
      </c>
      <c r="Z1393">
        <v>0</v>
      </c>
      <c r="AA1393">
        <v>0</v>
      </c>
      <c r="AB1393">
        <v>5.7450629770755768E-2</v>
      </c>
      <c r="AC1393">
        <v>0</v>
      </c>
      <c r="AD1393">
        <v>0</v>
      </c>
      <c r="AE1393">
        <v>3.0416600704193115</v>
      </c>
      <c r="AF1393">
        <v>0</v>
      </c>
      <c r="AG1393">
        <v>596</v>
      </c>
      <c r="AH1393">
        <v>271.10421752929688</v>
      </c>
      <c r="AI1393">
        <v>0</v>
      </c>
      <c r="AJ1393">
        <v>0</v>
      </c>
      <c r="AK1393">
        <v>0</v>
      </c>
      <c r="AL1393">
        <v>1547.49755859375</v>
      </c>
      <c r="AM1393">
        <v>1062.1990966796875</v>
      </c>
      <c r="AN1393">
        <v>485.29840087890625</v>
      </c>
      <c r="AO1393" s="5" t="s">
        <v>871</v>
      </c>
    </row>
    <row r="1394" spans="1:41" ht="15" x14ac:dyDescent="0.25">
      <c r="A1394">
        <v>2016</v>
      </c>
      <c r="B1394" s="5" t="s">
        <v>83</v>
      </c>
      <c r="C1394" s="5" t="s">
        <v>361</v>
      </c>
      <c r="D1394" s="5" t="s">
        <v>91</v>
      </c>
      <c r="E1394" s="5" t="s">
        <v>115</v>
      </c>
      <c r="F1394" s="5" t="s">
        <v>417</v>
      </c>
      <c r="G1394" s="5" t="s">
        <v>97</v>
      </c>
      <c r="H1394" s="5" t="s">
        <v>319</v>
      </c>
      <c r="I1394">
        <v>211.33544000000001</v>
      </c>
      <c r="J1394">
        <v>0</v>
      </c>
      <c r="K1394">
        <v>100.363</v>
      </c>
      <c r="L1394">
        <v>0</v>
      </c>
      <c r="M1394">
        <v>85.773720000000012</v>
      </c>
      <c r="N1394">
        <v>143.56219899999999</v>
      </c>
      <c r="O1394">
        <v>0</v>
      </c>
      <c r="P1394">
        <v>0</v>
      </c>
      <c r="Q1394">
        <v>0</v>
      </c>
      <c r="R1394">
        <v>108.25982</v>
      </c>
      <c r="S1394">
        <v>0</v>
      </c>
      <c r="T1394">
        <v>0</v>
      </c>
      <c r="U1394">
        <v>0</v>
      </c>
      <c r="V1394">
        <v>0</v>
      </c>
      <c r="W1394">
        <v>28</v>
      </c>
      <c r="X1394">
        <v>0</v>
      </c>
      <c r="Y1394">
        <v>0</v>
      </c>
      <c r="Z1394">
        <v>0</v>
      </c>
      <c r="AA1394">
        <v>0</v>
      </c>
      <c r="AB1394">
        <v>5.74506286967542E-2</v>
      </c>
      <c r="AC1394">
        <v>0</v>
      </c>
      <c r="AD1394">
        <v>0</v>
      </c>
      <c r="AE1394">
        <v>3.0416599999999998</v>
      </c>
      <c r="AF1394">
        <v>0</v>
      </c>
      <c r="AG1394">
        <v>596</v>
      </c>
      <c r="AH1394">
        <v>271.10421096314178</v>
      </c>
      <c r="AI1394">
        <v>0</v>
      </c>
      <c r="AJ1394">
        <v>0</v>
      </c>
      <c r="AK1394">
        <v>0</v>
      </c>
      <c r="AL1394">
        <v>1547.49755859375</v>
      </c>
      <c r="AM1394">
        <v>1062.1990966796875</v>
      </c>
      <c r="AN1394">
        <v>485.29837036132812</v>
      </c>
      <c r="AO1394" s="5" t="s">
        <v>872</v>
      </c>
    </row>
    <row r="1395" spans="1:41" ht="15" x14ac:dyDescent="0.25">
      <c r="A1395">
        <v>2016</v>
      </c>
      <c r="B1395" s="5" t="s">
        <v>83</v>
      </c>
      <c r="C1395" s="5" t="s">
        <v>361</v>
      </c>
      <c r="D1395" s="5" t="s">
        <v>91</v>
      </c>
      <c r="E1395" s="5" t="s">
        <v>115</v>
      </c>
      <c r="F1395" s="5" t="s">
        <v>420</v>
      </c>
      <c r="G1395" s="5" t="s">
        <v>94</v>
      </c>
      <c r="H1395" s="5" t="s">
        <v>319</v>
      </c>
      <c r="I1395">
        <v>2425.7939453125</v>
      </c>
      <c r="J1395">
        <v>251</v>
      </c>
      <c r="K1395">
        <v>197.35200500488281</v>
      </c>
      <c r="L1395">
        <v>0</v>
      </c>
      <c r="M1395">
        <v>1171.8773193359375</v>
      </c>
      <c r="N1395">
        <v>371.33935546875</v>
      </c>
      <c r="O1395">
        <v>663</v>
      </c>
      <c r="P1395">
        <v>296.38998413085937</v>
      </c>
      <c r="Q1395">
        <v>222.52099609375</v>
      </c>
      <c r="R1395">
        <v>312.81024169921875</v>
      </c>
      <c r="S1395">
        <v>1209.651611328125</v>
      </c>
      <c r="T1395">
        <v>291</v>
      </c>
      <c r="U1395">
        <v>0</v>
      </c>
      <c r="V1395">
        <v>173</v>
      </c>
      <c r="W1395">
        <v>10</v>
      </c>
      <c r="X1395">
        <v>190</v>
      </c>
      <c r="Y1395">
        <v>2994.926025390625</v>
      </c>
      <c r="Z1395">
        <v>556.21697998046875</v>
      </c>
      <c r="AA1395">
        <v>7126.18359375</v>
      </c>
      <c r="AB1395">
        <v>350.85873413085937</v>
      </c>
      <c r="AC1395">
        <v>1113.3511962890625</v>
      </c>
      <c r="AD1395">
        <v>580.97998046875</v>
      </c>
      <c r="AE1395">
        <v>3718.49560546875</v>
      </c>
      <c r="AF1395">
        <v>588.19000244140625</v>
      </c>
      <c r="AG1395">
        <v>1359</v>
      </c>
      <c r="AH1395">
        <v>1713.5023193359375</v>
      </c>
      <c r="AI1395">
        <v>724.6932373046875</v>
      </c>
      <c r="AJ1395">
        <v>99.556449890136719</v>
      </c>
      <c r="AK1395">
        <v>98</v>
      </c>
      <c r="AL1395">
        <v>28809.69140625</v>
      </c>
      <c r="AM1395">
        <v>21608.7734375</v>
      </c>
      <c r="AN1395">
        <v>7200.91552734375</v>
      </c>
      <c r="AO1395" s="5" t="s">
        <v>875</v>
      </c>
    </row>
    <row r="1396" spans="1:41" ht="15" x14ac:dyDescent="0.25">
      <c r="A1396">
        <v>2016</v>
      </c>
      <c r="B1396" s="5" t="s">
        <v>83</v>
      </c>
      <c r="C1396" s="5" t="s">
        <v>361</v>
      </c>
      <c r="D1396" s="5" t="s">
        <v>91</v>
      </c>
      <c r="E1396" s="5" t="s">
        <v>115</v>
      </c>
      <c r="F1396" s="5" t="s">
        <v>420</v>
      </c>
      <c r="G1396" s="5" t="s">
        <v>97</v>
      </c>
      <c r="H1396" s="5" t="s">
        <v>319</v>
      </c>
      <c r="I1396">
        <v>2425.7938500000009</v>
      </c>
      <c r="J1396">
        <v>251</v>
      </c>
      <c r="K1396">
        <v>197.352</v>
      </c>
      <c r="L1396">
        <v>0</v>
      </c>
      <c r="M1396">
        <v>1171.8773200000001</v>
      </c>
      <c r="N1396">
        <v>371.33935300000002</v>
      </c>
      <c r="O1396">
        <v>663</v>
      </c>
      <c r="P1396">
        <v>296.38996999999989</v>
      </c>
      <c r="Q1396">
        <v>222.52099999999999</v>
      </c>
      <c r="R1396">
        <v>312.81022999999999</v>
      </c>
      <c r="S1396">
        <v>1209.6516099999999</v>
      </c>
      <c r="T1396">
        <v>291</v>
      </c>
      <c r="U1396">
        <v>0</v>
      </c>
      <c r="V1396">
        <v>173</v>
      </c>
      <c r="W1396">
        <v>10</v>
      </c>
      <c r="X1396">
        <v>190</v>
      </c>
      <c r="Y1396">
        <v>2994.9259999999999</v>
      </c>
      <c r="Z1396">
        <v>556.21699999999998</v>
      </c>
      <c r="AA1396">
        <v>7126.1836700000003</v>
      </c>
      <c r="AB1396">
        <v>350.8587391074642</v>
      </c>
      <c r="AC1396">
        <v>1113.3511600000011</v>
      </c>
      <c r="AD1396">
        <v>580.98</v>
      </c>
      <c r="AE1396">
        <v>3718.4955599999998</v>
      </c>
      <c r="AF1396">
        <v>588.19000000000005</v>
      </c>
      <c r="AG1396">
        <v>1359</v>
      </c>
      <c r="AH1396">
        <v>1713.5023467476601</v>
      </c>
      <c r="AI1396">
        <v>724.69320736099996</v>
      </c>
      <c r="AJ1396">
        <v>99.556449999999984</v>
      </c>
      <c r="AK1396">
        <v>98</v>
      </c>
      <c r="AL1396">
        <v>28809.69140625</v>
      </c>
      <c r="AM1396">
        <v>21608.7734375</v>
      </c>
      <c r="AN1396">
        <v>7200.91552734375</v>
      </c>
      <c r="AO1396" s="5" t="s">
        <v>877</v>
      </c>
    </row>
    <row r="1397" spans="1:41" ht="15" x14ac:dyDescent="0.25">
      <c r="A1397">
        <v>2016</v>
      </c>
      <c r="B1397" s="5" t="s">
        <v>83</v>
      </c>
      <c r="C1397" s="5" t="s">
        <v>361</v>
      </c>
      <c r="D1397" s="5" t="s">
        <v>91</v>
      </c>
      <c r="E1397" s="5" t="s">
        <v>115</v>
      </c>
      <c r="F1397" s="5" t="s">
        <v>423</v>
      </c>
      <c r="G1397" s="5" t="s">
        <v>94</v>
      </c>
      <c r="H1397" s="5" t="s">
        <v>319</v>
      </c>
      <c r="I1397">
        <v>613.236083984375</v>
      </c>
      <c r="J1397">
        <v>1678</v>
      </c>
      <c r="K1397">
        <v>45.722000122070313</v>
      </c>
      <c r="L1397">
        <v>439</v>
      </c>
      <c r="M1397">
        <v>245.84400939941406</v>
      </c>
      <c r="N1397">
        <v>23.777809143066406</v>
      </c>
      <c r="O1397">
        <v>1033</v>
      </c>
      <c r="P1397">
        <v>2473.95458984375</v>
      </c>
      <c r="Q1397">
        <v>76.495002746582031</v>
      </c>
      <c r="R1397">
        <v>427.1142578125</v>
      </c>
      <c r="S1397">
        <v>296.93637084960937</v>
      </c>
      <c r="T1397">
        <v>1874</v>
      </c>
      <c r="U1397">
        <v>0</v>
      </c>
      <c r="V1397">
        <v>1194</v>
      </c>
      <c r="W1397">
        <v>317.283935546875</v>
      </c>
      <c r="X1397">
        <v>355</v>
      </c>
      <c r="Y1397">
        <v>0</v>
      </c>
      <c r="Z1397">
        <v>213.39900207519531</v>
      </c>
      <c r="AA1397">
        <v>7983.97265625</v>
      </c>
      <c r="AB1397">
        <v>6.2377901077270508</v>
      </c>
      <c r="AC1397">
        <v>338.95803833007812</v>
      </c>
      <c r="AD1397">
        <v>971.25</v>
      </c>
      <c r="AE1397">
        <v>31.772640228271484</v>
      </c>
      <c r="AF1397">
        <v>1912.3800048828125</v>
      </c>
      <c r="AG1397">
        <v>401</v>
      </c>
      <c r="AH1397">
        <v>530.751708984375</v>
      </c>
      <c r="AI1397">
        <v>11619.1826171875</v>
      </c>
      <c r="AJ1397">
        <v>865.2938232421875</v>
      </c>
      <c r="AK1397">
        <v>419</v>
      </c>
      <c r="AL1397">
        <v>36386.56640625</v>
      </c>
      <c r="AM1397">
        <v>18672.353515625</v>
      </c>
      <c r="AN1397">
        <v>17714.20703125</v>
      </c>
      <c r="AO1397" s="5" t="s">
        <v>878</v>
      </c>
    </row>
    <row r="1398" spans="1:41" ht="15" x14ac:dyDescent="0.25">
      <c r="A1398">
        <v>2016</v>
      </c>
      <c r="B1398" s="5" t="s">
        <v>83</v>
      </c>
      <c r="C1398" s="5" t="s">
        <v>361</v>
      </c>
      <c r="D1398" s="5" t="s">
        <v>91</v>
      </c>
      <c r="E1398" s="5" t="s">
        <v>115</v>
      </c>
      <c r="F1398" s="5" t="s">
        <v>423</v>
      </c>
      <c r="G1398" s="5" t="s">
        <v>97</v>
      </c>
      <c r="H1398" s="5" t="s">
        <v>319</v>
      </c>
      <c r="I1398">
        <v>613.23607000000015</v>
      </c>
      <c r="J1398">
        <v>1678</v>
      </c>
      <c r="K1398">
        <v>45.722000000000001</v>
      </c>
      <c r="L1398">
        <v>439</v>
      </c>
      <c r="M1398">
        <v>245.84401</v>
      </c>
      <c r="N1398">
        <v>23.777809000000001</v>
      </c>
      <c r="O1398">
        <v>1033</v>
      </c>
      <c r="P1398">
        <v>2473.954675</v>
      </c>
      <c r="Q1398">
        <v>76.495000000000005</v>
      </c>
      <c r="R1398">
        <v>427.11424999999969</v>
      </c>
      <c r="S1398">
        <v>296.93637999999999</v>
      </c>
      <c r="T1398">
        <v>1874</v>
      </c>
      <c r="U1398">
        <v>0</v>
      </c>
      <c r="V1398">
        <v>1194</v>
      </c>
      <c r="W1398">
        <v>317.28393</v>
      </c>
      <c r="X1398">
        <v>355</v>
      </c>
      <c r="Y1398">
        <v>0</v>
      </c>
      <c r="Z1398">
        <v>213.399</v>
      </c>
      <c r="AA1398">
        <v>7983.9724399999996</v>
      </c>
      <c r="AB1398">
        <v>6.2377900000000004</v>
      </c>
      <c r="AC1398">
        <v>338.95803999999998</v>
      </c>
      <c r="AD1398">
        <v>971.25</v>
      </c>
      <c r="AE1398">
        <v>31.77264000000001</v>
      </c>
      <c r="AF1398">
        <v>1912.38</v>
      </c>
      <c r="AG1398">
        <v>401</v>
      </c>
      <c r="AH1398">
        <v>530.75173528569496</v>
      </c>
      <c r="AI1398">
        <v>11619.182308330999</v>
      </c>
      <c r="AJ1398">
        <v>865.29381999999998</v>
      </c>
      <c r="AK1398">
        <v>419</v>
      </c>
      <c r="AL1398">
        <v>36386.56640625</v>
      </c>
      <c r="AM1398">
        <v>18672.353515625</v>
      </c>
      <c r="AN1398">
        <v>17714.208984375</v>
      </c>
      <c r="AO1398" s="5" t="s">
        <v>881</v>
      </c>
    </row>
    <row r="1399" spans="1:41" ht="15" x14ac:dyDescent="0.25">
      <c r="A1399">
        <v>2016</v>
      </c>
      <c r="B1399" s="5" t="s">
        <v>83</v>
      </c>
      <c r="C1399" s="5" t="s">
        <v>361</v>
      </c>
      <c r="D1399" s="5" t="s">
        <v>91</v>
      </c>
      <c r="E1399" s="5" t="s">
        <v>115</v>
      </c>
      <c r="F1399" s="5" t="s">
        <v>116</v>
      </c>
      <c r="G1399" s="5" t="s">
        <v>94</v>
      </c>
      <c r="H1399" s="5" t="s">
        <v>319</v>
      </c>
      <c r="I1399">
        <v>3250.365478515625</v>
      </c>
      <c r="J1399">
        <v>1929</v>
      </c>
      <c r="K1399">
        <v>343.43701171875</v>
      </c>
      <c r="L1399">
        <v>439</v>
      </c>
      <c r="M1399">
        <v>1503.4949951171875</v>
      </c>
      <c r="N1399">
        <v>538.67938232421875</v>
      </c>
      <c r="O1399">
        <v>1696</v>
      </c>
      <c r="P1399">
        <v>2770.3447265625</v>
      </c>
      <c r="Q1399">
        <v>299.0159912109375</v>
      </c>
      <c r="R1399">
        <v>848.184326171875</v>
      </c>
      <c r="S1399">
        <v>1506.5880126953125</v>
      </c>
      <c r="T1399">
        <v>2165</v>
      </c>
      <c r="U1399">
        <v>0</v>
      </c>
      <c r="V1399">
        <v>1367</v>
      </c>
      <c r="W1399">
        <v>355.283935546875</v>
      </c>
      <c r="X1399">
        <v>545</v>
      </c>
      <c r="Y1399">
        <v>2994.926025390625</v>
      </c>
      <c r="Z1399">
        <v>769.61602783203125</v>
      </c>
      <c r="AA1399">
        <v>15110.15625</v>
      </c>
      <c r="AB1399">
        <v>357.15399169921875</v>
      </c>
      <c r="AC1399">
        <v>1452.3092041015625</v>
      </c>
      <c r="AD1399">
        <v>1552.22998046875</v>
      </c>
      <c r="AE1399">
        <v>3753.309814453125</v>
      </c>
      <c r="AF1399">
        <v>2500.570068359375</v>
      </c>
      <c r="AG1399">
        <v>2356</v>
      </c>
      <c r="AH1399">
        <v>2515.3583984375</v>
      </c>
      <c r="AI1399">
        <v>12343.8759765625</v>
      </c>
      <c r="AJ1399">
        <v>964.85028076171875</v>
      </c>
      <c r="AK1399">
        <v>517</v>
      </c>
      <c r="AL1399">
        <v>66743.7421875</v>
      </c>
      <c r="AM1399">
        <v>41343.328125</v>
      </c>
      <c r="AN1399">
        <v>25400.421875</v>
      </c>
      <c r="AO1399" s="5" t="s">
        <v>882</v>
      </c>
    </row>
    <row r="1400" spans="1:41" ht="15" x14ac:dyDescent="0.25">
      <c r="A1400">
        <v>2016</v>
      </c>
      <c r="B1400" s="5" t="s">
        <v>83</v>
      </c>
      <c r="C1400" s="5" t="s">
        <v>361</v>
      </c>
      <c r="D1400" s="5" t="s">
        <v>91</v>
      </c>
      <c r="E1400" s="5" t="s">
        <v>115</v>
      </c>
      <c r="F1400" s="5" t="s">
        <v>116</v>
      </c>
      <c r="G1400" s="5" t="s">
        <v>97</v>
      </c>
      <c r="H1400" s="5" t="s">
        <v>319</v>
      </c>
      <c r="I1400">
        <v>3250.3653600000011</v>
      </c>
      <c r="J1400">
        <v>1929</v>
      </c>
      <c r="K1400">
        <v>343.43700000000001</v>
      </c>
      <c r="L1400">
        <v>439</v>
      </c>
      <c r="M1400">
        <v>1503.49505</v>
      </c>
      <c r="N1400">
        <v>538.67936099999997</v>
      </c>
      <c r="O1400">
        <v>1696</v>
      </c>
      <c r="P1400">
        <v>2770.3446450000001</v>
      </c>
      <c r="Q1400">
        <v>299.01600000000002</v>
      </c>
      <c r="R1400">
        <v>848.18429999999967</v>
      </c>
      <c r="S1400">
        <v>1506.58799</v>
      </c>
      <c r="T1400">
        <v>2165</v>
      </c>
      <c r="U1400">
        <v>0</v>
      </c>
      <c r="V1400">
        <v>1367</v>
      </c>
      <c r="W1400">
        <v>355.28393</v>
      </c>
      <c r="X1400">
        <v>545</v>
      </c>
      <c r="Y1400">
        <v>2994.9259999999999</v>
      </c>
      <c r="Z1400">
        <v>769.61599999999999</v>
      </c>
      <c r="AA1400">
        <v>15110.15611</v>
      </c>
      <c r="AB1400">
        <v>357.15397973616098</v>
      </c>
      <c r="AC1400">
        <v>1452.3092000000011</v>
      </c>
      <c r="AD1400">
        <v>1552.23</v>
      </c>
      <c r="AE1400">
        <v>3753.3098599999998</v>
      </c>
      <c r="AF1400">
        <v>2500.5700000000002</v>
      </c>
      <c r="AG1400">
        <v>2356</v>
      </c>
      <c r="AH1400">
        <v>2515.3582929964959</v>
      </c>
      <c r="AI1400">
        <v>12343.875515692</v>
      </c>
      <c r="AJ1400">
        <v>964.85026999999991</v>
      </c>
      <c r="AK1400">
        <v>517</v>
      </c>
      <c r="AL1400">
        <v>66743.7421875</v>
      </c>
      <c r="AM1400">
        <v>41343.328125</v>
      </c>
      <c r="AN1400">
        <v>25400.421875</v>
      </c>
      <c r="AO1400" s="5" t="s">
        <v>885</v>
      </c>
    </row>
    <row r="1401" spans="1:41" ht="15" x14ac:dyDescent="0.25">
      <c r="A1401">
        <v>2016</v>
      </c>
      <c r="B1401" s="5" t="s">
        <v>83</v>
      </c>
      <c r="C1401" s="5" t="s">
        <v>361</v>
      </c>
      <c r="D1401" s="5" t="s">
        <v>91</v>
      </c>
      <c r="E1401" s="5" t="s">
        <v>27</v>
      </c>
      <c r="F1401" s="5" t="s">
        <v>27</v>
      </c>
      <c r="G1401" s="5" t="s">
        <v>94</v>
      </c>
      <c r="H1401" s="5" t="s">
        <v>319</v>
      </c>
      <c r="I1401">
        <v>3079.47607421875</v>
      </c>
      <c r="J1401">
        <v>8980</v>
      </c>
      <c r="K1401">
        <v>18.788000106811523</v>
      </c>
      <c r="L1401">
        <v>370</v>
      </c>
      <c r="M1401">
        <v>3308.80126953125</v>
      </c>
      <c r="N1401">
        <v>333.48785400390625</v>
      </c>
      <c r="O1401">
        <v>20</v>
      </c>
      <c r="P1401">
        <v>4841.0673828125</v>
      </c>
      <c r="Q1401">
        <v>3009</v>
      </c>
      <c r="R1401">
        <v>233.53378295898437</v>
      </c>
      <c r="S1401">
        <v>9242.23828125</v>
      </c>
      <c r="T1401">
        <v>0</v>
      </c>
      <c r="U1401">
        <v>15.108340263366699</v>
      </c>
      <c r="V1401">
        <v>2470</v>
      </c>
      <c r="W1401">
        <v>5274</v>
      </c>
      <c r="X1401">
        <v>3546</v>
      </c>
      <c r="Y1401">
        <v>39664.5625</v>
      </c>
      <c r="Z1401">
        <v>5812.07177734375</v>
      </c>
      <c r="AA1401">
        <v>21707.068359375</v>
      </c>
      <c r="AB1401">
        <v>226.27827453613281</v>
      </c>
      <c r="AC1401">
        <v>90.4593505859375</v>
      </c>
      <c r="AD1401">
        <v>11437.8798828125</v>
      </c>
      <c r="AE1401">
        <v>3064.27294921875</v>
      </c>
      <c r="AF1401">
        <v>7783.56689453125</v>
      </c>
      <c r="AG1401">
        <v>21514</v>
      </c>
      <c r="AH1401">
        <v>9047.1611328125</v>
      </c>
      <c r="AI1401">
        <v>753.75469970703125</v>
      </c>
      <c r="AJ1401">
        <v>218.40571594238281</v>
      </c>
      <c r="AK1401">
        <v>278</v>
      </c>
      <c r="AL1401">
        <v>166338.984375</v>
      </c>
      <c r="AM1401">
        <v>123186.0859375</v>
      </c>
      <c r="AN1401">
        <v>43152.8984375</v>
      </c>
      <c r="AO1401" s="5" t="s">
        <v>901</v>
      </c>
    </row>
    <row r="1402" spans="1:41" ht="15" x14ac:dyDescent="0.25">
      <c r="A1402">
        <v>2016</v>
      </c>
      <c r="B1402" s="5" t="s">
        <v>83</v>
      </c>
      <c r="C1402" s="5" t="s">
        <v>361</v>
      </c>
      <c r="D1402" s="5" t="s">
        <v>91</v>
      </c>
      <c r="E1402" s="5" t="s">
        <v>27</v>
      </c>
      <c r="F1402" s="5" t="s">
        <v>27</v>
      </c>
      <c r="G1402" s="5" t="s">
        <v>97</v>
      </c>
      <c r="H1402" s="5" t="s">
        <v>319</v>
      </c>
      <c r="I1402">
        <v>3079.4761599999988</v>
      </c>
      <c r="J1402">
        <v>8980</v>
      </c>
      <c r="K1402">
        <v>18.788</v>
      </c>
      <c r="L1402">
        <v>370</v>
      </c>
      <c r="M1402">
        <v>3308.8013700000001</v>
      </c>
      <c r="N1402">
        <v>333.4878690000001</v>
      </c>
      <c r="O1402">
        <v>20</v>
      </c>
      <c r="P1402">
        <v>4841.0676249999997</v>
      </c>
      <c r="Q1402">
        <v>3009</v>
      </c>
      <c r="R1402">
        <v>233.53378000000001</v>
      </c>
      <c r="S1402">
        <v>9242.2385499999982</v>
      </c>
      <c r="T1402">
        <v>0</v>
      </c>
      <c r="U1402">
        <v>15.108339999999989</v>
      </c>
      <c r="V1402">
        <v>2470</v>
      </c>
      <c r="W1402">
        <v>5274</v>
      </c>
      <c r="X1402">
        <v>3546</v>
      </c>
      <c r="Y1402">
        <v>39664.561000000009</v>
      </c>
      <c r="Z1402">
        <v>5812.072000000001</v>
      </c>
      <c r="AA1402">
        <v>21707.068200000009</v>
      </c>
      <c r="AB1402">
        <v>226.27826999999999</v>
      </c>
      <c r="AC1402">
        <v>90.459349999999972</v>
      </c>
      <c r="AD1402">
        <v>11437.88</v>
      </c>
      <c r="AE1402">
        <v>3064.2728900000029</v>
      </c>
      <c r="AF1402">
        <v>7783.5669999999991</v>
      </c>
      <c r="AG1402">
        <v>21514</v>
      </c>
      <c r="AH1402">
        <v>9047.1608565380957</v>
      </c>
      <c r="AI1402">
        <v>753.75467979123084</v>
      </c>
      <c r="AJ1402">
        <v>218.40571</v>
      </c>
      <c r="AK1402">
        <v>278</v>
      </c>
      <c r="AL1402">
        <v>166338.984375</v>
      </c>
      <c r="AM1402">
        <v>123186.0859375</v>
      </c>
      <c r="AN1402">
        <v>43152.8984375</v>
      </c>
      <c r="AO1402" s="5" t="s">
        <v>903</v>
      </c>
    </row>
    <row r="1403" spans="1:41" ht="15" x14ac:dyDescent="0.25">
      <c r="A1403">
        <v>2016</v>
      </c>
      <c r="B1403" s="5" t="s">
        <v>83</v>
      </c>
      <c r="C1403" s="5" t="s">
        <v>361</v>
      </c>
      <c r="D1403" s="5" t="s">
        <v>91</v>
      </c>
      <c r="E1403" s="5" t="s">
        <v>453</v>
      </c>
      <c r="F1403" s="5" t="s">
        <v>453</v>
      </c>
      <c r="G1403" s="5" t="s">
        <v>94</v>
      </c>
      <c r="H1403" s="5" t="s">
        <v>319</v>
      </c>
      <c r="I1403">
        <v>5831.35400390625</v>
      </c>
      <c r="J1403">
        <v>6114</v>
      </c>
      <c r="K1403">
        <v>148.43800354003906</v>
      </c>
      <c r="L1403">
        <v>280</v>
      </c>
      <c r="M1403">
        <v>4310.27197265625</v>
      </c>
      <c r="N1403">
        <v>0</v>
      </c>
      <c r="O1403">
        <v>0</v>
      </c>
      <c r="P1403">
        <v>1292.7498779296875</v>
      </c>
      <c r="Q1403">
        <v>142.55400085449219</v>
      </c>
      <c r="R1403">
        <v>270.0880126953125</v>
      </c>
      <c r="S1403">
        <v>4996</v>
      </c>
      <c r="T1403">
        <v>66</v>
      </c>
      <c r="U1403">
        <v>26.367460250854492</v>
      </c>
      <c r="V1403">
        <v>187</v>
      </c>
      <c r="W1403">
        <v>2480</v>
      </c>
      <c r="X1403">
        <v>1977</v>
      </c>
      <c r="Y1403">
        <v>7054.4931640625</v>
      </c>
      <c r="Z1403">
        <v>1363.3790283203125</v>
      </c>
      <c r="AA1403">
        <v>19960.669921875</v>
      </c>
      <c r="AB1403">
        <v>0</v>
      </c>
      <c r="AC1403">
        <v>0</v>
      </c>
      <c r="AD1403">
        <v>2526.75</v>
      </c>
      <c r="AE1403">
        <v>1527.533203125</v>
      </c>
      <c r="AF1403">
        <v>4537.55615234375</v>
      </c>
      <c r="AG1403">
        <v>38455</v>
      </c>
      <c r="AH1403">
        <v>4479.92431640625</v>
      </c>
      <c r="AI1403">
        <v>1047.1810302734375</v>
      </c>
      <c r="AJ1403">
        <v>4931.38037109375</v>
      </c>
      <c r="AK1403">
        <v>594</v>
      </c>
      <c r="AL1403">
        <v>114599.6875</v>
      </c>
      <c r="AM1403">
        <v>91974.125</v>
      </c>
      <c r="AN1403">
        <v>22625.56640625</v>
      </c>
      <c r="AO1403" s="5" t="s">
        <v>910</v>
      </c>
    </row>
    <row r="1404" spans="1:41" ht="15" x14ac:dyDescent="0.25">
      <c r="A1404">
        <v>2016</v>
      </c>
      <c r="B1404" s="5" t="s">
        <v>83</v>
      </c>
      <c r="C1404" s="5" t="s">
        <v>361</v>
      </c>
      <c r="D1404" s="5" t="s">
        <v>91</v>
      </c>
      <c r="E1404" s="5" t="s">
        <v>453</v>
      </c>
      <c r="F1404" s="5" t="s">
        <v>453</v>
      </c>
      <c r="G1404" s="5" t="s">
        <v>97</v>
      </c>
      <c r="H1404" s="5" t="s">
        <v>319</v>
      </c>
      <c r="I1404">
        <v>5831.3540100000009</v>
      </c>
      <c r="J1404">
        <v>6114</v>
      </c>
      <c r="K1404">
        <v>148.43799999999999</v>
      </c>
      <c r="L1404">
        <v>280</v>
      </c>
      <c r="M1404">
        <v>4310.2719299999999</v>
      </c>
      <c r="N1404">
        <v>0</v>
      </c>
      <c r="O1404">
        <v>0</v>
      </c>
      <c r="P1404">
        <v>1292.7498900000001</v>
      </c>
      <c r="Q1404">
        <v>142.554</v>
      </c>
      <c r="R1404">
        <v>270.08800000000002</v>
      </c>
      <c r="S1404">
        <v>4996</v>
      </c>
      <c r="T1404">
        <v>66</v>
      </c>
      <c r="U1404">
        <v>26.367460000000001</v>
      </c>
      <c r="V1404">
        <v>187</v>
      </c>
      <c r="W1404">
        <v>2480</v>
      </c>
      <c r="X1404">
        <v>1977</v>
      </c>
      <c r="Y1404">
        <v>7054.4930000000004</v>
      </c>
      <c r="Z1404">
        <v>1363.3789999999999</v>
      </c>
      <c r="AA1404">
        <v>19960.670099999999</v>
      </c>
      <c r="AB1404">
        <v>0</v>
      </c>
      <c r="AC1404">
        <v>0</v>
      </c>
      <c r="AD1404">
        <v>2526.75</v>
      </c>
      <c r="AE1404">
        <v>1527.53316</v>
      </c>
      <c r="AF1404">
        <v>4537.5559999999996</v>
      </c>
      <c r="AG1404">
        <v>38455</v>
      </c>
      <c r="AH1404">
        <v>4479.9245099999989</v>
      </c>
      <c r="AI1404">
        <v>1047.1809763260001</v>
      </c>
      <c r="AJ1404">
        <v>4931.3801499999927</v>
      </c>
      <c r="AK1404">
        <v>594</v>
      </c>
      <c r="AL1404">
        <v>114599.6875</v>
      </c>
      <c r="AM1404">
        <v>91974.125</v>
      </c>
      <c r="AN1404">
        <v>22625.56640625</v>
      </c>
      <c r="AO1404" s="5" t="s">
        <v>911</v>
      </c>
    </row>
    <row r="1405" spans="1:41" ht="15" x14ac:dyDescent="0.25">
      <c r="A1405">
        <v>2016</v>
      </c>
      <c r="B1405" s="5" t="s">
        <v>83</v>
      </c>
      <c r="C1405" s="5" t="s">
        <v>361</v>
      </c>
      <c r="D1405" s="5" t="s">
        <v>91</v>
      </c>
      <c r="E1405" s="5" t="s">
        <v>457</v>
      </c>
      <c r="F1405" s="5" t="s">
        <v>457</v>
      </c>
      <c r="G1405" s="5" t="s">
        <v>94</v>
      </c>
      <c r="H1405" s="5" t="s">
        <v>319</v>
      </c>
      <c r="I1405">
        <v>0</v>
      </c>
      <c r="J1405"/>
      <c r="K1405">
        <v>0</v>
      </c>
      <c r="L1405"/>
      <c r="M1405"/>
      <c r="N1405">
        <v>0</v>
      </c>
      <c r="O1405">
        <v>154</v>
      </c>
      <c r="P1405"/>
      <c r="Q1405">
        <v>0</v>
      </c>
      <c r="R1405">
        <v>0</v>
      </c>
      <c r="S1405"/>
      <c r="T1405"/>
      <c r="U1405"/>
      <c r="V1405">
        <v>195</v>
      </c>
      <c r="W1405"/>
      <c r="X1405">
        <v>419</v>
      </c>
      <c r="Y1405">
        <v>0</v>
      </c>
      <c r="Z1405">
        <v>0</v>
      </c>
      <c r="AA1405">
        <v>0</v>
      </c>
      <c r="AB1405">
        <v>0</v>
      </c>
      <c r="AC1405"/>
      <c r="AD1405">
        <v>0</v>
      </c>
      <c r="AE1405">
        <v>0</v>
      </c>
      <c r="AF1405"/>
      <c r="AG1405">
        <v>0</v>
      </c>
      <c r="AH1405"/>
      <c r="AI1405"/>
      <c r="AJ1405">
        <v>0</v>
      </c>
      <c r="AK1405"/>
      <c r="AL1405">
        <v>768</v>
      </c>
      <c r="AM1405">
        <v>195</v>
      </c>
      <c r="AN1405">
        <v>573</v>
      </c>
      <c r="AO1405" s="5" t="s">
        <v>914</v>
      </c>
    </row>
    <row r="1406" spans="1:41" ht="15" x14ac:dyDescent="0.25">
      <c r="A1406">
        <v>2016</v>
      </c>
      <c r="B1406" s="5" t="s">
        <v>83</v>
      </c>
      <c r="C1406" s="5" t="s">
        <v>361</v>
      </c>
      <c r="D1406" s="5" t="s">
        <v>91</v>
      </c>
      <c r="E1406" s="5" t="s">
        <v>457</v>
      </c>
      <c r="F1406" s="5" t="s">
        <v>457</v>
      </c>
      <c r="G1406" s="5" t="s">
        <v>97</v>
      </c>
      <c r="H1406" s="5" t="s">
        <v>319</v>
      </c>
      <c r="I1406">
        <v>0</v>
      </c>
      <c r="J1406"/>
      <c r="K1406">
        <v>0</v>
      </c>
      <c r="L1406"/>
      <c r="M1406"/>
      <c r="N1406">
        <v>0</v>
      </c>
      <c r="O1406">
        <v>154</v>
      </c>
      <c r="P1406"/>
      <c r="Q1406">
        <v>0</v>
      </c>
      <c r="R1406">
        <v>0</v>
      </c>
      <c r="S1406"/>
      <c r="T1406"/>
      <c r="U1406"/>
      <c r="V1406">
        <v>195</v>
      </c>
      <c r="W1406"/>
      <c r="X1406">
        <v>419</v>
      </c>
      <c r="Y1406">
        <v>0</v>
      </c>
      <c r="Z1406">
        <v>0</v>
      </c>
      <c r="AA1406">
        <v>0</v>
      </c>
      <c r="AB1406">
        <v>0</v>
      </c>
      <c r="AC1406"/>
      <c r="AD1406">
        <v>0</v>
      </c>
      <c r="AE1406">
        <v>0</v>
      </c>
      <c r="AF1406"/>
      <c r="AG1406">
        <v>0</v>
      </c>
      <c r="AH1406"/>
      <c r="AI1406"/>
      <c r="AJ1406">
        <v>0</v>
      </c>
      <c r="AK1406"/>
      <c r="AL1406">
        <v>768</v>
      </c>
      <c r="AM1406">
        <v>195</v>
      </c>
      <c r="AN1406">
        <v>573</v>
      </c>
      <c r="AO1406" s="5" t="s">
        <v>915</v>
      </c>
    </row>
    <row r="1407" spans="1:41" ht="15" x14ac:dyDescent="0.25">
      <c r="A1407">
        <v>2016</v>
      </c>
      <c r="B1407" s="5" t="s">
        <v>83</v>
      </c>
      <c r="C1407" s="5" t="s">
        <v>371</v>
      </c>
      <c r="D1407" s="5" t="s">
        <v>91</v>
      </c>
      <c r="E1407" s="5" t="s">
        <v>154</v>
      </c>
      <c r="F1407" s="5" t="s">
        <v>370</v>
      </c>
      <c r="G1407" s="5" t="s">
        <v>94</v>
      </c>
      <c r="H1407" s="5" t="s">
        <v>319</v>
      </c>
      <c r="I1407">
        <v>4131.2138671875</v>
      </c>
      <c r="J1407">
        <v>5511</v>
      </c>
      <c r="K1407">
        <v>926.35198974609375</v>
      </c>
      <c r="L1407">
        <v>972</v>
      </c>
      <c r="M1407">
        <v>3167.535888671875</v>
      </c>
      <c r="N1407">
        <v>5111.6689453125</v>
      </c>
      <c r="O1407">
        <v>11640.7998046875</v>
      </c>
      <c r="P1407">
        <v>8367.6337890625</v>
      </c>
      <c r="Q1407">
        <v>2415.85302734375</v>
      </c>
      <c r="R1407">
        <v>5594.18115234375</v>
      </c>
      <c r="S1407">
        <v>3021.451171875</v>
      </c>
      <c r="T1407">
        <v>6952</v>
      </c>
      <c r="U1407">
        <v>451.9930419921875</v>
      </c>
      <c r="V1407">
        <v>1527</v>
      </c>
      <c r="W1407">
        <v>1099</v>
      </c>
      <c r="X1407">
        <v>10253</v>
      </c>
      <c r="Y1407">
        <v>17066.412109375</v>
      </c>
      <c r="Z1407">
        <v>3030.780029296875</v>
      </c>
      <c r="AA1407">
        <v>52529.56640625</v>
      </c>
      <c r="AB1407">
        <v>657.93243408203125</v>
      </c>
      <c r="AC1407">
        <v>6451.1279296875</v>
      </c>
      <c r="AD1407">
        <v>9239.8095703125</v>
      </c>
      <c r="AE1407">
        <v>7424.734375</v>
      </c>
      <c r="AF1407">
        <v>15800.6064453125</v>
      </c>
      <c r="AG1407">
        <v>64028</v>
      </c>
      <c r="AH1407">
        <v>10602.2548828125</v>
      </c>
      <c r="AI1407">
        <v>1108.7716064453125</v>
      </c>
      <c r="AJ1407">
        <v>19641.251953125</v>
      </c>
      <c r="AK1407">
        <v>1086</v>
      </c>
      <c r="AL1407">
        <v>279809.9375</v>
      </c>
      <c r="AM1407">
        <v>220055.015625</v>
      </c>
      <c r="AN1407">
        <v>59754.91015625</v>
      </c>
      <c r="AO1407" s="5" t="s">
        <v>817</v>
      </c>
    </row>
    <row r="1408" spans="1:41" ht="15" x14ac:dyDescent="0.25">
      <c r="A1408">
        <v>2016</v>
      </c>
      <c r="B1408" s="5" t="s">
        <v>83</v>
      </c>
      <c r="C1408" s="5" t="s">
        <v>371</v>
      </c>
      <c r="D1408" s="5" t="s">
        <v>91</v>
      </c>
      <c r="E1408" s="5" t="s">
        <v>154</v>
      </c>
      <c r="F1408" s="5" t="s">
        <v>370</v>
      </c>
      <c r="G1408" s="5" t="s">
        <v>97</v>
      </c>
      <c r="H1408" s="5" t="s">
        <v>319</v>
      </c>
      <c r="I1408">
        <v>4131.2139300000008</v>
      </c>
      <c r="J1408">
        <v>5511</v>
      </c>
      <c r="K1408">
        <v>926.35200000000009</v>
      </c>
      <c r="L1408">
        <v>972</v>
      </c>
      <c r="M1408">
        <v>3167.5358900000001</v>
      </c>
      <c r="N1408">
        <v>5111.6689139999999</v>
      </c>
      <c r="O1408">
        <v>11640.8</v>
      </c>
      <c r="P1408">
        <v>8367.6334900000002</v>
      </c>
      <c r="Q1408">
        <v>2415.8530000000001</v>
      </c>
      <c r="R1408">
        <v>5594.1813399999983</v>
      </c>
      <c r="S1408">
        <v>3021.451169999998</v>
      </c>
      <c r="T1408">
        <v>6952</v>
      </c>
      <c r="U1408">
        <v>451.99304000000012</v>
      </c>
      <c r="V1408">
        <v>1527</v>
      </c>
      <c r="W1408">
        <v>1099</v>
      </c>
      <c r="X1408">
        <v>10253</v>
      </c>
      <c r="Y1408">
        <v>17066.412</v>
      </c>
      <c r="Z1408">
        <v>3030.78</v>
      </c>
      <c r="AA1408">
        <v>52529.567290000072</v>
      </c>
      <c r="AB1408">
        <v>657.93242589398881</v>
      </c>
      <c r="AC1408">
        <v>6451.1281699999681</v>
      </c>
      <c r="AD1408">
        <v>9239.81</v>
      </c>
      <c r="AE1408">
        <v>7424.7342800000624</v>
      </c>
      <c r="AF1408">
        <v>15800.606</v>
      </c>
      <c r="AG1408">
        <v>64028</v>
      </c>
      <c r="AH1408">
        <v>10602.254449111049</v>
      </c>
      <c r="AI1408">
        <v>1108.7716246512921</v>
      </c>
      <c r="AJ1408">
        <v>19641.251110000001</v>
      </c>
      <c r="AK1408">
        <v>1086</v>
      </c>
      <c r="AL1408">
        <v>279809.9375</v>
      </c>
      <c r="AM1408">
        <v>220055.015625</v>
      </c>
      <c r="AN1408">
        <v>59754.91015625</v>
      </c>
      <c r="AO1408" s="5" t="s">
        <v>818</v>
      </c>
    </row>
    <row r="1409" spans="1:41" ht="15" x14ac:dyDescent="0.25">
      <c r="A1409">
        <v>2016</v>
      </c>
      <c r="B1409" s="5" t="s">
        <v>83</v>
      </c>
      <c r="C1409" s="5" t="s">
        <v>371</v>
      </c>
      <c r="D1409" s="5" t="s">
        <v>91</v>
      </c>
      <c r="E1409" s="5" t="s">
        <v>154</v>
      </c>
      <c r="F1409" s="5" t="s">
        <v>374</v>
      </c>
      <c r="G1409" s="5" t="s">
        <v>94</v>
      </c>
      <c r="H1409" s="5" t="s">
        <v>319</v>
      </c>
      <c r="I1409">
        <v>2813.84619140625</v>
      </c>
      <c r="J1409">
        <v>5485</v>
      </c>
      <c r="K1409">
        <v>904.82098388671875</v>
      </c>
      <c r="L1409">
        <v>972</v>
      </c>
      <c r="M1409">
        <v>3167.535888671875</v>
      </c>
      <c r="N1409">
        <v>5111.6689453125</v>
      </c>
      <c r="O1409">
        <v>11640.7998046875</v>
      </c>
      <c r="P1409">
        <v>7870.68359375</v>
      </c>
      <c r="Q1409">
        <v>2385.756103515625</v>
      </c>
      <c r="R1409">
        <v>5360.59326171875</v>
      </c>
      <c r="S1409">
        <v>3021.451171875</v>
      </c>
      <c r="T1409">
        <v>6952</v>
      </c>
      <c r="U1409">
        <v>451.9930419921875</v>
      </c>
      <c r="V1409">
        <v>1399</v>
      </c>
      <c r="W1409">
        <v>767.20538330078125</v>
      </c>
      <c r="X1409">
        <v>10253</v>
      </c>
      <c r="Y1409">
        <v>17066.412109375</v>
      </c>
      <c r="Z1409">
        <v>3030.780029296875</v>
      </c>
      <c r="AA1409">
        <v>52508.37109375</v>
      </c>
      <c r="AB1409">
        <v>657.93243408203125</v>
      </c>
      <c r="AC1409">
        <v>6451.1279296875</v>
      </c>
      <c r="AD1409">
        <v>9226.33984375</v>
      </c>
      <c r="AE1409">
        <v>7424.734375</v>
      </c>
      <c r="AF1409">
        <v>15800.6064453125</v>
      </c>
      <c r="AG1409">
        <v>64028</v>
      </c>
      <c r="AH1409">
        <v>10332.7119140625</v>
      </c>
      <c r="AI1409">
        <v>1001.1160888671875</v>
      </c>
      <c r="AJ1409">
        <v>19641.251953125</v>
      </c>
      <c r="AK1409">
        <v>1086</v>
      </c>
      <c r="AL1409">
        <v>276812.75</v>
      </c>
      <c r="AM1409">
        <v>217801.828125</v>
      </c>
      <c r="AN1409">
        <v>59010.9140625</v>
      </c>
      <c r="AO1409" s="5" t="s">
        <v>820</v>
      </c>
    </row>
    <row r="1410" spans="1:41" ht="15" x14ac:dyDescent="0.25">
      <c r="A1410">
        <v>2016</v>
      </c>
      <c r="B1410" s="5" t="s">
        <v>83</v>
      </c>
      <c r="C1410" s="5" t="s">
        <v>371</v>
      </c>
      <c r="D1410" s="5" t="s">
        <v>91</v>
      </c>
      <c r="E1410" s="5" t="s">
        <v>154</v>
      </c>
      <c r="F1410" s="5" t="s">
        <v>374</v>
      </c>
      <c r="G1410" s="5" t="s">
        <v>97</v>
      </c>
      <c r="H1410" s="5" t="s">
        <v>319</v>
      </c>
      <c r="I1410">
        <v>2813.846069462888</v>
      </c>
      <c r="J1410">
        <v>5485</v>
      </c>
      <c r="K1410">
        <v>904.82100000000014</v>
      </c>
      <c r="L1410">
        <v>972</v>
      </c>
      <c r="M1410">
        <v>3167.5358900000001</v>
      </c>
      <c r="N1410">
        <v>5111.6689139999999</v>
      </c>
      <c r="O1410">
        <v>11640.8</v>
      </c>
      <c r="P1410">
        <v>7870.6834900000003</v>
      </c>
      <c r="Q1410">
        <v>2385.7559999999999</v>
      </c>
      <c r="R1410">
        <v>5360.5933399999994</v>
      </c>
      <c r="S1410">
        <v>3021.451169999998</v>
      </c>
      <c r="T1410">
        <v>6952</v>
      </c>
      <c r="U1410">
        <v>451.99304000000012</v>
      </c>
      <c r="V1410">
        <v>1399</v>
      </c>
      <c r="W1410">
        <v>767.20539691935994</v>
      </c>
      <c r="X1410">
        <v>10253</v>
      </c>
      <c r="Y1410">
        <v>17066.412</v>
      </c>
      <c r="Z1410">
        <v>3030.78</v>
      </c>
      <c r="AA1410">
        <v>52508.371493028782</v>
      </c>
      <c r="AB1410">
        <v>657.93242589398881</v>
      </c>
      <c r="AC1410">
        <v>6451.1281699999681</v>
      </c>
      <c r="AD1410">
        <v>9226.34</v>
      </c>
      <c r="AE1410">
        <v>7424.7342800000624</v>
      </c>
      <c r="AF1410">
        <v>15800.606</v>
      </c>
      <c r="AG1410">
        <v>64028</v>
      </c>
      <c r="AH1410">
        <v>10332.71184911105</v>
      </c>
      <c r="AI1410">
        <v>1001.116102471292</v>
      </c>
      <c r="AJ1410">
        <v>19641.251110000001</v>
      </c>
      <c r="AK1410">
        <v>1086</v>
      </c>
      <c r="AL1410">
        <v>276812.75</v>
      </c>
      <c r="AM1410">
        <v>217801.8125</v>
      </c>
      <c r="AN1410">
        <v>59010.9140625</v>
      </c>
      <c r="AO1410" s="5" t="s">
        <v>821</v>
      </c>
    </row>
    <row r="1411" spans="1:41" ht="15" x14ac:dyDescent="0.25">
      <c r="A1411">
        <v>2016</v>
      </c>
      <c r="B1411" s="5" t="s">
        <v>83</v>
      </c>
      <c r="C1411" s="5" t="s">
        <v>371</v>
      </c>
      <c r="D1411" s="5" t="s">
        <v>91</v>
      </c>
      <c r="E1411" s="5" t="s">
        <v>154</v>
      </c>
      <c r="F1411" s="5" t="s">
        <v>377</v>
      </c>
      <c r="G1411" s="5" t="s">
        <v>94</v>
      </c>
      <c r="H1411" s="5" t="s">
        <v>319</v>
      </c>
      <c r="I1411">
        <v>1317.367919921875</v>
      </c>
      <c r="J1411">
        <v>26</v>
      </c>
      <c r="K1411">
        <v>21.531000137329102</v>
      </c>
      <c r="L1411"/>
      <c r="M1411"/>
      <c r="N1411">
        <v>0</v>
      </c>
      <c r="O1411">
        <v>0</v>
      </c>
      <c r="P1411">
        <v>496.95001220703125</v>
      </c>
      <c r="Q1411">
        <v>30.097000122070313</v>
      </c>
      <c r="R1411">
        <v>233.58799743652344</v>
      </c>
      <c r="S1411"/>
      <c r="T1411"/>
      <c r="U1411"/>
      <c r="V1411">
        <v>128</v>
      </c>
      <c r="W1411">
        <v>331.79461669921875</v>
      </c>
      <c r="X1411"/>
      <c r="Y1411">
        <v>0</v>
      </c>
      <c r="Z1411">
        <v>0</v>
      </c>
      <c r="AA1411">
        <v>21.195796966552734</v>
      </c>
      <c r="AB1411">
        <v>0</v>
      </c>
      <c r="AC1411">
        <v>0</v>
      </c>
      <c r="AD1411">
        <v>13.470000267028809</v>
      </c>
      <c r="AE1411">
        <v>0</v>
      </c>
      <c r="AF1411"/>
      <c r="AG1411">
        <v>0</v>
      </c>
      <c r="AH1411">
        <v>269.5426025390625</v>
      </c>
      <c r="AI1411">
        <v>107.65552520751953</v>
      </c>
      <c r="AJ1411">
        <v>0</v>
      </c>
      <c r="AK1411"/>
      <c r="AL1411">
        <v>2997.192626953125</v>
      </c>
      <c r="AM1411">
        <v>2253.19873046875</v>
      </c>
      <c r="AN1411">
        <v>743.9937744140625</v>
      </c>
      <c r="AO1411" s="5" t="s">
        <v>823</v>
      </c>
    </row>
    <row r="1412" spans="1:41" ht="15" x14ac:dyDescent="0.25">
      <c r="A1412">
        <v>2016</v>
      </c>
      <c r="B1412" s="5" t="s">
        <v>83</v>
      </c>
      <c r="C1412" s="5" t="s">
        <v>371</v>
      </c>
      <c r="D1412" s="5" t="s">
        <v>91</v>
      </c>
      <c r="E1412" s="5" t="s">
        <v>154</v>
      </c>
      <c r="F1412" s="5" t="s">
        <v>377</v>
      </c>
      <c r="G1412" s="5" t="s">
        <v>97</v>
      </c>
      <c r="H1412" s="5" t="s">
        <v>319</v>
      </c>
      <c r="I1412">
        <v>1317.3678605371131</v>
      </c>
      <c r="J1412">
        <v>26</v>
      </c>
      <c r="K1412">
        <v>21.530999999999999</v>
      </c>
      <c r="L1412"/>
      <c r="M1412"/>
      <c r="N1412">
        <v>0</v>
      </c>
      <c r="O1412">
        <v>0</v>
      </c>
      <c r="P1412">
        <v>496.95</v>
      </c>
      <c r="Q1412">
        <v>30.097000000000001</v>
      </c>
      <c r="R1412">
        <v>233.58799999999999</v>
      </c>
      <c r="S1412"/>
      <c r="T1412"/>
      <c r="U1412"/>
      <c r="V1412">
        <v>128</v>
      </c>
      <c r="W1412">
        <v>331.79460308064012</v>
      </c>
      <c r="X1412"/>
      <c r="Y1412">
        <v>0</v>
      </c>
      <c r="Z1412">
        <v>0</v>
      </c>
      <c r="AA1412">
        <v>21.195796971283048</v>
      </c>
      <c r="AB1412">
        <v>0</v>
      </c>
      <c r="AC1412">
        <v>0</v>
      </c>
      <c r="AD1412">
        <v>13.47</v>
      </c>
      <c r="AE1412">
        <v>0</v>
      </c>
      <c r="AF1412"/>
      <c r="AG1412">
        <v>0</v>
      </c>
      <c r="AH1412">
        <v>269.54259999999999</v>
      </c>
      <c r="AI1412">
        <v>107.65552218000001</v>
      </c>
      <c r="AJ1412">
        <v>0</v>
      </c>
      <c r="AK1412"/>
      <c r="AL1412">
        <v>2997.1923828125</v>
      </c>
      <c r="AM1412">
        <v>2253.19873046875</v>
      </c>
      <c r="AN1412">
        <v>743.99371337890625</v>
      </c>
      <c r="AO1412" s="5" t="s">
        <v>824</v>
      </c>
    </row>
    <row r="1413" spans="1:41" ht="15" x14ac:dyDescent="0.25">
      <c r="A1413">
        <v>2016</v>
      </c>
      <c r="B1413" s="5" t="s">
        <v>83</v>
      </c>
      <c r="C1413" s="5" t="s">
        <v>371</v>
      </c>
      <c r="D1413" s="5" t="s">
        <v>91</v>
      </c>
      <c r="E1413" s="5" t="s">
        <v>154</v>
      </c>
      <c r="F1413" s="5" t="s">
        <v>380</v>
      </c>
      <c r="G1413" s="5" t="s">
        <v>94</v>
      </c>
      <c r="H1413" s="5" t="s">
        <v>319</v>
      </c>
      <c r="I1413">
        <v>345.38162231445312</v>
      </c>
      <c r="J1413">
        <v>341</v>
      </c>
      <c r="K1413"/>
      <c r="L1413">
        <v>181</v>
      </c>
      <c r="M1413">
        <v>920.25726318359375</v>
      </c>
      <c r="N1413">
        <v>60.863372802734375</v>
      </c>
      <c r="O1413">
        <v>616</v>
      </c>
      <c r="P1413">
        <v>2886.896484375</v>
      </c>
      <c r="Q1413">
        <v>527.85699462890625</v>
      </c>
      <c r="R1413">
        <v>1454.218017578125</v>
      </c>
      <c r="S1413">
        <v>75.243453979492188</v>
      </c>
      <c r="T1413">
        <v>42</v>
      </c>
      <c r="U1413">
        <v>117.330322265625</v>
      </c>
      <c r="V1413">
        <v>9</v>
      </c>
      <c r="W1413">
        <v>65</v>
      </c>
      <c r="X1413">
        <v>241</v>
      </c>
      <c r="Y1413">
        <v>248.40899658203125</v>
      </c>
      <c r="Z1413">
        <v>0</v>
      </c>
      <c r="AA1413">
        <v>2822.808349609375</v>
      </c>
      <c r="AB1413">
        <v>0</v>
      </c>
      <c r="AC1413">
        <v>386.16482543945313</v>
      </c>
      <c r="AD1413">
        <v>448.23251342773437</v>
      </c>
      <c r="AE1413">
        <v>0</v>
      </c>
      <c r="AF1413">
        <v>3467.06298828125</v>
      </c>
      <c r="AG1413">
        <v>5718</v>
      </c>
      <c r="AH1413">
        <v>643.15423583984375</v>
      </c>
      <c r="AI1413">
        <v>222.36236572265625</v>
      </c>
      <c r="AJ1413">
        <v>2433.402099609375</v>
      </c>
      <c r="AK1413"/>
      <c r="AL1413">
        <v>24272.646484375</v>
      </c>
      <c r="AM1413">
        <v>20999.39453125</v>
      </c>
      <c r="AN1413">
        <v>3273.249755859375</v>
      </c>
      <c r="AO1413" s="5" t="s">
        <v>826</v>
      </c>
    </row>
    <row r="1414" spans="1:41" ht="15" x14ac:dyDescent="0.25">
      <c r="A1414">
        <v>2016</v>
      </c>
      <c r="B1414" s="5" t="s">
        <v>83</v>
      </c>
      <c r="C1414" s="5" t="s">
        <v>371</v>
      </c>
      <c r="D1414" s="5" t="s">
        <v>91</v>
      </c>
      <c r="E1414" s="5" t="s">
        <v>154</v>
      </c>
      <c r="F1414" s="5" t="s">
        <v>380</v>
      </c>
      <c r="G1414" s="5" t="s">
        <v>97</v>
      </c>
      <c r="H1414" s="5" t="s">
        <v>319</v>
      </c>
      <c r="I1414">
        <v>345.38161000000002</v>
      </c>
      <c r="J1414">
        <v>341</v>
      </c>
      <c r="K1414"/>
      <c r="L1414">
        <v>181</v>
      </c>
      <c r="M1414">
        <v>920.25727000000006</v>
      </c>
      <c r="N1414">
        <v>60.863373999999993</v>
      </c>
      <c r="O1414">
        <v>616</v>
      </c>
      <c r="P1414">
        <v>2886.896389999999</v>
      </c>
      <c r="Q1414">
        <v>527.85699999999997</v>
      </c>
      <c r="R1414">
        <v>1454.2180641653699</v>
      </c>
      <c r="S1414">
        <v>75.243455870303379</v>
      </c>
      <c r="T1414">
        <v>42</v>
      </c>
      <c r="U1414">
        <v>117.33032</v>
      </c>
      <c r="V1414">
        <v>9</v>
      </c>
      <c r="W1414">
        <v>65</v>
      </c>
      <c r="X1414">
        <v>241</v>
      </c>
      <c r="Y1414">
        <v>248.40899999999999</v>
      </c>
      <c r="Z1414">
        <v>0</v>
      </c>
      <c r="AA1414">
        <v>2822.8084086065828</v>
      </c>
      <c r="AB1414">
        <v>0</v>
      </c>
      <c r="AC1414">
        <v>386.16482000000002</v>
      </c>
      <c r="AD1414">
        <v>448.23250000000002</v>
      </c>
      <c r="AE1414">
        <v>0</v>
      </c>
      <c r="AF1414">
        <v>3467.0630000000001</v>
      </c>
      <c r="AG1414">
        <v>5718</v>
      </c>
      <c r="AH1414">
        <v>643.15421425730119</v>
      </c>
      <c r="AI1414">
        <v>222.36237229100001</v>
      </c>
      <c r="AJ1414">
        <v>2433.40202</v>
      </c>
      <c r="AK1414"/>
      <c r="AL1414">
        <v>24272.646484375</v>
      </c>
      <c r="AM1414">
        <v>20999.39453125</v>
      </c>
      <c r="AN1414">
        <v>3273.249755859375</v>
      </c>
      <c r="AO1414" s="5" t="s">
        <v>827</v>
      </c>
    </row>
    <row r="1415" spans="1:41" ht="15" x14ac:dyDescent="0.25">
      <c r="A1415">
        <v>2016</v>
      </c>
      <c r="B1415" s="5" t="s">
        <v>83</v>
      </c>
      <c r="C1415" s="5" t="s">
        <v>371</v>
      </c>
      <c r="D1415" s="5" t="s">
        <v>91</v>
      </c>
      <c r="E1415" s="5" t="s">
        <v>154</v>
      </c>
      <c r="F1415" s="5" t="s">
        <v>383</v>
      </c>
      <c r="G1415" s="5" t="s">
        <v>94</v>
      </c>
      <c r="H1415" s="5" t="s">
        <v>319</v>
      </c>
      <c r="I1415">
        <v>1802.9793701171875</v>
      </c>
      <c r="J1415">
        <v>3806</v>
      </c>
      <c r="K1415">
        <v>352.74398803710937</v>
      </c>
      <c r="L1415">
        <v>414</v>
      </c>
      <c r="M1415">
        <v>1409.867919921875</v>
      </c>
      <c r="N1415">
        <v>3194.72998046875</v>
      </c>
      <c r="O1415">
        <v>4105.39990234375</v>
      </c>
      <c r="P1415">
        <v>860.10076904296875</v>
      </c>
      <c r="Q1415">
        <v>270.21798706054687</v>
      </c>
      <c r="R1415">
        <v>206.67013549804687</v>
      </c>
      <c r="S1415">
        <v>1943.639892578125</v>
      </c>
      <c r="T1415">
        <v>1568</v>
      </c>
      <c r="U1415">
        <v>18.140800476074219</v>
      </c>
      <c r="V1415">
        <v>979</v>
      </c>
      <c r="W1415"/>
      <c r="X1415">
        <v>5648</v>
      </c>
      <c r="Y1415">
        <v>2674.35595703125</v>
      </c>
      <c r="Z1415">
        <v>1615.384033203125</v>
      </c>
      <c r="AA1415">
        <v>27096.541015625</v>
      </c>
      <c r="AB1415">
        <v>298.56182861328125</v>
      </c>
      <c r="AC1415">
        <v>3833.217529296875</v>
      </c>
      <c r="AD1415">
        <v>3076.385009765625</v>
      </c>
      <c r="AE1415">
        <v>3227.603759765625</v>
      </c>
      <c r="AF1415">
        <v>5767.40087890625</v>
      </c>
      <c r="AG1415">
        <v>22429</v>
      </c>
      <c r="AH1415">
        <v>6120.56640625</v>
      </c>
      <c r="AI1415">
        <v>124.58631134033203</v>
      </c>
      <c r="AJ1415">
        <v>7029.703125</v>
      </c>
      <c r="AK1415">
        <v>379</v>
      </c>
      <c r="AL1415">
        <v>110251.8046875</v>
      </c>
      <c r="AM1415">
        <v>85225.046875</v>
      </c>
      <c r="AN1415">
        <v>25026.75</v>
      </c>
      <c r="AO1415" s="5" t="s">
        <v>828</v>
      </c>
    </row>
    <row r="1416" spans="1:41" ht="15" x14ac:dyDescent="0.25">
      <c r="A1416">
        <v>2016</v>
      </c>
      <c r="B1416" s="5" t="s">
        <v>83</v>
      </c>
      <c r="C1416" s="5" t="s">
        <v>371</v>
      </c>
      <c r="D1416" s="5" t="s">
        <v>91</v>
      </c>
      <c r="E1416" s="5" t="s">
        <v>154</v>
      </c>
      <c r="F1416" s="5" t="s">
        <v>383</v>
      </c>
      <c r="G1416" s="5" t="s">
        <v>97</v>
      </c>
      <c r="H1416" s="5" t="s">
        <v>319</v>
      </c>
      <c r="I1416">
        <v>1802.979360000001</v>
      </c>
      <c r="J1416">
        <v>3806</v>
      </c>
      <c r="K1416">
        <v>352.74400000000003</v>
      </c>
      <c r="L1416">
        <v>414</v>
      </c>
      <c r="M1416">
        <v>1409.8679299999999</v>
      </c>
      <c r="N1416">
        <v>3194.729934</v>
      </c>
      <c r="O1416">
        <v>4105.3999999999996</v>
      </c>
      <c r="P1416">
        <v>860.10076000000026</v>
      </c>
      <c r="Q1416">
        <v>270.21800000000002</v>
      </c>
      <c r="R1416">
        <v>206.6701411409887</v>
      </c>
      <c r="S1416">
        <v>1943.63987121988</v>
      </c>
      <c r="T1416">
        <v>1568</v>
      </c>
      <c r="U1416">
        <v>18.140799999999999</v>
      </c>
      <c r="V1416">
        <v>979</v>
      </c>
      <c r="W1416"/>
      <c r="X1416">
        <v>5648</v>
      </c>
      <c r="Y1416">
        <v>2674.3560000000002</v>
      </c>
      <c r="Z1416">
        <v>1615.384</v>
      </c>
      <c r="AA1416">
        <v>27096.540471653811</v>
      </c>
      <c r="AB1416">
        <v>298.56183589398881</v>
      </c>
      <c r="AC1416">
        <v>3833.2175899999652</v>
      </c>
      <c r="AD1416">
        <v>3076.3849999999989</v>
      </c>
      <c r="AE1416">
        <v>3227.6037100000458</v>
      </c>
      <c r="AF1416">
        <v>5767.4009999999998</v>
      </c>
      <c r="AG1416">
        <v>22429</v>
      </c>
      <c r="AH1416">
        <v>6120.5663325474152</v>
      </c>
      <c r="AI1416">
        <v>124.586309079</v>
      </c>
      <c r="AJ1416">
        <v>7029.7033100000026</v>
      </c>
      <c r="AK1416">
        <v>379</v>
      </c>
      <c r="AL1416">
        <v>110251.796875</v>
      </c>
      <c r="AM1416">
        <v>85225.046875</v>
      </c>
      <c r="AN1416">
        <v>25026.75</v>
      </c>
      <c r="AO1416" s="5" t="s">
        <v>830</v>
      </c>
    </row>
    <row r="1417" spans="1:41" ht="15" x14ac:dyDescent="0.25">
      <c r="A1417">
        <v>2016</v>
      </c>
      <c r="B1417" s="5" t="s">
        <v>83</v>
      </c>
      <c r="C1417" s="5" t="s">
        <v>371</v>
      </c>
      <c r="D1417" s="5" t="s">
        <v>91</v>
      </c>
      <c r="E1417" s="5" t="s">
        <v>154</v>
      </c>
      <c r="F1417" s="5" t="s">
        <v>386</v>
      </c>
      <c r="G1417" s="5" t="s">
        <v>94</v>
      </c>
      <c r="H1417" s="5" t="s">
        <v>319</v>
      </c>
      <c r="I1417">
        <v>197.322998046875</v>
      </c>
      <c r="J1417">
        <v>557</v>
      </c>
      <c r="K1417">
        <v>78.5</v>
      </c>
      <c r="L1417">
        <v>130</v>
      </c>
      <c r="M1417">
        <v>748.25238037109375</v>
      </c>
      <c r="N1417">
        <v>410.63137817382812</v>
      </c>
      <c r="O1417">
        <v>2267</v>
      </c>
      <c r="P1417">
        <v>3390.119873046875</v>
      </c>
      <c r="Q1417">
        <v>445.94198608398437</v>
      </c>
      <c r="R1417">
        <v>1223.8719482421875</v>
      </c>
      <c r="S1417">
        <v>147.391357421875</v>
      </c>
      <c r="T1417">
        <v>616</v>
      </c>
      <c r="U1417">
        <v>168.94767761230469</v>
      </c>
      <c r="V1417">
        <v>158</v>
      </c>
      <c r="W1417">
        <v>231</v>
      </c>
      <c r="X1417">
        <v>391</v>
      </c>
      <c r="Y1417">
        <v>3382.751953125</v>
      </c>
      <c r="Z1417">
        <v>0</v>
      </c>
      <c r="AA1417">
        <v>7547.189453125</v>
      </c>
      <c r="AB1417">
        <v>359.37057495117187</v>
      </c>
      <c r="AC1417">
        <v>814.32073974609375</v>
      </c>
      <c r="AD1417">
        <v>951.8499755859375</v>
      </c>
      <c r="AE1417">
        <v>108.36888885498047</v>
      </c>
      <c r="AF1417">
        <v>701.0269775390625</v>
      </c>
      <c r="AG1417">
        <v>6258</v>
      </c>
      <c r="AH1417">
        <v>1239.3372802734375</v>
      </c>
      <c r="AI1417">
        <v>285.2879638671875</v>
      </c>
      <c r="AJ1417">
        <v>2520.307861328125</v>
      </c>
      <c r="AK1417">
        <v>33</v>
      </c>
      <c r="AL1417">
        <v>35361.79296875</v>
      </c>
      <c r="AM1417">
        <v>28013.802734375</v>
      </c>
      <c r="AN1417">
        <v>7347.98974609375</v>
      </c>
      <c r="AO1417" s="5" t="s">
        <v>832</v>
      </c>
    </row>
    <row r="1418" spans="1:41" ht="15" x14ac:dyDescent="0.25">
      <c r="A1418">
        <v>2016</v>
      </c>
      <c r="B1418" s="5" t="s">
        <v>83</v>
      </c>
      <c r="C1418" s="5" t="s">
        <v>371</v>
      </c>
      <c r="D1418" s="5" t="s">
        <v>91</v>
      </c>
      <c r="E1418" s="5" t="s">
        <v>154</v>
      </c>
      <c r="F1418" s="5" t="s">
        <v>386</v>
      </c>
      <c r="G1418" s="5" t="s">
        <v>97</v>
      </c>
      <c r="H1418" s="5" t="s">
        <v>319</v>
      </c>
      <c r="I1418">
        <v>197.32300000000001</v>
      </c>
      <c r="J1418">
        <v>557</v>
      </c>
      <c r="K1418">
        <v>78.5</v>
      </c>
      <c r="L1418">
        <v>130</v>
      </c>
      <c r="M1418">
        <v>748.25238999999988</v>
      </c>
      <c r="N1418">
        <v>410.63137499999988</v>
      </c>
      <c r="O1418">
        <v>2267</v>
      </c>
      <c r="P1418">
        <v>3390.11978</v>
      </c>
      <c r="Q1418">
        <v>445.94200000000001</v>
      </c>
      <c r="R1418">
        <v>1223.8719781380171</v>
      </c>
      <c r="S1418">
        <v>147.39135434443969</v>
      </c>
      <c r="T1418">
        <v>616</v>
      </c>
      <c r="U1418">
        <v>168.94766999999999</v>
      </c>
      <c r="V1418">
        <v>158</v>
      </c>
      <c r="W1418">
        <v>231</v>
      </c>
      <c r="X1418">
        <v>391</v>
      </c>
      <c r="Y1418">
        <v>3382.752</v>
      </c>
      <c r="Z1418">
        <v>0</v>
      </c>
      <c r="AA1418">
        <v>7547.1892717157498</v>
      </c>
      <c r="AB1418">
        <v>359.37058999999999</v>
      </c>
      <c r="AC1418">
        <v>814.32075000000304</v>
      </c>
      <c r="AD1418">
        <v>951.85</v>
      </c>
      <c r="AE1418">
        <v>108.36888999999999</v>
      </c>
      <c r="AF1418">
        <v>701.02700000000004</v>
      </c>
      <c r="AG1418">
        <v>6258</v>
      </c>
      <c r="AH1418">
        <v>1239.33727189656</v>
      </c>
      <c r="AI1418">
        <v>285.2879526942919</v>
      </c>
      <c r="AJ1418">
        <v>2520.307850000002</v>
      </c>
      <c r="AK1418">
        <v>33</v>
      </c>
      <c r="AL1418">
        <v>35361.79296875</v>
      </c>
      <c r="AM1418">
        <v>28013.802734375</v>
      </c>
      <c r="AN1418">
        <v>7347.98974609375</v>
      </c>
      <c r="AO1418" s="5" t="s">
        <v>833</v>
      </c>
    </row>
    <row r="1419" spans="1:41" ht="15" x14ac:dyDescent="0.25">
      <c r="A1419">
        <v>2016</v>
      </c>
      <c r="B1419" s="5" t="s">
        <v>83</v>
      </c>
      <c r="C1419" s="5" t="s">
        <v>371</v>
      </c>
      <c r="D1419" s="5" t="s">
        <v>91</v>
      </c>
      <c r="E1419" s="5" t="s">
        <v>154</v>
      </c>
      <c r="F1419" s="5" t="s">
        <v>389</v>
      </c>
      <c r="G1419" s="5" t="s">
        <v>94</v>
      </c>
      <c r="H1419" s="5" t="s">
        <v>319</v>
      </c>
      <c r="I1419">
        <v>471.52676391601562</v>
      </c>
      <c r="J1419">
        <v>147</v>
      </c>
      <c r="K1419">
        <v>59.282001495361328</v>
      </c>
      <c r="L1419">
        <v>41</v>
      </c>
      <c r="M1419">
        <v>60.310661315917969</v>
      </c>
      <c r="N1419">
        <v>376.20989990234375</v>
      </c>
      <c r="O1419">
        <v>693</v>
      </c>
      <c r="P1419">
        <v>143.23594665527344</v>
      </c>
      <c r="Q1419">
        <v>176.7030029296875</v>
      </c>
      <c r="R1419">
        <v>1063.0714111328125</v>
      </c>
      <c r="S1419">
        <v>409.88739013671875</v>
      </c>
      <c r="T1419">
        <v>503</v>
      </c>
      <c r="U1419">
        <v>20.017910003662109</v>
      </c>
      <c r="V1419">
        <v>225</v>
      </c>
      <c r="W1419">
        <v>41</v>
      </c>
      <c r="X1419">
        <v>32</v>
      </c>
      <c r="Y1419">
        <v>5211.791015625</v>
      </c>
      <c r="Z1419">
        <v>0</v>
      </c>
      <c r="AA1419">
        <v>3729.837646484375</v>
      </c>
      <c r="AB1419">
        <v>0</v>
      </c>
      <c r="AC1419">
        <v>356.07803344726562</v>
      </c>
      <c r="AD1419">
        <v>1174.87255859375</v>
      </c>
      <c r="AE1419">
        <v>1.4470399618148804</v>
      </c>
      <c r="AF1419">
        <v>1538.2149658203125</v>
      </c>
      <c r="AG1419">
        <v>5878</v>
      </c>
      <c r="AH1419">
        <v>1231.877685546875</v>
      </c>
      <c r="AI1419">
        <v>453.02621459960937</v>
      </c>
      <c r="AJ1419">
        <v>1950.6885986328125</v>
      </c>
      <c r="AK1419">
        <v>31</v>
      </c>
      <c r="AL1419">
        <v>26019.080078125</v>
      </c>
      <c r="AM1419">
        <v>21329.822265625</v>
      </c>
      <c r="AN1419">
        <v>4689.2568359375</v>
      </c>
      <c r="AO1419" s="5" t="s">
        <v>834</v>
      </c>
    </row>
    <row r="1420" spans="1:41" ht="15" x14ac:dyDescent="0.25">
      <c r="A1420">
        <v>2016</v>
      </c>
      <c r="B1420" s="5" t="s">
        <v>83</v>
      </c>
      <c r="C1420" s="5" t="s">
        <v>371</v>
      </c>
      <c r="D1420" s="5" t="s">
        <v>91</v>
      </c>
      <c r="E1420" s="5" t="s">
        <v>154</v>
      </c>
      <c r="F1420" s="5" t="s">
        <v>389</v>
      </c>
      <c r="G1420" s="5" t="s">
        <v>97</v>
      </c>
      <c r="H1420" s="5" t="s">
        <v>319</v>
      </c>
      <c r="I1420">
        <v>471.52674999999999</v>
      </c>
      <c r="J1420">
        <v>147</v>
      </c>
      <c r="K1420">
        <v>59.281999999999996</v>
      </c>
      <c r="L1420">
        <v>41</v>
      </c>
      <c r="M1420">
        <v>60.310660000000013</v>
      </c>
      <c r="N1420">
        <v>376.20988899999998</v>
      </c>
      <c r="O1420">
        <v>693</v>
      </c>
      <c r="P1420">
        <v>143.23594</v>
      </c>
      <c r="Q1420">
        <v>176.703</v>
      </c>
      <c r="R1420">
        <v>1063.071382911334</v>
      </c>
      <c r="S1420">
        <v>409.8874016528635</v>
      </c>
      <c r="T1420">
        <v>503</v>
      </c>
      <c r="U1420">
        <v>20.017910000000001</v>
      </c>
      <c r="V1420">
        <v>225</v>
      </c>
      <c r="W1420">
        <v>41</v>
      </c>
      <c r="X1420">
        <v>32</v>
      </c>
      <c r="Y1420">
        <v>5211.7910000000002</v>
      </c>
      <c r="Z1420">
        <v>0</v>
      </c>
      <c r="AA1420">
        <v>3729.8377685228652</v>
      </c>
      <c r="AB1420">
        <v>0</v>
      </c>
      <c r="AC1420">
        <v>356.07803000000013</v>
      </c>
      <c r="AD1420">
        <v>1174.8724999999999</v>
      </c>
      <c r="AE1420">
        <v>1.447039999999999</v>
      </c>
      <c r="AF1420">
        <v>1538.2149999999999</v>
      </c>
      <c r="AG1420">
        <v>5878</v>
      </c>
      <c r="AH1420">
        <v>1231.877629344119</v>
      </c>
      <c r="AI1420">
        <v>453.02621496699999</v>
      </c>
      <c r="AJ1420">
        <v>1950.6885400000001</v>
      </c>
      <c r="AK1420">
        <v>31</v>
      </c>
      <c r="AL1420">
        <v>26019.078125</v>
      </c>
      <c r="AM1420">
        <v>21329.822265625</v>
      </c>
      <c r="AN1420">
        <v>4689.25634765625</v>
      </c>
      <c r="AO1420" s="5" t="s">
        <v>836</v>
      </c>
    </row>
    <row r="1421" spans="1:41" ht="15" x14ac:dyDescent="0.25">
      <c r="A1421">
        <v>2016</v>
      </c>
      <c r="B1421" s="5" t="s">
        <v>83</v>
      </c>
      <c r="C1421" s="5" t="s">
        <v>371</v>
      </c>
      <c r="D1421" s="5" t="s">
        <v>91</v>
      </c>
      <c r="E1421" s="5" t="s">
        <v>154</v>
      </c>
      <c r="F1421" s="5" t="s">
        <v>392</v>
      </c>
      <c r="G1421" s="5" t="s">
        <v>94</v>
      </c>
      <c r="H1421" s="5" t="s">
        <v>319</v>
      </c>
      <c r="I1421">
        <v>85.276260375976563</v>
      </c>
      <c r="J1421">
        <v>163</v>
      </c>
      <c r="K1421">
        <v>145.99699401855469</v>
      </c>
      <c r="L1421">
        <v>2</v>
      </c>
      <c r="M1421">
        <v>24.196889877319336</v>
      </c>
      <c r="N1421">
        <v>112.62956237792969</v>
      </c>
      <c r="O1421">
        <v>546</v>
      </c>
      <c r="P1421">
        <v>0</v>
      </c>
      <c r="Q1421">
        <v>0</v>
      </c>
      <c r="R1421">
        <v>597.55645751953125</v>
      </c>
      <c r="S1421">
        <v>197.08332824707031</v>
      </c>
      <c r="T1421">
        <v>8</v>
      </c>
      <c r="U1421">
        <v>127.55634307861328</v>
      </c>
      <c r="V1421">
        <v>134</v>
      </c>
      <c r="W1421">
        <v>618</v>
      </c>
      <c r="X1421"/>
      <c r="Y1421">
        <v>3046.0849609375</v>
      </c>
      <c r="Z1421">
        <v>0</v>
      </c>
      <c r="AA1421">
        <v>1087.28662109375</v>
      </c>
      <c r="AB1421">
        <v>0</v>
      </c>
      <c r="AC1421">
        <v>326.71475219726562</v>
      </c>
      <c r="AD1421">
        <v>85.94000244140625</v>
      </c>
      <c r="AE1421">
        <v>0</v>
      </c>
      <c r="AF1421">
        <v>363.69900512695312</v>
      </c>
      <c r="AG1421">
        <v>6272</v>
      </c>
      <c r="AH1421">
        <v>1083.5916748046875</v>
      </c>
      <c r="AI1421">
        <v>23.50877571105957</v>
      </c>
      <c r="AJ1421">
        <v>252.51300048828125</v>
      </c>
      <c r="AK1421">
        <v>98</v>
      </c>
      <c r="AL1421">
        <v>15400.634765625</v>
      </c>
      <c r="AM1421">
        <v>12570.3173828125</v>
      </c>
      <c r="AN1421">
        <v>2830.3173828125</v>
      </c>
      <c r="AO1421" s="5" t="s">
        <v>837</v>
      </c>
    </row>
    <row r="1422" spans="1:41" ht="15" x14ac:dyDescent="0.25">
      <c r="A1422">
        <v>2016</v>
      </c>
      <c r="B1422" s="5" t="s">
        <v>83</v>
      </c>
      <c r="C1422" s="5" t="s">
        <v>371</v>
      </c>
      <c r="D1422" s="5" t="s">
        <v>91</v>
      </c>
      <c r="E1422" s="5" t="s">
        <v>154</v>
      </c>
      <c r="F1422" s="5" t="s">
        <v>392</v>
      </c>
      <c r="G1422" s="5" t="s">
        <v>97</v>
      </c>
      <c r="H1422" s="5" t="s">
        <v>319</v>
      </c>
      <c r="I1422">
        <v>85.276260000000008</v>
      </c>
      <c r="J1422">
        <v>163</v>
      </c>
      <c r="K1422">
        <v>145.99700000000001</v>
      </c>
      <c r="L1422">
        <v>2</v>
      </c>
      <c r="M1422">
        <v>24.19689</v>
      </c>
      <c r="N1422">
        <v>112.629561</v>
      </c>
      <c r="O1422">
        <v>546</v>
      </c>
      <c r="P1422">
        <v>0</v>
      </c>
      <c r="Q1422">
        <v>0</v>
      </c>
      <c r="R1422">
        <v>597.5564528482937</v>
      </c>
      <c r="S1422">
        <v>197.08333435980271</v>
      </c>
      <c r="T1422">
        <v>8</v>
      </c>
      <c r="U1422">
        <v>127.55634000000001</v>
      </c>
      <c r="V1422">
        <v>134</v>
      </c>
      <c r="W1422">
        <v>618</v>
      </c>
      <c r="X1422"/>
      <c r="Y1422">
        <v>3046.085</v>
      </c>
      <c r="Z1422">
        <v>0</v>
      </c>
      <c r="AA1422">
        <v>1087.2866098576189</v>
      </c>
      <c r="AB1422">
        <v>0</v>
      </c>
      <c r="AC1422">
        <v>326.71475999999979</v>
      </c>
      <c r="AD1422">
        <v>85.94</v>
      </c>
      <c r="AE1422">
        <v>0</v>
      </c>
      <c r="AF1422">
        <v>363.69900000000001</v>
      </c>
      <c r="AG1422">
        <v>6272</v>
      </c>
      <c r="AH1422">
        <v>1083.5916515528679</v>
      </c>
      <c r="AI1422">
        <v>23.508775620000002</v>
      </c>
      <c r="AJ1422">
        <v>252.51300000000009</v>
      </c>
      <c r="AK1422">
        <v>98</v>
      </c>
      <c r="AL1422">
        <v>15400.634765625</v>
      </c>
      <c r="AM1422">
        <v>12570.3173828125</v>
      </c>
      <c r="AN1422">
        <v>2830.3173828125</v>
      </c>
      <c r="AO1422" s="5" t="s">
        <v>839</v>
      </c>
    </row>
    <row r="1423" spans="1:41" ht="15" x14ac:dyDescent="0.25">
      <c r="A1423">
        <v>2016</v>
      </c>
      <c r="B1423" s="5" t="s">
        <v>83</v>
      </c>
      <c r="C1423" s="5" t="s">
        <v>371</v>
      </c>
      <c r="D1423" s="5" t="s">
        <v>91</v>
      </c>
      <c r="E1423" s="5" t="s">
        <v>154</v>
      </c>
      <c r="F1423" s="5" t="s">
        <v>395</v>
      </c>
      <c r="G1423" s="5" t="s">
        <v>94</v>
      </c>
      <c r="H1423" s="5" t="s">
        <v>319</v>
      </c>
      <c r="I1423">
        <v>24.928279876708984</v>
      </c>
      <c r="J1423">
        <v>114</v>
      </c>
      <c r="K1423">
        <v>63.896999359130859</v>
      </c>
      <c r="L1423">
        <v>204</v>
      </c>
      <c r="M1423">
        <v>4.6507501602172852</v>
      </c>
      <c r="N1423">
        <v>522.10992431640625</v>
      </c>
      <c r="O1423">
        <v>400</v>
      </c>
      <c r="P1423">
        <v>551.653564453125</v>
      </c>
      <c r="Q1423">
        <v>0</v>
      </c>
      <c r="R1423">
        <v>0</v>
      </c>
      <c r="S1423">
        <v>248.20574951171875</v>
      </c>
      <c r="T1423">
        <v>1754</v>
      </c>
      <c r="U1423">
        <v>0</v>
      </c>
      <c r="V1423">
        <v>1</v>
      </c>
      <c r="W1423">
        <v>119</v>
      </c>
      <c r="X1423">
        <v>2794</v>
      </c>
      <c r="Y1423">
        <v>1078.458984375</v>
      </c>
      <c r="Z1423">
        <v>552.46002197265625</v>
      </c>
      <c r="AA1423">
        <v>4619.73291015625</v>
      </c>
      <c r="AB1423">
        <v>0</v>
      </c>
      <c r="AC1423">
        <v>111.29454803466797</v>
      </c>
      <c r="AD1423">
        <v>2030.0400390625</v>
      </c>
      <c r="AE1423">
        <v>1851.8045654296875</v>
      </c>
      <c r="AF1423">
        <v>75.58599853515625</v>
      </c>
      <c r="AG1423">
        <v>1629</v>
      </c>
      <c r="AH1423">
        <v>62.087196350097656</v>
      </c>
      <c r="AI1423">
        <v>0</v>
      </c>
      <c r="AJ1423">
        <v>0</v>
      </c>
      <c r="AK1423">
        <v>297</v>
      </c>
      <c r="AL1423">
        <v>19108.91015625</v>
      </c>
      <c r="AM1423">
        <v>11336.0283203125</v>
      </c>
      <c r="AN1423">
        <v>7772.880859375</v>
      </c>
      <c r="AO1423" s="5" t="s">
        <v>840</v>
      </c>
    </row>
    <row r="1424" spans="1:41" ht="15" x14ac:dyDescent="0.25">
      <c r="A1424">
        <v>2016</v>
      </c>
      <c r="B1424" s="5" t="s">
        <v>83</v>
      </c>
      <c r="C1424" s="5" t="s">
        <v>371</v>
      </c>
      <c r="D1424" s="5" t="s">
        <v>91</v>
      </c>
      <c r="E1424" s="5" t="s">
        <v>154</v>
      </c>
      <c r="F1424" s="5" t="s">
        <v>395</v>
      </c>
      <c r="G1424" s="5" t="s">
        <v>97</v>
      </c>
      <c r="H1424" s="5" t="s">
        <v>319</v>
      </c>
      <c r="I1424">
        <v>24.928280000000001</v>
      </c>
      <c r="J1424">
        <v>114</v>
      </c>
      <c r="K1424">
        <v>63.896999999999998</v>
      </c>
      <c r="L1424">
        <v>204</v>
      </c>
      <c r="M1424">
        <v>4.6507500000000004</v>
      </c>
      <c r="N1424">
        <v>522.10989600000005</v>
      </c>
      <c r="O1424">
        <v>400</v>
      </c>
      <c r="P1424">
        <v>551.65359000000024</v>
      </c>
      <c r="Q1424">
        <v>0</v>
      </c>
      <c r="R1424">
        <v>0</v>
      </c>
      <c r="S1424">
        <v>248.2057525527089</v>
      </c>
      <c r="T1424">
        <v>1754</v>
      </c>
      <c r="U1424">
        <v>0</v>
      </c>
      <c r="V1424">
        <v>1</v>
      </c>
      <c r="W1424">
        <v>119</v>
      </c>
      <c r="X1424">
        <v>2794</v>
      </c>
      <c r="Y1424">
        <v>1078.4590000000001</v>
      </c>
      <c r="Z1424">
        <v>552.46</v>
      </c>
      <c r="AA1424">
        <v>4619.7329671368389</v>
      </c>
      <c r="AB1424">
        <v>0</v>
      </c>
      <c r="AC1424">
        <v>111.29455</v>
      </c>
      <c r="AD1424">
        <v>2030.04</v>
      </c>
      <c r="AE1424">
        <v>1851.804520000004</v>
      </c>
      <c r="AF1424">
        <v>75.585999999999999</v>
      </c>
      <c r="AG1424">
        <v>1629</v>
      </c>
      <c r="AH1424">
        <v>62.0871965693118</v>
      </c>
      <c r="AI1424">
        <v>0</v>
      </c>
      <c r="AJ1424">
        <v>0</v>
      </c>
      <c r="AK1424">
        <v>297</v>
      </c>
      <c r="AL1424">
        <v>19108.91015625</v>
      </c>
      <c r="AM1424">
        <v>11336.0283203125</v>
      </c>
      <c r="AN1424">
        <v>7772.880859375</v>
      </c>
      <c r="AO1424" s="5" t="s">
        <v>842</v>
      </c>
    </row>
    <row r="1425" spans="1:41" ht="15" x14ac:dyDescent="0.25">
      <c r="A1425">
        <v>2016</v>
      </c>
      <c r="B1425" s="5" t="s">
        <v>83</v>
      </c>
      <c r="C1425" s="5" t="s">
        <v>371</v>
      </c>
      <c r="D1425" s="5" t="s">
        <v>91</v>
      </c>
      <c r="E1425" s="5" t="s">
        <v>154</v>
      </c>
      <c r="F1425" s="5" t="s">
        <v>398</v>
      </c>
      <c r="G1425" s="5" t="s">
        <v>94</v>
      </c>
      <c r="H1425" s="5" t="s">
        <v>319</v>
      </c>
      <c r="I1425">
        <v>1203.7987060546875</v>
      </c>
      <c r="J1425">
        <v>383</v>
      </c>
      <c r="K1425">
        <v>225.9320068359375</v>
      </c>
      <c r="L1425"/>
      <c r="M1425">
        <v>0</v>
      </c>
      <c r="N1425">
        <v>434.494873046875</v>
      </c>
      <c r="O1425">
        <v>3013.39990234375</v>
      </c>
      <c r="P1425">
        <v>535.62701416015625</v>
      </c>
      <c r="Q1425">
        <v>995.13299560546875</v>
      </c>
      <c r="R1425">
        <v>1048.7933349609375</v>
      </c>
      <c r="S1425">
        <v>0</v>
      </c>
      <c r="T1425">
        <v>2461</v>
      </c>
      <c r="U1425">
        <v>0</v>
      </c>
      <c r="V1425">
        <v>21</v>
      </c>
      <c r="W1425">
        <v>25</v>
      </c>
      <c r="X1425">
        <v>1147</v>
      </c>
      <c r="Y1425">
        <v>1424.56005859375</v>
      </c>
      <c r="Z1425">
        <v>862.93597412109375</v>
      </c>
      <c r="AA1425">
        <v>5626.171875</v>
      </c>
      <c r="AB1425">
        <v>0</v>
      </c>
      <c r="AC1425">
        <v>623.337646484375</v>
      </c>
      <c r="AD1425">
        <v>1472.489990234375</v>
      </c>
      <c r="AE1425">
        <v>2235.510009765625</v>
      </c>
      <c r="AF1425">
        <v>3887.614990234375</v>
      </c>
      <c r="AG1425">
        <v>15844</v>
      </c>
      <c r="AH1425">
        <v>221.64015197753906</v>
      </c>
      <c r="AI1425">
        <v>0</v>
      </c>
      <c r="AJ1425">
        <v>5454.63623046875</v>
      </c>
      <c r="AK1425">
        <v>248</v>
      </c>
      <c r="AL1425">
        <v>49395.07421875</v>
      </c>
      <c r="AM1425">
        <v>40580.61328125</v>
      </c>
      <c r="AN1425">
        <v>8814.462890625</v>
      </c>
      <c r="AO1425" s="5" t="s">
        <v>844</v>
      </c>
    </row>
    <row r="1426" spans="1:41" ht="15" x14ac:dyDescent="0.25">
      <c r="A1426">
        <v>2016</v>
      </c>
      <c r="B1426" s="5" t="s">
        <v>83</v>
      </c>
      <c r="C1426" s="5" t="s">
        <v>371</v>
      </c>
      <c r="D1426" s="5" t="s">
        <v>91</v>
      </c>
      <c r="E1426" s="5" t="s">
        <v>154</v>
      </c>
      <c r="F1426" s="5" t="s">
        <v>398</v>
      </c>
      <c r="G1426" s="5" t="s">
        <v>97</v>
      </c>
      <c r="H1426" s="5" t="s">
        <v>319</v>
      </c>
      <c r="I1426">
        <v>1203.7986699999999</v>
      </c>
      <c r="J1426">
        <v>383</v>
      </c>
      <c r="K1426">
        <v>225.93199999999999</v>
      </c>
      <c r="L1426"/>
      <c r="M1426">
        <v>0</v>
      </c>
      <c r="N1426">
        <v>434.49488500000001</v>
      </c>
      <c r="O1426">
        <v>3013.4</v>
      </c>
      <c r="P1426">
        <v>535.62702999999999</v>
      </c>
      <c r="Q1426">
        <v>995.13300000000004</v>
      </c>
      <c r="R1426">
        <v>1048.793320795995</v>
      </c>
      <c r="S1426">
        <v>0</v>
      </c>
      <c r="T1426">
        <v>2461</v>
      </c>
      <c r="U1426">
        <v>0</v>
      </c>
      <c r="V1426">
        <v>21</v>
      </c>
      <c r="W1426">
        <v>25</v>
      </c>
      <c r="X1426">
        <v>1147</v>
      </c>
      <c r="Y1426">
        <v>1424.56</v>
      </c>
      <c r="Z1426">
        <v>862.93600000000004</v>
      </c>
      <c r="AA1426">
        <v>5626.1717925065914</v>
      </c>
      <c r="AB1426">
        <v>0</v>
      </c>
      <c r="AC1426">
        <v>623.33767000000012</v>
      </c>
      <c r="AD1426">
        <v>1472.49</v>
      </c>
      <c r="AE1426">
        <v>2235.5101200000131</v>
      </c>
      <c r="AF1426">
        <v>3887.6149999999998</v>
      </c>
      <c r="AG1426">
        <v>15844</v>
      </c>
      <c r="AH1426">
        <v>221.6401529434724</v>
      </c>
      <c r="AI1426">
        <v>0</v>
      </c>
      <c r="AJ1426">
        <v>5454.6363899999969</v>
      </c>
      <c r="AK1426">
        <v>248</v>
      </c>
      <c r="AL1426">
        <v>49395.07421875</v>
      </c>
      <c r="AM1426">
        <v>40580.61328125</v>
      </c>
      <c r="AN1426">
        <v>8814.462890625</v>
      </c>
      <c r="AO1426" s="5" t="s">
        <v>845</v>
      </c>
    </row>
    <row r="1427" spans="1:41" ht="15" x14ac:dyDescent="0.25">
      <c r="A1427">
        <v>2016</v>
      </c>
      <c r="B1427" s="5" t="s">
        <v>83</v>
      </c>
      <c r="C1427" s="5" t="s">
        <v>371</v>
      </c>
      <c r="D1427" s="5" t="s">
        <v>91</v>
      </c>
      <c r="E1427" s="5" t="s">
        <v>27</v>
      </c>
      <c r="F1427" s="5" t="s">
        <v>428</v>
      </c>
      <c r="G1427" s="5" t="s">
        <v>94</v>
      </c>
      <c r="H1427" s="5" t="s">
        <v>319</v>
      </c>
      <c r="I1427">
        <v>981.98809814453125</v>
      </c>
      <c r="J1427">
        <v>22</v>
      </c>
      <c r="K1427">
        <v>0</v>
      </c>
      <c r="L1427"/>
      <c r="M1427"/>
      <c r="N1427">
        <v>0</v>
      </c>
      <c r="O1427">
        <v>0</v>
      </c>
      <c r="P1427">
        <v>16.24799919128418</v>
      </c>
      <c r="Q1427"/>
      <c r="R1427">
        <v>0</v>
      </c>
      <c r="S1427"/>
      <c r="T1427"/>
      <c r="U1427">
        <v>26.367460250854492</v>
      </c>
      <c r="V1427">
        <v>29</v>
      </c>
      <c r="W1427">
        <v>1592.0899658203125</v>
      </c>
      <c r="X1427"/>
      <c r="Y1427">
        <v>0</v>
      </c>
      <c r="Z1427">
        <v>0</v>
      </c>
      <c r="AA1427">
        <v>0</v>
      </c>
      <c r="AB1427">
        <v>0</v>
      </c>
      <c r="AC1427">
        <v>0</v>
      </c>
      <c r="AD1427">
        <v>739.280029296875</v>
      </c>
      <c r="AE1427">
        <v>0</v>
      </c>
      <c r="AF1427">
        <v>16.66200065612793</v>
      </c>
      <c r="AG1427">
        <v>3103</v>
      </c>
      <c r="AH1427">
        <v>226.564697265625</v>
      </c>
      <c r="AI1427">
        <v>55.482089996337891</v>
      </c>
      <c r="AJ1427">
        <v>0</v>
      </c>
      <c r="AK1427"/>
      <c r="AL1427">
        <v>6808.68212890625</v>
      </c>
      <c r="AM1427">
        <v>4195.265625</v>
      </c>
      <c r="AN1427">
        <v>2613.4169921875</v>
      </c>
      <c r="AO1427" s="5" t="s">
        <v>886</v>
      </c>
    </row>
    <row r="1428" spans="1:41" ht="15" x14ac:dyDescent="0.25">
      <c r="A1428">
        <v>2016</v>
      </c>
      <c r="B1428" s="5" t="s">
        <v>83</v>
      </c>
      <c r="C1428" s="5" t="s">
        <v>371</v>
      </c>
      <c r="D1428" s="5" t="s">
        <v>91</v>
      </c>
      <c r="E1428" s="5" t="s">
        <v>27</v>
      </c>
      <c r="F1428" s="5" t="s">
        <v>428</v>
      </c>
      <c r="G1428" s="5" t="s">
        <v>97</v>
      </c>
      <c r="H1428" s="5" t="s">
        <v>319</v>
      </c>
      <c r="I1428">
        <v>981.98810064388067</v>
      </c>
      <c r="J1428">
        <v>22</v>
      </c>
      <c r="K1428">
        <v>0</v>
      </c>
      <c r="L1428"/>
      <c r="M1428"/>
      <c r="N1428">
        <v>0</v>
      </c>
      <c r="O1428">
        <v>0</v>
      </c>
      <c r="P1428">
        <v>16.248000000000001</v>
      </c>
      <c r="Q1428"/>
      <c r="R1428">
        <v>0</v>
      </c>
      <c r="S1428"/>
      <c r="T1428"/>
      <c r="U1428">
        <v>26.367460000000001</v>
      </c>
      <c r="V1428">
        <v>29</v>
      </c>
      <c r="W1428">
        <v>1592.0899707176829</v>
      </c>
      <c r="X1428"/>
      <c r="Y1428">
        <v>0</v>
      </c>
      <c r="Z1428">
        <v>0</v>
      </c>
      <c r="AA1428">
        <v>0</v>
      </c>
      <c r="AB1428">
        <v>0</v>
      </c>
      <c r="AC1428">
        <v>0</v>
      </c>
      <c r="AD1428">
        <v>739.28</v>
      </c>
      <c r="AE1428">
        <v>0</v>
      </c>
      <c r="AF1428">
        <v>16.661999999999999</v>
      </c>
      <c r="AG1428">
        <v>3103</v>
      </c>
      <c r="AH1428">
        <v>226.56469999999999</v>
      </c>
      <c r="AI1428">
        <v>55.482091330000003</v>
      </c>
      <c r="AJ1428">
        <v>0</v>
      </c>
      <c r="AK1428"/>
      <c r="AL1428">
        <v>6808.6826171875</v>
      </c>
      <c r="AM1428">
        <v>4195.265625</v>
      </c>
      <c r="AN1428">
        <v>2613.416748046875</v>
      </c>
      <c r="AO1428" s="5" t="s">
        <v>887</v>
      </c>
    </row>
    <row r="1429" spans="1:41" ht="15" x14ac:dyDescent="0.25">
      <c r="A1429">
        <v>2016</v>
      </c>
      <c r="B1429" s="5" t="s">
        <v>83</v>
      </c>
      <c r="C1429" s="5" t="s">
        <v>371</v>
      </c>
      <c r="D1429" s="5" t="s">
        <v>91</v>
      </c>
      <c r="E1429" s="5" t="s">
        <v>27</v>
      </c>
      <c r="F1429" s="5" t="s">
        <v>380</v>
      </c>
      <c r="G1429" s="5" t="s">
        <v>94</v>
      </c>
      <c r="H1429" s="5" t="s">
        <v>319</v>
      </c>
      <c r="I1429">
        <v>938.263916015625</v>
      </c>
      <c r="J1429">
        <v>910</v>
      </c>
      <c r="K1429"/>
      <c r="L1429">
        <v>34</v>
      </c>
      <c r="M1429">
        <v>1394.23779296875</v>
      </c>
      <c r="N1429">
        <v>39.739753723144531</v>
      </c>
      <c r="O1429">
        <v>20</v>
      </c>
      <c r="P1429">
        <v>574.2154541015625</v>
      </c>
      <c r="Q1429">
        <v>0</v>
      </c>
      <c r="R1429">
        <v>10.401519775390625</v>
      </c>
      <c r="S1429">
        <v>1545.218994140625</v>
      </c>
      <c r="T1429"/>
      <c r="U1429">
        <v>0</v>
      </c>
      <c r="V1429">
        <v>54</v>
      </c>
      <c r="W1429">
        <v>262</v>
      </c>
      <c r="X1429"/>
      <c r="Y1429">
        <v>2074.242919921875</v>
      </c>
      <c r="Z1429">
        <v>1524.1639404296875</v>
      </c>
      <c r="AA1429">
        <v>2291.342529296875</v>
      </c>
      <c r="AB1429">
        <v>0</v>
      </c>
      <c r="AC1429">
        <v>0</v>
      </c>
      <c r="AD1429">
        <v>154.80000305175781</v>
      </c>
      <c r="AE1429">
        <v>990.4403076171875</v>
      </c>
      <c r="AF1429">
        <v>2776.91796875</v>
      </c>
      <c r="AG1429">
        <v>7194</v>
      </c>
      <c r="AH1429">
        <v>1007.6654663085937</v>
      </c>
      <c r="AI1429">
        <v>218.79841613769531</v>
      </c>
      <c r="AJ1429">
        <v>57.826759338378906</v>
      </c>
      <c r="AK1429"/>
      <c r="AL1429">
        <v>24072.275390625</v>
      </c>
      <c r="AM1429">
        <v>19469.5546875</v>
      </c>
      <c r="AN1429">
        <v>4602.720703125</v>
      </c>
      <c r="AO1429" s="5" t="s">
        <v>888</v>
      </c>
    </row>
    <row r="1430" spans="1:41" ht="15" x14ac:dyDescent="0.25">
      <c r="A1430">
        <v>2016</v>
      </c>
      <c r="B1430" s="5" t="s">
        <v>83</v>
      </c>
      <c r="C1430" s="5" t="s">
        <v>371</v>
      </c>
      <c r="D1430" s="5" t="s">
        <v>91</v>
      </c>
      <c r="E1430" s="5" t="s">
        <v>27</v>
      </c>
      <c r="F1430" s="5" t="s">
        <v>380</v>
      </c>
      <c r="G1430" s="5" t="s">
        <v>97</v>
      </c>
      <c r="H1430" s="5" t="s">
        <v>319</v>
      </c>
      <c r="I1430">
        <v>938.26393999999971</v>
      </c>
      <c r="J1430">
        <v>910</v>
      </c>
      <c r="K1430"/>
      <c r="L1430">
        <v>34</v>
      </c>
      <c r="M1430">
        <v>1394.23776</v>
      </c>
      <c r="N1430">
        <v>39.739755000000002</v>
      </c>
      <c r="O1430">
        <v>20</v>
      </c>
      <c r="P1430">
        <v>574.21548000000018</v>
      </c>
      <c r="Q1430">
        <v>0</v>
      </c>
      <c r="R1430">
        <v>10.40152</v>
      </c>
      <c r="S1430">
        <v>1545.219033640383</v>
      </c>
      <c r="T1430"/>
      <c r="U1430">
        <v>0</v>
      </c>
      <c r="V1430">
        <v>54</v>
      </c>
      <c r="W1430">
        <v>262</v>
      </c>
      <c r="X1430"/>
      <c r="Y1430">
        <v>2074.2429999999999</v>
      </c>
      <c r="Z1430">
        <v>1524.164</v>
      </c>
      <c r="AA1430">
        <v>2291.3425711734299</v>
      </c>
      <c r="AB1430">
        <v>0</v>
      </c>
      <c r="AC1430">
        <v>0</v>
      </c>
      <c r="AD1430">
        <v>154.80000000000001</v>
      </c>
      <c r="AE1430">
        <v>990.44031999999993</v>
      </c>
      <c r="AF1430">
        <v>2776.9180000000001</v>
      </c>
      <c r="AG1430">
        <v>7194</v>
      </c>
      <c r="AH1430">
        <v>1007.665437201723</v>
      </c>
      <c r="AI1430">
        <v>218.798420075</v>
      </c>
      <c r="AJ1430">
        <v>57.826759999999993</v>
      </c>
      <c r="AK1430"/>
      <c r="AL1430">
        <v>24072.275390625</v>
      </c>
      <c r="AM1430">
        <v>19469.5546875</v>
      </c>
      <c r="AN1430">
        <v>4602.720703125</v>
      </c>
      <c r="AO1430" s="5" t="s">
        <v>889</v>
      </c>
    </row>
    <row r="1431" spans="1:41" ht="15" x14ac:dyDescent="0.25">
      <c r="A1431">
        <v>2016</v>
      </c>
      <c r="B1431" s="5" t="s">
        <v>83</v>
      </c>
      <c r="C1431" s="5" t="s">
        <v>371</v>
      </c>
      <c r="D1431" s="5" t="s">
        <v>91</v>
      </c>
      <c r="E1431" s="5" t="s">
        <v>27</v>
      </c>
      <c r="F1431" s="5" t="s">
        <v>383</v>
      </c>
      <c r="G1431" s="5" t="s">
        <v>94</v>
      </c>
      <c r="H1431" s="5" t="s">
        <v>319</v>
      </c>
      <c r="I1431">
        <v>939.38134765625</v>
      </c>
      <c r="J1431">
        <v>406</v>
      </c>
      <c r="K1431">
        <v>1.1200000047683716</v>
      </c>
      <c r="L1431">
        <v>262</v>
      </c>
      <c r="M1431">
        <v>284.51705932617187</v>
      </c>
      <c r="N1431">
        <v>82.796470642089844</v>
      </c>
      <c r="O1431">
        <v>0</v>
      </c>
      <c r="P1431">
        <v>411.55679321289062</v>
      </c>
      <c r="Q1431">
        <v>0</v>
      </c>
      <c r="R1431">
        <v>3.9025399684906006</v>
      </c>
      <c r="S1431">
        <v>1077.42431640625</v>
      </c>
      <c r="T1431"/>
      <c r="U1431">
        <v>0</v>
      </c>
      <c r="V1431">
        <v>67</v>
      </c>
      <c r="W1431"/>
      <c r="X1431">
        <v>10</v>
      </c>
      <c r="Y1431">
        <v>599.24700927734375</v>
      </c>
      <c r="Z1431">
        <v>1372.2230224609375</v>
      </c>
      <c r="AA1431">
        <v>5993.064453125</v>
      </c>
      <c r="AB1431">
        <v>0</v>
      </c>
      <c r="AC1431">
        <v>0</v>
      </c>
      <c r="AD1431">
        <v>0</v>
      </c>
      <c r="AE1431">
        <v>368.91937255859375</v>
      </c>
      <c r="AF1431">
        <v>1398.303955078125</v>
      </c>
      <c r="AG1431">
        <v>299</v>
      </c>
      <c r="AH1431">
        <v>1201.0556640625</v>
      </c>
      <c r="AI1431">
        <v>0</v>
      </c>
      <c r="AJ1431">
        <v>0</v>
      </c>
      <c r="AK1431"/>
      <c r="AL1431">
        <v>14777.51171875</v>
      </c>
      <c r="AM1431">
        <v>12203.39453125</v>
      </c>
      <c r="AN1431">
        <v>2574.1171875</v>
      </c>
      <c r="AO1431" s="5" t="s">
        <v>890</v>
      </c>
    </row>
    <row r="1432" spans="1:41" ht="15" x14ac:dyDescent="0.25">
      <c r="A1432">
        <v>2016</v>
      </c>
      <c r="B1432" s="5" t="s">
        <v>83</v>
      </c>
      <c r="C1432" s="5" t="s">
        <v>371</v>
      </c>
      <c r="D1432" s="5" t="s">
        <v>91</v>
      </c>
      <c r="E1432" s="5" t="s">
        <v>27</v>
      </c>
      <c r="F1432" s="5" t="s">
        <v>383</v>
      </c>
      <c r="G1432" s="5" t="s">
        <v>97</v>
      </c>
      <c r="H1432" s="5" t="s">
        <v>319</v>
      </c>
      <c r="I1432">
        <v>939.38135</v>
      </c>
      <c r="J1432">
        <v>406</v>
      </c>
      <c r="K1432">
        <v>1.1200000000000001</v>
      </c>
      <c r="L1432">
        <v>262</v>
      </c>
      <c r="M1432">
        <v>284.51706000000001</v>
      </c>
      <c r="N1432">
        <v>82.796471999999994</v>
      </c>
      <c r="O1432">
        <v>0</v>
      </c>
      <c r="P1432">
        <v>411.55680000000001</v>
      </c>
      <c r="Q1432">
        <v>0</v>
      </c>
      <c r="R1432">
        <v>3.9025400000000001</v>
      </c>
      <c r="S1432">
        <v>1077.4243217111009</v>
      </c>
      <c r="T1432"/>
      <c r="U1432">
        <v>0</v>
      </c>
      <c r="V1432">
        <v>67</v>
      </c>
      <c r="W1432"/>
      <c r="X1432">
        <v>10</v>
      </c>
      <c r="Y1432">
        <v>599.24699999999996</v>
      </c>
      <c r="Z1432">
        <v>1372.223</v>
      </c>
      <c r="AA1432">
        <v>5993.0643919233189</v>
      </c>
      <c r="AB1432">
        <v>0</v>
      </c>
      <c r="AC1432">
        <v>0</v>
      </c>
      <c r="AD1432">
        <v>0</v>
      </c>
      <c r="AE1432">
        <v>368.91936999999979</v>
      </c>
      <c r="AF1432">
        <v>1398.3040000000001</v>
      </c>
      <c r="AG1432">
        <v>299</v>
      </c>
      <c r="AH1432">
        <v>1201.0556198292511</v>
      </c>
      <c r="AI1432">
        <v>0</v>
      </c>
      <c r="AJ1432">
        <v>0</v>
      </c>
      <c r="AK1432"/>
      <c r="AL1432">
        <v>14777.51171875</v>
      </c>
      <c r="AM1432">
        <v>12203.39453125</v>
      </c>
      <c r="AN1432">
        <v>2574.116943359375</v>
      </c>
      <c r="AO1432" s="5" t="s">
        <v>891</v>
      </c>
    </row>
    <row r="1433" spans="1:41" ht="15" x14ac:dyDescent="0.25">
      <c r="A1433">
        <v>2016</v>
      </c>
      <c r="B1433" s="5" t="s">
        <v>83</v>
      </c>
      <c r="C1433" s="5" t="s">
        <v>371</v>
      </c>
      <c r="D1433" s="5" t="s">
        <v>91</v>
      </c>
      <c r="E1433" s="5" t="s">
        <v>27</v>
      </c>
      <c r="F1433" s="5" t="s">
        <v>386</v>
      </c>
      <c r="G1433" s="5" t="s">
        <v>94</v>
      </c>
      <c r="H1433" s="5" t="s">
        <v>319</v>
      </c>
      <c r="I1433">
        <v>141.87347412109375</v>
      </c>
      <c r="J1433">
        <v>168</v>
      </c>
      <c r="K1433">
        <v>17.667999267578125</v>
      </c>
      <c r="L1433">
        <v>45</v>
      </c>
      <c r="M1433">
        <v>42.42913818359375</v>
      </c>
      <c r="N1433">
        <v>204.21963500976562</v>
      </c>
      <c r="O1433">
        <v>0</v>
      </c>
      <c r="P1433">
        <v>2843.646240234375</v>
      </c>
      <c r="Q1433">
        <v>0</v>
      </c>
      <c r="R1433">
        <v>93.073699951171875</v>
      </c>
      <c r="S1433">
        <v>1794.122802734375</v>
      </c>
      <c r="T1433"/>
      <c r="U1433">
        <v>-0.20733000338077545</v>
      </c>
      <c r="V1433">
        <v>95</v>
      </c>
      <c r="W1433">
        <v>295</v>
      </c>
      <c r="X1433"/>
      <c r="Y1433">
        <v>0</v>
      </c>
      <c r="Z1433">
        <v>508.69198608398437</v>
      </c>
      <c r="AA1433">
        <v>590.71990966796875</v>
      </c>
      <c r="AB1433">
        <v>226.27827453613281</v>
      </c>
      <c r="AC1433">
        <v>0</v>
      </c>
      <c r="AD1433">
        <v>0</v>
      </c>
      <c r="AE1433">
        <v>77.131568908691406</v>
      </c>
      <c r="AF1433">
        <v>124.62799835205078</v>
      </c>
      <c r="AG1433">
        <v>1617</v>
      </c>
      <c r="AH1433">
        <v>516.28692626953125</v>
      </c>
      <c r="AI1433">
        <v>140.57096862792969</v>
      </c>
      <c r="AJ1433">
        <v>25.414459228515625</v>
      </c>
      <c r="AK1433">
        <v>278</v>
      </c>
      <c r="AL1433">
        <v>9844.5478515625</v>
      </c>
      <c r="AM1433">
        <v>6534.19140625</v>
      </c>
      <c r="AN1433">
        <v>3310.356201171875</v>
      </c>
      <c r="AO1433" s="5" t="s">
        <v>892</v>
      </c>
    </row>
    <row r="1434" spans="1:41" ht="15" x14ac:dyDescent="0.25">
      <c r="A1434">
        <v>2016</v>
      </c>
      <c r="B1434" s="5" t="s">
        <v>83</v>
      </c>
      <c r="C1434" s="5" t="s">
        <v>371</v>
      </c>
      <c r="D1434" s="5" t="s">
        <v>91</v>
      </c>
      <c r="E1434" s="5" t="s">
        <v>27</v>
      </c>
      <c r="F1434" s="5" t="s">
        <v>386</v>
      </c>
      <c r="G1434" s="5" t="s">
        <v>97</v>
      </c>
      <c r="H1434" s="5" t="s">
        <v>319</v>
      </c>
      <c r="I1434">
        <v>141.87347</v>
      </c>
      <c r="J1434">
        <v>168</v>
      </c>
      <c r="K1434">
        <v>17.667999999999999</v>
      </c>
      <c r="L1434">
        <v>45</v>
      </c>
      <c r="M1434">
        <v>42.429139999999997</v>
      </c>
      <c r="N1434">
        <v>204.21964199999999</v>
      </c>
      <c r="O1434">
        <v>0</v>
      </c>
      <c r="P1434">
        <v>2843.6463549999989</v>
      </c>
      <c r="Q1434">
        <v>0</v>
      </c>
      <c r="R1434">
        <v>93.073699999999988</v>
      </c>
      <c r="S1434">
        <v>1794.12283933187</v>
      </c>
      <c r="T1434"/>
      <c r="U1434">
        <v>-0.20733000000000901</v>
      </c>
      <c r="V1434">
        <v>95</v>
      </c>
      <c r="W1434">
        <v>295</v>
      </c>
      <c r="X1434"/>
      <c r="Y1434">
        <v>0</v>
      </c>
      <c r="Z1434">
        <v>508.69200000000001</v>
      </c>
      <c r="AA1434">
        <v>590.71991429206332</v>
      </c>
      <c r="AB1434">
        <v>226.27826999999999</v>
      </c>
      <c r="AC1434">
        <v>0</v>
      </c>
      <c r="AD1434">
        <v>0</v>
      </c>
      <c r="AE1434">
        <v>77.131570000000082</v>
      </c>
      <c r="AF1434">
        <v>124.628</v>
      </c>
      <c r="AG1434">
        <v>1617</v>
      </c>
      <c r="AH1434">
        <v>516.28689646359817</v>
      </c>
      <c r="AI1434">
        <v>140.57096208623079</v>
      </c>
      <c r="AJ1434">
        <v>25.414459999999998</v>
      </c>
      <c r="AK1434">
        <v>278</v>
      </c>
      <c r="AL1434">
        <v>9844.5478515625</v>
      </c>
      <c r="AM1434">
        <v>6534.19140625</v>
      </c>
      <c r="AN1434">
        <v>3310.356201171875</v>
      </c>
      <c r="AO1434" s="5" t="s">
        <v>893</v>
      </c>
    </row>
    <row r="1435" spans="1:41" ht="15" x14ac:dyDescent="0.25">
      <c r="A1435">
        <v>2016</v>
      </c>
      <c r="B1435" s="5" t="s">
        <v>83</v>
      </c>
      <c r="C1435" s="5" t="s">
        <v>371</v>
      </c>
      <c r="D1435" s="5" t="s">
        <v>91</v>
      </c>
      <c r="E1435" s="5" t="s">
        <v>27</v>
      </c>
      <c r="F1435" s="5" t="s">
        <v>389</v>
      </c>
      <c r="G1435" s="5" t="s">
        <v>94</v>
      </c>
      <c r="H1435" s="5" t="s">
        <v>319</v>
      </c>
      <c r="I1435">
        <v>664.03082275390625</v>
      </c>
      <c r="J1435">
        <v>232</v>
      </c>
      <c r="K1435"/>
      <c r="L1435">
        <v>4</v>
      </c>
      <c r="M1435">
        <v>0</v>
      </c>
      <c r="N1435">
        <v>0</v>
      </c>
      <c r="O1435">
        <v>0</v>
      </c>
      <c r="P1435">
        <v>283.35760498046875</v>
      </c>
      <c r="Q1435">
        <v>0</v>
      </c>
      <c r="R1435">
        <v>45.514728546142578</v>
      </c>
      <c r="S1435">
        <v>458.2381591796875</v>
      </c>
      <c r="T1435"/>
      <c r="U1435">
        <v>0</v>
      </c>
      <c r="V1435">
        <v>126</v>
      </c>
      <c r="W1435">
        <v>0</v>
      </c>
      <c r="X1435">
        <v>49</v>
      </c>
      <c r="Y1435">
        <v>331.41900634765625</v>
      </c>
      <c r="Z1435">
        <v>1030.9169921875</v>
      </c>
      <c r="AA1435">
        <v>49.546123504638672</v>
      </c>
      <c r="AB1435">
        <v>0</v>
      </c>
      <c r="AC1435">
        <v>80.254447937011719</v>
      </c>
      <c r="AD1435">
        <v>0</v>
      </c>
      <c r="AE1435">
        <v>0</v>
      </c>
      <c r="AF1435">
        <v>70.178001403808594</v>
      </c>
      <c r="AG1435">
        <v>930</v>
      </c>
      <c r="AH1435">
        <v>0</v>
      </c>
      <c r="AI1435">
        <v>219.10847473144531</v>
      </c>
      <c r="AJ1435">
        <v>0</v>
      </c>
      <c r="AK1435"/>
      <c r="AL1435">
        <v>4573.564453125</v>
      </c>
      <c r="AM1435">
        <v>3847.2177734375</v>
      </c>
      <c r="AN1435">
        <v>726.34661865234375</v>
      </c>
      <c r="AO1435" s="5" t="s">
        <v>894</v>
      </c>
    </row>
    <row r="1436" spans="1:41" ht="15" x14ac:dyDescent="0.25">
      <c r="A1436">
        <v>2016</v>
      </c>
      <c r="B1436" s="5" t="s">
        <v>83</v>
      </c>
      <c r="C1436" s="5" t="s">
        <v>371</v>
      </c>
      <c r="D1436" s="5" t="s">
        <v>91</v>
      </c>
      <c r="E1436" s="5" t="s">
        <v>27</v>
      </c>
      <c r="F1436" s="5" t="s">
        <v>389</v>
      </c>
      <c r="G1436" s="5" t="s">
        <v>97</v>
      </c>
      <c r="H1436" s="5" t="s">
        <v>319</v>
      </c>
      <c r="I1436">
        <v>664.03082999999992</v>
      </c>
      <c r="J1436">
        <v>232</v>
      </c>
      <c r="K1436"/>
      <c r="L1436">
        <v>4</v>
      </c>
      <c r="M1436">
        <v>0</v>
      </c>
      <c r="N1436">
        <v>0</v>
      </c>
      <c r="O1436">
        <v>0</v>
      </c>
      <c r="P1436">
        <v>283.3575899999999</v>
      </c>
      <c r="Q1436">
        <v>0</v>
      </c>
      <c r="R1436">
        <v>45.51473</v>
      </c>
      <c r="S1436">
        <v>458.23814947550528</v>
      </c>
      <c r="T1436"/>
      <c r="U1436">
        <v>0</v>
      </c>
      <c r="V1436">
        <v>126</v>
      </c>
      <c r="W1436">
        <v>0</v>
      </c>
      <c r="X1436">
        <v>49</v>
      </c>
      <c r="Y1436">
        <v>331.41899999999998</v>
      </c>
      <c r="Z1436">
        <v>1030.9169999999999</v>
      </c>
      <c r="AA1436">
        <v>49.546125146578362</v>
      </c>
      <c r="AB1436">
        <v>0</v>
      </c>
      <c r="AC1436">
        <v>80.254449999999977</v>
      </c>
      <c r="AD1436">
        <v>0</v>
      </c>
      <c r="AE1436">
        <v>0</v>
      </c>
      <c r="AF1436">
        <v>70.177999999999997</v>
      </c>
      <c r="AG1436">
        <v>930</v>
      </c>
      <c r="AH1436">
        <v>0</v>
      </c>
      <c r="AI1436">
        <v>219.10847133999999</v>
      </c>
      <c r="AJ1436">
        <v>0</v>
      </c>
      <c r="AK1436"/>
      <c r="AL1436">
        <v>4573.564453125</v>
      </c>
      <c r="AM1436">
        <v>3847.2177734375</v>
      </c>
      <c r="AN1436">
        <v>726.34661865234375</v>
      </c>
      <c r="AO1436" s="5" t="s">
        <v>895</v>
      </c>
    </row>
    <row r="1437" spans="1:41" ht="15" x14ac:dyDescent="0.25">
      <c r="A1437">
        <v>2016</v>
      </c>
      <c r="B1437" s="5" t="s">
        <v>83</v>
      </c>
      <c r="C1437" s="5" t="s">
        <v>371</v>
      </c>
      <c r="D1437" s="5" t="s">
        <v>91</v>
      </c>
      <c r="E1437" s="5" t="s">
        <v>27</v>
      </c>
      <c r="F1437" s="5" t="s">
        <v>392</v>
      </c>
      <c r="G1437" s="5" t="s">
        <v>94</v>
      </c>
      <c r="H1437" s="5" t="s">
        <v>319</v>
      </c>
      <c r="I1437">
        <v>51.197551727294922</v>
      </c>
      <c r="J1437">
        <v>174</v>
      </c>
      <c r="K1437"/>
      <c r="L1437"/>
      <c r="M1437">
        <v>1.5433399677276611</v>
      </c>
      <c r="N1437">
        <v>0</v>
      </c>
      <c r="O1437">
        <v>0</v>
      </c>
      <c r="P1437">
        <v>4.5763301849365234</v>
      </c>
      <c r="Q1437">
        <v>0</v>
      </c>
      <c r="R1437">
        <v>1.8921600580215454</v>
      </c>
      <c r="S1437">
        <v>448.63275146484375</v>
      </c>
      <c r="T1437"/>
      <c r="U1437">
        <v>0</v>
      </c>
      <c r="V1437">
        <v>10</v>
      </c>
      <c r="W1437">
        <v>18</v>
      </c>
      <c r="X1437">
        <v>0</v>
      </c>
      <c r="Y1437">
        <v>996.927978515625</v>
      </c>
      <c r="Z1437">
        <v>34.087001800537109</v>
      </c>
      <c r="AA1437">
        <v>2762.73193359375</v>
      </c>
      <c r="AB1437">
        <v>0</v>
      </c>
      <c r="AC1437">
        <v>0</v>
      </c>
      <c r="AD1437">
        <v>0</v>
      </c>
      <c r="AE1437">
        <v>448.77206420898437</v>
      </c>
      <c r="AF1437">
        <v>181.2550048828125</v>
      </c>
      <c r="AG1437">
        <v>1330</v>
      </c>
      <c r="AH1437">
        <v>2150.740234375</v>
      </c>
      <c r="AI1437">
        <v>175.27682495117187</v>
      </c>
      <c r="AJ1437">
        <v>0</v>
      </c>
      <c r="AK1437"/>
      <c r="AL1437">
        <v>8789.6318359375</v>
      </c>
      <c r="AM1437">
        <v>5995.43994140625</v>
      </c>
      <c r="AN1437">
        <v>2794.193115234375</v>
      </c>
      <c r="AO1437" s="5" t="s">
        <v>896</v>
      </c>
    </row>
    <row r="1438" spans="1:41" ht="15" x14ac:dyDescent="0.25">
      <c r="A1438">
        <v>2016</v>
      </c>
      <c r="B1438" s="5" t="s">
        <v>83</v>
      </c>
      <c r="C1438" s="5" t="s">
        <v>371</v>
      </c>
      <c r="D1438" s="5" t="s">
        <v>91</v>
      </c>
      <c r="E1438" s="5" t="s">
        <v>27</v>
      </c>
      <c r="F1438" s="5" t="s">
        <v>392</v>
      </c>
      <c r="G1438" s="5" t="s">
        <v>97</v>
      </c>
      <c r="H1438" s="5" t="s">
        <v>319</v>
      </c>
      <c r="I1438">
        <v>51.197549999999993</v>
      </c>
      <c r="J1438">
        <v>174</v>
      </c>
      <c r="K1438"/>
      <c r="L1438"/>
      <c r="M1438">
        <v>1.5433399999999999</v>
      </c>
      <c r="N1438">
        <v>0</v>
      </c>
      <c r="O1438">
        <v>0</v>
      </c>
      <c r="P1438">
        <v>4.5763300000000022</v>
      </c>
      <c r="Q1438">
        <v>0</v>
      </c>
      <c r="R1438">
        <v>1.8921600000000469</v>
      </c>
      <c r="S1438">
        <v>448.63275907639093</v>
      </c>
      <c r="T1438"/>
      <c r="U1438">
        <v>0</v>
      </c>
      <c r="V1438">
        <v>10</v>
      </c>
      <c r="W1438">
        <v>18</v>
      </c>
      <c r="X1438">
        <v>0</v>
      </c>
      <c r="Y1438">
        <v>996.928</v>
      </c>
      <c r="Z1438">
        <v>34.087000000000003</v>
      </c>
      <c r="AA1438">
        <v>2762.7318463724332</v>
      </c>
      <c r="AB1438">
        <v>0</v>
      </c>
      <c r="AC1438">
        <v>0</v>
      </c>
      <c r="AD1438">
        <v>0</v>
      </c>
      <c r="AE1438">
        <v>448.77204999999992</v>
      </c>
      <c r="AF1438">
        <v>181.255</v>
      </c>
      <c r="AG1438">
        <v>1330</v>
      </c>
      <c r="AH1438">
        <v>2150.7401224853529</v>
      </c>
      <c r="AI1438">
        <v>175.27682629</v>
      </c>
      <c r="AJ1438">
        <v>0</v>
      </c>
      <c r="AK1438"/>
      <c r="AL1438">
        <v>8789.6318359375</v>
      </c>
      <c r="AM1438">
        <v>5995.43994140625</v>
      </c>
      <c r="AN1438">
        <v>2794.193115234375</v>
      </c>
      <c r="AO1438" s="5" t="s">
        <v>897</v>
      </c>
    </row>
    <row r="1439" spans="1:41" ht="15" x14ac:dyDescent="0.25">
      <c r="A1439">
        <v>2016</v>
      </c>
      <c r="B1439" s="5" t="s">
        <v>83</v>
      </c>
      <c r="C1439" s="5" t="s">
        <v>371</v>
      </c>
      <c r="D1439" s="5" t="s">
        <v>91</v>
      </c>
      <c r="E1439" s="5" t="s">
        <v>27</v>
      </c>
      <c r="F1439" s="5" t="s">
        <v>395</v>
      </c>
      <c r="G1439" s="5" t="s">
        <v>94</v>
      </c>
      <c r="H1439" s="5" t="s">
        <v>319</v>
      </c>
      <c r="I1439">
        <v>51.845310211181641</v>
      </c>
      <c r="J1439">
        <v>495</v>
      </c>
      <c r="K1439"/>
      <c r="L1439">
        <v>25</v>
      </c>
      <c r="M1439">
        <v>1194.593505859375</v>
      </c>
      <c r="N1439">
        <v>6.7319998741149902</v>
      </c>
      <c r="O1439">
        <v>0</v>
      </c>
      <c r="P1439">
        <v>0</v>
      </c>
      <c r="Q1439">
        <v>867.7440185546875</v>
      </c>
      <c r="R1439">
        <v>0</v>
      </c>
      <c r="S1439">
        <v>2619.747802734375</v>
      </c>
      <c r="T1439"/>
      <c r="U1439">
        <v>15.315670013427734</v>
      </c>
      <c r="V1439">
        <v>0</v>
      </c>
      <c r="W1439">
        <v>3530</v>
      </c>
      <c r="X1439">
        <v>1370</v>
      </c>
      <c r="Y1439">
        <v>25917.0390625</v>
      </c>
      <c r="Z1439">
        <v>917.56402587890625</v>
      </c>
      <c r="AA1439">
        <v>5236.86865234375</v>
      </c>
      <c r="AB1439">
        <v>0</v>
      </c>
      <c r="AC1439">
        <v>0</v>
      </c>
      <c r="AD1439">
        <v>1610.2900390625</v>
      </c>
      <c r="AE1439">
        <v>843.558349609375</v>
      </c>
      <c r="AF1439"/>
      <c r="AG1439">
        <v>3425</v>
      </c>
      <c r="AH1439">
        <v>0</v>
      </c>
      <c r="AI1439">
        <v>0</v>
      </c>
      <c r="AJ1439">
        <v>135.16448974609375</v>
      </c>
      <c r="AK1439"/>
      <c r="AL1439">
        <v>48261.45703125</v>
      </c>
      <c r="AM1439">
        <v>37936.83203125</v>
      </c>
      <c r="AN1439">
        <v>10324.6318359375</v>
      </c>
      <c r="AO1439" s="5" t="s">
        <v>898</v>
      </c>
    </row>
    <row r="1440" spans="1:41" ht="15" x14ac:dyDescent="0.25">
      <c r="A1440">
        <v>2016</v>
      </c>
      <c r="B1440" s="5" t="s">
        <v>83</v>
      </c>
      <c r="C1440" s="5" t="s">
        <v>371</v>
      </c>
      <c r="D1440" s="5" t="s">
        <v>91</v>
      </c>
      <c r="E1440" s="5" t="s">
        <v>27</v>
      </c>
      <c r="F1440" s="5" t="s">
        <v>395</v>
      </c>
      <c r="G1440" s="5" t="s">
        <v>97</v>
      </c>
      <c r="H1440" s="5" t="s">
        <v>319</v>
      </c>
      <c r="I1440">
        <v>51.845309999999998</v>
      </c>
      <c r="J1440">
        <v>495</v>
      </c>
      <c r="K1440"/>
      <c r="L1440">
        <v>25</v>
      </c>
      <c r="M1440">
        <v>1194.5934999999999</v>
      </c>
      <c r="N1440">
        <v>6.7320000000000002</v>
      </c>
      <c r="O1440">
        <v>0</v>
      </c>
      <c r="P1440">
        <v>0</v>
      </c>
      <c r="Q1440">
        <v>867.74400000000003</v>
      </c>
      <c r="R1440">
        <v>0</v>
      </c>
      <c r="S1440">
        <v>2619.7476981182472</v>
      </c>
      <c r="T1440"/>
      <c r="U1440">
        <v>15.315670000000001</v>
      </c>
      <c r="V1440">
        <v>0</v>
      </c>
      <c r="W1440">
        <v>3530</v>
      </c>
      <c r="X1440">
        <v>1370</v>
      </c>
      <c r="Y1440">
        <v>25917.040000000001</v>
      </c>
      <c r="Z1440">
        <v>917.56399999999996</v>
      </c>
      <c r="AA1440">
        <v>5236.8686745977302</v>
      </c>
      <c r="AB1440">
        <v>0</v>
      </c>
      <c r="AC1440">
        <v>0</v>
      </c>
      <c r="AD1440">
        <v>1610.29</v>
      </c>
      <c r="AE1440">
        <v>843.55837000000508</v>
      </c>
      <c r="AF1440"/>
      <c r="AG1440">
        <v>3425</v>
      </c>
      <c r="AH1440">
        <v>0</v>
      </c>
      <c r="AI1440">
        <v>0</v>
      </c>
      <c r="AJ1440">
        <v>135.16449</v>
      </c>
      <c r="AK1440"/>
      <c r="AL1440">
        <v>48261.4609375</v>
      </c>
      <c r="AM1440">
        <v>37936.83203125</v>
      </c>
      <c r="AN1440">
        <v>10324.6318359375</v>
      </c>
      <c r="AO1440" s="5" t="s">
        <v>899</v>
      </c>
    </row>
    <row r="1441" spans="1:41" ht="15" x14ac:dyDescent="0.25">
      <c r="A1441">
        <v>2016</v>
      </c>
      <c r="B1441" s="5" t="s">
        <v>83</v>
      </c>
      <c r="C1441" s="5" t="s">
        <v>371</v>
      </c>
      <c r="D1441" s="5" t="s">
        <v>91</v>
      </c>
      <c r="E1441" s="5" t="s">
        <v>27</v>
      </c>
      <c r="F1441" s="5" t="s">
        <v>429</v>
      </c>
      <c r="G1441" s="5" t="s">
        <v>94</v>
      </c>
      <c r="H1441" s="5" t="s">
        <v>319</v>
      </c>
      <c r="I1441">
        <v>3079.47607421875</v>
      </c>
      <c r="J1441">
        <v>8980</v>
      </c>
      <c r="K1441">
        <v>18.788000106811523</v>
      </c>
      <c r="L1441">
        <v>370</v>
      </c>
      <c r="M1441">
        <v>3308.80126953125</v>
      </c>
      <c r="N1441">
        <v>333.48785400390625</v>
      </c>
      <c r="O1441">
        <v>20</v>
      </c>
      <c r="P1441">
        <v>4841.0673828125</v>
      </c>
      <c r="Q1441">
        <v>3009</v>
      </c>
      <c r="R1441">
        <v>233.53378295898437</v>
      </c>
      <c r="S1441">
        <v>9242.23828125</v>
      </c>
      <c r="T1441">
        <v>0</v>
      </c>
      <c r="U1441">
        <v>15.108340263366699</v>
      </c>
      <c r="V1441">
        <v>2470</v>
      </c>
      <c r="W1441">
        <v>5274</v>
      </c>
      <c r="X1441">
        <v>3546</v>
      </c>
      <c r="Y1441">
        <v>39664.5625</v>
      </c>
      <c r="Z1441">
        <v>5812.07177734375</v>
      </c>
      <c r="AA1441">
        <v>21707.068359375</v>
      </c>
      <c r="AB1441">
        <v>226.27827453613281</v>
      </c>
      <c r="AC1441">
        <v>90.4593505859375</v>
      </c>
      <c r="AD1441">
        <v>11437.8798828125</v>
      </c>
      <c r="AE1441">
        <v>3064.27294921875</v>
      </c>
      <c r="AF1441">
        <v>7783.56689453125</v>
      </c>
      <c r="AG1441">
        <v>21514</v>
      </c>
      <c r="AH1441">
        <v>9047.1611328125</v>
      </c>
      <c r="AI1441">
        <v>753.75469970703125</v>
      </c>
      <c r="AJ1441">
        <v>218.40571594238281</v>
      </c>
      <c r="AK1441">
        <v>278</v>
      </c>
      <c r="AL1441">
        <v>166338.984375</v>
      </c>
      <c r="AM1441">
        <v>123186.0859375</v>
      </c>
      <c r="AN1441">
        <v>43152.8984375</v>
      </c>
      <c r="AO1441" s="5" t="s">
        <v>904</v>
      </c>
    </row>
    <row r="1442" spans="1:41" ht="15" x14ac:dyDescent="0.25">
      <c r="A1442">
        <v>2016</v>
      </c>
      <c r="B1442" s="5" t="s">
        <v>83</v>
      </c>
      <c r="C1442" s="5" t="s">
        <v>371</v>
      </c>
      <c r="D1442" s="5" t="s">
        <v>91</v>
      </c>
      <c r="E1442" s="5" t="s">
        <v>27</v>
      </c>
      <c r="F1442" s="5" t="s">
        <v>429</v>
      </c>
      <c r="G1442" s="5" t="s">
        <v>97</v>
      </c>
      <c r="H1442" s="5" t="s">
        <v>319</v>
      </c>
      <c r="I1442">
        <v>3079.4761599999988</v>
      </c>
      <c r="J1442">
        <v>8980</v>
      </c>
      <c r="K1442">
        <v>18.788</v>
      </c>
      <c r="L1442">
        <v>370</v>
      </c>
      <c r="M1442">
        <v>3308.8013700000001</v>
      </c>
      <c r="N1442">
        <v>333.4878690000001</v>
      </c>
      <c r="O1442">
        <v>20</v>
      </c>
      <c r="P1442">
        <v>4841.0676249999997</v>
      </c>
      <c r="Q1442">
        <v>3009</v>
      </c>
      <c r="R1442">
        <v>233.53378000000001</v>
      </c>
      <c r="S1442">
        <v>9242.2385499999982</v>
      </c>
      <c r="T1442">
        <v>0</v>
      </c>
      <c r="U1442">
        <v>15.108339999999989</v>
      </c>
      <c r="V1442">
        <v>2470</v>
      </c>
      <c r="W1442">
        <v>5274</v>
      </c>
      <c r="X1442">
        <v>3546</v>
      </c>
      <c r="Y1442">
        <v>39664.561000000009</v>
      </c>
      <c r="Z1442">
        <v>5812.072000000001</v>
      </c>
      <c r="AA1442">
        <v>21707.068200000009</v>
      </c>
      <c r="AB1442">
        <v>226.27826999999999</v>
      </c>
      <c r="AC1442">
        <v>90.459349999999972</v>
      </c>
      <c r="AD1442">
        <v>11437.88</v>
      </c>
      <c r="AE1442">
        <v>3064.2728900000029</v>
      </c>
      <c r="AF1442">
        <v>7783.5669999999991</v>
      </c>
      <c r="AG1442">
        <v>21514</v>
      </c>
      <c r="AH1442">
        <v>9047.1608565380957</v>
      </c>
      <c r="AI1442">
        <v>753.75467979123084</v>
      </c>
      <c r="AJ1442">
        <v>218.40571</v>
      </c>
      <c r="AK1442">
        <v>278</v>
      </c>
      <c r="AL1442">
        <v>166338.984375</v>
      </c>
      <c r="AM1442">
        <v>123186.0859375</v>
      </c>
      <c r="AN1442">
        <v>43152.8984375</v>
      </c>
      <c r="AO1442" s="5" t="s">
        <v>905</v>
      </c>
    </row>
    <row r="1443" spans="1:41" ht="15" x14ac:dyDescent="0.25">
      <c r="A1443">
        <v>2016</v>
      </c>
      <c r="B1443" s="5" t="s">
        <v>83</v>
      </c>
      <c r="C1443" s="5" t="s">
        <v>371</v>
      </c>
      <c r="D1443" s="5" t="s">
        <v>91</v>
      </c>
      <c r="E1443" s="5" t="s">
        <v>27</v>
      </c>
      <c r="F1443" s="5" t="s">
        <v>430</v>
      </c>
      <c r="G1443" s="5" t="s">
        <v>94</v>
      </c>
      <c r="H1443" s="5" t="s">
        <v>319</v>
      </c>
      <c r="I1443">
        <v>2097.488037109375</v>
      </c>
      <c r="J1443">
        <v>8958</v>
      </c>
      <c r="K1443">
        <v>18.788000106811523</v>
      </c>
      <c r="L1443">
        <v>370</v>
      </c>
      <c r="M1443">
        <v>3308.80126953125</v>
      </c>
      <c r="N1443">
        <v>333.48785400390625</v>
      </c>
      <c r="O1443">
        <v>20</v>
      </c>
      <c r="P1443">
        <v>4824.81982421875</v>
      </c>
      <c r="Q1443">
        <v>3009</v>
      </c>
      <c r="R1443">
        <v>233.53378295898437</v>
      </c>
      <c r="S1443">
        <v>9242.23828125</v>
      </c>
      <c r="T1443">
        <v>0</v>
      </c>
      <c r="U1443">
        <v>-11.259119987487793</v>
      </c>
      <c r="V1443">
        <v>2441</v>
      </c>
      <c r="W1443">
        <v>3681.909912109375</v>
      </c>
      <c r="X1443">
        <v>3546</v>
      </c>
      <c r="Y1443">
        <v>39664.5625</v>
      </c>
      <c r="Z1443">
        <v>5812.07177734375</v>
      </c>
      <c r="AA1443">
        <v>21707.068359375</v>
      </c>
      <c r="AB1443">
        <v>226.27827453613281</v>
      </c>
      <c r="AC1443">
        <v>90.4593505859375</v>
      </c>
      <c r="AD1443">
        <v>10698.599609375</v>
      </c>
      <c r="AE1443">
        <v>3064.27294921875</v>
      </c>
      <c r="AF1443">
        <v>7766.90478515625</v>
      </c>
      <c r="AG1443">
        <v>18411</v>
      </c>
      <c r="AH1443">
        <v>8820.595703125</v>
      </c>
      <c r="AI1443">
        <v>698.2725830078125</v>
      </c>
      <c r="AJ1443">
        <v>218.40571594238281</v>
      </c>
      <c r="AK1443">
        <v>278</v>
      </c>
      <c r="AL1443">
        <v>159530.296875</v>
      </c>
      <c r="AM1443">
        <v>118990.8203125</v>
      </c>
      <c r="AN1443">
        <v>40539.484375</v>
      </c>
      <c r="AO1443" s="5" t="s">
        <v>906</v>
      </c>
    </row>
    <row r="1444" spans="1:41" ht="15" x14ac:dyDescent="0.25">
      <c r="A1444">
        <v>2016</v>
      </c>
      <c r="B1444" s="5" t="s">
        <v>83</v>
      </c>
      <c r="C1444" s="5" t="s">
        <v>371</v>
      </c>
      <c r="D1444" s="5" t="s">
        <v>91</v>
      </c>
      <c r="E1444" s="5" t="s">
        <v>27</v>
      </c>
      <c r="F1444" s="5" t="s">
        <v>430</v>
      </c>
      <c r="G1444" s="5" t="s">
        <v>97</v>
      </c>
      <c r="H1444" s="5" t="s">
        <v>319</v>
      </c>
      <c r="I1444">
        <v>2097.4880593561179</v>
      </c>
      <c r="J1444">
        <v>8958</v>
      </c>
      <c r="K1444">
        <v>18.788</v>
      </c>
      <c r="L1444">
        <v>370</v>
      </c>
      <c r="M1444">
        <v>3308.8013700000001</v>
      </c>
      <c r="N1444">
        <v>333.4878690000001</v>
      </c>
      <c r="O1444">
        <v>20</v>
      </c>
      <c r="P1444">
        <v>4824.8196250000001</v>
      </c>
      <c r="Q1444">
        <v>3009</v>
      </c>
      <c r="R1444">
        <v>233.53378000000001</v>
      </c>
      <c r="S1444">
        <v>9242.2385499999982</v>
      </c>
      <c r="T1444">
        <v>0</v>
      </c>
      <c r="U1444">
        <v>-11.25912000000001</v>
      </c>
      <c r="V1444">
        <v>2441</v>
      </c>
      <c r="W1444">
        <v>3681.9100292823168</v>
      </c>
      <c r="X1444">
        <v>3546</v>
      </c>
      <c r="Y1444">
        <v>39664.561000000009</v>
      </c>
      <c r="Z1444">
        <v>5812.072000000001</v>
      </c>
      <c r="AA1444">
        <v>21707.068200000009</v>
      </c>
      <c r="AB1444">
        <v>226.27826999999999</v>
      </c>
      <c r="AC1444">
        <v>90.459349999999972</v>
      </c>
      <c r="AD1444">
        <v>10698.6</v>
      </c>
      <c r="AE1444">
        <v>3064.2728900000029</v>
      </c>
      <c r="AF1444">
        <v>7766.9049999999988</v>
      </c>
      <c r="AG1444">
        <v>18411</v>
      </c>
      <c r="AH1444">
        <v>8820.5961565380949</v>
      </c>
      <c r="AI1444">
        <v>698.27258846123084</v>
      </c>
      <c r="AJ1444">
        <v>218.40571</v>
      </c>
      <c r="AK1444">
        <v>278</v>
      </c>
      <c r="AL1444">
        <v>159530.296875</v>
      </c>
      <c r="AM1444">
        <v>118990.8203125</v>
      </c>
      <c r="AN1444">
        <v>40539.484375</v>
      </c>
      <c r="AO1444" s="5" t="s">
        <v>907</v>
      </c>
    </row>
    <row r="1445" spans="1:41" ht="15" x14ac:dyDescent="0.25">
      <c r="A1445">
        <v>2016</v>
      </c>
      <c r="B1445" s="5" t="s">
        <v>83</v>
      </c>
      <c r="C1445" s="5" t="s">
        <v>371</v>
      </c>
      <c r="D1445" s="5" t="s">
        <v>91</v>
      </c>
      <c r="E1445" s="5" t="s">
        <v>27</v>
      </c>
      <c r="F1445" s="5" t="s">
        <v>398</v>
      </c>
      <c r="G1445" s="5" t="s">
        <v>94</v>
      </c>
      <c r="H1445" s="5" t="s">
        <v>319</v>
      </c>
      <c r="I1445">
        <v>292.88369750976563</v>
      </c>
      <c r="J1445">
        <v>6595</v>
      </c>
      <c r="K1445"/>
      <c r="L1445"/>
      <c r="M1445">
        <v>391.48056030273437</v>
      </c>
      <c r="N1445">
        <v>0</v>
      </c>
      <c r="O1445">
        <v>0</v>
      </c>
      <c r="P1445">
        <v>723.715087890625</v>
      </c>
      <c r="Q1445">
        <v>2141.256103515625</v>
      </c>
      <c r="R1445">
        <v>78.749130249023438</v>
      </c>
      <c r="S1445">
        <v>1298.853759765625</v>
      </c>
      <c r="T1445"/>
      <c r="U1445">
        <v>0</v>
      </c>
      <c r="V1445">
        <v>2118</v>
      </c>
      <c r="W1445">
        <v>1169</v>
      </c>
      <c r="X1445">
        <v>2117</v>
      </c>
      <c r="Y1445">
        <v>9745.68359375</v>
      </c>
      <c r="Z1445">
        <v>424.42498779296875</v>
      </c>
      <c r="AA1445">
        <v>4782.79443359375</v>
      </c>
      <c r="AB1445">
        <v>0</v>
      </c>
      <c r="AC1445">
        <v>10.204899787902832</v>
      </c>
      <c r="AD1445">
        <v>9672.7900390625</v>
      </c>
      <c r="AE1445">
        <v>335.45120239257812</v>
      </c>
      <c r="AF1445">
        <v>3232.283935546875</v>
      </c>
      <c r="AG1445">
        <v>6719</v>
      </c>
      <c r="AH1445">
        <v>4171.41259765625</v>
      </c>
      <c r="AI1445">
        <v>0</v>
      </c>
      <c r="AJ1445">
        <v>0</v>
      </c>
      <c r="AK1445"/>
      <c r="AL1445">
        <v>56019.98828125</v>
      </c>
      <c r="AM1445">
        <v>37199.4453125</v>
      </c>
      <c r="AN1445">
        <v>18820.537109375</v>
      </c>
      <c r="AO1445" s="5" t="s">
        <v>908</v>
      </c>
    </row>
    <row r="1446" spans="1:41" ht="15" x14ac:dyDescent="0.25">
      <c r="A1446">
        <v>2016</v>
      </c>
      <c r="B1446" s="5" t="s">
        <v>83</v>
      </c>
      <c r="C1446" s="5" t="s">
        <v>371</v>
      </c>
      <c r="D1446" s="5" t="s">
        <v>91</v>
      </c>
      <c r="E1446" s="5" t="s">
        <v>27</v>
      </c>
      <c r="F1446" s="5" t="s">
        <v>398</v>
      </c>
      <c r="G1446" s="5" t="s">
        <v>97</v>
      </c>
      <c r="H1446" s="5" t="s">
        <v>319</v>
      </c>
      <c r="I1446">
        <v>292.88371000000001</v>
      </c>
      <c r="J1446">
        <v>6595</v>
      </c>
      <c r="K1446"/>
      <c r="L1446"/>
      <c r="M1446">
        <v>391.48057</v>
      </c>
      <c r="N1446">
        <v>0</v>
      </c>
      <c r="O1446">
        <v>0</v>
      </c>
      <c r="P1446">
        <v>723.71507000000008</v>
      </c>
      <c r="Q1446">
        <v>2141.2559999999999</v>
      </c>
      <c r="R1446">
        <v>78.749130000000008</v>
      </c>
      <c r="S1446">
        <v>1298.853748646502</v>
      </c>
      <c r="T1446"/>
      <c r="U1446">
        <v>0</v>
      </c>
      <c r="V1446">
        <v>2118</v>
      </c>
      <c r="W1446">
        <v>1169</v>
      </c>
      <c r="X1446">
        <v>2117</v>
      </c>
      <c r="Y1446">
        <v>9745.6839999999993</v>
      </c>
      <c r="Z1446">
        <v>424.42500000000001</v>
      </c>
      <c r="AA1446">
        <v>4782.7946764944554</v>
      </c>
      <c r="AB1446">
        <v>0</v>
      </c>
      <c r="AC1446">
        <v>10.2049</v>
      </c>
      <c r="AD1446">
        <v>9672.7899999999991</v>
      </c>
      <c r="AE1446">
        <v>335.45120999999853</v>
      </c>
      <c r="AF1446">
        <v>3232.2840000000001</v>
      </c>
      <c r="AG1446">
        <v>6719</v>
      </c>
      <c r="AH1446">
        <v>4171.412780558172</v>
      </c>
      <c r="AI1446">
        <v>0</v>
      </c>
      <c r="AJ1446">
        <v>0</v>
      </c>
      <c r="AK1446"/>
      <c r="AL1446">
        <v>56019.98828125</v>
      </c>
      <c r="AM1446">
        <v>37199.4453125</v>
      </c>
      <c r="AN1446">
        <v>18820.537109375</v>
      </c>
      <c r="AO1446" s="5" t="s">
        <v>909</v>
      </c>
    </row>
    <row r="1447" spans="1:41" ht="15" x14ac:dyDescent="0.25">
      <c r="A1447">
        <v>2016</v>
      </c>
      <c r="B1447" s="5" t="s">
        <v>1808</v>
      </c>
      <c r="C1447" s="5" t="s">
        <v>462</v>
      </c>
      <c r="D1447" s="5" t="s">
        <v>85</v>
      </c>
      <c r="E1447" s="5" t="s">
        <v>131</v>
      </c>
      <c r="F1447" s="5" t="s">
        <v>132</v>
      </c>
      <c r="G1447" s="5" t="s">
        <v>87</v>
      </c>
      <c r="H1447" s="5" t="s">
        <v>133</v>
      </c>
      <c r="I1447">
        <v>787.88928925382641</v>
      </c>
      <c r="J1447">
        <v>1350.50903571751</v>
      </c>
      <c r="K1447">
        <v>58.7</v>
      </c>
      <c r="L1447">
        <v>112</v>
      </c>
      <c r="M1447">
        <v>597</v>
      </c>
      <c r="N1447">
        <v>311.13272723018258</v>
      </c>
      <c r="O1447">
        <v>439</v>
      </c>
      <c r="P1447">
        <v>596</v>
      </c>
      <c r="Q1447">
        <v>275.73682500000001</v>
      </c>
      <c r="R1447">
        <v>537.23278974999994</v>
      </c>
      <c r="S1447">
        <v>650</v>
      </c>
      <c r="T1447">
        <v>388.87178</v>
      </c>
      <c r="U1447">
        <v>145.81947</v>
      </c>
      <c r="V1447">
        <v>633</v>
      </c>
      <c r="W1447">
        <v>294.92</v>
      </c>
      <c r="X1447">
        <v>1038.5999999999999</v>
      </c>
      <c r="Y1447">
        <v>3304.26</v>
      </c>
      <c r="Z1447">
        <v>457.1</v>
      </c>
      <c r="AA1447">
        <v>4992.7198136408442</v>
      </c>
      <c r="AB1447">
        <v>82.17</v>
      </c>
      <c r="AC1447">
        <v>345.47385600000001</v>
      </c>
      <c r="AD1447">
        <v>761</v>
      </c>
      <c r="AE1447">
        <v>373</v>
      </c>
      <c r="AF1447">
        <v>1708.047412285438</v>
      </c>
      <c r="AG1447">
        <v>8684.2999999999993</v>
      </c>
      <c r="AH1447">
        <v>1265.3128639040719</v>
      </c>
      <c r="AI1447">
        <v>376</v>
      </c>
      <c r="AJ1447">
        <v>2400.3936068722151</v>
      </c>
      <c r="AK1447">
        <v>304.04813208710482</v>
      </c>
      <c r="AL1447">
        <v>33270.23828125</v>
      </c>
      <c r="AM1447">
        <v>27014.615234375</v>
      </c>
      <c r="AN1447">
        <v>6255.623046875</v>
      </c>
      <c r="AO1447" s="5" t="s">
        <v>2384</v>
      </c>
    </row>
    <row r="1448" spans="1:41" ht="15" x14ac:dyDescent="0.25">
      <c r="A1448">
        <v>2016</v>
      </c>
      <c r="B1448" s="5" t="s">
        <v>1807</v>
      </c>
      <c r="C1448" s="5" t="s">
        <v>462</v>
      </c>
      <c r="D1448" s="5" t="s">
        <v>85</v>
      </c>
      <c r="E1448" s="5" t="s">
        <v>131</v>
      </c>
      <c r="F1448" s="5" t="s">
        <v>132</v>
      </c>
      <c r="G1448" s="5" t="s">
        <v>87</v>
      </c>
      <c r="H1448" s="5" t="s">
        <v>133</v>
      </c>
      <c r="I1448">
        <v>799.62716184501699</v>
      </c>
      <c r="J1448">
        <v>1358</v>
      </c>
      <c r="K1448">
        <v>65.292000000000002</v>
      </c>
      <c r="L1448">
        <v>116</v>
      </c>
      <c r="M1448">
        <v>673</v>
      </c>
      <c r="N1448">
        <v>303</v>
      </c>
      <c r="O1448">
        <v>441</v>
      </c>
      <c r="P1448">
        <v>628</v>
      </c>
      <c r="Q1448">
        <v>275.09261186452488</v>
      </c>
      <c r="R1448">
        <v>557</v>
      </c>
      <c r="S1448">
        <v>652.46199999999999</v>
      </c>
      <c r="T1448">
        <v>385</v>
      </c>
      <c r="U1448">
        <v>150.04931400000001</v>
      </c>
      <c r="V1448">
        <v>642.96399999999994</v>
      </c>
      <c r="W1448">
        <v>249.92449999999999</v>
      </c>
      <c r="X1448">
        <v>1020</v>
      </c>
      <c r="Y1448">
        <v>3263</v>
      </c>
      <c r="Z1448">
        <v>425</v>
      </c>
      <c r="AA1448">
        <v>4925.0070414119264</v>
      </c>
      <c r="AB1448">
        <v>81.348299999999995</v>
      </c>
      <c r="AC1448">
        <v>347.18271780800012</v>
      </c>
      <c r="AD1448">
        <v>769</v>
      </c>
      <c r="AE1448">
        <v>373.3184</v>
      </c>
      <c r="AF1448">
        <v>1831</v>
      </c>
      <c r="AG1448">
        <v>8661</v>
      </c>
      <c r="AH1448">
        <v>1307</v>
      </c>
      <c r="AI1448">
        <v>395.38718296018391</v>
      </c>
      <c r="AJ1448">
        <v>2433.368679828633</v>
      </c>
      <c r="AK1448">
        <v>292.10742027135723</v>
      </c>
      <c r="AL1448">
        <v>33420.12890625</v>
      </c>
      <c r="AM1448">
        <v>27088.609375</v>
      </c>
      <c r="AN1448">
        <v>6331.521484375</v>
      </c>
      <c r="AO1448" s="5" t="s">
        <v>2386</v>
      </c>
    </row>
    <row r="1449" spans="1:41" ht="15" x14ac:dyDescent="0.25">
      <c r="A1449">
        <v>2016</v>
      </c>
      <c r="B1449" s="5" t="s">
        <v>1806</v>
      </c>
      <c r="C1449" s="5" t="s">
        <v>462</v>
      </c>
      <c r="D1449" s="5" t="s">
        <v>85</v>
      </c>
      <c r="E1449" s="5" t="s">
        <v>131</v>
      </c>
      <c r="F1449" s="5" t="s">
        <v>132</v>
      </c>
      <c r="G1449" s="5" t="s">
        <v>87</v>
      </c>
      <c r="H1449" s="5" t="s">
        <v>133</v>
      </c>
      <c r="I1449">
        <v>796.11371734620025</v>
      </c>
      <c r="J1449">
        <v>1386</v>
      </c>
      <c r="K1449">
        <v>67</v>
      </c>
      <c r="L1449">
        <v>115</v>
      </c>
      <c r="M1449">
        <v>549</v>
      </c>
      <c r="N1449">
        <v>310.60000000000002</v>
      </c>
      <c r="O1449">
        <v>456</v>
      </c>
      <c r="P1449">
        <v>595.66685834770249</v>
      </c>
      <c r="Q1449">
        <v>288.2813354999999</v>
      </c>
      <c r="R1449">
        <v>557</v>
      </c>
      <c r="S1449">
        <v>624</v>
      </c>
      <c r="T1449">
        <v>408</v>
      </c>
      <c r="U1449">
        <v>154.0299995</v>
      </c>
      <c r="V1449">
        <v>653.18531403255008</v>
      </c>
      <c r="W1449">
        <v>248.90440000000001</v>
      </c>
      <c r="X1449">
        <v>1026</v>
      </c>
      <c r="Y1449">
        <v>3253.24</v>
      </c>
      <c r="Z1449">
        <v>436.60000000000042</v>
      </c>
      <c r="AA1449">
        <v>4884.803152713981</v>
      </c>
      <c r="AB1449">
        <v>89.636187000000007</v>
      </c>
      <c r="AC1449">
        <v>331.15128168000001</v>
      </c>
      <c r="AD1449">
        <v>783.14800000000002</v>
      </c>
      <c r="AE1449">
        <v>374.41308725225161</v>
      </c>
      <c r="AF1449">
        <v>1932.6824999999999</v>
      </c>
      <c r="AG1449">
        <v>8772.8318779077654</v>
      </c>
      <c r="AH1449">
        <v>1379.677181913775</v>
      </c>
      <c r="AI1449">
        <v>395.6045953468269</v>
      </c>
      <c r="AJ1449">
        <v>2597.1921814042898</v>
      </c>
      <c r="AK1449">
        <v>284.20676178226591</v>
      </c>
      <c r="AL1449">
        <v>33749.96875</v>
      </c>
      <c r="AM1449">
        <v>27438.791015625</v>
      </c>
      <c r="AN1449">
        <v>6311.1767578125</v>
      </c>
      <c r="AO1449" s="5" t="s">
        <v>2385</v>
      </c>
    </row>
    <row r="1450" spans="1:41" ht="15" x14ac:dyDescent="0.25">
      <c r="A1450">
        <v>2016</v>
      </c>
      <c r="B1450" s="5" t="s">
        <v>803</v>
      </c>
      <c r="C1450" s="5" t="s">
        <v>462</v>
      </c>
      <c r="D1450" s="5" t="s">
        <v>85</v>
      </c>
      <c r="E1450" s="5" t="s">
        <v>131</v>
      </c>
      <c r="F1450" s="5" t="s">
        <v>132</v>
      </c>
      <c r="G1450" s="5" t="s">
        <v>87</v>
      </c>
      <c r="H1450" s="5" t="s">
        <v>133</v>
      </c>
      <c r="I1450">
        <v>823.96379510994427</v>
      </c>
      <c r="J1450">
        <v>1352.662028185669</v>
      </c>
      <c r="K1450">
        <v>57</v>
      </c>
      <c r="L1450">
        <v>112</v>
      </c>
      <c r="M1450">
        <v>584</v>
      </c>
      <c r="N1450">
        <v>311.7</v>
      </c>
      <c r="O1450">
        <v>434</v>
      </c>
      <c r="P1450">
        <v>698.34595638683527</v>
      </c>
      <c r="Q1450">
        <v>272</v>
      </c>
      <c r="R1450">
        <v>545</v>
      </c>
      <c r="S1450">
        <v>663.12605932203394</v>
      </c>
      <c r="T1450">
        <v>396.9</v>
      </c>
      <c r="U1450">
        <v>144.4</v>
      </c>
      <c r="V1450">
        <v>645.09999999999991</v>
      </c>
      <c r="W1450">
        <v>290</v>
      </c>
      <c r="X1450">
        <v>1044</v>
      </c>
      <c r="Y1450">
        <v>3274.5050000000001</v>
      </c>
      <c r="Z1450">
        <v>444.85599445090912</v>
      </c>
      <c r="AA1450">
        <v>5218.9557795000001</v>
      </c>
      <c r="AB1450">
        <v>83</v>
      </c>
      <c r="AC1450">
        <v>373.36799104591358</v>
      </c>
      <c r="AD1450">
        <v>774.92885699999988</v>
      </c>
      <c r="AE1450">
        <v>360</v>
      </c>
      <c r="AF1450">
        <v>1638</v>
      </c>
      <c r="AG1450">
        <v>8742.0938214457983</v>
      </c>
      <c r="AH1450">
        <v>1274.23380847</v>
      </c>
      <c r="AI1450">
        <v>396</v>
      </c>
      <c r="AJ1450">
        <v>2515.7998908556501</v>
      </c>
      <c r="AK1450">
        <v>283.92111399999999</v>
      </c>
      <c r="AL1450">
        <v>33753.859375</v>
      </c>
      <c r="AM1450">
        <v>27472.751953125</v>
      </c>
      <c r="AN1450">
        <v>6281.10986328125</v>
      </c>
      <c r="AO1450" s="5" t="s">
        <v>919</v>
      </c>
    </row>
    <row r="1451" spans="1:41" ht="15" x14ac:dyDescent="0.25">
      <c r="A1451">
        <v>2016</v>
      </c>
      <c r="B1451" s="5" t="s">
        <v>1808</v>
      </c>
      <c r="C1451" s="5" t="s">
        <v>462</v>
      </c>
      <c r="D1451" s="5" t="s">
        <v>85</v>
      </c>
      <c r="E1451" s="5" t="s">
        <v>131</v>
      </c>
      <c r="F1451" s="5" t="s">
        <v>10</v>
      </c>
      <c r="G1451" s="5" t="s">
        <v>87</v>
      </c>
      <c r="H1451" s="5" t="s">
        <v>136</v>
      </c>
      <c r="I1451">
        <v>0.64323906361574079</v>
      </c>
      <c r="J1451">
        <v>0.54400000000000004</v>
      </c>
      <c r="K1451">
        <v>0.62045492981566042</v>
      </c>
      <c r="L1451">
        <v>0.62827460087734055</v>
      </c>
      <c r="M1451">
        <v>0.57029861867369747</v>
      </c>
      <c r="N1451">
        <v>0.59195724358862756</v>
      </c>
      <c r="O1451">
        <v>0.53312931118235696</v>
      </c>
      <c r="P1451">
        <v>0.39787444257523569</v>
      </c>
      <c r="Q1451">
        <v>0.55652062423708115</v>
      </c>
      <c r="R1451">
        <v>0.72324071348377728</v>
      </c>
      <c r="S1451">
        <v>0.70000861549065219</v>
      </c>
      <c r="T1451">
        <v>0.60810624257208989</v>
      </c>
      <c r="U1451">
        <v>0.48715417673918882</v>
      </c>
      <c r="V1451">
        <v>0.60216894977168955</v>
      </c>
      <c r="W1451">
        <v>0.56677890011223342</v>
      </c>
      <c r="X1451">
        <v>0.66087872818069349</v>
      </c>
      <c r="Y1451">
        <v>0.627618352973355</v>
      </c>
      <c r="Z1451">
        <v>0.80200985670289349</v>
      </c>
      <c r="AA1451">
        <v>0.64307862681394212</v>
      </c>
      <c r="AB1451">
        <v>0.6706804652010131</v>
      </c>
      <c r="AC1451">
        <v>0.59931506849315086</v>
      </c>
      <c r="AD1451">
        <v>0.60749752530574441</v>
      </c>
      <c r="AE1451">
        <v>0.59820045905871155</v>
      </c>
      <c r="AF1451">
        <v>0.60491364211089949</v>
      </c>
      <c r="AG1451">
        <v>0.5725431403341521</v>
      </c>
      <c r="AH1451">
        <v>0.57700106574906462</v>
      </c>
      <c r="AI1451">
        <v>0.62188314154192625</v>
      </c>
      <c r="AJ1451">
        <v>0.50932627329196056</v>
      </c>
      <c r="AK1451">
        <v>0.70302836631227639</v>
      </c>
      <c r="AL1451">
        <v>0.60590279102325439</v>
      </c>
      <c r="AM1451">
        <v>0.59596681594848633</v>
      </c>
      <c r="AN1451">
        <v>0.61997884511947632</v>
      </c>
      <c r="AO1451" s="5" t="s">
        <v>2389</v>
      </c>
    </row>
    <row r="1452" spans="1:41" ht="15" x14ac:dyDescent="0.25">
      <c r="A1452">
        <v>2016</v>
      </c>
      <c r="B1452" s="5" t="s">
        <v>1806</v>
      </c>
      <c r="C1452" s="5" t="s">
        <v>462</v>
      </c>
      <c r="D1452" s="5" t="s">
        <v>85</v>
      </c>
      <c r="E1452" s="5" t="s">
        <v>131</v>
      </c>
      <c r="F1452" s="5" t="s">
        <v>10</v>
      </c>
      <c r="G1452" s="5" t="s">
        <v>87</v>
      </c>
      <c r="H1452" s="5" t="s">
        <v>136</v>
      </c>
      <c r="I1452">
        <v>0.66832392980915756</v>
      </c>
      <c r="J1452">
        <v>0.53816046966731901</v>
      </c>
      <c r="K1452">
        <v>0.58608443114820064</v>
      </c>
      <c r="L1452">
        <v>0.65639269406392697</v>
      </c>
      <c r="M1452">
        <v>0.57814790476671885</v>
      </c>
      <c r="N1452">
        <v>0.58125608204206902</v>
      </c>
      <c r="O1452">
        <v>0.52316376402560749</v>
      </c>
      <c r="P1452">
        <v>0.3898130391247831</v>
      </c>
      <c r="Q1452">
        <v>0.48170313830900152</v>
      </c>
      <c r="R1452">
        <v>0.64520015104865291</v>
      </c>
      <c r="S1452">
        <v>0.64173762803899792</v>
      </c>
      <c r="T1452">
        <v>0.61453566675619786</v>
      </c>
      <c r="U1452">
        <v>0.5326532473677309</v>
      </c>
      <c r="V1452">
        <v>0.60718694112686866</v>
      </c>
      <c r="W1452">
        <v>0.47834586350568092</v>
      </c>
      <c r="X1452">
        <v>0.6579959981529937</v>
      </c>
      <c r="Y1452">
        <v>0.61232387341095507</v>
      </c>
      <c r="Z1452">
        <v>0.79616905189140486</v>
      </c>
      <c r="AA1452">
        <v>0.61942971318765938</v>
      </c>
      <c r="AB1452">
        <v>0.5531049426138468</v>
      </c>
      <c r="AC1452">
        <v>0.53789235333809404</v>
      </c>
      <c r="AD1452">
        <v>0.55377236368538318</v>
      </c>
      <c r="AE1452">
        <v>0.64079790113890234</v>
      </c>
      <c r="AF1452">
        <v>0</v>
      </c>
      <c r="AG1452">
        <v>0.5557059301539431</v>
      </c>
      <c r="AH1452">
        <v>0.60065667999868044</v>
      </c>
      <c r="AI1452">
        <v>0.60240157219184898</v>
      </c>
      <c r="AJ1452">
        <v>0.52289792897898302</v>
      </c>
      <c r="AK1452">
        <v>0.58568952762230553</v>
      </c>
      <c r="AL1452">
        <v>0.56419110298156738</v>
      </c>
      <c r="AM1452">
        <v>0.55211210250854492</v>
      </c>
      <c r="AN1452">
        <v>0.58130306005477905</v>
      </c>
      <c r="AO1452" s="5" t="s">
        <v>2388</v>
      </c>
    </row>
    <row r="1453" spans="1:41" ht="15" x14ac:dyDescent="0.25">
      <c r="A1453">
        <v>2016</v>
      </c>
      <c r="B1453" s="5" t="s">
        <v>803</v>
      </c>
      <c r="C1453" s="5" t="s">
        <v>462</v>
      </c>
      <c r="D1453" s="5" t="s">
        <v>85</v>
      </c>
      <c r="E1453" s="5" t="s">
        <v>131</v>
      </c>
      <c r="F1453" s="5" t="s">
        <v>10</v>
      </c>
      <c r="G1453" s="5" t="s">
        <v>87</v>
      </c>
      <c r="H1453" s="5" t="s">
        <v>136</v>
      </c>
      <c r="I1453">
        <v>0.66728325563944535</v>
      </c>
      <c r="J1453">
        <v>0.54200000000000004</v>
      </c>
      <c r="K1453">
        <v>0.61385370896872582</v>
      </c>
      <c r="L1453">
        <v>0.63926940639269403</v>
      </c>
      <c r="M1453">
        <v>0.58142408200405249</v>
      </c>
      <c r="N1453">
        <v>0.60308799628511722</v>
      </c>
      <c r="O1453">
        <v>0.52705722335567862</v>
      </c>
      <c r="P1453">
        <v>0.45101748999961888</v>
      </c>
      <c r="Q1453">
        <v>0.5048817611463785</v>
      </c>
      <c r="R1453">
        <v>0.72533385352520541</v>
      </c>
      <c r="S1453">
        <v>0.67438148632886263</v>
      </c>
      <c r="T1453">
        <v>0.62928082191780821</v>
      </c>
      <c r="U1453">
        <v>0.49501556350871412</v>
      </c>
      <c r="V1453">
        <v>0.64825310309344641</v>
      </c>
      <c r="W1453">
        <v>0.58078987422895134</v>
      </c>
      <c r="X1453">
        <v>0.6892890815024918</v>
      </c>
      <c r="Y1453">
        <v>0.61178713688914799</v>
      </c>
      <c r="Z1453">
        <v>0.75052492281389049</v>
      </c>
      <c r="AA1453">
        <v>0.66078593594290147</v>
      </c>
      <c r="AB1453">
        <v>0.67677756033920422</v>
      </c>
      <c r="AC1453">
        <v>0.66622924805671913</v>
      </c>
      <c r="AD1453">
        <v>0.65470812915970034</v>
      </c>
      <c r="AE1453">
        <v>0.60702940045729548</v>
      </c>
      <c r="AF1453">
        <v>0.60211771906349509</v>
      </c>
      <c r="AG1453">
        <v>0.56928460678274939</v>
      </c>
      <c r="AH1453">
        <v>0.55721675249347746</v>
      </c>
      <c r="AI1453">
        <v>0.62095438807767578</v>
      </c>
      <c r="AJ1453">
        <v>0.51746264569822908</v>
      </c>
      <c r="AK1453">
        <v>0.68162115821365632</v>
      </c>
      <c r="AL1453">
        <v>0.61202466487884521</v>
      </c>
      <c r="AM1453">
        <v>0.60360962152481079</v>
      </c>
      <c r="AN1453">
        <v>0.62394613027572632</v>
      </c>
      <c r="AO1453" s="5" t="s">
        <v>920</v>
      </c>
    </row>
    <row r="1454" spans="1:41" ht="15" x14ac:dyDescent="0.25">
      <c r="A1454">
        <v>2016</v>
      </c>
      <c r="B1454" s="5" t="s">
        <v>1807</v>
      </c>
      <c r="C1454" s="5" t="s">
        <v>462</v>
      </c>
      <c r="D1454" s="5" t="s">
        <v>85</v>
      </c>
      <c r="E1454" s="5" t="s">
        <v>131</v>
      </c>
      <c r="F1454" s="5" t="s">
        <v>10</v>
      </c>
      <c r="G1454" s="5" t="s">
        <v>87</v>
      </c>
      <c r="H1454" s="5" t="s">
        <v>136</v>
      </c>
      <c r="I1454">
        <v>0.64470808893552167</v>
      </c>
      <c r="J1454">
        <v>0.54045053357351935</v>
      </c>
      <c r="K1454">
        <v>0.5777848571731975</v>
      </c>
      <c r="L1454">
        <v>0.64911809472647508</v>
      </c>
      <c r="M1454">
        <v>0.60020690639269403</v>
      </c>
      <c r="N1454">
        <v>0.58625493382865101</v>
      </c>
      <c r="O1454">
        <v>0.50902392066152335</v>
      </c>
      <c r="P1454">
        <v>0.41777096571617123</v>
      </c>
      <c r="Q1454">
        <v>0.47895963793820301</v>
      </c>
      <c r="R1454">
        <v>0.73712224245352875</v>
      </c>
      <c r="S1454">
        <v>0.69870509822063442</v>
      </c>
      <c r="T1454">
        <v>0.58361599713034362</v>
      </c>
      <c r="U1454">
        <v>0.51390618513906183</v>
      </c>
      <c r="V1454">
        <v>0.58968198678378059</v>
      </c>
      <c r="W1454">
        <v>0.48030629737250741</v>
      </c>
      <c r="X1454">
        <v>0.65784382013776022</v>
      </c>
      <c r="Y1454">
        <v>0.61793063117930636</v>
      </c>
      <c r="Z1454">
        <v>0.79534396287147247</v>
      </c>
      <c r="AA1454">
        <v>0.63027036119555391</v>
      </c>
      <c r="AB1454">
        <v>0.66095425553863529</v>
      </c>
      <c r="AC1454">
        <v>0.58482613286566998</v>
      </c>
      <c r="AD1454">
        <v>0.54525085793698058</v>
      </c>
      <c r="AE1454">
        <v>0.59871109451759696</v>
      </c>
      <c r="AF1454">
        <v>0</v>
      </c>
      <c r="AG1454">
        <v>0.54927701674277019</v>
      </c>
      <c r="AH1454">
        <v>0.55485650145782495</v>
      </c>
      <c r="AI1454">
        <v>0.62547369946451081</v>
      </c>
      <c r="AJ1454">
        <v>0.50438958762692032</v>
      </c>
      <c r="AK1454">
        <v>0.66349258541533762</v>
      </c>
      <c r="AL1454">
        <v>0.5722840428352356</v>
      </c>
      <c r="AM1454">
        <v>0.55521893501281738</v>
      </c>
      <c r="AN1454">
        <v>0.59645956754684448</v>
      </c>
      <c r="AO1454" s="5" t="s">
        <v>2387</v>
      </c>
    </row>
    <row r="1455" spans="1:41" ht="15" x14ac:dyDescent="0.25">
      <c r="A1455">
        <v>2016</v>
      </c>
      <c r="B1455" s="5" t="s">
        <v>803</v>
      </c>
      <c r="C1455" s="5" t="s">
        <v>462</v>
      </c>
      <c r="D1455" s="5" t="s">
        <v>85</v>
      </c>
      <c r="E1455" s="5" t="s">
        <v>131</v>
      </c>
      <c r="F1455" s="5" t="s">
        <v>36</v>
      </c>
      <c r="G1455" s="5" t="s">
        <v>87</v>
      </c>
      <c r="H1455" s="5" t="s">
        <v>136</v>
      </c>
      <c r="I1455">
        <v>3.5797936634096097E-2</v>
      </c>
      <c r="J1455">
        <v>5.8000000000000003E-2</v>
      </c>
      <c r="K1455">
        <v>6.3157894736842093E-2</v>
      </c>
      <c r="L1455">
        <v>7.9999999999999905E-2</v>
      </c>
      <c r="M1455">
        <v>4.63507399879187E-2</v>
      </c>
      <c r="N1455">
        <v>9.4963105550208399E-2</v>
      </c>
      <c r="O1455">
        <v>6.9124423963133605E-2</v>
      </c>
      <c r="P1455">
        <v>7.7278944437274899E-2</v>
      </c>
      <c r="Q1455">
        <v>5.1470588235294101E-2</v>
      </c>
      <c r="R1455">
        <v>4.7354113488613701E-2</v>
      </c>
      <c r="S1455">
        <v>5.6000000000000098E-2</v>
      </c>
      <c r="T1455">
        <v>1</v>
      </c>
      <c r="U1455">
        <v>3.7396121883656402E-2</v>
      </c>
      <c r="V1455">
        <v>6.4486126181987194E-2</v>
      </c>
      <c r="W1455">
        <v>6.2068965517241399E-2</v>
      </c>
      <c r="X1455">
        <v>4.0229885057471299E-2</v>
      </c>
      <c r="Y1455">
        <v>4.1933841114916597E-2</v>
      </c>
      <c r="Z1455">
        <v>4.9648783145876299E-2</v>
      </c>
      <c r="AA1455">
        <v>6.0000000000000102E-2</v>
      </c>
      <c r="AB1455">
        <v>1</v>
      </c>
      <c r="AC1455">
        <v>9.1799288475009996E-2</v>
      </c>
      <c r="AD1455">
        <v>6.4430246143227399E-2</v>
      </c>
      <c r="AE1455">
        <v>9.7222222222222196E-2</v>
      </c>
      <c r="AF1455">
        <v>5.5000000000000097E-2</v>
      </c>
      <c r="AG1455">
        <v>3.6844647072639299E-2</v>
      </c>
      <c r="AH1455">
        <v>4.5580834163778998E-2</v>
      </c>
      <c r="AI1455">
        <v>6.0606060606060601E-2</v>
      </c>
      <c r="AJ1455">
        <v>4.7619047619047603E-2</v>
      </c>
      <c r="AK1455">
        <v>6.23519108902904E-2</v>
      </c>
      <c r="AL1455">
        <v>0.12402468919754028</v>
      </c>
      <c r="AM1455">
        <v>6.0400865972042084E-2</v>
      </c>
      <c r="AN1455">
        <v>0.21415841579437256</v>
      </c>
      <c r="AO1455" s="5" t="s">
        <v>922</v>
      </c>
    </row>
    <row r="1456" spans="1:41" ht="15" x14ac:dyDescent="0.25">
      <c r="A1456">
        <v>2016</v>
      </c>
      <c r="B1456" s="5" t="s">
        <v>1806</v>
      </c>
      <c r="C1456" s="5" t="s">
        <v>462</v>
      </c>
      <c r="D1456" s="5" t="s">
        <v>85</v>
      </c>
      <c r="E1456" s="5" t="s">
        <v>131</v>
      </c>
      <c r="F1456" s="5" t="s">
        <v>36</v>
      </c>
      <c r="G1456" s="5" t="s">
        <v>87</v>
      </c>
      <c r="H1456" s="5" t="s">
        <v>136</v>
      </c>
      <c r="I1456">
        <v>4.4486372398156997E-2</v>
      </c>
      <c r="J1456">
        <v>5.9884559884559901E-2</v>
      </c>
      <c r="K1456">
        <v>5.5223880597015003E-2</v>
      </c>
      <c r="L1456">
        <v>9.5652173913043495E-2</v>
      </c>
      <c r="M1456">
        <v>6.0109289617486301E-2</v>
      </c>
      <c r="N1456">
        <v>6.5099806825500003E-4</v>
      </c>
      <c r="O1456">
        <v>7.2368421052631596E-2</v>
      </c>
      <c r="P1456">
        <v>5.80000000000001E-2</v>
      </c>
      <c r="Q1456">
        <v>4.6948356807511603E-2</v>
      </c>
      <c r="R1456">
        <v>4.1292639138240599E-2</v>
      </c>
      <c r="S1456">
        <v>5.5929487179487099E-2</v>
      </c>
      <c r="T1456">
        <v>6.1274509803921601E-2</v>
      </c>
      <c r="U1456">
        <v>3.6789297658862997E-2</v>
      </c>
      <c r="V1456">
        <v>5.6148565844096297E-2</v>
      </c>
      <c r="W1456">
        <v>6.0000000000000102E-2</v>
      </c>
      <c r="X1456">
        <v>3.3138401559454203E-2</v>
      </c>
      <c r="Y1456">
        <v>3.6655487759894599E-2</v>
      </c>
      <c r="Z1456">
        <v>6.7338524965642702E-2</v>
      </c>
      <c r="AA1456">
        <v>5.9999999999996403E-2</v>
      </c>
      <c r="AB1456">
        <v>1</v>
      </c>
      <c r="AC1456">
        <v>8.7515567425781302E-2</v>
      </c>
      <c r="AD1456">
        <v>6.5310771399531106E-2</v>
      </c>
      <c r="AE1456">
        <v>8.3999999999999894E-2</v>
      </c>
      <c r="AF1456">
        <v>5.5E-2</v>
      </c>
      <c r="AG1456">
        <v>4.0541017634827398E-2</v>
      </c>
      <c r="AH1456">
        <v>4.9000000000000002E-2</v>
      </c>
      <c r="AI1456">
        <v>6.4660707733422404E-2</v>
      </c>
      <c r="AJ1456">
        <v>4.9999999999998601E-2</v>
      </c>
      <c r="AK1456">
        <v>0.05</v>
      </c>
      <c r="AL1456">
        <v>8.7859287858009338E-2</v>
      </c>
      <c r="AM1456">
        <v>5.4170798510313034E-2</v>
      </c>
      <c r="AN1456">
        <v>0.13558460772037506</v>
      </c>
      <c r="AO1456" s="5" t="s">
        <v>2390</v>
      </c>
    </row>
    <row r="1457" spans="1:41" ht="15" x14ac:dyDescent="0.25">
      <c r="A1457">
        <v>2016</v>
      </c>
      <c r="B1457" s="5" t="s">
        <v>1807</v>
      </c>
      <c r="C1457" s="5" t="s">
        <v>462</v>
      </c>
      <c r="D1457" s="5" t="s">
        <v>85</v>
      </c>
      <c r="E1457" s="5" t="s">
        <v>131</v>
      </c>
      <c r="F1457" s="5" t="s">
        <v>36</v>
      </c>
      <c r="G1457" s="5" t="s">
        <v>87</v>
      </c>
      <c r="H1457" s="5" t="s">
        <v>136</v>
      </c>
      <c r="I1457">
        <v>6.0430869947593599E-2</v>
      </c>
      <c r="J1457">
        <v>5.9524889543446299E-2</v>
      </c>
      <c r="K1457">
        <v>0.06</v>
      </c>
      <c r="L1457">
        <v>7.7586206896551699E-2</v>
      </c>
      <c r="M1457">
        <v>5.94353640416048E-2</v>
      </c>
      <c r="N1457">
        <v>6.9306930693069299E-2</v>
      </c>
      <c r="O1457">
        <v>6.8027210884353706E-2</v>
      </c>
      <c r="P1457">
        <v>6.3694267515923594E-2</v>
      </c>
      <c r="Q1457">
        <v>5.3101037133345498E-2</v>
      </c>
      <c r="R1457">
        <v>4.1292639138240599E-2</v>
      </c>
      <c r="S1457">
        <v>5.5100000000000003E-2</v>
      </c>
      <c r="T1457">
        <v>1</v>
      </c>
      <c r="U1457">
        <v>4.41572428648358E-2</v>
      </c>
      <c r="V1457">
        <v>7.4598266776988997E-2</v>
      </c>
      <c r="W1457">
        <v>0.06</v>
      </c>
      <c r="X1457">
        <v>3.5294117647058802E-2</v>
      </c>
      <c r="Y1457">
        <v>4.3824701195219098E-2</v>
      </c>
      <c r="Z1457">
        <v>0.05</v>
      </c>
      <c r="AA1457">
        <v>6.0000000000000102E-2</v>
      </c>
      <c r="AB1457">
        <v>1</v>
      </c>
      <c r="AC1457">
        <v>9.0090090329027706E-2</v>
      </c>
      <c r="AD1457">
        <v>6.6319895968790593E-2</v>
      </c>
      <c r="AE1457">
        <v>9.2803354991342499E-2</v>
      </c>
      <c r="AF1457">
        <v>5.5161114145275802E-2</v>
      </c>
      <c r="AG1457">
        <v>4.1796559288765703E-2</v>
      </c>
      <c r="AH1457">
        <v>5.0497322111706197E-2</v>
      </c>
      <c r="AI1457">
        <v>6.4106205123236004E-2</v>
      </c>
      <c r="AJ1457">
        <v>5.00000000000001E-2</v>
      </c>
      <c r="AK1457">
        <v>5.00000000000001E-2</v>
      </c>
      <c r="AL1457">
        <v>0.12400510162115097</v>
      </c>
      <c r="AM1457">
        <v>6.0433421283960342E-2</v>
      </c>
      <c r="AN1457">
        <v>0.21406501531600952</v>
      </c>
      <c r="AO1457" s="5" t="s">
        <v>2392</v>
      </c>
    </row>
    <row r="1458" spans="1:41" ht="15" x14ac:dyDescent="0.25">
      <c r="A1458">
        <v>2016</v>
      </c>
      <c r="B1458" s="5" t="s">
        <v>1808</v>
      </c>
      <c r="C1458" s="5" t="s">
        <v>462</v>
      </c>
      <c r="D1458" s="5" t="s">
        <v>85</v>
      </c>
      <c r="E1458" s="5" t="s">
        <v>131</v>
      </c>
      <c r="F1458" s="5" t="s">
        <v>36</v>
      </c>
      <c r="G1458" s="5" t="s">
        <v>87</v>
      </c>
      <c r="H1458" s="5" t="s">
        <v>136</v>
      </c>
      <c r="I1458">
        <v>4.8110225513331502E-2</v>
      </c>
      <c r="J1458">
        <v>5.80000000000001E-2</v>
      </c>
      <c r="K1458">
        <v>6.4735945485519697E-2</v>
      </c>
      <c r="L1458">
        <v>7.9999999999999905E-2</v>
      </c>
      <c r="M1458">
        <v>5.52763819095477E-2</v>
      </c>
      <c r="N1458">
        <v>9.5022624434389205E-2</v>
      </c>
      <c r="O1458">
        <v>6.8337129840546698E-2</v>
      </c>
      <c r="P1458">
        <v>8.3892617449664406E-2</v>
      </c>
      <c r="Q1458">
        <v>5.4945054945054903E-2</v>
      </c>
      <c r="R1458">
        <v>4.6805134427684199E-2</v>
      </c>
      <c r="S1458">
        <v>5.3999999999999999E-2</v>
      </c>
      <c r="T1458">
        <v>6.4999999999999905E-2</v>
      </c>
      <c r="U1458">
        <v>3.5108274635753202E-2</v>
      </c>
      <c r="V1458">
        <v>5.5292259083728298E-2</v>
      </c>
      <c r="W1458">
        <v>0.06</v>
      </c>
      <c r="X1458">
        <v>3.5239745811669498E-2</v>
      </c>
      <c r="Y1458">
        <v>4.0632395755782001E-2</v>
      </c>
      <c r="Z1458">
        <v>5.3817545394880803E-2</v>
      </c>
      <c r="AA1458">
        <v>0.06</v>
      </c>
      <c r="AB1458">
        <v>7.1437264208348603E-2</v>
      </c>
      <c r="AC1458">
        <v>8.6904761904761901E-2</v>
      </c>
      <c r="AD1458">
        <v>6.1760840998685902E-2</v>
      </c>
      <c r="AE1458">
        <v>9.1152815013404803E-2</v>
      </c>
      <c r="AF1458">
        <v>5.5000000000000097E-2</v>
      </c>
      <c r="AG1458">
        <v>4.0509885655723499E-2</v>
      </c>
      <c r="AH1458">
        <v>4.7290393702771702E-2</v>
      </c>
      <c r="AI1458">
        <v>6.1170212765957403E-2</v>
      </c>
      <c r="AJ1458">
        <v>4.8000000000000098E-2</v>
      </c>
      <c r="AK1458">
        <v>0.05</v>
      </c>
      <c r="AL1458">
        <v>5.9566941112279892E-2</v>
      </c>
      <c r="AM1458">
        <v>6.0776092112064362E-2</v>
      </c>
      <c r="AN1458">
        <v>5.7853996753692627E-2</v>
      </c>
      <c r="AO1458" s="5" t="s">
        <v>2391</v>
      </c>
    </row>
    <row r="1459" spans="1:41" ht="15" x14ac:dyDescent="0.25">
      <c r="A1459">
        <v>2016</v>
      </c>
      <c r="B1459" s="5" t="s">
        <v>803</v>
      </c>
      <c r="C1459" s="5" t="s">
        <v>462</v>
      </c>
      <c r="D1459" s="5" t="s">
        <v>85</v>
      </c>
      <c r="E1459" s="5" t="s">
        <v>131</v>
      </c>
      <c r="F1459" s="5" t="s">
        <v>139</v>
      </c>
      <c r="G1459" s="5" t="s">
        <v>87</v>
      </c>
      <c r="H1459" s="5" t="s">
        <v>133</v>
      </c>
      <c r="I1459">
        <v>794.46759138380912</v>
      </c>
      <c r="J1459">
        <v>1274.2076305508999</v>
      </c>
      <c r="K1459">
        <v>53.4</v>
      </c>
      <c r="L1459">
        <v>103.04</v>
      </c>
      <c r="M1459">
        <v>556.93116784705546</v>
      </c>
      <c r="N1459">
        <v>282.10000000000002</v>
      </c>
      <c r="O1459">
        <v>404</v>
      </c>
      <c r="P1459">
        <v>644.37851802522141</v>
      </c>
      <c r="Q1459">
        <v>258</v>
      </c>
      <c r="R1459">
        <v>519.19200814870555</v>
      </c>
      <c r="S1459">
        <v>625.99099999999999</v>
      </c>
      <c r="T1459"/>
      <c r="U1459">
        <v>139</v>
      </c>
      <c r="V1459">
        <v>603.5</v>
      </c>
      <c r="W1459">
        <v>272</v>
      </c>
      <c r="X1459">
        <v>1002</v>
      </c>
      <c r="Y1459">
        <v>3137.1924276</v>
      </c>
      <c r="Z1459">
        <v>422.76943565127272</v>
      </c>
      <c r="AA1459">
        <v>4905.8184327299996</v>
      </c>
      <c r="AB1459"/>
      <c r="AC1459">
        <v>339.09307512855491</v>
      </c>
      <c r="AD1459">
        <v>725</v>
      </c>
      <c r="AE1459">
        <v>325</v>
      </c>
      <c r="AF1459">
        <v>1547.91</v>
      </c>
      <c r="AG1459">
        <v>8419.9944599187274</v>
      </c>
      <c r="AH1459">
        <v>1216.1531685602481</v>
      </c>
      <c r="AI1459">
        <v>372</v>
      </c>
      <c r="AJ1459">
        <v>2395.9998960530002</v>
      </c>
      <c r="AK1459">
        <v>266.21809000000002</v>
      </c>
      <c r="AL1459">
        <v>31605.357421875</v>
      </c>
      <c r="AM1459">
        <v>26111.6640625</v>
      </c>
      <c r="AN1459">
        <v>5493.69384765625</v>
      </c>
      <c r="AO1459" s="5" t="s">
        <v>925</v>
      </c>
    </row>
    <row r="1460" spans="1:41" ht="15" x14ac:dyDescent="0.25">
      <c r="A1460">
        <v>2016</v>
      </c>
      <c r="B1460" s="5" t="s">
        <v>1806</v>
      </c>
      <c r="C1460" s="5" t="s">
        <v>462</v>
      </c>
      <c r="D1460" s="5" t="s">
        <v>85</v>
      </c>
      <c r="E1460" s="5" t="s">
        <v>131</v>
      </c>
      <c r="F1460" s="5" t="s">
        <v>139</v>
      </c>
      <c r="G1460" s="5" t="s">
        <v>87</v>
      </c>
      <c r="H1460" s="5" t="s">
        <v>133</v>
      </c>
      <c r="I1460">
        <v>760.69750604505612</v>
      </c>
      <c r="J1460">
        <v>1303</v>
      </c>
      <c r="K1460">
        <v>63.3</v>
      </c>
      <c r="L1460">
        <v>104</v>
      </c>
      <c r="M1460">
        <v>516</v>
      </c>
      <c r="N1460">
        <v>310.39780000000002</v>
      </c>
      <c r="O1460">
        <v>423</v>
      </c>
      <c r="P1460">
        <v>561.1181805635357</v>
      </c>
      <c r="Q1460">
        <v>274.74700050000001</v>
      </c>
      <c r="R1460">
        <v>534</v>
      </c>
      <c r="S1460">
        <v>589.1</v>
      </c>
      <c r="T1460">
        <v>383</v>
      </c>
      <c r="U1460">
        <v>148.36334400000001</v>
      </c>
      <c r="V1460">
        <v>616.50989541919671</v>
      </c>
      <c r="W1460">
        <v>233.970136</v>
      </c>
      <c r="X1460">
        <v>992</v>
      </c>
      <c r="Y1460">
        <v>3133.9909010000001</v>
      </c>
      <c r="Z1460">
        <v>407.20000000000073</v>
      </c>
      <c r="AA1460">
        <v>4591.7149635511596</v>
      </c>
      <c r="AB1460"/>
      <c r="AC1460">
        <v>302.17038936000012</v>
      </c>
      <c r="AD1460">
        <v>732</v>
      </c>
      <c r="AE1460">
        <v>342.96238792306252</v>
      </c>
      <c r="AF1460">
        <v>1826.3849625</v>
      </c>
      <c r="AG1460">
        <v>8417.1723460381309</v>
      </c>
      <c r="AH1460">
        <v>1312.0730000000001</v>
      </c>
      <c r="AI1460">
        <v>370.02452222910688</v>
      </c>
      <c r="AJ1460">
        <v>2467.332572334079</v>
      </c>
      <c r="AK1460">
        <v>269.99642369315262</v>
      </c>
      <c r="AL1460">
        <v>31986.224609375</v>
      </c>
      <c r="AM1460">
        <v>26101.759765625</v>
      </c>
      <c r="AN1460">
        <v>5884.46435546875</v>
      </c>
      <c r="AO1460" s="5" t="s">
        <v>2394</v>
      </c>
    </row>
    <row r="1461" spans="1:41" ht="15" x14ac:dyDescent="0.25">
      <c r="A1461">
        <v>2016</v>
      </c>
      <c r="B1461" s="5" t="s">
        <v>1807</v>
      </c>
      <c r="C1461" s="5" t="s">
        <v>462</v>
      </c>
      <c r="D1461" s="5" t="s">
        <v>85</v>
      </c>
      <c r="E1461" s="5" t="s">
        <v>131</v>
      </c>
      <c r="F1461" s="5" t="s">
        <v>139</v>
      </c>
      <c r="G1461" s="5" t="s">
        <v>87</v>
      </c>
      <c r="H1461" s="5" t="s">
        <v>133</v>
      </c>
      <c r="I1461">
        <v>751.30499682099742</v>
      </c>
      <c r="J1461">
        <v>1277.1651999999999</v>
      </c>
      <c r="K1461">
        <v>61.374479999999998</v>
      </c>
      <c r="L1461">
        <v>107</v>
      </c>
      <c r="M1461">
        <v>633</v>
      </c>
      <c r="N1461">
        <v>282</v>
      </c>
      <c r="O1461">
        <v>411</v>
      </c>
      <c r="P1461">
        <v>588</v>
      </c>
      <c r="Q1461">
        <v>260.48490886679781</v>
      </c>
      <c r="R1461">
        <v>534</v>
      </c>
      <c r="S1461">
        <v>616.51134379999996</v>
      </c>
      <c r="T1461"/>
      <c r="U1461">
        <v>143.42355000000001</v>
      </c>
      <c r="V1461">
        <v>595</v>
      </c>
      <c r="W1461">
        <v>234.92903000000001</v>
      </c>
      <c r="X1461">
        <v>984</v>
      </c>
      <c r="Y1461">
        <v>3120</v>
      </c>
      <c r="Z1461">
        <v>403.75</v>
      </c>
      <c r="AA1461">
        <v>4629.5066189272102</v>
      </c>
      <c r="AB1461"/>
      <c r="AC1461">
        <v>315.90499540000002</v>
      </c>
      <c r="AD1461">
        <v>718</v>
      </c>
      <c r="AE1461">
        <v>338.67320000000001</v>
      </c>
      <c r="AF1461">
        <v>1730</v>
      </c>
      <c r="AG1461">
        <v>8299</v>
      </c>
      <c r="AH1461">
        <v>1241</v>
      </c>
      <c r="AI1461">
        <v>370.04041110623979</v>
      </c>
      <c r="AJ1461">
        <v>2311.7002458372008</v>
      </c>
      <c r="AK1461">
        <v>277.50204925778928</v>
      </c>
      <c r="AL1461">
        <v>31234.2734375</v>
      </c>
      <c r="AM1461">
        <v>25686.916015625</v>
      </c>
      <c r="AN1461">
        <v>5547.357421875</v>
      </c>
      <c r="AO1461" s="5" t="s">
        <v>2393</v>
      </c>
    </row>
    <row r="1462" spans="1:41" ht="15" x14ac:dyDescent="0.25">
      <c r="A1462">
        <v>2016</v>
      </c>
      <c r="B1462" s="5" t="s">
        <v>1808</v>
      </c>
      <c r="C1462" s="5" t="s">
        <v>462</v>
      </c>
      <c r="D1462" s="5" t="s">
        <v>85</v>
      </c>
      <c r="E1462" s="5" t="s">
        <v>131</v>
      </c>
      <c r="F1462" s="5" t="s">
        <v>139</v>
      </c>
      <c r="G1462" s="5" t="s">
        <v>87</v>
      </c>
      <c r="H1462" s="5" t="s">
        <v>133</v>
      </c>
      <c r="I1462">
        <v>749.98375786828638</v>
      </c>
      <c r="J1462">
        <v>1272.1795116458941</v>
      </c>
      <c r="K1462">
        <v>54.9</v>
      </c>
      <c r="L1462">
        <v>103.04</v>
      </c>
      <c r="M1462">
        <v>564</v>
      </c>
      <c r="N1462">
        <v>281.56807894134181</v>
      </c>
      <c r="O1462">
        <v>409</v>
      </c>
      <c r="P1462">
        <v>546</v>
      </c>
      <c r="Q1462">
        <v>260.58645000000001</v>
      </c>
      <c r="R1462">
        <v>512.08753680679138</v>
      </c>
      <c r="S1462">
        <v>614.9</v>
      </c>
      <c r="T1462">
        <v>363.59511429999998</v>
      </c>
      <c r="U1462">
        <v>140.69999999999999</v>
      </c>
      <c r="V1462">
        <v>598</v>
      </c>
      <c r="W1462">
        <v>277.22480000000002</v>
      </c>
      <c r="X1462">
        <v>1002</v>
      </c>
      <c r="Y1462">
        <v>3170</v>
      </c>
      <c r="Z1462">
        <v>432.5</v>
      </c>
      <c r="AA1462">
        <v>4693.1566248223944</v>
      </c>
      <c r="AB1462">
        <v>76.3</v>
      </c>
      <c r="AC1462">
        <v>315.45053280000002</v>
      </c>
      <c r="AD1462">
        <v>714</v>
      </c>
      <c r="AE1462">
        <v>339</v>
      </c>
      <c r="AF1462">
        <v>1614.1048046097389</v>
      </c>
      <c r="AG1462">
        <v>8332.5</v>
      </c>
      <c r="AH1462">
        <v>1205.4757204128671</v>
      </c>
      <c r="AI1462">
        <v>353</v>
      </c>
      <c r="AJ1462">
        <v>2285.1747137423481</v>
      </c>
      <c r="AK1462">
        <v>288.84572548274951</v>
      </c>
      <c r="AL1462">
        <v>31569.2734375</v>
      </c>
      <c r="AM1462">
        <v>25646.029296875</v>
      </c>
      <c r="AN1462">
        <v>5923.2412109375</v>
      </c>
      <c r="AO1462" s="5" t="s">
        <v>2395</v>
      </c>
    </row>
    <row r="1463" spans="1:41" ht="15" x14ac:dyDescent="0.25">
      <c r="A1463">
        <v>2016</v>
      </c>
      <c r="B1463" s="5" t="s">
        <v>803</v>
      </c>
      <c r="C1463" s="5" t="s">
        <v>462</v>
      </c>
      <c r="D1463" s="5" t="s">
        <v>85</v>
      </c>
      <c r="E1463" s="5" t="s">
        <v>141</v>
      </c>
      <c r="F1463" s="5" t="s">
        <v>142</v>
      </c>
      <c r="G1463" s="5" t="s">
        <v>87</v>
      </c>
      <c r="H1463" s="5" t="s">
        <v>143</v>
      </c>
      <c r="I1463">
        <v>134.29560000000001</v>
      </c>
      <c r="J1463">
        <v>226.8660288176321</v>
      </c>
      <c r="K1463">
        <v>6.6</v>
      </c>
      <c r="L1463">
        <v>20</v>
      </c>
      <c r="M1463">
        <v>110.453</v>
      </c>
      <c r="N1463">
        <v>54</v>
      </c>
      <c r="O1463">
        <v>94</v>
      </c>
      <c r="P1463">
        <v>175.68</v>
      </c>
      <c r="Q1463">
        <v>64</v>
      </c>
      <c r="R1463">
        <v>81.738</v>
      </c>
      <c r="S1463">
        <v>110.25</v>
      </c>
      <c r="T1463">
        <v>69</v>
      </c>
      <c r="U1463">
        <v>33.299999999999997</v>
      </c>
      <c r="V1463">
        <v>124.4</v>
      </c>
      <c r="W1463">
        <v>57</v>
      </c>
      <c r="X1463">
        <v>167.9</v>
      </c>
      <c r="Y1463">
        <v>608</v>
      </c>
      <c r="Z1463">
        <v>49.157999999999987</v>
      </c>
      <c r="AA1463">
        <v>769.5</v>
      </c>
      <c r="AB1463">
        <v>14</v>
      </c>
      <c r="AC1463">
        <v>55.842570864599999</v>
      </c>
      <c r="AD1463">
        <v>81.44</v>
      </c>
      <c r="AE1463">
        <v>42.7</v>
      </c>
      <c r="AF1463">
        <v>275.54774747485021</v>
      </c>
      <c r="AG1463">
        <v>1746</v>
      </c>
      <c r="AH1463">
        <v>258.048290038</v>
      </c>
      <c r="AI1463">
        <v>72.8</v>
      </c>
      <c r="AJ1463">
        <v>480</v>
      </c>
      <c r="AK1463">
        <v>23.709</v>
      </c>
      <c r="AL1463">
        <v>6006.22802734375</v>
      </c>
      <c r="AM1463">
        <v>4941.02783203125</v>
      </c>
      <c r="AN1463">
        <v>1065.2003173828125</v>
      </c>
      <c r="AO1463" s="5" t="s">
        <v>926</v>
      </c>
    </row>
    <row r="1464" spans="1:41" ht="15" x14ac:dyDescent="0.25">
      <c r="A1464">
        <v>2016</v>
      </c>
      <c r="B1464" s="5" t="s">
        <v>1807</v>
      </c>
      <c r="C1464" s="5" t="s">
        <v>462</v>
      </c>
      <c r="D1464" s="5" t="s">
        <v>85</v>
      </c>
      <c r="E1464" s="5" t="s">
        <v>141</v>
      </c>
      <c r="F1464" s="5" t="s">
        <v>142</v>
      </c>
      <c r="G1464" s="5" t="s">
        <v>87</v>
      </c>
      <c r="H1464" s="5" t="s">
        <v>143</v>
      </c>
      <c r="I1464">
        <v>134.846</v>
      </c>
      <c r="J1464">
        <v>239.17468953282079</v>
      </c>
      <c r="K1464">
        <v>12.4</v>
      </c>
      <c r="L1464">
        <v>20.399999999999999</v>
      </c>
      <c r="M1464">
        <v>121.5</v>
      </c>
      <c r="N1464">
        <v>54</v>
      </c>
      <c r="O1464">
        <v>98.9</v>
      </c>
      <c r="P1464">
        <v>170.6</v>
      </c>
      <c r="Q1464">
        <v>62.468723099999991</v>
      </c>
      <c r="R1464">
        <v>82.132480896000004</v>
      </c>
      <c r="S1464">
        <v>105.6</v>
      </c>
      <c r="T1464">
        <v>73.145974999999993</v>
      </c>
      <c r="U1464">
        <v>33.330824999999997</v>
      </c>
      <c r="V1464">
        <v>139</v>
      </c>
      <c r="W1464">
        <v>59.4</v>
      </c>
      <c r="X1464">
        <v>168</v>
      </c>
      <c r="Y1464">
        <v>603</v>
      </c>
      <c r="Z1464">
        <v>48</v>
      </c>
      <c r="AA1464">
        <v>739.77077833225678</v>
      </c>
      <c r="AB1464">
        <v>14.049891560000001</v>
      </c>
      <c r="AC1464">
        <v>50.044355709999998</v>
      </c>
      <c r="AD1464">
        <v>149</v>
      </c>
      <c r="AE1464">
        <v>46.18</v>
      </c>
      <c r="AF1464"/>
      <c r="AG1464">
        <v>1788</v>
      </c>
      <c r="AH1464">
        <v>268.89999999999998</v>
      </c>
      <c r="AI1464">
        <v>72.162144000000012</v>
      </c>
      <c r="AJ1464">
        <v>526.22868191579585</v>
      </c>
      <c r="AK1464">
        <v>24.007676806612551</v>
      </c>
      <c r="AL1464">
        <v>5904.2421875</v>
      </c>
      <c r="AM1464">
        <v>4737.1767578125</v>
      </c>
      <c r="AN1464">
        <v>1167.0655517578125</v>
      </c>
      <c r="AO1464" s="5" t="s">
        <v>2396</v>
      </c>
    </row>
    <row r="1465" spans="1:41" ht="15" x14ac:dyDescent="0.25">
      <c r="A1465">
        <v>2016</v>
      </c>
      <c r="B1465" s="5" t="s">
        <v>1806</v>
      </c>
      <c r="C1465" s="5" t="s">
        <v>462</v>
      </c>
      <c r="D1465" s="5" t="s">
        <v>85</v>
      </c>
      <c r="E1465" s="5" t="s">
        <v>141</v>
      </c>
      <c r="F1465" s="5" t="s">
        <v>142</v>
      </c>
      <c r="G1465" s="5" t="s">
        <v>87</v>
      </c>
      <c r="H1465" s="5" t="s">
        <v>143</v>
      </c>
      <c r="I1465">
        <v>130.4408</v>
      </c>
      <c r="J1465">
        <v>246</v>
      </c>
      <c r="K1465">
        <v>12.55</v>
      </c>
      <c r="L1465">
        <v>20</v>
      </c>
      <c r="M1465">
        <v>100.4</v>
      </c>
      <c r="N1465">
        <v>56</v>
      </c>
      <c r="O1465">
        <v>99.5</v>
      </c>
      <c r="P1465">
        <v>172.7056503666893</v>
      </c>
      <c r="Q1465">
        <v>66.226297083333321</v>
      </c>
      <c r="R1465">
        <v>92.3</v>
      </c>
      <c r="S1465">
        <v>110</v>
      </c>
      <c r="T1465">
        <v>73.197486249999983</v>
      </c>
      <c r="U1465">
        <v>33.010844040000002</v>
      </c>
      <c r="V1465">
        <v>140</v>
      </c>
      <c r="W1465">
        <v>59.4</v>
      </c>
      <c r="X1465">
        <v>173</v>
      </c>
      <c r="Y1465">
        <v>607</v>
      </c>
      <c r="Z1465">
        <v>56.599999999999909</v>
      </c>
      <c r="AA1465">
        <v>758.39535238095243</v>
      </c>
      <c r="AB1465">
        <v>18.5</v>
      </c>
      <c r="AC1465">
        <v>53.832824999999993</v>
      </c>
      <c r="AD1465">
        <v>149.26499999999999</v>
      </c>
      <c r="AE1465">
        <v>41.7</v>
      </c>
      <c r="AF1465"/>
      <c r="AG1465">
        <v>1789.0548918927859</v>
      </c>
      <c r="AH1465">
        <v>261.8347</v>
      </c>
      <c r="AI1465">
        <v>75.674997169920019</v>
      </c>
      <c r="AJ1465">
        <v>565</v>
      </c>
      <c r="AK1465">
        <v>32.194014639619724</v>
      </c>
      <c r="AL1465">
        <v>5993.78173828125</v>
      </c>
      <c r="AM1465">
        <v>4828.2666015625</v>
      </c>
      <c r="AN1465">
        <v>1165.5162353515625</v>
      </c>
      <c r="AO1465" s="5" t="s">
        <v>2397</v>
      </c>
    </row>
    <row r="1466" spans="1:41" ht="15" x14ac:dyDescent="0.25">
      <c r="A1466">
        <v>2016</v>
      </c>
      <c r="B1466" s="5" t="s">
        <v>1808</v>
      </c>
      <c r="C1466" s="5" t="s">
        <v>462</v>
      </c>
      <c r="D1466" s="5" t="s">
        <v>85</v>
      </c>
      <c r="E1466" s="5" t="s">
        <v>141</v>
      </c>
      <c r="F1466" s="5" t="s">
        <v>142</v>
      </c>
      <c r="G1466" s="5" t="s">
        <v>87</v>
      </c>
      <c r="H1466" s="5" t="s">
        <v>143</v>
      </c>
      <c r="I1466">
        <v>133.16252</v>
      </c>
      <c r="J1466">
        <v>226.58430912597609</v>
      </c>
      <c r="K1466">
        <v>8.3000000000000007</v>
      </c>
      <c r="L1466">
        <v>20.350000000000001</v>
      </c>
      <c r="M1466">
        <v>113.5</v>
      </c>
      <c r="N1466">
        <v>55</v>
      </c>
      <c r="O1466">
        <v>94</v>
      </c>
      <c r="P1466">
        <v>170</v>
      </c>
      <c r="Q1466">
        <v>58.984000000000002</v>
      </c>
      <c r="R1466">
        <v>80.79603386814</v>
      </c>
      <c r="S1466">
        <v>104</v>
      </c>
      <c r="T1466">
        <v>71</v>
      </c>
      <c r="U1466">
        <v>34.17</v>
      </c>
      <c r="V1466">
        <v>117</v>
      </c>
      <c r="W1466">
        <v>59.4</v>
      </c>
      <c r="X1466">
        <v>169.4</v>
      </c>
      <c r="Y1466">
        <v>600</v>
      </c>
      <c r="Z1466">
        <v>57.624000000000002</v>
      </c>
      <c r="AA1466">
        <v>750.90437116432474</v>
      </c>
      <c r="AB1466">
        <v>13.986000000000001</v>
      </c>
      <c r="AC1466">
        <v>57.578975999999997</v>
      </c>
      <c r="AD1466">
        <v>84</v>
      </c>
      <c r="AE1466">
        <v>46.18</v>
      </c>
      <c r="AF1466">
        <v>287.33126803144029</v>
      </c>
      <c r="AG1466">
        <v>1721.4</v>
      </c>
      <c r="AH1466">
        <v>247.64</v>
      </c>
      <c r="AI1466">
        <v>69.02</v>
      </c>
      <c r="AJ1466">
        <v>463</v>
      </c>
      <c r="AK1466">
        <v>23.520256650648729</v>
      </c>
      <c r="AL1466">
        <v>5937.83154296875</v>
      </c>
      <c r="AM1466">
        <v>4880.0654296875</v>
      </c>
      <c r="AN1466">
        <v>1057.7662353515625</v>
      </c>
      <c r="AO1466" s="5" t="s">
        <v>2398</v>
      </c>
    </row>
    <row r="1467" spans="1:41" ht="15" x14ac:dyDescent="0.25">
      <c r="A1467">
        <v>2016</v>
      </c>
      <c r="B1467" s="5" t="s">
        <v>1806</v>
      </c>
      <c r="C1467" s="5" t="s">
        <v>462</v>
      </c>
      <c r="D1467" s="5" t="s">
        <v>85</v>
      </c>
      <c r="E1467" s="5" t="s">
        <v>141</v>
      </c>
      <c r="F1467" s="5" t="s">
        <v>141</v>
      </c>
      <c r="G1467" s="5" t="s">
        <v>87</v>
      </c>
      <c r="H1467" s="5" t="s">
        <v>143</v>
      </c>
      <c r="I1467">
        <v>136.5008</v>
      </c>
      <c r="J1467">
        <v>294</v>
      </c>
      <c r="K1467">
        <v>13.05</v>
      </c>
      <c r="L1467">
        <v>20</v>
      </c>
      <c r="M1467">
        <v>108.4</v>
      </c>
      <c r="N1467">
        <v>61</v>
      </c>
      <c r="O1467">
        <v>99.5</v>
      </c>
      <c r="P1467">
        <v>174.18159036668931</v>
      </c>
      <c r="Q1467">
        <v>66.226297083333321</v>
      </c>
      <c r="R1467">
        <v>98.55</v>
      </c>
      <c r="S1467">
        <v>110</v>
      </c>
      <c r="T1467">
        <v>75.789486249999982</v>
      </c>
      <c r="U1467">
        <v>33.010844040000002</v>
      </c>
      <c r="V1467">
        <v>140.4</v>
      </c>
      <c r="W1467">
        <v>59.4</v>
      </c>
      <c r="X1467">
        <v>178</v>
      </c>
      <c r="Y1467">
        <v>607.5</v>
      </c>
      <c r="Z1467">
        <v>62.599999999999909</v>
      </c>
      <c r="AA1467">
        <v>900.22470476190483</v>
      </c>
      <c r="AB1467">
        <v>18.5</v>
      </c>
      <c r="AC1467">
        <v>70.279224999999983</v>
      </c>
      <c r="AD1467">
        <v>163.43899999999999</v>
      </c>
      <c r="AE1467">
        <v>66.7</v>
      </c>
      <c r="AF1467">
        <v>0</v>
      </c>
      <c r="AG1467">
        <v>1802.148891892786</v>
      </c>
      <c r="AH1467">
        <v>262.20868000000002</v>
      </c>
      <c r="AI1467">
        <v>75.674997169920019</v>
      </c>
      <c r="AJ1467">
        <v>567</v>
      </c>
      <c r="AK1467">
        <v>55.394014639619712</v>
      </c>
      <c r="AL1467">
        <v>6319.67822265625</v>
      </c>
      <c r="AM1467">
        <v>5100.322265625</v>
      </c>
      <c r="AN1467">
        <v>1219.3563232421875</v>
      </c>
      <c r="AO1467" s="5" t="s">
        <v>2400</v>
      </c>
    </row>
    <row r="1468" spans="1:41" ht="15" x14ac:dyDescent="0.25">
      <c r="A1468">
        <v>2016</v>
      </c>
      <c r="B1468" s="5" t="s">
        <v>803</v>
      </c>
      <c r="C1468" s="5" t="s">
        <v>462</v>
      </c>
      <c r="D1468" s="5" t="s">
        <v>85</v>
      </c>
      <c r="E1468" s="5" t="s">
        <v>141</v>
      </c>
      <c r="F1468" s="5" t="s">
        <v>141</v>
      </c>
      <c r="G1468" s="5" t="s">
        <v>87</v>
      </c>
      <c r="H1468" s="5" t="s">
        <v>143</v>
      </c>
      <c r="I1468">
        <v>140.95931999999999</v>
      </c>
      <c r="J1468">
        <v>284.89570763316749</v>
      </c>
      <c r="K1468">
        <v>10.6</v>
      </c>
      <c r="L1468">
        <v>20</v>
      </c>
      <c r="M1468">
        <v>114.661</v>
      </c>
      <c r="N1468">
        <v>59</v>
      </c>
      <c r="O1468">
        <v>94</v>
      </c>
      <c r="P1468">
        <v>176.75558000000001</v>
      </c>
      <c r="Q1468">
        <v>64</v>
      </c>
      <c r="R1468">
        <v>85.773759999999996</v>
      </c>
      <c r="S1468">
        <v>112.25</v>
      </c>
      <c r="T1468">
        <v>72</v>
      </c>
      <c r="U1468">
        <v>33.299999999999997</v>
      </c>
      <c r="V1468">
        <v>131</v>
      </c>
      <c r="W1468">
        <v>57</v>
      </c>
      <c r="X1468">
        <v>172.9</v>
      </c>
      <c r="Y1468">
        <v>612</v>
      </c>
      <c r="Z1468">
        <v>67.662839999999989</v>
      </c>
      <c r="AA1468">
        <v>901.61</v>
      </c>
      <c r="AB1468">
        <v>14</v>
      </c>
      <c r="AC1468">
        <v>63.9748508646</v>
      </c>
      <c r="AD1468">
        <v>137.209</v>
      </c>
      <c r="AE1468">
        <v>67.7</v>
      </c>
      <c r="AF1468">
        <v>310.54774747485021</v>
      </c>
      <c r="AG1468">
        <v>1753</v>
      </c>
      <c r="AH1468">
        <v>258.048290038</v>
      </c>
      <c r="AI1468">
        <v>72.8</v>
      </c>
      <c r="AJ1468">
        <v>555</v>
      </c>
      <c r="AK1468">
        <v>47.55</v>
      </c>
      <c r="AL1468">
        <v>6490.19775390625</v>
      </c>
      <c r="AM1468">
        <v>5327.1796875</v>
      </c>
      <c r="AN1468">
        <v>1163.0184326171875</v>
      </c>
      <c r="AO1468" s="5" t="s">
        <v>928</v>
      </c>
    </row>
    <row r="1469" spans="1:41" ht="15" x14ac:dyDescent="0.25">
      <c r="A1469">
        <v>2016</v>
      </c>
      <c r="B1469" s="5" t="s">
        <v>1808</v>
      </c>
      <c r="C1469" s="5" t="s">
        <v>462</v>
      </c>
      <c r="D1469" s="5" t="s">
        <v>85</v>
      </c>
      <c r="E1469" s="5" t="s">
        <v>141</v>
      </c>
      <c r="F1469" s="5" t="s">
        <v>141</v>
      </c>
      <c r="G1469" s="5" t="s">
        <v>87</v>
      </c>
      <c r="H1469" s="5" t="s">
        <v>143</v>
      </c>
      <c r="I1469">
        <v>139.82624000000001</v>
      </c>
      <c r="J1469">
        <v>283.39650393615489</v>
      </c>
      <c r="K1469">
        <v>10.8</v>
      </c>
      <c r="L1469">
        <v>20.350000000000001</v>
      </c>
      <c r="M1469">
        <v>119.5</v>
      </c>
      <c r="N1469">
        <v>60</v>
      </c>
      <c r="O1469">
        <v>94</v>
      </c>
      <c r="P1469">
        <v>171</v>
      </c>
      <c r="Q1469">
        <v>58.984000000000002</v>
      </c>
      <c r="R1469">
        <v>84.79603386814</v>
      </c>
      <c r="S1469">
        <v>106</v>
      </c>
      <c r="T1469">
        <v>73</v>
      </c>
      <c r="U1469">
        <v>34.17</v>
      </c>
      <c r="V1469">
        <v>142</v>
      </c>
      <c r="W1469">
        <v>59.4</v>
      </c>
      <c r="X1469">
        <v>179.4</v>
      </c>
      <c r="Y1469">
        <v>602</v>
      </c>
      <c r="Z1469">
        <v>65.061999999999998</v>
      </c>
      <c r="AA1469">
        <v>886.27604843485869</v>
      </c>
      <c r="AB1469">
        <v>13.986000000000001</v>
      </c>
      <c r="AC1469">
        <v>65.804543999999993</v>
      </c>
      <c r="AD1469">
        <v>145</v>
      </c>
      <c r="AE1469">
        <v>71.180000000000007</v>
      </c>
      <c r="AF1469">
        <v>322.33126803144029</v>
      </c>
      <c r="AG1469">
        <v>1731.5</v>
      </c>
      <c r="AH1469">
        <v>250.33248</v>
      </c>
      <c r="AI1469">
        <v>69.02</v>
      </c>
      <c r="AJ1469">
        <v>538</v>
      </c>
      <c r="AK1469">
        <v>49.370256650648727</v>
      </c>
      <c r="AL1469">
        <v>6446.4853515625</v>
      </c>
      <c r="AM1469">
        <v>5276.6767578125</v>
      </c>
      <c r="AN1469">
        <v>1169.8087158203125</v>
      </c>
      <c r="AO1469" s="5" t="s">
        <v>2401</v>
      </c>
    </row>
    <row r="1470" spans="1:41" ht="15" x14ac:dyDescent="0.25">
      <c r="A1470">
        <v>2016</v>
      </c>
      <c r="B1470" s="5" t="s">
        <v>1807</v>
      </c>
      <c r="C1470" s="5" t="s">
        <v>462</v>
      </c>
      <c r="D1470" s="5" t="s">
        <v>85</v>
      </c>
      <c r="E1470" s="5" t="s">
        <v>141</v>
      </c>
      <c r="F1470" s="5" t="s">
        <v>141</v>
      </c>
      <c r="G1470" s="5" t="s">
        <v>87</v>
      </c>
      <c r="H1470" s="5" t="s">
        <v>143</v>
      </c>
      <c r="I1470">
        <v>141.58600000000001</v>
      </c>
      <c r="J1470">
        <v>286.83999999999997</v>
      </c>
      <c r="K1470">
        <v>12.9</v>
      </c>
      <c r="L1470">
        <v>20.399999999999999</v>
      </c>
      <c r="M1470">
        <v>128</v>
      </c>
      <c r="N1470">
        <v>59</v>
      </c>
      <c r="O1470">
        <v>98.9</v>
      </c>
      <c r="P1470">
        <v>171.6</v>
      </c>
      <c r="Q1470">
        <v>62.468723099999991</v>
      </c>
      <c r="R1470">
        <v>86.260420895999999</v>
      </c>
      <c r="S1470">
        <v>105.6</v>
      </c>
      <c r="T1470">
        <v>75.305974999999989</v>
      </c>
      <c r="U1470">
        <v>33.330824999999997</v>
      </c>
      <c r="V1470">
        <v>140.47</v>
      </c>
      <c r="W1470">
        <v>59.4</v>
      </c>
      <c r="X1470">
        <v>177</v>
      </c>
      <c r="Y1470">
        <v>603.79999999999995</v>
      </c>
      <c r="Z1470">
        <v>61</v>
      </c>
      <c r="AA1470">
        <v>892.02261489788577</v>
      </c>
      <c r="AB1470">
        <v>14.049891560000001</v>
      </c>
      <c r="AC1470">
        <v>67.768398359999992</v>
      </c>
      <c r="AD1470">
        <v>163</v>
      </c>
      <c r="AE1470">
        <v>71.180000000000007</v>
      </c>
      <c r="AF1470">
        <v>0</v>
      </c>
      <c r="AG1470">
        <v>1800</v>
      </c>
      <c r="AH1470">
        <v>268.89999999999998</v>
      </c>
      <c r="AI1470">
        <v>72.162144000000012</v>
      </c>
      <c r="AJ1470">
        <v>550.72868191579585</v>
      </c>
      <c r="AK1470">
        <v>50.257676806612551</v>
      </c>
      <c r="AL1470">
        <v>6273.93115234375</v>
      </c>
      <c r="AM1470">
        <v>5048.455078125</v>
      </c>
      <c r="AN1470">
        <v>1225.4755859375</v>
      </c>
      <c r="AO1470" s="5" t="s">
        <v>2399</v>
      </c>
    </row>
    <row r="1471" spans="1:41" ht="15" x14ac:dyDescent="0.25">
      <c r="A1471">
        <v>2016</v>
      </c>
      <c r="B1471" s="5" t="s">
        <v>83</v>
      </c>
      <c r="C1471" s="5" t="s">
        <v>278</v>
      </c>
      <c r="D1471" s="5" t="s">
        <v>85</v>
      </c>
      <c r="E1471" s="5" t="s">
        <v>128</v>
      </c>
      <c r="F1471" s="5" t="s">
        <v>129</v>
      </c>
      <c r="G1471" s="5" t="s">
        <v>87</v>
      </c>
      <c r="H1471" s="5" t="s">
        <v>460</v>
      </c>
      <c r="I1471">
        <v>31936</v>
      </c>
      <c r="J1471">
        <v>85966</v>
      </c>
      <c r="K1471">
        <v>4605</v>
      </c>
      <c r="L1471">
        <v>8465.6666666666642</v>
      </c>
      <c r="M1471">
        <v>39747</v>
      </c>
      <c r="N1471">
        <v>25415</v>
      </c>
      <c r="O1471">
        <v>44206</v>
      </c>
      <c r="P1471">
        <v>18774.166666666661</v>
      </c>
      <c r="Q1471">
        <v>17372</v>
      </c>
      <c r="R1471">
        <v>24818</v>
      </c>
      <c r="S1471">
        <v>36811</v>
      </c>
      <c r="T1471">
        <v>24870</v>
      </c>
      <c r="U1471">
        <v>9206.5</v>
      </c>
      <c r="V1471">
        <v>38535</v>
      </c>
      <c r="W1471">
        <v>12640.553005464481</v>
      </c>
      <c r="X1471">
        <v>57247</v>
      </c>
      <c r="Y1471">
        <v>192857</v>
      </c>
      <c r="Z1471">
        <v>15440</v>
      </c>
      <c r="AA1471">
        <v>330577</v>
      </c>
      <c r="AB1471">
        <v>6681</v>
      </c>
      <c r="AC1471">
        <v>23652</v>
      </c>
      <c r="AD1471">
        <v>35474</v>
      </c>
      <c r="AE1471">
        <v>31025</v>
      </c>
      <c r="AF1471">
        <v>111045.3333333333</v>
      </c>
      <c r="AG1471">
        <v>545968</v>
      </c>
      <c r="AH1471">
        <v>87703.333333333343</v>
      </c>
      <c r="AI1471">
        <v>25099</v>
      </c>
      <c r="AJ1471">
        <v>166590.52602739731</v>
      </c>
      <c r="AK1471">
        <v>13402.166999999999</v>
      </c>
      <c r="AL1471">
        <v>2066129.25</v>
      </c>
      <c r="AM1471">
        <v>1677643.125</v>
      </c>
      <c r="AN1471">
        <v>388486.0625</v>
      </c>
      <c r="AO1471" s="5" t="s">
        <v>917</v>
      </c>
    </row>
    <row r="1472" spans="1:41" ht="15" x14ac:dyDescent="0.25">
      <c r="A1472">
        <v>2016</v>
      </c>
      <c r="B1472" s="5" t="s">
        <v>83</v>
      </c>
      <c r="C1472" s="5" t="s">
        <v>470</v>
      </c>
      <c r="D1472" s="5" t="s">
        <v>85</v>
      </c>
      <c r="E1472" s="5" t="s">
        <v>147</v>
      </c>
      <c r="F1472" s="5" t="s">
        <v>2</v>
      </c>
      <c r="G1472" s="5" t="s">
        <v>87</v>
      </c>
      <c r="H1472" s="5" t="s">
        <v>148</v>
      </c>
      <c r="I1472">
        <v>3672.297017812873</v>
      </c>
      <c r="J1472">
        <v>3889.9460969356592</v>
      </c>
      <c r="K1472">
        <v>590.5</v>
      </c>
      <c r="L1472">
        <v>1771.961407000018</v>
      </c>
      <c r="M1472">
        <v>2361.2633099736331</v>
      </c>
      <c r="N1472">
        <v>3557.804110718605</v>
      </c>
      <c r="O1472">
        <v>1513</v>
      </c>
      <c r="P1472">
        <v>2467.5</v>
      </c>
      <c r="Q1472">
        <v>54.28425</v>
      </c>
      <c r="R1472">
        <v>1964.38391</v>
      </c>
      <c r="S1472">
        <v>4027.8</v>
      </c>
      <c r="T1472">
        <v>2836.4</v>
      </c>
      <c r="U1472">
        <v>30.84</v>
      </c>
      <c r="V1472">
        <v>2687.9</v>
      </c>
      <c r="W1472">
        <v>1793</v>
      </c>
      <c r="X1472">
        <v>5011.170259999979</v>
      </c>
      <c r="Y1472">
        <v>5561.5935667806152</v>
      </c>
      <c r="Z1472">
        <v>4540.10041</v>
      </c>
      <c r="AA1472">
        <v>21753.752108000001</v>
      </c>
      <c r="AB1472">
        <v>956</v>
      </c>
      <c r="AC1472">
        <v>4061.1513165912588</v>
      </c>
      <c r="AD1472">
        <v>8474.2045199999993</v>
      </c>
      <c r="AE1472">
        <v>3154.0309999999999</v>
      </c>
      <c r="AF1472">
        <v>5514.3916159999862</v>
      </c>
      <c r="AG1472">
        <v>8344.3919999999998</v>
      </c>
      <c r="AH1472">
        <v>3198.758761</v>
      </c>
      <c r="AI1472">
        <v>1734.6820399999981</v>
      </c>
      <c r="AJ1472">
        <v>1738.076953218301</v>
      </c>
      <c r="AK1472">
        <v>2025.376</v>
      </c>
      <c r="AL1472">
        <v>109286.5546875</v>
      </c>
      <c r="AM1472">
        <v>74764.40625</v>
      </c>
      <c r="AN1472">
        <v>34522.15625</v>
      </c>
      <c r="AO1472" s="5" t="s">
        <v>930</v>
      </c>
    </row>
    <row r="1473" spans="1:41" ht="15" x14ac:dyDescent="0.25">
      <c r="A1473">
        <v>2016</v>
      </c>
      <c r="B1473" s="5" t="s">
        <v>83</v>
      </c>
      <c r="C1473" s="5" t="s">
        <v>470</v>
      </c>
      <c r="D1473" s="5" t="s">
        <v>85</v>
      </c>
      <c r="E1473" s="5" t="s">
        <v>147</v>
      </c>
      <c r="F1473" s="5" t="s">
        <v>147</v>
      </c>
      <c r="G1473" s="5" t="s">
        <v>87</v>
      </c>
      <c r="H1473" s="5" t="s">
        <v>148</v>
      </c>
      <c r="I1473">
        <v>4271.3974644884756</v>
      </c>
      <c r="J1473">
        <v>5877.5070888003411</v>
      </c>
      <c r="K1473">
        <v>640.1</v>
      </c>
      <c r="L1473">
        <v>1901.9759180000169</v>
      </c>
      <c r="M1473">
        <v>3185.145198816861</v>
      </c>
      <c r="N1473">
        <v>3952.563889718605</v>
      </c>
      <c r="O1473">
        <v>2256</v>
      </c>
      <c r="P1473">
        <v>3024.1</v>
      </c>
      <c r="Q1473">
        <v>669.92491999999993</v>
      </c>
      <c r="R1473">
        <v>2513.50479</v>
      </c>
      <c r="S1473">
        <v>4959.4000000000005</v>
      </c>
      <c r="T1473">
        <v>3383.2134000000001</v>
      </c>
      <c r="U1473">
        <v>294.625</v>
      </c>
      <c r="V1473">
        <v>3569.8</v>
      </c>
      <c r="W1473">
        <v>1960</v>
      </c>
      <c r="X1473">
        <v>5938.9158199999893</v>
      </c>
      <c r="Y1473">
        <v>11193.454792372861</v>
      </c>
      <c r="Z1473">
        <v>4663.9080400000003</v>
      </c>
      <c r="AA1473">
        <v>27903.905121</v>
      </c>
      <c r="AB1473">
        <v>1040</v>
      </c>
      <c r="AC1473">
        <v>4368.7104365912592</v>
      </c>
      <c r="AD1473">
        <v>8844.8352999999988</v>
      </c>
      <c r="AE1473">
        <v>4016.1509999999998</v>
      </c>
      <c r="AF1473">
        <v>9002.4532099999888</v>
      </c>
      <c r="AG1473">
        <v>18265.681</v>
      </c>
      <c r="AH1473">
        <v>5338.2946160000001</v>
      </c>
      <c r="AI1473">
        <v>2135.9465699999978</v>
      </c>
      <c r="AJ1473">
        <v>4697.4754011353334</v>
      </c>
      <c r="AK1473">
        <v>2278.86</v>
      </c>
      <c r="AL1473">
        <v>152147.84375</v>
      </c>
      <c r="AM1473">
        <v>110187.1328125</v>
      </c>
      <c r="AN1473">
        <v>41960.7109375</v>
      </c>
      <c r="AO1473" s="5" t="s">
        <v>931</v>
      </c>
    </row>
    <row r="1474" spans="1:41" ht="15" x14ac:dyDescent="0.25">
      <c r="A1474">
        <v>2016</v>
      </c>
      <c r="B1474" s="5" t="s">
        <v>83</v>
      </c>
      <c r="C1474" s="5" t="s">
        <v>470</v>
      </c>
      <c r="D1474" s="5" t="s">
        <v>85</v>
      </c>
      <c r="E1474" s="5" t="s">
        <v>147</v>
      </c>
      <c r="F1474" s="5" t="s">
        <v>3</v>
      </c>
      <c r="G1474" s="5" t="s">
        <v>87</v>
      </c>
      <c r="H1474" s="5" t="s">
        <v>148</v>
      </c>
      <c r="I1474">
        <v>599.10044667560339</v>
      </c>
      <c r="J1474">
        <v>1987.5609918646819</v>
      </c>
      <c r="K1474">
        <v>49.6</v>
      </c>
      <c r="L1474">
        <v>130.014511</v>
      </c>
      <c r="M1474">
        <v>823.88188884322767</v>
      </c>
      <c r="N1474">
        <v>394.75977900000038</v>
      </c>
      <c r="O1474">
        <v>743</v>
      </c>
      <c r="P1474">
        <v>556.6</v>
      </c>
      <c r="Q1474">
        <v>615.64067</v>
      </c>
      <c r="R1474">
        <v>549.12087999999994</v>
      </c>
      <c r="S1474">
        <v>931.6</v>
      </c>
      <c r="T1474">
        <v>546.81340000000012</v>
      </c>
      <c r="U1474">
        <v>263.78500000000003</v>
      </c>
      <c r="V1474">
        <v>881.90000000000009</v>
      </c>
      <c r="W1474">
        <v>167</v>
      </c>
      <c r="X1474">
        <v>927.74556000001098</v>
      </c>
      <c r="Y1474">
        <v>5631.8612255922471</v>
      </c>
      <c r="Z1474">
        <v>123.80763</v>
      </c>
      <c r="AA1474">
        <v>6150.1530129999992</v>
      </c>
      <c r="AB1474">
        <v>84</v>
      </c>
      <c r="AC1474">
        <v>307.55912000000001</v>
      </c>
      <c r="AD1474">
        <v>370.63078000000002</v>
      </c>
      <c r="AE1474">
        <v>862.11999999999989</v>
      </c>
      <c r="AF1474">
        <v>3488.0615940000039</v>
      </c>
      <c r="AG1474">
        <v>9921.2890000000007</v>
      </c>
      <c r="AH1474">
        <v>2139.5358550000001</v>
      </c>
      <c r="AI1474">
        <v>401.26453000000009</v>
      </c>
      <c r="AJ1474">
        <v>2959.3984479170308</v>
      </c>
      <c r="AK1474">
        <v>253.48400000000001</v>
      </c>
      <c r="AL1474">
        <v>42861.2890625</v>
      </c>
      <c r="AM1474">
        <v>35422.734375</v>
      </c>
      <c r="AN1474">
        <v>7438.55615234375</v>
      </c>
      <c r="AO1474" s="5" t="s">
        <v>932</v>
      </c>
    </row>
    <row r="1475" spans="1:41" ht="15" x14ac:dyDescent="0.25">
      <c r="A1475">
        <v>2016</v>
      </c>
      <c r="B1475" s="5" t="s">
        <v>83</v>
      </c>
      <c r="C1475" s="5" t="s">
        <v>463</v>
      </c>
      <c r="D1475" s="5" t="s">
        <v>85</v>
      </c>
      <c r="E1475" s="5" t="s">
        <v>131</v>
      </c>
      <c r="F1475" s="5" t="s">
        <v>132</v>
      </c>
      <c r="G1475" s="5" t="s">
        <v>87</v>
      </c>
      <c r="H1475" s="5" t="s">
        <v>133</v>
      </c>
      <c r="I1475">
        <v>825.3027514800001</v>
      </c>
      <c r="J1475">
        <v>1388.0014840245001</v>
      </c>
      <c r="K1475">
        <v>56.902999999999999</v>
      </c>
      <c r="L1475">
        <v>116.45904299999999</v>
      </c>
      <c r="M1475">
        <v>581.09699999999998</v>
      </c>
      <c r="N1475">
        <v>308.5</v>
      </c>
      <c r="O1475">
        <v>438.83140300000002</v>
      </c>
      <c r="P1475">
        <v>676.28809699999999</v>
      </c>
      <c r="Q1475">
        <v>280.3955403406901</v>
      </c>
      <c r="R1475">
        <v>555.84791769000003</v>
      </c>
      <c r="S1475">
        <v>667.6</v>
      </c>
      <c r="T1475">
        <v>395.83300000000003</v>
      </c>
      <c r="U1475">
        <v>145.69999999999999</v>
      </c>
      <c r="V1475">
        <v>639.35398197000393</v>
      </c>
      <c r="W1475">
        <v>289</v>
      </c>
      <c r="X1475">
        <v>1068</v>
      </c>
      <c r="Y1475">
        <v>3296.051301</v>
      </c>
      <c r="Z1475">
        <v>452.26284322999987</v>
      </c>
      <c r="AA1475">
        <v>4809.0860049994662</v>
      </c>
      <c r="AB1475">
        <v>82.516000000000005</v>
      </c>
      <c r="AC1475">
        <v>398.1945128038198</v>
      </c>
      <c r="AD1475">
        <v>761.33112764656005</v>
      </c>
      <c r="AE1475">
        <v>358.69205972999998</v>
      </c>
      <c r="AF1475">
        <v>1675.6133089399941</v>
      </c>
      <c r="AG1475">
        <v>8759.6610166700011</v>
      </c>
      <c r="AH1475">
        <v>1282.8009616718109</v>
      </c>
      <c r="AI1475">
        <v>395.11751800000002</v>
      </c>
      <c r="AJ1475">
        <v>2467.6644447399999</v>
      </c>
      <c r="AK1475">
        <v>283</v>
      </c>
      <c r="AL1475">
        <v>33455.10546875</v>
      </c>
      <c r="AM1475">
        <v>27153.07421875</v>
      </c>
      <c r="AN1475">
        <v>6302.0302734375</v>
      </c>
      <c r="AO1475" s="5" t="s">
        <v>918</v>
      </c>
    </row>
    <row r="1476" spans="1:41" ht="15" x14ac:dyDescent="0.25">
      <c r="A1476">
        <v>2016</v>
      </c>
      <c r="B1476" s="5" t="s">
        <v>83</v>
      </c>
      <c r="C1476" s="5" t="s">
        <v>463</v>
      </c>
      <c r="D1476" s="5" t="s">
        <v>85</v>
      </c>
      <c r="E1476" s="5" t="s">
        <v>131</v>
      </c>
      <c r="F1476" s="5" t="s">
        <v>10</v>
      </c>
      <c r="G1476" s="5" t="s">
        <v>87</v>
      </c>
      <c r="H1476" s="5" t="s">
        <v>136</v>
      </c>
      <c r="I1476">
        <v>0.70110148103822412</v>
      </c>
      <c r="J1476">
        <v>0.54489642343809364</v>
      </c>
      <c r="K1476">
        <v>0.61119460441360207</v>
      </c>
      <c r="L1476">
        <v>0.68120574407511103</v>
      </c>
      <c r="M1476">
        <v>0.57829179900969174</v>
      </c>
      <c r="N1476">
        <v>0.58383446580187248</v>
      </c>
      <c r="O1476">
        <v>0.46787063620309</v>
      </c>
      <c r="P1476">
        <v>0.43671137887248351</v>
      </c>
      <c r="Q1476">
        <v>0.48493505630643863</v>
      </c>
      <c r="R1476">
        <v>0.72047063830621061</v>
      </c>
      <c r="S1476">
        <v>0.67907655678809242</v>
      </c>
      <c r="T1476">
        <v>0.63547964342128871</v>
      </c>
      <c r="U1476">
        <v>0.4992022357681794</v>
      </c>
      <c r="V1476">
        <v>0.5747522398897883</v>
      </c>
      <c r="W1476">
        <v>0.61396634495679969</v>
      </c>
      <c r="X1476">
        <v>0.74796201361458947</v>
      </c>
      <c r="Y1476">
        <v>0.60526134750295069</v>
      </c>
      <c r="Z1476">
        <v>0.76302115682571481</v>
      </c>
      <c r="AA1476">
        <v>0.60578306386199565</v>
      </c>
      <c r="AB1476">
        <v>0.64227701508225465</v>
      </c>
      <c r="AC1476">
        <v>0.63009794194475388</v>
      </c>
      <c r="AD1476">
        <v>0.64322030193090862</v>
      </c>
      <c r="AE1476">
        <v>0.58941387881040608</v>
      </c>
      <c r="AF1476">
        <v>0.54082396377072284</v>
      </c>
      <c r="AG1476">
        <v>0.56985579997334757</v>
      </c>
      <c r="AH1476">
        <v>0.56389180120022209</v>
      </c>
      <c r="AI1476">
        <v>0.61921539921216739</v>
      </c>
      <c r="AJ1476">
        <v>0.50596183884781809</v>
      </c>
      <c r="AK1476">
        <v>0.85015621244893058</v>
      </c>
      <c r="AL1476">
        <v>0.60999763011932373</v>
      </c>
      <c r="AM1476">
        <v>0.59043103456497192</v>
      </c>
      <c r="AN1476">
        <v>0.63771694898605347</v>
      </c>
      <c r="AO1476" s="5" t="s">
        <v>921</v>
      </c>
    </row>
    <row r="1477" spans="1:41" ht="15" x14ac:dyDescent="0.25">
      <c r="A1477">
        <v>2016</v>
      </c>
      <c r="B1477" s="5" t="s">
        <v>83</v>
      </c>
      <c r="C1477" s="5" t="s">
        <v>463</v>
      </c>
      <c r="D1477" s="5" t="s">
        <v>85</v>
      </c>
      <c r="E1477" s="5" t="s">
        <v>131</v>
      </c>
      <c r="F1477" s="5" t="s">
        <v>36</v>
      </c>
      <c r="G1477" s="5" t="s">
        <v>87</v>
      </c>
      <c r="H1477" s="5" t="s">
        <v>136</v>
      </c>
      <c r="I1477">
        <v>1.8004914939824101E-2</v>
      </c>
      <c r="J1477">
        <v>6.0916296263129902E-2</v>
      </c>
      <c r="K1477">
        <v>6.1114739117445603E-2</v>
      </c>
      <c r="L1477">
        <v>8.6738395263990103E-2</v>
      </c>
      <c r="M1477">
        <v>4.5372960521221001E-2</v>
      </c>
      <c r="N1477">
        <v>9.40427876823339E-2</v>
      </c>
      <c r="O1477">
        <v>6.7563122869764305E-2</v>
      </c>
      <c r="P1477">
        <v>0.1087101714138257</v>
      </c>
      <c r="Q1477">
        <v>5.29002430019654E-2</v>
      </c>
      <c r="R1477">
        <v>5.16091915170813E-2</v>
      </c>
      <c r="S1477">
        <v>5.0847813061713598E-2</v>
      </c>
      <c r="T1477">
        <v>4.8122667892773002E-2</v>
      </c>
      <c r="U1477">
        <v>3.6893074884838499E-2</v>
      </c>
      <c r="V1477">
        <v>5.5624869748089702E-2</v>
      </c>
      <c r="W1477">
        <v>9.4073464905007398E-2</v>
      </c>
      <c r="X1477">
        <v>3.6658239700374601E-2</v>
      </c>
      <c r="Y1477">
        <v>4.3097791237928403E-2</v>
      </c>
      <c r="Z1477">
        <v>4.4004875571748397E-2</v>
      </c>
      <c r="AA1477">
        <v>5.7937602001671397E-2</v>
      </c>
      <c r="AB1477">
        <v>7.4300741674341905E-2</v>
      </c>
      <c r="AC1477">
        <v>7.39460705933664E-2</v>
      </c>
      <c r="AD1477">
        <v>6.8649954308480199E-2</v>
      </c>
      <c r="AE1477">
        <v>9.6352366784241902E-2</v>
      </c>
      <c r="AF1477">
        <v>5.3583480766717498E-2</v>
      </c>
      <c r="AG1477">
        <v>3.7748152130629202E-2</v>
      </c>
      <c r="AH1477">
        <v>4.5016210017922401E-2</v>
      </c>
      <c r="AI1477">
        <v>5.4724270666227398E-2</v>
      </c>
      <c r="AJ1477">
        <v>4.6155904386286903E-2</v>
      </c>
      <c r="AK1477">
        <v>6.4203689045936194E-2</v>
      </c>
      <c r="AL1477">
        <v>5.9617727994918823E-2</v>
      </c>
      <c r="AM1477">
        <v>5.9898011386394501E-2</v>
      </c>
      <c r="AN1477">
        <v>5.9220656752586365E-2</v>
      </c>
      <c r="AO1477" s="5" t="s">
        <v>923</v>
      </c>
    </row>
    <row r="1478" spans="1:41" ht="15" x14ac:dyDescent="0.25">
      <c r="A1478">
        <v>2016</v>
      </c>
      <c r="B1478" s="5" t="s">
        <v>83</v>
      </c>
      <c r="C1478" s="5" t="s">
        <v>463</v>
      </c>
      <c r="D1478" s="5" t="s">
        <v>85</v>
      </c>
      <c r="E1478" s="5" t="s">
        <v>131</v>
      </c>
      <c r="F1478" s="5" t="s">
        <v>139</v>
      </c>
      <c r="G1478" s="5" t="s">
        <v>87</v>
      </c>
      <c r="H1478" s="5" t="s">
        <v>133</v>
      </c>
      <c r="I1478">
        <v>810.44324563999987</v>
      </c>
      <c r="J1478">
        <v>1303.44957441</v>
      </c>
      <c r="K1478">
        <v>53.425387999999991</v>
      </c>
      <c r="L1478">
        <v>106.35757249620001</v>
      </c>
      <c r="M1478">
        <v>554.73090876000003</v>
      </c>
      <c r="N1478">
        <v>279.48779999999999</v>
      </c>
      <c r="O1478">
        <v>409.18258300000002</v>
      </c>
      <c r="P1478">
        <v>602.76870205</v>
      </c>
      <c r="Q1478">
        <v>265.56254812000009</v>
      </c>
      <c r="R1478">
        <v>527.16105605156599</v>
      </c>
      <c r="S1478">
        <v>633.654</v>
      </c>
      <c r="T1478">
        <v>376.78446000000002</v>
      </c>
      <c r="U1478">
        <v>140.32467898927899</v>
      </c>
      <c r="V1478">
        <v>603.79</v>
      </c>
      <c r="W1478">
        <v>261.81276864245291</v>
      </c>
      <c r="X1478">
        <v>1028.8489999999999</v>
      </c>
      <c r="Y1478">
        <v>3153.9987701199998</v>
      </c>
      <c r="Z1478">
        <v>432.36107308793862</v>
      </c>
      <c r="AA1478">
        <v>4530.4590940499993</v>
      </c>
      <c r="AB1478">
        <v>76.385000000000005</v>
      </c>
      <c r="AC1478">
        <v>368.74959325013742</v>
      </c>
      <c r="AD1478">
        <v>709.06578051999998</v>
      </c>
      <c r="AE1478">
        <v>324.13123082829992</v>
      </c>
      <c r="AF1478">
        <v>1585.8281154279521</v>
      </c>
      <c r="AG1478">
        <v>8429</v>
      </c>
      <c r="AH1478">
        <v>1225.05412417</v>
      </c>
      <c r="AI1478">
        <v>373.495</v>
      </c>
      <c r="AJ1478">
        <v>2353.7671605711412</v>
      </c>
      <c r="AK1478">
        <v>264.83035600000011</v>
      </c>
      <c r="AL1478">
        <v>31784.91015625</v>
      </c>
      <c r="AM1478">
        <v>25817.640625</v>
      </c>
      <c r="AN1478">
        <v>5967.27001953125</v>
      </c>
      <c r="AO1478" s="5" t="s">
        <v>924</v>
      </c>
    </row>
    <row r="1479" spans="1:41" ht="15" x14ac:dyDescent="0.25">
      <c r="A1479">
        <v>2016</v>
      </c>
      <c r="B1479" s="5" t="s">
        <v>83</v>
      </c>
      <c r="C1479" s="5" t="s">
        <v>463</v>
      </c>
      <c r="D1479" s="5" t="s">
        <v>85</v>
      </c>
      <c r="E1479" s="5" t="s">
        <v>141</v>
      </c>
      <c r="F1479" s="5" t="s">
        <v>142</v>
      </c>
      <c r="G1479" s="5" t="s">
        <v>87</v>
      </c>
      <c r="H1479" s="5" t="s">
        <v>143</v>
      </c>
      <c r="I1479">
        <v>127.874</v>
      </c>
      <c r="J1479">
        <v>247.95599999999999</v>
      </c>
      <c r="K1479">
        <v>6.6470000000000002</v>
      </c>
      <c r="L1479">
        <v>19.515999999999998</v>
      </c>
      <c r="M1479">
        <v>110.502</v>
      </c>
      <c r="N1479">
        <v>51.26</v>
      </c>
      <c r="O1479">
        <v>107.07</v>
      </c>
      <c r="P1479">
        <v>175.68</v>
      </c>
      <c r="Q1479">
        <v>64.006</v>
      </c>
      <c r="R1479">
        <v>84.68</v>
      </c>
      <c r="S1479">
        <v>110.252</v>
      </c>
      <c r="T1479">
        <v>69.831999999999994</v>
      </c>
      <c r="U1479">
        <v>33.317999999999998</v>
      </c>
      <c r="V1479">
        <v>115.09</v>
      </c>
      <c r="W1479">
        <v>53.734000000000002</v>
      </c>
      <c r="X1479">
        <v>150</v>
      </c>
      <c r="Y1479">
        <v>618.48</v>
      </c>
      <c r="Z1479">
        <v>49.157999999999987</v>
      </c>
      <c r="AA1479">
        <v>810.92399999999998</v>
      </c>
      <c r="AB1479">
        <v>14.666</v>
      </c>
      <c r="AC1479">
        <v>55.816517090612599</v>
      </c>
      <c r="AD1479">
        <v>81.44</v>
      </c>
      <c r="AE1479">
        <v>45.356999999999999</v>
      </c>
      <c r="AF1479">
        <v>271.27</v>
      </c>
      <c r="AG1479">
        <v>1746.7840000000001</v>
      </c>
      <c r="AH1479">
        <v>258</v>
      </c>
      <c r="AI1479">
        <v>72.343999999999994</v>
      </c>
      <c r="AJ1479">
        <v>504.03399999999999</v>
      </c>
      <c r="AK1479">
        <v>13</v>
      </c>
      <c r="AL1479">
        <v>6068.69091796875</v>
      </c>
      <c r="AM1479">
        <v>5021.20361328125</v>
      </c>
      <c r="AN1479">
        <v>1047.487060546875</v>
      </c>
      <c r="AO1479" s="5" t="s">
        <v>927</v>
      </c>
    </row>
    <row r="1480" spans="1:41" ht="15" x14ac:dyDescent="0.25">
      <c r="A1480">
        <v>2016</v>
      </c>
      <c r="B1480" s="5" t="s">
        <v>83</v>
      </c>
      <c r="C1480" s="5" t="s">
        <v>463</v>
      </c>
      <c r="D1480" s="5" t="s">
        <v>85</v>
      </c>
      <c r="E1480" s="5" t="s">
        <v>141</v>
      </c>
      <c r="F1480" s="5" t="s">
        <v>141</v>
      </c>
      <c r="G1480" s="5" t="s">
        <v>87</v>
      </c>
      <c r="H1480" s="5" t="s">
        <v>143</v>
      </c>
      <c r="I1480">
        <v>134.37804</v>
      </c>
      <c r="J1480">
        <v>290.636911</v>
      </c>
      <c r="K1480">
        <v>10.628</v>
      </c>
      <c r="L1480">
        <v>19.515999999999998</v>
      </c>
      <c r="M1480">
        <v>114.709</v>
      </c>
      <c r="N1480">
        <v>60.32</v>
      </c>
      <c r="O1480">
        <v>107.07</v>
      </c>
      <c r="P1480">
        <v>176.755</v>
      </c>
      <c r="Q1480">
        <v>64.006</v>
      </c>
      <c r="R1480">
        <v>88.071540000000013</v>
      </c>
      <c r="S1480">
        <v>112.226</v>
      </c>
      <c r="T1480">
        <v>71.105999999999995</v>
      </c>
      <c r="U1480">
        <v>33.317999999999998</v>
      </c>
      <c r="V1480">
        <v>147.19422</v>
      </c>
      <c r="W1480">
        <v>53.734000000000002</v>
      </c>
      <c r="X1480">
        <v>163</v>
      </c>
      <c r="Y1480">
        <v>621.69040000000007</v>
      </c>
      <c r="Z1480">
        <v>67.662839999999989</v>
      </c>
      <c r="AA1480">
        <v>906.23599999999999</v>
      </c>
      <c r="AB1480">
        <v>14.666</v>
      </c>
      <c r="AC1480">
        <v>72.141157090612595</v>
      </c>
      <c r="AD1480">
        <v>137.20892000000001</v>
      </c>
      <c r="AE1480">
        <v>69.47</v>
      </c>
      <c r="AF1480">
        <v>353.68265999999988</v>
      </c>
      <c r="AG1480">
        <v>1754.7619999999999</v>
      </c>
      <c r="AH1480">
        <v>259.69249000000002</v>
      </c>
      <c r="AI1480">
        <v>72.841759999999994</v>
      </c>
      <c r="AJ1480">
        <v>556.75513999999998</v>
      </c>
      <c r="AK1480">
        <v>38</v>
      </c>
      <c r="AL1480">
        <v>6571.47802734375</v>
      </c>
      <c r="AM1480">
        <v>5416.59619140625</v>
      </c>
      <c r="AN1480">
        <v>1154.8822021484375</v>
      </c>
      <c r="AO1480" s="5" t="s">
        <v>929</v>
      </c>
    </row>
    <row r="1481" spans="1:41" ht="15" x14ac:dyDescent="0.25">
      <c r="A1481">
        <v>2016</v>
      </c>
      <c r="B1481" s="5" t="s">
        <v>1807</v>
      </c>
      <c r="C1481" s="5" t="s">
        <v>474</v>
      </c>
      <c r="D1481" s="5" t="s">
        <v>153</v>
      </c>
      <c r="E1481" s="5" t="s">
        <v>154</v>
      </c>
      <c r="F1481" s="5" t="s">
        <v>154</v>
      </c>
      <c r="G1481" s="5" t="s">
        <v>94</v>
      </c>
      <c r="H1481" s="5" t="s">
        <v>319</v>
      </c>
      <c r="I1481">
        <v>586.77747813200176</v>
      </c>
      <c r="J1481">
        <v>226.24189927589319</v>
      </c>
      <c r="K1481">
        <v>386.50973525996329</v>
      </c>
      <c r="L1481">
        <v>516.35284944885723</v>
      </c>
      <c r="M1481">
        <v>1142.8940089282114</v>
      </c>
      <c r="N1481">
        <v>447.90841716323871</v>
      </c>
      <c r="O1481">
        <v>1165.5040021041168</v>
      </c>
      <c r="P1481">
        <v>715.64693169227576</v>
      </c>
      <c r="Q1481">
        <v>106.8176787380759</v>
      </c>
      <c r="R1481">
        <v>940.17497638110638</v>
      </c>
      <c r="S1481">
        <v>165.26928802632258</v>
      </c>
      <c r="T1481">
        <v>1207.8429226873852</v>
      </c>
      <c r="U1481">
        <v>344.60348011617373</v>
      </c>
      <c r="V1481">
        <v>1803.7120978798287</v>
      </c>
      <c r="W1481">
        <v>944.13055123397282</v>
      </c>
      <c r="X1481">
        <v>2199.2806550599475</v>
      </c>
      <c r="Y1481">
        <v>2989.4112336512785</v>
      </c>
      <c r="Z1481">
        <v>469.04566831026796</v>
      </c>
      <c r="AA1481">
        <v>10297.941218889469</v>
      </c>
      <c r="AB1481">
        <v>188.22218878545087</v>
      </c>
      <c r="AC1481">
        <v>303.97380220965863</v>
      </c>
      <c r="AD1481">
        <v>1291.0326892947421</v>
      </c>
      <c r="AE1481">
        <v>549.5685298227603</v>
      </c>
      <c r="AF1481">
        <v>2152.939447517208</v>
      </c>
      <c r="AG1481">
        <v>12602.834362473959</v>
      </c>
      <c r="AH1481">
        <v>1230.6490101392608</v>
      </c>
      <c r="AI1481">
        <v>321.08491028106329</v>
      </c>
      <c r="AJ1481">
        <v>693.4200537920799</v>
      </c>
      <c r="AK1481">
        <v>376.44437757090174</v>
      </c>
      <c r="AL1481">
        <v>46366.23828125</v>
      </c>
      <c r="AM1481">
        <v>35747.375</v>
      </c>
      <c r="AN1481">
        <v>10618.8642578125</v>
      </c>
      <c r="AO1481" s="5" t="s">
        <v>2404</v>
      </c>
    </row>
    <row r="1482" spans="1:41" ht="15" x14ac:dyDescent="0.25">
      <c r="A1482">
        <v>2016</v>
      </c>
      <c r="B1482" s="5" t="s">
        <v>1808</v>
      </c>
      <c r="C1482" s="5" t="s">
        <v>474</v>
      </c>
      <c r="D1482" s="5" t="s">
        <v>153</v>
      </c>
      <c r="E1482" s="5" t="s">
        <v>154</v>
      </c>
      <c r="F1482" s="5" t="s">
        <v>154</v>
      </c>
      <c r="G1482" s="5" t="s">
        <v>94</v>
      </c>
      <c r="H1482" s="5" t="s">
        <v>319</v>
      </c>
      <c r="I1482">
        <v>588.22668155687722</v>
      </c>
      <c r="J1482">
        <v>417.23252675612321</v>
      </c>
      <c r="K1482">
        <v>400.04187671724617</v>
      </c>
      <c r="L1482">
        <v>400.07370174468514</v>
      </c>
      <c r="M1482">
        <v>1029.0175758762732</v>
      </c>
      <c r="N1482">
        <v>2034.945001269469</v>
      </c>
      <c r="O1482">
        <v>1600.9570012786237</v>
      </c>
      <c r="P1482">
        <v>775.23072015801131</v>
      </c>
      <c r="Q1482">
        <v>102.72067888682375</v>
      </c>
      <c r="R1482">
        <v>646.48040721217069</v>
      </c>
      <c r="S1482">
        <v>222.87014814100746</v>
      </c>
      <c r="T1482">
        <v>215.84271103746218</v>
      </c>
      <c r="U1482">
        <v>333.66859262942683</v>
      </c>
      <c r="V1482">
        <v>1857.2512345083953</v>
      </c>
      <c r="W1482">
        <v>823.19398230929414</v>
      </c>
      <c r="X1482">
        <v>1775.9337480245142</v>
      </c>
      <c r="Y1482">
        <v>2675.44569727831</v>
      </c>
      <c r="Z1482">
        <v>662.46645655535133</v>
      </c>
      <c r="AA1482">
        <v>8427.9170283720814</v>
      </c>
      <c r="AB1482">
        <v>180.70552551973577</v>
      </c>
      <c r="AC1482">
        <v>303.1837150386678</v>
      </c>
      <c r="AD1482">
        <v>1144.7118691440812</v>
      </c>
      <c r="AE1482">
        <v>1114.3507407050372</v>
      </c>
      <c r="AF1482">
        <v>1701.3910296825693</v>
      </c>
      <c r="AG1482">
        <v>10241.906931097192</v>
      </c>
      <c r="AH1482">
        <v>2069.2642632958464</v>
      </c>
      <c r="AI1482">
        <v>356.39145310836778</v>
      </c>
      <c r="AJ1482">
        <v>891.18130579053536</v>
      </c>
      <c r="AK1482">
        <v>429.07523115075037</v>
      </c>
      <c r="AL1482">
        <v>43421.67578125</v>
      </c>
      <c r="AM1482">
        <v>33173.671875</v>
      </c>
      <c r="AN1482">
        <v>10248.005859375</v>
      </c>
      <c r="AO1482" s="5" t="s">
        <v>2403</v>
      </c>
    </row>
    <row r="1483" spans="1:41" ht="15" x14ac:dyDescent="0.25">
      <c r="A1483">
        <v>2016</v>
      </c>
      <c r="B1483" s="5" t="s">
        <v>1806</v>
      </c>
      <c r="C1483" s="5" t="s">
        <v>474</v>
      </c>
      <c r="D1483" s="5" t="s">
        <v>153</v>
      </c>
      <c r="E1483" s="5" t="s">
        <v>154</v>
      </c>
      <c r="F1483" s="5" t="s">
        <v>154</v>
      </c>
      <c r="G1483" s="5" t="s">
        <v>94</v>
      </c>
      <c r="H1483" s="5" t="s">
        <v>319</v>
      </c>
      <c r="I1483">
        <v>802.07085004039004</v>
      </c>
      <c r="J1483">
        <v>1311.2091774056596</v>
      </c>
      <c r="K1483">
        <v>455.29968326192602</v>
      </c>
      <c r="L1483">
        <v>495.8049478764442</v>
      </c>
      <c r="M1483">
        <v>1205.8037648746879</v>
      </c>
      <c r="N1483">
        <v>497.34312248205885</v>
      </c>
      <c r="O1483">
        <v>1266.4304252893662</v>
      </c>
      <c r="P1483">
        <v>697.3058212119588</v>
      </c>
      <c r="Q1483">
        <v>223.03531781411917</v>
      </c>
      <c r="R1483">
        <v>1146.8599095970455</v>
      </c>
      <c r="S1483">
        <v>108.69767213009946</v>
      </c>
      <c r="T1483">
        <v>1179.2671976378715</v>
      </c>
      <c r="U1483">
        <v>339.64271527553831</v>
      </c>
      <c r="V1483">
        <v>1557.6581506190666</v>
      </c>
      <c r="W1483">
        <v>784.46904886345362</v>
      </c>
      <c r="X1483">
        <v>2169.8516436536834</v>
      </c>
      <c r="Y1483">
        <v>2808.7068298522868</v>
      </c>
      <c r="Z1483">
        <v>682.94952489288903</v>
      </c>
      <c r="AA1483">
        <v>10336.905622387883</v>
      </c>
      <c r="AB1483">
        <v>189.70820135913584</v>
      </c>
      <c r="AC1483">
        <v>116.28394928499074</v>
      </c>
      <c r="AD1483">
        <v>687.19488680438531</v>
      </c>
      <c r="AE1483">
        <v>1462.8040499394988</v>
      </c>
      <c r="AF1483">
        <v>2495.1076478324303</v>
      </c>
      <c r="AG1483">
        <v>11562.137100785978</v>
      </c>
      <c r="AH1483">
        <v>1723.2000907493914</v>
      </c>
      <c r="AI1483">
        <v>222.52259294558095</v>
      </c>
      <c r="AJ1483">
        <v>703.63142407934254</v>
      </c>
      <c r="AK1483">
        <v>345.57656139475017</v>
      </c>
      <c r="AL1483">
        <v>47577.48046875</v>
      </c>
      <c r="AM1483">
        <v>37239.45703125</v>
      </c>
      <c r="AN1483">
        <v>10338.021484375</v>
      </c>
      <c r="AO1483" s="5" t="s">
        <v>2402</v>
      </c>
    </row>
    <row r="1484" spans="1:41" ht="15" x14ac:dyDescent="0.25">
      <c r="A1484">
        <v>2016</v>
      </c>
      <c r="B1484" s="5" t="s">
        <v>803</v>
      </c>
      <c r="C1484" s="5" t="s">
        <v>474</v>
      </c>
      <c r="D1484" s="5" t="s">
        <v>153</v>
      </c>
      <c r="E1484" s="5" t="s">
        <v>154</v>
      </c>
      <c r="F1484" s="5" t="s">
        <v>154</v>
      </c>
      <c r="G1484" s="5" t="s">
        <v>94</v>
      </c>
      <c r="H1484" s="5" t="s">
        <v>319</v>
      </c>
      <c r="I1484">
        <v>597.64867965837391</v>
      </c>
      <c r="J1484">
        <v>707</v>
      </c>
      <c r="K1484">
        <v>398.48</v>
      </c>
      <c r="L1484">
        <v>395</v>
      </c>
      <c r="M1484">
        <v>950</v>
      </c>
      <c r="N1484">
        <v>2058.0131000000001</v>
      </c>
      <c r="O1484">
        <v>1205</v>
      </c>
      <c r="P1484">
        <v>910.75</v>
      </c>
      <c r="Q1484">
        <v>158.55799999999999</v>
      </c>
      <c r="R1484">
        <v>728.18340000000001</v>
      </c>
      <c r="S1484">
        <v>170</v>
      </c>
      <c r="T1484">
        <v>560</v>
      </c>
      <c r="U1484">
        <v>256</v>
      </c>
      <c r="V1484">
        <v>2075</v>
      </c>
      <c r="W1484">
        <v>750</v>
      </c>
      <c r="X1484">
        <v>1555</v>
      </c>
      <c r="Y1484">
        <v>2665</v>
      </c>
      <c r="Z1484">
        <v>652.50360000000001</v>
      </c>
      <c r="AA1484">
        <v>7929.591873840207</v>
      </c>
      <c r="AB1484"/>
      <c r="AC1484">
        <v>302</v>
      </c>
      <c r="AD1484">
        <v>1447.6</v>
      </c>
      <c r="AE1484">
        <v>730</v>
      </c>
      <c r="AF1484">
        <v>1585.932073924203</v>
      </c>
      <c r="AG1484">
        <v>13350.503500000001</v>
      </c>
      <c r="AH1484">
        <v>1919.3929412583791</v>
      </c>
      <c r="AI1484">
        <v>355</v>
      </c>
      <c r="AJ1484">
        <v>1155.17932</v>
      </c>
      <c r="AK1484">
        <v>427</v>
      </c>
      <c r="AL1484">
        <v>45994.3359375</v>
      </c>
      <c r="AM1484">
        <v>36256.86328125</v>
      </c>
      <c r="AN1484">
        <v>9737.47265625</v>
      </c>
      <c r="AO1484" s="5" t="s">
        <v>933</v>
      </c>
    </row>
    <row r="1485" spans="1:41" ht="15" x14ac:dyDescent="0.25">
      <c r="A1485">
        <v>2016</v>
      </c>
      <c r="B1485" s="5" t="s">
        <v>803</v>
      </c>
      <c r="C1485" s="5" t="s">
        <v>474</v>
      </c>
      <c r="D1485" s="5" t="s">
        <v>153</v>
      </c>
      <c r="E1485" s="5" t="s">
        <v>154</v>
      </c>
      <c r="F1485" s="5" t="s">
        <v>154</v>
      </c>
      <c r="G1485" s="5" t="s">
        <v>97</v>
      </c>
      <c r="H1485" s="5" t="s">
        <v>319</v>
      </c>
      <c r="I1485">
        <v>597.64867965837391</v>
      </c>
      <c r="J1485">
        <v>707</v>
      </c>
      <c r="K1485">
        <v>403.66023999999987</v>
      </c>
      <c r="L1485">
        <v>395</v>
      </c>
      <c r="M1485">
        <v>950</v>
      </c>
      <c r="N1485">
        <v>2058.0131000000001</v>
      </c>
      <c r="O1485">
        <v>1210</v>
      </c>
      <c r="P1485">
        <v>910.75</v>
      </c>
      <c r="Q1485">
        <v>158.55799999999999</v>
      </c>
      <c r="R1485">
        <v>728.18340000000001</v>
      </c>
      <c r="S1485">
        <v>170</v>
      </c>
      <c r="T1485">
        <v>560</v>
      </c>
      <c r="U1485">
        <v>256</v>
      </c>
      <c r="V1485">
        <v>2075</v>
      </c>
      <c r="W1485">
        <v>750</v>
      </c>
      <c r="X1485">
        <v>1555</v>
      </c>
      <c r="Y1485">
        <v>2665</v>
      </c>
      <c r="Z1485">
        <v>652.50360000000001</v>
      </c>
      <c r="AA1485">
        <v>7929.591873840207</v>
      </c>
      <c r="AB1485"/>
      <c r="AC1485">
        <v>302</v>
      </c>
      <c r="AD1485">
        <v>1447.6</v>
      </c>
      <c r="AE1485">
        <v>730</v>
      </c>
      <c r="AF1485">
        <v>1585.932073924203</v>
      </c>
      <c r="AG1485">
        <v>13350.503500000001</v>
      </c>
      <c r="AH1485">
        <v>1919.3929412583791</v>
      </c>
      <c r="AI1485">
        <v>355</v>
      </c>
      <c r="AJ1485">
        <v>1155.17932</v>
      </c>
      <c r="AK1485">
        <v>427</v>
      </c>
      <c r="AL1485">
        <v>46004.51953125</v>
      </c>
      <c r="AM1485">
        <v>36256.86328125</v>
      </c>
      <c r="AN1485">
        <v>9747.6533203125</v>
      </c>
      <c r="AO1485" s="5" t="s">
        <v>936</v>
      </c>
    </row>
    <row r="1486" spans="1:41" ht="15" x14ac:dyDescent="0.25">
      <c r="A1486">
        <v>2016</v>
      </c>
      <c r="B1486" s="5" t="s">
        <v>1806</v>
      </c>
      <c r="C1486" s="5" t="s">
        <v>474</v>
      </c>
      <c r="D1486" s="5" t="s">
        <v>153</v>
      </c>
      <c r="E1486" s="5" t="s">
        <v>154</v>
      </c>
      <c r="F1486" s="5" t="s">
        <v>154</v>
      </c>
      <c r="G1486" s="5" t="s">
        <v>97</v>
      </c>
      <c r="H1486" s="5" t="s">
        <v>319</v>
      </c>
      <c r="I1486">
        <v>814.75516408447584</v>
      </c>
      <c r="J1486">
        <v>1251.1422970312501</v>
      </c>
      <c r="K1486">
        <v>484</v>
      </c>
      <c r="L1486">
        <v>513.09406799999999</v>
      </c>
      <c r="M1486">
        <v>1234.6718784365739</v>
      </c>
      <c r="N1486">
        <v>522.29195312499985</v>
      </c>
      <c r="O1486">
        <v>1290.575</v>
      </c>
      <c r="P1486">
        <v>723.52</v>
      </c>
      <c r="Q1486">
        <v>228.50550000000001</v>
      </c>
      <c r="R1486">
        <v>1167.828467601435</v>
      </c>
      <c r="S1486">
        <v>111.36624999999999</v>
      </c>
      <c r="T1486">
        <v>1238.4242187499999</v>
      </c>
      <c r="U1486">
        <v>315.2</v>
      </c>
      <c r="V1486">
        <v>1596</v>
      </c>
      <c r="W1486">
        <v>792.78480000000013</v>
      </c>
      <c r="X1486">
        <v>2311.7011000000002</v>
      </c>
      <c r="Y1486">
        <v>3098</v>
      </c>
      <c r="Z1486">
        <v>699.69960000000003</v>
      </c>
      <c r="AA1486">
        <v>10767.270224932539</v>
      </c>
      <c r="AB1486">
        <v>185</v>
      </c>
      <c r="AC1486">
        <v>121.9386220936627</v>
      </c>
      <c r="AD1486">
        <v>698.55393600000002</v>
      </c>
      <c r="AE1486">
        <v>1500.591715976331</v>
      </c>
      <c r="AF1486">
        <v>2582.114072494669</v>
      </c>
      <c r="AG1486">
        <v>11895.121737342461</v>
      </c>
      <c r="AH1486">
        <v>1793.8627612499999</v>
      </c>
      <c r="AI1486">
        <v>225.76679999999999</v>
      </c>
      <c r="AJ1486">
        <v>733.53492914851563</v>
      </c>
      <c r="AK1486">
        <v>340</v>
      </c>
      <c r="AL1486">
        <v>49237.31640625</v>
      </c>
      <c r="AM1486">
        <v>38530.609375</v>
      </c>
      <c r="AN1486">
        <v>10706.7060546875</v>
      </c>
      <c r="AO1486" s="5" t="s">
        <v>2407</v>
      </c>
    </row>
    <row r="1487" spans="1:41" ht="15" x14ac:dyDescent="0.25">
      <c r="A1487">
        <v>2016</v>
      </c>
      <c r="B1487" s="5" t="s">
        <v>1807</v>
      </c>
      <c r="C1487" s="5" t="s">
        <v>474</v>
      </c>
      <c r="D1487" s="5" t="s">
        <v>153</v>
      </c>
      <c r="E1487" s="5" t="s">
        <v>154</v>
      </c>
      <c r="F1487" s="5" t="s">
        <v>154</v>
      </c>
      <c r="G1487" s="5" t="s">
        <v>97</v>
      </c>
      <c r="H1487" s="5" t="s">
        <v>319</v>
      </c>
      <c r="I1487">
        <v>594.86463094780447</v>
      </c>
      <c r="J1487">
        <v>235</v>
      </c>
      <c r="K1487">
        <v>399.43718592964819</v>
      </c>
      <c r="L1487">
        <v>522.23400000000004</v>
      </c>
      <c r="M1487">
        <v>1163.8596414954029</v>
      </c>
      <c r="N1487">
        <v>468</v>
      </c>
      <c r="O1487">
        <v>1290.575</v>
      </c>
      <c r="P1487">
        <v>738.25689599999998</v>
      </c>
      <c r="Q1487">
        <v>109.8384189705</v>
      </c>
      <c r="R1487">
        <v>973.57440295899892</v>
      </c>
      <c r="S1487">
        <v>169.94300490000001</v>
      </c>
      <c r="T1487">
        <v>1201.47</v>
      </c>
      <c r="U1487">
        <v>356.19743658239997</v>
      </c>
      <c r="V1487">
        <v>1864</v>
      </c>
      <c r="W1487">
        <v>956.76</v>
      </c>
      <c r="X1487">
        <v>2318.5300000000002</v>
      </c>
      <c r="Y1487">
        <v>3152.9520000000002</v>
      </c>
      <c r="Z1487">
        <v>482.31</v>
      </c>
      <c r="AA1487">
        <v>10674.592037662829</v>
      </c>
      <c r="AB1487">
        <v>187</v>
      </c>
      <c r="AC1487">
        <v>324.09190400000011</v>
      </c>
      <c r="AD1487">
        <v>1393.9194397589999</v>
      </c>
      <c r="AE1487">
        <v>556.91999999999996</v>
      </c>
      <c r="AF1487">
        <v>2177.4609758323081</v>
      </c>
      <c r="AG1487">
        <v>13112</v>
      </c>
      <c r="AH1487">
        <v>1312.5906282940309</v>
      </c>
      <c r="AI1487">
        <v>325.38</v>
      </c>
      <c r="AJ1487">
        <v>738.38172135902028</v>
      </c>
      <c r="AK1487">
        <v>387.83799999999991</v>
      </c>
      <c r="AL1487">
        <v>48187.98046875</v>
      </c>
      <c r="AM1487">
        <v>37080.67578125</v>
      </c>
      <c r="AN1487">
        <v>11107.302734375</v>
      </c>
      <c r="AO1487" s="5" t="s">
        <v>2405</v>
      </c>
    </row>
    <row r="1488" spans="1:41" ht="15" x14ac:dyDescent="0.25">
      <c r="A1488">
        <v>2016</v>
      </c>
      <c r="B1488" s="5" t="s">
        <v>1808</v>
      </c>
      <c r="C1488" s="5" t="s">
        <v>474</v>
      </c>
      <c r="D1488" s="5" t="s">
        <v>153</v>
      </c>
      <c r="E1488" s="5" t="s">
        <v>154</v>
      </c>
      <c r="F1488" s="5" t="s">
        <v>154</v>
      </c>
      <c r="G1488" s="5" t="s">
        <v>97</v>
      </c>
      <c r="H1488" s="5" t="s">
        <v>319</v>
      </c>
      <c r="I1488">
        <v>597.64867965837391</v>
      </c>
      <c r="J1488">
        <v>423.5</v>
      </c>
      <c r="K1488">
        <v>403.66023999999987</v>
      </c>
      <c r="L1488">
        <v>407</v>
      </c>
      <c r="M1488">
        <v>1025</v>
      </c>
      <c r="N1488">
        <v>2058.0131000000001</v>
      </c>
      <c r="O1488">
        <v>1594.706412</v>
      </c>
      <c r="P1488">
        <v>772.20399999999995</v>
      </c>
      <c r="Q1488">
        <v>102.3196282816981</v>
      </c>
      <c r="R1488">
        <v>664.15098107808149</v>
      </c>
      <c r="S1488">
        <v>222</v>
      </c>
      <c r="T1488">
        <v>218.22499999999999</v>
      </c>
      <c r="U1488">
        <v>339.01317311999998</v>
      </c>
      <c r="V1488">
        <v>1850</v>
      </c>
      <c r="W1488">
        <v>819.98</v>
      </c>
      <c r="X1488">
        <v>1769</v>
      </c>
      <c r="Y1488">
        <v>2665</v>
      </c>
      <c r="Z1488">
        <v>659.88</v>
      </c>
      <c r="AA1488">
        <v>8588.3812886821306</v>
      </c>
      <c r="AB1488">
        <v>180</v>
      </c>
      <c r="AC1488">
        <v>302</v>
      </c>
      <c r="AD1488">
        <v>1140.2425900000001</v>
      </c>
      <c r="AE1488">
        <v>1133.177284508085</v>
      </c>
      <c r="AF1488">
        <v>1730.8464566929131</v>
      </c>
      <c r="AG1488">
        <v>10500.87697922161</v>
      </c>
      <c r="AH1488">
        <v>2103.4395679466979</v>
      </c>
      <c r="AI1488">
        <v>355</v>
      </c>
      <c r="AJ1488">
        <v>903.14789446882742</v>
      </c>
      <c r="AK1488">
        <v>427.4</v>
      </c>
      <c r="AL1488">
        <v>43955.8125</v>
      </c>
      <c r="AM1488">
        <v>33697.16015625</v>
      </c>
      <c r="AN1488">
        <v>10258.654296875</v>
      </c>
      <c r="AO1488" s="5" t="s">
        <v>2406</v>
      </c>
    </row>
    <row r="1489" spans="1:41" ht="15" x14ac:dyDescent="0.25">
      <c r="A1489">
        <v>2016</v>
      </c>
      <c r="B1489" s="5" t="s">
        <v>803</v>
      </c>
      <c r="C1489" s="5" t="s">
        <v>474</v>
      </c>
      <c r="D1489" s="5" t="s">
        <v>153</v>
      </c>
      <c r="E1489" s="5" t="s">
        <v>32</v>
      </c>
      <c r="F1489" s="5" t="s">
        <v>32</v>
      </c>
      <c r="G1489" s="5" t="s">
        <v>94</v>
      </c>
      <c r="H1489" s="5" t="s">
        <v>319</v>
      </c>
      <c r="I1489">
        <v>8910.2569306000005</v>
      </c>
      <c r="J1489">
        <v>6242</v>
      </c>
      <c r="K1489">
        <v>1513.5</v>
      </c>
      <c r="L1489">
        <v>1766</v>
      </c>
      <c r="M1489">
        <v>5597.2</v>
      </c>
      <c r="N1489">
        <v>3137.7910000000002</v>
      </c>
      <c r="O1489">
        <v>277</v>
      </c>
      <c r="P1489">
        <v>3351.1289999999999</v>
      </c>
      <c r="Q1489">
        <v>2185.9360000000001</v>
      </c>
      <c r="R1489">
        <v>3400</v>
      </c>
      <c r="S1489">
        <v>4973</v>
      </c>
      <c r="T1489">
        <v>3750</v>
      </c>
      <c r="U1489">
        <v>1100</v>
      </c>
      <c r="V1489">
        <v>2779</v>
      </c>
      <c r="W1489">
        <v>935</v>
      </c>
      <c r="X1489">
        <v>4691</v>
      </c>
      <c r="Y1489">
        <v>14300</v>
      </c>
      <c r="Z1489">
        <v>1412.462</v>
      </c>
      <c r="AA1489">
        <v>29777.135556615889</v>
      </c>
      <c r="AB1489"/>
      <c r="AC1489">
        <v>3787</v>
      </c>
      <c r="AD1489">
        <v>2975</v>
      </c>
      <c r="AE1489">
        <v>3216</v>
      </c>
      <c r="AF1489">
        <v>22882.85151</v>
      </c>
      <c r="AG1489">
        <v>29650.852852324279</v>
      </c>
      <c r="AH1489">
        <v>11285.76347</v>
      </c>
      <c r="AI1489">
        <v>1658</v>
      </c>
      <c r="AJ1489">
        <v>11712.05198238726</v>
      </c>
      <c r="AK1489">
        <v>1633</v>
      </c>
      <c r="AL1489">
        <v>188898.921875</v>
      </c>
      <c r="AM1489">
        <v>149610.46875</v>
      </c>
      <c r="AN1489">
        <v>39288.4609375</v>
      </c>
      <c r="AO1489" s="5" t="s">
        <v>938</v>
      </c>
    </row>
    <row r="1490" spans="1:41" ht="15" x14ac:dyDescent="0.25">
      <c r="A1490">
        <v>2016</v>
      </c>
      <c r="B1490" s="5" t="s">
        <v>1807</v>
      </c>
      <c r="C1490" s="5" t="s">
        <v>474</v>
      </c>
      <c r="D1490" s="5" t="s">
        <v>153</v>
      </c>
      <c r="E1490" s="5" t="s">
        <v>32</v>
      </c>
      <c r="F1490" s="5" t="s">
        <v>32</v>
      </c>
      <c r="G1490" s="5" t="s">
        <v>94</v>
      </c>
      <c r="H1490" s="5" t="s">
        <v>319</v>
      </c>
      <c r="I1490">
        <v>5440.553162125987</v>
      </c>
      <c r="J1490">
        <v>4873.8152152328003</v>
      </c>
      <c r="K1490">
        <v>1132.2763475313891</v>
      </c>
      <c r="L1490">
        <v>1198.5878262922934</v>
      </c>
      <c r="M1490">
        <v>4425.6330961603944</v>
      </c>
      <c r="N1490">
        <v>3229.9732824198495</v>
      </c>
      <c r="O1490">
        <v>278.81040798700479</v>
      </c>
      <c r="P1490">
        <v>4192.2214774941331</v>
      </c>
      <c r="Q1490">
        <v>2131.842758543235</v>
      </c>
      <c r="R1490">
        <v>2721.1845492743219</v>
      </c>
      <c r="S1490">
        <v>3604.7795723668455</v>
      </c>
      <c r="T1490">
        <v>3422.2216142809252</v>
      </c>
      <c r="U1490">
        <v>1355.80368071659</v>
      </c>
      <c r="V1490">
        <v>2552.5747099460077</v>
      </c>
      <c r="W1490">
        <v>680.88118623425726</v>
      </c>
      <c r="X1490">
        <v>5403.0449187205131</v>
      </c>
      <c r="Y1490">
        <v>14644.088901815641</v>
      </c>
      <c r="Z1490">
        <v>1516.8494037415746</v>
      </c>
      <c r="AA1490">
        <v>24191.418188479958</v>
      </c>
      <c r="AB1490">
        <v>609.96067595712952</v>
      </c>
      <c r="AC1490">
        <v>4378.4305947417715</v>
      </c>
      <c r="AD1490">
        <v>3176.6268866678233</v>
      </c>
      <c r="AE1490">
        <v>3322.651851578923</v>
      </c>
      <c r="AF1490">
        <v>20802.131101986553</v>
      </c>
      <c r="AG1490">
        <v>31136.177475342982</v>
      </c>
      <c r="AH1490">
        <v>8528.6543370822237</v>
      </c>
      <c r="AI1490">
        <v>1668.8363048464041</v>
      </c>
      <c r="AJ1490">
        <v>14050.3119940989</v>
      </c>
      <c r="AK1490">
        <v>1738.6168831691723</v>
      </c>
      <c r="AL1490">
        <v>176408.953125</v>
      </c>
      <c r="AM1490">
        <v>141738.609375</v>
      </c>
      <c r="AN1490">
        <v>34670.34375</v>
      </c>
      <c r="AO1490" s="5" t="s">
        <v>2408</v>
      </c>
    </row>
    <row r="1491" spans="1:41" ht="15" x14ac:dyDescent="0.25">
      <c r="A1491">
        <v>2016</v>
      </c>
      <c r="B1491" s="5" t="s">
        <v>1808</v>
      </c>
      <c r="C1491" s="5" t="s">
        <v>474</v>
      </c>
      <c r="D1491" s="5" t="s">
        <v>153</v>
      </c>
      <c r="E1491" s="5" t="s">
        <v>32</v>
      </c>
      <c r="F1491" s="5" t="s">
        <v>32</v>
      </c>
      <c r="G1491" s="5" t="s">
        <v>94</v>
      </c>
      <c r="H1491" s="5" t="s">
        <v>319</v>
      </c>
      <c r="I1491">
        <v>5387.0324996605677</v>
      </c>
      <c r="J1491">
        <v>2904.6842998915072</v>
      </c>
      <c r="K1491">
        <v>1519.4322937451116</v>
      </c>
      <c r="L1491">
        <v>1779.197543385455</v>
      </c>
      <c r="M1491">
        <v>4524.6655750969394</v>
      </c>
      <c r="N1491">
        <v>3173.9329325399499</v>
      </c>
      <c r="O1491">
        <v>295.15235834890177</v>
      </c>
      <c r="P1491">
        <v>4020.5714489462566</v>
      </c>
      <c r="Q1491">
        <v>3031.1233635608751</v>
      </c>
      <c r="R1491">
        <v>3092.048880920604</v>
      </c>
      <c r="S1491">
        <v>4603.9752224083795</v>
      </c>
      <c r="T1491">
        <v>3513.7185517726398</v>
      </c>
      <c r="U1491">
        <v>1064.1547613939995</v>
      </c>
      <c r="V1491">
        <v>2603.1634870704156</v>
      </c>
      <c r="W1491">
        <v>938.6648131164053</v>
      </c>
      <c r="X1491">
        <v>5525.4930889921343</v>
      </c>
      <c r="Y1491">
        <v>14356.050082956786</v>
      </c>
      <c r="Z1491">
        <v>1578.9737845783484</v>
      </c>
      <c r="AA1491">
        <v>32122.283870914405</v>
      </c>
      <c r="AB1491">
        <v>608.37526924977703</v>
      </c>
      <c r="AC1491">
        <v>3801.8434730179965</v>
      </c>
      <c r="AD1491">
        <v>3505.693218600391</v>
      </c>
      <c r="AE1491">
        <v>3457.585373342311</v>
      </c>
      <c r="AF1491">
        <v>20982.876117729869</v>
      </c>
      <c r="AG1491">
        <v>26981.589671095808</v>
      </c>
      <c r="AH1491">
        <v>7989.2432670436601</v>
      </c>
      <c r="AI1491">
        <v>1664.4986739540107</v>
      </c>
      <c r="AJ1491">
        <v>11072.773283797622</v>
      </c>
      <c r="AK1491">
        <v>1639.0541235547762</v>
      </c>
      <c r="AL1491">
        <v>177737.84375</v>
      </c>
      <c r="AM1491">
        <v>141409.875</v>
      </c>
      <c r="AN1491">
        <v>36327.96875</v>
      </c>
      <c r="AO1491" s="5" t="s">
        <v>2409</v>
      </c>
    </row>
    <row r="1492" spans="1:41" ht="15" x14ac:dyDescent="0.25">
      <c r="A1492">
        <v>2016</v>
      </c>
      <c r="B1492" s="5" t="s">
        <v>1806</v>
      </c>
      <c r="C1492" s="5" t="s">
        <v>474</v>
      </c>
      <c r="D1492" s="5" t="s">
        <v>153</v>
      </c>
      <c r="E1492" s="5" t="s">
        <v>32</v>
      </c>
      <c r="F1492" s="5" t="s">
        <v>32</v>
      </c>
      <c r="G1492" s="5" t="s">
        <v>94</v>
      </c>
      <c r="H1492" s="5" t="s">
        <v>319</v>
      </c>
      <c r="I1492">
        <v>4822.1066243346404</v>
      </c>
      <c r="J1492">
        <v>309.6858205970758</v>
      </c>
      <c r="K1492"/>
      <c r="L1492">
        <v>1221.1106741592744</v>
      </c>
      <c r="M1492">
        <v>4445.866355322335</v>
      </c>
      <c r="N1492">
        <v>3115.3163012381333</v>
      </c>
      <c r="O1492">
        <v>284.04957717016555</v>
      </c>
      <c r="P1492">
        <v>2871.2592638139481</v>
      </c>
      <c r="Q1492">
        <v>2416.2611497328598</v>
      </c>
      <c r="R1492">
        <v>3656.668048608733</v>
      </c>
      <c r="S1492">
        <v>9316.2108613391847</v>
      </c>
      <c r="T1492">
        <v>3332.7116454983325</v>
      </c>
      <c r="U1492">
        <v>1340.4680767854368</v>
      </c>
      <c r="V1492">
        <v>2534.9117500528855</v>
      </c>
      <c r="W1492">
        <v>840.86878440265616</v>
      </c>
      <c r="X1492">
        <v>4186.5208262410924</v>
      </c>
      <c r="Y1492">
        <v>18285.819711546541</v>
      </c>
      <c r="Z1492">
        <v>1532.3538517785482</v>
      </c>
      <c r="AA1492">
        <v>23502.222569560668</v>
      </c>
      <c r="AB1492">
        <v>621.42254066830446</v>
      </c>
      <c r="AC1492">
        <v>4027.2502905947895</v>
      </c>
      <c r="AD1492">
        <v>3523.703367135648</v>
      </c>
      <c r="AE1492">
        <v>4769.7738902116444</v>
      </c>
      <c r="AF1492">
        <v>18169.417688377529</v>
      </c>
      <c r="AG1492">
        <v>29815.158964831018</v>
      </c>
      <c r="AH1492">
        <v>7336.4242728869704</v>
      </c>
      <c r="AI1492">
        <v>1700.1956640726878</v>
      </c>
      <c r="AJ1492">
        <v>15431.177198289037</v>
      </c>
      <c r="AK1492">
        <v>1750.4427011894318</v>
      </c>
      <c r="AL1492">
        <v>175159.359375</v>
      </c>
      <c r="AM1492">
        <v>137820.953125</v>
      </c>
      <c r="AN1492">
        <v>37338.4140625</v>
      </c>
      <c r="AO1492" s="5" t="s">
        <v>2410</v>
      </c>
    </row>
    <row r="1493" spans="1:41" ht="15" x14ac:dyDescent="0.25">
      <c r="A1493">
        <v>2016</v>
      </c>
      <c r="B1493" s="5" t="s">
        <v>1807</v>
      </c>
      <c r="C1493" s="5" t="s">
        <v>474</v>
      </c>
      <c r="D1493" s="5" t="s">
        <v>153</v>
      </c>
      <c r="E1493" s="5" t="s">
        <v>32</v>
      </c>
      <c r="F1493" s="5" t="s">
        <v>32</v>
      </c>
      <c r="G1493" s="5" t="s">
        <v>97</v>
      </c>
      <c r="H1493" s="5" t="s">
        <v>319</v>
      </c>
      <c r="I1493">
        <v>5515.536586787548</v>
      </c>
      <c r="J1493">
        <v>5035.1387110026899</v>
      </c>
      <c r="K1493">
        <v>1170.1471830934429</v>
      </c>
      <c r="L1493">
        <v>1212.4380000000001</v>
      </c>
      <c r="M1493">
        <v>4506.8183999999992</v>
      </c>
      <c r="N1493">
        <v>3371</v>
      </c>
      <c r="O1493">
        <v>294</v>
      </c>
      <c r="P1493">
        <v>4324.6694399999997</v>
      </c>
      <c r="Q1493">
        <v>2188.4234999999999</v>
      </c>
      <c r="R1493">
        <v>2817.8537925977498</v>
      </c>
      <c r="S1493">
        <v>3653</v>
      </c>
      <c r="T1493">
        <v>3401.1016</v>
      </c>
      <c r="U1493">
        <v>1401.4187999999999</v>
      </c>
      <c r="V1493">
        <v>2639</v>
      </c>
      <c r="W1493">
        <v>689.9892000000001</v>
      </c>
      <c r="X1493">
        <v>5694.87</v>
      </c>
      <c r="Y1493">
        <v>14907</v>
      </c>
      <c r="Z1493">
        <v>1540</v>
      </c>
      <c r="AA1493">
        <v>25076.227809578399</v>
      </c>
      <c r="AB1493">
        <v>606</v>
      </c>
      <c r="AC1493">
        <v>4668.2112000000006</v>
      </c>
      <c r="AD1493">
        <v>3260.9369999999999</v>
      </c>
      <c r="AE1493">
        <v>3367.0983121579338</v>
      </c>
      <c r="AF1493">
        <v>21039.063008000001</v>
      </c>
      <c r="AG1493">
        <v>32659</v>
      </c>
      <c r="AH1493">
        <v>9069.3207105735273</v>
      </c>
      <c r="AI1493">
        <v>1691.16</v>
      </c>
      <c r="AJ1493">
        <v>14961.340531038049</v>
      </c>
      <c r="AK1493">
        <v>1767.7843644</v>
      </c>
      <c r="AL1493">
        <v>182528.546875</v>
      </c>
      <c r="AM1493">
        <v>146723.421875</v>
      </c>
      <c r="AN1493">
        <v>35805.12890625</v>
      </c>
      <c r="AO1493" s="5" t="s">
        <v>2411</v>
      </c>
    </row>
    <row r="1494" spans="1:41" ht="15" x14ac:dyDescent="0.25">
      <c r="A1494">
        <v>2016</v>
      </c>
      <c r="B1494" s="5" t="s">
        <v>803</v>
      </c>
      <c r="C1494" s="5" t="s">
        <v>474</v>
      </c>
      <c r="D1494" s="5" t="s">
        <v>153</v>
      </c>
      <c r="E1494" s="5" t="s">
        <v>32</v>
      </c>
      <c r="F1494" s="5" t="s">
        <v>32</v>
      </c>
      <c r="G1494" s="5" t="s">
        <v>97</v>
      </c>
      <c r="H1494" s="5" t="s">
        <v>319</v>
      </c>
      <c r="I1494">
        <v>8910.2569306000005</v>
      </c>
      <c r="J1494">
        <v>6242</v>
      </c>
      <c r="K1494">
        <v>1533.1755000000001</v>
      </c>
      <c r="L1494">
        <v>1766</v>
      </c>
      <c r="M1494">
        <v>5597</v>
      </c>
      <c r="N1494">
        <v>3137.7910000000002</v>
      </c>
      <c r="O1494">
        <v>283</v>
      </c>
      <c r="P1494">
        <v>3351.1289999999999</v>
      </c>
      <c r="Q1494">
        <v>2185.9360000000001</v>
      </c>
      <c r="R1494">
        <v>3400</v>
      </c>
      <c r="S1494">
        <v>4973</v>
      </c>
      <c r="T1494">
        <v>3750</v>
      </c>
      <c r="U1494">
        <v>1100</v>
      </c>
      <c r="V1494">
        <v>2779</v>
      </c>
      <c r="W1494">
        <v>935</v>
      </c>
      <c r="X1494">
        <v>4691</v>
      </c>
      <c r="Y1494">
        <v>14300</v>
      </c>
      <c r="Z1494">
        <v>1412.462</v>
      </c>
      <c r="AA1494">
        <v>29777.135556615889</v>
      </c>
      <c r="AB1494"/>
      <c r="AC1494">
        <v>3787</v>
      </c>
      <c r="AD1494">
        <v>2975</v>
      </c>
      <c r="AE1494">
        <v>3216</v>
      </c>
      <c r="AF1494">
        <v>22882.85151</v>
      </c>
      <c r="AG1494">
        <v>29650.852852324279</v>
      </c>
      <c r="AH1494">
        <v>11285.76347</v>
      </c>
      <c r="AI1494">
        <v>1658</v>
      </c>
      <c r="AJ1494">
        <v>11712.05198238726</v>
      </c>
      <c r="AK1494">
        <v>1633</v>
      </c>
      <c r="AL1494">
        <v>188924.40625</v>
      </c>
      <c r="AM1494">
        <v>149610.46875</v>
      </c>
      <c r="AN1494">
        <v>39313.9375</v>
      </c>
      <c r="AO1494" s="5" t="s">
        <v>940</v>
      </c>
    </row>
    <row r="1495" spans="1:41" ht="15" x14ac:dyDescent="0.25">
      <c r="A1495">
        <v>2016</v>
      </c>
      <c r="B1495" s="5" t="s">
        <v>1808</v>
      </c>
      <c r="C1495" s="5" t="s">
        <v>474</v>
      </c>
      <c r="D1495" s="5" t="s">
        <v>153</v>
      </c>
      <c r="E1495" s="5" t="s">
        <v>32</v>
      </c>
      <c r="F1495" s="5" t="s">
        <v>32</v>
      </c>
      <c r="G1495" s="5" t="s">
        <v>97</v>
      </c>
      <c r="H1495" s="5" t="s">
        <v>319</v>
      </c>
      <c r="I1495">
        <v>5493</v>
      </c>
      <c r="J1495">
        <v>2928.3999413614802</v>
      </c>
      <c r="K1495">
        <v>1533.1755000000001</v>
      </c>
      <c r="L1495">
        <v>1810</v>
      </c>
      <c r="M1495">
        <v>4507</v>
      </c>
      <c r="N1495">
        <v>3209.912577300001</v>
      </c>
      <c r="O1495">
        <v>294</v>
      </c>
      <c r="P1495">
        <v>4004.8739999999998</v>
      </c>
      <c r="Q1495">
        <v>3019.2890000000002</v>
      </c>
      <c r="R1495">
        <v>3176.5654069247439</v>
      </c>
      <c r="S1495">
        <v>4586</v>
      </c>
      <c r="T1495">
        <v>3552.5</v>
      </c>
      <c r="U1495">
        <v>1081.2</v>
      </c>
      <c r="V1495">
        <v>2593</v>
      </c>
      <c r="W1495">
        <v>935</v>
      </c>
      <c r="X1495">
        <v>5503.92</v>
      </c>
      <c r="Y1495">
        <v>14300</v>
      </c>
      <c r="Z1495">
        <v>1572.8090239999999</v>
      </c>
      <c r="AA1495">
        <v>32733.87965472</v>
      </c>
      <c r="AB1495">
        <v>606</v>
      </c>
      <c r="AC1495">
        <v>3787</v>
      </c>
      <c r="AD1495">
        <v>3492.0059999999999</v>
      </c>
      <c r="AE1495">
        <v>3516</v>
      </c>
      <c r="AF1495">
        <v>21346.143329775881</v>
      </c>
      <c r="AG1495">
        <v>27663.828205638762</v>
      </c>
      <c r="AH1495">
        <v>8117.2120200000008</v>
      </c>
      <c r="AI1495">
        <v>1658</v>
      </c>
      <c r="AJ1495">
        <v>11221.456074329961</v>
      </c>
      <c r="AK1495">
        <v>1632.6547923275209</v>
      </c>
      <c r="AL1495">
        <v>179874.828125</v>
      </c>
      <c r="AM1495">
        <v>143457.359375</v>
      </c>
      <c r="AN1495">
        <v>36417.46875</v>
      </c>
      <c r="AO1495" s="5" t="s">
        <v>2413</v>
      </c>
    </row>
    <row r="1496" spans="1:41" ht="15" x14ac:dyDescent="0.25">
      <c r="A1496">
        <v>2016</v>
      </c>
      <c r="B1496" s="5" t="s">
        <v>1806</v>
      </c>
      <c r="C1496" s="5" t="s">
        <v>474</v>
      </c>
      <c r="D1496" s="5" t="s">
        <v>153</v>
      </c>
      <c r="E1496" s="5" t="s">
        <v>32</v>
      </c>
      <c r="F1496" s="5" t="s">
        <v>32</v>
      </c>
      <c r="G1496" s="5" t="s">
        <v>97</v>
      </c>
      <c r="H1496" s="5" t="s">
        <v>319</v>
      </c>
      <c r="I1496">
        <v>4898.3656166344445</v>
      </c>
      <c r="J1496">
        <v>315</v>
      </c>
      <c r="K1496"/>
      <c r="L1496">
        <v>1263.69179244</v>
      </c>
      <c r="M1496">
        <v>4552.3047149999993</v>
      </c>
      <c r="N1496">
        <v>3271.593718749999</v>
      </c>
      <c r="O1496">
        <v>294</v>
      </c>
      <c r="P1496">
        <v>2979.2</v>
      </c>
      <c r="Q1496">
        <v>2242.808</v>
      </c>
      <c r="R1496">
        <v>3723.5245630255549</v>
      </c>
      <c r="S1496">
        <v>9544.9281249999985</v>
      </c>
      <c r="T1496">
        <v>3499.89453125</v>
      </c>
      <c r="U1496">
        <v>1244</v>
      </c>
      <c r="V1496">
        <v>2597</v>
      </c>
      <c r="W1496">
        <v>849.78240000000005</v>
      </c>
      <c r="X1496">
        <v>4461.1882742674807</v>
      </c>
      <c r="Y1496">
        <v>18859</v>
      </c>
      <c r="Z1496">
        <v>1598.179203936</v>
      </c>
      <c r="AA1496">
        <v>24480.709269986659</v>
      </c>
      <c r="AB1496">
        <v>606</v>
      </c>
      <c r="AC1496">
        <v>4223.0880038128953</v>
      </c>
      <c r="AD1496">
        <v>3581.948736341139</v>
      </c>
      <c r="AE1496">
        <v>4892.9883582341909</v>
      </c>
      <c r="AF1496">
        <v>18803</v>
      </c>
      <c r="AG1496">
        <v>30673.82287663528</v>
      </c>
      <c r="AH1496">
        <v>7577.7546821962987</v>
      </c>
      <c r="AI1496">
        <v>1724.9831999999999</v>
      </c>
      <c r="AJ1496">
        <v>16086.98401671833</v>
      </c>
      <c r="AK1496">
        <v>1811</v>
      </c>
      <c r="AL1496">
        <v>180656.734375</v>
      </c>
      <c r="AM1496">
        <v>142152.953125</v>
      </c>
      <c r="AN1496">
        <v>38503.78515625</v>
      </c>
      <c r="AO1496" s="5" t="s">
        <v>2412</v>
      </c>
    </row>
    <row r="1497" spans="1:41" ht="15" x14ac:dyDescent="0.25">
      <c r="A1497">
        <v>2016</v>
      </c>
      <c r="B1497" s="5" t="s">
        <v>803</v>
      </c>
      <c r="C1497" s="5" t="s">
        <v>474</v>
      </c>
      <c r="D1497" s="5" t="s">
        <v>153</v>
      </c>
      <c r="E1497" s="5" t="s">
        <v>409</v>
      </c>
      <c r="F1497" s="5" t="s">
        <v>480</v>
      </c>
      <c r="G1497" s="5" t="s">
        <v>94</v>
      </c>
      <c r="H1497" s="5" t="s">
        <v>319</v>
      </c>
      <c r="I1497">
        <v>0</v>
      </c>
      <c r="J1497"/>
      <c r="K1497"/>
      <c r="L1497">
        <v>0</v>
      </c>
      <c r="M1497">
        <v>0</v>
      </c>
      <c r="N1497"/>
      <c r="O1497"/>
      <c r="P1497">
        <v>0</v>
      </c>
      <c r="Q1497">
        <v>0</v>
      </c>
      <c r="R1497"/>
      <c r="S1497"/>
      <c r="T1497"/>
      <c r="U1497"/>
      <c r="V1497">
        <v>0</v>
      </c>
      <c r="W1497"/>
      <c r="X1497">
        <v>0</v>
      </c>
      <c r="Y1497"/>
      <c r="Z1497"/>
      <c r="AA1497"/>
      <c r="AB1497"/>
      <c r="AC1497">
        <v>1187</v>
      </c>
      <c r="AD1497"/>
      <c r="AE1497"/>
      <c r="AF1497">
        <v>0</v>
      </c>
      <c r="AG1497"/>
      <c r="AH1497">
        <v>0</v>
      </c>
      <c r="AI1497"/>
      <c r="AJ1497">
        <v>0</v>
      </c>
      <c r="AK1497"/>
      <c r="AL1497">
        <v>1187</v>
      </c>
      <c r="AM1497">
        <v>1187</v>
      </c>
      <c r="AN1497">
        <v>0</v>
      </c>
      <c r="AO1497" s="5" t="s">
        <v>941</v>
      </c>
    </row>
    <row r="1498" spans="1:41" ht="15" x14ac:dyDescent="0.25">
      <c r="A1498">
        <v>2016</v>
      </c>
      <c r="B1498" s="5" t="s">
        <v>1807</v>
      </c>
      <c r="C1498" s="5" t="s">
        <v>474</v>
      </c>
      <c r="D1498" s="5" t="s">
        <v>153</v>
      </c>
      <c r="E1498" s="5" t="s">
        <v>409</v>
      </c>
      <c r="F1498" s="5" t="s">
        <v>480</v>
      </c>
      <c r="G1498" s="5" t="s">
        <v>94</v>
      </c>
      <c r="H1498" s="5" t="s">
        <v>319</v>
      </c>
      <c r="I1498"/>
      <c r="J1498"/>
      <c r="K1498"/>
      <c r="L1498"/>
      <c r="M1498"/>
      <c r="N1498"/>
      <c r="O1498"/>
      <c r="P1498"/>
      <c r="Q1498">
        <v>0</v>
      </c>
      <c r="R1498"/>
      <c r="S1498"/>
      <c r="T1498"/>
      <c r="U1498"/>
      <c r="V1498">
        <v>0</v>
      </c>
      <c r="W1498"/>
      <c r="X1498"/>
      <c r="Y1498"/>
      <c r="Z1498"/>
      <c r="AA1498">
        <v>0</v>
      </c>
      <c r="AB1498">
        <v>0</v>
      </c>
      <c r="AC1498">
        <v>1157.5161342420777</v>
      </c>
      <c r="AD1498"/>
      <c r="AE1498"/>
      <c r="AF1498"/>
      <c r="AG1498">
        <v>0</v>
      </c>
      <c r="AH1498">
        <v>0</v>
      </c>
      <c r="AI1498">
        <v>0</v>
      </c>
      <c r="AJ1498"/>
      <c r="AK1498"/>
      <c r="AL1498">
        <v>1157.51611328125</v>
      </c>
      <c r="AM1498">
        <v>1157.51611328125</v>
      </c>
      <c r="AN1498">
        <v>0</v>
      </c>
      <c r="AO1498" s="5" t="s">
        <v>2414</v>
      </c>
    </row>
    <row r="1499" spans="1:41" ht="15" x14ac:dyDescent="0.25">
      <c r="A1499">
        <v>2016</v>
      </c>
      <c r="B1499" s="5" t="s">
        <v>1808</v>
      </c>
      <c r="C1499" s="5" t="s">
        <v>474</v>
      </c>
      <c r="D1499" s="5" t="s">
        <v>153</v>
      </c>
      <c r="E1499" s="5" t="s">
        <v>409</v>
      </c>
      <c r="F1499" s="5" t="s">
        <v>480</v>
      </c>
      <c r="G1499" s="5" t="s">
        <v>94</v>
      </c>
      <c r="H1499" s="5" t="s">
        <v>319</v>
      </c>
      <c r="I1499"/>
      <c r="J1499"/>
      <c r="K1499"/>
      <c r="L1499"/>
      <c r="M1499"/>
      <c r="N1499"/>
      <c r="O1499"/>
      <c r="P1499">
        <v>0</v>
      </c>
      <c r="Q1499">
        <v>0</v>
      </c>
      <c r="R1499"/>
      <c r="S1499"/>
      <c r="T1499"/>
      <c r="U1499"/>
      <c r="V1499">
        <v>0</v>
      </c>
      <c r="W1499"/>
      <c r="X1499"/>
      <c r="Y1499">
        <v>0</v>
      </c>
      <c r="Z1499"/>
      <c r="AA1499"/>
      <c r="AB1499">
        <v>0</v>
      </c>
      <c r="AC1499">
        <v>1191.6525488440352</v>
      </c>
      <c r="AD1499"/>
      <c r="AE1499"/>
      <c r="AF1499"/>
      <c r="AG1499"/>
      <c r="AH1499">
        <v>0</v>
      </c>
      <c r="AI1499"/>
      <c r="AJ1499">
        <v>0</v>
      </c>
      <c r="AK1499"/>
      <c r="AL1499">
        <v>1191.652587890625</v>
      </c>
      <c r="AM1499">
        <v>1191.652587890625</v>
      </c>
      <c r="AN1499">
        <v>0</v>
      </c>
      <c r="AO1499" s="5" t="s">
        <v>2416</v>
      </c>
    </row>
    <row r="1500" spans="1:41" ht="15" x14ac:dyDescent="0.25">
      <c r="A1500">
        <v>2016</v>
      </c>
      <c r="B1500" s="5" t="s">
        <v>1806</v>
      </c>
      <c r="C1500" s="5" t="s">
        <v>474</v>
      </c>
      <c r="D1500" s="5" t="s">
        <v>153</v>
      </c>
      <c r="E1500" s="5" t="s">
        <v>409</v>
      </c>
      <c r="F1500" s="5" t="s">
        <v>480</v>
      </c>
      <c r="G1500" s="5" t="s">
        <v>94</v>
      </c>
      <c r="H1500" s="5" t="s">
        <v>319</v>
      </c>
      <c r="I1500"/>
      <c r="J1500"/>
      <c r="K1500"/>
      <c r="L1500"/>
      <c r="M1500"/>
      <c r="N1500"/>
      <c r="O1500"/>
      <c r="P1500"/>
      <c r="Q1500">
        <v>0</v>
      </c>
      <c r="R1500"/>
      <c r="S1500">
        <v>0</v>
      </c>
      <c r="T1500">
        <v>0</v>
      </c>
      <c r="U1500"/>
      <c r="V1500"/>
      <c r="W1500"/>
      <c r="X1500"/>
      <c r="Y1500"/>
      <c r="Z1500"/>
      <c r="AA1500">
        <v>0</v>
      </c>
      <c r="AB1500">
        <v>0</v>
      </c>
      <c r="AC1500">
        <v>1218.3317053717974</v>
      </c>
      <c r="AD1500"/>
      <c r="AE1500"/>
      <c r="AF1500"/>
      <c r="AG1500"/>
      <c r="AH1500"/>
      <c r="AI1500">
        <v>0</v>
      </c>
      <c r="AJ1500"/>
      <c r="AK1500"/>
      <c r="AL1500">
        <v>1218.3316650390625</v>
      </c>
      <c r="AM1500">
        <v>1218.3316650390625</v>
      </c>
      <c r="AN1500">
        <v>0</v>
      </c>
      <c r="AO1500" s="5" t="s">
        <v>2415</v>
      </c>
    </row>
    <row r="1501" spans="1:41" ht="15" x14ac:dyDescent="0.25">
      <c r="A1501">
        <v>2016</v>
      </c>
      <c r="B1501" s="5" t="s">
        <v>1808</v>
      </c>
      <c r="C1501" s="5" t="s">
        <v>474</v>
      </c>
      <c r="D1501" s="5" t="s">
        <v>153</v>
      </c>
      <c r="E1501" s="5" t="s">
        <v>409</v>
      </c>
      <c r="F1501" s="5" t="s">
        <v>410</v>
      </c>
      <c r="G1501" s="5" t="s">
        <v>94</v>
      </c>
      <c r="H1501" s="5" t="s">
        <v>319</v>
      </c>
      <c r="I1501"/>
      <c r="J1501"/>
      <c r="K1501"/>
      <c r="L1501"/>
      <c r="M1501"/>
      <c r="N1501">
        <v>0</v>
      </c>
      <c r="O1501"/>
      <c r="P1501">
        <v>0</v>
      </c>
      <c r="Q1501">
        <v>125.48994827759428</v>
      </c>
      <c r="R1501"/>
      <c r="S1501"/>
      <c r="T1501"/>
      <c r="U1501"/>
      <c r="V1501">
        <v>0</v>
      </c>
      <c r="W1501"/>
      <c r="X1501"/>
      <c r="Y1501">
        <v>0</v>
      </c>
      <c r="Z1501"/>
      <c r="AA1501">
        <v>165.56641815952679</v>
      </c>
      <c r="AB1501">
        <v>0</v>
      </c>
      <c r="AC1501">
        <v>347.35617683238098</v>
      </c>
      <c r="AD1501">
        <v>125.48994827759428</v>
      </c>
      <c r="AE1501"/>
      <c r="AF1501"/>
      <c r="AG1501"/>
      <c r="AH1501">
        <v>805.42460563318673</v>
      </c>
      <c r="AI1501"/>
      <c r="AJ1501">
        <v>0</v>
      </c>
      <c r="AK1501"/>
      <c r="AL1501">
        <v>1569.3270263671875</v>
      </c>
      <c r="AM1501">
        <v>638.41253662109375</v>
      </c>
      <c r="AN1501">
        <v>930.91455078125</v>
      </c>
      <c r="AO1501" s="5" t="s">
        <v>2417</v>
      </c>
    </row>
    <row r="1502" spans="1:41" ht="15" x14ac:dyDescent="0.25">
      <c r="A1502">
        <v>2016</v>
      </c>
      <c r="B1502" s="5" t="s">
        <v>1807</v>
      </c>
      <c r="C1502" s="5" t="s">
        <v>474</v>
      </c>
      <c r="D1502" s="5" t="s">
        <v>153</v>
      </c>
      <c r="E1502" s="5" t="s">
        <v>409</v>
      </c>
      <c r="F1502" s="5" t="s">
        <v>410</v>
      </c>
      <c r="G1502" s="5" t="s">
        <v>94</v>
      </c>
      <c r="H1502" s="5" t="s">
        <v>319</v>
      </c>
      <c r="I1502"/>
      <c r="J1502"/>
      <c r="K1502"/>
      <c r="L1502"/>
      <c r="M1502"/>
      <c r="N1502"/>
      <c r="O1502">
        <v>20.130715378123089</v>
      </c>
      <c r="P1502"/>
      <c r="Q1502">
        <v>125.8169711132693</v>
      </c>
      <c r="R1502"/>
      <c r="S1502"/>
      <c r="T1502"/>
      <c r="U1502"/>
      <c r="V1502">
        <v>0</v>
      </c>
      <c r="W1502"/>
      <c r="X1502"/>
      <c r="Y1502"/>
      <c r="Z1502"/>
      <c r="AA1502">
        <v>170.3662442450557</v>
      </c>
      <c r="AB1502">
        <v>0</v>
      </c>
      <c r="AC1502">
        <v>503.26788445307722</v>
      </c>
      <c r="AD1502">
        <v>125.8169711132693</v>
      </c>
      <c r="AE1502"/>
      <c r="AF1502"/>
      <c r="AG1502">
        <v>0</v>
      </c>
      <c r="AH1502">
        <v>1223.7807321436912</v>
      </c>
      <c r="AI1502">
        <v>0</v>
      </c>
      <c r="AJ1502"/>
      <c r="AK1502"/>
      <c r="AL1502">
        <v>2169.179443359375</v>
      </c>
      <c r="AM1502">
        <v>799.45111083984375</v>
      </c>
      <c r="AN1502">
        <v>1369.7283935546875</v>
      </c>
      <c r="AO1502" s="5" t="s">
        <v>2419</v>
      </c>
    </row>
    <row r="1503" spans="1:41" ht="15" x14ac:dyDescent="0.25">
      <c r="A1503">
        <v>2016</v>
      </c>
      <c r="B1503" s="5" t="s">
        <v>803</v>
      </c>
      <c r="C1503" s="5" t="s">
        <v>474</v>
      </c>
      <c r="D1503" s="5" t="s">
        <v>153</v>
      </c>
      <c r="E1503" s="5" t="s">
        <v>409</v>
      </c>
      <c r="F1503" s="5" t="s">
        <v>410</v>
      </c>
      <c r="G1503" s="5" t="s">
        <v>94</v>
      </c>
      <c r="H1503" s="5" t="s">
        <v>319</v>
      </c>
      <c r="I1503">
        <v>0</v>
      </c>
      <c r="J1503"/>
      <c r="K1503"/>
      <c r="L1503"/>
      <c r="M1503">
        <v>0</v>
      </c>
      <c r="N1503">
        <v>0</v>
      </c>
      <c r="O1503">
        <v>20</v>
      </c>
      <c r="P1503">
        <v>0</v>
      </c>
      <c r="Q1503">
        <v>125</v>
      </c>
      <c r="R1503"/>
      <c r="S1503"/>
      <c r="T1503"/>
      <c r="U1503"/>
      <c r="V1503">
        <v>50</v>
      </c>
      <c r="W1503"/>
      <c r="X1503">
        <v>0</v>
      </c>
      <c r="Y1503"/>
      <c r="Z1503"/>
      <c r="AA1503"/>
      <c r="AB1503"/>
      <c r="AC1503">
        <v>346</v>
      </c>
      <c r="AD1503">
        <v>125</v>
      </c>
      <c r="AE1503"/>
      <c r="AF1503"/>
      <c r="AG1503"/>
      <c r="AH1503">
        <v>634</v>
      </c>
      <c r="AI1503"/>
      <c r="AJ1503">
        <v>0</v>
      </c>
      <c r="AK1503"/>
      <c r="AL1503">
        <v>1300</v>
      </c>
      <c r="AM1503">
        <v>521</v>
      </c>
      <c r="AN1503">
        <v>779</v>
      </c>
      <c r="AO1503" s="5" t="s">
        <v>942</v>
      </c>
    </row>
    <row r="1504" spans="1:41" ht="15" x14ac:dyDescent="0.25">
      <c r="A1504">
        <v>2016</v>
      </c>
      <c r="B1504" s="5" t="s">
        <v>1806</v>
      </c>
      <c r="C1504" s="5" t="s">
        <v>474</v>
      </c>
      <c r="D1504" s="5" t="s">
        <v>153</v>
      </c>
      <c r="E1504" s="5" t="s">
        <v>409</v>
      </c>
      <c r="F1504" s="5" t="s">
        <v>410</v>
      </c>
      <c r="G1504" s="5" t="s">
        <v>94</v>
      </c>
      <c r="H1504" s="5" t="s">
        <v>319</v>
      </c>
      <c r="I1504"/>
      <c r="J1504"/>
      <c r="K1504"/>
      <c r="L1504"/>
      <c r="M1504"/>
      <c r="N1504">
        <v>0</v>
      </c>
      <c r="O1504">
        <v>20.508994741528198</v>
      </c>
      <c r="P1504"/>
      <c r="Q1504">
        <v>102.54497370764099</v>
      </c>
      <c r="R1504"/>
      <c r="S1504">
        <v>136.38481503116253</v>
      </c>
      <c r="T1504"/>
      <c r="U1504"/>
      <c r="V1504"/>
      <c r="W1504"/>
      <c r="X1504"/>
      <c r="Y1504"/>
      <c r="Z1504"/>
      <c r="AA1504">
        <v>191.34892093845809</v>
      </c>
      <c r="AB1504">
        <v>0</v>
      </c>
      <c r="AC1504">
        <v>355.24542442066991</v>
      </c>
      <c r="AD1504"/>
      <c r="AE1504"/>
      <c r="AF1504"/>
      <c r="AG1504"/>
      <c r="AH1504"/>
      <c r="AI1504">
        <v>0</v>
      </c>
      <c r="AJ1504"/>
      <c r="AK1504"/>
      <c r="AL1504">
        <v>806.03314208984375</v>
      </c>
      <c r="AM1504">
        <v>649.13934326171875</v>
      </c>
      <c r="AN1504">
        <v>156.89381408691406</v>
      </c>
      <c r="AO1504" s="5" t="s">
        <v>2418</v>
      </c>
    </row>
    <row r="1505" spans="1:41" ht="15" x14ac:dyDescent="0.25">
      <c r="A1505">
        <v>2016</v>
      </c>
      <c r="B1505" s="5" t="s">
        <v>1807</v>
      </c>
      <c r="C1505" s="5" t="s">
        <v>474</v>
      </c>
      <c r="D1505" s="5" t="s">
        <v>153</v>
      </c>
      <c r="E1505" s="5" t="s">
        <v>409</v>
      </c>
      <c r="F1505" s="5" t="s">
        <v>481</v>
      </c>
      <c r="G1505" s="5" t="s">
        <v>94</v>
      </c>
      <c r="H1505" s="5" t="s">
        <v>319</v>
      </c>
      <c r="I1505">
        <v>183.56796739002883</v>
      </c>
      <c r="J1505"/>
      <c r="K1505"/>
      <c r="L1505"/>
      <c r="M1505">
        <v>257.67315683997555</v>
      </c>
      <c r="N1505">
        <v>191.24179609216935</v>
      </c>
      <c r="O1505">
        <v>276.79733644919247</v>
      </c>
      <c r="P1505"/>
      <c r="Q1505">
        <v>133.87026380028746</v>
      </c>
      <c r="R1505"/>
      <c r="S1505">
        <v>503.26788445307722</v>
      </c>
      <c r="T1505"/>
      <c r="U1505"/>
      <c r="V1505">
        <v>238.5489772307586</v>
      </c>
      <c r="W1505"/>
      <c r="X1505">
        <v>108.70586304186467</v>
      </c>
      <c r="Y1505">
        <v>2033.202253190432</v>
      </c>
      <c r="Z1505"/>
      <c r="AA1505">
        <v>1117.2547034858314</v>
      </c>
      <c r="AB1505">
        <v>38.248359218433869</v>
      </c>
      <c r="AC1505">
        <v>201.30715378123088</v>
      </c>
      <c r="AD1505">
        <v>335.17641104574943</v>
      </c>
      <c r="AE1505">
        <v>242.96098827443694</v>
      </c>
      <c r="AF1505"/>
      <c r="AG1505">
        <v>2934.0517663614401</v>
      </c>
      <c r="AH1505">
        <v>506.61260281315236</v>
      </c>
      <c r="AI1505">
        <v>0</v>
      </c>
      <c r="AJ1505">
        <v>1480.4567347311474</v>
      </c>
      <c r="AK1505">
        <v>216.15398918297728</v>
      </c>
      <c r="AL1505">
        <v>10999.0986328125</v>
      </c>
      <c r="AM1505">
        <v>8756.462890625</v>
      </c>
      <c r="AN1505">
        <v>2242.635498046875</v>
      </c>
      <c r="AO1505" s="5" t="s">
        <v>2421</v>
      </c>
    </row>
    <row r="1506" spans="1:41" ht="15" x14ac:dyDescent="0.25">
      <c r="A1506">
        <v>2016</v>
      </c>
      <c r="B1506" s="5" t="s">
        <v>1806</v>
      </c>
      <c r="C1506" s="5" t="s">
        <v>474</v>
      </c>
      <c r="D1506" s="5" t="s">
        <v>153</v>
      </c>
      <c r="E1506" s="5" t="s">
        <v>409</v>
      </c>
      <c r="F1506" s="5" t="s">
        <v>481</v>
      </c>
      <c r="G1506" s="5" t="s">
        <v>94</v>
      </c>
      <c r="H1506" s="5" t="s">
        <v>319</v>
      </c>
      <c r="I1506">
        <v>186.9170092107928</v>
      </c>
      <c r="J1506"/>
      <c r="K1506"/>
      <c r="L1506"/>
      <c r="M1506">
        <v>262.51513269156095</v>
      </c>
      <c r="N1506">
        <v>194.8354500445179</v>
      </c>
      <c r="O1506">
        <v>281.99867769601275</v>
      </c>
      <c r="P1506"/>
      <c r="Q1506">
        <v>136.51299624829707</v>
      </c>
      <c r="R1506"/>
      <c r="S1506">
        <v>849.07238229926747</v>
      </c>
      <c r="T1506"/>
      <c r="U1506"/>
      <c r="V1506">
        <v>259.43878348033172</v>
      </c>
      <c r="W1506">
        <v>125.61759279186022</v>
      </c>
      <c r="X1506">
        <v>124.53083669094291</v>
      </c>
      <c r="Y1506">
        <v>2840.4957717016555</v>
      </c>
      <c r="Z1506">
        <v>217196.20028053908</v>
      </c>
      <c r="AA1506">
        <v>1150.3237346256526</v>
      </c>
      <c r="AB1506">
        <v>32.814391586445119</v>
      </c>
      <c r="AC1506">
        <v>194.88672253137173</v>
      </c>
      <c r="AD1506">
        <v>365.14932052632759</v>
      </c>
      <c r="AE1506">
        <v>247.5265055076998</v>
      </c>
      <c r="AF1506"/>
      <c r="AG1506">
        <v>4791.926621358064</v>
      </c>
      <c r="AH1506">
        <v>551.53197198092892</v>
      </c>
      <c r="AI1506">
        <v>0</v>
      </c>
      <c r="AJ1506">
        <v>1718.063065269354</v>
      </c>
      <c r="AK1506"/>
      <c r="AL1506">
        <v>231510.375</v>
      </c>
      <c r="AM1506">
        <v>228917.140625</v>
      </c>
      <c r="AN1506">
        <v>2593.230224609375</v>
      </c>
      <c r="AO1506" s="5" t="s">
        <v>2422</v>
      </c>
    </row>
    <row r="1507" spans="1:41" ht="15" x14ac:dyDescent="0.25">
      <c r="A1507">
        <v>2016</v>
      </c>
      <c r="B1507" s="5" t="s">
        <v>803</v>
      </c>
      <c r="C1507" s="5" t="s">
        <v>474</v>
      </c>
      <c r="D1507" s="5" t="s">
        <v>153</v>
      </c>
      <c r="E1507" s="5" t="s">
        <v>409</v>
      </c>
      <c r="F1507" s="5" t="s">
        <v>481</v>
      </c>
      <c r="G1507" s="5" t="s">
        <v>94</v>
      </c>
      <c r="H1507" s="5" t="s">
        <v>319</v>
      </c>
      <c r="I1507">
        <v>33.5</v>
      </c>
      <c r="J1507"/>
      <c r="K1507">
        <v>85</v>
      </c>
      <c r="L1507"/>
      <c r="M1507">
        <v>238</v>
      </c>
      <c r="N1507">
        <v>100.131</v>
      </c>
      <c r="O1507">
        <v>250</v>
      </c>
      <c r="P1507">
        <v>21</v>
      </c>
      <c r="Q1507">
        <v>88.736000000000004</v>
      </c>
      <c r="R1507"/>
      <c r="S1507">
        <v>345</v>
      </c>
      <c r="T1507">
        <v>250</v>
      </c>
      <c r="U1507"/>
      <c r="V1507">
        <v>222</v>
      </c>
      <c r="W1507">
        <v>96</v>
      </c>
      <c r="X1507">
        <v>100</v>
      </c>
      <c r="Y1507">
        <v>1400</v>
      </c>
      <c r="Z1507">
        <v>157.87296000000001</v>
      </c>
      <c r="AA1507"/>
      <c r="AB1507"/>
      <c r="AC1507">
        <v>211.7</v>
      </c>
      <c r="AD1507">
        <v>303</v>
      </c>
      <c r="AE1507">
        <v>169</v>
      </c>
      <c r="AF1507"/>
      <c r="AG1507">
        <v>2493.91807629</v>
      </c>
      <c r="AH1507">
        <v>451</v>
      </c>
      <c r="AI1507"/>
      <c r="AJ1507">
        <v>1054.96783</v>
      </c>
      <c r="AK1507">
        <v>200</v>
      </c>
      <c r="AL1507">
        <v>8270.826171875</v>
      </c>
      <c r="AM1507">
        <v>5952.82568359375</v>
      </c>
      <c r="AN1507">
        <v>2318</v>
      </c>
      <c r="AO1507" s="5" t="s">
        <v>943</v>
      </c>
    </row>
    <row r="1508" spans="1:41" ht="15" x14ac:dyDescent="0.25">
      <c r="A1508">
        <v>2016</v>
      </c>
      <c r="B1508" s="5" t="s">
        <v>1808</v>
      </c>
      <c r="C1508" s="5" t="s">
        <v>474</v>
      </c>
      <c r="D1508" s="5" t="s">
        <v>153</v>
      </c>
      <c r="E1508" s="5" t="s">
        <v>409</v>
      </c>
      <c r="F1508" s="5" t="s">
        <v>481</v>
      </c>
      <c r="G1508" s="5" t="s">
        <v>94</v>
      </c>
      <c r="H1508" s="5" t="s">
        <v>319</v>
      </c>
      <c r="I1508">
        <v>95.372360690971647</v>
      </c>
      <c r="J1508"/>
      <c r="K1508">
        <v>85.333164828764112</v>
      </c>
      <c r="L1508"/>
      <c r="M1508">
        <v>257.00341407251307</v>
      </c>
      <c r="N1508">
        <v>100.52347208787035</v>
      </c>
      <c r="O1508"/>
      <c r="P1508">
        <v>0</v>
      </c>
      <c r="Q1508">
        <v>88.545707504670531</v>
      </c>
      <c r="R1508"/>
      <c r="S1508"/>
      <c r="T1508">
        <v>230.90150483077349</v>
      </c>
      <c r="U1508"/>
      <c r="V1508">
        <v>190.74472138194332</v>
      </c>
      <c r="W1508">
        <v>96.376280277192407</v>
      </c>
      <c r="X1508">
        <v>120.47035034649051</v>
      </c>
      <c r="Y1508">
        <v>1405.4874207090559</v>
      </c>
      <c r="Z1508">
        <v>168.65849048508673</v>
      </c>
      <c r="AA1508">
        <v>919.17147356494672</v>
      </c>
      <c r="AB1508">
        <v>38.148944276388661</v>
      </c>
      <c r="AC1508">
        <v>212.52977640293366</v>
      </c>
      <c r="AD1508">
        <v>297.61095741555641</v>
      </c>
      <c r="AE1508">
        <v>242.32948530118239</v>
      </c>
      <c r="AF1508">
        <v>1800.0278180938124</v>
      </c>
      <c r="AG1508">
        <v>2541.6971636826102</v>
      </c>
      <c r="AH1508">
        <v>464.436290736204</v>
      </c>
      <c r="AI1508"/>
      <c r="AJ1508">
        <v>1155.9753651581157</v>
      </c>
      <c r="AK1508">
        <v>200.78391724415084</v>
      </c>
      <c r="AL1508">
        <v>10712.12890625</v>
      </c>
      <c r="AM1508">
        <v>8921.0634765625</v>
      </c>
      <c r="AN1508">
        <v>1791.0648193359375</v>
      </c>
      <c r="AO1508" s="5" t="s">
        <v>2420</v>
      </c>
    </row>
    <row r="1509" spans="1:41" ht="15" x14ac:dyDescent="0.25">
      <c r="A1509">
        <v>2016</v>
      </c>
      <c r="B1509" s="5" t="s">
        <v>1806</v>
      </c>
      <c r="C1509" s="5" t="s">
        <v>474</v>
      </c>
      <c r="D1509" s="5" t="s">
        <v>153</v>
      </c>
      <c r="E1509" s="5" t="s">
        <v>409</v>
      </c>
      <c r="F1509" s="5" t="s">
        <v>482</v>
      </c>
      <c r="G1509" s="5" t="s">
        <v>94</v>
      </c>
      <c r="H1509" s="5" t="s">
        <v>319</v>
      </c>
      <c r="I1509"/>
      <c r="J1509"/>
      <c r="K1509"/>
      <c r="L1509"/>
      <c r="M1509"/>
      <c r="N1509"/>
      <c r="O1509">
        <v>20.508994741528198</v>
      </c>
      <c r="P1509"/>
      <c r="Q1509">
        <v>0</v>
      </c>
      <c r="R1509"/>
      <c r="S1509">
        <v>0</v>
      </c>
      <c r="T1509"/>
      <c r="U1509"/>
      <c r="V1509"/>
      <c r="W1509"/>
      <c r="X1509">
        <v>91.547841432942249</v>
      </c>
      <c r="Y1509"/>
      <c r="Z1509"/>
      <c r="AA1509">
        <v>588.60814908185932</v>
      </c>
      <c r="AB1509">
        <v>0</v>
      </c>
      <c r="AC1509"/>
      <c r="AD1509"/>
      <c r="AE1509"/>
      <c r="AF1509"/>
      <c r="AG1509"/>
      <c r="AH1509">
        <v>127.66849226601305</v>
      </c>
      <c r="AI1509">
        <v>0</v>
      </c>
      <c r="AJ1509"/>
      <c r="AK1509"/>
      <c r="AL1509">
        <v>828.33349609375</v>
      </c>
      <c r="AM1509">
        <v>588.608154296875</v>
      </c>
      <c r="AN1509">
        <v>239.72532653808594</v>
      </c>
      <c r="AO1509" s="5" t="s">
        <v>2424</v>
      </c>
    </row>
    <row r="1510" spans="1:41" ht="15" x14ac:dyDescent="0.25">
      <c r="A1510">
        <v>2016</v>
      </c>
      <c r="B1510" s="5" t="s">
        <v>1807</v>
      </c>
      <c r="C1510" s="5" t="s">
        <v>474</v>
      </c>
      <c r="D1510" s="5" t="s">
        <v>153</v>
      </c>
      <c r="E1510" s="5" t="s">
        <v>409</v>
      </c>
      <c r="F1510" s="5" t="s">
        <v>482</v>
      </c>
      <c r="G1510" s="5" t="s">
        <v>94</v>
      </c>
      <c r="H1510" s="5" t="s">
        <v>319</v>
      </c>
      <c r="I1510"/>
      <c r="J1510"/>
      <c r="K1510"/>
      <c r="L1510"/>
      <c r="M1510">
        <v>12.078429226873853</v>
      </c>
      <c r="N1510"/>
      <c r="O1510">
        <v>20.130715378123089</v>
      </c>
      <c r="P1510"/>
      <c r="Q1510">
        <v>0</v>
      </c>
      <c r="R1510"/>
      <c r="S1510"/>
      <c r="T1510"/>
      <c r="U1510"/>
      <c r="V1510">
        <v>0</v>
      </c>
      <c r="W1510"/>
      <c r="X1510">
        <v>103.67318419733391</v>
      </c>
      <c r="Y1510"/>
      <c r="Z1510"/>
      <c r="AA1510">
        <v>487.16331215057875</v>
      </c>
      <c r="AB1510">
        <v>0</v>
      </c>
      <c r="AC1510"/>
      <c r="AD1510"/>
      <c r="AE1510"/>
      <c r="AF1510">
        <v>603.92146134369261</v>
      </c>
      <c r="AG1510">
        <v>0</v>
      </c>
      <c r="AH1510">
        <v>135.88232880233085</v>
      </c>
      <c r="AI1510">
        <v>0</v>
      </c>
      <c r="AJ1510"/>
      <c r="AK1510"/>
      <c r="AL1510">
        <v>1362.8494873046875</v>
      </c>
      <c r="AM1510">
        <v>1091.084716796875</v>
      </c>
      <c r="AN1510">
        <v>271.7646484375</v>
      </c>
      <c r="AO1510" s="5" t="s">
        <v>2423</v>
      </c>
    </row>
    <row r="1511" spans="1:41" ht="15" x14ac:dyDescent="0.25">
      <c r="A1511">
        <v>2016</v>
      </c>
      <c r="B1511" s="5" t="s">
        <v>803</v>
      </c>
      <c r="C1511" s="5" t="s">
        <v>474</v>
      </c>
      <c r="D1511" s="5" t="s">
        <v>153</v>
      </c>
      <c r="E1511" s="5" t="s">
        <v>409</v>
      </c>
      <c r="F1511" s="5" t="s">
        <v>482</v>
      </c>
      <c r="G1511" s="5" t="s">
        <v>94</v>
      </c>
      <c r="H1511" s="5" t="s">
        <v>319</v>
      </c>
      <c r="I1511">
        <v>0</v>
      </c>
      <c r="J1511"/>
      <c r="K1511"/>
      <c r="L1511"/>
      <c r="M1511">
        <v>0</v>
      </c>
      <c r="N1511">
        <v>0</v>
      </c>
      <c r="O1511">
        <v>20</v>
      </c>
      <c r="P1511">
        <v>0</v>
      </c>
      <c r="Q1511">
        <v>0</v>
      </c>
      <c r="R1511"/>
      <c r="S1511"/>
      <c r="T1511"/>
      <c r="U1511"/>
      <c r="V1511">
        <v>0</v>
      </c>
      <c r="W1511"/>
      <c r="X1511">
        <v>45</v>
      </c>
      <c r="Y1511"/>
      <c r="Z1511"/>
      <c r="AA1511"/>
      <c r="AB1511"/>
      <c r="AC1511">
        <v>0</v>
      </c>
      <c r="AD1511"/>
      <c r="AE1511"/>
      <c r="AF1511"/>
      <c r="AG1511"/>
      <c r="AH1511">
        <v>0</v>
      </c>
      <c r="AI1511"/>
      <c r="AJ1511">
        <v>0</v>
      </c>
      <c r="AK1511"/>
      <c r="AL1511">
        <v>65</v>
      </c>
      <c r="AM1511">
        <v>0</v>
      </c>
      <c r="AN1511">
        <v>65</v>
      </c>
      <c r="AO1511" s="5" t="s">
        <v>944</v>
      </c>
    </row>
    <row r="1512" spans="1:41" ht="15" x14ac:dyDescent="0.25">
      <c r="A1512">
        <v>2016</v>
      </c>
      <c r="B1512" s="5" t="s">
        <v>1808</v>
      </c>
      <c r="C1512" s="5" t="s">
        <v>474</v>
      </c>
      <c r="D1512" s="5" t="s">
        <v>153</v>
      </c>
      <c r="E1512" s="5" t="s">
        <v>409</v>
      </c>
      <c r="F1512" s="5" t="s">
        <v>482</v>
      </c>
      <c r="G1512" s="5" t="s">
        <v>94</v>
      </c>
      <c r="H1512" s="5" t="s">
        <v>319</v>
      </c>
      <c r="I1512"/>
      <c r="J1512"/>
      <c r="K1512"/>
      <c r="L1512">
        <v>250.97989655518856</v>
      </c>
      <c r="M1512">
        <v>12.047035034649051</v>
      </c>
      <c r="N1512">
        <v>0</v>
      </c>
      <c r="O1512"/>
      <c r="P1512">
        <v>0</v>
      </c>
      <c r="Q1512">
        <v>0</v>
      </c>
      <c r="R1512"/>
      <c r="S1512"/>
      <c r="T1512"/>
      <c r="U1512"/>
      <c r="V1512">
        <v>0</v>
      </c>
      <c r="W1512"/>
      <c r="X1512">
        <v>50.195979311037711</v>
      </c>
      <c r="Y1512">
        <v>0</v>
      </c>
      <c r="Z1512"/>
      <c r="AA1512">
        <v>493.68290685704028</v>
      </c>
      <c r="AB1512">
        <v>0</v>
      </c>
      <c r="AC1512"/>
      <c r="AD1512"/>
      <c r="AE1512"/>
      <c r="AF1512">
        <v>522.03818483479222</v>
      </c>
      <c r="AG1512"/>
      <c r="AH1512">
        <v>10.039195862207542</v>
      </c>
      <c r="AI1512"/>
      <c r="AJ1512">
        <v>0</v>
      </c>
      <c r="AK1512"/>
      <c r="AL1512">
        <v>1338.983154296875</v>
      </c>
      <c r="AM1512">
        <v>1266.700927734375</v>
      </c>
      <c r="AN1512">
        <v>72.282211303710938</v>
      </c>
      <c r="AO1512" s="5" t="s">
        <v>2425</v>
      </c>
    </row>
    <row r="1513" spans="1:41" ht="15" x14ac:dyDescent="0.25">
      <c r="A1513">
        <v>2016</v>
      </c>
      <c r="B1513" s="5" t="s">
        <v>1808</v>
      </c>
      <c r="C1513" s="5" t="s">
        <v>474</v>
      </c>
      <c r="D1513" s="5" t="s">
        <v>153</v>
      </c>
      <c r="E1513" s="5" t="s">
        <v>483</v>
      </c>
      <c r="F1513" s="5" t="s">
        <v>483</v>
      </c>
      <c r="G1513" s="5" t="s">
        <v>94</v>
      </c>
      <c r="H1513" s="5" t="s">
        <v>319</v>
      </c>
      <c r="I1513">
        <v>5263.6881834397973</v>
      </c>
      <c r="J1513">
        <v>13302.141287249715</v>
      </c>
      <c r="K1513">
        <v>1123.2940579469262</v>
      </c>
      <c r="L1513">
        <v>1426.3069809128708</v>
      </c>
      <c r="M1513">
        <v>4436.3206515095135</v>
      </c>
      <c r="N1513">
        <v>5796.2913620989066</v>
      </c>
      <c r="O1513">
        <v>5416.3599302506227</v>
      </c>
      <c r="P1513">
        <v>2675.9024806900406</v>
      </c>
      <c r="Q1513">
        <v>1597.5401391441721</v>
      </c>
      <c r="R1513">
        <v>2801.7773905974527</v>
      </c>
      <c r="S1513">
        <v>3549.3208964032046</v>
      </c>
      <c r="T1513">
        <v>6259.4386200864028</v>
      </c>
      <c r="U1513">
        <v>752.94948792072728</v>
      </c>
      <c r="V1513">
        <v>5473.3695840755527</v>
      </c>
      <c r="W1513">
        <v>1910.7601484539616</v>
      </c>
      <c r="X1513">
        <v>7268.377804238261</v>
      </c>
      <c r="Y1513">
        <v>29133.74639212629</v>
      </c>
      <c r="Z1513">
        <v>3890.8288973014323</v>
      </c>
      <c r="AA1513">
        <v>29140.46027113435</v>
      </c>
      <c r="AB1513">
        <v>837.26893490810903</v>
      </c>
      <c r="AC1513">
        <v>3490.8884164623937</v>
      </c>
      <c r="AD1513">
        <v>8619.0974691267602</v>
      </c>
      <c r="AE1513">
        <v>6113.8702800843939</v>
      </c>
      <c r="AF1513">
        <v>8231.4918388451933</v>
      </c>
      <c r="AG1513">
        <v>34834.451839409005</v>
      </c>
      <c r="AH1513">
        <v>8138.4064293231922</v>
      </c>
      <c r="AI1513">
        <v>2310.0189678939555</v>
      </c>
      <c r="AJ1513">
        <v>15120.897267321425</v>
      </c>
      <c r="AK1513">
        <v>5079.8602623018232</v>
      </c>
      <c r="AL1513">
        <v>223995.109375</v>
      </c>
      <c r="AM1513">
        <v>169046.59375</v>
      </c>
      <c r="AN1513">
        <v>54948.5234375</v>
      </c>
      <c r="AO1513" s="5" t="s">
        <v>2426</v>
      </c>
    </row>
    <row r="1514" spans="1:41" ht="15" x14ac:dyDescent="0.25">
      <c r="A1514">
        <v>2016</v>
      </c>
      <c r="B1514" s="5" t="s">
        <v>803</v>
      </c>
      <c r="C1514" s="5" t="s">
        <v>474</v>
      </c>
      <c r="D1514" s="5" t="s">
        <v>153</v>
      </c>
      <c r="E1514" s="5" t="s">
        <v>483</v>
      </c>
      <c r="F1514" s="5" t="s">
        <v>483</v>
      </c>
      <c r="G1514" s="5" t="s">
        <v>94</v>
      </c>
      <c r="H1514" s="5" t="s">
        <v>319</v>
      </c>
      <c r="I1514">
        <v>5347.9999999999991</v>
      </c>
      <c r="J1514">
        <v>15235</v>
      </c>
      <c r="K1514">
        <v>1118.9084</v>
      </c>
      <c r="L1514">
        <v>1367</v>
      </c>
      <c r="M1514">
        <v>4604</v>
      </c>
      <c r="N1514">
        <v>5861.9980133000008</v>
      </c>
      <c r="O1514">
        <v>4680</v>
      </c>
      <c r="P1514">
        <v>2752.9789999999998</v>
      </c>
      <c r="Q1514">
        <v>1224.729</v>
      </c>
      <c r="R1514">
        <v>3095.0353639999998</v>
      </c>
      <c r="S1514">
        <v>3785.9059999999999</v>
      </c>
      <c r="T1514">
        <v>5975</v>
      </c>
      <c r="U1514">
        <v>554</v>
      </c>
      <c r="V1514">
        <v>5517</v>
      </c>
      <c r="W1514">
        <v>2047</v>
      </c>
      <c r="X1514">
        <v>6153</v>
      </c>
      <c r="Y1514">
        <v>29020</v>
      </c>
      <c r="Z1514">
        <v>3980.7626</v>
      </c>
      <c r="AA1514">
        <v>29819.168460000001</v>
      </c>
      <c r="AB1514">
        <v>0</v>
      </c>
      <c r="AC1514">
        <v>3477.259</v>
      </c>
      <c r="AD1514">
        <v>9745.5079999999998</v>
      </c>
      <c r="AE1514">
        <v>5960</v>
      </c>
      <c r="AF1514">
        <v>7861.9889999999996</v>
      </c>
      <c r="AG1514">
        <v>37963.141530000001</v>
      </c>
      <c r="AH1514">
        <v>7613.5789000000004</v>
      </c>
      <c r="AI1514">
        <v>2301</v>
      </c>
      <c r="AJ1514">
        <v>13513.71136080923</v>
      </c>
      <c r="AK1514">
        <v>5059</v>
      </c>
      <c r="AL1514">
        <v>225634.703125</v>
      </c>
      <c r="AM1514">
        <v>172551.796875</v>
      </c>
      <c r="AN1514">
        <v>53082.90234375</v>
      </c>
      <c r="AO1514" s="5" t="s">
        <v>945</v>
      </c>
    </row>
    <row r="1515" spans="1:41" ht="15" x14ac:dyDescent="0.25">
      <c r="A1515">
        <v>2016</v>
      </c>
      <c r="B1515" s="5" t="s">
        <v>1806</v>
      </c>
      <c r="C1515" s="5" t="s">
        <v>474</v>
      </c>
      <c r="D1515" s="5" t="s">
        <v>153</v>
      </c>
      <c r="E1515" s="5" t="s">
        <v>483</v>
      </c>
      <c r="F1515" s="5" t="s">
        <v>483</v>
      </c>
      <c r="G1515" s="5" t="s">
        <v>94</v>
      </c>
      <c r="H1515" s="5" t="s">
        <v>319</v>
      </c>
      <c r="I1515">
        <v>5380.3675647075952</v>
      </c>
      <c r="J1515">
        <v>10814.63109809876</v>
      </c>
      <c r="K1515">
        <v>980.32994864504792</v>
      </c>
      <c r="L1515">
        <v>1442.2950551979707</v>
      </c>
      <c r="M1515">
        <v>3597.4916346890941</v>
      </c>
      <c r="N1515">
        <v>4021.8138688136801</v>
      </c>
      <c r="O1515">
        <v>4840.1227590006547</v>
      </c>
      <c r="P1515">
        <v>2212.9205326108927</v>
      </c>
      <c r="Q1515">
        <v>1513.8345306553692</v>
      </c>
      <c r="R1515">
        <v>2826.0504509636617</v>
      </c>
      <c r="S1515">
        <v>3035.3312217461735</v>
      </c>
      <c r="T1515">
        <v>5404.1201143926801</v>
      </c>
      <c r="U1515">
        <v>725.18891935417923</v>
      </c>
      <c r="V1515">
        <v>4052.5773609259722</v>
      </c>
      <c r="W1515">
        <v>1785.2413380171197</v>
      </c>
      <c r="X1515">
        <v>6317.7958301277622</v>
      </c>
      <c r="Y1515">
        <v>29876.478089721204</v>
      </c>
      <c r="Z1515">
        <v>3261.9556136400602</v>
      </c>
      <c r="AA1515">
        <v>30853.253511328541</v>
      </c>
      <c r="AB1515">
        <v>836.76698545435056</v>
      </c>
      <c r="AC1515">
        <v>3257.2662319924098</v>
      </c>
      <c r="AD1515">
        <v>7418.2592766252837</v>
      </c>
      <c r="AE1515">
        <v>5703.0387127504537</v>
      </c>
      <c r="AF1515">
        <v>9369.179320173982</v>
      </c>
      <c r="AG1515">
        <v>35167.608138520176</v>
      </c>
      <c r="AH1515">
        <v>7728.8633772074127</v>
      </c>
      <c r="AI1515">
        <v>2167.8007441795307</v>
      </c>
      <c r="AJ1515">
        <v>13629.758541713985</v>
      </c>
      <c r="AK1515">
        <v>5183.6484209212522</v>
      </c>
      <c r="AL1515">
        <v>213403.96875</v>
      </c>
      <c r="AM1515">
        <v>164108.21875</v>
      </c>
      <c r="AN1515">
        <v>49295.76953125</v>
      </c>
      <c r="AO1515" s="5" t="s">
        <v>2428</v>
      </c>
    </row>
    <row r="1516" spans="1:41" ht="15" x14ac:dyDescent="0.25">
      <c r="A1516">
        <v>2016</v>
      </c>
      <c r="B1516" s="5" t="s">
        <v>1807</v>
      </c>
      <c r="C1516" s="5" t="s">
        <v>474</v>
      </c>
      <c r="D1516" s="5" t="s">
        <v>153</v>
      </c>
      <c r="E1516" s="5" t="s">
        <v>483</v>
      </c>
      <c r="F1516" s="5" t="s">
        <v>483</v>
      </c>
      <c r="G1516" s="5" t="s">
        <v>94</v>
      </c>
      <c r="H1516" s="5" t="s">
        <v>319</v>
      </c>
      <c r="I1516">
        <v>5388.0604505621905</v>
      </c>
      <c r="J1516">
        <v>11854.824132249376</v>
      </c>
      <c r="K1516">
        <v>880.31618348532265</v>
      </c>
      <c r="L1516">
        <v>1501.7513672079824</v>
      </c>
      <c r="M1516">
        <v>3873.1134034632014</v>
      </c>
      <c r="N1516">
        <v>4219.3979432545993</v>
      </c>
      <c r="O1516">
        <v>4515.7381781928725</v>
      </c>
      <c r="P1516">
        <v>2332.1433765555598</v>
      </c>
      <c r="Q1516">
        <v>1638.6107484341301</v>
      </c>
      <c r="R1516">
        <v>2756.9007980766228</v>
      </c>
      <c r="S1516">
        <v>3226.34664889648</v>
      </c>
      <c r="T1516">
        <v>5837.9074596556957</v>
      </c>
      <c r="U1516">
        <v>754.91165046872038</v>
      </c>
      <c r="V1516">
        <v>4581.7508200608145</v>
      </c>
      <c r="W1516">
        <v>1925.8703114731243</v>
      </c>
      <c r="X1516">
        <v>7940.5802252845142</v>
      </c>
      <c r="Y1516">
        <v>31086.857222666578</v>
      </c>
      <c r="Z1516">
        <v>3624.5353038310623</v>
      </c>
      <c r="AA1516">
        <v>30736.953850388392</v>
      </c>
      <c r="AB1516">
        <v>847.50311741898201</v>
      </c>
      <c r="AC1516">
        <v>3531.9340130916958</v>
      </c>
      <c r="AD1516">
        <v>8653.118475506406</v>
      </c>
      <c r="AE1516">
        <v>5623.5153408786846</v>
      </c>
      <c r="AF1516">
        <v>8101.0283653851184</v>
      </c>
      <c r="AG1516">
        <v>39373.66620807095</v>
      </c>
      <c r="AH1516">
        <v>8040.0078248943419</v>
      </c>
      <c r="AI1516">
        <v>2116.7447220096428</v>
      </c>
      <c r="AJ1516">
        <v>14501.949257080814</v>
      </c>
      <c r="AK1516">
        <v>4692.2322766173193</v>
      </c>
      <c r="AL1516">
        <v>224158.3125</v>
      </c>
      <c r="AM1516">
        <v>171608.8125</v>
      </c>
      <c r="AN1516">
        <v>52549.48046875</v>
      </c>
      <c r="AO1516" s="5" t="s">
        <v>2427</v>
      </c>
    </row>
    <row r="1517" spans="1:41" ht="15" x14ac:dyDescent="0.25">
      <c r="A1517">
        <v>2016</v>
      </c>
      <c r="B1517" s="5" t="s">
        <v>1808</v>
      </c>
      <c r="C1517" s="5" t="s">
        <v>474</v>
      </c>
      <c r="D1517" s="5" t="s">
        <v>153</v>
      </c>
      <c r="E1517" s="5" t="s">
        <v>483</v>
      </c>
      <c r="F1517" s="5" t="s">
        <v>483</v>
      </c>
      <c r="G1517" s="5" t="s">
        <v>97</v>
      </c>
      <c r="H1517" s="5" t="s">
        <v>319</v>
      </c>
      <c r="I1517">
        <v>5347.9999999999991</v>
      </c>
      <c r="J1517">
        <v>13501.959875824999</v>
      </c>
      <c r="K1517">
        <v>1133.4542091999999</v>
      </c>
      <c r="L1517">
        <v>1451</v>
      </c>
      <c r="M1517">
        <v>4419</v>
      </c>
      <c r="N1517">
        <v>5861.9980133000008</v>
      </c>
      <c r="O1517">
        <v>5395.212927999999</v>
      </c>
      <c r="P1517">
        <v>2665.4549999999999</v>
      </c>
      <c r="Q1517">
        <v>1591.302890262453</v>
      </c>
      <c r="R1517">
        <v>2878.359780077576</v>
      </c>
      <c r="S1517">
        <v>3535.4633429999999</v>
      </c>
      <c r="T1517">
        <v>6328.5249999999996</v>
      </c>
      <c r="U1517">
        <v>765.00995520000004</v>
      </c>
      <c r="V1517">
        <v>5452</v>
      </c>
      <c r="W1517">
        <v>1903.3</v>
      </c>
      <c r="X1517">
        <v>7240</v>
      </c>
      <c r="Y1517">
        <v>29020</v>
      </c>
      <c r="Z1517">
        <v>3875.6380000000008</v>
      </c>
      <c r="AA1517">
        <v>29695.283294042671</v>
      </c>
      <c r="AB1517">
        <v>834</v>
      </c>
      <c r="AC1517">
        <v>3477.259</v>
      </c>
      <c r="AD1517">
        <v>8585.446073000001</v>
      </c>
      <c r="AE1517">
        <v>6217.1618582470583</v>
      </c>
      <c r="AF1517">
        <v>8374</v>
      </c>
      <c r="AG1517">
        <v>35715.252624841763</v>
      </c>
      <c r="AH1517">
        <v>8272.8177387088635</v>
      </c>
      <c r="AI1517">
        <v>2301</v>
      </c>
      <c r="AJ1517">
        <v>15323.93738594716</v>
      </c>
      <c r="AK1517">
        <v>5060.0270499999997</v>
      </c>
      <c r="AL1517">
        <v>226221.875</v>
      </c>
      <c r="AM1517">
        <v>171213.625</v>
      </c>
      <c r="AN1517">
        <v>55008.24609375</v>
      </c>
      <c r="AO1517" s="5" t="s">
        <v>2430</v>
      </c>
    </row>
    <row r="1518" spans="1:41" ht="15" x14ac:dyDescent="0.25">
      <c r="A1518">
        <v>2016</v>
      </c>
      <c r="B1518" s="5" t="s">
        <v>1806</v>
      </c>
      <c r="C1518" s="5" t="s">
        <v>474</v>
      </c>
      <c r="D1518" s="5" t="s">
        <v>153</v>
      </c>
      <c r="E1518" s="5" t="s">
        <v>483</v>
      </c>
      <c r="F1518" s="5" t="s">
        <v>483</v>
      </c>
      <c r="G1518" s="5" t="s">
        <v>97</v>
      </c>
      <c r="H1518" s="5" t="s">
        <v>319</v>
      </c>
      <c r="I1518">
        <v>5465.4551500000007</v>
      </c>
      <c r="J1518">
        <v>10319.209647687499</v>
      </c>
      <c r="K1518">
        <v>1043</v>
      </c>
      <c r="L1518">
        <v>1492.589052</v>
      </c>
      <c r="M1518">
        <v>3683.619079364084</v>
      </c>
      <c r="N1518">
        <v>4223.5650312499993</v>
      </c>
      <c r="O1518">
        <v>4932.3999999999996</v>
      </c>
      <c r="P1518">
        <v>2296.1120000000001</v>
      </c>
      <c r="Q1518">
        <v>1550.9629583999999</v>
      </c>
      <c r="R1518">
        <v>2877.7204084785112</v>
      </c>
      <c r="S1518">
        <v>3109.85</v>
      </c>
      <c r="T1518">
        <v>5675.2135937499988</v>
      </c>
      <c r="U1518">
        <v>673</v>
      </c>
      <c r="V1518">
        <v>4152</v>
      </c>
      <c r="W1518">
        <v>1804.1657591999999</v>
      </c>
      <c r="X1518">
        <v>6731.6281174328924</v>
      </c>
      <c r="Y1518">
        <v>32730</v>
      </c>
      <c r="Z1518">
        <v>3341.9585999999999</v>
      </c>
      <c r="AA1518">
        <v>32137.791521993411</v>
      </c>
      <c r="AB1518">
        <v>816</v>
      </c>
      <c r="AC1518">
        <v>3415.6610483527652</v>
      </c>
      <c r="AD1518">
        <v>7540.8800552240009</v>
      </c>
      <c r="AE1518">
        <v>5850.3616042077583</v>
      </c>
      <c r="AF1518">
        <v>9695.8901918976535</v>
      </c>
      <c r="AG1518">
        <v>36180.809496186288</v>
      </c>
      <c r="AH1518">
        <v>8045.7982062499987</v>
      </c>
      <c r="AI1518">
        <v>2199.4056</v>
      </c>
      <c r="AJ1518">
        <v>14209.007193345829</v>
      </c>
      <c r="AK1518">
        <v>5238</v>
      </c>
      <c r="AL1518">
        <v>221432.046875</v>
      </c>
      <c r="AM1518">
        <v>170612.078125</v>
      </c>
      <c r="AN1518">
        <v>50819.9609375</v>
      </c>
      <c r="AO1518" s="5" t="s">
        <v>2431</v>
      </c>
    </row>
    <row r="1519" spans="1:41" ht="15" x14ac:dyDescent="0.25">
      <c r="A1519">
        <v>2016</v>
      </c>
      <c r="B1519" s="5" t="s">
        <v>1807</v>
      </c>
      <c r="C1519" s="5" t="s">
        <v>474</v>
      </c>
      <c r="D1519" s="5" t="s">
        <v>153</v>
      </c>
      <c r="E1519" s="5" t="s">
        <v>483</v>
      </c>
      <c r="F1519" s="5" t="s">
        <v>483</v>
      </c>
      <c r="G1519" s="5" t="s">
        <v>97</v>
      </c>
      <c r="H1519" s="5" t="s">
        <v>319</v>
      </c>
      <c r="I1519">
        <v>5462.3204040682413</v>
      </c>
      <c r="J1519">
        <v>12313.73887858556</v>
      </c>
      <c r="K1519">
        <v>909.75979899497474</v>
      </c>
      <c r="L1519">
        <v>1518.856</v>
      </c>
      <c r="M1519">
        <v>3944.1631000000002</v>
      </c>
      <c r="N1519">
        <v>4405</v>
      </c>
      <c r="O1519">
        <v>4932.3999999999996</v>
      </c>
      <c r="P1519">
        <v>2405.8245120000001</v>
      </c>
      <c r="Q1519">
        <v>1684.9496828834999</v>
      </c>
      <c r="R1519">
        <v>2854.8388501425502</v>
      </c>
      <c r="S1519">
        <v>3317.5858074440639</v>
      </c>
      <c r="T1519">
        <v>5877.1050000000014</v>
      </c>
      <c r="U1519">
        <v>780.31015430399998</v>
      </c>
      <c r="V1519">
        <v>4736</v>
      </c>
      <c r="W1519">
        <v>1951.6323</v>
      </c>
      <c r="X1519">
        <v>8393.4700000000012</v>
      </c>
      <c r="Y1519">
        <v>32787.516000000018</v>
      </c>
      <c r="Z1519">
        <v>3727.0349999999989</v>
      </c>
      <c r="AA1519">
        <v>31861.168738419779</v>
      </c>
      <c r="AB1519">
        <v>842</v>
      </c>
      <c r="AC1519">
        <v>3765.690368</v>
      </c>
      <c r="AD1519">
        <v>9342.714679157476</v>
      </c>
      <c r="AE1519">
        <v>5698.74</v>
      </c>
      <c r="AF1519">
        <v>8193.2973777218594</v>
      </c>
      <c r="AG1519">
        <v>41021</v>
      </c>
      <c r="AH1519">
        <v>8575.3442577203896</v>
      </c>
      <c r="AI1519">
        <v>2145.06</v>
      </c>
      <c r="AJ1519">
        <v>15442.262156893499</v>
      </c>
      <c r="AK1519">
        <v>4834.2493343679989</v>
      </c>
      <c r="AL1519">
        <v>233724.03125</v>
      </c>
      <c r="AM1519">
        <v>178658.546875</v>
      </c>
      <c r="AN1519">
        <v>55065.484375</v>
      </c>
      <c r="AO1519" s="5" t="s">
        <v>2429</v>
      </c>
    </row>
    <row r="1520" spans="1:41" ht="15" x14ac:dyDescent="0.25">
      <c r="A1520">
        <v>2016</v>
      </c>
      <c r="B1520" s="5" t="s">
        <v>803</v>
      </c>
      <c r="C1520" s="5" t="s">
        <v>474</v>
      </c>
      <c r="D1520" s="5" t="s">
        <v>153</v>
      </c>
      <c r="E1520" s="5" t="s">
        <v>483</v>
      </c>
      <c r="F1520" s="5" t="s">
        <v>483</v>
      </c>
      <c r="G1520" s="5" t="s">
        <v>97</v>
      </c>
      <c r="H1520" s="5" t="s">
        <v>319</v>
      </c>
      <c r="I1520">
        <v>5347.9999999999991</v>
      </c>
      <c r="J1520">
        <v>15235</v>
      </c>
      <c r="K1520">
        <v>1133.4542091999999</v>
      </c>
      <c r="L1520">
        <v>1367</v>
      </c>
      <c r="M1520">
        <v>4604</v>
      </c>
      <c r="N1520">
        <v>5861.9980133000008</v>
      </c>
      <c r="O1520">
        <v>4695</v>
      </c>
      <c r="P1520">
        <v>2752.9789999999998</v>
      </c>
      <c r="Q1520">
        <v>1224.729</v>
      </c>
      <c r="R1520">
        <v>3095.0353639999998</v>
      </c>
      <c r="S1520">
        <v>3785.9059999999999</v>
      </c>
      <c r="T1520">
        <v>5975</v>
      </c>
      <c r="U1520">
        <v>554</v>
      </c>
      <c r="V1520">
        <v>5517</v>
      </c>
      <c r="W1520">
        <v>2047</v>
      </c>
      <c r="X1520">
        <v>6153</v>
      </c>
      <c r="Y1520">
        <v>29020</v>
      </c>
      <c r="Z1520">
        <v>3980.7626</v>
      </c>
      <c r="AA1520">
        <v>29819.168460000001</v>
      </c>
      <c r="AB1520">
        <v>0</v>
      </c>
      <c r="AC1520">
        <v>3477.259</v>
      </c>
      <c r="AD1520">
        <v>9745.5079999999998</v>
      </c>
      <c r="AE1520">
        <v>5960</v>
      </c>
      <c r="AF1520">
        <v>7861.9889999999996</v>
      </c>
      <c r="AG1520">
        <v>37963.141530000001</v>
      </c>
      <c r="AH1520">
        <v>7613.5789000000004</v>
      </c>
      <c r="AI1520">
        <v>2301</v>
      </c>
      <c r="AJ1520">
        <v>13513.71136080923</v>
      </c>
      <c r="AK1520">
        <v>5059</v>
      </c>
      <c r="AL1520">
        <v>225664.25</v>
      </c>
      <c r="AM1520">
        <v>172551.796875</v>
      </c>
      <c r="AN1520">
        <v>53112.4453125</v>
      </c>
      <c r="AO1520" s="5" t="s">
        <v>946</v>
      </c>
    </row>
    <row r="1521" spans="1:41" ht="15" x14ac:dyDescent="0.25">
      <c r="A1521">
        <v>2016</v>
      </c>
      <c r="B1521" s="5" t="s">
        <v>803</v>
      </c>
      <c r="C1521" s="5" t="s">
        <v>474</v>
      </c>
      <c r="D1521" s="5" t="s">
        <v>153</v>
      </c>
      <c r="E1521" s="5" t="s">
        <v>162</v>
      </c>
      <c r="F1521" s="5" t="s">
        <v>162</v>
      </c>
      <c r="G1521" s="5" t="s">
        <v>94</v>
      </c>
      <c r="H1521" s="5" t="s">
        <v>319</v>
      </c>
      <c r="I1521">
        <v>13462.345990600001</v>
      </c>
      <c r="J1521">
        <v>9985</v>
      </c>
      <c r="K1521">
        <v>1700.5</v>
      </c>
      <c r="L1521">
        <v>2016</v>
      </c>
      <c r="M1521">
        <v>7339.2021699999996</v>
      </c>
      <c r="N1521">
        <v>4431.3034483523816</v>
      </c>
      <c r="O1521">
        <v>2044</v>
      </c>
      <c r="P1521">
        <v>6821.7539999999999</v>
      </c>
      <c r="Q1521">
        <v>3135.2739999999999</v>
      </c>
      <c r="R1521">
        <v>5688</v>
      </c>
      <c r="S1521">
        <v>8358</v>
      </c>
      <c r="T1521">
        <v>6100</v>
      </c>
      <c r="U1521">
        <v>1400</v>
      </c>
      <c r="V1521">
        <v>4761</v>
      </c>
      <c r="W1521">
        <v>2870</v>
      </c>
      <c r="X1521">
        <v>7575</v>
      </c>
      <c r="Y1521">
        <v>31621</v>
      </c>
      <c r="Z1521">
        <v>2135.8489438813708</v>
      </c>
      <c r="AA1521">
        <v>40414.531916615888</v>
      </c>
      <c r="AB1521">
        <v>0</v>
      </c>
      <c r="AC1521">
        <v>6901</v>
      </c>
      <c r="AD1521">
        <v>4503</v>
      </c>
      <c r="AE1521">
        <v>7310</v>
      </c>
      <c r="AF1521">
        <v>29180.583719999999</v>
      </c>
      <c r="AG1521">
        <v>77537.198904969264</v>
      </c>
      <c r="AH1521">
        <v>15963.613619999989</v>
      </c>
      <c r="AI1521">
        <v>2818</v>
      </c>
      <c r="AJ1521">
        <v>16056.38924341667</v>
      </c>
      <c r="AK1521">
        <v>4089</v>
      </c>
      <c r="AL1521">
        <v>326217.53125</v>
      </c>
      <c r="AM1521">
        <v>262857.21875</v>
      </c>
      <c r="AN1521">
        <v>63360.31640625</v>
      </c>
      <c r="AO1521" s="5" t="s">
        <v>949</v>
      </c>
    </row>
    <row r="1522" spans="1:41" ht="15" x14ac:dyDescent="0.25">
      <c r="A1522">
        <v>2016</v>
      </c>
      <c r="B1522" s="5" t="s">
        <v>1808</v>
      </c>
      <c r="C1522" s="5" t="s">
        <v>474</v>
      </c>
      <c r="D1522" s="5" t="s">
        <v>153</v>
      </c>
      <c r="E1522" s="5" t="s">
        <v>162</v>
      </c>
      <c r="F1522" s="5" t="s">
        <v>162</v>
      </c>
      <c r="G1522" s="5" t="s">
        <v>94</v>
      </c>
      <c r="H1522" s="5" t="s">
        <v>319</v>
      </c>
      <c r="I1522">
        <v>8197.0034214924581</v>
      </c>
      <c r="J1522">
        <v>6822.6305648614461</v>
      </c>
      <c r="K1522">
        <v>1707.1652563683926</v>
      </c>
      <c r="L1522">
        <v>2155.6796754940897</v>
      </c>
      <c r="M1522">
        <v>6332.7247498805182</v>
      </c>
      <c r="N1522">
        <v>4462.9718577431377</v>
      </c>
      <c r="O1522">
        <v>2326.0816812734874</v>
      </c>
      <c r="P1522">
        <v>7584.9206772107682</v>
      </c>
      <c r="Q1522">
        <v>4115.809284412675</v>
      </c>
      <c r="R1522">
        <v>5432.1854364011824</v>
      </c>
      <c r="S1522">
        <v>7737.2082510033533</v>
      </c>
      <c r="T1522">
        <v>5446.2637552475917</v>
      </c>
      <c r="U1522">
        <v>1322.6640548458438</v>
      </c>
      <c r="V1522">
        <v>5028.6332073797585</v>
      </c>
      <c r="W1522">
        <v>2881.2492124535647</v>
      </c>
      <c r="X1522">
        <v>8171.5038640024522</v>
      </c>
      <c r="Y1522">
        <v>31744.941235886472</v>
      </c>
      <c r="Z1522">
        <v>2189.5006060971732</v>
      </c>
      <c r="AA1522">
        <v>42358.503677794317</v>
      </c>
      <c r="AB1522">
        <v>1395.4482248468485</v>
      </c>
      <c r="AC1522">
        <v>6928.0490645094251</v>
      </c>
      <c r="AD1522">
        <v>5110.4938143597847</v>
      </c>
      <c r="AE1522">
        <v>6852.2340390924974</v>
      </c>
      <c r="AF1522">
        <v>27540.208603884144</v>
      </c>
      <c r="AG1522">
        <v>69201.449424706283</v>
      </c>
      <c r="AH1522">
        <v>11860.752421774063</v>
      </c>
      <c r="AI1522">
        <v>2829.0453939700856</v>
      </c>
      <c r="AJ1522">
        <v>15368.912800191583</v>
      </c>
      <c r="AK1522">
        <v>4104.3021496289439</v>
      </c>
      <c r="AL1522">
        <v>307208.53125</v>
      </c>
      <c r="AM1522">
        <v>247306.28125</v>
      </c>
      <c r="AN1522">
        <v>59902.23828125</v>
      </c>
      <c r="AO1522" s="5" t="s">
        <v>2433</v>
      </c>
    </row>
    <row r="1523" spans="1:41" ht="15" x14ac:dyDescent="0.25">
      <c r="A1523">
        <v>2016</v>
      </c>
      <c r="B1523" s="5" t="s">
        <v>1806</v>
      </c>
      <c r="C1523" s="5" t="s">
        <v>474</v>
      </c>
      <c r="D1523" s="5" t="s">
        <v>153</v>
      </c>
      <c r="E1523" s="5" t="s">
        <v>162</v>
      </c>
      <c r="F1523" s="5" t="s">
        <v>162</v>
      </c>
      <c r="G1523" s="5" t="s">
        <v>94</v>
      </c>
      <c r="H1523" s="5" t="s">
        <v>319</v>
      </c>
      <c r="I1523">
        <v>10898.216695733012</v>
      </c>
      <c r="J1523">
        <v>883.93767335986536</v>
      </c>
      <c r="K1523">
        <v>0</v>
      </c>
      <c r="L1523">
        <v>1386.92589664453</v>
      </c>
      <c r="M1523">
        <v>6646.5953160091258</v>
      </c>
      <c r="N1523">
        <v>5130.3250345932793</v>
      </c>
      <c r="O1523">
        <v>2176.0043420761422</v>
      </c>
      <c r="P1523">
        <v>6460.3333435813829</v>
      </c>
      <c r="Q1523">
        <v>3614.9262373790052</v>
      </c>
      <c r="R1523">
        <v>5943.4182595039547</v>
      </c>
      <c r="S1523">
        <v>11230.725520460843</v>
      </c>
      <c r="T1523">
        <v>5978.37196715547</v>
      </c>
      <c r="U1523">
        <v>1586.1487210837324</v>
      </c>
      <c r="V1523">
        <v>5524.0977336306205</v>
      </c>
      <c r="W1523">
        <v>1973.9907438720893</v>
      </c>
      <c r="X1523">
        <v>8929.0270152609719</v>
      </c>
      <c r="Y1523">
        <v>35026.286669318935</v>
      </c>
      <c r="Z1523">
        <v>2906.7243904469992</v>
      </c>
      <c r="AA1523">
        <v>38744.39116372398</v>
      </c>
      <c r="AB1523">
        <v>1425.3751345362098</v>
      </c>
      <c r="AC1523">
        <v>6895.9397117388444</v>
      </c>
      <c r="AD1523">
        <v>5573.231475515965</v>
      </c>
      <c r="AE1523">
        <v>8273.3721535332643</v>
      </c>
      <c r="AF1523">
        <v>26280.575060937284</v>
      </c>
      <c r="AG1523">
        <v>73397.587456112029</v>
      </c>
      <c r="AH1523">
        <v>14388.997044247031</v>
      </c>
      <c r="AI1523">
        <v>2848.6993695982669</v>
      </c>
      <c r="AJ1523">
        <v>19856.303382816139</v>
      </c>
      <c r="AK1523">
        <v>3408.5949260419866</v>
      </c>
      <c r="AL1523">
        <v>317389.125</v>
      </c>
      <c r="AM1523">
        <v>252809.515625</v>
      </c>
      <c r="AN1523">
        <v>64579.60546875</v>
      </c>
      <c r="AO1523" s="5" t="s">
        <v>2434</v>
      </c>
    </row>
    <row r="1524" spans="1:41" ht="15" x14ac:dyDescent="0.25">
      <c r="A1524">
        <v>2016</v>
      </c>
      <c r="B1524" s="5" t="s">
        <v>1807</v>
      </c>
      <c r="C1524" s="5" t="s">
        <v>474</v>
      </c>
      <c r="D1524" s="5" t="s">
        <v>153</v>
      </c>
      <c r="E1524" s="5" t="s">
        <v>162</v>
      </c>
      <c r="F1524" s="5" t="s">
        <v>162</v>
      </c>
      <c r="G1524" s="5" t="s">
        <v>94</v>
      </c>
      <c r="H1524" s="5" t="s">
        <v>319</v>
      </c>
      <c r="I1524">
        <v>9691.9309941541069</v>
      </c>
      <c r="J1524">
        <v>9698.9889413186338</v>
      </c>
      <c r="K1524">
        <v>1848.5610389359388</v>
      </c>
      <c r="L1524">
        <v>1361.842895330027</v>
      </c>
      <c r="M1524">
        <v>6194.0600761254491</v>
      </c>
      <c r="N1524">
        <v>6599.8550367176549</v>
      </c>
      <c r="O1524">
        <v>2120.7708650852674</v>
      </c>
      <c r="P1524">
        <v>6812.2340839568533</v>
      </c>
      <c r="Q1524">
        <v>3029.6726644075247</v>
      </c>
      <c r="R1524">
        <v>5219.803909328115</v>
      </c>
      <c r="S1524">
        <v>6172.4325828509764</v>
      </c>
      <c r="T1524">
        <v>6139.8681903275419</v>
      </c>
      <c r="U1524">
        <v>1607.4376229431286</v>
      </c>
      <c r="V1524">
        <v>5229.9598552363786</v>
      </c>
      <c r="W1524">
        <v>2701.9748141247478</v>
      </c>
      <c r="X1524">
        <v>8196.9145918299255</v>
      </c>
      <c r="Y1524">
        <v>30688.269058179743</v>
      </c>
      <c r="Z1524">
        <v>3555.0843357765375</v>
      </c>
      <c r="AA1524">
        <v>36198.835921803824</v>
      </c>
      <c r="AB1524">
        <v>1399.0847187795546</v>
      </c>
      <c r="AC1524">
        <v>6808.2079408812288</v>
      </c>
      <c r="AD1524">
        <v>4839.4239769007909</v>
      </c>
      <c r="AE1524">
        <v>7403.7738886227507</v>
      </c>
      <c r="AF1524">
        <v>27940.482775068998</v>
      </c>
      <c r="AG1524">
        <v>74757.424628197899</v>
      </c>
      <c r="AH1524">
        <v>14454.414936163908</v>
      </c>
      <c r="AI1524">
        <v>2796.1563660212969</v>
      </c>
      <c r="AJ1524">
        <v>18811.507683817279</v>
      </c>
      <c r="AK1524">
        <v>3977.9536356885092</v>
      </c>
      <c r="AL1524">
        <v>316256.9375</v>
      </c>
      <c r="AM1524">
        <v>255415.3125</v>
      </c>
      <c r="AN1524">
        <v>60841.6171875</v>
      </c>
      <c r="AO1524" s="5" t="s">
        <v>2432</v>
      </c>
    </row>
    <row r="1525" spans="1:41" ht="15" x14ac:dyDescent="0.25">
      <c r="A1525">
        <v>2016</v>
      </c>
      <c r="B1525" s="5" t="s">
        <v>1807</v>
      </c>
      <c r="C1525" s="5" t="s">
        <v>474</v>
      </c>
      <c r="D1525" s="5" t="s">
        <v>153</v>
      </c>
      <c r="E1525" s="5" t="s">
        <v>162</v>
      </c>
      <c r="F1525" s="5" t="s">
        <v>162</v>
      </c>
      <c r="G1525" s="5" t="s">
        <v>97</v>
      </c>
      <c r="H1525" s="5" t="s">
        <v>319</v>
      </c>
      <c r="I1525">
        <v>9825.5082529123356</v>
      </c>
      <c r="J1525">
        <v>9991.6754846312633</v>
      </c>
      <c r="K1525">
        <v>1910.389188295936</v>
      </c>
      <c r="L1525">
        <v>1377.354</v>
      </c>
      <c r="M1525">
        <v>6307.6859999999988</v>
      </c>
      <c r="N1525">
        <v>6888</v>
      </c>
      <c r="O1525">
        <v>2317</v>
      </c>
      <c r="P1525">
        <v>7027.4580480000004</v>
      </c>
      <c r="Q1525">
        <v>3110.0825</v>
      </c>
      <c r="R1525">
        <v>5405.2358361505658</v>
      </c>
      <c r="S1525">
        <v>6255</v>
      </c>
      <c r="T1525">
        <v>6101.9763999999996</v>
      </c>
      <c r="U1525">
        <v>1661.5188000000001</v>
      </c>
      <c r="V1525">
        <v>5406</v>
      </c>
      <c r="W1525">
        <v>2738.1185999999998</v>
      </c>
      <c r="X1525">
        <v>8639.64</v>
      </c>
      <c r="Y1525">
        <v>31162</v>
      </c>
      <c r="Z1525">
        <v>3610</v>
      </c>
      <c r="AA1525">
        <v>37522.821065900433</v>
      </c>
      <c r="AB1525">
        <v>1390</v>
      </c>
      <c r="AC1525">
        <v>7258.8001280000008</v>
      </c>
      <c r="AD1525">
        <v>4967.866</v>
      </c>
      <c r="AE1525">
        <v>7502.8127163350819</v>
      </c>
      <c r="AF1525">
        <v>28258.719008</v>
      </c>
      <c r="AG1525">
        <v>78414</v>
      </c>
      <c r="AH1525">
        <v>15370.739574916701</v>
      </c>
      <c r="AI1525">
        <v>2833.56</v>
      </c>
      <c r="AJ1525">
        <v>20031.254286597741</v>
      </c>
      <c r="AK1525">
        <v>4053.6950643999999</v>
      </c>
      <c r="AL1525">
        <v>327338.875</v>
      </c>
      <c r="AM1525">
        <v>264453.25</v>
      </c>
      <c r="AN1525">
        <v>62885.66796875</v>
      </c>
      <c r="AO1525" s="5" t="s">
        <v>2436</v>
      </c>
    </row>
    <row r="1526" spans="1:41" ht="15" x14ac:dyDescent="0.25">
      <c r="A1526">
        <v>2016</v>
      </c>
      <c r="B1526" s="5" t="s">
        <v>803</v>
      </c>
      <c r="C1526" s="5" t="s">
        <v>474</v>
      </c>
      <c r="D1526" s="5" t="s">
        <v>153</v>
      </c>
      <c r="E1526" s="5" t="s">
        <v>162</v>
      </c>
      <c r="F1526" s="5" t="s">
        <v>162</v>
      </c>
      <c r="G1526" s="5" t="s">
        <v>97</v>
      </c>
      <c r="H1526" s="5" t="s">
        <v>319</v>
      </c>
      <c r="I1526">
        <v>13462.345990600001</v>
      </c>
      <c r="J1526">
        <v>9985</v>
      </c>
      <c r="K1526">
        <v>1722.6065000000001</v>
      </c>
      <c r="L1526">
        <v>2016</v>
      </c>
      <c r="M1526">
        <v>7339</v>
      </c>
      <c r="N1526">
        <v>4431.3034483523816</v>
      </c>
      <c r="O1526">
        <v>2157</v>
      </c>
      <c r="P1526">
        <v>6821.7539999999999</v>
      </c>
      <c r="Q1526">
        <v>3135.2739999999999</v>
      </c>
      <c r="R1526">
        <v>5688</v>
      </c>
      <c r="S1526">
        <v>8358</v>
      </c>
      <c r="T1526">
        <v>6100</v>
      </c>
      <c r="U1526">
        <v>1400</v>
      </c>
      <c r="V1526">
        <v>4761</v>
      </c>
      <c r="W1526">
        <v>2870</v>
      </c>
      <c r="X1526">
        <v>7575</v>
      </c>
      <c r="Y1526">
        <v>31621</v>
      </c>
      <c r="Z1526">
        <v>2135.8489438813708</v>
      </c>
      <c r="AA1526">
        <v>40414.531916615888</v>
      </c>
      <c r="AB1526">
        <v>0</v>
      </c>
      <c r="AC1526">
        <v>6901</v>
      </c>
      <c r="AD1526">
        <v>4503</v>
      </c>
      <c r="AE1526">
        <v>7310</v>
      </c>
      <c r="AF1526">
        <v>29180.583719999999</v>
      </c>
      <c r="AG1526">
        <v>77537.198904969264</v>
      </c>
      <c r="AH1526">
        <v>15963.613619999989</v>
      </c>
      <c r="AI1526">
        <v>2818</v>
      </c>
      <c r="AJ1526">
        <v>16056.38924341667</v>
      </c>
      <c r="AK1526">
        <v>4089</v>
      </c>
      <c r="AL1526">
        <v>326352.4375</v>
      </c>
      <c r="AM1526">
        <v>262857.21875</v>
      </c>
      <c r="AN1526">
        <v>63495.21875</v>
      </c>
      <c r="AO1526" s="5" t="s">
        <v>952</v>
      </c>
    </row>
    <row r="1527" spans="1:41" ht="15" x14ac:dyDescent="0.25">
      <c r="A1527">
        <v>2016</v>
      </c>
      <c r="B1527" s="5" t="s">
        <v>1808</v>
      </c>
      <c r="C1527" s="5" t="s">
        <v>474</v>
      </c>
      <c r="D1527" s="5" t="s">
        <v>153</v>
      </c>
      <c r="E1527" s="5" t="s">
        <v>162</v>
      </c>
      <c r="F1527" s="5" t="s">
        <v>162</v>
      </c>
      <c r="G1527" s="5" t="s">
        <v>97</v>
      </c>
      <c r="H1527" s="5" t="s">
        <v>319</v>
      </c>
      <c r="I1527">
        <v>8361</v>
      </c>
      <c r="J1527">
        <v>6878.3347459885917</v>
      </c>
      <c r="K1527">
        <v>1722.6065000000001</v>
      </c>
      <c r="L1527">
        <v>2193</v>
      </c>
      <c r="M1527">
        <v>6308</v>
      </c>
      <c r="N1527">
        <v>4513.5640238123824</v>
      </c>
      <c r="O1527">
        <v>2317</v>
      </c>
      <c r="P1527">
        <v>7555.3069999999998</v>
      </c>
      <c r="Q1527">
        <v>4099.74</v>
      </c>
      <c r="R1527">
        <v>5580.666090936701</v>
      </c>
      <c r="S1527">
        <v>7707</v>
      </c>
      <c r="T1527">
        <v>5506.3749999999991</v>
      </c>
      <c r="U1527">
        <v>1343.85</v>
      </c>
      <c r="V1527">
        <v>5009</v>
      </c>
      <c r="W1527">
        <v>2870</v>
      </c>
      <c r="X1527">
        <v>8139.6</v>
      </c>
      <c r="Y1527">
        <v>31621</v>
      </c>
      <c r="Z1527">
        <v>2180.9521759999998</v>
      </c>
      <c r="AA1527">
        <v>43164.993103071763</v>
      </c>
      <c r="AB1527">
        <v>1390</v>
      </c>
      <c r="AC1527">
        <v>6901</v>
      </c>
      <c r="AD1527">
        <v>5090.5410000000002</v>
      </c>
      <c r="AE1527">
        <v>6968</v>
      </c>
      <c r="AF1527">
        <v>28017</v>
      </c>
      <c r="AG1527">
        <v>70951.231258144195</v>
      </c>
      <c r="AH1527">
        <v>12050.73358091581</v>
      </c>
      <c r="AI1527">
        <v>2818</v>
      </c>
      <c r="AJ1527">
        <v>15575.28321743153</v>
      </c>
      <c r="AK1527">
        <v>4088.2777923275212</v>
      </c>
      <c r="AL1527">
        <v>310922.0625</v>
      </c>
      <c r="AM1527">
        <v>250913.921875</v>
      </c>
      <c r="AN1527">
        <v>60008.1328125</v>
      </c>
      <c r="AO1527" s="5" t="s">
        <v>2435</v>
      </c>
    </row>
    <row r="1528" spans="1:41" ht="15" x14ac:dyDescent="0.25">
      <c r="A1528">
        <v>2016</v>
      </c>
      <c r="B1528" s="5" t="s">
        <v>1806</v>
      </c>
      <c r="C1528" s="5" t="s">
        <v>474</v>
      </c>
      <c r="D1528" s="5" t="s">
        <v>153</v>
      </c>
      <c r="E1528" s="5" t="s">
        <v>162</v>
      </c>
      <c r="F1528" s="5" t="s">
        <v>162</v>
      </c>
      <c r="G1528" s="5" t="s">
        <v>97</v>
      </c>
      <c r="H1528" s="5" t="s">
        <v>319</v>
      </c>
      <c r="I1528">
        <v>11070.56606247813</v>
      </c>
      <c r="J1528">
        <v>900</v>
      </c>
      <c r="K1528">
        <v>0</v>
      </c>
      <c r="L1528">
        <v>1435.2891260399999</v>
      </c>
      <c r="M1528">
        <v>6805.7212649999983</v>
      </c>
      <c r="N1528">
        <v>5387.6837968749987</v>
      </c>
      <c r="O1528">
        <v>2317</v>
      </c>
      <c r="P1528">
        <v>6703.2000000000007</v>
      </c>
      <c r="Q1528">
        <v>3355.4259999999999</v>
      </c>
      <c r="R1528">
        <v>6052.0844614313937</v>
      </c>
      <c r="S1528">
        <v>11506.445</v>
      </c>
      <c r="T1528">
        <v>6278.272343749999</v>
      </c>
      <c r="U1528">
        <v>1472</v>
      </c>
      <c r="V1528">
        <v>5660</v>
      </c>
      <c r="W1528">
        <v>1994.9159999999999</v>
      </c>
      <c r="X1528">
        <v>9514.8387585749115</v>
      </c>
      <c r="Y1528">
        <v>35987</v>
      </c>
      <c r="Z1528">
        <v>3031.5886027199999</v>
      </c>
      <c r="AA1528">
        <v>40357.467176326601</v>
      </c>
      <c r="AB1528">
        <v>1390</v>
      </c>
      <c r="AC1528">
        <v>7231.276471609659</v>
      </c>
      <c r="AD1528">
        <v>5665.3547024557392</v>
      </c>
      <c r="AE1528">
        <v>8487.0927977638275</v>
      </c>
      <c r="AF1528">
        <v>27197</v>
      </c>
      <c r="AG1528">
        <v>75511.406793329108</v>
      </c>
      <c r="AH1528">
        <v>14866.20707400259</v>
      </c>
      <c r="AI1528">
        <v>2890.2312000000002</v>
      </c>
      <c r="AJ1528">
        <v>20700.172841375352</v>
      </c>
      <c r="AK1528">
        <v>3527</v>
      </c>
      <c r="AL1528">
        <v>327295.25</v>
      </c>
      <c r="AM1528">
        <v>260539.25</v>
      </c>
      <c r="AN1528">
        <v>66755.984375</v>
      </c>
      <c r="AO1528" s="5" t="s">
        <v>2437</v>
      </c>
    </row>
    <row r="1529" spans="1:41" ht="15" x14ac:dyDescent="0.25">
      <c r="A1529">
        <v>2016</v>
      </c>
      <c r="B1529" s="5" t="s">
        <v>1806</v>
      </c>
      <c r="C1529" s="5" t="s">
        <v>474</v>
      </c>
      <c r="D1529" s="5" t="s">
        <v>153</v>
      </c>
      <c r="E1529" s="5" t="s">
        <v>488</v>
      </c>
      <c r="F1529" s="5" t="s">
        <v>488</v>
      </c>
      <c r="G1529" s="5" t="s">
        <v>94</v>
      </c>
      <c r="H1529" s="5" t="s">
        <v>319</v>
      </c>
      <c r="I1529">
        <v>2962.3460893057886</v>
      </c>
      <c r="J1529">
        <v>3611.0444103988643</v>
      </c>
      <c r="K1529">
        <v>188.68275162205944</v>
      </c>
      <c r="L1529">
        <v>203.03904794112918</v>
      </c>
      <c r="M1529">
        <v>114.8443806951545</v>
      </c>
      <c r="N1529">
        <v>1527.9201082438508</v>
      </c>
      <c r="O1529">
        <v>825.48703834651008</v>
      </c>
      <c r="P1529">
        <v>536.31021249096239</v>
      </c>
      <c r="Q1529">
        <v>697.1571310000827</v>
      </c>
      <c r="R1529">
        <v>527.2618337192016</v>
      </c>
      <c r="S1529">
        <v>1213.1070389613931</v>
      </c>
      <c r="T1529">
        <v>1763.7735477714252</v>
      </c>
      <c r="U1529">
        <v>227.14684130737146</v>
      </c>
      <c r="V1529">
        <v>761.90915464777265</v>
      </c>
      <c r="W1529">
        <v>477.3519798577542</v>
      </c>
      <c r="X1529">
        <v>1368.9753989970072</v>
      </c>
      <c r="Y1529">
        <v>15853.452935201298</v>
      </c>
      <c r="Z1529">
        <v>386.59455087780657</v>
      </c>
      <c r="AA1529">
        <v>8839.0104556062943</v>
      </c>
      <c r="AB1529">
        <v>174.3264553029897</v>
      </c>
      <c r="AC1529">
        <v>1079.6180939877343</v>
      </c>
      <c r="AD1529">
        <v>2805.9576093616824</v>
      </c>
      <c r="AE1529">
        <v>1397.6879916351468</v>
      </c>
      <c r="AF1529">
        <v>2550.7694907827863</v>
      </c>
      <c r="AG1529">
        <v>11717.388696325484</v>
      </c>
      <c r="AH1529">
        <v>2035.1731769850162</v>
      </c>
      <c r="AI1529">
        <v>844.97058335096176</v>
      </c>
      <c r="AJ1529">
        <v>7479.8193352078188</v>
      </c>
      <c r="AK1529">
        <v>3843.3856145623845</v>
      </c>
      <c r="AL1529">
        <v>76014.5078125</v>
      </c>
      <c r="AM1529">
        <v>60358.4765625</v>
      </c>
      <c r="AN1529">
        <v>15656.0361328125</v>
      </c>
      <c r="AO1529" s="5" t="s">
        <v>2438</v>
      </c>
    </row>
    <row r="1530" spans="1:41" ht="15" x14ac:dyDescent="0.25">
      <c r="A1530">
        <v>2016</v>
      </c>
      <c r="B1530" s="5" t="s">
        <v>1807</v>
      </c>
      <c r="C1530" s="5" t="s">
        <v>474</v>
      </c>
      <c r="D1530" s="5" t="s">
        <v>153</v>
      </c>
      <c r="E1530" s="5" t="s">
        <v>488</v>
      </c>
      <c r="F1530" s="5" t="s">
        <v>488</v>
      </c>
      <c r="G1530" s="5" t="s">
        <v>94</v>
      </c>
      <c r="H1530" s="5" t="s">
        <v>319</v>
      </c>
      <c r="I1530">
        <v>2819.1556073570014</v>
      </c>
      <c r="J1530">
        <v>4251.2296971169744</v>
      </c>
      <c r="K1530">
        <v>164.66925179304687</v>
      </c>
      <c r="L1530">
        <v>211.37251147029244</v>
      </c>
      <c r="M1530">
        <v>137.51611655423179</v>
      </c>
      <c r="N1530">
        <v>1707.0846640648379</v>
      </c>
      <c r="O1530">
        <v>769.13826859502444</v>
      </c>
      <c r="P1530">
        <v>599.89531826806808</v>
      </c>
      <c r="Q1530">
        <v>810.1221237915629</v>
      </c>
      <c r="R1530">
        <v>778.93617102120379</v>
      </c>
      <c r="S1530">
        <v>1526.9167215110251</v>
      </c>
      <c r="T1530">
        <v>1811.764384031078</v>
      </c>
      <c r="U1530">
        <v>229.73565341078248</v>
      </c>
      <c r="V1530">
        <v>1115.2416319480192</v>
      </c>
      <c r="W1530">
        <v>471.33553718452941</v>
      </c>
      <c r="X1530">
        <v>2582.7903273970542</v>
      </c>
      <c r="Y1530">
        <v>16487.05589468281</v>
      </c>
      <c r="Z1530">
        <v>631.09792710415877</v>
      </c>
      <c r="AA1530">
        <v>8805.6922864655262</v>
      </c>
      <c r="AB1530">
        <v>173.12415225185856</v>
      </c>
      <c r="AC1530">
        <v>1088.0651661875529</v>
      </c>
      <c r="AD1530">
        <v>2927.071918505952</v>
      </c>
      <c r="AE1530">
        <v>2050.3133612618367</v>
      </c>
      <c r="AF1530">
        <v>2184.7672296839105</v>
      </c>
      <c r="AG1530">
        <v>14688.376475647512</v>
      </c>
      <c r="AH1530">
        <v>2842.476539060583</v>
      </c>
      <c r="AI1530">
        <v>715.64693169227576</v>
      </c>
      <c r="AJ1530">
        <v>8470.8841176317183</v>
      </c>
      <c r="AK1530">
        <v>3345.4874178208847</v>
      </c>
      <c r="AL1530">
        <v>84396.9609375</v>
      </c>
      <c r="AM1530">
        <v>66929.0234375</v>
      </c>
      <c r="AN1530">
        <v>17467.9375</v>
      </c>
      <c r="AO1530" s="5" t="s">
        <v>2439</v>
      </c>
    </row>
    <row r="1531" spans="1:41" ht="15" x14ac:dyDescent="0.25">
      <c r="A1531">
        <v>2016</v>
      </c>
      <c r="B1531" s="5" t="s">
        <v>803</v>
      </c>
      <c r="C1531" s="5" t="s">
        <v>474</v>
      </c>
      <c r="D1531" s="5" t="s">
        <v>153</v>
      </c>
      <c r="E1531" s="5" t="s">
        <v>488</v>
      </c>
      <c r="F1531" s="5" t="s">
        <v>488</v>
      </c>
      <c r="G1531" s="5" t="s">
        <v>94</v>
      </c>
      <c r="H1531" s="5" t="s">
        <v>319</v>
      </c>
      <c r="I1531">
        <v>2800.6140027196038</v>
      </c>
      <c r="J1531">
        <v>5437</v>
      </c>
      <c r="K1531">
        <v>203.45920000000001</v>
      </c>
      <c r="L1531">
        <v>183</v>
      </c>
      <c r="M1531">
        <v>850</v>
      </c>
      <c r="N1531">
        <v>1721.8482853</v>
      </c>
      <c r="O1531">
        <v>795</v>
      </c>
      <c r="P1531">
        <v>534.88</v>
      </c>
      <c r="Q1531">
        <v>584.30999999999995</v>
      </c>
      <c r="R1531">
        <v>1116.63978</v>
      </c>
      <c r="S1531">
        <v>1589.0060000000001</v>
      </c>
      <c r="T1531">
        <v>2430</v>
      </c>
      <c r="U1531">
        <v>192</v>
      </c>
      <c r="V1531">
        <v>1899</v>
      </c>
      <c r="W1531">
        <v>423</v>
      </c>
      <c r="X1531">
        <v>1183</v>
      </c>
      <c r="Y1531">
        <v>14585</v>
      </c>
      <c r="Z1531">
        <v>1136.9190000000001</v>
      </c>
      <c r="AA1531">
        <v>9728.7634761597892</v>
      </c>
      <c r="AB1531"/>
      <c r="AC1531">
        <v>1061.9580000000001</v>
      </c>
      <c r="AD1531">
        <v>2672.5920000000001</v>
      </c>
      <c r="AE1531">
        <v>1750</v>
      </c>
      <c r="AF1531">
        <v>2443.7110971517591</v>
      </c>
      <c r="AG1531">
        <v>12144.913070000001</v>
      </c>
      <c r="AH1531">
        <v>1834.8043587416209</v>
      </c>
      <c r="AI1531">
        <v>810</v>
      </c>
      <c r="AJ1531">
        <v>6742.4435951969244</v>
      </c>
      <c r="AK1531">
        <v>3586</v>
      </c>
      <c r="AL1531">
        <v>80439.859375</v>
      </c>
      <c r="AM1531">
        <v>64063.00390625</v>
      </c>
      <c r="AN1531">
        <v>16376.8623046875</v>
      </c>
      <c r="AO1531" s="5" t="s">
        <v>954</v>
      </c>
    </row>
    <row r="1532" spans="1:41" ht="15" x14ac:dyDescent="0.25">
      <c r="A1532">
        <v>2016</v>
      </c>
      <c r="B1532" s="5" t="s">
        <v>1808</v>
      </c>
      <c r="C1532" s="5" t="s">
        <v>474</v>
      </c>
      <c r="D1532" s="5" t="s">
        <v>153</v>
      </c>
      <c r="E1532" s="5" t="s">
        <v>488</v>
      </c>
      <c r="F1532" s="5" t="s">
        <v>488</v>
      </c>
      <c r="G1532" s="5" t="s">
        <v>94</v>
      </c>
      <c r="H1532" s="5" t="s">
        <v>319</v>
      </c>
      <c r="I1532">
        <v>2756.4620105630547</v>
      </c>
      <c r="J1532">
        <v>5506.615800675153</v>
      </c>
      <c r="K1532">
        <v>204.2566758768057</v>
      </c>
      <c r="L1532">
        <v>195.6134315655832</v>
      </c>
      <c r="M1532">
        <v>1001.9117470483128</v>
      </c>
      <c r="N1532">
        <v>1702.5482301913635</v>
      </c>
      <c r="O1532">
        <v>703.34186170671171</v>
      </c>
      <c r="P1532">
        <v>602.10378359465608</v>
      </c>
      <c r="Q1532">
        <v>800.8282560674628</v>
      </c>
      <c r="R1532">
        <v>749.61391129786693</v>
      </c>
      <c r="S1532">
        <v>1565.5757940309941</v>
      </c>
      <c r="T1532">
        <v>2710.5828827960363</v>
      </c>
      <c r="U1532">
        <v>224.11892772998578</v>
      </c>
      <c r="V1532">
        <v>2029.9254033383652</v>
      </c>
      <c r="W1532">
        <v>563.72092605467788</v>
      </c>
      <c r="X1532">
        <v>2267.854345272684</v>
      </c>
      <c r="Y1532">
        <v>14642.167165029701</v>
      </c>
      <c r="Z1532">
        <v>634.69241885080248</v>
      </c>
      <c r="AA1532">
        <v>8923.5368436924164</v>
      </c>
      <c r="AB1532">
        <v>170.66632965752822</v>
      </c>
      <c r="AC1532">
        <v>1066.1204359438198</v>
      </c>
      <c r="AD1532">
        <v>3327.7922167348124</v>
      </c>
      <c r="AE1532">
        <v>1445.6442041578862</v>
      </c>
      <c r="AF1532">
        <v>2575.5819444575659</v>
      </c>
      <c r="AG1532">
        <v>12825.569628904197</v>
      </c>
      <c r="AH1532">
        <v>1978.0707785631039</v>
      </c>
      <c r="AI1532">
        <v>813.174864838811</v>
      </c>
      <c r="AJ1532">
        <v>8996.6995864480778</v>
      </c>
      <c r="AK1532">
        <v>3600.4441530674926</v>
      </c>
      <c r="AL1532">
        <v>84585.234375</v>
      </c>
      <c r="AM1532">
        <v>65677.84375</v>
      </c>
      <c r="AN1532">
        <v>18907.390625</v>
      </c>
      <c r="AO1532" s="5" t="s">
        <v>2440</v>
      </c>
    </row>
    <row r="1533" spans="1:41" ht="15" x14ac:dyDescent="0.25">
      <c r="A1533">
        <v>2016</v>
      </c>
      <c r="B1533" s="5" t="s">
        <v>1806</v>
      </c>
      <c r="C1533" s="5" t="s">
        <v>474</v>
      </c>
      <c r="D1533" s="5" t="s">
        <v>153</v>
      </c>
      <c r="E1533" s="5" t="s">
        <v>488</v>
      </c>
      <c r="F1533" s="5" t="s">
        <v>488</v>
      </c>
      <c r="G1533" s="5" t="s">
        <v>97</v>
      </c>
      <c r="H1533" s="5" t="s">
        <v>319</v>
      </c>
      <c r="I1533">
        <v>3009.1939807384861</v>
      </c>
      <c r="J1533">
        <v>3445.6213975312489</v>
      </c>
      <c r="K1533">
        <v>201</v>
      </c>
      <c r="L1533">
        <v>210.11918399999999</v>
      </c>
      <c r="M1533">
        <v>117.59386673959121</v>
      </c>
      <c r="N1533">
        <v>1604.567031249999</v>
      </c>
      <c r="O1533">
        <v>841.22500000000002</v>
      </c>
      <c r="P1533">
        <v>556.47199999999998</v>
      </c>
      <c r="Q1533">
        <v>714.25566299999991</v>
      </c>
      <c r="R1533">
        <v>536.902000099877</v>
      </c>
      <c r="S1533">
        <v>1242.889375</v>
      </c>
      <c r="T1533">
        <v>1852.2518749999999</v>
      </c>
      <c r="U1533">
        <v>210.8</v>
      </c>
      <c r="V1533">
        <v>781</v>
      </c>
      <c r="W1533">
        <v>482.41214159999998</v>
      </c>
      <c r="X1533">
        <v>1458.7375</v>
      </c>
      <c r="Y1533">
        <v>17313</v>
      </c>
      <c r="Z1533">
        <v>396.07619999999997</v>
      </c>
      <c r="AA1533">
        <v>9207.0119988704937</v>
      </c>
      <c r="AB1533">
        <v>170</v>
      </c>
      <c r="AC1533">
        <v>1132.1179197793469</v>
      </c>
      <c r="AD1533">
        <v>2852.3389360239998</v>
      </c>
      <c r="AE1533">
        <v>1433.79355687048</v>
      </c>
      <c r="AF1533">
        <v>2639.7168889935729</v>
      </c>
      <c r="AG1533">
        <v>12055.26392016864</v>
      </c>
      <c r="AH1533">
        <v>2118.6288199999999</v>
      </c>
      <c r="AI1533">
        <v>857.28960000000006</v>
      </c>
      <c r="AJ1533">
        <v>7797.7028289695536</v>
      </c>
      <c r="AK1533">
        <v>3926</v>
      </c>
      <c r="AL1533">
        <v>79163.984375</v>
      </c>
      <c r="AM1533">
        <v>63043.6171875</v>
      </c>
      <c r="AN1533">
        <v>16120.3671875</v>
      </c>
      <c r="AO1533" s="5" t="s">
        <v>2442</v>
      </c>
    </row>
    <row r="1534" spans="1:41" ht="15" x14ac:dyDescent="0.25">
      <c r="A1534">
        <v>2016</v>
      </c>
      <c r="B1534" s="5" t="s">
        <v>1808</v>
      </c>
      <c r="C1534" s="5" t="s">
        <v>474</v>
      </c>
      <c r="D1534" s="5" t="s">
        <v>153</v>
      </c>
      <c r="E1534" s="5" t="s">
        <v>488</v>
      </c>
      <c r="F1534" s="5" t="s">
        <v>488</v>
      </c>
      <c r="G1534" s="5" t="s">
        <v>97</v>
      </c>
      <c r="H1534" s="5" t="s">
        <v>319</v>
      </c>
      <c r="I1534">
        <v>2800.6140027196038</v>
      </c>
      <c r="J1534">
        <v>5589.3336258250001</v>
      </c>
      <c r="K1534">
        <v>206.10416960000001</v>
      </c>
      <c r="L1534">
        <v>199</v>
      </c>
      <c r="M1534">
        <v>998</v>
      </c>
      <c r="N1534">
        <v>1721.8482853</v>
      </c>
      <c r="O1534">
        <v>700.59581600000001</v>
      </c>
      <c r="P1534">
        <v>599.75300000000004</v>
      </c>
      <c r="Q1534">
        <v>797.70159588396234</v>
      </c>
      <c r="R1534">
        <v>770.10348506178764</v>
      </c>
      <c r="S1534">
        <v>1559.4633429999999</v>
      </c>
      <c r="T1534">
        <v>2740.5</v>
      </c>
      <c r="U1534">
        <v>227.70878207999999</v>
      </c>
      <c r="V1534">
        <v>2022</v>
      </c>
      <c r="W1534">
        <v>561.52</v>
      </c>
      <c r="X1534">
        <v>2259</v>
      </c>
      <c r="Y1534">
        <v>14585</v>
      </c>
      <c r="Z1534">
        <v>632.21440000000007</v>
      </c>
      <c r="AA1534">
        <v>9093.4375124047619</v>
      </c>
      <c r="AB1534">
        <v>170</v>
      </c>
      <c r="AC1534">
        <v>1061.9580000000001</v>
      </c>
      <c r="AD1534">
        <v>3314.7995740000001</v>
      </c>
      <c r="AE1534">
        <v>1470.067828551028</v>
      </c>
      <c r="AF1534">
        <v>2620.1718503937009</v>
      </c>
      <c r="AG1534">
        <v>13149.86845395363</v>
      </c>
      <c r="AH1534">
        <v>2010.7399608794649</v>
      </c>
      <c r="AI1534">
        <v>810</v>
      </c>
      <c r="AJ1534">
        <v>9117.5053110673616</v>
      </c>
      <c r="AK1534">
        <v>3586.3870000000002</v>
      </c>
      <c r="AL1534">
        <v>85375.3984375</v>
      </c>
      <c r="AM1534">
        <v>66458.28125</v>
      </c>
      <c r="AN1534">
        <v>18917.111328125</v>
      </c>
      <c r="AO1534" s="5" t="s">
        <v>2443</v>
      </c>
    </row>
    <row r="1535" spans="1:41" ht="15" x14ac:dyDescent="0.25">
      <c r="A1535">
        <v>2016</v>
      </c>
      <c r="B1535" s="5" t="s">
        <v>803</v>
      </c>
      <c r="C1535" s="5" t="s">
        <v>474</v>
      </c>
      <c r="D1535" s="5" t="s">
        <v>153</v>
      </c>
      <c r="E1535" s="5" t="s">
        <v>488</v>
      </c>
      <c r="F1535" s="5" t="s">
        <v>488</v>
      </c>
      <c r="G1535" s="5" t="s">
        <v>97</v>
      </c>
      <c r="H1535" s="5" t="s">
        <v>319</v>
      </c>
      <c r="I1535">
        <v>2800.6140027196038</v>
      </c>
      <c r="J1535">
        <v>5437</v>
      </c>
      <c r="K1535">
        <v>206.10416960000001</v>
      </c>
      <c r="L1535">
        <v>183</v>
      </c>
      <c r="M1535">
        <v>850</v>
      </c>
      <c r="N1535">
        <v>1721.8482853</v>
      </c>
      <c r="O1535">
        <v>805</v>
      </c>
      <c r="P1535">
        <v>534.88</v>
      </c>
      <c r="Q1535">
        <v>584.30999999999995</v>
      </c>
      <c r="R1535">
        <v>1116.63978</v>
      </c>
      <c r="S1535">
        <v>1589.0060000000001</v>
      </c>
      <c r="T1535">
        <v>2430</v>
      </c>
      <c r="U1535">
        <v>192</v>
      </c>
      <c r="V1535">
        <v>1899</v>
      </c>
      <c r="W1535">
        <v>423</v>
      </c>
      <c r="X1535">
        <v>1183</v>
      </c>
      <c r="Y1535">
        <v>14585</v>
      </c>
      <c r="Z1535">
        <v>1136.9190000000001</v>
      </c>
      <c r="AA1535">
        <v>9728.7634761597892</v>
      </c>
      <c r="AB1535"/>
      <c r="AC1535">
        <v>1061.9580000000001</v>
      </c>
      <c r="AD1535">
        <v>2672.5920000000001</v>
      </c>
      <c r="AE1535">
        <v>1750</v>
      </c>
      <c r="AF1535">
        <v>2443.7110971517591</v>
      </c>
      <c r="AG1535">
        <v>12144.913070000001</v>
      </c>
      <c r="AH1535">
        <v>1834.8043587416209</v>
      </c>
      <c r="AI1535">
        <v>810</v>
      </c>
      <c r="AJ1535">
        <v>6742.4435951969244</v>
      </c>
      <c r="AK1535">
        <v>3586</v>
      </c>
      <c r="AL1535">
        <v>80452.5078125</v>
      </c>
      <c r="AM1535">
        <v>64063.00390625</v>
      </c>
      <c r="AN1535">
        <v>16389.5078125</v>
      </c>
      <c r="AO1535" s="5" t="s">
        <v>956</v>
      </c>
    </row>
    <row r="1536" spans="1:41" ht="15" x14ac:dyDescent="0.25">
      <c r="A1536">
        <v>2016</v>
      </c>
      <c r="B1536" s="5" t="s">
        <v>1807</v>
      </c>
      <c r="C1536" s="5" t="s">
        <v>474</v>
      </c>
      <c r="D1536" s="5" t="s">
        <v>153</v>
      </c>
      <c r="E1536" s="5" t="s">
        <v>488</v>
      </c>
      <c r="F1536" s="5" t="s">
        <v>488</v>
      </c>
      <c r="G1536" s="5" t="s">
        <v>97</v>
      </c>
      <c r="H1536" s="5" t="s">
        <v>319</v>
      </c>
      <c r="I1536">
        <v>2858.010101706042</v>
      </c>
      <c r="J1536">
        <v>4415.8</v>
      </c>
      <c r="K1536">
        <v>170.1768844221105</v>
      </c>
      <c r="L1536">
        <v>213.78</v>
      </c>
      <c r="M1536">
        <v>140.03875850459681</v>
      </c>
      <c r="N1536">
        <v>1782</v>
      </c>
      <c r="O1536">
        <v>841.22500000000002</v>
      </c>
      <c r="P1536">
        <v>618.84825599999999</v>
      </c>
      <c r="Q1536">
        <v>833.03189417249985</v>
      </c>
      <c r="R1536">
        <v>806.60763868037031</v>
      </c>
      <c r="S1536">
        <v>1570.0970155102921</v>
      </c>
      <c r="T1536">
        <v>1802.2049999999999</v>
      </c>
      <c r="U1536">
        <v>237.4649577216</v>
      </c>
      <c r="V1536">
        <v>1153</v>
      </c>
      <c r="W1536">
        <v>477.64049999999997</v>
      </c>
      <c r="X1536">
        <v>2722.29</v>
      </c>
      <c r="Y1536">
        <v>17389.00800000002</v>
      </c>
      <c r="Z1536">
        <v>648.94499999999994</v>
      </c>
      <c r="AA1536">
        <v>9127.7635761597903</v>
      </c>
      <c r="AB1536">
        <v>172</v>
      </c>
      <c r="AC1536">
        <v>1160.0773119999999</v>
      </c>
      <c r="AD1536">
        <v>3160.3401545215502</v>
      </c>
      <c r="AE1536">
        <v>2077.7399999999998</v>
      </c>
      <c r="AF1536">
        <v>2209.651269755906</v>
      </c>
      <c r="AG1536">
        <v>15292</v>
      </c>
      <c r="AH1536">
        <v>3031.740192026296</v>
      </c>
      <c r="AI1536">
        <v>725.22</v>
      </c>
      <c r="AJ1536">
        <v>9020.14004643304</v>
      </c>
      <c r="AK1536">
        <v>3446.743334368</v>
      </c>
      <c r="AL1536">
        <v>88103.578125</v>
      </c>
      <c r="AM1536">
        <v>69843.8671875</v>
      </c>
      <c r="AN1536">
        <v>18259.716796875</v>
      </c>
      <c r="AO1536" s="5" t="s">
        <v>2441</v>
      </c>
    </row>
    <row r="1537" spans="1:41" ht="15" x14ac:dyDescent="0.25">
      <c r="A1537">
        <v>2016</v>
      </c>
      <c r="B1537" s="5" t="s">
        <v>1807</v>
      </c>
      <c r="C1537" s="5" t="s">
        <v>474</v>
      </c>
      <c r="D1537" s="5" t="s">
        <v>153</v>
      </c>
      <c r="E1537" s="5" t="s">
        <v>491</v>
      </c>
      <c r="F1537" s="5" t="s">
        <v>491</v>
      </c>
      <c r="G1537" s="5" t="s">
        <v>94</v>
      </c>
      <c r="H1537" s="5" t="s">
        <v>319</v>
      </c>
      <c r="I1537">
        <v>2931.9218316512815</v>
      </c>
      <c r="J1537">
        <v>8423.1677494029045</v>
      </c>
      <c r="K1537">
        <v>247.70845272780463</v>
      </c>
      <c r="L1537">
        <v>702.5619666964958</v>
      </c>
      <c r="M1537">
        <v>1153.118759666693</v>
      </c>
      <c r="N1537">
        <v>2702.5485395130245</v>
      </c>
      <c r="O1537">
        <v>1901.6117929067168</v>
      </c>
      <c r="P1537">
        <v>881.72533356179133</v>
      </c>
      <c r="Q1537">
        <v>811.58593882564082</v>
      </c>
      <c r="R1537">
        <v>1257.2806193789343</v>
      </c>
      <c r="S1537">
        <v>2160.412691095637</v>
      </c>
      <c r="T1537">
        <v>3623.5287680621559</v>
      </c>
      <c r="U1537">
        <v>264.9644053224979</v>
      </c>
      <c r="V1537">
        <v>2060.378718950898</v>
      </c>
      <c r="W1537">
        <v>722.96947941106805</v>
      </c>
      <c r="X1537">
        <v>4193.2475576469014</v>
      </c>
      <c r="Y1537">
        <v>19436.205697577843</v>
      </c>
      <c r="Z1537">
        <v>1486.65333067439</v>
      </c>
      <c r="AA1537">
        <v>13356.725272645575</v>
      </c>
      <c r="AB1537">
        <v>549.5685298227603</v>
      </c>
      <c r="AC1537">
        <v>1957.7120705224702</v>
      </c>
      <c r="AD1537">
        <v>4340.2164321734726</v>
      </c>
      <c r="AE1537">
        <v>3564.1431576966929</v>
      </c>
      <c r="AF1537">
        <v>3111.807313012544</v>
      </c>
      <c r="AG1537">
        <v>19400.976945666127</v>
      </c>
      <c r="AH1537">
        <v>4043.6763256731879</v>
      </c>
      <c r="AI1537">
        <v>1219.921351914259</v>
      </c>
      <c r="AJ1537">
        <v>9720.4475437407964</v>
      </c>
      <c r="AK1537">
        <v>3834.6638015092758</v>
      </c>
      <c r="AL1537">
        <v>120061.4453125</v>
      </c>
      <c r="AM1537">
        <v>92070.802734375</v>
      </c>
      <c r="AN1537">
        <v>27990.6435546875</v>
      </c>
      <c r="AO1537" s="5" t="s">
        <v>2445</v>
      </c>
    </row>
    <row r="1538" spans="1:41" ht="15" x14ac:dyDescent="0.25">
      <c r="A1538">
        <v>2016</v>
      </c>
      <c r="B1538" s="5" t="s">
        <v>1808</v>
      </c>
      <c r="C1538" s="5" t="s">
        <v>474</v>
      </c>
      <c r="D1538" s="5" t="s">
        <v>153</v>
      </c>
      <c r="E1538" s="5" t="s">
        <v>491</v>
      </c>
      <c r="F1538" s="5" t="s">
        <v>491</v>
      </c>
      <c r="G1538" s="5" t="s">
        <v>94</v>
      </c>
      <c r="H1538" s="5" t="s">
        <v>319</v>
      </c>
      <c r="I1538">
        <v>3248.5794547889145</v>
      </c>
      <c r="J1538">
        <v>9775.9230006878934</v>
      </c>
      <c r="K1538">
        <v>435.57500811977803</v>
      </c>
      <c r="L1538">
        <v>752.96426421726983</v>
      </c>
      <c r="M1538">
        <v>2030.9293229245859</v>
      </c>
      <c r="N1538">
        <v>2695.3604501101713</v>
      </c>
      <c r="O1538">
        <v>2039.7947038811576</v>
      </c>
      <c r="P1538">
        <v>1052.109734198523</v>
      </c>
      <c r="Q1538">
        <v>802.23592636924798</v>
      </c>
      <c r="R1538">
        <v>1341.187180784819</v>
      </c>
      <c r="S1538">
        <v>2388.7898547320128</v>
      </c>
      <c r="T1538">
        <v>5140.0682814502616</v>
      </c>
      <c r="U1538">
        <v>274.3149070410235</v>
      </c>
      <c r="V1538">
        <v>2857.1551423842666</v>
      </c>
      <c r="W1538">
        <v>858.87328440357965</v>
      </c>
      <c r="X1538">
        <v>4025.7175407452251</v>
      </c>
      <c r="Y1538">
        <v>17869.768634729426</v>
      </c>
      <c r="Z1538">
        <v>1610.5022566573757</v>
      </c>
      <c r="AA1538">
        <v>13535.475258966972</v>
      </c>
      <c r="AB1538">
        <v>546.13225490409036</v>
      </c>
      <c r="AC1538">
        <v>1920.7581836131342</v>
      </c>
      <c r="AD1538">
        <v>4636.0380136205395</v>
      </c>
      <c r="AE1538">
        <v>3493.640160048225</v>
      </c>
      <c r="AF1538">
        <v>3739.0093342785985</v>
      </c>
      <c r="AG1538">
        <v>16347.25464651435</v>
      </c>
      <c r="AH1538">
        <v>3273.0759524517925</v>
      </c>
      <c r="AI1538">
        <v>1316.1385775354088</v>
      </c>
      <c r="AJ1538">
        <v>10622.674899310039</v>
      </c>
      <c r="AK1538">
        <v>4152.5999355281037</v>
      </c>
      <c r="AL1538">
        <v>122782.6484375</v>
      </c>
      <c r="AM1538">
        <v>91938.916015625</v>
      </c>
      <c r="AN1538">
        <v>30843.7314453125</v>
      </c>
      <c r="AO1538" s="5" t="s">
        <v>2446</v>
      </c>
    </row>
    <row r="1539" spans="1:41" ht="15" x14ac:dyDescent="0.25">
      <c r="A1539">
        <v>2016</v>
      </c>
      <c r="B1539" s="5" t="s">
        <v>803</v>
      </c>
      <c r="C1539" s="5" t="s">
        <v>474</v>
      </c>
      <c r="D1539" s="5" t="s">
        <v>153</v>
      </c>
      <c r="E1539" s="5" t="s">
        <v>491</v>
      </c>
      <c r="F1539" s="5" t="s">
        <v>491</v>
      </c>
      <c r="G1539" s="5" t="s">
        <v>94</v>
      </c>
      <c r="H1539" s="5" t="s">
        <v>319</v>
      </c>
      <c r="I1539">
        <v>3300.6140027196038</v>
      </c>
      <c r="J1539">
        <v>10071</v>
      </c>
      <c r="K1539">
        <v>433.87440000000004</v>
      </c>
      <c r="L1539">
        <v>703</v>
      </c>
      <c r="M1539">
        <v>1898</v>
      </c>
      <c r="N1539">
        <v>2725.9150061</v>
      </c>
      <c r="O1539">
        <v>1995</v>
      </c>
      <c r="P1539">
        <v>853.41</v>
      </c>
      <c r="Q1539">
        <v>584.30999999999995</v>
      </c>
      <c r="R1539">
        <v>1539.2814800000001</v>
      </c>
      <c r="S1539">
        <v>2475.4059999999999</v>
      </c>
      <c r="T1539">
        <v>4640</v>
      </c>
      <c r="U1539">
        <v>222</v>
      </c>
      <c r="V1539">
        <v>2723</v>
      </c>
      <c r="W1539">
        <v>717</v>
      </c>
      <c r="X1539">
        <v>3253</v>
      </c>
      <c r="Y1539">
        <v>17800</v>
      </c>
      <c r="Z1539">
        <v>2267.1390000000001</v>
      </c>
      <c r="AA1539">
        <v>14652.252116159791</v>
      </c>
      <c r="AB1539">
        <v>0</v>
      </c>
      <c r="AC1539">
        <v>1913.259</v>
      </c>
      <c r="AD1539">
        <v>4062.5920000000001</v>
      </c>
      <c r="AE1539">
        <v>3860</v>
      </c>
      <c r="AF1539">
        <v>3605.2169248148793</v>
      </c>
      <c r="AG1539">
        <v>16724.687170000001</v>
      </c>
      <c r="AH1539">
        <v>3140.7603587416206</v>
      </c>
      <c r="AI1539">
        <v>1311</v>
      </c>
      <c r="AJ1539">
        <v>8172.9862551969245</v>
      </c>
      <c r="AK1539">
        <v>4136</v>
      </c>
      <c r="AL1539">
        <v>119780.703125</v>
      </c>
      <c r="AM1539">
        <v>91718.07421875</v>
      </c>
      <c r="AN1539">
        <v>28062.6328125</v>
      </c>
      <c r="AO1539" s="5" t="s">
        <v>958</v>
      </c>
    </row>
    <row r="1540" spans="1:41" ht="15" x14ac:dyDescent="0.25">
      <c r="A1540">
        <v>2016</v>
      </c>
      <c r="B1540" s="5" t="s">
        <v>1806</v>
      </c>
      <c r="C1540" s="5" t="s">
        <v>474</v>
      </c>
      <c r="D1540" s="5" t="s">
        <v>153</v>
      </c>
      <c r="E1540" s="5" t="s">
        <v>491</v>
      </c>
      <c r="F1540" s="5" t="s">
        <v>491</v>
      </c>
      <c r="G1540" s="5" t="s">
        <v>94</v>
      </c>
      <c r="H1540" s="5" t="s">
        <v>319</v>
      </c>
      <c r="I1540">
        <v>3085.7771763601963</v>
      </c>
      <c r="J1540">
        <v>5055.6418463645086</v>
      </c>
      <c r="K1540">
        <v>274.82052953647786</v>
      </c>
      <c r="L1540">
        <v>674.74592699627783</v>
      </c>
      <c r="M1540">
        <v>1018.9884805815581</v>
      </c>
      <c r="N1540">
        <v>2539.0135490011908</v>
      </c>
      <c r="O1540">
        <v>2056.0267228382022</v>
      </c>
      <c r="P1540">
        <v>823.43613887235711</v>
      </c>
      <c r="Q1540">
        <v>698.49021565828207</v>
      </c>
      <c r="R1540">
        <v>962.38066615546381</v>
      </c>
      <c r="S1540">
        <v>2102.1719610066402</v>
      </c>
      <c r="T1540">
        <v>3240.4211691614555</v>
      </c>
      <c r="U1540">
        <v>248.69777501774826</v>
      </c>
      <c r="V1540">
        <v>1776.0789446163421</v>
      </c>
      <c r="W1540">
        <v>733.7144141268567</v>
      </c>
      <c r="X1540">
        <v>2837.4194224904263</v>
      </c>
      <c r="Y1540">
        <v>18683.69420953219</v>
      </c>
      <c r="Z1540">
        <v>1258.226827392755</v>
      </c>
      <c r="AA1540">
        <v>13407.263222113192</v>
      </c>
      <c r="AB1540">
        <v>557.84465696956704</v>
      </c>
      <c r="AC1540">
        <v>1818.4341205565461</v>
      </c>
      <c r="AD1540">
        <v>4092.8970293925768</v>
      </c>
      <c r="AE1540">
        <v>3009.6949783192631</v>
      </c>
      <c r="AF1540">
        <v>3587.343525799236</v>
      </c>
      <c r="AG1540">
        <v>16503.458520180247</v>
      </c>
      <c r="AH1540">
        <v>3337.4943430720568</v>
      </c>
      <c r="AI1540">
        <v>1358.7209016262432</v>
      </c>
      <c r="AJ1540">
        <v>8747.783952300113</v>
      </c>
      <c r="AK1540">
        <v>4341.7541867815198</v>
      </c>
      <c r="AL1540">
        <v>108832.4296875</v>
      </c>
      <c r="AM1540">
        <v>82880.162109375</v>
      </c>
      <c r="AN1540">
        <v>25952.2734375</v>
      </c>
      <c r="AO1540" s="5" t="s">
        <v>2444</v>
      </c>
    </row>
    <row r="1541" spans="1:41" ht="15" x14ac:dyDescent="0.25">
      <c r="A1541">
        <v>2016</v>
      </c>
      <c r="B1541" s="5" t="s">
        <v>1807</v>
      </c>
      <c r="C1541" s="5" t="s">
        <v>474</v>
      </c>
      <c r="D1541" s="5" t="s">
        <v>153</v>
      </c>
      <c r="E1541" s="5" t="s">
        <v>491</v>
      </c>
      <c r="F1541" s="5" t="s">
        <v>491</v>
      </c>
      <c r="G1541" s="5" t="s">
        <v>97</v>
      </c>
      <c r="H1541" s="5" t="s">
        <v>319</v>
      </c>
      <c r="I1541">
        <v>2972.3305057742837</v>
      </c>
      <c r="J1541">
        <v>8749.2388785855583</v>
      </c>
      <c r="K1541">
        <v>255.99346733668335</v>
      </c>
      <c r="L1541">
        <v>710.56399999999996</v>
      </c>
      <c r="M1541">
        <v>1174.2719585045968</v>
      </c>
      <c r="N1541">
        <v>2821</v>
      </c>
      <c r="O1541">
        <v>2095.2249999999999</v>
      </c>
      <c r="P1541">
        <v>909.58233599999994</v>
      </c>
      <c r="Q1541">
        <v>834.53710502249987</v>
      </c>
      <c r="R1541">
        <v>1301.9451262948598</v>
      </c>
      <c r="S1541">
        <v>2221.5078732015354</v>
      </c>
      <c r="T1541">
        <v>3604.41</v>
      </c>
      <c r="U1541">
        <v>273.87895772159999</v>
      </c>
      <c r="V1541">
        <v>2130</v>
      </c>
      <c r="W1541">
        <v>732.64049999999997</v>
      </c>
      <c r="X1541">
        <v>4440.33</v>
      </c>
      <c r="Y1541">
        <v>20499.496000000021</v>
      </c>
      <c r="Z1541">
        <v>1528.6949999999997</v>
      </c>
      <c r="AA1541">
        <v>13845.252193040567</v>
      </c>
      <c r="AB1541">
        <v>546</v>
      </c>
      <c r="AC1541">
        <v>2087.2806399999999</v>
      </c>
      <c r="AD1541">
        <v>4686.1029218965505</v>
      </c>
      <c r="AE1541">
        <v>3611.8199999999997</v>
      </c>
      <c r="AF1541">
        <v>3147.2501450091295</v>
      </c>
      <c r="AG1541">
        <v>20235</v>
      </c>
      <c r="AH1541">
        <v>4312.9207476731708</v>
      </c>
      <c r="AI1541">
        <v>1236.24</v>
      </c>
      <c r="AJ1541">
        <v>10350.725726025097</v>
      </c>
      <c r="AK1541">
        <v>3950.7253343679999</v>
      </c>
      <c r="AL1541">
        <v>125264.95703125</v>
      </c>
      <c r="AM1541">
        <v>96008.59765625</v>
      </c>
      <c r="AN1541">
        <v>29256.3681640625</v>
      </c>
      <c r="AO1541" s="5" t="s">
        <v>2449</v>
      </c>
    </row>
    <row r="1542" spans="1:41" ht="15" x14ac:dyDescent="0.25">
      <c r="A1542">
        <v>2016</v>
      </c>
      <c r="B1542" s="5" t="s">
        <v>1806</v>
      </c>
      <c r="C1542" s="5" t="s">
        <v>474</v>
      </c>
      <c r="D1542" s="5" t="s">
        <v>153</v>
      </c>
      <c r="E1542" s="5" t="s">
        <v>491</v>
      </c>
      <c r="F1542" s="5" t="s">
        <v>491</v>
      </c>
      <c r="G1542" s="5" t="s">
        <v>97</v>
      </c>
      <c r="H1542" s="5" t="s">
        <v>319</v>
      </c>
      <c r="I1542">
        <v>3134.5770632692565</v>
      </c>
      <c r="J1542">
        <v>4824.0413975312495</v>
      </c>
      <c r="K1542">
        <v>293</v>
      </c>
      <c r="L1542">
        <v>698.27486399999998</v>
      </c>
      <c r="M1542">
        <v>1043.3840547475909</v>
      </c>
      <c r="N1542">
        <v>2666.3811874999992</v>
      </c>
      <c r="O1542">
        <v>2095.2249999999999</v>
      </c>
      <c r="P1542">
        <v>854.39200000000005</v>
      </c>
      <c r="Q1542">
        <v>715.62144299999989</v>
      </c>
      <c r="R1542">
        <v>979.97630678403391</v>
      </c>
      <c r="S1542">
        <v>2153.78125</v>
      </c>
      <c r="T1542">
        <v>3402.9743749999998</v>
      </c>
      <c r="U1542">
        <v>230.8</v>
      </c>
      <c r="V1542">
        <v>1820</v>
      </c>
      <c r="W1542">
        <v>741.49214159999997</v>
      </c>
      <c r="X1542">
        <v>3023.5650000000001</v>
      </c>
      <c r="Y1542">
        <v>20435</v>
      </c>
      <c r="Z1542">
        <v>1289.0862</v>
      </c>
      <c r="AA1542">
        <v>13965.45846144087</v>
      </c>
      <c r="AB1542">
        <v>544</v>
      </c>
      <c r="AC1542">
        <v>1906.8611996082868</v>
      </c>
      <c r="AD1542">
        <v>4160.5509360239994</v>
      </c>
      <c r="AE1542">
        <v>3087.4424720578572</v>
      </c>
      <c r="AF1542">
        <v>3712.4371002132179</v>
      </c>
      <c r="AG1542">
        <v>16979.170521682947</v>
      </c>
      <c r="AH1542">
        <v>3474.3538199999998</v>
      </c>
      <c r="AI1542">
        <v>1378.5300000000002</v>
      </c>
      <c r="AJ1542">
        <v>9119.5544457852666</v>
      </c>
      <c r="AK1542">
        <v>4412</v>
      </c>
      <c r="AL1542">
        <v>113141.9375</v>
      </c>
      <c r="AM1542">
        <v>86419.076171875</v>
      </c>
      <c r="AN1542">
        <v>26722.8564453125</v>
      </c>
      <c r="AO1542" s="5" t="s">
        <v>2448</v>
      </c>
    </row>
    <row r="1543" spans="1:41" ht="15" x14ac:dyDescent="0.25">
      <c r="A1543">
        <v>2016</v>
      </c>
      <c r="B1543" s="5" t="s">
        <v>803</v>
      </c>
      <c r="C1543" s="5" t="s">
        <v>474</v>
      </c>
      <c r="D1543" s="5" t="s">
        <v>153</v>
      </c>
      <c r="E1543" s="5" t="s">
        <v>491</v>
      </c>
      <c r="F1543" s="5" t="s">
        <v>491</v>
      </c>
      <c r="G1543" s="5" t="s">
        <v>97</v>
      </c>
      <c r="H1543" s="5" t="s">
        <v>319</v>
      </c>
      <c r="I1543">
        <v>3300.6140027196038</v>
      </c>
      <c r="J1543">
        <v>10071</v>
      </c>
      <c r="K1543">
        <v>439.51476719999999</v>
      </c>
      <c r="L1543">
        <v>703</v>
      </c>
      <c r="M1543">
        <v>1898</v>
      </c>
      <c r="N1543">
        <v>2725.9150061</v>
      </c>
      <c r="O1543">
        <v>2005</v>
      </c>
      <c r="P1543">
        <v>853.41</v>
      </c>
      <c r="Q1543">
        <v>584.30999999999995</v>
      </c>
      <c r="R1543">
        <v>1539.2814800000001</v>
      </c>
      <c r="S1543">
        <v>2475.4059999999999</v>
      </c>
      <c r="T1543">
        <v>4640</v>
      </c>
      <c r="U1543">
        <v>222</v>
      </c>
      <c r="V1543">
        <v>2723</v>
      </c>
      <c r="W1543">
        <v>717</v>
      </c>
      <c r="X1543">
        <v>3253</v>
      </c>
      <c r="Y1543">
        <v>17800</v>
      </c>
      <c r="Z1543">
        <v>2267.1390000000001</v>
      </c>
      <c r="AA1543">
        <v>14652.252116159791</v>
      </c>
      <c r="AB1543">
        <v>0</v>
      </c>
      <c r="AC1543">
        <v>1913.259</v>
      </c>
      <c r="AD1543">
        <v>4062.5920000000001</v>
      </c>
      <c r="AE1543">
        <v>3860</v>
      </c>
      <c r="AF1543">
        <v>3605.2169248148793</v>
      </c>
      <c r="AG1543">
        <v>16724.687170000001</v>
      </c>
      <c r="AH1543">
        <v>3140.7603587416206</v>
      </c>
      <c r="AI1543">
        <v>1311</v>
      </c>
      <c r="AJ1543">
        <v>8172.9862551969245</v>
      </c>
      <c r="AK1543">
        <v>4136</v>
      </c>
      <c r="AL1543">
        <v>119796.34765625</v>
      </c>
      <c r="AM1543">
        <v>91718.07421875</v>
      </c>
      <c r="AN1543">
        <v>28078.2744140625</v>
      </c>
      <c r="AO1543" s="5" t="s">
        <v>959</v>
      </c>
    </row>
    <row r="1544" spans="1:41" ht="15" x14ac:dyDescent="0.25">
      <c r="A1544">
        <v>2016</v>
      </c>
      <c r="B1544" s="5" t="s">
        <v>1808</v>
      </c>
      <c r="C1544" s="5" t="s">
        <v>474</v>
      </c>
      <c r="D1544" s="5" t="s">
        <v>153</v>
      </c>
      <c r="E1544" s="5" t="s">
        <v>491</v>
      </c>
      <c r="F1544" s="5" t="s">
        <v>491</v>
      </c>
      <c r="G1544" s="5" t="s">
        <v>97</v>
      </c>
      <c r="H1544" s="5" t="s">
        <v>319</v>
      </c>
      <c r="I1544">
        <v>3300.6140027196038</v>
      </c>
      <c r="J1544">
        <v>9922.7723758249995</v>
      </c>
      <c r="K1544">
        <v>439.51476719999999</v>
      </c>
      <c r="L1544">
        <v>766</v>
      </c>
      <c r="M1544">
        <v>2023</v>
      </c>
      <c r="N1544">
        <v>2725.9150061</v>
      </c>
      <c r="O1544">
        <v>2031.830768</v>
      </c>
      <c r="P1544">
        <v>1048.002</v>
      </c>
      <c r="Q1544">
        <v>799.10377024245292</v>
      </c>
      <c r="R1544">
        <v>1377.846524025043</v>
      </c>
      <c r="S1544">
        <v>2379.4633429999999</v>
      </c>
      <c r="T1544">
        <v>5196.8</v>
      </c>
      <c r="U1544">
        <v>278.70878207999999</v>
      </c>
      <c r="V1544">
        <v>2846</v>
      </c>
      <c r="W1544">
        <v>855.52</v>
      </c>
      <c r="X1544">
        <v>4010</v>
      </c>
      <c r="Y1544">
        <v>17800</v>
      </c>
      <c r="Z1544">
        <v>1604.2144000000003</v>
      </c>
      <c r="AA1544">
        <v>13793.185440268393</v>
      </c>
      <c r="AB1544">
        <v>544</v>
      </c>
      <c r="AC1544">
        <v>1913.259</v>
      </c>
      <c r="AD1544">
        <v>4617.9376090000005</v>
      </c>
      <c r="AE1544">
        <v>3552.663918998318</v>
      </c>
      <c r="AF1544">
        <v>3803.7411417322837</v>
      </c>
      <c r="AG1544">
        <v>16760.600457112971</v>
      </c>
      <c r="AH1544">
        <v>3327.1330247187498</v>
      </c>
      <c r="AI1544">
        <v>1311</v>
      </c>
      <c r="AJ1544">
        <v>10765.313866664163</v>
      </c>
      <c r="AK1544">
        <v>4136.3870100000004</v>
      </c>
      <c r="AL1544">
        <v>123930.53125</v>
      </c>
      <c r="AM1544">
        <v>93057.935546875</v>
      </c>
      <c r="AN1544">
        <v>30872.5869140625</v>
      </c>
      <c r="AO1544" s="5" t="s">
        <v>2447</v>
      </c>
    </row>
    <row r="1545" spans="1:41" ht="15" x14ac:dyDescent="0.25">
      <c r="A1545">
        <v>2016</v>
      </c>
      <c r="B1545" s="5" t="s">
        <v>1808</v>
      </c>
      <c r="C1545" s="5" t="s">
        <v>474</v>
      </c>
      <c r="D1545" s="5" t="s">
        <v>153</v>
      </c>
      <c r="E1545" s="5" t="s">
        <v>174</v>
      </c>
      <c r="F1545" s="5" t="s">
        <v>174</v>
      </c>
      <c r="G1545" s="5" t="s">
        <v>94</v>
      </c>
      <c r="H1545" s="5" t="s">
        <v>319</v>
      </c>
      <c r="I1545">
        <v>1426.8820470940057</v>
      </c>
      <c r="J1545">
        <v>3108.9857598057001</v>
      </c>
      <c r="K1545">
        <v>287.67717310990201</v>
      </c>
      <c r="L1545">
        <v>273.26901495091522</v>
      </c>
      <c r="M1545">
        <v>1376.3737527086541</v>
      </c>
      <c r="N1545">
        <v>1065.9859107192663</v>
      </c>
      <c r="O1545">
        <v>1775.6082250908432</v>
      </c>
      <c r="P1545">
        <v>848.56202633350631</v>
      </c>
      <c r="Q1545">
        <v>692.58353388810031</v>
      </c>
      <c r="R1545">
        <v>814.10980260046347</v>
      </c>
      <c r="S1545">
        <v>937.66089353018447</v>
      </c>
      <c r="T1545">
        <v>903.52762759867881</v>
      </c>
      <c r="U1545">
        <v>144.96598825027692</v>
      </c>
      <c r="V1545">
        <v>758.96320718289019</v>
      </c>
      <c r="W1545">
        <v>228.69288174108783</v>
      </c>
      <c r="X1545">
        <v>1466.7265154685219</v>
      </c>
      <c r="Y1545">
        <v>8588.5320601185522</v>
      </c>
      <c r="Z1545">
        <v>1617.8601840887047</v>
      </c>
      <c r="AA1545">
        <v>7177.067983795293</v>
      </c>
      <c r="AB1545">
        <v>110.43115448428297</v>
      </c>
      <c r="AC1545">
        <v>1266.9465178105918</v>
      </c>
      <c r="AD1545">
        <v>2838.3475863621393</v>
      </c>
      <c r="AE1545">
        <v>1505.8793793311313</v>
      </c>
      <c r="AF1545">
        <v>2791.0914748840241</v>
      </c>
      <c r="AG1545">
        <v>8245.2902617974596</v>
      </c>
      <c r="AH1545">
        <v>2796.0662135755547</v>
      </c>
      <c r="AI1545">
        <v>637.48893725017899</v>
      </c>
      <c r="AJ1545">
        <v>3607.0410622208474</v>
      </c>
      <c r="AK1545">
        <v>498.18509562297055</v>
      </c>
      <c r="AL1545">
        <v>57790.79296875</v>
      </c>
      <c r="AM1545">
        <v>43934.015625</v>
      </c>
      <c r="AN1545">
        <v>13856.787109375</v>
      </c>
      <c r="AO1545" s="5" t="s">
        <v>2452</v>
      </c>
    </row>
    <row r="1546" spans="1:41" ht="15" x14ac:dyDescent="0.25">
      <c r="A1546">
        <v>2016</v>
      </c>
      <c r="B1546" s="5" t="s">
        <v>1806</v>
      </c>
      <c r="C1546" s="5" t="s">
        <v>474</v>
      </c>
      <c r="D1546" s="5" t="s">
        <v>153</v>
      </c>
      <c r="E1546" s="5" t="s">
        <v>174</v>
      </c>
      <c r="F1546" s="5" t="s">
        <v>174</v>
      </c>
      <c r="G1546" s="5" t="s">
        <v>94</v>
      </c>
      <c r="H1546" s="5" t="s">
        <v>319</v>
      </c>
      <c r="I1546">
        <v>1492.519538307009</v>
      </c>
      <c r="J1546">
        <v>4447.7800743285952</v>
      </c>
      <c r="K1546">
        <v>250.20973584664404</v>
      </c>
      <c r="L1546">
        <v>271.74418032524864</v>
      </c>
      <c r="M1546">
        <v>1372.699389232848</v>
      </c>
      <c r="N1546">
        <v>985.45719733042995</v>
      </c>
      <c r="O1546">
        <v>1517.6656108730867</v>
      </c>
      <c r="P1546">
        <v>692.17857252657677</v>
      </c>
      <c r="Q1546">
        <v>592.30899718296814</v>
      </c>
      <c r="R1546">
        <v>716.80987521115208</v>
      </c>
      <c r="S1546">
        <v>824.46158860943365</v>
      </c>
      <c r="T1546">
        <v>984.43174759335352</v>
      </c>
      <c r="U1546">
        <v>136.84842906089267</v>
      </c>
      <c r="V1546">
        <v>718.84026569056334</v>
      </c>
      <c r="W1546">
        <v>267.05787502680943</v>
      </c>
      <c r="X1546">
        <v>1310.5247639836518</v>
      </c>
      <c r="Y1546">
        <v>8384.0770503367276</v>
      </c>
      <c r="Z1546">
        <v>1320.7792613544161</v>
      </c>
      <c r="AA1546">
        <v>7109.0846668274708</v>
      </c>
      <c r="AB1546">
        <v>89.214127125647664</v>
      </c>
      <c r="AC1546">
        <v>1322.5481621508727</v>
      </c>
      <c r="AD1546">
        <v>2638.1673604283205</v>
      </c>
      <c r="AE1546">
        <v>1230.539684491692</v>
      </c>
      <c r="AF1546">
        <v>3286.7281465423166</v>
      </c>
      <c r="AG1546">
        <v>7102.0125175539442</v>
      </c>
      <c r="AH1546">
        <v>2668.1689433859647</v>
      </c>
      <c r="AI1546">
        <v>586.55724960770647</v>
      </c>
      <c r="AJ1546">
        <v>4178.3431653345297</v>
      </c>
      <c r="AK1546">
        <v>496.31767274498242</v>
      </c>
      <c r="AL1546">
        <v>56994.0703125</v>
      </c>
      <c r="AM1546">
        <v>43988.59765625</v>
      </c>
      <c r="AN1546">
        <v>13005.4765625</v>
      </c>
      <c r="AO1546" s="5" t="s">
        <v>2451</v>
      </c>
    </row>
    <row r="1547" spans="1:41" ht="15" x14ac:dyDescent="0.25">
      <c r="A1547">
        <v>2016</v>
      </c>
      <c r="B1547" s="5" t="s">
        <v>1807</v>
      </c>
      <c r="C1547" s="5" t="s">
        <v>474</v>
      </c>
      <c r="D1547" s="5" t="s">
        <v>153</v>
      </c>
      <c r="E1547" s="5" t="s">
        <v>174</v>
      </c>
      <c r="F1547" s="5" t="s">
        <v>174</v>
      </c>
      <c r="G1547" s="5" t="s">
        <v>94</v>
      </c>
      <c r="H1547" s="5" t="s">
        <v>319</v>
      </c>
      <c r="I1547">
        <v>1869.3611407789067</v>
      </c>
      <c r="J1547">
        <v>3205.4144835705806</v>
      </c>
      <c r="K1547">
        <v>246.09799549755476</v>
      </c>
      <c r="L1547">
        <v>282.83655106262938</v>
      </c>
      <c r="M1547">
        <v>1577.100634868297</v>
      </c>
      <c r="N1547">
        <v>1068.9409865783359</v>
      </c>
      <c r="O1547">
        <v>1448.6223831820398</v>
      </c>
      <c r="P1547">
        <v>734.77111130149274</v>
      </c>
      <c r="Q1547">
        <v>720.20713087041361</v>
      </c>
      <c r="R1547">
        <v>559.44520231658259</v>
      </c>
      <c r="S1547">
        <v>900.66466977452069</v>
      </c>
      <c r="T1547">
        <v>1006.5357689061544</v>
      </c>
      <c r="U1547">
        <v>145.3437650300487</v>
      </c>
      <c r="V1547">
        <v>717.66000323008814</v>
      </c>
      <c r="W1547">
        <v>258.77028082808323</v>
      </c>
      <c r="X1547">
        <v>1548.0520125776654</v>
      </c>
      <c r="Y1547">
        <v>8661.2402914374579</v>
      </c>
      <c r="Z1547">
        <v>1668.8363048464041</v>
      </c>
      <c r="AA1547">
        <v>7082.2873588533466</v>
      </c>
      <c r="AB1547">
        <v>109.71239881077084</v>
      </c>
      <c r="AC1547">
        <v>1270.2481403595668</v>
      </c>
      <c r="AD1547">
        <v>3021.869354038191</v>
      </c>
      <c r="AE1547">
        <v>1509.8036533592317</v>
      </c>
      <c r="AF1547">
        <v>2836.2816048553659</v>
      </c>
      <c r="AG1547">
        <v>7369.8548999308623</v>
      </c>
      <c r="AH1547">
        <v>2765.6824890818943</v>
      </c>
      <c r="AI1547">
        <v>575.73845981432032</v>
      </c>
      <c r="AJ1547">
        <v>4088.0816595479337</v>
      </c>
      <c r="AK1547">
        <v>481.12409753714184</v>
      </c>
      <c r="AL1547">
        <v>57730.59375</v>
      </c>
      <c r="AM1547">
        <v>43790.61328125</v>
      </c>
      <c r="AN1547">
        <v>13939.970703125</v>
      </c>
      <c r="AO1547" s="5" t="s">
        <v>2450</v>
      </c>
    </row>
    <row r="1548" spans="1:41" ht="15" x14ac:dyDescent="0.25">
      <c r="A1548">
        <v>2016</v>
      </c>
      <c r="B1548" s="5" t="s">
        <v>803</v>
      </c>
      <c r="C1548" s="5" t="s">
        <v>474</v>
      </c>
      <c r="D1548" s="5" t="s">
        <v>153</v>
      </c>
      <c r="E1548" s="5" t="s">
        <v>174</v>
      </c>
      <c r="F1548" s="5" t="s">
        <v>174</v>
      </c>
      <c r="G1548" s="5" t="s">
        <v>94</v>
      </c>
      <c r="H1548" s="5" t="s">
        <v>319</v>
      </c>
      <c r="I1548">
        <v>1449.737317622021</v>
      </c>
      <c r="J1548">
        <v>4457</v>
      </c>
      <c r="K1548">
        <v>286.55399999999997</v>
      </c>
      <c r="L1548">
        <v>269</v>
      </c>
      <c r="M1548">
        <v>1756</v>
      </c>
      <c r="N1548">
        <v>1078.0699072</v>
      </c>
      <c r="O1548">
        <v>1480</v>
      </c>
      <c r="P1548">
        <v>988.81899999999996</v>
      </c>
      <c r="Q1548">
        <v>481.86099999999999</v>
      </c>
      <c r="R1548">
        <v>827.57048400000008</v>
      </c>
      <c r="S1548">
        <v>1140.5</v>
      </c>
      <c r="T1548">
        <v>775</v>
      </c>
      <c r="U1548">
        <v>76</v>
      </c>
      <c r="V1548">
        <v>719</v>
      </c>
      <c r="W1548">
        <v>580</v>
      </c>
      <c r="X1548">
        <v>1345</v>
      </c>
      <c r="Y1548">
        <v>8555</v>
      </c>
      <c r="Z1548">
        <v>1061.1199999999999</v>
      </c>
      <c r="AA1548">
        <v>7237.3244700000014</v>
      </c>
      <c r="AB1548"/>
      <c r="AC1548">
        <v>1262</v>
      </c>
      <c r="AD1548">
        <v>4235.3159999999998</v>
      </c>
      <c r="AE1548">
        <v>1370</v>
      </c>
      <c r="AF1548">
        <v>2670.8400012609181</v>
      </c>
      <c r="AG1548">
        <v>7887.950859999999</v>
      </c>
      <c r="AH1548">
        <v>2553.4256</v>
      </c>
      <c r="AI1548">
        <v>635</v>
      </c>
      <c r="AJ1548">
        <v>4185.5457856123057</v>
      </c>
      <c r="AK1548">
        <v>496</v>
      </c>
      <c r="AL1548">
        <v>59859.63671875</v>
      </c>
      <c r="AM1548">
        <v>44576.83984375</v>
      </c>
      <c r="AN1548">
        <v>15282.7958984375</v>
      </c>
      <c r="AO1548" s="5" t="s">
        <v>961</v>
      </c>
    </row>
    <row r="1549" spans="1:41" ht="15" x14ac:dyDescent="0.25">
      <c r="A1549">
        <v>2016</v>
      </c>
      <c r="B1549" s="5" t="s">
        <v>1808</v>
      </c>
      <c r="C1549" s="5" t="s">
        <v>474</v>
      </c>
      <c r="D1549" s="5" t="s">
        <v>153</v>
      </c>
      <c r="E1549" s="5" t="s">
        <v>174</v>
      </c>
      <c r="F1549" s="5" t="s">
        <v>174</v>
      </c>
      <c r="G1549" s="5" t="s">
        <v>97</v>
      </c>
      <c r="H1549" s="5" t="s">
        <v>319</v>
      </c>
      <c r="I1549">
        <v>1449.737317622021</v>
      </c>
      <c r="J1549">
        <v>3155.6875</v>
      </c>
      <c r="K1549">
        <v>290.27920199999988</v>
      </c>
      <c r="L1549">
        <v>278</v>
      </c>
      <c r="M1549">
        <v>1371</v>
      </c>
      <c r="N1549">
        <v>1078.0699072</v>
      </c>
      <c r="O1549">
        <v>1768.6757480000001</v>
      </c>
      <c r="P1549">
        <v>845.24900000000002</v>
      </c>
      <c r="Q1549">
        <v>689.87949173830191</v>
      </c>
      <c r="R1549">
        <v>836.36227497445179</v>
      </c>
      <c r="S1549">
        <v>934</v>
      </c>
      <c r="T1549">
        <v>913.49999999999989</v>
      </c>
      <c r="U1549">
        <v>147.28800000000001</v>
      </c>
      <c r="V1549">
        <v>756</v>
      </c>
      <c r="W1549">
        <v>227.8</v>
      </c>
      <c r="X1549">
        <v>1461</v>
      </c>
      <c r="Y1549">
        <v>8555</v>
      </c>
      <c r="Z1549">
        <v>1611.5436</v>
      </c>
      <c r="AA1549">
        <v>7313.7165650921479</v>
      </c>
      <c r="AB1549">
        <v>110</v>
      </c>
      <c r="AC1549">
        <v>1262</v>
      </c>
      <c r="AD1549">
        <v>2827.2658740000002</v>
      </c>
      <c r="AE1549">
        <v>1531.3206547406551</v>
      </c>
      <c r="AF1549">
        <v>2839.412401574803</v>
      </c>
      <c r="AG1549">
        <v>8453.7751885071721</v>
      </c>
      <c r="AH1549">
        <v>2842.2451460434149</v>
      </c>
      <c r="AI1549">
        <v>635</v>
      </c>
      <c r="AJ1549">
        <v>3655.4756248141662</v>
      </c>
      <c r="AK1549">
        <v>496.24004000000002</v>
      </c>
      <c r="AL1549">
        <v>58335.51953125</v>
      </c>
      <c r="AM1549">
        <v>44458.515625</v>
      </c>
      <c r="AN1549">
        <v>13877.005859375</v>
      </c>
      <c r="AO1549" s="5" t="s">
        <v>2454</v>
      </c>
    </row>
    <row r="1550" spans="1:41" ht="15" x14ac:dyDescent="0.25">
      <c r="A1550">
        <v>2016</v>
      </c>
      <c r="B1550" s="5" t="s">
        <v>803</v>
      </c>
      <c r="C1550" s="5" t="s">
        <v>474</v>
      </c>
      <c r="D1550" s="5" t="s">
        <v>153</v>
      </c>
      <c r="E1550" s="5" t="s">
        <v>174</v>
      </c>
      <c r="F1550" s="5" t="s">
        <v>174</v>
      </c>
      <c r="G1550" s="5" t="s">
        <v>97</v>
      </c>
      <c r="H1550" s="5" t="s">
        <v>319</v>
      </c>
      <c r="I1550">
        <v>1449.737317622021</v>
      </c>
      <c r="J1550">
        <v>4457</v>
      </c>
      <c r="K1550">
        <v>290.27920199999988</v>
      </c>
      <c r="L1550">
        <v>269</v>
      </c>
      <c r="M1550">
        <v>1756</v>
      </c>
      <c r="N1550">
        <v>1078.0699072</v>
      </c>
      <c r="O1550">
        <v>1480</v>
      </c>
      <c r="P1550">
        <v>988.81899999999996</v>
      </c>
      <c r="Q1550">
        <v>481.86099999999999</v>
      </c>
      <c r="R1550">
        <v>827.57048400000008</v>
      </c>
      <c r="S1550">
        <v>1140.5</v>
      </c>
      <c r="T1550">
        <v>775</v>
      </c>
      <c r="U1550">
        <v>76</v>
      </c>
      <c r="V1550">
        <v>719</v>
      </c>
      <c r="W1550">
        <v>580</v>
      </c>
      <c r="X1550">
        <v>1345</v>
      </c>
      <c r="Y1550">
        <v>8555</v>
      </c>
      <c r="Z1550">
        <v>1061.1199999999999</v>
      </c>
      <c r="AA1550">
        <v>7237.3244700000014</v>
      </c>
      <c r="AB1550"/>
      <c r="AC1550">
        <v>1262</v>
      </c>
      <c r="AD1550">
        <v>4235.3159999999998</v>
      </c>
      <c r="AE1550">
        <v>1370</v>
      </c>
      <c r="AF1550">
        <v>2670.8400012609181</v>
      </c>
      <c r="AG1550">
        <v>7887.950859999999</v>
      </c>
      <c r="AH1550">
        <v>2553.4256</v>
      </c>
      <c r="AI1550">
        <v>635</v>
      </c>
      <c r="AJ1550">
        <v>4185.5457856123057</v>
      </c>
      <c r="AK1550">
        <v>496</v>
      </c>
      <c r="AL1550">
        <v>59863.359375</v>
      </c>
      <c r="AM1550">
        <v>44576.83984375</v>
      </c>
      <c r="AN1550">
        <v>15286.521484375</v>
      </c>
      <c r="AO1550" s="5" t="s">
        <v>963</v>
      </c>
    </row>
    <row r="1551" spans="1:41" ht="15" x14ac:dyDescent="0.25">
      <c r="A1551">
        <v>2016</v>
      </c>
      <c r="B1551" s="5" t="s">
        <v>1806</v>
      </c>
      <c r="C1551" s="5" t="s">
        <v>474</v>
      </c>
      <c r="D1551" s="5" t="s">
        <v>153</v>
      </c>
      <c r="E1551" s="5" t="s">
        <v>174</v>
      </c>
      <c r="F1551" s="5" t="s">
        <v>174</v>
      </c>
      <c r="G1551" s="5" t="s">
        <v>97</v>
      </c>
      <c r="H1551" s="5" t="s">
        <v>319</v>
      </c>
      <c r="I1551">
        <v>1516.1229226462681</v>
      </c>
      <c r="J1551">
        <v>4244.0259531249994</v>
      </c>
      <c r="K1551">
        <v>266</v>
      </c>
      <c r="L1551">
        <v>281.22012000000001</v>
      </c>
      <c r="M1551">
        <v>1405.5631461799201</v>
      </c>
      <c r="N1551">
        <v>1034.8918906250001</v>
      </c>
      <c r="O1551">
        <v>1546.6</v>
      </c>
      <c r="P1551">
        <v>718.2</v>
      </c>
      <c r="Q1551">
        <v>606.83601540000006</v>
      </c>
      <c r="R1551">
        <v>729.91563409304149</v>
      </c>
      <c r="S1551">
        <v>844.70249999999999</v>
      </c>
      <c r="T1551">
        <v>1033.8150000000001</v>
      </c>
      <c r="U1551">
        <v>127</v>
      </c>
      <c r="V1551">
        <v>736</v>
      </c>
      <c r="W1551">
        <v>269.88881759999998</v>
      </c>
      <c r="X1551">
        <v>1396.3620174328919</v>
      </c>
      <c r="Y1551">
        <v>9197</v>
      </c>
      <c r="Z1551">
        <v>1353.1728000000001</v>
      </c>
      <c r="AA1551">
        <v>7405.0628356200004</v>
      </c>
      <c r="AB1551">
        <v>87</v>
      </c>
      <c r="AC1551">
        <v>1386.8612266508151</v>
      </c>
      <c r="AD1551">
        <v>2681.7751831999999</v>
      </c>
      <c r="AE1551">
        <v>1262.3274161735701</v>
      </c>
      <c r="AF1551">
        <v>3401.3390191897652</v>
      </c>
      <c r="AG1551">
        <v>7306.5172371608824</v>
      </c>
      <c r="AH1551">
        <v>2777.5816249999989</v>
      </c>
      <c r="AI1551">
        <v>595.10880000000009</v>
      </c>
      <c r="AJ1551">
        <v>4355.9178184120437</v>
      </c>
      <c r="AK1551">
        <v>486</v>
      </c>
      <c r="AL1551">
        <v>59052.8046875</v>
      </c>
      <c r="AM1551">
        <v>45662.41015625</v>
      </c>
      <c r="AN1551">
        <v>13390.396484375</v>
      </c>
      <c r="AO1551" s="5" t="s">
        <v>2455</v>
      </c>
    </row>
    <row r="1552" spans="1:41" ht="15" x14ac:dyDescent="0.25">
      <c r="A1552">
        <v>2016</v>
      </c>
      <c r="B1552" s="5" t="s">
        <v>1807</v>
      </c>
      <c r="C1552" s="5" t="s">
        <v>474</v>
      </c>
      <c r="D1552" s="5" t="s">
        <v>153</v>
      </c>
      <c r="E1552" s="5" t="s">
        <v>174</v>
      </c>
      <c r="F1552" s="5" t="s">
        <v>174</v>
      </c>
      <c r="G1552" s="5" t="s">
        <v>97</v>
      </c>
      <c r="H1552" s="5" t="s">
        <v>319</v>
      </c>
      <c r="I1552">
        <v>1895.125267346154</v>
      </c>
      <c r="J1552">
        <v>3329.5</v>
      </c>
      <c r="K1552">
        <v>254.3291457286432</v>
      </c>
      <c r="L1552">
        <v>286.05799999999999</v>
      </c>
      <c r="M1552">
        <v>1606.0315000000001</v>
      </c>
      <c r="N1552">
        <v>1116</v>
      </c>
      <c r="O1552">
        <v>1546.6</v>
      </c>
      <c r="P1552">
        <v>757.98527999999999</v>
      </c>
      <c r="Q1552">
        <v>740.57415889049992</v>
      </c>
      <c r="R1552">
        <v>579.31932088869064</v>
      </c>
      <c r="S1552">
        <v>926.13492934252838</v>
      </c>
      <c r="T1552">
        <v>1071.2249999999999</v>
      </c>
      <c r="U1552">
        <v>150.23375999999999</v>
      </c>
      <c r="V1552">
        <v>742</v>
      </c>
      <c r="W1552">
        <v>262.23180000000002</v>
      </c>
      <c r="X1552">
        <v>1634.61</v>
      </c>
      <c r="Y1552">
        <v>9135.0679999999993</v>
      </c>
      <c r="Z1552">
        <v>1716.03</v>
      </c>
      <c r="AA1552">
        <v>7341.3245077163847</v>
      </c>
      <c r="AB1552">
        <v>109</v>
      </c>
      <c r="AC1552">
        <v>1354.317824</v>
      </c>
      <c r="AD1552">
        <v>3262.692317501926</v>
      </c>
      <c r="AE1552">
        <v>1530</v>
      </c>
      <c r="AF1552">
        <v>2868.5862568804209</v>
      </c>
      <c r="AG1552">
        <v>7674</v>
      </c>
      <c r="AH1552">
        <v>2949.8328817531878</v>
      </c>
      <c r="AI1552">
        <v>583.44000000000005</v>
      </c>
      <c r="AJ1552">
        <v>4353.1547095093847</v>
      </c>
      <c r="AK1552">
        <v>495.68599999999992</v>
      </c>
      <c r="AL1552">
        <v>60271.08984375</v>
      </c>
      <c r="AM1552">
        <v>45569.27734375</v>
      </c>
      <c r="AN1552">
        <v>14701.8134765625</v>
      </c>
      <c r="AO1552" s="5" t="s">
        <v>2453</v>
      </c>
    </row>
    <row r="1553" spans="1:41" ht="15" x14ac:dyDescent="0.25">
      <c r="A1553">
        <v>2016</v>
      </c>
      <c r="B1553" s="5" t="s">
        <v>1806</v>
      </c>
      <c r="C1553" s="5" t="s">
        <v>474</v>
      </c>
      <c r="D1553" s="5" t="s">
        <v>153</v>
      </c>
      <c r="E1553" s="5" t="s">
        <v>177</v>
      </c>
      <c r="F1553" s="5" t="s">
        <v>177</v>
      </c>
      <c r="G1553" s="5" t="s">
        <v>94</v>
      </c>
      <c r="H1553" s="5" t="s">
        <v>319</v>
      </c>
      <c r="I1553">
        <v>6076.1100713983733</v>
      </c>
      <c r="J1553">
        <v>574.25185276278955</v>
      </c>
      <c r="K1553">
        <v>0</v>
      </c>
      <c r="L1553">
        <v>165.81522248525548</v>
      </c>
      <c r="M1553">
        <v>2200.7289606867912</v>
      </c>
      <c r="N1553">
        <v>2015.0087333551455</v>
      </c>
      <c r="O1553">
        <v>1891.9547649059764</v>
      </c>
      <c r="P1553">
        <v>3589.0740797674348</v>
      </c>
      <c r="Q1553">
        <v>1198.6650876461451</v>
      </c>
      <c r="R1553">
        <v>2286.7502108952217</v>
      </c>
      <c r="S1553">
        <v>1914.5146591216574</v>
      </c>
      <c r="T1553">
        <v>2645.6603216571375</v>
      </c>
      <c r="U1553">
        <v>245.6806442982955</v>
      </c>
      <c r="V1553">
        <v>2989.185983577735</v>
      </c>
      <c r="W1553">
        <v>1133.121959469433</v>
      </c>
      <c r="X1553">
        <v>4742.5061890198795</v>
      </c>
      <c r="Y1553">
        <v>16740.466957772394</v>
      </c>
      <c r="Z1553">
        <v>1374.3705386684508</v>
      </c>
      <c r="AA1553">
        <v>15242.168594163322</v>
      </c>
      <c r="AB1553">
        <v>803.95259386790542</v>
      </c>
      <c r="AC1553">
        <v>2868.6894211440544</v>
      </c>
      <c r="AD1553">
        <v>2049.5281083803166</v>
      </c>
      <c r="AE1553">
        <v>3503.5982633216195</v>
      </c>
      <c r="AF1553">
        <v>8111.1573725597491</v>
      </c>
      <c r="AG1553">
        <v>43582.428491281011</v>
      </c>
      <c r="AH1553">
        <v>7052.5727713600609</v>
      </c>
      <c r="AI1553">
        <v>1148.5037055255791</v>
      </c>
      <c r="AJ1553">
        <v>4425.1261845271047</v>
      </c>
      <c r="AK1553">
        <v>1658.1522248525548</v>
      </c>
      <c r="AL1553">
        <v>142229.75</v>
      </c>
      <c r="AM1553">
        <v>114988.546875</v>
      </c>
      <c r="AN1553">
        <v>27241.1953125</v>
      </c>
      <c r="AO1553" s="5" t="s">
        <v>2456</v>
      </c>
    </row>
    <row r="1554" spans="1:41" ht="15" x14ac:dyDescent="0.25">
      <c r="A1554">
        <v>2016</v>
      </c>
      <c r="B1554" s="5" t="s">
        <v>803</v>
      </c>
      <c r="C1554" s="5" t="s">
        <v>474</v>
      </c>
      <c r="D1554" s="5" t="s">
        <v>153</v>
      </c>
      <c r="E1554" s="5" t="s">
        <v>177</v>
      </c>
      <c r="F1554" s="5" t="s">
        <v>177</v>
      </c>
      <c r="G1554" s="5" t="s">
        <v>94</v>
      </c>
      <c r="H1554" s="5" t="s">
        <v>319</v>
      </c>
      <c r="I1554">
        <v>4552.0890599999993</v>
      </c>
      <c r="J1554">
        <v>3743</v>
      </c>
      <c r="K1554">
        <v>187</v>
      </c>
      <c r="L1554">
        <v>250</v>
      </c>
      <c r="M1554">
        <v>1742.00217</v>
      </c>
      <c r="N1554">
        <v>1293.5124483523809</v>
      </c>
      <c r="O1554">
        <v>1767</v>
      </c>
      <c r="P1554">
        <v>3470.625</v>
      </c>
      <c r="Q1554">
        <v>949.33799999999997</v>
      </c>
      <c r="R1554">
        <v>2288</v>
      </c>
      <c r="S1554">
        <v>3385</v>
      </c>
      <c r="T1554">
        <v>2350</v>
      </c>
      <c r="U1554">
        <v>300</v>
      </c>
      <c r="V1554">
        <v>1982</v>
      </c>
      <c r="W1554">
        <v>1935</v>
      </c>
      <c r="X1554">
        <v>2884</v>
      </c>
      <c r="Y1554">
        <v>17321</v>
      </c>
      <c r="Z1554">
        <v>723.38694388137083</v>
      </c>
      <c r="AA1554">
        <v>10637.396360000001</v>
      </c>
      <c r="AB1554"/>
      <c r="AC1554">
        <v>3114</v>
      </c>
      <c r="AD1554">
        <v>1528</v>
      </c>
      <c r="AE1554">
        <v>4094</v>
      </c>
      <c r="AF1554">
        <v>6297.7322100000001</v>
      </c>
      <c r="AG1554">
        <v>47886.346052644993</v>
      </c>
      <c r="AH1554">
        <v>4677.8501499999966</v>
      </c>
      <c r="AI1554">
        <v>1160</v>
      </c>
      <c r="AJ1554">
        <v>4344.3372610294109</v>
      </c>
      <c r="AK1554">
        <v>2456</v>
      </c>
      <c r="AL1554">
        <v>137318.609375</v>
      </c>
      <c r="AM1554">
        <v>113246.7578125</v>
      </c>
      <c r="AN1554">
        <v>24071.8515625</v>
      </c>
      <c r="AO1554" s="5" t="s">
        <v>966</v>
      </c>
    </row>
    <row r="1555" spans="1:41" ht="15" x14ac:dyDescent="0.25">
      <c r="A1555">
        <v>2016</v>
      </c>
      <c r="B1555" s="5" t="s">
        <v>1807</v>
      </c>
      <c r="C1555" s="5" t="s">
        <v>474</v>
      </c>
      <c r="D1555" s="5" t="s">
        <v>153</v>
      </c>
      <c r="E1555" s="5" t="s">
        <v>177</v>
      </c>
      <c r="F1555" s="5" t="s">
        <v>177</v>
      </c>
      <c r="G1555" s="5" t="s">
        <v>94</v>
      </c>
      <c r="H1555" s="5" t="s">
        <v>319</v>
      </c>
      <c r="I1555">
        <v>4251.3778320281208</v>
      </c>
      <c r="J1555">
        <v>4825.1737260858326</v>
      </c>
      <c r="K1555">
        <v>716.28469140454956</v>
      </c>
      <c r="L1555">
        <v>162.75683383212515</v>
      </c>
      <c r="M1555">
        <v>1768.4269799650544</v>
      </c>
      <c r="N1555">
        <v>3369.8817542978049</v>
      </c>
      <c r="O1555">
        <v>1841.9604570982626</v>
      </c>
      <c r="P1555">
        <v>2620.0126064627198</v>
      </c>
      <c r="Q1555">
        <v>897.8299058642898</v>
      </c>
      <c r="R1555">
        <v>2498.6193600537931</v>
      </c>
      <c r="S1555">
        <v>2567.6530104841318</v>
      </c>
      <c r="T1555">
        <v>2717.6465760466172</v>
      </c>
      <c r="U1555">
        <v>251.63394222653861</v>
      </c>
      <c r="V1555">
        <v>2677.3851452903709</v>
      </c>
      <c r="W1555">
        <v>2021.093627890491</v>
      </c>
      <c r="X1555">
        <v>2793.8696731094133</v>
      </c>
      <c r="Y1555">
        <v>16044.180156364102</v>
      </c>
      <c r="Z1555">
        <v>2038.2349320349626</v>
      </c>
      <c r="AA1555">
        <v>12007.417733323871</v>
      </c>
      <c r="AB1555">
        <v>789.12404282242505</v>
      </c>
      <c r="AC1555">
        <v>2429.7773461394568</v>
      </c>
      <c r="AD1555">
        <v>1662.7970902329671</v>
      </c>
      <c r="AE1555">
        <v>4081.1220370438264</v>
      </c>
      <c r="AF1555">
        <v>7138.3516730824467</v>
      </c>
      <c r="AG1555">
        <v>43621.247152854921</v>
      </c>
      <c r="AH1555">
        <v>5925.7605990816846</v>
      </c>
      <c r="AI1555">
        <v>1127.320061174893</v>
      </c>
      <c r="AJ1555">
        <v>4761.1956897183809</v>
      </c>
      <c r="AK1555">
        <v>2239.3367525193366</v>
      </c>
      <c r="AL1555">
        <v>139847.484375</v>
      </c>
      <c r="AM1555">
        <v>113676.1953125</v>
      </c>
      <c r="AN1555">
        <v>26171.2734375</v>
      </c>
      <c r="AO1555" s="5" t="s">
        <v>2458</v>
      </c>
    </row>
    <row r="1556" spans="1:41" ht="15" x14ac:dyDescent="0.25">
      <c r="A1556">
        <v>2016</v>
      </c>
      <c r="B1556" s="5" t="s">
        <v>1808</v>
      </c>
      <c r="C1556" s="5" t="s">
        <v>474</v>
      </c>
      <c r="D1556" s="5" t="s">
        <v>153</v>
      </c>
      <c r="E1556" s="5" t="s">
        <v>177</v>
      </c>
      <c r="F1556" s="5" t="s">
        <v>177</v>
      </c>
      <c r="G1556" s="5" t="s">
        <v>94</v>
      </c>
      <c r="H1556" s="5" t="s">
        <v>319</v>
      </c>
      <c r="I1556">
        <v>2809.9709218318912</v>
      </c>
      <c r="J1556">
        <v>3917.9462649699399</v>
      </c>
      <c r="K1556">
        <v>187.73296262328105</v>
      </c>
      <c r="L1556">
        <v>376.48213210863497</v>
      </c>
      <c r="M1556">
        <v>1808.0591747835783</v>
      </c>
      <c r="N1556">
        <v>1289.038925203188</v>
      </c>
      <c r="O1556">
        <v>2030.9293229245859</v>
      </c>
      <c r="P1556">
        <v>3564.3492282645111</v>
      </c>
      <c r="Q1556">
        <v>1084.6859208518001</v>
      </c>
      <c r="R1556">
        <v>2340.1365554805784</v>
      </c>
      <c r="S1556">
        <v>3133.2330285949743</v>
      </c>
      <c r="T1556">
        <v>1932.5452034749519</v>
      </c>
      <c r="U1556">
        <v>258.5092934518442</v>
      </c>
      <c r="V1556">
        <v>2425.4697203093424</v>
      </c>
      <c r="W1556">
        <v>1942.5843993371595</v>
      </c>
      <c r="X1556">
        <v>2646.0107750103175</v>
      </c>
      <c r="Y1556">
        <v>17388.891152929686</v>
      </c>
      <c r="Z1556">
        <v>610.52682151882527</v>
      </c>
      <c r="AA1556">
        <v>10236.219806879904</v>
      </c>
      <c r="AB1556">
        <v>787.07295559707131</v>
      </c>
      <c r="AC1556">
        <v>3126.205591491429</v>
      </c>
      <c r="AD1556">
        <v>1604.8005957593934</v>
      </c>
      <c r="AE1556">
        <v>3394.6486657501864</v>
      </c>
      <c r="AF1556">
        <v>6557.3324861542706</v>
      </c>
      <c r="AG1556">
        <v>42219.859753610472</v>
      </c>
      <c r="AH1556">
        <v>3871.5091547304069</v>
      </c>
      <c r="AI1556">
        <v>1164.5467200160749</v>
      </c>
      <c r="AJ1556">
        <v>4296.1395163939605</v>
      </c>
      <c r="AK1556">
        <v>2465.2480260741672</v>
      </c>
      <c r="AL1556">
        <v>129470.6953125</v>
      </c>
      <c r="AM1556">
        <v>105896.4140625</v>
      </c>
      <c r="AN1556">
        <v>23574.2734375</v>
      </c>
      <c r="AO1556" s="5" t="s">
        <v>2457</v>
      </c>
    </row>
    <row r="1557" spans="1:41" ht="15" x14ac:dyDescent="0.25">
      <c r="A1557">
        <v>2016</v>
      </c>
      <c r="B1557" s="5" t="s">
        <v>1806</v>
      </c>
      <c r="C1557" s="5" t="s">
        <v>474</v>
      </c>
      <c r="D1557" s="5" t="s">
        <v>153</v>
      </c>
      <c r="E1557" s="5" t="s">
        <v>177</v>
      </c>
      <c r="F1557" s="5" t="s">
        <v>177</v>
      </c>
      <c r="G1557" s="5" t="s">
        <v>97</v>
      </c>
      <c r="H1557" s="5" t="s">
        <v>319</v>
      </c>
      <c r="I1557">
        <v>6172.2004458436841</v>
      </c>
      <c r="J1557">
        <v>585</v>
      </c>
      <c r="K1557"/>
      <c r="L1557">
        <v>171.59733360000001</v>
      </c>
      <c r="M1557">
        <v>2253.4165499999999</v>
      </c>
      <c r="N1557">
        <v>2116.0900781249989</v>
      </c>
      <c r="O1557">
        <v>2023</v>
      </c>
      <c r="P1557">
        <v>3724</v>
      </c>
      <c r="Q1557">
        <v>1112.6179999999999</v>
      </c>
      <c r="R1557">
        <v>2328.5598984058388</v>
      </c>
      <c r="S1557">
        <v>1961.516875</v>
      </c>
      <c r="T1557">
        <v>2778.3778124999999</v>
      </c>
      <c r="U1557">
        <v>228</v>
      </c>
      <c r="V1557">
        <v>3063</v>
      </c>
      <c r="W1557">
        <v>1145.1335999999999</v>
      </c>
      <c r="X1557">
        <v>5053.6504843074308</v>
      </c>
      <c r="Y1557">
        <v>17128</v>
      </c>
      <c r="Z1557">
        <v>1433.4093987839999</v>
      </c>
      <c r="AA1557">
        <v>15876.757906339941</v>
      </c>
      <c r="AB1557">
        <v>784</v>
      </c>
      <c r="AC1557">
        <v>3008.1884677967641</v>
      </c>
      <c r="AD1557">
        <v>2083.4059661146011</v>
      </c>
      <c r="AE1557">
        <v>3594.1044395296358</v>
      </c>
      <c r="AF1557">
        <v>8394</v>
      </c>
      <c r="AG1557">
        <v>44837.583916693817</v>
      </c>
      <c r="AH1557">
        <v>7288.4523918062914</v>
      </c>
      <c r="AI1557">
        <v>1165.248</v>
      </c>
      <c r="AJ1557">
        <v>4613.1888246570261</v>
      </c>
      <c r="AK1557">
        <v>1716</v>
      </c>
      <c r="AL1557">
        <v>146638.5</v>
      </c>
      <c r="AM1557">
        <v>118386.3046875</v>
      </c>
      <c r="AN1557">
        <v>28252.203125</v>
      </c>
      <c r="AO1557" s="5" t="s">
        <v>2461</v>
      </c>
    </row>
    <row r="1558" spans="1:41" ht="15" x14ac:dyDescent="0.25">
      <c r="A1558">
        <v>2016</v>
      </c>
      <c r="B1558" s="5" t="s">
        <v>1807</v>
      </c>
      <c r="C1558" s="5" t="s">
        <v>474</v>
      </c>
      <c r="D1558" s="5" t="s">
        <v>153</v>
      </c>
      <c r="E1558" s="5" t="s">
        <v>177</v>
      </c>
      <c r="F1558" s="5" t="s">
        <v>177</v>
      </c>
      <c r="G1558" s="5" t="s">
        <v>97</v>
      </c>
      <c r="H1558" s="5" t="s">
        <v>319</v>
      </c>
      <c r="I1558">
        <v>4309.9716661247894</v>
      </c>
      <c r="J1558">
        <v>4956.5367736285734</v>
      </c>
      <c r="K1558">
        <v>740.24200520249246</v>
      </c>
      <c r="L1558">
        <v>164.916</v>
      </c>
      <c r="M1558">
        <v>1800.8676</v>
      </c>
      <c r="N1558">
        <v>3517</v>
      </c>
      <c r="O1558">
        <v>2023</v>
      </c>
      <c r="P1558">
        <v>2702.7886079999998</v>
      </c>
      <c r="Q1558">
        <v>921.65899999999999</v>
      </c>
      <c r="R1558">
        <v>2587.382043552816</v>
      </c>
      <c r="S1558">
        <v>2602</v>
      </c>
      <c r="T1558">
        <v>2700.8748000000001</v>
      </c>
      <c r="U1558">
        <v>260.10000000000002</v>
      </c>
      <c r="V1558">
        <v>2767</v>
      </c>
      <c r="W1558">
        <v>2048.1293999999998</v>
      </c>
      <c r="X1558">
        <v>2944.77</v>
      </c>
      <c r="Y1558">
        <v>16255</v>
      </c>
      <c r="Z1558">
        <v>2070</v>
      </c>
      <c r="AA1558">
        <v>12446.593256322039</v>
      </c>
      <c r="AB1558">
        <v>784</v>
      </c>
      <c r="AC1558">
        <v>2590.588928000001</v>
      </c>
      <c r="AD1558">
        <v>1706.9290000000001</v>
      </c>
      <c r="AE1558">
        <v>4135.7144041771471</v>
      </c>
      <c r="AF1558">
        <v>7219.6559999999999</v>
      </c>
      <c r="AG1558">
        <v>45755</v>
      </c>
      <c r="AH1558">
        <v>6301.4188643431717</v>
      </c>
      <c r="AI1558">
        <v>1142.4000000000001</v>
      </c>
      <c r="AJ1558">
        <v>5069.913755559689</v>
      </c>
      <c r="AK1558">
        <v>2285.9106999999999</v>
      </c>
      <c r="AL1558">
        <v>144810.34375</v>
      </c>
      <c r="AM1558">
        <v>117729.8203125</v>
      </c>
      <c r="AN1558">
        <v>27080.541015625</v>
      </c>
      <c r="AO1558" s="5" t="s">
        <v>2460</v>
      </c>
    </row>
    <row r="1559" spans="1:41" ht="15" x14ac:dyDescent="0.25">
      <c r="A1559">
        <v>2016</v>
      </c>
      <c r="B1559" s="5" t="s">
        <v>1808</v>
      </c>
      <c r="C1559" s="5" t="s">
        <v>474</v>
      </c>
      <c r="D1559" s="5" t="s">
        <v>153</v>
      </c>
      <c r="E1559" s="5" t="s">
        <v>177</v>
      </c>
      <c r="F1559" s="5" t="s">
        <v>177</v>
      </c>
      <c r="G1559" s="5" t="s">
        <v>97</v>
      </c>
      <c r="H1559" s="5" t="s">
        <v>319</v>
      </c>
      <c r="I1559">
        <v>2868</v>
      </c>
      <c r="J1559">
        <v>3949.934804627113</v>
      </c>
      <c r="K1559">
        <v>189.43100000000001</v>
      </c>
      <c r="L1559">
        <v>383</v>
      </c>
      <c r="M1559">
        <v>1801</v>
      </c>
      <c r="N1559">
        <v>1303.651446512381</v>
      </c>
      <c r="O1559">
        <v>2023</v>
      </c>
      <c r="P1559">
        <v>3550.433</v>
      </c>
      <c r="Q1559">
        <v>1080.451</v>
      </c>
      <c r="R1559">
        <v>2404.1006840119571</v>
      </c>
      <c r="S1559">
        <v>3121</v>
      </c>
      <c r="T1559">
        <v>1953.875</v>
      </c>
      <c r="U1559">
        <v>262.64999999999998</v>
      </c>
      <c r="V1559">
        <v>2416</v>
      </c>
      <c r="W1559">
        <v>1935</v>
      </c>
      <c r="X1559">
        <v>2635.68</v>
      </c>
      <c r="Y1559">
        <v>17321</v>
      </c>
      <c r="Z1559">
        <v>608.14315199999999</v>
      </c>
      <c r="AA1559">
        <v>10431.113448351751</v>
      </c>
      <c r="AB1559">
        <v>784</v>
      </c>
      <c r="AC1559">
        <v>3114</v>
      </c>
      <c r="AD1559">
        <v>1598.5350000000001</v>
      </c>
      <c r="AE1559">
        <v>3452</v>
      </c>
      <c r="AF1559">
        <v>6670.8566702241196</v>
      </c>
      <c r="AG1559">
        <v>43287.403052505433</v>
      </c>
      <c r="AH1559">
        <v>3933.521560915809</v>
      </c>
      <c r="AI1559">
        <v>1160</v>
      </c>
      <c r="AJ1559">
        <v>4353.8271431015692</v>
      </c>
      <c r="AK1559">
        <v>2455.623</v>
      </c>
      <c r="AL1559">
        <v>131047.2421875</v>
      </c>
      <c r="AM1559">
        <v>107456.5625</v>
      </c>
      <c r="AN1559">
        <v>23590.666015625</v>
      </c>
      <c r="AO1559" s="5" t="s">
        <v>2459</v>
      </c>
    </row>
    <row r="1560" spans="1:41" ht="15" x14ac:dyDescent="0.25">
      <c r="A1560">
        <v>2016</v>
      </c>
      <c r="B1560" s="5" t="s">
        <v>803</v>
      </c>
      <c r="C1560" s="5" t="s">
        <v>474</v>
      </c>
      <c r="D1560" s="5" t="s">
        <v>153</v>
      </c>
      <c r="E1560" s="5" t="s">
        <v>177</v>
      </c>
      <c r="F1560" s="5" t="s">
        <v>177</v>
      </c>
      <c r="G1560" s="5" t="s">
        <v>97</v>
      </c>
      <c r="H1560" s="5" t="s">
        <v>319</v>
      </c>
      <c r="I1560">
        <v>4552.0890599999993</v>
      </c>
      <c r="J1560">
        <v>3743</v>
      </c>
      <c r="K1560">
        <v>189.43100000000001</v>
      </c>
      <c r="L1560">
        <v>250</v>
      </c>
      <c r="M1560">
        <v>1742</v>
      </c>
      <c r="N1560">
        <v>1293.5124483523809</v>
      </c>
      <c r="O1560">
        <v>1874</v>
      </c>
      <c r="P1560">
        <v>3470.625</v>
      </c>
      <c r="Q1560">
        <v>949.33799999999997</v>
      </c>
      <c r="R1560">
        <v>2288</v>
      </c>
      <c r="S1560">
        <v>3385</v>
      </c>
      <c r="T1560">
        <v>2350</v>
      </c>
      <c r="U1560">
        <v>300</v>
      </c>
      <c r="V1560">
        <v>1982</v>
      </c>
      <c r="W1560">
        <v>1935</v>
      </c>
      <c r="X1560">
        <v>2884</v>
      </c>
      <c r="Y1560">
        <v>17321</v>
      </c>
      <c r="Z1560">
        <v>723.38694388137083</v>
      </c>
      <c r="AA1560">
        <v>10637.396360000001</v>
      </c>
      <c r="AB1560"/>
      <c r="AC1560">
        <v>3114</v>
      </c>
      <c r="AD1560">
        <v>1528</v>
      </c>
      <c r="AE1560">
        <v>4094</v>
      </c>
      <c r="AF1560">
        <v>6297.7322100000001</v>
      </c>
      <c r="AG1560">
        <v>47886.346052644993</v>
      </c>
      <c r="AH1560">
        <v>4677.8501499999966</v>
      </c>
      <c r="AI1560">
        <v>1160</v>
      </c>
      <c r="AJ1560">
        <v>4344.3372610294109</v>
      </c>
      <c r="AK1560">
        <v>2456</v>
      </c>
      <c r="AL1560">
        <v>137428.046875</v>
      </c>
      <c r="AM1560">
        <v>113246.7578125</v>
      </c>
      <c r="AN1560">
        <v>24181.28125</v>
      </c>
      <c r="AO1560" s="5" t="s">
        <v>968</v>
      </c>
    </row>
    <row r="1561" spans="1:41" ht="15" x14ac:dyDescent="0.25">
      <c r="A1561">
        <v>2016</v>
      </c>
      <c r="B1561" s="5" t="s">
        <v>803</v>
      </c>
      <c r="C1561" s="5" t="s">
        <v>474</v>
      </c>
      <c r="D1561" s="5" t="s">
        <v>153</v>
      </c>
      <c r="E1561" s="5" t="s">
        <v>183</v>
      </c>
      <c r="F1561" s="5" t="s">
        <v>184</v>
      </c>
      <c r="G1561" s="5" t="s">
        <v>94</v>
      </c>
      <c r="H1561" s="5" t="s">
        <v>319</v>
      </c>
      <c r="I1561">
        <v>18810.345990599999</v>
      </c>
      <c r="J1561">
        <v>25220</v>
      </c>
      <c r="K1561">
        <v>2819.4083999999998</v>
      </c>
      <c r="L1561">
        <v>3383</v>
      </c>
      <c r="M1561">
        <v>11943.20217</v>
      </c>
      <c r="N1561">
        <v>10293.30146165238</v>
      </c>
      <c r="O1561">
        <v>6724</v>
      </c>
      <c r="P1561">
        <v>9574.7330000000002</v>
      </c>
      <c r="Q1561">
        <v>4360.0030000000006</v>
      </c>
      <c r="R1561">
        <v>8783.0353639999994</v>
      </c>
      <c r="S1561">
        <v>12143.906000000001</v>
      </c>
      <c r="T1561">
        <v>12075</v>
      </c>
      <c r="U1561">
        <v>1954</v>
      </c>
      <c r="V1561">
        <v>10278</v>
      </c>
      <c r="W1561">
        <v>4917</v>
      </c>
      <c r="X1561">
        <v>13728</v>
      </c>
      <c r="Y1561">
        <v>60641</v>
      </c>
      <c r="Z1561">
        <v>6116.6115438813704</v>
      </c>
      <c r="AA1561">
        <v>70233.700376615889</v>
      </c>
      <c r="AB1561">
        <v>0</v>
      </c>
      <c r="AC1561">
        <v>10378.259</v>
      </c>
      <c r="AD1561">
        <v>14248.508</v>
      </c>
      <c r="AE1561">
        <v>13270</v>
      </c>
      <c r="AF1561">
        <v>37042.572719999996</v>
      </c>
      <c r="AG1561">
        <v>115500.3404349693</v>
      </c>
      <c r="AH1561">
        <v>23577.19251999999</v>
      </c>
      <c r="AI1561">
        <v>5119</v>
      </c>
      <c r="AJ1561">
        <v>29570.1006042259</v>
      </c>
      <c r="AK1561">
        <v>9148</v>
      </c>
      <c r="AL1561">
        <v>551852.1875</v>
      </c>
      <c r="AM1561">
        <v>435409</v>
      </c>
      <c r="AN1561">
        <v>116443.21875</v>
      </c>
      <c r="AO1561" s="5" t="s">
        <v>969</v>
      </c>
    </row>
    <row r="1562" spans="1:41" ht="15" x14ac:dyDescent="0.25">
      <c r="A1562">
        <v>2016</v>
      </c>
      <c r="B1562" s="5" t="s">
        <v>1808</v>
      </c>
      <c r="C1562" s="5" t="s">
        <v>474</v>
      </c>
      <c r="D1562" s="5" t="s">
        <v>153</v>
      </c>
      <c r="E1562" s="5" t="s">
        <v>183</v>
      </c>
      <c r="F1562" s="5" t="s">
        <v>184</v>
      </c>
      <c r="G1562" s="5" t="s">
        <v>94</v>
      </c>
      <c r="H1562" s="5" t="s">
        <v>319</v>
      </c>
      <c r="I1562">
        <v>13460.691604932255</v>
      </c>
      <c r="J1562">
        <v>20124.771852111164</v>
      </c>
      <c r="K1562">
        <v>2830.4593143153188</v>
      </c>
      <c r="L1562">
        <v>3581.9866564069607</v>
      </c>
      <c r="M1562">
        <v>10769.045401390031</v>
      </c>
      <c r="N1562">
        <v>10259.263219842042</v>
      </c>
      <c r="O1562">
        <v>7742.4416115241111</v>
      </c>
      <c r="P1562">
        <v>10260.82315790081</v>
      </c>
      <c r="Q1562">
        <v>5713.3494235568469</v>
      </c>
      <c r="R1562">
        <v>8233.9628269986351</v>
      </c>
      <c r="S1562">
        <v>11286.529147406558</v>
      </c>
      <c r="T1562">
        <v>11705.702375333994</v>
      </c>
      <c r="U1562">
        <v>2075.6135427665708</v>
      </c>
      <c r="V1562">
        <v>10502.00279145531</v>
      </c>
      <c r="W1562">
        <v>4792.0093609075266</v>
      </c>
      <c r="X1562">
        <v>15439.881668240712</v>
      </c>
      <c r="Y1562">
        <v>60878.687628012762</v>
      </c>
      <c r="Z1562">
        <v>6080.329503398606</v>
      </c>
      <c r="AA1562">
        <v>71498.963948928649</v>
      </c>
      <c r="AB1562">
        <v>2232.7171597549577</v>
      </c>
      <c r="AC1562">
        <v>10418.937480971819</v>
      </c>
      <c r="AD1562">
        <v>13729.591283486545</v>
      </c>
      <c r="AE1562">
        <v>12966.104319176888</v>
      </c>
      <c r="AF1562">
        <v>35771.700442729329</v>
      </c>
      <c r="AG1562">
        <v>104035.90126411528</v>
      </c>
      <c r="AH1562">
        <v>19999.158851097258</v>
      </c>
      <c r="AI1562">
        <v>5139.0643618640415</v>
      </c>
      <c r="AJ1562">
        <v>30489.810067513008</v>
      </c>
      <c r="AK1562">
        <v>9184.1624119307671</v>
      </c>
      <c r="AL1562">
        <v>531203.625</v>
      </c>
      <c r="AM1562">
        <v>416352.90625</v>
      </c>
      <c r="AN1562">
        <v>114850.765625</v>
      </c>
      <c r="AO1562" s="5" t="s">
        <v>2462</v>
      </c>
    </row>
    <row r="1563" spans="1:41" ht="15" x14ac:dyDescent="0.25">
      <c r="A1563">
        <v>2016</v>
      </c>
      <c r="B1563" s="5" t="s">
        <v>1807</v>
      </c>
      <c r="C1563" s="5" t="s">
        <v>474</v>
      </c>
      <c r="D1563" s="5" t="s">
        <v>153</v>
      </c>
      <c r="E1563" s="5" t="s">
        <v>183</v>
      </c>
      <c r="F1563" s="5" t="s">
        <v>184</v>
      </c>
      <c r="G1563" s="5" t="s">
        <v>94</v>
      </c>
      <c r="H1563" s="5" t="s">
        <v>319</v>
      </c>
      <c r="I1563">
        <v>15079.991444716303</v>
      </c>
      <c r="J1563">
        <v>21553.813073568006</v>
      </c>
      <c r="K1563">
        <v>2728.8772224212612</v>
      </c>
      <c r="L1563">
        <v>2863.5942625380094</v>
      </c>
      <c r="M1563">
        <v>10067.173479588651</v>
      </c>
      <c r="N1563">
        <v>10819.252979972254</v>
      </c>
      <c r="O1563">
        <v>6636.5090432781399</v>
      </c>
      <c r="P1563">
        <v>9144.3774605124127</v>
      </c>
      <c r="Q1563">
        <v>4668.2834128416544</v>
      </c>
      <c r="R1563">
        <v>7976.7047074047387</v>
      </c>
      <c r="S1563">
        <v>9398.7792317474559</v>
      </c>
      <c r="T1563">
        <v>11977.775649983238</v>
      </c>
      <c r="U1563">
        <v>2362.349273411849</v>
      </c>
      <c r="V1563">
        <v>9811.710675297194</v>
      </c>
      <c r="W1563">
        <v>4627.8451255978725</v>
      </c>
      <c r="X1563">
        <v>16137.494817114442</v>
      </c>
      <c r="Y1563">
        <v>61775.126280846322</v>
      </c>
      <c r="Z1563">
        <v>7179.6196396075993</v>
      </c>
      <c r="AA1563">
        <v>66935.78977219222</v>
      </c>
      <c r="AB1563">
        <v>2246.5878361985365</v>
      </c>
      <c r="AC1563">
        <v>10340.141953972925</v>
      </c>
      <c r="AD1563">
        <v>13492.542452407195</v>
      </c>
      <c r="AE1563">
        <v>13027.289229501434</v>
      </c>
      <c r="AF1563">
        <v>36041.511140454124</v>
      </c>
      <c r="AG1563">
        <v>114131.09083626885</v>
      </c>
      <c r="AH1563">
        <v>22494.422761058249</v>
      </c>
      <c r="AI1563">
        <v>4912.9010880309397</v>
      </c>
      <c r="AJ1563">
        <v>33313.456940898082</v>
      </c>
      <c r="AK1563">
        <v>8670.1859123058275</v>
      </c>
      <c r="AL1563">
        <v>540415.1875</v>
      </c>
      <c r="AM1563">
        <v>427024.15625</v>
      </c>
      <c r="AN1563">
        <v>113391.09375</v>
      </c>
      <c r="AO1563" s="5" t="s">
        <v>2464</v>
      </c>
    </row>
    <row r="1564" spans="1:41" ht="15" x14ac:dyDescent="0.25">
      <c r="A1564">
        <v>2016</v>
      </c>
      <c r="B1564" s="5" t="s">
        <v>1806</v>
      </c>
      <c r="C1564" s="5" t="s">
        <v>474</v>
      </c>
      <c r="D1564" s="5" t="s">
        <v>153</v>
      </c>
      <c r="E1564" s="5" t="s">
        <v>183</v>
      </c>
      <c r="F1564" s="5" t="s">
        <v>184</v>
      </c>
      <c r="G1564" s="5" t="s">
        <v>94</v>
      </c>
      <c r="H1564" s="5" t="s">
        <v>319</v>
      </c>
      <c r="I1564">
        <v>16278.584260440604</v>
      </c>
      <c r="J1564">
        <v>11698.568771458626</v>
      </c>
      <c r="K1564">
        <v>980.32994864504792</v>
      </c>
      <c r="L1564">
        <v>2829.2209518425007</v>
      </c>
      <c r="M1564">
        <v>10244.08695069822</v>
      </c>
      <c r="N1564">
        <v>9152.1389034069598</v>
      </c>
      <c r="O1564">
        <v>7016.1271010767969</v>
      </c>
      <c r="P1564">
        <v>8673.2538761922751</v>
      </c>
      <c r="Q1564">
        <v>5128.7607680343745</v>
      </c>
      <c r="R1564">
        <v>8769.4687104676159</v>
      </c>
      <c r="S1564">
        <v>14266.056742207016</v>
      </c>
      <c r="T1564">
        <v>11382.492081548151</v>
      </c>
      <c r="U1564">
        <v>2311.3376404379114</v>
      </c>
      <c r="V1564">
        <v>9576.6750945565927</v>
      </c>
      <c r="W1564">
        <v>3759.232081889209</v>
      </c>
      <c r="X1564">
        <v>15246.822845388735</v>
      </c>
      <c r="Y1564">
        <v>64902.764759040139</v>
      </c>
      <c r="Z1564">
        <v>6168.6800040870594</v>
      </c>
      <c r="AA1564">
        <v>69597.644675052536</v>
      </c>
      <c r="AB1564">
        <v>2262.1421199905603</v>
      </c>
      <c r="AC1564">
        <v>10153.205943731253</v>
      </c>
      <c r="AD1564">
        <v>12991.490752141252</v>
      </c>
      <c r="AE1564">
        <v>13976.410866283721</v>
      </c>
      <c r="AF1564">
        <v>35649.754381111263</v>
      </c>
      <c r="AG1564">
        <v>108565.19559463223</v>
      </c>
      <c r="AH1564">
        <v>22117.860421454447</v>
      </c>
      <c r="AI1564">
        <v>5016.5001137777972</v>
      </c>
      <c r="AJ1564">
        <v>33486.061924530128</v>
      </c>
      <c r="AK1564">
        <v>8592.2433469632397</v>
      </c>
      <c r="AL1564">
        <v>530793.125</v>
      </c>
      <c r="AM1564">
        <v>416917.71875</v>
      </c>
      <c r="AN1564">
        <v>113875.3828125</v>
      </c>
      <c r="AO1564" s="5" t="s">
        <v>2463</v>
      </c>
    </row>
    <row r="1565" spans="1:41" ht="15" x14ac:dyDescent="0.25">
      <c r="A1565">
        <v>2016</v>
      </c>
      <c r="B1565" s="5" t="s">
        <v>1806</v>
      </c>
      <c r="C1565" s="5" t="s">
        <v>474</v>
      </c>
      <c r="D1565" s="5" t="s">
        <v>153</v>
      </c>
      <c r="E1565" s="5" t="s">
        <v>183</v>
      </c>
      <c r="F1565" s="5" t="s">
        <v>184</v>
      </c>
      <c r="G1565" s="5" t="s">
        <v>97</v>
      </c>
      <c r="H1565" s="5" t="s">
        <v>319</v>
      </c>
      <c r="I1565">
        <v>16536.021212478128</v>
      </c>
      <c r="J1565">
        <v>11219.209647687499</v>
      </c>
      <c r="K1565">
        <v>1043</v>
      </c>
      <c r="L1565">
        <v>2927.87817804</v>
      </c>
      <c r="M1565">
        <v>10489.34034436408</v>
      </c>
      <c r="N1565">
        <v>9611.2488281249971</v>
      </c>
      <c r="O1565">
        <v>7249.4</v>
      </c>
      <c r="P1565">
        <v>8999.3120000000017</v>
      </c>
      <c r="Q1565">
        <v>4906.3889583999999</v>
      </c>
      <c r="R1565">
        <v>8929.8048699099054</v>
      </c>
      <c r="S1565">
        <v>14616.295</v>
      </c>
      <c r="T1565">
        <v>11953.4859375</v>
      </c>
      <c r="U1565">
        <v>2145</v>
      </c>
      <c r="V1565">
        <v>9812</v>
      </c>
      <c r="W1565">
        <v>3799.0817591999999</v>
      </c>
      <c r="X1565">
        <v>16246.4668760078</v>
      </c>
      <c r="Y1565">
        <v>68717</v>
      </c>
      <c r="Z1565">
        <v>6373.5472027200003</v>
      </c>
      <c r="AA1565">
        <v>72495.258698320016</v>
      </c>
      <c r="AB1565">
        <v>2206</v>
      </c>
      <c r="AC1565">
        <v>10646.93751996243</v>
      </c>
      <c r="AD1565">
        <v>13206.23475767974</v>
      </c>
      <c r="AE1565">
        <v>14337.45440197159</v>
      </c>
      <c r="AF1565">
        <v>36892.890191897663</v>
      </c>
      <c r="AG1565">
        <v>111692.2162895154</v>
      </c>
      <c r="AH1565">
        <v>22912.00528025259</v>
      </c>
      <c r="AI1565">
        <v>5089.6368000000002</v>
      </c>
      <c r="AJ1565">
        <v>34909.180034721183</v>
      </c>
      <c r="AK1565">
        <v>8765</v>
      </c>
      <c r="AL1565">
        <v>548727.25</v>
      </c>
      <c r="AM1565">
        <v>431151.375</v>
      </c>
      <c r="AN1565">
        <v>117575.953125</v>
      </c>
      <c r="AO1565" s="5" t="s">
        <v>2466</v>
      </c>
    </row>
    <row r="1566" spans="1:41" ht="15" x14ac:dyDescent="0.25">
      <c r="A1566">
        <v>2016</v>
      </c>
      <c r="B1566" s="5" t="s">
        <v>1808</v>
      </c>
      <c r="C1566" s="5" t="s">
        <v>474</v>
      </c>
      <c r="D1566" s="5" t="s">
        <v>153</v>
      </c>
      <c r="E1566" s="5" t="s">
        <v>183</v>
      </c>
      <c r="F1566" s="5" t="s">
        <v>184</v>
      </c>
      <c r="G1566" s="5" t="s">
        <v>97</v>
      </c>
      <c r="H1566" s="5" t="s">
        <v>319</v>
      </c>
      <c r="I1566">
        <v>13709</v>
      </c>
      <c r="J1566">
        <v>20380.294621813591</v>
      </c>
      <c r="K1566">
        <v>2856.0607092</v>
      </c>
      <c r="L1566">
        <v>3644</v>
      </c>
      <c r="M1566">
        <v>10727</v>
      </c>
      <c r="N1566">
        <v>10375.56203711238</v>
      </c>
      <c r="O1566">
        <v>7712.212927999999</v>
      </c>
      <c r="P1566">
        <v>10220.762000000001</v>
      </c>
      <c r="Q1566">
        <v>5691.0428902624526</v>
      </c>
      <c r="R1566">
        <v>8459.0258710142771</v>
      </c>
      <c r="S1566">
        <v>11242.463342999999</v>
      </c>
      <c r="T1566">
        <v>11834.9</v>
      </c>
      <c r="U1566">
        <v>2108.8599552000001</v>
      </c>
      <c r="V1566">
        <v>10461</v>
      </c>
      <c r="W1566">
        <v>4773.3</v>
      </c>
      <c r="X1566">
        <v>15379.6</v>
      </c>
      <c r="Y1566">
        <v>60641</v>
      </c>
      <c r="Z1566">
        <v>6056.5901760000006</v>
      </c>
      <c r="AA1566">
        <v>72860.27639711443</v>
      </c>
      <c r="AB1566">
        <v>2224</v>
      </c>
      <c r="AC1566">
        <v>10378.259</v>
      </c>
      <c r="AD1566">
        <v>13675.987073</v>
      </c>
      <c r="AE1566">
        <v>13185.16185824706</v>
      </c>
      <c r="AF1566">
        <v>36391</v>
      </c>
      <c r="AG1566">
        <v>106666.48388298599</v>
      </c>
      <c r="AH1566">
        <v>20323.551319624679</v>
      </c>
      <c r="AI1566">
        <v>5119</v>
      </c>
      <c r="AJ1566">
        <v>30899.22060337869</v>
      </c>
      <c r="AK1566">
        <v>9148.3048423275213</v>
      </c>
      <c r="AL1566">
        <v>537143.9375</v>
      </c>
      <c r="AM1566">
        <v>422127.53125</v>
      </c>
      <c r="AN1566">
        <v>115016.3828125</v>
      </c>
      <c r="AO1566" s="5" t="s">
        <v>2465</v>
      </c>
    </row>
    <row r="1567" spans="1:41" ht="15" x14ac:dyDescent="0.25">
      <c r="A1567">
        <v>2016</v>
      </c>
      <c r="B1567" s="5" t="s">
        <v>1807</v>
      </c>
      <c r="C1567" s="5" t="s">
        <v>474</v>
      </c>
      <c r="D1567" s="5" t="s">
        <v>153</v>
      </c>
      <c r="E1567" s="5" t="s">
        <v>183</v>
      </c>
      <c r="F1567" s="5" t="s">
        <v>184</v>
      </c>
      <c r="G1567" s="5" t="s">
        <v>97</v>
      </c>
      <c r="H1567" s="5" t="s">
        <v>319</v>
      </c>
      <c r="I1567">
        <v>15287.82865698058</v>
      </c>
      <c r="J1567">
        <v>22305.41436321682</v>
      </c>
      <c r="K1567">
        <v>2820.148987290911</v>
      </c>
      <c r="L1567">
        <v>2896.21</v>
      </c>
      <c r="M1567">
        <v>10251.849099999999</v>
      </c>
      <c r="N1567">
        <v>11293</v>
      </c>
      <c r="O1567">
        <v>7249.4</v>
      </c>
      <c r="P1567">
        <v>9433.2825599999996</v>
      </c>
      <c r="Q1567">
        <v>4795.0321828834994</v>
      </c>
      <c r="R1567">
        <v>8260.0746862931155</v>
      </c>
      <c r="S1567">
        <v>9572.5858074440639</v>
      </c>
      <c r="T1567">
        <v>11979.081399999999</v>
      </c>
      <c r="U1567">
        <v>2441.828954304</v>
      </c>
      <c r="V1567">
        <v>10142</v>
      </c>
      <c r="W1567">
        <v>4689.7509</v>
      </c>
      <c r="X1567">
        <v>17033.11</v>
      </c>
      <c r="Y1567">
        <v>63949.516000000018</v>
      </c>
      <c r="Z1567">
        <v>7337.0349999999999</v>
      </c>
      <c r="AA1567">
        <v>69383.989804320212</v>
      </c>
      <c r="AB1567">
        <v>2232</v>
      </c>
      <c r="AC1567">
        <v>11024.490496</v>
      </c>
      <c r="AD1567">
        <v>14310.58067915748</v>
      </c>
      <c r="AE1567">
        <v>13201.55271633508</v>
      </c>
      <c r="AF1567">
        <v>36452.016385721858</v>
      </c>
      <c r="AG1567">
        <v>119435</v>
      </c>
      <c r="AH1567">
        <v>23946.08383263709</v>
      </c>
      <c r="AI1567">
        <v>4978.62</v>
      </c>
      <c r="AJ1567">
        <v>35473.516443491237</v>
      </c>
      <c r="AK1567">
        <v>8887.9443987679988</v>
      </c>
      <c r="AL1567">
        <v>561063</v>
      </c>
      <c r="AM1567">
        <v>443111.78125</v>
      </c>
      <c r="AN1567">
        <v>117951.1484375</v>
      </c>
      <c r="AO1567" s="5" t="s">
        <v>2467</v>
      </c>
    </row>
    <row r="1568" spans="1:41" ht="15" x14ac:dyDescent="0.25">
      <c r="A1568">
        <v>2016</v>
      </c>
      <c r="B1568" s="5" t="s">
        <v>803</v>
      </c>
      <c r="C1568" s="5" t="s">
        <v>474</v>
      </c>
      <c r="D1568" s="5" t="s">
        <v>153</v>
      </c>
      <c r="E1568" s="5" t="s">
        <v>183</v>
      </c>
      <c r="F1568" s="5" t="s">
        <v>184</v>
      </c>
      <c r="G1568" s="5" t="s">
        <v>97</v>
      </c>
      <c r="H1568" s="5" t="s">
        <v>319</v>
      </c>
      <c r="I1568">
        <v>18810.345990599999</v>
      </c>
      <c r="J1568">
        <v>25220</v>
      </c>
      <c r="K1568">
        <v>2856.0607092</v>
      </c>
      <c r="L1568">
        <v>3383</v>
      </c>
      <c r="M1568">
        <v>11943</v>
      </c>
      <c r="N1568">
        <v>10293.30146165238</v>
      </c>
      <c r="O1568">
        <v>6852</v>
      </c>
      <c r="P1568">
        <v>9574.7330000000002</v>
      </c>
      <c r="Q1568">
        <v>4360.0030000000006</v>
      </c>
      <c r="R1568">
        <v>8783.0353639999994</v>
      </c>
      <c r="S1568">
        <v>12143.906000000001</v>
      </c>
      <c r="T1568">
        <v>12075</v>
      </c>
      <c r="U1568">
        <v>1954</v>
      </c>
      <c r="V1568">
        <v>10278</v>
      </c>
      <c r="W1568">
        <v>4917</v>
      </c>
      <c r="X1568">
        <v>13728</v>
      </c>
      <c r="Y1568">
        <v>60641</v>
      </c>
      <c r="Z1568">
        <v>6116.6115438813704</v>
      </c>
      <c r="AA1568">
        <v>70233.700376615889</v>
      </c>
      <c r="AB1568">
        <v>0</v>
      </c>
      <c r="AC1568">
        <v>10378.259</v>
      </c>
      <c r="AD1568">
        <v>14248.508</v>
      </c>
      <c r="AE1568">
        <v>13270</v>
      </c>
      <c r="AF1568">
        <v>37042.572719999996</v>
      </c>
      <c r="AG1568">
        <v>115500.3404349693</v>
      </c>
      <c r="AH1568">
        <v>23577.19251999999</v>
      </c>
      <c r="AI1568">
        <v>5119</v>
      </c>
      <c r="AJ1568">
        <v>29570.1006042259</v>
      </c>
      <c r="AK1568">
        <v>9148</v>
      </c>
      <c r="AL1568">
        <v>552016.625</v>
      </c>
      <c r="AM1568">
        <v>435409</v>
      </c>
      <c r="AN1568">
        <v>116607.671875</v>
      </c>
      <c r="AO1568" s="5" t="s">
        <v>971</v>
      </c>
    </row>
    <row r="1569" spans="1:41" ht="15" x14ac:dyDescent="0.25">
      <c r="A1569">
        <v>2016</v>
      </c>
      <c r="B1569" s="5" t="s">
        <v>803</v>
      </c>
      <c r="C1569" s="5" t="s">
        <v>474</v>
      </c>
      <c r="D1569" s="5" t="s">
        <v>153</v>
      </c>
      <c r="E1569" s="5" t="s">
        <v>31</v>
      </c>
      <c r="F1569" s="5" t="s">
        <v>31</v>
      </c>
      <c r="G1569" s="5" t="s">
        <v>94</v>
      </c>
      <c r="H1569" s="5" t="s">
        <v>319</v>
      </c>
      <c r="I1569">
        <v>500</v>
      </c>
      <c r="J1569">
        <v>4634</v>
      </c>
      <c r="K1569">
        <v>230.4152</v>
      </c>
      <c r="L1569">
        <v>520</v>
      </c>
      <c r="M1569">
        <v>1048</v>
      </c>
      <c r="N1569">
        <v>1004.0667208</v>
      </c>
      <c r="O1569">
        <v>1200</v>
      </c>
      <c r="P1569">
        <v>318.52999999999997</v>
      </c>
      <c r="Q1569">
        <v>0</v>
      </c>
      <c r="R1569">
        <v>422.64170000000001</v>
      </c>
      <c r="S1569">
        <v>886.4</v>
      </c>
      <c r="T1569">
        <v>2210</v>
      </c>
      <c r="U1569">
        <v>30</v>
      </c>
      <c r="V1569">
        <v>824</v>
      </c>
      <c r="W1569">
        <v>294</v>
      </c>
      <c r="X1569">
        <v>2070</v>
      </c>
      <c r="Y1569">
        <v>3215</v>
      </c>
      <c r="Z1569">
        <v>1130.22</v>
      </c>
      <c r="AA1569">
        <v>4923.4886400000014</v>
      </c>
      <c r="AB1569"/>
      <c r="AC1569">
        <v>851.30100000000004</v>
      </c>
      <c r="AD1569">
        <v>1390</v>
      </c>
      <c r="AE1569">
        <v>2110</v>
      </c>
      <c r="AF1569">
        <v>1161.50582766312</v>
      </c>
      <c r="AG1569">
        <v>4579.7740999999996</v>
      </c>
      <c r="AH1569">
        <v>1305.9559999999999</v>
      </c>
      <c r="AI1569">
        <v>501</v>
      </c>
      <c r="AJ1569">
        <v>1430.5426600000001</v>
      </c>
      <c r="AK1569">
        <v>550</v>
      </c>
      <c r="AL1569">
        <v>39340.84375</v>
      </c>
      <c r="AM1569">
        <v>27655.0703125</v>
      </c>
      <c r="AN1569">
        <v>11685.7705078125</v>
      </c>
      <c r="AO1569" s="5" t="s">
        <v>973</v>
      </c>
    </row>
    <row r="1570" spans="1:41" ht="15" x14ac:dyDescent="0.25">
      <c r="A1570">
        <v>2016</v>
      </c>
      <c r="B1570" s="5" t="s">
        <v>1807</v>
      </c>
      <c r="C1570" s="5" t="s">
        <v>474</v>
      </c>
      <c r="D1570" s="5" t="s">
        <v>153</v>
      </c>
      <c r="E1570" s="5" t="s">
        <v>31</v>
      </c>
      <c r="F1570" s="5" t="s">
        <v>31</v>
      </c>
      <c r="G1570" s="5" t="s">
        <v>94</v>
      </c>
      <c r="H1570" s="5" t="s">
        <v>319</v>
      </c>
      <c r="I1570">
        <v>112.76622429428006</v>
      </c>
      <c r="J1570">
        <v>4171.9380522859301</v>
      </c>
      <c r="K1570">
        <v>83.039200934757744</v>
      </c>
      <c r="L1570">
        <v>491.18945522620334</v>
      </c>
      <c r="M1570">
        <v>1015.6026431124611</v>
      </c>
      <c r="N1570">
        <v>995.46387544818674</v>
      </c>
      <c r="O1570">
        <v>1132.4735243116922</v>
      </c>
      <c r="P1570">
        <v>281.83001529372325</v>
      </c>
      <c r="Q1570">
        <v>1.4638150340779095</v>
      </c>
      <c r="R1570">
        <v>478.34444835773058</v>
      </c>
      <c r="S1570">
        <v>633.495969584612</v>
      </c>
      <c r="T1570">
        <v>1811.764384031078</v>
      </c>
      <c r="U1570">
        <v>35.228751911715406</v>
      </c>
      <c r="V1570">
        <v>945.13708700287896</v>
      </c>
      <c r="W1570">
        <v>251.63394222653861</v>
      </c>
      <c r="X1570">
        <v>1610.457230249847</v>
      </c>
      <c r="Y1570">
        <v>2949.1498028950323</v>
      </c>
      <c r="Z1570">
        <v>855.55540357023131</v>
      </c>
      <c r="AA1570">
        <v>4551.0329861800492</v>
      </c>
      <c r="AB1570">
        <v>376.44437757090174</v>
      </c>
      <c r="AC1570">
        <v>869.64690433491739</v>
      </c>
      <c r="AD1570">
        <v>1413.1445136675202</v>
      </c>
      <c r="AE1570">
        <v>1513.8297964348562</v>
      </c>
      <c r="AF1570">
        <v>927.04008332863339</v>
      </c>
      <c r="AG1570">
        <v>4712.6004700186149</v>
      </c>
      <c r="AH1570">
        <v>1201.1997866126048</v>
      </c>
      <c r="AI1570">
        <v>504.27442022198335</v>
      </c>
      <c r="AJ1570">
        <v>1249.5634261090779</v>
      </c>
      <c r="AK1570">
        <v>489.17638368839107</v>
      </c>
      <c r="AL1570">
        <v>35664.484375</v>
      </c>
      <c r="AM1570">
        <v>25141.779296875</v>
      </c>
      <c r="AN1570">
        <v>10522.7060546875</v>
      </c>
      <c r="AO1570" s="5" t="s">
        <v>2468</v>
      </c>
    </row>
    <row r="1571" spans="1:41" ht="15" x14ac:dyDescent="0.25">
      <c r="A1571">
        <v>2016</v>
      </c>
      <c r="B1571" s="5" t="s">
        <v>1806</v>
      </c>
      <c r="C1571" s="5" t="s">
        <v>474</v>
      </c>
      <c r="D1571" s="5" t="s">
        <v>153</v>
      </c>
      <c r="E1571" s="5" t="s">
        <v>31</v>
      </c>
      <c r="F1571" s="5" t="s">
        <v>31</v>
      </c>
      <c r="G1571" s="5" t="s">
        <v>94</v>
      </c>
      <c r="H1571" s="5" t="s">
        <v>319</v>
      </c>
      <c r="I1571">
        <v>123.4310870544078</v>
      </c>
      <c r="J1571">
        <v>1444.5974359656441</v>
      </c>
      <c r="K1571">
        <v>86.137777914418436</v>
      </c>
      <c r="L1571">
        <v>471.70687905514859</v>
      </c>
      <c r="M1571">
        <v>904.14409988640352</v>
      </c>
      <c r="N1571">
        <v>1011.0934407573402</v>
      </c>
      <c r="O1571">
        <v>1230.539684491692</v>
      </c>
      <c r="P1571">
        <v>287.12592638139478</v>
      </c>
      <c r="Q1571">
        <v>1.333084658199333</v>
      </c>
      <c r="R1571">
        <v>435.11883243626227</v>
      </c>
      <c r="S1571">
        <v>889.06492204524739</v>
      </c>
      <c r="T1571">
        <v>1476.6476213900303</v>
      </c>
      <c r="U1571">
        <v>21.550933710376796</v>
      </c>
      <c r="V1571">
        <v>1014.1697899685695</v>
      </c>
      <c r="W1571">
        <v>256.36243426910249</v>
      </c>
      <c r="X1571">
        <v>1468.4440234934191</v>
      </c>
      <c r="Y1571">
        <v>2830.2412743308914</v>
      </c>
      <c r="Z1571">
        <v>871.63227651494844</v>
      </c>
      <c r="AA1571">
        <v>4568.2527665068974</v>
      </c>
      <c r="AB1571">
        <v>383.51820166657734</v>
      </c>
      <c r="AC1571">
        <v>738.81602656881182</v>
      </c>
      <c r="AD1571">
        <v>1286.9394200308946</v>
      </c>
      <c r="AE1571">
        <v>1612.0069866841166</v>
      </c>
      <c r="AF1571">
        <v>1036.5740350164497</v>
      </c>
      <c r="AG1571">
        <v>4786.0698238547611</v>
      </c>
      <c r="AH1571">
        <v>1302.3211660870406</v>
      </c>
      <c r="AI1571">
        <v>513.75031827528142</v>
      </c>
      <c r="AJ1571">
        <v>1267.9646170922945</v>
      </c>
      <c r="AK1571">
        <v>498.36857221913522</v>
      </c>
      <c r="AL1571">
        <v>32817.921875</v>
      </c>
      <c r="AM1571">
        <v>22521.685546875</v>
      </c>
      <c r="AN1571">
        <v>10296.2373046875</v>
      </c>
      <c r="AO1571" s="5" t="s">
        <v>2470</v>
      </c>
    </row>
    <row r="1572" spans="1:41" ht="15" x14ac:dyDescent="0.25">
      <c r="A1572">
        <v>2016</v>
      </c>
      <c r="B1572" s="5" t="s">
        <v>1808</v>
      </c>
      <c r="C1572" s="5" t="s">
        <v>474</v>
      </c>
      <c r="D1572" s="5" t="s">
        <v>153</v>
      </c>
      <c r="E1572" s="5" t="s">
        <v>31</v>
      </c>
      <c r="F1572" s="5" t="s">
        <v>31</v>
      </c>
      <c r="G1572" s="5" t="s">
        <v>94</v>
      </c>
      <c r="H1572" s="5" t="s">
        <v>319</v>
      </c>
      <c r="I1572">
        <v>492.11744422585986</v>
      </c>
      <c r="J1572">
        <v>4269.3072000127413</v>
      </c>
      <c r="K1572">
        <v>231.31833224297233</v>
      </c>
      <c r="L1572">
        <v>557.35083265168669</v>
      </c>
      <c r="M1572">
        <v>1029.0175758762732</v>
      </c>
      <c r="N1572">
        <v>992.81221991880784</v>
      </c>
      <c r="O1572">
        <v>1336.4528421744458</v>
      </c>
      <c r="P1572">
        <v>450.00595060386689</v>
      </c>
      <c r="Q1572">
        <v>1.4076703017852006</v>
      </c>
      <c r="R1572">
        <v>591.57326948695209</v>
      </c>
      <c r="S1572">
        <v>823.21406070101852</v>
      </c>
      <c r="T1572">
        <v>2429.4853986542253</v>
      </c>
      <c r="U1572">
        <v>50.195979311037711</v>
      </c>
      <c r="V1572">
        <v>827.22973904590151</v>
      </c>
      <c r="W1572">
        <v>295.15235834890177</v>
      </c>
      <c r="X1572">
        <v>1757.8631954725408</v>
      </c>
      <c r="Y1572">
        <v>3227.6014696997249</v>
      </c>
      <c r="Z1572">
        <v>975.80983780657323</v>
      </c>
      <c r="AA1572">
        <v>4611.9384152745552</v>
      </c>
      <c r="AB1572">
        <v>375.46592524656211</v>
      </c>
      <c r="AC1572">
        <v>854.63774766931442</v>
      </c>
      <c r="AD1572">
        <v>1308.2457968857268</v>
      </c>
      <c r="AE1572">
        <v>2047.9959558903388</v>
      </c>
      <c r="AF1572">
        <v>1163.4273898210329</v>
      </c>
      <c r="AG1572">
        <v>3521.6850176101516</v>
      </c>
      <c r="AH1572">
        <v>1295.0051738886884</v>
      </c>
      <c r="AI1572">
        <v>502.9637126965979</v>
      </c>
      <c r="AJ1572">
        <v>1625.9753128619611</v>
      </c>
      <c r="AK1572">
        <v>552.15578246061068</v>
      </c>
      <c r="AL1572">
        <v>38197.4140625</v>
      </c>
      <c r="AM1572">
        <v>26261.072265625</v>
      </c>
      <c r="AN1572">
        <v>11936.3408203125</v>
      </c>
      <c r="AO1572" s="5" t="s">
        <v>2469</v>
      </c>
    </row>
    <row r="1573" spans="1:41" ht="15" x14ac:dyDescent="0.25">
      <c r="A1573">
        <v>2016</v>
      </c>
      <c r="B1573" s="5" t="s">
        <v>803</v>
      </c>
      <c r="C1573" s="5" t="s">
        <v>474</v>
      </c>
      <c r="D1573" s="5" t="s">
        <v>153</v>
      </c>
      <c r="E1573" s="5" t="s">
        <v>31</v>
      </c>
      <c r="F1573" s="5" t="s">
        <v>31</v>
      </c>
      <c r="G1573" s="5" t="s">
        <v>97</v>
      </c>
      <c r="H1573" s="5" t="s">
        <v>319</v>
      </c>
      <c r="I1573">
        <v>500</v>
      </c>
      <c r="J1573">
        <v>4634</v>
      </c>
      <c r="K1573">
        <v>233.41059759999999</v>
      </c>
      <c r="L1573">
        <v>520</v>
      </c>
      <c r="M1573">
        <v>1048</v>
      </c>
      <c r="N1573">
        <v>1004.0667208</v>
      </c>
      <c r="O1573">
        <v>1200</v>
      </c>
      <c r="P1573">
        <v>318.52999999999997</v>
      </c>
      <c r="Q1573">
        <v>0</v>
      </c>
      <c r="R1573">
        <v>422.64170000000001</v>
      </c>
      <c r="S1573">
        <v>886.4</v>
      </c>
      <c r="T1573">
        <v>2210</v>
      </c>
      <c r="U1573">
        <v>30</v>
      </c>
      <c r="V1573">
        <v>824</v>
      </c>
      <c r="W1573">
        <v>294</v>
      </c>
      <c r="X1573">
        <v>2070</v>
      </c>
      <c r="Y1573">
        <v>3215</v>
      </c>
      <c r="Z1573">
        <v>1130.22</v>
      </c>
      <c r="AA1573">
        <v>4923.4886400000014</v>
      </c>
      <c r="AB1573"/>
      <c r="AC1573">
        <v>851.30100000000004</v>
      </c>
      <c r="AD1573">
        <v>1390</v>
      </c>
      <c r="AE1573">
        <v>2110</v>
      </c>
      <c r="AF1573">
        <v>1161.50582766312</v>
      </c>
      <c r="AG1573">
        <v>4579.7740999999996</v>
      </c>
      <c r="AH1573">
        <v>1305.9559999999999</v>
      </c>
      <c r="AI1573">
        <v>501</v>
      </c>
      <c r="AJ1573">
        <v>1430.5426600000001</v>
      </c>
      <c r="AK1573">
        <v>550</v>
      </c>
      <c r="AL1573">
        <v>39343.83984375</v>
      </c>
      <c r="AM1573">
        <v>27655.0703125</v>
      </c>
      <c r="AN1573">
        <v>11688.7666015625</v>
      </c>
      <c r="AO1573" s="5" t="s">
        <v>975</v>
      </c>
    </row>
    <row r="1574" spans="1:41" ht="15" x14ac:dyDescent="0.25">
      <c r="A1574">
        <v>2016</v>
      </c>
      <c r="B1574" s="5" t="s">
        <v>1808</v>
      </c>
      <c r="C1574" s="5" t="s">
        <v>474</v>
      </c>
      <c r="D1574" s="5" t="s">
        <v>153</v>
      </c>
      <c r="E1574" s="5" t="s">
        <v>31</v>
      </c>
      <c r="F1574" s="5" t="s">
        <v>31</v>
      </c>
      <c r="G1574" s="5" t="s">
        <v>97</v>
      </c>
      <c r="H1574" s="5" t="s">
        <v>319</v>
      </c>
      <c r="I1574">
        <v>500</v>
      </c>
      <c r="J1574">
        <v>4333.4387499999993</v>
      </c>
      <c r="K1574">
        <v>233.41059759999999</v>
      </c>
      <c r="L1574">
        <v>567</v>
      </c>
      <c r="M1574">
        <v>1025</v>
      </c>
      <c r="N1574">
        <v>1004.0667208</v>
      </c>
      <c r="O1574">
        <v>1331.234952</v>
      </c>
      <c r="P1574">
        <v>448.24900000000002</v>
      </c>
      <c r="Q1574">
        <v>1.4021743584905659</v>
      </c>
      <c r="R1574">
        <v>607.74303896325546</v>
      </c>
      <c r="S1574">
        <v>820</v>
      </c>
      <c r="T1574">
        <v>2456.3000000000002</v>
      </c>
      <c r="U1574">
        <v>51</v>
      </c>
      <c r="V1574">
        <v>824</v>
      </c>
      <c r="W1574">
        <v>294</v>
      </c>
      <c r="X1574">
        <v>1751</v>
      </c>
      <c r="Y1574">
        <v>3215</v>
      </c>
      <c r="Z1574">
        <v>972.00000000000011</v>
      </c>
      <c r="AA1574">
        <v>4699.747927863632</v>
      </c>
      <c r="AB1574">
        <v>374</v>
      </c>
      <c r="AC1574">
        <v>851.30100000000004</v>
      </c>
      <c r="AD1574">
        <v>1303.1380349999999</v>
      </c>
      <c r="AE1574">
        <v>2082.59609044729</v>
      </c>
      <c r="AF1574">
        <v>1183.5692913385831</v>
      </c>
      <c r="AG1574">
        <v>3610.7320031593408</v>
      </c>
      <c r="AH1574">
        <v>1316.3930638392851</v>
      </c>
      <c r="AI1574">
        <v>501</v>
      </c>
      <c r="AJ1574">
        <v>1647.8085555968009</v>
      </c>
      <c r="AK1574">
        <v>550.00000999999997</v>
      </c>
      <c r="AL1574">
        <v>38555.1328125</v>
      </c>
      <c r="AM1574">
        <v>26599.654296875</v>
      </c>
      <c r="AN1574">
        <v>11955.4755859375</v>
      </c>
      <c r="AO1574" s="5" t="s">
        <v>2471</v>
      </c>
    </row>
    <row r="1575" spans="1:41" ht="15" x14ac:dyDescent="0.25">
      <c r="A1575">
        <v>2016</v>
      </c>
      <c r="B1575" s="5" t="s">
        <v>1806</v>
      </c>
      <c r="C1575" s="5" t="s">
        <v>474</v>
      </c>
      <c r="D1575" s="5" t="s">
        <v>153</v>
      </c>
      <c r="E1575" s="5" t="s">
        <v>31</v>
      </c>
      <c r="F1575" s="5" t="s">
        <v>31</v>
      </c>
      <c r="G1575" s="5" t="s">
        <v>97</v>
      </c>
      <c r="H1575" s="5" t="s">
        <v>319</v>
      </c>
      <c r="I1575">
        <v>125.3830825307703</v>
      </c>
      <c r="J1575">
        <v>1378.42</v>
      </c>
      <c r="K1575">
        <v>92</v>
      </c>
      <c r="L1575">
        <v>488.15568000000002</v>
      </c>
      <c r="M1575">
        <v>925.79018800799975</v>
      </c>
      <c r="N1575">
        <v>1061.81415625</v>
      </c>
      <c r="O1575">
        <v>1254</v>
      </c>
      <c r="P1575">
        <v>297.92</v>
      </c>
      <c r="Q1575">
        <v>1.36578</v>
      </c>
      <c r="R1575">
        <v>443.07430668415691</v>
      </c>
      <c r="S1575">
        <v>910.89187499999991</v>
      </c>
      <c r="T1575">
        <v>1550.7225000000001</v>
      </c>
      <c r="U1575">
        <v>20</v>
      </c>
      <c r="V1575">
        <v>1039</v>
      </c>
      <c r="W1575">
        <v>259.08</v>
      </c>
      <c r="X1575">
        <v>1564.8275000000001</v>
      </c>
      <c r="Y1575">
        <v>3122</v>
      </c>
      <c r="Z1575">
        <v>893.01</v>
      </c>
      <c r="AA1575">
        <v>4758.4464625703758</v>
      </c>
      <c r="AB1575">
        <v>374</v>
      </c>
      <c r="AC1575">
        <v>774.74327982893988</v>
      </c>
      <c r="AD1575">
        <v>1308.212</v>
      </c>
      <c r="AE1575">
        <v>1653.648915187377</v>
      </c>
      <c r="AF1575">
        <v>1072.7202112196451</v>
      </c>
      <c r="AG1575">
        <v>4923.9066015143071</v>
      </c>
      <c r="AH1575">
        <v>1355.7249999999999</v>
      </c>
      <c r="AI1575">
        <v>521.24040000000002</v>
      </c>
      <c r="AJ1575">
        <v>1321.8516168157121</v>
      </c>
      <c r="AK1575">
        <v>486</v>
      </c>
      <c r="AL1575">
        <v>33977.953125</v>
      </c>
      <c r="AM1575">
        <v>23375.458984375</v>
      </c>
      <c r="AN1575">
        <v>10602.4892578125</v>
      </c>
      <c r="AO1575" s="5" t="s">
        <v>2473</v>
      </c>
    </row>
    <row r="1576" spans="1:41" ht="15" x14ac:dyDescent="0.25">
      <c r="A1576">
        <v>2016</v>
      </c>
      <c r="B1576" s="5" t="s">
        <v>1807</v>
      </c>
      <c r="C1576" s="5" t="s">
        <v>474</v>
      </c>
      <c r="D1576" s="5" t="s">
        <v>153</v>
      </c>
      <c r="E1576" s="5" t="s">
        <v>31</v>
      </c>
      <c r="F1576" s="5" t="s">
        <v>31</v>
      </c>
      <c r="G1576" s="5" t="s">
        <v>97</v>
      </c>
      <c r="H1576" s="5" t="s">
        <v>319</v>
      </c>
      <c r="I1576">
        <v>114.3204040682417</v>
      </c>
      <c r="J1576">
        <v>4333.438878585559</v>
      </c>
      <c r="K1576">
        <v>85.816582914572862</v>
      </c>
      <c r="L1576">
        <v>496.78399999999999</v>
      </c>
      <c r="M1576">
        <v>1034.2331999999999</v>
      </c>
      <c r="N1576">
        <v>1039</v>
      </c>
      <c r="O1576">
        <v>1254</v>
      </c>
      <c r="P1576">
        <v>290.73408000000001</v>
      </c>
      <c r="Q1576">
        <v>1.5052108500000001</v>
      </c>
      <c r="R1576">
        <v>495.33748761448948</v>
      </c>
      <c r="S1576">
        <v>651.41085769124356</v>
      </c>
      <c r="T1576">
        <v>1802.2049999999999</v>
      </c>
      <c r="U1576">
        <v>36.414000000000001</v>
      </c>
      <c r="V1576">
        <v>977</v>
      </c>
      <c r="W1576">
        <v>255</v>
      </c>
      <c r="X1576">
        <v>1718.04</v>
      </c>
      <c r="Y1576">
        <v>3110.4879999999998</v>
      </c>
      <c r="Z1576">
        <v>879.74999999999989</v>
      </c>
      <c r="AA1576">
        <v>4717.488616880777</v>
      </c>
      <c r="AB1576">
        <v>374</v>
      </c>
      <c r="AC1576">
        <v>927.20332799999994</v>
      </c>
      <c r="AD1576">
        <v>1525.7627673750001</v>
      </c>
      <c r="AE1576">
        <v>1534.08</v>
      </c>
      <c r="AF1576">
        <v>937.59887525322335</v>
      </c>
      <c r="AG1576">
        <v>4943</v>
      </c>
      <c r="AH1576">
        <v>1281.1805556468751</v>
      </c>
      <c r="AI1576">
        <v>511.02</v>
      </c>
      <c r="AJ1576">
        <v>1330.585679592057</v>
      </c>
      <c r="AK1576">
        <v>503.98200000000003</v>
      </c>
      <c r="AL1576">
        <v>37161.37890625</v>
      </c>
      <c r="AM1576">
        <v>26164.73046875</v>
      </c>
      <c r="AN1576">
        <v>10996.6513671875</v>
      </c>
      <c r="AO1576" s="5" t="s">
        <v>2472</v>
      </c>
    </row>
    <row r="1577" spans="1:41" ht="15" x14ac:dyDescent="0.25">
      <c r="A1577">
        <v>2016</v>
      </c>
      <c r="B1577" s="5" t="s">
        <v>83</v>
      </c>
      <c r="C1577" s="5" t="s">
        <v>475</v>
      </c>
      <c r="D1577" s="5" t="s">
        <v>153</v>
      </c>
      <c r="E1577" s="5" t="s">
        <v>154</v>
      </c>
      <c r="F1577" s="5" t="s">
        <v>154</v>
      </c>
      <c r="G1577" s="5" t="s">
        <v>94</v>
      </c>
      <c r="H1577" s="5" t="s">
        <v>319</v>
      </c>
      <c r="I1577">
        <v>189.56036376953125</v>
      </c>
      <c r="J1577">
        <v>894</v>
      </c>
      <c r="K1577">
        <v>180</v>
      </c>
      <c r="L1577">
        <v>452</v>
      </c>
      <c r="M1577">
        <v>1137.099853515625</v>
      </c>
      <c r="N1577">
        <v>1807.5201416015625</v>
      </c>
      <c r="O1577">
        <v>1210</v>
      </c>
      <c r="P1577">
        <v>931</v>
      </c>
      <c r="Q1577">
        <v>44.53900146484375</v>
      </c>
      <c r="R1577">
        <v>916.0985107421875</v>
      </c>
      <c r="S1577">
        <v>172.24717712402344</v>
      </c>
      <c r="T1577">
        <v>512</v>
      </c>
      <c r="U1577">
        <v>79.919998168945313</v>
      </c>
      <c r="V1577">
        <v>2158</v>
      </c>
      <c r="W1577">
        <v>595.30804443359375</v>
      </c>
      <c r="X1577">
        <v>2495</v>
      </c>
      <c r="Y1577">
        <v>2554.387939453125</v>
      </c>
      <c r="Z1577">
        <v>623.781005859375</v>
      </c>
      <c r="AA1577">
        <v>6688.22216796875</v>
      </c>
      <c r="AB1577">
        <v>409.35458374023437</v>
      </c>
      <c r="AC1577">
        <v>265</v>
      </c>
      <c r="AD1577">
        <v>1687.739990234375</v>
      </c>
      <c r="AE1577">
        <v>815.00579833984375</v>
      </c>
      <c r="AF1577">
        <v>1869.0159912109375</v>
      </c>
      <c r="AG1577">
        <v>13276</v>
      </c>
      <c r="AH1577">
        <v>1598.11865234375</v>
      </c>
      <c r="AI1577">
        <v>461</v>
      </c>
      <c r="AJ1577">
        <v>1155.1793212890625</v>
      </c>
      <c r="AK1577">
        <v>249</v>
      </c>
      <c r="AL1577">
        <v>45426.09765625</v>
      </c>
      <c r="AM1577">
        <v>34719.23046875</v>
      </c>
      <c r="AN1577">
        <v>10706.869140625</v>
      </c>
      <c r="AO1577" s="5" t="s">
        <v>934</v>
      </c>
    </row>
    <row r="1578" spans="1:41" ht="15" x14ac:dyDescent="0.25">
      <c r="A1578">
        <v>2016</v>
      </c>
      <c r="B1578" s="5" t="s">
        <v>83</v>
      </c>
      <c r="C1578" s="5" t="s">
        <v>475</v>
      </c>
      <c r="D1578" s="5" t="s">
        <v>153</v>
      </c>
      <c r="E1578" s="5" t="s">
        <v>154</v>
      </c>
      <c r="F1578" s="5" t="s">
        <v>154</v>
      </c>
      <c r="G1578" s="5" t="s">
        <v>97</v>
      </c>
      <c r="H1578" s="5" t="s">
        <v>319</v>
      </c>
      <c r="I1578">
        <v>189.56037000000001</v>
      </c>
      <c r="J1578">
        <v>894</v>
      </c>
      <c r="K1578">
        <v>180</v>
      </c>
      <c r="L1578">
        <v>452</v>
      </c>
      <c r="M1578">
        <v>1137.0998400000001</v>
      </c>
      <c r="N1578">
        <v>1807.52009</v>
      </c>
      <c r="O1578">
        <v>1210</v>
      </c>
      <c r="P1578">
        <v>931</v>
      </c>
      <c r="Q1578">
        <v>44.538999999999987</v>
      </c>
      <c r="R1578">
        <v>916.09850285309255</v>
      </c>
      <c r="S1578">
        <v>172.24717000000001</v>
      </c>
      <c r="T1578">
        <v>512</v>
      </c>
      <c r="U1578">
        <v>79.92</v>
      </c>
      <c r="V1578">
        <v>2158</v>
      </c>
      <c r="W1578">
        <v>595.30802865552437</v>
      </c>
      <c r="X1578">
        <v>2495</v>
      </c>
      <c r="Y1578">
        <v>2554.3879999999999</v>
      </c>
      <c r="Z1578">
        <v>623.78099999999995</v>
      </c>
      <c r="AA1578">
        <v>6688.2219799999993</v>
      </c>
      <c r="AB1578">
        <v>409.35459494523809</v>
      </c>
      <c r="AC1578">
        <v>265</v>
      </c>
      <c r="AD1578">
        <v>1687.74</v>
      </c>
      <c r="AE1578">
        <v>815.00579000000005</v>
      </c>
      <c r="AF1578">
        <v>1869.0160000000001</v>
      </c>
      <c r="AG1578">
        <v>13276</v>
      </c>
      <c r="AH1578">
        <v>1598.1186</v>
      </c>
      <c r="AI1578">
        <v>461</v>
      </c>
      <c r="AJ1578">
        <v>1155.17932</v>
      </c>
      <c r="AK1578">
        <v>249</v>
      </c>
      <c r="AL1578">
        <v>45426.09765625</v>
      </c>
      <c r="AM1578">
        <v>34719.23046875</v>
      </c>
      <c r="AN1578">
        <v>10706.8681640625</v>
      </c>
      <c r="AO1578" s="5" t="s">
        <v>935</v>
      </c>
    </row>
    <row r="1579" spans="1:41" ht="15" x14ac:dyDescent="0.25">
      <c r="A1579">
        <v>2016</v>
      </c>
      <c r="B1579" s="5" t="s">
        <v>83</v>
      </c>
      <c r="C1579" s="5" t="s">
        <v>475</v>
      </c>
      <c r="D1579" s="5" t="s">
        <v>153</v>
      </c>
      <c r="E1579" s="5" t="s">
        <v>32</v>
      </c>
      <c r="F1579" s="5" t="s">
        <v>32</v>
      </c>
      <c r="G1579" s="5" t="s">
        <v>94</v>
      </c>
      <c r="H1579" s="5" t="s">
        <v>319</v>
      </c>
      <c r="I1579">
        <v>5244.59765625</v>
      </c>
      <c r="J1579">
        <v>6030</v>
      </c>
      <c r="K1579">
        <v>1807</v>
      </c>
      <c r="L1579">
        <v>1706</v>
      </c>
      <c r="M1579">
        <v>5332.29638671875</v>
      </c>
      <c r="N1579">
        <v>3223.49951171875</v>
      </c>
      <c r="O1579">
        <v>4179</v>
      </c>
      <c r="P1579">
        <v>3759</v>
      </c>
      <c r="Q1579">
        <v>2117.194091796875</v>
      </c>
      <c r="R1579">
        <v>3198.09423828125</v>
      </c>
      <c r="S1579">
        <v>5540</v>
      </c>
      <c r="T1579">
        <v>3477</v>
      </c>
      <c r="U1579">
        <v>988</v>
      </c>
      <c r="V1579">
        <v>3029</v>
      </c>
      <c r="W1579">
        <v>1371.63134765625</v>
      </c>
      <c r="X1579">
        <v>4417</v>
      </c>
      <c r="Y1579">
        <v>13497.8984375</v>
      </c>
      <c r="Z1579">
        <v>1537.1839599609375</v>
      </c>
      <c r="AA1579">
        <v>29313</v>
      </c>
      <c r="AB1579">
        <v>198.420166015625</v>
      </c>
      <c r="AC1579">
        <v>5749</v>
      </c>
      <c r="AD1579">
        <v>2897.030029296875</v>
      </c>
      <c r="AE1579">
        <v>4374.32666015625</v>
      </c>
      <c r="AF1579">
        <v>19107</v>
      </c>
      <c r="AG1579">
        <v>28731</v>
      </c>
      <c r="AH1579">
        <v>10915.24609375</v>
      </c>
      <c r="AI1579">
        <v>1851</v>
      </c>
      <c r="AJ1579">
        <v>11441.9384765625</v>
      </c>
      <c r="AK1579">
        <v>1400</v>
      </c>
      <c r="AL1579">
        <v>186432.375</v>
      </c>
      <c r="AM1579">
        <v>143046.734375</v>
      </c>
      <c r="AN1579">
        <v>43385.625</v>
      </c>
      <c r="AO1579" s="5" t="s">
        <v>937</v>
      </c>
    </row>
    <row r="1580" spans="1:41" ht="15" x14ac:dyDescent="0.25">
      <c r="A1580">
        <v>2016</v>
      </c>
      <c r="B1580" s="5" t="s">
        <v>83</v>
      </c>
      <c r="C1580" s="5" t="s">
        <v>475</v>
      </c>
      <c r="D1580" s="5" t="s">
        <v>153</v>
      </c>
      <c r="E1580" s="5" t="s">
        <v>32</v>
      </c>
      <c r="F1580" s="5" t="s">
        <v>32</v>
      </c>
      <c r="G1580" s="5" t="s">
        <v>97</v>
      </c>
      <c r="H1580" s="5" t="s">
        <v>319</v>
      </c>
      <c r="I1580">
        <v>5244.5977399999992</v>
      </c>
      <c r="J1580">
        <v>6030</v>
      </c>
      <c r="K1580">
        <v>1807</v>
      </c>
      <c r="L1580">
        <v>1706</v>
      </c>
      <c r="M1580">
        <v>5332.2961674999988</v>
      </c>
      <c r="N1580">
        <v>3223.4996000000001</v>
      </c>
      <c r="O1580">
        <v>4179</v>
      </c>
      <c r="P1580">
        <v>3759</v>
      </c>
      <c r="Q1580">
        <v>2117.194</v>
      </c>
      <c r="R1580">
        <v>3198.094262095437</v>
      </c>
      <c r="S1580">
        <v>5540</v>
      </c>
      <c r="T1580">
        <v>3477</v>
      </c>
      <c r="U1580">
        <v>988</v>
      </c>
      <c r="V1580">
        <v>3029</v>
      </c>
      <c r="W1580">
        <v>1371.631408</v>
      </c>
      <c r="X1580">
        <v>4417</v>
      </c>
      <c r="Y1580">
        <v>13497.897999999999</v>
      </c>
      <c r="Z1580">
        <v>1537.184</v>
      </c>
      <c r="AA1580">
        <v>29313</v>
      </c>
      <c r="AB1580">
        <v>198.42017000000001</v>
      </c>
      <c r="AC1580">
        <v>5749</v>
      </c>
      <c r="AD1580">
        <v>2897.03</v>
      </c>
      <c r="AE1580">
        <v>4374.3265074606288</v>
      </c>
      <c r="AF1580">
        <v>19107</v>
      </c>
      <c r="AG1580">
        <v>28731</v>
      </c>
      <c r="AH1580">
        <v>10915.24642999999</v>
      </c>
      <c r="AI1580">
        <v>1851</v>
      </c>
      <c r="AJ1580">
        <v>11441.93823738318</v>
      </c>
      <c r="AK1580">
        <v>1400</v>
      </c>
      <c r="AL1580">
        <v>186432.375</v>
      </c>
      <c r="AM1580">
        <v>143046.734375</v>
      </c>
      <c r="AN1580">
        <v>43385.625</v>
      </c>
      <c r="AO1580" s="5" t="s">
        <v>939</v>
      </c>
    </row>
    <row r="1581" spans="1:41" ht="15" x14ac:dyDescent="0.25">
      <c r="A1581">
        <v>2016</v>
      </c>
      <c r="B1581" s="5" t="s">
        <v>83</v>
      </c>
      <c r="C1581" s="5" t="s">
        <v>475</v>
      </c>
      <c r="D1581" s="5" t="s">
        <v>153</v>
      </c>
      <c r="E1581" s="5" t="s">
        <v>159</v>
      </c>
      <c r="F1581" s="5" t="s">
        <v>159</v>
      </c>
      <c r="G1581" s="5" t="s">
        <v>94</v>
      </c>
      <c r="H1581" s="5" t="s">
        <v>319</v>
      </c>
      <c r="I1581">
        <v>6645.77099609375</v>
      </c>
      <c r="J1581">
        <v>15400</v>
      </c>
      <c r="K1581">
        <v>1223</v>
      </c>
      <c r="L1581">
        <v>1313</v>
      </c>
      <c r="M1581">
        <v>4270.76904296875</v>
      </c>
      <c r="N1581">
        <v>4819.90380859375</v>
      </c>
      <c r="O1581">
        <v>4891</v>
      </c>
      <c r="P1581">
        <v>2883</v>
      </c>
      <c r="Q1581">
        <v>1246.366943359375</v>
      </c>
      <c r="R1581">
        <v>3539.5869140625</v>
      </c>
      <c r="S1581">
        <v>3454.532958984375</v>
      </c>
      <c r="T1581">
        <v>6357</v>
      </c>
      <c r="U1581">
        <v>409.15499877929687</v>
      </c>
      <c r="V1581">
        <v>5412</v>
      </c>
      <c r="W1581">
        <v>1849.9635009765625</v>
      </c>
      <c r="X1581">
        <v>8844</v>
      </c>
      <c r="Y1581">
        <v>25904.24609375</v>
      </c>
      <c r="Z1581">
        <v>4485.4501953125</v>
      </c>
      <c r="AA1581">
        <v>29267.849609375</v>
      </c>
      <c r="AB1581">
        <v>1373.42578125</v>
      </c>
      <c r="AC1581">
        <v>3166</v>
      </c>
      <c r="AD1581">
        <v>10760.6103515625</v>
      </c>
      <c r="AE1581">
        <v>6196.01220703125</v>
      </c>
      <c r="AF1581">
        <v>8166.2841796875</v>
      </c>
      <c r="AG1581">
        <v>35253</v>
      </c>
      <c r="AH1581">
        <v>6587.82763671875</v>
      </c>
      <c r="AI1581">
        <v>2787</v>
      </c>
      <c r="AJ1581">
        <v>13589.6416015625</v>
      </c>
      <c r="AK1581">
        <v>4482</v>
      </c>
      <c r="AL1581">
        <v>224578.390625</v>
      </c>
      <c r="AM1581">
        <v>167697.265625</v>
      </c>
      <c r="AN1581">
        <v>56881.12890625</v>
      </c>
      <c r="AO1581" s="5" t="s">
        <v>947</v>
      </c>
    </row>
    <row r="1582" spans="1:41" ht="15" x14ac:dyDescent="0.25">
      <c r="A1582">
        <v>2016</v>
      </c>
      <c r="B1582" s="5" t="s">
        <v>83</v>
      </c>
      <c r="C1582" s="5" t="s">
        <v>475</v>
      </c>
      <c r="D1582" s="5" t="s">
        <v>153</v>
      </c>
      <c r="E1582" s="5" t="s">
        <v>159</v>
      </c>
      <c r="F1582" s="5" t="s">
        <v>159</v>
      </c>
      <c r="G1582" s="5" t="s">
        <v>97</v>
      </c>
      <c r="H1582" s="5" t="s">
        <v>319</v>
      </c>
      <c r="I1582">
        <v>6645.7707700000001</v>
      </c>
      <c r="J1582">
        <v>15400</v>
      </c>
      <c r="K1582">
        <v>1223</v>
      </c>
      <c r="L1582">
        <v>1313</v>
      </c>
      <c r="M1582">
        <v>4270.7691699999996</v>
      </c>
      <c r="N1582">
        <v>4819.9038700000001</v>
      </c>
      <c r="O1582">
        <v>4891</v>
      </c>
      <c r="P1582">
        <v>2883</v>
      </c>
      <c r="Q1582">
        <v>1246.367</v>
      </c>
      <c r="R1582">
        <v>3539.5870130284538</v>
      </c>
      <c r="S1582">
        <v>3454.5330600000002</v>
      </c>
      <c r="T1582">
        <v>6357</v>
      </c>
      <c r="U1582">
        <v>409.15499999999997</v>
      </c>
      <c r="V1582">
        <v>5412</v>
      </c>
      <c r="W1582">
        <v>1849.96344</v>
      </c>
      <c r="X1582">
        <v>8844</v>
      </c>
      <c r="Y1582">
        <v>25904.246999999999</v>
      </c>
      <c r="Z1582">
        <v>4485.45</v>
      </c>
      <c r="AA1582">
        <v>29267.850299999998</v>
      </c>
      <c r="AB1582">
        <v>1373.4258413298489</v>
      </c>
      <c r="AC1582">
        <v>3166</v>
      </c>
      <c r="AD1582">
        <v>10760.61</v>
      </c>
      <c r="AE1582">
        <v>6196.0124299999998</v>
      </c>
      <c r="AF1582">
        <v>8166.2839999999997</v>
      </c>
      <c r="AG1582">
        <v>35253</v>
      </c>
      <c r="AH1582">
        <v>6587.8276199999991</v>
      </c>
      <c r="AI1582">
        <v>2787</v>
      </c>
      <c r="AJ1582">
        <v>13589.64122420561</v>
      </c>
      <c r="AK1582">
        <v>4482</v>
      </c>
      <c r="AL1582">
        <v>224578.390625</v>
      </c>
      <c r="AM1582">
        <v>167697.265625</v>
      </c>
      <c r="AN1582">
        <v>56881.12890625</v>
      </c>
      <c r="AO1582" s="5" t="s">
        <v>948</v>
      </c>
    </row>
    <row r="1583" spans="1:41" ht="15" x14ac:dyDescent="0.25">
      <c r="A1583">
        <v>2016</v>
      </c>
      <c r="B1583" s="5" t="s">
        <v>83</v>
      </c>
      <c r="C1583" s="5" t="s">
        <v>475</v>
      </c>
      <c r="D1583" s="5" t="s">
        <v>153</v>
      </c>
      <c r="E1583" s="5" t="s">
        <v>162</v>
      </c>
      <c r="F1583" s="5" t="s">
        <v>162</v>
      </c>
      <c r="G1583" s="5" t="s">
        <v>94</v>
      </c>
      <c r="H1583" s="5" t="s">
        <v>319</v>
      </c>
      <c r="I1583">
        <v>8121.33740234375</v>
      </c>
      <c r="J1583">
        <v>9773</v>
      </c>
      <c r="K1583">
        <v>1845</v>
      </c>
      <c r="L1583">
        <v>1949</v>
      </c>
      <c r="M1583">
        <v>7295.27783203125</v>
      </c>
      <c r="N1583">
        <v>4628.43701171875</v>
      </c>
      <c r="O1583">
        <v>5676</v>
      </c>
      <c r="P1583">
        <v>7264</v>
      </c>
      <c r="Q1583">
        <v>3047.367919921875</v>
      </c>
      <c r="R1583">
        <v>5464.95751953125</v>
      </c>
      <c r="S1583">
        <v>10184</v>
      </c>
      <c r="T1583">
        <v>6794</v>
      </c>
      <c r="U1583">
        <v>1366.5069580078125</v>
      </c>
      <c r="V1583">
        <v>4977</v>
      </c>
      <c r="W1583">
        <v>2601.513427734375</v>
      </c>
      <c r="X1583">
        <v>6826</v>
      </c>
      <c r="Y1583">
        <v>29774.873046875</v>
      </c>
      <c r="Z1583">
        <v>2123.885009765625</v>
      </c>
      <c r="AA1583">
        <v>40096.8125</v>
      </c>
      <c r="AB1583">
        <v>653.77630615234375</v>
      </c>
      <c r="AC1583">
        <v>8049</v>
      </c>
      <c r="AD1583">
        <v>4423.22998046875</v>
      </c>
      <c r="AE1583">
        <v>8249.099609375</v>
      </c>
      <c r="AF1583">
        <v>27399</v>
      </c>
      <c r="AG1583">
        <v>73620</v>
      </c>
      <c r="AH1583">
        <v>14725.919921875</v>
      </c>
      <c r="AI1583">
        <v>2949</v>
      </c>
      <c r="AJ1583">
        <v>16032.609375</v>
      </c>
      <c r="AK1583">
        <v>3532</v>
      </c>
      <c r="AL1583">
        <v>319442.5625</v>
      </c>
      <c r="AM1583">
        <v>251936.890625</v>
      </c>
      <c r="AN1583">
        <v>67505.71875</v>
      </c>
      <c r="AO1583" s="5" t="s">
        <v>950</v>
      </c>
    </row>
    <row r="1584" spans="1:41" ht="15" x14ac:dyDescent="0.25">
      <c r="A1584">
        <v>2016</v>
      </c>
      <c r="B1584" s="5" t="s">
        <v>83</v>
      </c>
      <c r="C1584" s="5" t="s">
        <v>475</v>
      </c>
      <c r="D1584" s="5" t="s">
        <v>153</v>
      </c>
      <c r="E1584" s="5" t="s">
        <v>162</v>
      </c>
      <c r="F1584" s="5" t="s">
        <v>162</v>
      </c>
      <c r="G1584" s="5" t="s">
        <v>97</v>
      </c>
      <c r="H1584" s="5" t="s">
        <v>319</v>
      </c>
      <c r="I1584">
        <v>8121.337569999997</v>
      </c>
      <c r="J1584">
        <v>9773</v>
      </c>
      <c r="K1584">
        <v>1845</v>
      </c>
      <c r="L1584">
        <v>1949</v>
      </c>
      <c r="M1584">
        <v>7295.2779974999994</v>
      </c>
      <c r="N1584">
        <v>4628.4372300000005</v>
      </c>
      <c r="O1584">
        <v>5676</v>
      </c>
      <c r="P1584">
        <v>7264</v>
      </c>
      <c r="Q1584">
        <v>3047.3679999999999</v>
      </c>
      <c r="R1584">
        <v>5464.9573720954359</v>
      </c>
      <c r="S1584">
        <v>10184</v>
      </c>
      <c r="T1584">
        <v>6794</v>
      </c>
      <c r="U1584">
        <v>1366.5070000000001</v>
      </c>
      <c r="V1584">
        <v>4977</v>
      </c>
      <c r="W1584">
        <v>2601.513528</v>
      </c>
      <c r="X1584">
        <v>6826</v>
      </c>
      <c r="Y1584">
        <v>29774.873</v>
      </c>
      <c r="Z1584">
        <v>2123.8850000000002</v>
      </c>
      <c r="AA1584">
        <v>40096.811955419682</v>
      </c>
      <c r="AB1584">
        <v>653.77630867015091</v>
      </c>
      <c r="AC1584">
        <v>8049</v>
      </c>
      <c r="AD1584">
        <v>4423.2299999999996</v>
      </c>
      <c r="AE1584">
        <v>8249.0994518084553</v>
      </c>
      <c r="AF1584">
        <v>27399</v>
      </c>
      <c r="AG1584">
        <v>73620</v>
      </c>
      <c r="AH1584">
        <v>14725.92033999999</v>
      </c>
      <c r="AI1584">
        <v>2949</v>
      </c>
      <c r="AJ1584">
        <v>16032.609305794391</v>
      </c>
      <c r="AK1584">
        <v>3532</v>
      </c>
      <c r="AL1584">
        <v>319442.5625</v>
      </c>
      <c r="AM1584">
        <v>251936.890625</v>
      </c>
      <c r="AN1584">
        <v>67505.71875</v>
      </c>
      <c r="AO1584" s="5" t="s">
        <v>951</v>
      </c>
    </row>
    <row r="1585" spans="1:41" ht="15" x14ac:dyDescent="0.25">
      <c r="A1585">
        <v>2016</v>
      </c>
      <c r="B1585" s="5" t="s">
        <v>83</v>
      </c>
      <c r="C1585" s="5" t="s">
        <v>475</v>
      </c>
      <c r="D1585" s="5" t="s">
        <v>153</v>
      </c>
      <c r="E1585" s="5" t="s">
        <v>488</v>
      </c>
      <c r="F1585" s="5" t="s">
        <v>488</v>
      </c>
      <c r="G1585" s="5" t="s">
        <v>94</v>
      </c>
      <c r="H1585" s="5" t="s">
        <v>319</v>
      </c>
      <c r="I1585">
        <v>4211.77587890625</v>
      </c>
      <c r="J1585">
        <v>5104</v>
      </c>
      <c r="K1585">
        <v>388</v>
      </c>
      <c r="L1585">
        <v>107</v>
      </c>
      <c r="M1585">
        <v>419.19000244140625</v>
      </c>
      <c r="N1585">
        <v>1053.3843994140625</v>
      </c>
      <c r="O1585">
        <v>556</v>
      </c>
      <c r="P1585">
        <v>619</v>
      </c>
      <c r="Q1585">
        <v>641.14300537109375</v>
      </c>
      <c r="R1585">
        <v>1313.5196533203125</v>
      </c>
      <c r="S1585">
        <v>1363.3026123046875</v>
      </c>
      <c r="T1585">
        <v>2609</v>
      </c>
      <c r="U1585">
        <v>209.91400146484375</v>
      </c>
      <c r="V1585">
        <v>1761</v>
      </c>
      <c r="W1585">
        <v>373.79129028320312</v>
      </c>
      <c r="X1585">
        <v>2232</v>
      </c>
      <c r="Y1585">
        <v>11387.822265625</v>
      </c>
      <c r="Z1585">
        <v>639.239990234375</v>
      </c>
      <c r="AA1585">
        <v>9821.5087890625</v>
      </c>
      <c r="AB1585">
        <v>226.64266967773437</v>
      </c>
      <c r="AC1585">
        <v>908</v>
      </c>
      <c r="AD1585">
        <v>2768.9599609375</v>
      </c>
      <c r="AE1585">
        <v>1928.3695068359375</v>
      </c>
      <c r="AF1585">
        <v>2556.219970703125</v>
      </c>
      <c r="AG1585">
        <v>11069</v>
      </c>
      <c r="AH1585">
        <v>1443.1885986328125</v>
      </c>
      <c r="AI1585">
        <v>949</v>
      </c>
      <c r="AJ1585">
        <v>6886.12841796875</v>
      </c>
      <c r="AK1585">
        <v>3211</v>
      </c>
      <c r="AL1585">
        <v>76757.1015625</v>
      </c>
      <c r="AM1585">
        <v>60217.02734375</v>
      </c>
      <c r="AN1585">
        <v>16540.07421875</v>
      </c>
      <c r="AO1585" s="5" t="s">
        <v>953</v>
      </c>
    </row>
    <row r="1586" spans="1:41" ht="15" x14ac:dyDescent="0.25">
      <c r="A1586">
        <v>2016</v>
      </c>
      <c r="B1586" s="5" t="s">
        <v>83</v>
      </c>
      <c r="C1586" s="5" t="s">
        <v>475</v>
      </c>
      <c r="D1586" s="5" t="s">
        <v>153</v>
      </c>
      <c r="E1586" s="5" t="s">
        <v>488</v>
      </c>
      <c r="F1586" s="5" t="s">
        <v>488</v>
      </c>
      <c r="G1586" s="5" t="s">
        <v>97</v>
      </c>
      <c r="H1586" s="5" t="s">
        <v>319</v>
      </c>
      <c r="I1586">
        <v>4211.7758800000001</v>
      </c>
      <c r="J1586">
        <v>5104</v>
      </c>
      <c r="K1586">
        <v>388</v>
      </c>
      <c r="L1586">
        <v>107</v>
      </c>
      <c r="M1586">
        <v>419.19000999999997</v>
      </c>
      <c r="N1586">
        <v>1053.38438</v>
      </c>
      <c r="O1586">
        <v>556</v>
      </c>
      <c r="P1586">
        <v>619</v>
      </c>
      <c r="Q1586">
        <v>641.14299999999992</v>
      </c>
      <c r="R1586">
        <v>1313.519713205565</v>
      </c>
      <c r="S1586">
        <v>1363.30261</v>
      </c>
      <c r="T1586">
        <v>2609</v>
      </c>
      <c r="U1586">
        <v>209.91399999999999</v>
      </c>
      <c r="V1586">
        <v>1761</v>
      </c>
      <c r="W1586">
        <v>373.7913050031791</v>
      </c>
      <c r="X1586">
        <v>2232</v>
      </c>
      <c r="Y1586">
        <v>11387.822</v>
      </c>
      <c r="Z1586">
        <v>639.24</v>
      </c>
      <c r="AA1586">
        <v>9821.5089499999995</v>
      </c>
      <c r="AB1586">
        <v>226.64266598187581</v>
      </c>
      <c r="AC1586">
        <v>908</v>
      </c>
      <c r="AD1586">
        <v>2768.96</v>
      </c>
      <c r="AE1586">
        <v>1928.3694599999999</v>
      </c>
      <c r="AF1586">
        <v>2556.2199999999998</v>
      </c>
      <c r="AG1586">
        <v>11069</v>
      </c>
      <c r="AH1586">
        <v>1443.18859</v>
      </c>
      <c r="AI1586">
        <v>949</v>
      </c>
      <c r="AJ1586">
        <v>6886.1284942056091</v>
      </c>
      <c r="AK1586">
        <v>3211</v>
      </c>
      <c r="AL1586">
        <v>76757.1015625</v>
      </c>
      <c r="AM1586">
        <v>60217.02734375</v>
      </c>
      <c r="AN1586">
        <v>16540.07421875</v>
      </c>
      <c r="AO1586" s="5" t="s">
        <v>955</v>
      </c>
    </row>
    <row r="1587" spans="1:41" ht="15" x14ac:dyDescent="0.25">
      <c r="A1587">
        <v>2016</v>
      </c>
      <c r="B1587" s="5" t="s">
        <v>83</v>
      </c>
      <c r="C1587" s="5" t="s">
        <v>475</v>
      </c>
      <c r="D1587" s="5" t="s">
        <v>153</v>
      </c>
      <c r="E1587" s="5" t="s">
        <v>491</v>
      </c>
      <c r="F1587" s="5" t="s">
        <v>491</v>
      </c>
      <c r="G1587" s="5" t="s">
        <v>94</v>
      </c>
      <c r="H1587" s="5" t="s">
        <v>319</v>
      </c>
      <c r="I1587">
        <v>4928.0784301757812</v>
      </c>
      <c r="J1587">
        <v>10351</v>
      </c>
      <c r="K1587">
        <v>656</v>
      </c>
      <c r="L1587">
        <v>590</v>
      </c>
      <c r="M1587">
        <v>1426.3033447265625</v>
      </c>
      <c r="N1587">
        <v>2010.8511352539062</v>
      </c>
      <c r="O1587">
        <v>1829</v>
      </c>
      <c r="P1587">
        <v>1057</v>
      </c>
      <c r="Q1587">
        <v>641.34100537002087</v>
      </c>
      <c r="R1587">
        <v>1834.7781372070312</v>
      </c>
      <c r="S1587">
        <v>2154.7319946289062</v>
      </c>
      <c r="T1587">
        <v>4972</v>
      </c>
      <c r="U1587">
        <v>245.32300186157227</v>
      </c>
      <c r="V1587">
        <v>2640</v>
      </c>
      <c r="W1587">
        <v>710.26504516601562</v>
      </c>
      <c r="X1587">
        <v>4352</v>
      </c>
      <c r="Y1587">
        <v>14433.628173828125</v>
      </c>
      <c r="Z1587">
        <v>1889.6309814453125</v>
      </c>
      <c r="AA1587">
        <v>15847.75048828125</v>
      </c>
      <c r="AB1587">
        <v>601.64266967773437</v>
      </c>
      <c r="AC1587">
        <v>1790</v>
      </c>
      <c r="AD1587">
        <v>4318.2799072265625</v>
      </c>
      <c r="AE1587">
        <v>4035.3687744140625</v>
      </c>
      <c r="AF1587">
        <v>3623.6199951171875</v>
      </c>
      <c r="AG1587">
        <v>15037</v>
      </c>
      <c r="AH1587">
        <v>2752.40576171875</v>
      </c>
      <c r="AI1587">
        <v>1509</v>
      </c>
      <c r="AJ1587">
        <v>8327.0791015625</v>
      </c>
      <c r="AK1587">
        <v>3738</v>
      </c>
      <c r="AL1587">
        <v>118302.08203125</v>
      </c>
      <c r="AM1587">
        <v>89282.453125</v>
      </c>
      <c r="AN1587">
        <v>29019.6279296875</v>
      </c>
      <c r="AO1587" s="5" t="s">
        <v>957</v>
      </c>
    </row>
    <row r="1588" spans="1:41" ht="15" x14ac:dyDescent="0.25">
      <c r="A1588">
        <v>2016</v>
      </c>
      <c r="B1588" s="5" t="s">
        <v>83</v>
      </c>
      <c r="C1588" s="5" t="s">
        <v>475</v>
      </c>
      <c r="D1588" s="5" t="s">
        <v>153</v>
      </c>
      <c r="E1588" s="5" t="s">
        <v>491</v>
      </c>
      <c r="F1588" s="5" t="s">
        <v>491</v>
      </c>
      <c r="G1588" s="5" t="s">
        <v>97</v>
      </c>
      <c r="H1588" s="5" t="s">
        <v>319</v>
      </c>
      <c r="I1588">
        <v>4928.0784400000002</v>
      </c>
      <c r="J1588">
        <v>10351</v>
      </c>
      <c r="K1588">
        <v>656</v>
      </c>
      <c r="L1588">
        <v>590</v>
      </c>
      <c r="M1588">
        <v>1426.30333</v>
      </c>
      <c r="N1588">
        <v>2010.8511300000002</v>
      </c>
      <c r="O1588">
        <v>1829</v>
      </c>
      <c r="P1588">
        <v>1057</v>
      </c>
      <c r="Q1588">
        <v>641.34099999999989</v>
      </c>
      <c r="R1588">
        <v>1834.7782000089931</v>
      </c>
      <c r="S1588">
        <v>2154.7319900000002</v>
      </c>
      <c r="T1588">
        <v>4972</v>
      </c>
      <c r="U1588">
        <v>245.32299999999998</v>
      </c>
      <c r="V1588">
        <v>2640</v>
      </c>
      <c r="W1588">
        <v>710.26506732659027</v>
      </c>
      <c r="X1588">
        <v>4352</v>
      </c>
      <c r="Y1588">
        <v>14433.628000000001</v>
      </c>
      <c r="Z1588">
        <v>1889.6310000000001</v>
      </c>
      <c r="AA1588">
        <v>15847.750609999999</v>
      </c>
      <c r="AB1588">
        <v>601.64266598187578</v>
      </c>
      <c r="AC1588">
        <v>1790</v>
      </c>
      <c r="AD1588">
        <v>4318.28</v>
      </c>
      <c r="AE1588">
        <v>4035.3687199999999</v>
      </c>
      <c r="AF1588">
        <v>3623.62</v>
      </c>
      <c r="AG1588">
        <v>15037</v>
      </c>
      <c r="AH1588">
        <v>2752.4057599999996</v>
      </c>
      <c r="AI1588">
        <v>1509</v>
      </c>
      <c r="AJ1588">
        <v>8327.0791342056091</v>
      </c>
      <c r="AK1588">
        <v>3738</v>
      </c>
      <c r="AL1588">
        <v>118302.08203125</v>
      </c>
      <c r="AM1588">
        <v>89282.453125</v>
      </c>
      <c r="AN1588">
        <v>29019.6279296875</v>
      </c>
      <c r="AO1588" s="5" t="s">
        <v>960</v>
      </c>
    </row>
    <row r="1589" spans="1:41" ht="15" x14ac:dyDescent="0.25">
      <c r="A1589">
        <v>2016</v>
      </c>
      <c r="B1589" s="5" t="s">
        <v>83</v>
      </c>
      <c r="C1589" s="5" t="s">
        <v>475</v>
      </c>
      <c r="D1589" s="5" t="s">
        <v>153</v>
      </c>
      <c r="E1589" s="5" t="s">
        <v>174</v>
      </c>
      <c r="F1589" s="5" t="s">
        <v>174</v>
      </c>
      <c r="G1589" s="5" t="s">
        <v>94</v>
      </c>
      <c r="H1589" s="5" t="s">
        <v>319</v>
      </c>
      <c r="I1589">
        <v>1528.1319580078125</v>
      </c>
      <c r="J1589">
        <v>4155</v>
      </c>
      <c r="K1589">
        <v>387</v>
      </c>
      <c r="L1589">
        <v>271</v>
      </c>
      <c r="M1589">
        <v>1707.365966796875</v>
      </c>
      <c r="N1589">
        <v>1001.5326538085937</v>
      </c>
      <c r="O1589">
        <v>1852</v>
      </c>
      <c r="P1589">
        <v>895</v>
      </c>
      <c r="Q1589">
        <v>560.48699951171875</v>
      </c>
      <c r="R1589">
        <v>788.7103271484375</v>
      </c>
      <c r="S1589">
        <v>1127.553955078125</v>
      </c>
      <c r="T1589">
        <v>873</v>
      </c>
      <c r="U1589">
        <v>83.912002563476562</v>
      </c>
      <c r="V1589">
        <v>614</v>
      </c>
      <c r="W1589">
        <v>544.39031982421875</v>
      </c>
      <c r="X1589">
        <v>1997</v>
      </c>
      <c r="Y1589">
        <v>8916.2314453125</v>
      </c>
      <c r="Z1589">
        <v>1972.0379638671875</v>
      </c>
      <c r="AA1589">
        <v>6731.8779296875</v>
      </c>
      <c r="AB1589">
        <v>362.4285888671875</v>
      </c>
      <c r="AC1589">
        <v>1111</v>
      </c>
      <c r="AD1589">
        <v>4754.58984375</v>
      </c>
      <c r="AE1589">
        <v>1345.637939453125</v>
      </c>
      <c r="AF1589">
        <v>2673.64794921875</v>
      </c>
      <c r="AG1589">
        <v>6940</v>
      </c>
      <c r="AH1589">
        <v>2237.30322265625</v>
      </c>
      <c r="AI1589">
        <v>817</v>
      </c>
      <c r="AJ1589">
        <v>4107.3828125</v>
      </c>
      <c r="AK1589">
        <v>495</v>
      </c>
      <c r="AL1589">
        <v>60850.22265625</v>
      </c>
      <c r="AM1589">
        <v>43695.5859375</v>
      </c>
      <c r="AN1589">
        <v>17154.6328125</v>
      </c>
      <c r="AO1589" s="5" t="s">
        <v>962</v>
      </c>
    </row>
    <row r="1590" spans="1:41" ht="15" x14ac:dyDescent="0.25">
      <c r="A1590">
        <v>2016</v>
      </c>
      <c r="B1590" s="5" t="s">
        <v>83</v>
      </c>
      <c r="C1590" s="5" t="s">
        <v>475</v>
      </c>
      <c r="D1590" s="5" t="s">
        <v>153</v>
      </c>
      <c r="E1590" s="5" t="s">
        <v>174</v>
      </c>
      <c r="F1590" s="5" t="s">
        <v>174</v>
      </c>
      <c r="G1590" s="5" t="s">
        <v>97</v>
      </c>
      <c r="H1590" s="5" t="s">
        <v>319</v>
      </c>
      <c r="I1590">
        <v>1528.1319599999999</v>
      </c>
      <c r="J1590">
        <v>4155</v>
      </c>
      <c r="K1590">
        <v>387</v>
      </c>
      <c r="L1590">
        <v>271</v>
      </c>
      <c r="M1590">
        <v>1707.366</v>
      </c>
      <c r="N1590">
        <v>1001.53265</v>
      </c>
      <c r="O1590">
        <v>1852</v>
      </c>
      <c r="P1590">
        <v>895</v>
      </c>
      <c r="Q1590">
        <v>560.48699999999997</v>
      </c>
      <c r="R1590">
        <v>788.71031016636846</v>
      </c>
      <c r="S1590">
        <v>1127.5539000000001</v>
      </c>
      <c r="T1590">
        <v>873</v>
      </c>
      <c r="U1590">
        <v>83.912000000000006</v>
      </c>
      <c r="V1590">
        <v>614</v>
      </c>
      <c r="W1590">
        <v>544.39034401788535</v>
      </c>
      <c r="X1590">
        <v>1997</v>
      </c>
      <c r="Y1590">
        <v>8916.2309999999998</v>
      </c>
      <c r="Z1590">
        <v>1972.038</v>
      </c>
      <c r="AA1590">
        <v>6731.8777099999998</v>
      </c>
      <c r="AB1590">
        <v>362.42858040273518</v>
      </c>
      <c r="AC1590">
        <v>1111</v>
      </c>
      <c r="AD1590">
        <v>4754.59</v>
      </c>
      <c r="AE1590">
        <v>1345.6379199999999</v>
      </c>
      <c r="AF1590">
        <v>2673.6480000000001</v>
      </c>
      <c r="AG1590">
        <v>6940</v>
      </c>
      <c r="AH1590">
        <v>2237.3032600000001</v>
      </c>
      <c r="AI1590">
        <v>817</v>
      </c>
      <c r="AJ1590">
        <v>4107.3827700000002</v>
      </c>
      <c r="AK1590">
        <v>495</v>
      </c>
      <c r="AL1590">
        <v>60850.22265625</v>
      </c>
      <c r="AM1590">
        <v>43695.5859375</v>
      </c>
      <c r="AN1590">
        <v>17154.6328125</v>
      </c>
      <c r="AO1590" s="5" t="s">
        <v>964</v>
      </c>
    </row>
    <row r="1591" spans="1:41" ht="15" x14ac:dyDescent="0.25">
      <c r="A1591">
        <v>2016</v>
      </c>
      <c r="B1591" s="5" t="s">
        <v>83</v>
      </c>
      <c r="C1591" s="5" t="s">
        <v>475</v>
      </c>
      <c r="D1591" s="5" t="s">
        <v>153</v>
      </c>
      <c r="E1591" s="5" t="s">
        <v>177</v>
      </c>
      <c r="F1591" s="5" t="s">
        <v>177</v>
      </c>
      <c r="G1591" s="5" t="s">
        <v>94</v>
      </c>
      <c r="H1591" s="5" t="s">
        <v>319</v>
      </c>
      <c r="I1591">
        <v>2876.73974609375</v>
      </c>
      <c r="J1591">
        <v>3743</v>
      </c>
      <c r="K1591">
        <v>38</v>
      </c>
      <c r="L1591">
        <v>243</v>
      </c>
      <c r="M1591">
        <v>1962.9818115234375</v>
      </c>
      <c r="N1591">
        <v>1404.9376220703125</v>
      </c>
      <c r="O1591">
        <v>1497</v>
      </c>
      <c r="P1591">
        <v>3505</v>
      </c>
      <c r="Q1591">
        <v>930.17401123046875</v>
      </c>
      <c r="R1591">
        <v>2266.863037109375</v>
      </c>
      <c r="S1591">
        <v>4644</v>
      </c>
      <c r="T1591">
        <v>3317</v>
      </c>
      <c r="U1591">
        <v>378.50698852539062</v>
      </c>
      <c r="V1591">
        <v>1948</v>
      </c>
      <c r="W1591">
        <v>1229.882080078125</v>
      </c>
      <c r="X1591">
        <v>2409</v>
      </c>
      <c r="Y1591">
        <v>16276.974609375</v>
      </c>
      <c r="Z1591">
        <v>586.70098876953125</v>
      </c>
      <c r="AA1591">
        <v>10783.8115234375</v>
      </c>
      <c r="AB1591">
        <v>455.35614013671875</v>
      </c>
      <c r="AC1591">
        <v>2300</v>
      </c>
      <c r="AD1591">
        <v>1526.199951171875</v>
      </c>
      <c r="AE1591">
        <v>3874.77294921875</v>
      </c>
      <c r="AF1591">
        <v>8292</v>
      </c>
      <c r="AG1591">
        <v>44889</v>
      </c>
      <c r="AH1591">
        <v>3810.673828125</v>
      </c>
      <c r="AI1591">
        <v>1098</v>
      </c>
      <c r="AJ1591">
        <v>4590.6708984375</v>
      </c>
      <c r="AK1591">
        <v>2132</v>
      </c>
      <c r="AL1591">
        <v>133010.25</v>
      </c>
      <c r="AM1591">
        <v>108890.15625</v>
      </c>
      <c r="AN1591">
        <v>24120.09375</v>
      </c>
      <c r="AO1591" s="5" t="s">
        <v>965</v>
      </c>
    </row>
    <row r="1592" spans="1:41" ht="15" x14ac:dyDescent="0.25">
      <c r="A1592">
        <v>2016</v>
      </c>
      <c r="B1592" s="5" t="s">
        <v>83</v>
      </c>
      <c r="C1592" s="5" t="s">
        <v>475</v>
      </c>
      <c r="D1592" s="5" t="s">
        <v>153</v>
      </c>
      <c r="E1592" s="5" t="s">
        <v>177</v>
      </c>
      <c r="F1592" s="5" t="s">
        <v>177</v>
      </c>
      <c r="G1592" s="5" t="s">
        <v>97</v>
      </c>
      <c r="H1592" s="5" t="s">
        <v>319</v>
      </c>
      <c r="I1592">
        <v>2876.7398299999982</v>
      </c>
      <c r="J1592">
        <v>3743</v>
      </c>
      <c r="K1592">
        <v>38</v>
      </c>
      <c r="L1592">
        <v>243</v>
      </c>
      <c r="M1592">
        <v>1962.9818299999999</v>
      </c>
      <c r="N1592">
        <v>1404.9376299999999</v>
      </c>
      <c r="O1592">
        <v>1497</v>
      </c>
      <c r="P1592">
        <v>3505</v>
      </c>
      <c r="Q1592">
        <v>930.17399999999998</v>
      </c>
      <c r="R1592">
        <v>2266.8631099999998</v>
      </c>
      <c r="S1592">
        <v>4644</v>
      </c>
      <c r="T1592">
        <v>3317</v>
      </c>
      <c r="U1592">
        <v>378.50700000000001</v>
      </c>
      <c r="V1592">
        <v>1948</v>
      </c>
      <c r="W1592">
        <v>1229.88212</v>
      </c>
      <c r="X1592">
        <v>2409</v>
      </c>
      <c r="Y1592">
        <v>16276.975</v>
      </c>
      <c r="Z1592">
        <v>586.70100000000002</v>
      </c>
      <c r="AA1592">
        <v>10783.811955419669</v>
      </c>
      <c r="AB1592">
        <v>455.35613867015093</v>
      </c>
      <c r="AC1592">
        <v>2300</v>
      </c>
      <c r="AD1592">
        <v>1526.2</v>
      </c>
      <c r="AE1592">
        <v>3874.772944347827</v>
      </c>
      <c r="AF1592">
        <v>8292</v>
      </c>
      <c r="AG1592">
        <v>44889</v>
      </c>
      <c r="AH1592">
        <v>3810.67391</v>
      </c>
      <c r="AI1592">
        <v>1098</v>
      </c>
      <c r="AJ1592">
        <v>4590.671068411214</v>
      </c>
      <c r="AK1592">
        <v>2132</v>
      </c>
      <c r="AL1592">
        <v>133010.25</v>
      </c>
      <c r="AM1592">
        <v>108890.15625</v>
      </c>
      <c r="AN1592">
        <v>24120.09375</v>
      </c>
      <c r="AO1592" s="5" t="s">
        <v>967</v>
      </c>
    </row>
    <row r="1593" spans="1:41" ht="15" x14ac:dyDescent="0.25">
      <c r="A1593">
        <v>2016</v>
      </c>
      <c r="B1593" s="5" t="s">
        <v>83</v>
      </c>
      <c r="C1593" s="5" t="s">
        <v>475</v>
      </c>
      <c r="D1593" s="5" t="s">
        <v>153</v>
      </c>
      <c r="E1593" s="5" t="s">
        <v>183</v>
      </c>
      <c r="F1593" s="5" t="s">
        <v>184</v>
      </c>
      <c r="G1593" s="5" t="s">
        <v>94</v>
      </c>
      <c r="H1593" s="5" t="s">
        <v>319</v>
      </c>
      <c r="I1593">
        <v>14767.1083984375</v>
      </c>
      <c r="J1593">
        <v>25173</v>
      </c>
      <c r="K1593">
        <v>3068</v>
      </c>
      <c r="L1593">
        <v>3262</v>
      </c>
      <c r="M1593">
        <v>11566.046875</v>
      </c>
      <c r="N1593">
        <v>9448.3408203125</v>
      </c>
      <c r="O1593">
        <v>10567</v>
      </c>
      <c r="P1593">
        <v>10147</v>
      </c>
      <c r="Q1593">
        <v>4293.73486328125</v>
      </c>
      <c r="R1593">
        <v>9004.5439453125</v>
      </c>
      <c r="S1593">
        <v>13638.533203125</v>
      </c>
      <c r="T1593">
        <v>13151</v>
      </c>
      <c r="U1593">
        <v>1775.6619873046875</v>
      </c>
      <c r="V1593">
        <v>10389</v>
      </c>
      <c r="W1593">
        <v>4451.47705078125</v>
      </c>
      <c r="X1593">
        <v>15670</v>
      </c>
      <c r="Y1593">
        <v>55679.12109375</v>
      </c>
      <c r="Z1593">
        <v>6609.3349609375</v>
      </c>
      <c r="AA1593">
        <v>69364.6640625</v>
      </c>
      <c r="AB1593">
        <v>2027.2021484375</v>
      </c>
      <c r="AC1593">
        <v>11215</v>
      </c>
      <c r="AD1593">
        <v>15183.83984375</v>
      </c>
      <c r="AE1593">
        <v>14445.1123046875</v>
      </c>
      <c r="AF1593">
        <v>35565.28515625</v>
      </c>
      <c r="AG1593">
        <v>108873</v>
      </c>
      <c r="AH1593">
        <v>21313.748046875</v>
      </c>
      <c r="AI1593">
        <v>5736</v>
      </c>
      <c r="AJ1593">
        <v>29622.25</v>
      </c>
      <c r="AK1593">
        <v>8014</v>
      </c>
      <c r="AL1593">
        <v>544021</v>
      </c>
      <c r="AM1593">
        <v>419634.15625</v>
      </c>
      <c r="AN1593">
        <v>124386.84375</v>
      </c>
      <c r="AO1593" s="5" t="s">
        <v>970</v>
      </c>
    </row>
    <row r="1594" spans="1:41" ht="15" x14ac:dyDescent="0.25">
      <c r="A1594">
        <v>2016</v>
      </c>
      <c r="B1594" s="5" t="s">
        <v>83</v>
      </c>
      <c r="C1594" s="5" t="s">
        <v>475</v>
      </c>
      <c r="D1594" s="5" t="s">
        <v>153</v>
      </c>
      <c r="E1594" s="5" t="s">
        <v>183</v>
      </c>
      <c r="F1594" s="5" t="s">
        <v>184</v>
      </c>
      <c r="G1594" s="5" t="s">
        <v>97</v>
      </c>
      <c r="H1594" s="5" t="s">
        <v>319</v>
      </c>
      <c r="I1594">
        <v>14767.108340000001</v>
      </c>
      <c r="J1594">
        <v>25173</v>
      </c>
      <c r="K1594">
        <v>3068</v>
      </c>
      <c r="L1594">
        <v>3262</v>
      </c>
      <c r="M1594">
        <v>11566.047167500001</v>
      </c>
      <c r="N1594">
        <v>9448.3410999999996</v>
      </c>
      <c r="O1594">
        <v>10567</v>
      </c>
      <c r="P1594">
        <v>10147</v>
      </c>
      <c r="Q1594">
        <v>4293.7349999999997</v>
      </c>
      <c r="R1594">
        <v>9004.5443851238888</v>
      </c>
      <c r="S1594">
        <v>13638.53306</v>
      </c>
      <c r="T1594">
        <v>13151</v>
      </c>
      <c r="U1594">
        <v>1775.662</v>
      </c>
      <c r="V1594">
        <v>10389</v>
      </c>
      <c r="W1594">
        <v>4451.476967999999</v>
      </c>
      <c r="X1594">
        <v>15670</v>
      </c>
      <c r="Y1594">
        <v>55679.12</v>
      </c>
      <c r="Z1594">
        <v>6609.335</v>
      </c>
      <c r="AA1594">
        <v>69364.66225541968</v>
      </c>
      <c r="AB1594">
        <v>2027.2021500000001</v>
      </c>
      <c r="AC1594">
        <v>11215</v>
      </c>
      <c r="AD1594">
        <v>15183.84</v>
      </c>
      <c r="AE1594">
        <v>14445.111881808451</v>
      </c>
      <c r="AF1594">
        <v>35565.284</v>
      </c>
      <c r="AG1594">
        <v>108873</v>
      </c>
      <c r="AH1594">
        <v>21313.74795999999</v>
      </c>
      <c r="AI1594">
        <v>5736</v>
      </c>
      <c r="AJ1594">
        <v>29622.250530000001</v>
      </c>
      <c r="AK1594">
        <v>8014</v>
      </c>
      <c r="AL1594">
        <v>544021</v>
      </c>
      <c r="AM1594">
        <v>419634.15625</v>
      </c>
      <c r="AN1594">
        <v>124386.8515625</v>
      </c>
      <c r="AO1594" s="5" t="s">
        <v>972</v>
      </c>
    </row>
    <row r="1595" spans="1:41" ht="15" x14ac:dyDescent="0.25">
      <c r="A1595">
        <v>2016</v>
      </c>
      <c r="B1595" s="5" t="s">
        <v>83</v>
      </c>
      <c r="C1595" s="5" t="s">
        <v>475</v>
      </c>
      <c r="D1595" s="5" t="s">
        <v>153</v>
      </c>
      <c r="E1595" s="5" t="s">
        <v>31</v>
      </c>
      <c r="F1595" s="5" t="s">
        <v>31</v>
      </c>
      <c r="G1595" s="5" t="s">
        <v>94</v>
      </c>
      <c r="H1595" s="5" t="s">
        <v>319</v>
      </c>
      <c r="I1595">
        <v>716.30255126953125</v>
      </c>
      <c r="J1595">
        <v>5247</v>
      </c>
      <c r="K1595">
        <v>268</v>
      </c>
      <c r="L1595">
        <v>483</v>
      </c>
      <c r="M1595">
        <v>1007.1133422851562</v>
      </c>
      <c r="N1595">
        <v>957.46673583984375</v>
      </c>
      <c r="O1595">
        <v>1273</v>
      </c>
      <c r="P1595">
        <v>438</v>
      </c>
      <c r="Q1595">
        <v>0.19799999892711639</v>
      </c>
      <c r="R1595">
        <v>521.25848388671875</v>
      </c>
      <c r="S1595">
        <v>791.42938232421875</v>
      </c>
      <c r="T1595">
        <v>2363</v>
      </c>
      <c r="U1595">
        <v>35.409000396728516</v>
      </c>
      <c r="V1595">
        <v>879</v>
      </c>
      <c r="W1595">
        <v>336.4737548828125</v>
      </c>
      <c r="X1595">
        <v>2120</v>
      </c>
      <c r="Y1595">
        <v>3045.805908203125</v>
      </c>
      <c r="Z1595">
        <v>1250.3909912109375</v>
      </c>
      <c r="AA1595">
        <v>6026.24169921875</v>
      </c>
      <c r="AB1595">
        <v>375</v>
      </c>
      <c r="AC1595">
        <v>882</v>
      </c>
      <c r="AD1595">
        <v>1549.3199462890625</v>
      </c>
      <c r="AE1595">
        <v>2106.999267578125</v>
      </c>
      <c r="AF1595">
        <v>1067.4000244140625</v>
      </c>
      <c r="AG1595">
        <v>3968</v>
      </c>
      <c r="AH1595">
        <v>1309.2171630859375</v>
      </c>
      <c r="AI1595">
        <v>560</v>
      </c>
      <c r="AJ1595">
        <v>1440.95068359375</v>
      </c>
      <c r="AK1595">
        <v>527</v>
      </c>
      <c r="AL1595">
        <v>41544.98046875</v>
      </c>
      <c r="AM1595">
        <v>29065.42578125</v>
      </c>
      <c r="AN1595">
        <v>12479.5537109375</v>
      </c>
      <c r="AO1595" s="5" t="s">
        <v>974</v>
      </c>
    </row>
    <row r="1596" spans="1:41" ht="15" x14ac:dyDescent="0.25">
      <c r="A1596">
        <v>2016</v>
      </c>
      <c r="B1596" s="5" t="s">
        <v>83</v>
      </c>
      <c r="C1596" s="5" t="s">
        <v>475</v>
      </c>
      <c r="D1596" s="5" t="s">
        <v>153</v>
      </c>
      <c r="E1596" s="5" t="s">
        <v>31</v>
      </c>
      <c r="F1596" s="5" t="s">
        <v>31</v>
      </c>
      <c r="G1596" s="5" t="s">
        <v>97</v>
      </c>
      <c r="H1596" s="5" t="s">
        <v>319</v>
      </c>
      <c r="I1596">
        <v>716.30256000000008</v>
      </c>
      <c r="J1596">
        <v>5247</v>
      </c>
      <c r="K1596">
        <v>268</v>
      </c>
      <c r="L1596">
        <v>483</v>
      </c>
      <c r="M1596">
        <v>1007.11332</v>
      </c>
      <c r="N1596">
        <v>957.46675000000027</v>
      </c>
      <c r="O1596">
        <v>1273</v>
      </c>
      <c r="P1596">
        <v>438</v>
      </c>
      <c r="Q1596">
        <v>0.19800000000000001</v>
      </c>
      <c r="R1596">
        <v>521.25848680342801</v>
      </c>
      <c r="S1596">
        <v>791.42938000000004</v>
      </c>
      <c r="T1596">
        <v>2363</v>
      </c>
      <c r="U1596">
        <v>35.408999999999999</v>
      </c>
      <c r="V1596">
        <v>879</v>
      </c>
      <c r="W1596">
        <v>336.47376232341122</v>
      </c>
      <c r="X1596">
        <v>2120</v>
      </c>
      <c r="Y1596">
        <v>3045.806</v>
      </c>
      <c r="Z1596">
        <v>1250.3910000000001</v>
      </c>
      <c r="AA1596">
        <v>6026.2416600000006</v>
      </c>
      <c r="AB1596">
        <v>375</v>
      </c>
      <c r="AC1596">
        <v>882</v>
      </c>
      <c r="AD1596">
        <v>1549.32</v>
      </c>
      <c r="AE1596">
        <v>2106.99926</v>
      </c>
      <c r="AF1596">
        <v>1067.4000000000001</v>
      </c>
      <c r="AG1596">
        <v>3968</v>
      </c>
      <c r="AH1596">
        <v>1309.2171699999999</v>
      </c>
      <c r="AI1596">
        <v>560</v>
      </c>
      <c r="AJ1596">
        <v>1440.95064</v>
      </c>
      <c r="AK1596">
        <v>527</v>
      </c>
      <c r="AL1596">
        <v>41544.98046875</v>
      </c>
      <c r="AM1596">
        <v>29065.42578125</v>
      </c>
      <c r="AN1596">
        <v>12479.5537109375</v>
      </c>
      <c r="AO1596" s="5" t="s">
        <v>976</v>
      </c>
    </row>
    <row r="1597" spans="1:41" ht="15" x14ac:dyDescent="0.25">
      <c r="A1597">
        <v>2016</v>
      </c>
      <c r="B1597" s="5" t="s">
        <v>83</v>
      </c>
      <c r="C1597" s="5" t="s">
        <v>4292</v>
      </c>
      <c r="D1597" s="5" t="s">
        <v>4295</v>
      </c>
      <c r="E1597" s="5" t="s">
        <v>4246</v>
      </c>
      <c r="F1597" s="5" t="s">
        <v>21</v>
      </c>
      <c r="G1597" s="5" t="s">
        <v>94</v>
      </c>
      <c r="H1597" s="5" t="s">
        <v>319</v>
      </c>
      <c r="I1597">
        <v>12266.7373046875</v>
      </c>
      <c r="J1597">
        <v>15302</v>
      </c>
      <c r="K1597">
        <v>1323</v>
      </c>
      <c r="L1597">
        <v>268</v>
      </c>
      <c r="M1597">
        <v>5311.37646484375</v>
      </c>
      <c r="N1597">
        <v>921.73175048828125</v>
      </c>
      <c r="O1597">
        <v>12330.70703125</v>
      </c>
      <c r="P1597">
        <v>18458.271484375</v>
      </c>
      <c r="Q1597">
        <v>6274.68798828125</v>
      </c>
      <c r="R1597">
        <v>5746.67333984375</v>
      </c>
      <c r="S1597"/>
      <c r="T1597">
        <v>423</v>
      </c>
      <c r="U1597"/>
      <c r="V1597"/>
      <c r="W1597">
        <v>467.3939208984375</v>
      </c>
      <c r="X1597">
        <v>13169</v>
      </c>
      <c r="Y1597">
        <v>23504</v>
      </c>
      <c r="Z1597">
        <v>12832</v>
      </c>
      <c r="AA1597">
        <v>0</v>
      </c>
      <c r="AB1597"/>
      <c r="AC1597">
        <v>8639</v>
      </c>
      <c r="AD1597">
        <v>24500</v>
      </c>
      <c r="AE1597">
        <v>4910</v>
      </c>
      <c r="AF1597">
        <v>25927</v>
      </c>
      <c r="AG1597">
        <v>0</v>
      </c>
      <c r="AH1597"/>
      <c r="AI1597">
        <v>5834</v>
      </c>
      <c r="AJ1597">
        <v>2470.357421875</v>
      </c>
      <c r="AK1597">
        <v>1914</v>
      </c>
      <c r="AL1597">
        <v>202792.921875</v>
      </c>
      <c r="AM1597">
        <v>137520.453125</v>
      </c>
      <c r="AN1597">
        <v>65272.4765625</v>
      </c>
      <c r="AO1597" s="5" t="s">
        <v>4345</v>
      </c>
    </row>
    <row r="1598" spans="1:41" ht="15" x14ac:dyDescent="0.25">
      <c r="A1598">
        <v>2016</v>
      </c>
      <c r="B1598" s="5" t="s">
        <v>83</v>
      </c>
      <c r="C1598" s="5" t="s">
        <v>4292</v>
      </c>
      <c r="D1598" s="5" t="s">
        <v>4295</v>
      </c>
      <c r="E1598" s="5" t="s">
        <v>4246</v>
      </c>
      <c r="F1598" s="5" t="s">
        <v>21</v>
      </c>
      <c r="G1598" s="5" t="s">
        <v>97</v>
      </c>
      <c r="H1598" s="5" t="s">
        <v>319</v>
      </c>
      <c r="I1598">
        <v>12266.7373046875</v>
      </c>
      <c r="J1598">
        <v>15302</v>
      </c>
      <c r="K1598">
        <v>1323</v>
      </c>
      <c r="L1598">
        <v>268</v>
      </c>
      <c r="M1598">
        <v>5311.37646484375</v>
      </c>
      <c r="N1598">
        <v>921.73175048828125</v>
      </c>
      <c r="O1598">
        <v>12330.70703125</v>
      </c>
      <c r="P1598">
        <v>18458.271484375</v>
      </c>
      <c r="Q1598">
        <v>6274.68798828125</v>
      </c>
      <c r="R1598">
        <v>5746.67333984375</v>
      </c>
      <c r="S1598"/>
      <c r="T1598">
        <v>423</v>
      </c>
      <c r="U1598"/>
      <c r="V1598"/>
      <c r="W1598">
        <v>467.3939208984375</v>
      </c>
      <c r="X1598">
        <v>13169</v>
      </c>
      <c r="Y1598">
        <v>23504</v>
      </c>
      <c r="Z1598">
        <v>12832</v>
      </c>
      <c r="AA1598">
        <v>0</v>
      </c>
      <c r="AB1598"/>
      <c r="AC1598">
        <v>8639</v>
      </c>
      <c r="AD1598">
        <v>24500</v>
      </c>
      <c r="AE1598">
        <v>4910</v>
      </c>
      <c r="AF1598">
        <v>25927</v>
      </c>
      <c r="AG1598">
        <v>0</v>
      </c>
      <c r="AH1598"/>
      <c r="AI1598">
        <v>5834</v>
      </c>
      <c r="AJ1598">
        <v>2470.357421875</v>
      </c>
      <c r="AK1598">
        <v>1914</v>
      </c>
      <c r="AL1598">
        <v>202792.921875</v>
      </c>
      <c r="AM1598">
        <v>137520.453125</v>
      </c>
      <c r="AN1598">
        <v>65272.4765625</v>
      </c>
      <c r="AO1598" s="5" t="s">
        <v>4346</v>
      </c>
    </row>
    <row r="1599" spans="1:41" ht="15" x14ac:dyDescent="0.25">
      <c r="A1599">
        <v>2016</v>
      </c>
      <c r="B1599" s="5" t="s">
        <v>83</v>
      </c>
      <c r="C1599" s="5" t="s">
        <v>4292</v>
      </c>
      <c r="D1599" s="5" t="s">
        <v>4295</v>
      </c>
      <c r="E1599" s="5" t="s">
        <v>4246</v>
      </c>
      <c r="F1599" s="5" t="s">
        <v>4297</v>
      </c>
      <c r="G1599" s="5" t="s">
        <v>94</v>
      </c>
      <c r="H1599" s="5" t="s">
        <v>319</v>
      </c>
      <c r="I1599"/>
      <c r="J1599">
        <v>0</v>
      </c>
      <c r="K1599"/>
      <c r="L1599"/>
      <c r="M1599"/>
      <c r="N1599">
        <v>0</v>
      </c>
      <c r="O1599">
        <v>0</v>
      </c>
      <c r="P1599"/>
      <c r="Q1599"/>
      <c r="R1599">
        <v>0</v>
      </c>
      <c r="S1599"/>
      <c r="T1599"/>
      <c r="U1599"/>
      <c r="V1599"/>
      <c r="W1599"/>
      <c r="X1599"/>
      <c r="Y1599">
        <v>61</v>
      </c>
      <c r="Z1599">
        <v>0</v>
      </c>
      <c r="AA1599">
        <v>0</v>
      </c>
      <c r="AB1599"/>
      <c r="AC1599"/>
      <c r="AD1599">
        <v>0</v>
      </c>
      <c r="AE1599">
        <v>0</v>
      </c>
      <c r="AF1599"/>
      <c r="AG1599">
        <v>2365</v>
      </c>
      <c r="AH1599"/>
      <c r="AI1599"/>
      <c r="AJ1599">
        <v>0</v>
      </c>
      <c r="AK1599"/>
      <c r="AL1599">
        <v>2426</v>
      </c>
      <c r="AM1599">
        <v>2426</v>
      </c>
      <c r="AN1599">
        <v>0</v>
      </c>
      <c r="AO1599" s="5" t="s">
        <v>4347</v>
      </c>
    </row>
    <row r="1600" spans="1:41" ht="15" x14ac:dyDescent="0.25">
      <c r="A1600">
        <v>2016</v>
      </c>
      <c r="B1600" s="5" t="s">
        <v>83</v>
      </c>
      <c r="C1600" s="5" t="s">
        <v>4292</v>
      </c>
      <c r="D1600" s="5" t="s">
        <v>4295</v>
      </c>
      <c r="E1600" s="5" t="s">
        <v>4246</v>
      </c>
      <c r="F1600" s="5" t="s">
        <v>4297</v>
      </c>
      <c r="G1600" s="5" t="s">
        <v>97</v>
      </c>
      <c r="H1600" s="5" t="s">
        <v>319</v>
      </c>
      <c r="I1600"/>
      <c r="J1600">
        <v>0</v>
      </c>
      <c r="K1600"/>
      <c r="L1600"/>
      <c r="M1600"/>
      <c r="N1600">
        <v>0</v>
      </c>
      <c r="O1600">
        <v>0</v>
      </c>
      <c r="P1600"/>
      <c r="Q1600"/>
      <c r="R1600">
        <v>0</v>
      </c>
      <c r="S1600"/>
      <c r="T1600"/>
      <c r="U1600"/>
      <c r="V1600"/>
      <c r="W1600"/>
      <c r="X1600"/>
      <c r="Y1600">
        <v>61</v>
      </c>
      <c r="Z1600">
        <v>0</v>
      </c>
      <c r="AA1600">
        <v>0</v>
      </c>
      <c r="AB1600"/>
      <c r="AC1600"/>
      <c r="AD1600">
        <v>0</v>
      </c>
      <c r="AE1600">
        <v>0</v>
      </c>
      <c r="AF1600"/>
      <c r="AG1600">
        <v>2365</v>
      </c>
      <c r="AH1600"/>
      <c r="AI1600"/>
      <c r="AJ1600">
        <v>0</v>
      </c>
      <c r="AK1600"/>
      <c r="AL1600">
        <v>2426</v>
      </c>
      <c r="AM1600">
        <v>2426</v>
      </c>
      <c r="AN1600">
        <v>0</v>
      </c>
      <c r="AO1600" s="5" t="s">
        <v>4348</v>
      </c>
    </row>
    <row r="1601" spans="1:41" ht="15" x14ac:dyDescent="0.25">
      <c r="A1601">
        <v>2016</v>
      </c>
      <c r="B1601" s="5" t="s">
        <v>83</v>
      </c>
      <c r="C1601" s="5" t="s">
        <v>4292</v>
      </c>
      <c r="D1601" s="5" t="s">
        <v>4295</v>
      </c>
      <c r="E1601" s="5" t="s">
        <v>4246</v>
      </c>
      <c r="F1601" s="5" t="s">
        <v>184</v>
      </c>
      <c r="G1601" s="5" t="s">
        <v>94</v>
      </c>
      <c r="H1601" s="5" t="s">
        <v>319</v>
      </c>
      <c r="I1601">
        <v>6456.01513671875</v>
      </c>
      <c r="J1601">
        <v>23931</v>
      </c>
      <c r="K1601">
        <v>1887</v>
      </c>
      <c r="L1601">
        <v>2103</v>
      </c>
      <c r="M1601">
        <v>2850.40380859375</v>
      </c>
      <c r="N1601">
        <v>5692.4453125</v>
      </c>
      <c r="O1601">
        <v>6746.68408203125</v>
      </c>
      <c r="P1601">
        <v>2866.6591796875</v>
      </c>
      <c r="Q1601">
        <v>3162.0009765625</v>
      </c>
      <c r="R1601">
        <v>3077.65478515625</v>
      </c>
      <c r="S1601">
        <v>43</v>
      </c>
      <c r="T1601">
        <v>50</v>
      </c>
      <c r="U1601">
        <v>202</v>
      </c>
      <c r="V1601"/>
      <c r="W1601">
        <v>102.09906768798828</v>
      </c>
      <c r="X1601">
        <v>9256</v>
      </c>
      <c r="Y1601">
        <v>13900</v>
      </c>
      <c r="Z1601">
        <v>5999.5439453125</v>
      </c>
      <c r="AA1601">
        <v>0</v>
      </c>
      <c r="AB1601"/>
      <c r="AC1601">
        <v>1481</v>
      </c>
      <c r="AD1601">
        <v>14123.580078125</v>
      </c>
      <c r="AE1601">
        <v>6832</v>
      </c>
      <c r="AF1601">
        <v>13757.65234375</v>
      </c>
      <c r="AG1601">
        <v>14344</v>
      </c>
      <c r="AH1601"/>
      <c r="AI1601">
        <v>3174</v>
      </c>
      <c r="AJ1601">
        <v>12084.396484375</v>
      </c>
      <c r="AK1601">
        <v>7010</v>
      </c>
      <c r="AL1601">
        <v>161132.125</v>
      </c>
      <c r="AM1601">
        <v>115889.3671875</v>
      </c>
      <c r="AN1601">
        <v>45242.765625</v>
      </c>
      <c r="AO1601" s="5" t="s">
        <v>4349</v>
      </c>
    </row>
    <row r="1602" spans="1:41" ht="15" x14ac:dyDescent="0.25">
      <c r="A1602">
        <v>2016</v>
      </c>
      <c r="B1602" s="5" t="s">
        <v>83</v>
      </c>
      <c r="C1602" s="5" t="s">
        <v>4292</v>
      </c>
      <c r="D1602" s="5" t="s">
        <v>4295</v>
      </c>
      <c r="E1602" s="5" t="s">
        <v>4246</v>
      </c>
      <c r="F1602" s="5" t="s">
        <v>184</v>
      </c>
      <c r="G1602" s="5" t="s">
        <v>97</v>
      </c>
      <c r="H1602" s="5" t="s">
        <v>319</v>
      </c>
      <c r="I1602">
        <v>6456.01513671875</v>
      </c>
      <c r="J1602">
        <v>23931</v>
      </c>
      <c r="K1602">
        <v>1887</v>
      </c>
      <c r="L1602">
        <v>2103</v>
      </c>
      <c r="M1602">
        <v>2850.40380859375</v>
      </c>
      <c r="N1602">
        <v>5692.4453125</v>
      </c>
      <c r="O1602">
        <v>6746.68408203125</v>
      </c>
      <c r="P1602">
        <v>2866.6591796875</v>
      </c>
      <c r="Q1602">
        <v>3162.0009765625</v>
      </c>
      <c r="R1602">
        <v>3077.65478515625</v>
      </c>
      <c r="S1602">
        <v>43</v>
      </c>
      <c r="T1602">
        <v>50</v>
      </c>
      <c r="U1602">
        <v>202</v>
      </c>
      <c r="V1602"/>
      <c r="W1602">
        <v>102.09906768798828</v>
      </c>
      <c r="X1602">
        <v>9256</v>
      </c>
      <c r="Y1602">
        <v>13900</v>
      </c>
      <c r="Z1602">
        <v>5999.5439453125</v>
      </c>
      <c r="AA1602">
        <v>0</v>
      </c>
      <c r="AB1602"/>
      <c r="AC1602">
        <v>1481</v>
      </c>
      <c r="AD1602">
        <v>14123.580078125</v>
      </c>
      <c r="AE1602">
        <v>6832</v>
      </c>
      <c r="AF1602">
        <v>13757.65234375</v>
      </c>
      <c r="AG1602">
        <v>14344</v>
      </c>
      <c r="AH1602"/>
      <c r="AI1602">
        <v>3174</v>
      </c>
      <c r="AJ1602">
        <v>12084.396484375</v>
      </c>
      <c r="AK1602">
        <v>7010</v>
      </c>
      <c r="AL1602">
        <v>161132.125</v>
      </c>
      <c r="AM1602">
        <v>115889.3671875</v>
      </c>
      <c r="AN1602">
        <v>45242.765625</v>
      </c>
      <c r="AO1602" s="5" t="s">
        <v>4350</v>
      </c>
    </row>
    <row r="1603" spans="1:41" ht="15" x14ac:dyDescent="0.25">
      <c r="A1603">
        <v>2016</v>
      </c>
      <c r="B1603" s="5" t="s">
        <v>83</v>
      </c>
      <c r="C1603" s="5" t="s">
        <v>4292</v>
      </c>
      <c r="D1603" s="5" t="s">
        <v>4295</v>
      </c>
      <c r="E1603" s="5" t="s">
        <v>4246</v>
      </c>
      <c r="F1603" s="5" t="s">
        <v>4298</v>
      </c>
      <c r="G1603" s="5" t="s">
        <v>94</v>
      </c>
      <c r="H1603" s="5" t="s">
        <v>319</v>
      </c>
      <c r="I1603"/>
      <c r="J1603">
        <v>0</v>
      </c>
      <c r="K1603"/>
      <c r="L1603"/>
      <c r="M1603"/>
      <c r="N1603">
        <v>0</v>
      </c>
      <c r="O1603">
        <v>0</v>
      </c>
      <c r="P1603"/>
      <c r="Q1603"/>
      <c r="R1603">
        <v>-71</v>
      </c>
      <c r="S1603"/>
      <c r="T1603"/>
      <c r="U1603"/>
      <c r="V1603"/>
      <c r="W1603"/>
      <c r="X1603"/>
      <c r="Y1603"/>
      <c r="Z1603">
        <v>108.5</v>
      </c>
      <c r="AA1603">
        <v>101.05732727050781</v>
      </c>
      <c r="AB1603"/>
      <c r="AC1603"/>
      <c r="AD1603">
        <v>0</v>
      </c>
      <c r="AE1603">
        <v>73</v>
      </c>
      <c r="AF1603"/>
      <c r="AG1603">
        <v>0</v>
      </c>
      <c r="AH1603"/>
      <c r="AI1603"/>
      <c r="AJ1603">
        <v>0</v>
      </c>
      <c r="AK1603">
        <v>732</v>
      </c>
      <c r="AL1603">
        <v>943.55731201171875</v>
      </c>
      <c r="AM1603">
        <v>211.55732727050781</v>
      </c>
      <c r="AN1603">
        <v>732</v>
      </c>
      <c r="AO1603" s="5" t="s">
        <v>4351</v>
      </c>
    </row>
    <row r="1604" spans="1:41" ht="15" x14ac:dyDescent="0.25">
      <c r="A1604">
        <v>2016</v>
      </c>
      <c r="B1604" s="5" t="s">
        <v>83</v>
      </c>
      <c r="C1604" s="5" t="s">
        <v>4292</v>
      </c>
      <c r="D1604" s="5" t="s">
        <v>4295</v>
      </c>
      <c r="E1604" s="5" t="s">
        <v>4246</v>
      </c>
      <c r="F1604" s="5" t="s">
        <v>4298</v>
      </c>
      <c r="G1604" s="5" t="s">
        <v>97</v>
      </c>
      <c r="H1604" s="5" t="s">
        <v>319</v>
      </c>
      <c r="I1604"/>
      <c r="J1604">
        <v>0</v>
      </c>
      <c r="K1604"/>
      <c r="L1604"/>
      <c r="M1604"/>
      <c r="N1604">
        <v>0</v>
      </c>
      <c r="O1604">
        <v>0</v>
      </c>
      <c r="P1604"/>
      <c r="Q1604"/>
      <c r="R1604">
        <v>-71</v>
      </c>
      <c r="S1604"/>
      <c r="T1604"/>
      <c r="U1604"/>
      <c r="V1604"/>
      <c r="W1604"/>
      <c r="X1604"/>
      <c r="Y1604"/>
      <c r="Z1604">
        <v>108.5</v>
      </c>
      <c r="AA1604">
        <v>101.05732727050781</v>
      </c>
      <c r="AB1604"/>
      <c r="AC1604"/>
      <c r="AD1604">
        <v>0</v>
      </c>
      <c r="AE1604">
        <v>73</v>
      </c>
      <c r="AF1604"/>
      <c r="AG1604">
        <v>0</v>
      </c>
      <c r="AH1604"/>
      <c r="AI1604"/>
      <c r="AJ1604">
        <v>0</v>
      </c>
      <c r="AK1604">
        <v>732</v>
      </c>
      <c r="AL1604">
        <v>943.55731201171875</v>
      </c>
      <c r="AM1604">
        <v>211.55732727050781</v>
      </c>
      <c r="AN1604">
        <v>732</v>
      </c>
      <c r="AO1604" s="5" t="s">
        <v>4352</v>
      </c>
    </row>
    <row r="1605" spans="1:41" ht="15" x14ac:dyDescent="0.25">
      <c r="A1605">
        <v>2016</v>
      </c>
      <c r="B1605" s="5" t="s">
        <v>83</v>
      </c>
      <c r="C1605" s="5" t="s">
        <v>4292</v>
      </c>
      <c r="D1605" s="5" t="s">
        <v>4295</v>
      </c>
      <c r="E1605" s="5" t="s">
        <v>4246</v>
      </c>
      <c r="F1605" s="5" t="s">
        <v>350</v>
      </c>
      <c r="G1605" s="5" t="s">
        <v>94</v>
      </c>
      <c r="H1605" s="5" t="s">
        <v>319</v>
      </c>
      <c r="I1605"/>
      <c r="J1605">
        <v>230</v>
      </c>
      <c r="K1605">
        <v>1247</v>
      </c>
      <c r="L1605"/>
      <c r="M1605"/>
      <c r="N1605">
        <v>391.3641357421875</v>
      </c>
      <c r="O1605">
        <v>421</v>
      </c>
      <c r="P1605"/>
      <c r="Q1605">
        <v>0</v>
      </c>
      <c r="R1605">
        <v>0</v>
      </c>
      <c r="S1605"/>
      <c r="T1605">
        <v>87</v>
      </c>
      <c r="U1605">
        <v>6</v>
      </c>
      <c r="V1605">
        <v>61.7193603515625</v>
      </c>
      <c r="W1605"/>
      <c r="X1605"/>
      <c r="Y1605">
        <v>90</v>
      </c>
      <c r="Z1605">
        <v>0</v>
      </c>
      <c r="AA1605">
        <v>0</v>
      </c>
      <c r="AB1605"/>
      <c r="AC1605">
        <v>139</v>
      </c>
      <c r="AD1605">
        <v>0</v>
      </c>
      <c r="AE1605">
        <v>73</v>
      </c>
      <c r="AF1605"/>
      <c r="AG1605">
        <v>0</v>
      </c>
      <c r="AH1605"/>
      <c r="AI1605">
        <v>0</v>
      </c>
      <c r="AJ1605">
        <v>3.8102600574493408</v>
      </c>
      <c r="AK1605"/>
      <c r="AL1605">
        <v>2749.893798828125</v>
      </c>
      <c r="AM1605">
        <v>994.89373779296875</v>
      </c>
      <c r="AN1605">
        <v>1755</v>
      </c>
      <c r="AO1605" s="5" t="s">
        <v>4353</v>
      </c>
    </row>
    <row r="1606" spans="1:41" ht="15" x14ac:dyDescent="0.25">
      <c r="A1606">
        <v>2016</v>
      </c>
      <c r="B1606" s="5" t="s">
        <v>83</v>
      </c>
      <c r="C1606" s="5" t="s">
        <v>4292</v>
      </c>
      <c r="D1606" s="5" t="s">
        <v>4295</v>
      </c>
      <c r="E1606" s="5" t="s">
        <v>4246</v>
      </c>
      <c r="F1606" s="5" t="s">
        <v>350</v>
      </c>
      <c r="G1606" s="5" t="s">
        <v>97</v>
      </c>
      <c r="H1606" s="5" t="s">
        <v>319</v>
      </c>
      <c r="I1606"/>
      <c r="J1606">
        <v>230</v>
      </c>
      <c r="K1606">
        <v>1247</v>
      </c>
      <c r="L1606"/>
      <c r="M1606"/>
      <c r="N1606">
        <v>391.3641357421875</v>
      </c>
      <c r="O1606">
        <v>421</v>
      </c>
      <c r="P1606"/>
      <c r="Q1606">
        <v>0</v>
      </c>
      <c r="R1606">
        <v>0</v>
      </c>
      <c r="S1606"/>
      <c r="T1606">
        <v>87</v>
      </c>
      <c r="U1606">
        <v>6</v>
      </c>
      <c r="V1606">
        <v>61.7193603515625</v>
      </c>
      <c r="W1606"/>
      <c r="X1606"/>
      <c r="Y1606">
        <v>90</v>
      </c>
      <c r="Z1606">
        <v>0</v>
      </c>
      <c r="AA1606">
        <v>0</v>
      </c>
      <c r="AB1606"/>
      <c r="AC1606">
        <v>139</v>
      </c>
      <c r="AD1606">
        <v>0</v>
      </c>
      <c r="AE1606">
        <v>73</v>
      </c>
      <c r="AF1606"/>
      <c r="AG1606">
        <v>0</v>
      </c>
      <c r="AH1606"/>
      <c r="AI1606">
        <v>0</v>
      </c>
      <c r="AJ1606">
        <v>3.8102600574493408</v>
      </c>
      <c r="AK1606"/>
      <c r="AL1606">
        <v>2749.893798828125</v>
      </c>
      <c r="AM1606">
        <v>994.89373779296875</v>
      </c>
      <c r="AN1606">
        <v>1755</v>
      </c>
      <c r="AO1606" s="5" t="s">
        <v>4354</v>
      </c>
    </row>
    <row r="1607" spans="1:41" ht="15" x14ac:dyDescent="0.25">
      <c r="A1607">
        <v>2016</v>
      </c>
      <c r="B1607" s="5" t="s">
        <v>83</v>
      </c>
      <c r="C1607" s="5" t="s">
        <v>4294</v>
      </c>
      <c r="D1607" s="5" t="s">
        <v>4295</v>
      </c>
      <c r="E1607" s="5" t="s">
        <v>4296</v>
      </c>
      <c r="F1607" s="5" t="s">
        <v>4300</v>
      </c>
      <c r="G1607" s="5" t="s">
        <v>87</v>
      </c>
      <c r="H1607" s="5" t="s">
        <v>4301</v>
      </c>
      <c r="I1607">
        <v>525.07849999999996</v>
      </c>
      <c r="J1607">
        <v>947.49950000000001</v>
      </c>
      <c r="K1607">
        <v>46.4</v>
      </c>
      <c r="L1607">
        <v>99.125</v>
      </c>
      <c r="M1607">
        <v>369.74799999999999</v>
      </c>
      <c r="N1607">
        <v>261.38600000000002</v>
      </c>
      <c r="O1607">
        <v>328.93900000000002</v>
      </c>
      <c r="P1607">
        <v>561.25100000000009</v>
      </c>
      <c r="Q1607">
        <v>153.06</v>
      </c>
      <c r="R1607">
        <v>308.01</v>
      </c>
      <c r="S1607">
        <v>526.27499999999998</v>
      </c>
      <c r="T1607">
        <v>332.69600000000003</v>
      </c>
      <c r="U1607">
        <v>96.5</v>
      </c>
      <c r="V1607">
        <v>439.3</v>
      </c>
      <c r="W1607">
        <v>196.80799999999999</v>
      </c>
      <c r="X1607">
        <v>541</v>
      </c>
      <c r="Y1607">
        <v>2232.9749999999999</v>
      </c>
      <c r="Z1607">
        <v>224.7405</v>
      </c>
      <c r="AA1607">
        <v>3214.06124999957</v>
      </c>
      <c r="AB1607">
        <v>75.856999999999999</v>
      </c>
      <c r="AC1607">
        <v>251.5095</v>
      </c>
      <c r="AD1607">
        <v>465.00349999999997</v>
      </c>
      <c r="AE1607">
        <v>315.82650000000001</v>
      </c>
      <c r="AF1607">
        <v>1124.8119999999999</v>
      </c>
      <c r="AG1607">
        <v>4687.2664999999997</v>
      </c>
      <c r="AH1607">
        <v>899.4325</v>
      </c>
      <c r="AI1607">
        <v>283.3075</v>
      </c>
      <c r="AJ1607">
        <v>1366.4875</v>
      </c>
      <c r="AK1607">
        <v>180.7</v>
      </c>
      <c r="AL1607">
        <v>21055.052734375</v>
      </c>
      <c r="AM1607">
        <v>16808.888671875</v>
      </c>
      <c r="AN1607">
        <v>4246.1669921875</v>
      </c>
      <c r="AO1607" s="5" t="s">
        <v>4355</v>
      </c>
    </row>
    <row r="1608" spans="1:41" ht="15" x14ac:dyDescent="0.25">
      <c r="A1608">
        <v>2016</v>
      </c>
      <c r="B1608" s="5" t="s">
        <v>83</v>
      </c>
      <c r="C1608" s="5" t="s">
        <v>4359</v>
      </c>
      <c r="D1608" s="5" t="s">
        <v>4360</v>
      </c>
      <c r="E1608" s="5" t="s">
        <v>1735</v>
      </c>
      <c r="F1608" s="5" t="s">
        <v>380</v>
      </c>
      <c r="G1608" s="5" t="s">
        <v>94</v>
      </c>
      <c r="H1608" s="5" t="s">
        <v>319</v>
      </c>
      <c r="I1608">
        <v>46406.053284274902</v>
      </c>
      <c r="J1608">
        <v>125626</v>
      </c>
      <c r="K1608">
        <v>2148.2307300000002</v>
      </c>
      <c r="L1608">
        <v>4925.4921999999997</v>
      </c>
      <c r="M1608">
        <v>38360.034388577878</v>
      </c>
      <c r="N1608">
        <v>23059.73825013742</v>
      </c>
      <c r="O1608">
        <v>36298.090080000002</v>
      </c>
      <c r="P1608">
        <v>54204.659544756432</v>
      </c>
      <c r="Q1608">
        <v>38232.343814121239</v>
      </c>
      <c r="R1608">
        <v>29003.18887152577</v>
      </c>
      <c r="S1608">
        <v>49424</v>
      </c>
      <c r="T1608">
        <v>44725.587188993479</v>
      </c>
      <c r="U1608">
        <v>15518.01653250126</v>
      </c>
      <c r="V1608">
        <v>51852</v>
      </c>
      <c r="W1608">
        <v>7238</v>
      </c>
      <c r="X1608">
        <v>49367.048648498792</v>
      </c>
      <c r="Y1608">
        <v>327738.11900000012</v>
      </c>
      <c r="Z1608">
        <v>6432</v>
      </c>
      <c r="AA1608">
        <v>312838.46428559988</v>
      </c>
      <c r="AB1608">
        <v>5175.5731318951184</v>
      </c>
      <c r="AC1608">
        <v>18998.676164100671</v>
      </c>
      <c r="AD1608">
        <v>18760.89</v>
      </c>
      <c r="AE1608">
        <v>36392.37780371416</v>
      </c>
      <c r="AF1608">
        <v>134742.42801</v>
      </c>
      <c r="AG1608">
        <v>735901</v>
      </c>
      <c r="AH1608">
        <v>132490.04759</v>
      </c>
      <c r="AI1608">
        <v>18473.356348615082</v>
      </c>
      <c r="AJ1608">
        <v>213108.0179061268</v>
      </c>
      <c r="AK1608">
        <v>6233</v>
      </c>
      <c r="AL1608">
        <v>2583672.25</v>
      </c>
      <c r="AM1608">
        <v>2174978.5</v>
      </c>
      <c r="AN1608">
        <v>408693.875</v>
      </c>
      <c r="AO1608" s="5" t="s">
        <v>4361</v>
      </c>
    </row>
    <row r="1609" spans="1:41" ht="15" x14ac:dyDescent="0.25">
      <c r="A1609">
        <v>2016</v>
      </c>
      <c r="B1609" s="5" t="s">
        <v>83</v>
      </c>
      <c r="C1609" s="5" t="s">
        <v>4359</v>
      </c>
      <c r="D1609" s="5" t="s">
        <v>4360</v>
      </c>
      <c r="E1609" s="5" t="s">
        <v>1735</v>
      </c>
      <c r="F1609" s="5" t="s">
        <v>383</v>
      </c>
      <c r="G1609" s="5" t="s">
        <v>94</v>
      </c>
      <c r="H1609" s="5" t="s">
        <v>319</v>
      </c>
      <c r="I1609">
        <v>36127.95496067738</v>
      </c>
      <c r="J1609">
        <v>52400</v>
      </c>
      <c r="K1609">
        <v>6834.0069800000001</v>
      </c>
      <c r="L1609">
        <v>25712.041649999999</v>
      </c>
      <c r="M1609">
        <v>80861.274674857108</v>
      </c>
      <c r="N1609">
        <v>52220.456519977888</v>
      </c>
      <c r="O1609">
        <v>28941.540649999999</v>
      </c>
      <c r="P1609">
        <v>46625.618515246191</v>
      </c>
      <c r="Q1609">
        <v>1618.866912945178</v>
      </c>
      <c r="R1609">
        <v>24932.79122854512</v>
      </c>
      <c r="S1609">
        <v>57923</v>
      </c>
      <c r="T1609">
        <v>48387.814773621132</v>
      </c>
      <c r="U1609">
        <v>516.65257499024153</v>
      </c>
      <c r="V1609">
        <v>24449</v>
      </c>
      <c r="W1609">
        <v>24729</v>
      </c>
      <c r="X1609">
        <v>101588.0632074348</v>
      </c>
      <c r="Y1609">
        <v>115620.599</v>
      </c>
      <c r="Z1609">
        <v>81005</v>
      </c>
      <c r="AA1609">
        <v>391395.39565690001</v>
      </c>
      <c r="AB1609">
        <v>16072.4109302586</v>
      </c>
      <c r="AC1609">
        <v>65861.423151490293</v>
      </c>
      <c r="AD1609">
        <v>124506.25</v>
      </c>
      <c r="AE1609">
        <v>45093.264095940533</v>
      </c>
      <c r="AF1609">
        <v>111306.448</v>
      </c>
      <c r="AG1609">
        <v>294367</v>
      </c>
      <c r="AH1609">
        <v>98147.05687</v>
      </c>
      <c r="AI1609">
        <v>29307.403073665999</v>
      </c>
      <c r="AJ1609">
        <v>130513.3837849812</v>
      </c>
      <c r="AK1609">
        <v>32768</v>
      </c>
      <c r="AL1609">
        <v>2149831.75</v>
      </c>
      <c r="AM1609">
        <v>1499765.875</v>
      </c>
      <c r="AN1609">
        <v>650065.75</v>
      </c>
      <c r="AO1609" s="5" t="s">
        <v>4362</v>
      </c>
    </row>
    <row r="1610" spans="1:41" ht="15" x14ac:dyDescent="0.25">
      <c r="A1610">
        <v>2016</v>
      </c>
      <c r="B1610" s="5" t="s">
        <v>83</v>
      </c>
      <c r="C1610" s="5" t="s">
        <v>4359</v>
      </c>
      <c r="D1610" s="5" t="s">
        <v>4360</v>
      </c>
      <c r="E1610" s="5" t="s">
        <v>1735</v>
      </c>
      <c r="F1610" s="5" t="s">
        <v>386</v>
      </c>
      <c r="G1610" s="5" t="s">
        <v>94</v>
      </c>
      <c r="H1610" s="5" t="s">
        <v>319</v>
      </c>
      <c r="I1610">
        <v>20544.355058885511</v>
      </c>
      <c r="J1610">
        <v>51795</v>
      </c>
      <c r="K1610">
        <v>2928.3436999999999</v>
      </c>
      <c r="L1610">
        <v>6906.8340000000007</v>
      </c>
      <c r="M1610">
        <v>37806.105874168912</v>
      </c>
      <c r="N1610">
        <v>16106.79536295051</v>
      </c>
      <c r="O1610">
        <v>25203.920559999999</v>
      </c>
      <c r="P1610">
        <v>54143.080199254902</v>
      </c>
      <c r="Q1610">
        <v>9167.9663593075784</v>
      </c>
      <c r="R1610">
        <v>23689.539832909992</v>
      </c>
      <c r="S1610">
        <v>40309</v>
      </c>
      <c r="T1610">
        <v>22936.089991540041</v>
      </c>
      <c r="U1610">
        <v>3558.5127109549849</v>
      </c>
      <c r="V1610">
        <v>22373</v>
      </c>
      <c r="W1610">
        <v>15900</v>
      </c>
      <c r="X1610">
        <v>28685.198315305559</v>
      </c>
      <c r="Y1610">
        <v>110012.727</v>
      </c>
      <c r="Z1610">
        <v>19691</v>
      </c>
      <c r="AA1610">
        <v>251601.4864466</v>
      </c>
      <c r="AB1610">
        <v>6321.3726895787886</v>
      </c>
      <c r="AC1610">
        <v>30289.298477742661</v>
      </c>
      <c r="AD1610">
        <v>52274.079999999987</v>
      </c>
      <c r="AE1610">
        <v>27674.88938817419</v>
      </c>
      <c r="AF1610">
        <v>89811.688699999984</v>
      </c>
      <c r="AG1610">
        <v>256184</v>
      </c>
      <c r="AH1610">
        <v>57949.722609999997</v>
      </c>
      <c r="AI1610">
        <v>24606.726863212989</v>
      </c>
      <c r="AJ1610">
        <v>87332.186850624421</v>
      </c>
      <c r="AK1610">
        <v>14013</v>
      </c>
      <c r="AL1610">
        <v>1409815.875</v>
      </c>
      <c r="AM1610">
        <v>1080882.375</v>
      </c>
      <c r="AN1610">
        <v>328933.5625</v>
      </c>
      <c r="AO1610" s="5" t="s">
        <v>4363</v>
      </c>
    </row>
    <row r="1611" spans="1:41" ht="15" x14ac:dyDescent="0.25">
      <c r="A1611">
        <v>2016</v>
      </c>
      <c r="B1611" s="5" t="s">
        <v>83</v>
      </c>
      <c r="C1611" s="5" t="s">
        <v>4359</v>
      </c>
      <c r="D1611" s="5" t="s">
        <v>4360</v>
      </c>
      <c r="E1611" s="5" t="s">
        <v>1735</v>
      </c>
      <c r="F1611" s="5" t="s">
        <v>389</v>
      </c>
      <c r="G1611" s="5" t="s">
        <v>94</v>
      </c>
      <c r="H1611" s="5" t="s">
        <v>319</v>
      </c>
      <c r="I1611">
        <v>6674.9916391375382</v>
      </c>
      <c r="J1611">
        <v>20091</v>
      </c>
      <c r="K1611">
        <v>2385.8047299999998</v>
      </c>
      <c r="L1611">
        <v>3311.6135300000001</v>
      </c>
      <c r="M1611">
        <v>10023.720892334281</v>
      </c>
      <c r="N1611">
        <v>7080.8172119629762</v>
      </c>
      <c r="O1611">
        <v>9742.3997499999987</v>
      </c>
      <c r="P1611">
        <v>34382.340309957537</v>
      </c>
      <c r="Q1611">
        <v>4036.158415049415</v>
      </c>
      <c r="R1611">
        <v>13358.31340072501</v>
      </c>
      <c r="S1611">
        <v>11179</v>
      </c>
      <c r="T1611">
        <v>16766.60503436939</v>
      </c>
      <c r="U1611">
        <v>2174.7530523267801</v>
      </c>
      <c r="V1611">
        <v>7018</v>
      </c>
      <c r="W1611">
        <v>6645</v>
      </c>
      <c r="X1611">
        <v>7467.4803120123597</v>
      </c>
      <c r="Y1611">
        <v>103188.89</v>
      </c>
      <c r="Z1611">
        <v>6889</v>
      </c>
      <c r="AA1611">
        <v>124374.906281</v>
      </c>
      <c r="AB1611">
        <v>2769.6358466830939</v>
      </c>
      <c r="AC1611">
        <v>15185.55558438198</v>
      </c>
      <c r="AD1611">
        <v>8075.18</v>
      </c>
      <c r="AE1611">
        <v>14924.61117258525</v>
      </c>
      <c r="AF1611">
        <v>48698.428999999996</v>
      </c>
      <c r="AG1611">
        <v>151794</v>
      </c>
      <c r="AH1611">
        <v>23995.137269999999</v>
      </c>
      <c r="AI1611">
        <v>12835.77261455904</v>
      </c>
      <c r="AJ1611">
        <v>31562.936637710049</v>
      </c>
      <c r="AK1611">
        <v>5911</v>
      </c>
      <c r="AL1611">
        <v>712543.0625</v>
      </c>
      <c r="AM1611">
        <v>594746.3125</v>
      </c>
      <c r="AN1611">
        <v>117796.7421875</v>
      </c>
      <c r="AO1611" s="5" t="s">
        <v>4364</v>
      </c>
    </row>
    <row r="1612" spans="1:41" ht="15" x14ac:dyDescent="0.25">
      <c r="A1612">
        <v>2016</v>
      </c>
      <c r="B1612" s="5" t="s">
        <v>83</v>
      </c>
      <c r="C1612" s="5" t="s">
        <v>4359</v>
      </c>
      <c r="D1612" s="5" t="s">
        <v>4360</v>
      </c>
      <c r="E1612" s="5" t="s">
        <v>1735</v>
      </c>
      <c r="F1612" s="5" t="s">
        <v>111</v>
      </c>
      <c r="G1612" s="5" t="s">
        <v>94</v>
      </c>
      <c r="H1612" s="5" t="s">
        <v>319</v>
      </c>
      <c r="I1612">
        <v>5064.4506742435851</v>
      </c>
      <c r="J1612">
        <v>0</v>
      </c>
      <c r="K1612">
        <v>2394</v>
      </c>
      <c r="L1612">
        <v>2383.4331400000001</v>
      </c>
      <c r="M1612">
        <v>20664.888035223328</v>
      </c>
      <c r="N1612">
        <v>2651.304244152665</v>
      </c>
      <c r="O1612">
        <v>2423.5634300000002</v>
      </c>
      <c r="P1612">
        <v>14970.92377633256</v>
      </c>
      <c r="Q1612">
        <v>0</v>
      </c>
      <c r="R1612">
        <v>3690.30312</v>
      </c>
      <c r="S1612">
        <v>29049</v>
      </c>
      <c r="T1612">
        <v>17308.697401508802</v>
      </c>
      <c r="U1612">
        <v>259.40602319671228</v>
      </c>
      <c r="V1612">
        <v>3133</v>
      </c>
      <c r="W1612">
        <v>2520</v>
      </c>
      <c r="X1612">
        <v>10514.682290515329</v>
      </c>
      <c r="Y1612">
        <v>34964.757999999987</v>
      </c>
      <c r="Z1612">
        <v>1351.5</v>
      </c>
      <c r="AA1612">
        <v>31665.496736116402</v>
      </c>
      <c r="AB1612">
        <v>2797.2128705566329</v>
      </c>
      <c r="AC1612">
        <v>1626</v>
      </c>
      <c r="AD1612">
        <v>7.1</v>
      </c>
      <c r="AE1612">
        <v>4203.1922871549041</v>
      </c>
      <c r="AF1612">
        <v>37786.02334</v>
      </c>
      <c r="AG1612">
        <v>34366</v>
      </c>
      <c r="AH1612">
        <v>32601.408049999998</v>
      </c>
      <c r="AI1612">
        <v>1924.37</v>
      </c>
      <c r="AJ1612">
        <v>9163.7139234438346</v>
      </c>
      <c r="AK1612">
        <v>384</v>
      </c>
      <c r="AL1612">
        <v>309868.4375</v>
      </c>
      <c r="AM1612">
        <v>187279.515625</v>
      </c>
      <c r="AN1612">
        <v>122588.9140625</v>
      </c>
      <c r="AO1612" s="5" t="s">
        <v>4365</v>
      </c>
    </row>
    <row r="1613" spans="1:41" ht="15" x14ac:dyDescent="0.25">
      <c r="A1613">
        <v>2016</v>
      </c>
      <c r="B1613" s="5" t="s">
        <v>83</v>
      </c>
      <c r="C1613" s="5" t="s">
        <v>4359</v>
      </c>
      <c r="D1613" s="5" t="s">
        <v>4360</v>
      </c>
      <c r="E1613" s="5" t="s">
        <v>1735</v>
      </c>
      <c r="F1613" s="5" t="s">
        <v>392</v>
      </c>
      <c r="G1613" s="5" t="s">
        <v>94</v>
      </c>
      <c r="H1613" s="5" t="s">
        <v>319</v>
      </c>
      <c r="I1613">
        <v>4672.6570045505596</v>
      </c>
      <c r="J1613">
        <v>4236</v>
      </c>
      <c r="K1613">
        <v>2163.588479999999</v>
      </c>
      <c r="L1613">
        <v>1219.54233</v>
      </c>
      <c r="M1613">
        <v>4994.8916735538924</v>
      </c>
      <c r="N1613">
        <v>3709.598688852871</v>
      </c>
      <c r="O1613">
        <v>12525.29891</v>
      </c>
      <c r="P1613">
        <v>1230.329839143754</v>
      </c>
      <c r="Q1613">
        <v>3273.4911495611418</v>
      </c>
      <c r="R1613">
        <v>7772.6759908151625</v>
      </c>
      <c r="S1613">
        <v>12600</v>
      </c>
      <c r="T1613">
        <v>6485.1287209337188</v>
      </c>
      <c r="U1613">
        <v>3470.1468023640759</v>
      </c>
      <c r="V1613">
        <v>14194</v>
      </c>
      <c r="W1613">
        <v>1444</v>
      </c>
      <c r="X1613">
        <v>5293.8070711416149</v>
      </c>
      <c r="Y1613">
        <v>32004.358</v>
      </c>
      <c r="Z1613">
        <v>2147.9699999999998</v>
      </c>
      <c r="AA1613">
        <v>166743.85806610409</v>
      </c>
      <c r="AB1613">
        <v>3426.9557091000261</v>
      </c>
      <c r="AC1613">
        <v>17169.30486650348</v>
      </c>
      <c r="AD1613">
        <v>6397.43</v>
      </c>
      <c r="AE1613">
        <v>5360.6826354910754</v>
      </c>
      <c r="AF1613">
        <v>16578.222000000002</v>
      </c>
      <c r="AG1613">
        <v>506371</v>
      </c>
      <c r="AH1613">
        <v>17103.768540000001</v>
      </c>
      <c r="AI1613">
        <v>4598.7354314997283</v>
      </c>
      <c r="AJ1613">
        <v>9708.20642271625</v>
      </c>
      <c r="AK1613">
        <v>5826</v>
      </c>
      <c r="AL1613">
        <v>882721.6875</v>
      </c>
      <c r="AM1613">
        <v>799862.0625</v>
      </c>
      <c r="AN1613">
        <v>82859.6015625</v>
      </c>
      <c r="AO1613" s="5" t="s">
        <v>4366</v>
      </c>
    </row>
    <row r="1614" spans="1:41" ht="15" x14ac:dyDescent="0.25">
      <c r="A1614">
        <v>2016</v>
      </c>
      <c r="B1614" s="5" t="s">
        <v>83</v>
      </c>
      <c r="C1614" s="5" t="s">
        <v>4359</v>
      </c>
      <c r="D1614" s="5" t="s">
        <v>4360</v>
      </c>
      <c r="E1614" s="5" t="s">
        <v>1735</v>
      </c>
      <c r="F1614" s="5" t="s">
        <v>4016</v>
      </c>
      <c r="G1614" s="5" t="s">
        <v>94</v>
      </c>
      <c r="H1614" s="5" t="s">
        <v>319</v>
      </c>
      <c r="I1614">
        <v>671.65321606277757</v>
      </c>
      <c r="J1614">
        <v>9082</v>
      </c>
      <c r="K1614">
        <v>0</v>
      </c>
      <c r="L1614">
        <v>367.27928000000003</v>
      </c>
      <c r="M1614">
        <v>233.48170096103411</v>
      </c>
      <c r="N1614">
        <v>1392.297494675702</v>
      </c>
      <c r="O1614">
        <v>10030.92837</v>
      </c>
      <c r="P1614">
        <v>875.18297321327782</v>
      </c>
      <c r="Q1614">
        <v>7074.9183539537453</v>
      </c>
      <c r="R1614">
        <v>726.04286563500011</v>
      </c>
      <c r="S1614">
        <v>768</v>
      </c>
      <c r="T1614">
        <v>8142.5732407531832</v>
      </c>
      <c r="U1614">
        <v>5526.3722609205161</v>
      </c>
      <c r="V1614">
        <v>9516</v>
      </c>
      <c r="W1614">
        <v>875</v>
      </c>
      <c r="X1614">
        <v>9894.2782427096427</v>
      </c>
      <c r="Y1614">
        <v>84004.063999999998</v>
      </c>
      <c r="Z1614">
        <v>1205</v>
      </c>
      <c r="AA1614">
        <v>27863.826421000002</v>
      </c>
      <c r="AB1614">
        <v>0</v>
      </c>
      <c r="AC1614">
        <v>303.36478548244361</v>
      </c>
      <c r="AD1614">
        <v>1847.33</v>
      </c>
      <c r="AE1614">
        <v>7954.1526255087792</v>
      </c>
      <c r="AF1614">
        <v>21662.705000000002</v>
      </c>
      <c r="AG1614">
        <v>384396</v>
      </c>
      <c r="AH1614">
        <v>56709.206120000003</v>
      </c>
      <c r="AI1614">
        <v>0</v>
      </c>
      <c r="AJ1614">
        <v>56565.216792085332</v>
      </c>
      <c r="AK1614">
        <v>0</v>
      </c>
      <c r="AL1614">
        <v>707686.8125</v>
      </c>
      <c r="AM1614">
        <v>619186.0625</v>
      </c>
      <c r="AN1614">
        <v>88500.796875</v>
      </c>
      <c r="AO1614" s="5" t="s">
        <v>4367</v>
      </c>
    </row>
    <row r="1615" spans="1:41" ht="15" x14ac:dyDescent="0.25">
      <c r="A1615">
        <v>2016</v>
      </c>
      <c r="B1615" s="5" t="s">
        <v>83</v>
      </c>
      <c r="C1615" s="5" t="s">
        <v>4359</v>
      </c>
      <c r="D1615" s="5" t="s">
        <v>4360</v>
      </c>
      <c r="E1615" s="5" t="s">
        <v>1735</v>
      </c>
      <c r="F1615" s="5" t="s">
        <v>4017</v>
      </c>
      <c r="G1615" s="5" t="s">
        <v>94</v>
      </c>
      <c r="H1615" s="5" t="s">
        <v>319</v>
      </c>
      <c r="I1615">
        <v>11980.90354054676</v>
      </c>
      <c r="J1615">
        <v>13414</v>
      </c>
      <c r="K1615">
        <v>2520.7612899999999</v>
      </c>
      <c r="L1615">
        <v>2383.1436399999998</v>
      </c>
      <c r="M1615">
        <v>16932.110553624621</v>
      </c>
      <c r="N1615">
        <v>14108.42853463034</v>
      </c>
      <c r="O1615">
        <v>6798.1839900000014</v>
      </c>
      <c r="P1615">
        <v>12829.60656898076</v>
      </c>
      <c r="Q1615">
        <v>57.609612865315057</v>
      </c>
      <c r="R1615">
        <v>4998.1931843399989</v>
      </c>
      <c r="S1615">
        <v>18190</v>
      </c>
      <c r="T1615">
        <v>18884.7660196285</v>
      </c>
      <c r="U1615">
        <v>97.801027421056489</v>
      </c>
      <c r="V1615">
        <v>8170</v>
      </c>
      <c r="W1615">
        <v>8629</v>
      </c>
      <c r="X1615">
        <v>7777.9225366105584</v>
      </c>
      <c r="Y1615">
        <v>58318.525000000001</v>
      </c>
      <c r="Z1615">
        <v>21003</v>
      </c>
      <c r="AA1615">
        <v>68432.113277200013</v>
      </c>
      <c r="AB1615">
        <v>0</v>
      </c>
      <c r="AC1615">
        <v>12412.03265228833</v>
      </c>
      <c r="AD1615">
        <v>50387.669999999991</v>
      </c>
      <c r="AE1615">
        <v>45686.4296614298</v>
      </c>
      <c r="AF1615">
        <v>19870.670999999998</v>
      </c>
      <c r="AG1615">
        <v>78166</v>
      </c>
      <c r="AH1615">
        <v>21470.50302</v>
      </c>
      <c r="AI1615">
        <v>0</v>
      </c>
      <c r="AJ1615">
        <v>2552.7570152713761</v>
      </c>
      <c r="AK1615">
        <v>16685</v>
      </c>
      <c r="AL1615">
        <v>542757.125</v>
      </c>
      <c r="AM1615">
        <v>374481.1875</v>
      </c>
      <c r="AN1615">
        <v>168275.921875</v>
      </c>
      <c r="AO1615" s="5" t="s">
        <v>4368</v>
      </c>
    </row>
    <row r="1616" spans="1:41" ht="15" x14ac:dyDescent="0.25">
      <c r="A1616">
        <v>2016</v>
      </c>
      <c r="B1616" s="5" t="s">
        <v>83</v>
      </c>
      <c r="C1616" s="5" t="s">
        <v>4359</v>
      </c>
      <c r="D1616" s="5" t="s">
        <v>4360</v>
      </c>
      <c r="E1616" s="5" t="s">
        <v>1735</v>
      </c>
      <c r="F1616" s="5" t="s">
        <v>507</v>
      </c>
      <c r="G1616" s="5" t="s">
        <v>94</v>
      </c>
      <c r="H1616" s="5" t="s">
        <v>319</v>
      </c>
      <c r="I1616">
        <v>166972.41129323101</v>
      </c>
      <c r="J1616">
        <v>340665</v>
      </c>
      <c r="K1616">
        <v>28465.986669999998</v>
      </c>
      <c r="L1616">
        <v>54427.335150000014</v>
      </c>
      <c r="M1616">
        <v>231077.0958305278</v>
      </c>
      <c r="N1616">
        <v>140585.88471452979</v>
      </c>
      <c r="O1616">
        <v>158038.50657999999</v>
      </c>
      <c r="P1616">
        <v>237257.7282766084</v>
      </c>
      <c r="Q1616">
        <v>77667.045298017911</v>
      </c>
      <c r="R1616">
        <v>114856.7929838211</v>
      </c>
      <c r="S1616">
        <v>247342</v>
      </c>
      <c r="T1616">
        <v>221243.903458924</v>
      </c>
      <c r="U1616">
        <v>41099.746327699082</v>
      </c>
      <c r="V1616">
        <v>163098</v>
      </c>
      <c r="W1616">
        <v>81660</v>
      </c>
      <c r="X1616">
        <v>253531.18000660709</v>
      </c>
      <c r="Y1616">
        <v>986594.79500000016</v>
      </c>
      <c r="Z1616">
        <v>168273.10399999999</v>
      </c>
      <c r="AA1616">
        <v>1528013.0106753621</v>
      </c>
      <c r="AB1616">
        <v>36563.161178072267</v>
      </c>
      <c r="AC1616">
        <v>179553.73212382171</v>
      </c>
      <c r="AD1616">
        <v>339945.66</v>
      </c>
      <c r="AE1616">
        <v>224551.15012445781</v>
      </c>
      <c r="AF1616">
        <v>547997.99904999998</v>
      </c>
      <c r="AG1616">
        <v>2682398</v>
      </c>
      <c r="AH1616">
        <v>508016.4908100001</v>
      </c>
      <c r="AI1616">
        <v>91746.364331552832</v>
      </c>
      <c r="AJ1616">
        <v>591580.07737749163</v>
      </c>
      <c r="AK1616">
        <v>110500</v>
      </c>
      <c r="AL1616">
        <v>10553720</v>
      </c>
      <c r="AM1616">
        <v>8245591.5</v>
      </c>
      <c r="AN1616">
        <v>2308130</v>
      </c>
      <c r="AO1616" s="5" t="s">
        <v>4369</v>
      </c>
    </row>
    <row r="1617" spans="1:41" ht="15" x14ac:dyDescent="0.25">
      <c r="A1617">
        <v>2016</v>
      </c>
      <c r="B1617" s="5" t="s">
        <v>83</v>
      </c>
      <c r="C1617" s="5" t="s">
        <v>4359</v>
      </c>
      <c r="D1617" s="5" t="s">
        <v>4360</v>
      </c>
      <c r="E1617" s="5" t="s">
        <v>1735</v>
      </c>
      <c r="F1617" s="5" t="s">
        <v>398</v>
      </c>
      <c r="G1617" s="5" t="s">
        <v>94</v>
      </c>
      <c r="H1617" s="5" t="s">
        <v>319</v>
      </c>
      <c r="I1617">
        <v>34829.391914851964</v>
      </c>
      <c r="J1617">
        <v>64021</v>
      </c>
      <c r="K1617">
        <v>7091.2507599999999</v>
      </c>
      <c r="L1617">
        <v>7217.9553800000003</v>
      </c>
      <c r="M1617">
        <v>21200.58803722672</v>
      </c>
      <c r="N1617">
        <v>20256.448407189419</v>
      </c>
      <c r="O1617">
        <v>26074.580839999999</v>
      </c>
      <c r="P1617">
        <v>17996.272811536979</v>
      </c>
      <c r="Q1617">
        <v>14205.6906802143</v>
      </c>
      <c r="R1617">
        <v>6685.7444893249994</v>
      </c>
      <c r="S1617">
        <v>27900</v>
      </c>
      <c r="T1617">
        <v>37606.641087575787</v>
      </c>
      <c r="U1617">
        <v>9978.0853430234529</v>
      </c>
      <c r="V1617">
        <v>22393</v>
      </c>
      <c r="W1617">
        <v>13680</v>
      </c>
      <c r="X1617">
        <v>32942.699382378392</v>
      </c>
      <c r="Y1617">
        <v>120742.755</v>
      </c>
      <c r="Z1617">
        <v>28548.633999999998</v>
      </c>
      <c r="AA1617">
        <v>153097.45996360001</v>
      </c>
      <c r="AB1617">
        <v>0</v>
      </c>
      <c r="AC1617">
        <v>17708.076441831869</v>
      </c>
      <c r="AD1617">
        <v>77689.73000000001</v>
      </c>
      <c r="AE1617">
        <v>37261.550454459139</v>
      </c>
      <c r="AF1617">
        <v>67541.384000000005</v>
      </c>
      <c r="AG1617">
        <v>240853</v>
      </c>
      <c r="AH1617">
        <v>67549.640740000003</v>
      </c>
      <c r="AI1617">
        <v>0</v>
      </c>
      <c r="AJ1617">
        <v>51073.658044532553</v>
      </c>
      <c r="AK1617">
        <v>28680</v>
      </c>
      <c r="AL1617">
        <v>1254825.25</v>
      </c>
      <c r="AM1617">
        <v>914410.125</v>
      </c>
      <c r="AN1617">
        <v>340415.15625</v>
      </c>
      <c r="AO1617" s="5" t="s">
        <v>4370</v>
      </c>
    </row>
    <row r="1618" spans="1:41" ht="15" x14ac:dyDescent="0.25">
      <c r="A1618">
        <v>2016</v>
      </c>
      <c r="B1618" s="5" t="s">
        <v>83</v>
      </c>
      <c r="C1618" s="5" t="s">
        <v>4293</v>
      </c>
      <c r="D1618" s="5" t="s">
        <v>9</v>
      </c>
      <c r="E1618" s="5" t="s">
        <v>11</v>
      </c>
      <c r="F1618" s="5" t="s">
        <v>4299</v>
      </c>
      <c r="G1618" s="5" t="s">
        <v>87</v>
      </c>
      <c r="H1618" s="5" t="s">
        <v>460</v>
      </c>
      <c r="I1618">
        <v>9.8328475280465941</v>
      </c>
      <c r="J1618">
        <v>14.581011763184829</v>
      </c>
      <c r="K1618">
        <v>11.8731448211217</v>
      </c>
      <c r="L1618">
        <v>10.094765037924009</v>
      </c>
      <c r="M1618">
        <v>11.428050442887489</v>
      </c>
      <c r="N1618">
        <v>12.624716865374319</v>
      </c>
      <c r="O1618">
        <v>10.19503546099291</v>
      </c>
      <c r="P1618">
        <v>14.053768063225419</v>
      </c>
      <c r="Q1618">
        <v>6.269359258945018</v>
      </c>
      <c r="R1618">
        <v>9.3892798986868051</v>
      </c>
      <c r="S1618">
        <v>15.20345203048756</v>
      </c>
      <c r="T1618">
        <v>15.42911836421551</v>
      </c>
      <c r="U1618">
        <v>5.4306321595248193</v>
      </c>
      <c r="V1618">
        <v>7.9836405400862791</v>
      </c>
      <c r="W1618">
        <v>18.928571428571431</v>
      </c>
      <c r="X1618">
        <v>11.365710854611869</v>
      </c>
      <c r="Y1618">
        <v>15.607335111500991</v>
      </c>
      <c r="Z1618">
        <v>10.69918179604587</v>
      </c>
      <c r="AA1618">
        <v>17.700031513807701</v>
      </c>
      <c r="AB1618">
        <v>9.4230769230769234</v>
      </c>
      <c r="AC1618">
        <v>27.994531057871189</v>
      </c>
      <c r="AD1618">
        <v>15.489265243864971</v>
      </c>
      <c r="AE1618">
        <v>15.21357140207129</v>
      </c>
      <c r="AF1618">
        <v>10.94146203288072</v>
      </c>
      <c r="AG1618">
        <v>13.17224361905806</v>
      </c>
      <c r="AH1618">
        <v>16.76565390972419</v>
      </c>
      <c r="AI1618">
        <v>11.985318527888101</v>
      </c>
      <c r="AJ1618">
        <v>7.5785388873767889</v>
      </c>
      <c r="AK1618">
        <v>10.048884091168389</v>
      </c>
      <c r="AL1618">
        <v>367.30221557617187</v>
      </c>
      <c r="AM1618">
        <v>209.16693115234375</v>
      </c>
      <c r="AN1618">
        <v>158.13528442382812</v>
      </c>
      <c r="AO1618" s="5" t="s">
        <v>4518</v>
      </c>
    </row>
    <row r="1619" spans="1:41" ht="15" x14ac:dyDescent="0.25">
      <c r="A1619">
        <v>2016</v>
      </c>
      <c r="B1619" s="5" t="s">
        <v>83</v>
      </c>
      <c r="C1619" s="5" t="s">
        <v>502</v>
      </c>
      <c r="D1619" s="5" t="s">
        <v>9</v>
      </c>
      <c r="E1619" s="5" t="s">
        <v>4465</v>
      </c>
      <c r="F1619" s="5" t="s">
        <v>188</v>
      </c>
      <c r="G1619" s="5" t="s">
        <v>87</v>
      </c>
      <c r="H1619" s="5" t="s">
        <v>460</v>
      </c>
      <c r="I1619">
        <v>225</v>
      </c>
      <c r="J1619">
        <v>293</v>
      </c>
      <c r="K1619">
        <v>38</v>
      </c>
      <c r="L1619">
        <v>126</v>
      </c>
      <c r="M1619">
        <v>164</v>
      </c>
      <c r="N1619">
        <v>227</v>
      </c>
      <c r="O1619">
        <v>146</v>
      </c>
      <c r="P1619">
        <v>170</v>
      </c>
      <c r="Q1619">
        <v>18</v>
      </c>
      <c r="R1619">
        <v>143</v>
      </c>
      <c r="S1619">
        <v>571</v>
      </c>
      <c r="T1619">
        <v>240</v>
      </c>
      <c r="U1619">
        <v>11</v>
      </c>
      <c r="V1619">
        <v>155</v>
      </c>
      <c r="W1619">
        <v>211</v>
      </c>
      <c r="X1619">
        <v>406</v>
      </c>
      <c r="Y1619">
        <v>571</v>
      </c>
      <c r="Z1619">
        <v>250</v>
      </c>
      <c r="AA1619">
        <v>1544</v>
      </c>
      <c r="AB1619">
        <v>60</v>
      </c>
      <c r="AC1619">
        <v>224</v>
      </c>
      <c r="AD1619">
        <v>637</v>
      </c>
      <c r="AE1619">
        <v>254</v>
      </c>
      <c r="AF1619">
        <v>524</v>
      </c>
      <c r="AG1619">
        <v>1035</v>
      </c>
      <c r="AH1619">
        <v>409</v>
      </c>
      <c r="AI1619">
        <v>87</v>
      </c>
      <c r="AJ1619">
        <v>164</v>
      </c>
      <c r="AK1619">
        <v>113</v>
      </c>
      <c r="AL1619">
        <v>9016</v>
      </c>
      <c r="AM1619">
        <v>5934</v>
      </c>
      <c r="AN1619">
        <v>3082</v>
      </c>
      <c r="AO1619" s="5" t="s">
        <v>4472</v>
      </c>
    </row>
    <row r="1620" spans="1:41" ht="15" x14ac:dyDescent="0.25">
      <c r="A1620">
        <v>2016</v>
      </c>
      <c r="B1620" s="5" t="s">
        <v>83</v>
      </c>
      <c r="C1620" s="5" t="s">
        <v>502</v>
      </c>
      <c r="D1620" s="5" t="s">
        <v>9</v>
      </c>
      <c r="E1620" s="5" t="s">
        <v>4465</v>
      </c>
      <c r="F1620" s="5" t="s">
        <v>190</v>
      </c>
      <c r="G1620" s="5" t="s">
        <v>87</v>
      </c>
      <c r="H1620" s="5" t="s">
        <v>460</v>
      </c>
      <c r="I1620">
        <v>191</v>
      </c>
      <c r="J1620">
        <v>563</v>
      </c>
      <c r="K1620">
        <v>38</v>
      </c>
      <c r="L1620">
        <v>63</v>
      </c>
      <c r="M1620">
        <v>200</v>
      </c>
      <c r="N1620">
        <v>270</v>
      </c>
      <c r="O1620">
        <v>84</v>
      </c>
      <c r="P1620">
        <v>253</v>
      </c>
      <c r="Q1620">
        <v>20</v>
      </c>
      <c r="R1620">
        <v>91</v>
      </c>
      <c r="S1620">
        <v>182</v>
      </c>
      <c r="T1620">
        <v>282</v>
      </c>
      <c r="U1620">
        <v>5</v>
      </c>
      <c r="V1620">
        <v>127</v>
      </c>
      <c r="W1620">
        <v>160</v>
      </c>
      <c r="X1620">
        <v>269</v>
      </c>
      <c r="Y1620">
        <v>1161</v>
      </c>
      <c r="Z1620">
        <v>248</v>
      </c>
      <c r="AA1620">
        <v>2830</v>
      </c>
      <c r="AB1620">
        <v>38</v>
      </c>
      <c r="AC1620">
        <v>626</v>
      </c>
      <c r="AD1620">
        <v>733</v>
      </c>
      <c r="AE1620">
        <v>356</v>
      </c>
      <c r="AF1620">
        <v>455</v>
      </c>
      <c r="AG1620">
        <v>1369</v>
      </c>
      <c r="AH1620">
        <v>484</v>
      </c>
      <c r="AI1620">
        <v>165</v>
      </c>
      <c r="AJ1620">
        <v>191</v>
      </c>
      <c r="AK1620">
        <v>114</v>
      </c>
      <c r="AL1620">
        <v>11568</v>
      </c>
      <c r="AM1620">
        <v>8819</v>
      </c>
      <c r="AN1620">
        <v>2749</v>
      </c>
      <c r="AO1620" s="5" t="s">
        <v>4473</v>
      </c>
    </row>
    <row r="1621" spans="1:41" ht="15" x14ac:dyDescent="0.25">
      <c r="A1621">
        <v>2016</v>
      </c>
      <c r="B1621" s="5" t="s">
        <v>83</v>
      </c>
      <c r="C1621" s="5" t="s">
        <v>502</v>
      </c>
      <c r="D1621" s="5" t="s">
        <v>9</v>
      </c>
      <c r="E1621" s="5" t="s">
        <v>1</v>
      </c>
      <c r="F1621" s="5" t="s">
        <v>188</v>
      </c>
      <c r="G1621" s="5" t="s">
        <v>87</v>
      </c>
      <c r="H1621" s="5" t="s">
        <v>503</v>
      </c>
      <c r="I1621">
        <v>57.51</v>
      </c>
      <c r="J1621">
        <v>36.25294203193625</v>
      </c>
      <c r="K1621">
        <v>181.72</v>
      </c>
      <c r="L1621">
        <v>69.195129000000037</v>
      </c>
      <c r="M1621">
        <v>38.130000000000003</v>
      </c>
      <c r="N1621">
        <v>77.419965746008629</v>
      </c>
      <c r="O1621">
        <v>19.353000000000002</v>
      </c>
      <c r="P1621">
        <v>78.316119262701704</v>
      </c>
      <c r="Q1621">
        <v>16.547000000000001</v>
      </c>
      <c r="R1621">
        <v>44.484491827727282</v>
      </c>
      <c r="S1621">
        <v>90.29</v>
      </c>
      <c r="T1621">
        <v>63.118433990412584</v>
      </c>
      <c r="U1621">
        <v>0.56463687302549992</v>
      </c>
      <c r="V1621">
        <v>102.83</v>
      </c>
      <c r="W1621">
        <v>35.546600671894851</v>
      </c>
      <c r="X1621">
        <v>66.522074121090299</v>
      </c>
      <c r="Y1621">
        <v>16.536294999999999</v>
      </c>
      <c r="Z1621">
        <v>80.867999999999995</v>
      </c>
      <c r="AA1621">
        <v>48.127930880861868</v>
      </c>
      <c r="AB1621">
        <v>18.93</v>
      </c>
      <c r="AC1621">
        <v>66.349050000000005</v>
      </c>
      <c r="AD1621">
        <v>77.466999999999999</v>
      </c>
      <c r="AE1621">
        <v>183.26848443252021</v>
      </c>
      <c r="AF1621">
        <v>42.912961000000003</v>
      </c>
      <c r="AG1621">
        <v>19.817775724815021</v>
      </c>
      <c r="AH1621">
        <v>39.389677800000001</v>
      </c>
      <c r="AI1621">
        <v>43.51</v>
      </c>
      <c r="AJ1621">
        <v>4.6399999999999997</v>
      </c>
      <c r="AK1621">
        <v>76.67</v>
      </c>
      <c r="AL1621">
        <v>58.49267578125</v>
      </c>
      <c r="AM1621">
        <v>55.625926971435547</v>
      </c>
      <c r="AN1621">
        <v>62.55389404296875</v>
      </c>
      <c r="AO1621" s="5" t="s">
        <v>977</v>
      </c>
    </row>
    <row r="1622" spans="1:41" ht="15" x14ac:dyDescent="0.25">
      <c r="A1622">
        <v>2016</v>
      </c>
      <c r="B1622" s="5" t="s">
        <v>83</v>
      </c>
      <c r="C1622" s="5" t="s">
        <v>502</v>
      </c>
      <c r="D1622" s="5" t="s">
        <v>9</v>
      </c>
      <c r="E1622" s="5" t="s">
        <v>1</v>
      </c>
      <c r="F1622" s="5" t="s">
        <v>190</v>
      </c>
      <c r="G1622" s="5" t="s">
        <v>87</v>
      </c>
      <c r="H1622" s="5" t="s">
        <v>503</v>
      </c>
      <c r="I1622">
        <v>357.22000000000008</v>
      </c>
      <c r="J1622">
        <v>202.91237602163989</v>
      </c>
      <c r="K1622">
        <v>124.41</v>
      </c>
      <c r="L1622">
        <v>38.072720999999987</v>
      </c>
      <c r="M1622">
        <v>103.47</v>
      </c>
      <c r="N1622">
        <v>251.63773451188069</v>
      </c>
      <c r="O1622">
        <v>80.709000000000003</v>
      </c>
      <c r="P1622">
        <v>167.11675630515401</v>
      </c>
      <c r="Q1622">
        <v>21.247</v>
      </c>
      <c r="R1622">
        <v>109.1619339365969</v>
      </c>
      <c r="S1622">
        <v>107.26</v>
      </c>
      <c r="T1622">
        <v>61.064603840536947</v>
      </c>
      <c r="U1622">
        <v>10.391469254374449</v>
      </c>
      <c r="V1622">
        <v>84.28</v>
      </c>
      <c r="W1622">
        <v>151.19999999999999</v>
      </c>
      <c r="X1622">
        <v>67.276508339504204</v>
      </c>
      <c r="Y1622">
        <v>96.534895000000006</v>
      </c>
      <c r="Z1622">
        <v>283.03500000000003</v>
      </c>
      <c r="AA1622">
        <v>171.9012478556497</v>
      </c>
      <c r="AB1622">
        <v>36.450000000000003</v>
      </c>
      <c r="AC1622">
        <v>171.70765000000009</v>
      </c>
      <c r="AD1622">
        <v>259.74400000000003</v>
      </c>
      <c r="AE1622">
        <v>424.3923067323891</v>
      </c>
      <c r="AF1622">
        <v>61.209660000000049</v>
      </c>
      <c r="AG1622">
        <v>114.9170144788866</v>
      </c>
      <c r="AH1622">
        <v>63.929203899999997</v>
      </c>
      <c r="AI1622">
        <v>146.57</v>
      </c>
      <c r="AJ1622">
        <v>27.77</v>
      </c>
      <c r="AK1622">
        <v>63.37</v>
      </c>
      <c r="AL1622">
        <v>133.067626953125</v>
      </c>
      <c r="AM1622">
        <v>152.55928039550781</v>
      </c>
      <c r="AN1622">
        <v>105.45444488525391</v>
      </c>
      <c r="AO1622" s="5" t="s">
        <v>979</v>
      </c>
    </row>
    <row r="1623" spans="1:41" ht="15" x14ac:dyDescent="0.25">
      <c r="A1623">
        <v>2016</v>
      </c>
      <c r="B1623" s="5" t="s">
        <v>83</v>
      </c>
      <c r="C1623" s="5" t="s">
        <v>502</v>
      </c>
      <c r="D1623" s="5" t="s">
        <v>9</v>
      </c>
      <c r="E1623" s="5" t="s">
        <v>192</v>
      </c>
      <c r="F1623" s="5" t="s">
        <v>188</v>
      </c>
      <c r="G1623" s="5" t="s">
        <v>87</v>
      </c>
      <c r="H1623" s="5" t="s">
        <v>503</v>
      </c>
      <c r="I1623">
        <v>0.2086215570368507</v>
      </c>
      <c r="J1623">
        <v>0.23027835141502559</v>
      </c>
      <c r="K1623">
        <v>0.65</v>
      </c>
      <c r="L1623">
        <v>0.30308400000000019</v>
      </c>
      <c r="M1623">
        <v>0.20899999999999999</v>
      </c>
      <c r="N1623">
        <v>0.64905407799673176</v>
      </c>
      <c r="O1623">
        <v>5.8999999999999997E-2</v>
      </c>
      <c r="P1623">
        <v>0.26787112944493802</v>
      </c>
      <c r="Q1623">
        <v>9.1800000000000007E-2</v>
      </c>
      <c r="R1623">
        <v>0.3722767488260546</v>
      </c>
      <c r="S1623">
        <v>0.38</v>
      </c>
      <c r="T1623">
        <v>0.22554956247531191</v>
      </c>
      <c r="U1623">
        <v>1.5207611047243E-3</v>
      </c>
      <c r="V1623">
        <v>0.39</v>
      </c>
      <c r="W1623">
        <v>0.1385376011194164</v>
      </c>
      <c r="X1623">
        <v>0.26656440636129602</v>
      </c>
      <c r="Y1623">
        <v>6.0677200000000001E-2</v>
      </c>
      <c r="Z1623">
        <v>0.33360000000000001</v>
      </c>
      <c r="AA1623">
        <v>0.23091553426828151</v>
      </c>
      <c r="AB1623">
        <v>0.1</v>
      </c>
      <c r="AC1623">
        <v>0.39046999999999998</v>
      </c>
      <c r="AD1623">
        <v>0.30969999999999998</v>
      </c>
      <c r="AE1623">
        <v>0.67214700193423571</v>
      </c>
      <c r="AF1623">
        <v>0.22894900000000001</v>
      </c>
      <c r="AG1623">
        <v>0.1055754436324247</v>
      </c>
      <c r="AH1623">
        <v>0.2233821</v>
      </c>
      <c r="AI1623">
        <v>0.16</v>
      </c>
      <c r="AJ1623">
        <v>0.04</v>
      </c>
      <c r="AK1623">
        <v>0.28999999999999998</v>
      </c>
      <c r="AL1623">
        <v>0.26167497038841248</v>
      </c>
      <c r="AM1623">
        <v>0.26922595500946045</v>
      </c>
      <c r="AN1623">
        <v>0.2509777843952179</v>
      </c>
      <c r="AO1623" s="5" t="s">
        <v>982</v>
      </c>
    </row>
    <row r="1624" spans="1:41" ht="15" x14ac:dyDescent="0.25">
      <c r="A1624">
        <v>2016</v>
      </c>
      <c r="B1624" s="5" t="s">
        <v>83</v>
      </c>
      <c r="C1624" s="5" t="s">
        <v>502</v>
      </c>
      <c r="D1624" s="5" t="s">
        <v>9</v>
      </c>
      <c r="E1624" s="5" t="s">
        <v>192</v>
      </c>
      <c r="F1624" s="5" t="s">
        <v>190</v>
      </c>
      <c r="G1624" s="5" t="s">
        <v>87</v>
      </c>
      <c r="H1624" s="5" t="s">
        <v>503</v>
      </c>
      <c r="I1624">
        <v>2.6220915608099609</v>
      </c>
      <c r="J1624">
        <v>2.017230447049243</v>
      </c>
      <c r="K1624">
        <v>1.284</v>
      </c>
      <c r="L1624">
        <v>1.258445</v>
      </c>
      <c r="M1624">
        <v>3.2850000000000001</v>
      </c>
      <c r="N1624">
        <v>3.3464574679607071</v>
      </c>
      <c r="O1624">
        <v>1.0960000000000001</v>
      </c>
      <c r="P1624">
        <v>1.0936765704140801</v>
      </c>
      <c r="Q1624">
        <v>0.58169999999999999</v>
      </c>
      <c r="R1624">
        <v>1.388218222858179</v>
      </c>
      <c r="S1624">
        <v>0.8</v>
      </c>
      <c r="T1624">
        <v>0.830143220031902</v>
      </c>
      <c r="U1624">
        <v>0.21616532845724221</v>
      </c>
      <c r="V1624">
        <v>1.2</v>
      </c>
      <c r="W1624">
        <v>1.3</v>
      </c>
      <c r="X1624">
        <v>1.8909693571705599</v>
      </c>
      <c r="Y1624">
        <v>1.1272059000000001</v>
      </c>
      <c r="Z1624">
        <v>3.0270999999999999</v>
      </c>
      <c r="AA1624">
        <v>1.956010329166592</v>
      </c>
      <c r="AB1624">
        <v>0.6</v>
      </c>
      <c r="AC1624">
        <v>3.2480400000000018</v>
      </c>
      <c r="AD1624">
        <v>3.6598000000000002</v>
      </c>
      <c r="AE1624">
        <v>5.6112185686653842</v>
      </c>
      <c r="AF1624">
        <v>1.822438</v>
      </c>
      <c r="AG1624">
        <v>1.077163905248433</v>
      </c>
      <c r="AH1624">
        <v>1.0771259</v>
      </c>
      <c r="AI1624">
        <v>2.0886</v>
      </c>
      <c r="AJ1624">
        <v>0.51</v>
      </c>
      <c r="AK1624">
        <v>1.1499999999999999</v>
      </c>
      <c r="AL1624">
        <v>1.76430344581604</v>
      </c>
      <c r="AM1624">
        <v>1.8884211778640747</v>
      </c>
      <c r="AN1624">
        <v>1.5884698629379272</v>
      </c>
      <c r="AO1624" s="5" t="s">
        <v>984</v>
      </c>
    </row>
    <row r="1625" spans="1:41" ht="15" x14ac:dyDescent="0.25">
      <c r="A1625">
        <v>2016</v>
      </c>
      <c r="B1625" s="5" t="s">
        <v>83</v>
      </c>
      <c r="C1625" s="5" t="s">
        <v>4376</v>
      </c>
      <c r="D1625" s="5" t="s">
        <v>9</v>
      </c>
      <c r="E1625" s="5" t="s">
        <v>1</v>
      </c>
      <c r="F1625" s="5" t="s">
        <v>4377</v>
      </c>
      <c r="G1625" s="5" t="s">
        <v>87</v>
      </c>
      <c r="H1625" s="5" t="s">
        <v>503</v>
      </c>
      <c r="I1625">
        <v>0</v>
      </c>
      <c r="J1625">
        <v>1.844297722579332</v>
      </c>
      <c r="K1625">
        <v>14.065</v>
      </c>
      <c r="L1625">
        <v>0</v>
      </c>
      <c r="M1625">
        <v>0</v>
      </c>
      <c r="N1625">
        <v>4.183475402090675</v>
      </c>
      <c r="O1625">
        <v>1.506</v>
      </c>
      <c r="P1625">
        <v>1.05263432718918</v>
      </c>
      <c r="Q1625"/>
      <c r="R1625">
        <v>0</v>
      </c>
      <c r="S1625">
        <v>12.05</v>
      </c>
      <c r="T1625">
        <v>2.5910005989351439</v>
      </c>
      <c r="U1625">
        <v>0</v>
      </c>
      <c r="V1625">
        <v>0</v>
      </c>
      <c r="W1625">
        <v>0</v>
      </c>
      <c r="X1625"/>
      <c r="Y1625">
        <v>0</v>
      </c>
      <c r="Z1625">
        <v>2.3099999999999999E-2</v>
      </c>
      <c r="AA1625">
        <v>5.2734947719177274</v>
      </c>
      <c r="AB1625">
        <v>0</v>
      </c>
      <c r="AC1625">
        <v>0</v>
      </c>
      <c r="AD1625">
        <v>6.0299999999999999E-2</v>
      </c>
      <c r="AE1625">
        <v>1.8950209022274911</v>
      </c>
      <c r="AF1625">
        <v>6.3241000000000006E-2</v>
      </c>
      <c r="AG1625"/>
      <c r="AH1625">
        <v>0</v>
      </c>
      <c r="AI1625">
        <v>0</v>
      </c>
      <c r="AJ1625">
        <v>0</v>
      </c>
      <c r="AK1625">
        <v>5.7</v>
      </c>
      <c r="AL1625">
        <v>1.734743595123291</v>
      </c>
      <c r="AM1625">
        <v>0.8432508111000061</v>
      </c>
      <c r="AN1625">
        <v>2.9976918697357178</v>
      </c>
      <c r="AO1625" s="5" t="s">
        <v>4440</v>
      </c>
    </row>
    <row r="1626" spans="1:41" ht="15" x14ac:dyDescent="0.25">
      <c r="A1626">
        <v>2016</v>
      </c>
      <c r="B1626" s="5" t="s">
        <v>83</v>
      </c>
      <c r="C1626" s="5" t="s">
        <v>4376</v>
      </c>
      <c r="D1626" s="5" t="s">
        <v>9</v>
      </c>
      <c r="E1626" s="5" t="s">
        <v>1</v>
      </c>
      <c r="F1626" s="5" t="s">
        <v>4378</v>
      </c>
      <c r="G1626" s="5" t="s">
        <v>87</v>
      </c>
      <c r="H1626" s="5" t="s">
        <v>503</v>
      </c>
      <c r="I1626">
        <v>273.99364022623041</v>
      </c>
      <c r="J1626">
        <v>86.071062505453597</v>
      </c>
      <c r="K1626">
        <v>25.184000000000001</v>
      </c>
      <c r="L1626">
        <v>0.61366399999999999</v>
      </c>
      <c r="M1626">
        <v>1.8056000000000001</v>
      </c>
      <c r="N1626">
        <v>134.00803197039201</v>
      </c>
      <c r="O1626">
        <v>0.58399999999999996</v>
      </c>
      <c r="P1626">
        <v>19.4203435851914</v>
      </c>
      <c r="Q1626">
        <v>1.6129</v>
      </c>
      <c r="R1626">
        <v>15.816159132590339</v>
      </c>
      <c r="S1626">
        <v>59.88</v>
      </c>
      <c r="T1626">
        <v>5.8163190656245138</v>
      </c>
      <c r="U1626">
        <v>5.4747399770075401E-2</v>
      </c>
      <c r="V1626">
        <v>5.0599999999999996</v>
      </c>
      <c r="W1626">
        <v>84.328412606953052</v>
      </c>
      <c r="X1626">
        <v>10.648577169999999</v>
      </c>
      <c r="Y1626">
        <v>33.338337053716103</v>
      </c>
      <c r="Z1626">
        <v>104.57389999999999</v>
      </c>
      <c r="AA1626">
        <v>3.0762935144364412</v>
      </c>
      <c r="AB1626">
        <v>0</v>
      </c>
      <c r="AC1626">
        <v>32.745109999999997</v>
      </c>
      <c r="AD1626">
        <v>108.2728</v>
      </c>
      <c r="AE1626">
        <v>37.20243963311912</v>
      </c>
      <c r="AF1626">
        <v>0.49590899999999999</v>
      </c>
      <c r="AG1626">
        <v>5.9793842211480843</v>
      </c>
      <c r="AH1626">
        <v>4.3916174000000003</v>
      </c>
      <c r="AI1626">
        <v>0.18</v>
      </c>
      <c r="AJ1626">
        <v>5.2724973436573901</v>
      </c>
      <c r="AK1626">
        <v>0.09</v>
      </c>
      <c r="AL1626">
        <v>36.569507598876953</v>
      </c>
      <c r="AM1626">
        <v>44.666732788085937</v>
      </c>
      <c r="AN1626">
        <v>25.098443984985352</v>
      </c>
      <c r="AO1626" s="5" t="s">
        <v>4441</v>
      </c>
    </row>
    <row r="1627" spans="1:41" ht="15" x14ac:dyDescent="0.25">
      <c r="A1627">
        <v>2016</v>
      </c>
      <c r="B1627" s="5" t="s">
        <v>83</v>
      </c>
      <c r="C1627" s="5" t="s">
        <v>4376</v>
      </c>
      <c r="D1627" s="5" t="s">
        <v>9</v>
      </c>
      <c r="E1627" s="5" t="s">
        <v>1</v>
      </c>
      <c r="F1627" s="5" t="s">
        <v>4379</v>
      </c>
      <c r="G1627" s="5" t="s">
        <v>87</v>
      </c>
      <c r="H1627" s="5" t="s">
        <v>503</v>
      </c>
      <c r="I1627">
        <v>6.3324404175694324</v>
      </c>
      <c r="J1627">
        <v>23.262057531776261</v>
      </c>
      <c r="K1627">
        <v>21.794</v>
      </c>
      <c r="L1627">
        <v>10.68749</v>
      </c>
      <c r="M1627">
        <v>14.078099999999999</v>
      </c>
      <c r="N1627">
        <v>11.00541370553379</v>
      </c>
      <c r="O1627">
        <v>3.3260000000000001</v>
      </c>
      <c r="P1627">
        <v>19.677719179155101</v>
      </c>
      <c r="Q1627">
        <v>2.1535000000000002</v>
      </c>
      <c r="R1627">
        <v>16.940043128640241</v>
      </c>
      <c r="S1627">
        <v>3.91</v>
      </c>
      <c r="T1627">
        <v>15.318601302586661</v>
      </c>
      <c r="U1627">
        <v>6.7935657321831071</v>
      </c>
      <c r="V1627">
        <v>31.24</v>
      </c>
      <c r="W1627">
        <v>4.9652492388970959</v>
      </c>
      <c r="X1627">
        <v>6.9332663349999999</v>
      </c>
      <c r="Y1627">
        <v>9.4402936898678558</v>
      </c>
      <c r="Z1627">
        <v>12.2691</v>
      </c>
      <c r="AA1627">
        <v>37.520070715683843</v>
      </c>
      <c r="AB1627">
        <v>0</v>
      </c>
      <c r="AC1627">
        <v>16.58991</v>
      </c>
      <c r="AD1627">
        <v>12.7729</v>
      </c>
      <c r="AE1627">
        <v>99.14073126598862</v>
      </c>
      <c r="AF1627">
        <v>10.808686</v>
      </c>
      <c r="AG1627">
        <v>11.203212153539621</v>
      </c>
      <c r="AH1627">
        <v>2.8498983999999998</v>
      </c>
      <c r="AI1627">
        <v>10.27</v>
      </c>
      <c r="AJ1627">
        <v>2.283946362690485</v>
      </c>
      <c r="AK1627">
        <v>3.4</v>
      </c>
      <c r="AL1627">
        <v>14.722970962524414</v>
      </c>
      <c r="AM1627">
        <v>19.255773544311523</v>
      </c>
      <c r="AN1627">
        <v>8.3015012741088867</v>
      </c>
      <c r="AO1627" s="5" t="s">
        <v>4442</v>
      </c>
    </row>
    <row r="1628" spans="1:41" ht="15" x14ac:dyDescent="0.25">
      <c r="A1628">
        <v>2016</v>
      </c>
      <c r="B1628" s="5" t="s">
        <v>83</v>
      </c>
      <c r="C1628" s="5" t="s">
        <v>4376</v>
      </c>
      <c r="D1628" s="5" t="s">
        <v>9</v>
      </c>
      <c r="E1628" s="5" t="s">
        <v>1</v>
      </c>
      <c r="F1628" s="5" t="s">
        <v>4380</v>
      </c>
      <c r="G1628" s="5" t="s">
        <v>87</v>
      </c>
      <c r="H1628" s="5" t="s">
        <v>503</v>
      </c>
      <c r="I1628">
        <v>42.40724781226259</v>
      </c>
      <c r="J1628">
        <v>36.567371513335857</v>
      </c>
      <c r="K1628">
        <v>14.704000000000001</v>
      </c>
      <c r="L1628">
        <v>11.179048999999999</v>
      </c>
      <c r="M1628">
        <v>28.809200000000001</v>
      </c>
      <c r="N1628">
        <v>37.770931354213822</v>
      </c>
      <c r="O1628">
        <v>27.952000000000002</v>
      </c>
      <c r="P1628">
        <v>102.16912954937099</v>
      </c>
      <c r="Q1628">
        <v>15.783155000000001</v>
      </c>
      <c r="R1628">
        <v>48.863661097563437</v>
      </c>
      <c r="S1628">
        <v>11</v>
      </c>
      <c r="T1628">
        <v>19.141626109835592</v>
      </c>
      <c r="U1628">
        <v>0</v>
      </c>
      <c r="V1628">
        <v>26.44</v>
      </c>
      <c r="W1628">
        <v>30.886690306310712</v>
      </c>
      <c r="X1628">
        <v>13.02383723</v>
      </c>
      <c r="Y1628">
        <v>25.904592274566841</v>
      </c>
      <c r="Z1628">
        <v>92.754900000000006</v>
      </c>
      <c r="AA1628">
        <v>70.30201251433769</v>
      </c>
      <c r="AB1628">
        <v>25.76</v>
      </c>
      <c r="AC1628">
        <v>83.506829999999994</v>
      </c>
      <c r="AD1628">
        <v>71.990099999999998</v>
      </c>
      <c r="AE1628">
        <v>139.37012541336489</v>
      </c>
      <c r="AF1628">
        <v>15.282159999999999</v>
      </c>
      <c r="AG1628">
        <v>48.305896952266792</v>
      </c>
      <c r="AH1628">
        <v>17.186810399999999</v>
      </c>
      <c r="AI1628">
        <v>52.08</v>
      </c>
      <c r="AJ1628">
        <v>11.84164945139692</v>
      </c>
      <c r="AK1628">
        <v>20.95</v>
      </c>
      <c r="AL1628">
        <v>39.376995086669922</v>
      </c>
      <c r="AM1628">
        <v>47.555809020996094</v>
      </c>
      <c r="AN1628">
        <v>27.790353775024414</v>
      </c>
      <c r="AO1628" s="5" t="s">
        <v>4443</v>
      </c>
    </row>
    <row r="1629" spans="1:41" ht="15" x14ac:dyDescent="0.25">
      <c r="A1629">
        <v>2016</v>
      </c>
      <c r="B1629" s="5" t="s">
        <v>83</v>
      </c>
      <c r="C1629" s="5" t="s">
        <v>4376</v>
      </c>
      <c r="D1629" s="5" t="s">
        <v>9</v>
      </c>
      <c r="E1629" s="5" t="s">
        <v>1</v>
      </c>
      <c r="F1629" s="5" t="s">
        <v>4381</v>
      </c>
      <c r="G1629" s="5" t="s">
        <v>87</v>
      </c>
      <c r="H1629" s="5" t="s">
        <v>503</v>
      </c>
      <c r="I1629">
        <v>9.3076822645544333</v>
      </c>
      <c r="J1629">
        <v>0.88006747913091532</v>
      </c>
      <c r="K1629">
        <v>8.6999999999999994E-2</v>
      </c>
      <c r="L1629">
        <v>0.33841700000000002</v>
      </c>
      <c r="M1629">
        <v>0</v>
      </c>
      <c r="N1629">
        <v>2.3134830797094321</v>
      </c>
      <c r="O1629">
        <v>0.73199999999999998</v>
      </c>
      <c r="P1629">
        <v>2.4353819643882799</v>
      </c>
      <c r="Q1629"/>
      <c r="R1629">
        <v>0.47175477135774602</v>
      </c>
      <c r="S1629">
        <v>1.92</v>
      </c>
      <c r="T1629">
        <v>0.63898996583407519</v>
      </c>
      <c r="U1629">
        <v>2.3680422916421501E-2</v>
      </c>
      <c r="V1629">
        <v>0</v>
      </c>
      <c r="W1629">
        <v>0.15561002609314459</v>
      </c>
      <c r="X1629">
        <v>0.16590853</v>
      </c>
      <c r="Y1629">
        <v>5.5450503353529701</v>
      </c>
      <c r="Z1629">
        <v>0</v>
      </c>
      <c r="AA1629">
        <v>9.7476226689324594</v>
      </c>
      <c r="AB1629">
        <v>0</v>
      </c>
      <c r="AC1629">
        <v>0.84574000000000005</v>
      </c>
      <c r="AD1629">
        <v>0.4798</v>
      </c>
      <c r="AE1629">
        <v>1.6962625569351719</v>
      </c>
      <c r="AF1629">
        <v>1.9618599999999999</v>
      </c>
      <c r="AG1629">
        <v>0.94160604010976034</v>
      </c>
      <c r="AH1629">
        <v>0.21554419999999999</v>
      </c>
      <c r="AI1629">
        <v>4</v>
      </c>
      <c r="AJ1629">
        <v>0.17790281456972759</v>
      </c>
      <c r="AK1629">
        <v>0</v>
      </c>
      <c r="AL1629">
        <v>1.5545297861099243</v>
      </c>
      <c r="AM1629">
        <v>2.1580300331115723</v>
      </c>
      <c r="AN1629">
        <v>0.69957113265991211</v>
      </c>
      <c r="AO1629" s="5" t="s">
        <v>4444</v>
      </c>
    </row>
    <row r="1630" spans="1:41" ht="15" x14ac:dyDescent="0.25">
      <c r="A1630">
        <v>2016</v>
      </c>
      <c r="B1630" s="5" t="s">
        <v>83</v>
      </c>
      <c r="C1630" s="5" t="s">
        <v>4376</v>
      </c>
      <c r="D1630" s="5" t="s">
        <v>9</v>
      </c>
      <c r="E1630" s="5" t="s">
        <v>1</v>
      </c>
      <c r="F1630" s="5" t="s">
        <v>4382</v>
      </c>
      <c r="G1630" s="5" t="s">
        <v>87</v>
      </c>
      <c r="H1630" s="5" t="s">
        <v>503</v>
      </c>
      <c r="I1630">
        <v>0.2211328399786151</v>
      </c>
      <c r="J1630">
        <v>5.7316890142811436</v>
      </c>
      <c r="K1630">
        <v>1.0680000000000001</v>
      </c>
      <c r="L1630">
        <v>7.9209000000000002E-2</v>
      </c>
      <c r="M1630">
        <v>4.4006999999999996</v>
      </c>
      <c r="N1630">
        <v>3.2587357521113449</v>
      </c>
      <c r="O1630">
        <v>6.6000000000000003E-2</v>
      </c>
      <c r="P1630">
        <v>2.03378413659861</v>
      </c>
      <c r="Q1630"/>
      <c r="R1630">
        <v>0</v>
      </c>
      <c r="S1630">
        <v>1.46</v>
      </c>
      <c r="T1630">
        <v>1.089605770293679</v>
      </c>
      <c r="U1630">
        <v>0</v>
      </c>
      <c r="V1630">
        <v>0.23</v>
      </c>
      <c r="W1630">
        <v>0.1294486606146123</v>
      </c>
      <c r="X1630">
        <v>0.33506118000000001</v>
      </c>
      <c r="Y1630">
        <v>1.347219305545833</v>
      </c>
      <c r="Z1630">
        <v>6.7765000000000004</v>
      </c>
      <c r="AA1630">
        <v>1.113833957235961</v>
      </c>
      <c r="AB1630">
        <v>0</v>
      </c>
      <c r="AC1630">
        <v>4.46767</v>
      </c>
      <c r="AD1630">
        <v>4.8512000000000004</v>
      </c>
      <c r="AE1630">
        <v>2.6898982966244458</v>
      </c>
      <c r="AF1630">
        <v>0.701654</v>
      </c>
      <c r="AG1630">
        <v>0.39708882546700319</v>
      </c>
      <c r="AH1630">
        <v>2.2053196000000002</v>
      </c>
      <c r="AI1630">
        <v>1.08</v>
      </c>
      <c r="AJ1630">
        <v>0.51816820086460202</v>
      </c>
      <c r="AK1630">
        <v>2.14</v>
      </c>
      <c r="AL1630">
        <v>1.6686868667602539</v>
      </c>
      <c r="AM1630">
        <v>1.739210844039917</v>
      </c>
      <c r="AN1630">
        <v>1.5687779188156128</v>
      </c>
      <c r="AO1630" s="5" t="s">
        <v>4445</v>
      </c>
    </row>
    <row r="1631" spans="1:41" ht="15" x14ac:dyDescent="0.25">
      <c r="A1631">
        <v>2016</v>
      </c>
      <c r="B1631" s="5" t="s">
        <v>83</v>
      </c>
      <c r="C1631" s="5" t="s">
        <v>4376</v>
      </c>
      <c r="D1631" s="5" t="s">
        <v>9</v>
      </c>
      <c r="E1631" s="5" t="s">
        <v>1</v>
      </c>
      <c r="F1631" s="5" t="s">
        <v>4383</v>
      </c>
      <c r="G1631" s="5" t="s">
        <v>87</v>
      </c>
      <c r="H1631" s="5" t="s">
        <v>503</v>
      </c>
      <c r="I1631">
        <v>7.5386195447255133</v>
      </c>
      <c r="J1631">
        <v>8.5066286611791391</v>
      </c>
      <c r="K1631">
        <v>38.274000000000001</v>
      </c>
      <c r="L1631">
        <v>2.7827570000000001</v>
      </c>
      <c r="M1631">
        <v>22.531600000000001</v>
      </c>
      <c r="N1631">
        <v>12.22863554934346</v>
      </c>
      <c r="O1631">
        <v>7.5419999999999998</v>
      </c>
      <c r="P1631">
        <v>11.535324526134399</v>
      </c>
      <c r="Q1631">
        <v>1.6969000000000001</v>
      </c>
      <c r="R1631">
        <v>11.6592031278341</v>
      </c>
      <c r="S1631">
        <v>12.78</v>
      </c>
      <c r="T1631">
        <v>6.3254166494973632</v>
      </c>
      <c r="U1631">
        <v>0</v>
      </c>
      <c r="V1631">
        <v>15.6</v>
      </c>
      <c r="W1631">
        <v>4.4708626950821762</v>
      </c>
      <c r="X1631">
        <v>14.96762932</v>
      </c>
      <c r="Y1631">
        <v>5.6743848405420607</v>
      </c>
      <c r="Z1631">
        <v>12.9373</v>
      </c>
      <c r="AA1631">
        <v>26.009676084673391</v>
      </c>
      <c r="AB1631">
        <v>0.15</v>
      </c>
      <c r="AC1631">
        <v>16.553750000000001</v>
      </c>
      <c r="AD1631">
        <v>27.497499999999999</v>
      </c>
      <c r="AE1631">
        <v>76.369532663630153</v>
      </c>
      <c r="AF1631">
        <v>6.2480290000000007</v>
      </c>
      <c r="AG1631">
        <v>17.960174355195551</v>
      </c>
      <c r="AH1631">
        <v>27.098283599999998</v>
      </c>
      <c r="AI1631">
        <v>45.15</v>
      </c>
      <c r="AJ1631">
        <v>2.7709456686698668</v>
      </c>
      <c r="AK1631">
        <v>14.89</v>
      </c>
      <c r="AL1631">
        <v>15.784454345703125</v>
      </c>
      <c r="AM1631">
        <v>13.886580467224121</v>
      </c>
      <c r="AN1631">
        <v>18.473108291625977</v>
      </c>
      <c r="AO1631" s="5" t="s">
        <v>4446</v>
      </c>
    </row>
    <row r="1632" spans="1:41" ht="15" x14ac:dyDescent="0.25">
      <c r="A1632">
        <v>2016</v>
      </c>
      <c r="B1632" s="5" t="s">
        <v>83</v>
      </c>
      <c r="C1632" s="5" t="s">
        <v>4376</v>
      </c>
      <c r="D1632" s="5" t="s">
        <v>9</v>
      </c>
      <c r="E1632" s="5" t="s">
        <v>1</v>
      </c>
      <c r="F1632" s="5" t="s">
        <v>4384</v>
      </c>
      <c r="G1632" s="5" t="s">
        <v>87</v>
      </c>
      <c r="H1632" s="5" t="s">
        <v>503</v>
      </c>
      <c r="I1632">
        <v>9.3177337572807346</v>
      </c>
      <c r="J1632">
        <v>36.476553910590148</v>
      </c>
      <c r="K1632">
        <v>9.23</v>
      </c>
      <c r="L1632">
        <v>8.7596819999999997</v>
      </c>
      <c r="M1632">
        <v>25.591799999999999</v>
      </c>
      <c r="N1632">
        <v>37.173691359725971</v>
      </c>
      <c r="O1632">
        <v>18.713999999999999</v>
      </c>
      <c r="P1632">
        <v>8.7924390371259999</v>
      </c>
      <c r="Q1632"/>
      <c r="R1632">
        <v>9.1839013281202764</v>
      </c>
      <c r="S1632">
        <v>2.89</v>
      </c>
      <c r="T1632">
        <v>2.7877523154872681</v>
      </c>
      <c r="U1632">
        <v>0</v>
      </c>
      <c r="V1632">
        <v>0.91</v>
      </c>
      <c r="W1632">
        <v>25.318762434373379</v>
      </c>
      <c r="X1632">
        <v>14.786945940000001</v>
      </c>
      <c r="Y1632">
        <v>6.5144654185884328</v>
      </c>
      <c r="Z1632">
        <v>53.700400000000002</v>
      </c>
      <c r="AA1632">
        <v>13.2679401234904</v>
      </c>
      <c r="AB1632">
        <v>10.54</v>
      </c>
      <c r="AC1632">
        <v>14.0487</v>
      </c>
      <c r="AD1632">
        <v>33.818899999999999</v>
      </c>
      <c r="AE1632">
        <v>57.690678230486057</v>
      </c>
      <c r="AF1632">
        <v>21.822374</v>
      </c>
      <c r="AG1632">
        <v>24.469481425269421</v>
      </c>
      <c r="AH1632">
        <v>5.3890155999999996</v>
      </c>
      <c r="AI1632">
        <v>25.24</v>
      </c>
      <c r="AJ1632">
        <v>2.9613782625983571</v>
      </c>
      <c r="AK1632">
        <v>4.49</v>
      </c>
      <c r="AL1632">
        <v>16.68574333190918</v>
      </c>
      <c r="AM1632">
        <v>17.946435928344727</v>
      </c>
      <c r="AN1632">
        <v>14.899765968322754</v>
      </c>
      <c r="AO1632" s="5" t="s">
        <v>4447</v>
      </c>
    </row>
    <row r="1633" spans="1:41" ht="15" x14ac:dyDescent="0.25">
      <c r="A1633">
        <v>2016</v>
      </c>
      <c r="B1633" s="5" t="s">
        <v>83</v>
      </c>
      <c r="C1633" s="5" t="s">
        <v>4376</v>
      </c>
      <c r="D1633" s="5" t="s">
        <v>9</v>
      </c>
      <c r="E1633" s="5" t="s">
        <v>1</v>
      </c>
      <c r="F1633" s="5" t="s">
        <v>4385</v>
      </c>
      <c r="G1633" s="5" t="s">
        <v>87</v>
      </c>
      <c r="H1633" s="5" t="s">
        <v>503</v>
      </c>
      <c r="I1633">
        <v>8.1015031373983533</v>
      </c>
      <c r="J1633">
        <v>3.5133009511067161</v>
      </c>
      <c r="K1633"/>
      <c r="L1633">
        <v>3.6324529999999999</v>
      </c>
      <c r="M1633">
        <v>6.2545000000000002</v>
      </c>
      <c r="N1633">
        <v>9.6953363387601641</v>
      </c>
      <c r="O1633">
        <v>20.286000000000001</v>
      </c>
      <c r="P1633">
        <v>0</v>
      </c>
      <c r="Q1633"/>
      <c r="R1633">
        <v>6.2272113504907392</v>
      </c>
      <c r="S1633">
        <v>1.37</v>
      </c>
      <c r="T1633">
        <v>7.3552920624426621</v>
      </c>
      <c r="U1633">
        <v>3.5194756995048482</v>
      </c>
      <c r="V1633">
        <v>4.79</v>
      </c>
      <c r="W1633">
        <v>0.95005586630378147</v>
      </c>
      <c r="X1633">
        <v>6.4152826259999998</v>
      </c>
      <c r="Y1633">
        <v>8.7705521981369561</v>
      </c>
      <c r="Z1633">
        <v>0</v>
      </c>
      <c r="AA1633">
        <v>5.5788888082552672</v>
      </c>
      <c r="AB1633">
        <v>0</v>
      </c>
      <c r="AC1633">
        <v>2.9499399999999998</v>
      </c>
      <c r="AD1633">
        <v>0</v>
      </c>
      <c r="AE1633">
        <v>8.337617770013102</v>
      </c>
      <c r="AF1633">
        <v>3.8257470000000011</v>
      </c>
      <c r="AG1633">
        <v>5.6601705058903544</v>
      </c>
      <c r="AH1633">
        <v>4.5927147000000001</v>
      </c>
      <c r="AI1633">
        <v>8.57</v>
      </c>
      <c r="AJ1633">
        <v>1.954899853848926</v>
      </c>
      <c r="AK1633">
        <v>11.56</v>
      </c>
      <c r="AL1633">
        <v>4.9624462127685547</v>
      </c>
      <c r="AM1633">
        <v>4.5033588409423828</v>
      </c>
      <c r="AN1633">
        <v>5.6128201484680176</v>
      </c>
      <c r="AO1633" s="5" t="s">
        <v>4448</v>
      </c>
    </row>
    <row r="1634" spans="1:41" ht="15" x14ac:dyDescent="0.25">
      <c r="A1634">
        <v>2016</v>
      </c>
      <c r="B1634" s="5" t="s">
        <v>83</v>
      </c>
      <c r="C1634" s="5" t="s">
        <v>4376</v>
      </c>
      <c r="D1634" s="5" t="s">
        <v>9</v>
      </c>
      <c r="E1634" s="5" t="s">
        <v>192</v>
      </c>
      <c r="F1634" s="5" t="s">
        <v>4377</v>
      </c>
      <c r="G1634" s="5" t="s">
        <v>87</v>
      </c>
      <c r="H1634" s="5" t="s">
        <v>503</v>
      </c>
      <c r="I1634">
        <v>0</v>
      </c>
      <c r="J1634">
        <v>1.52875134521974E-2</v>
      </c>
      <c r="K1634">
        <v>0.193</v>
      </c>
      <c r="L1634">
        <v>0</v>
      </c>
      <c r="M1634">
        <v>0</v>
      </c>
      <c r="N1634">
        <v>2.5355828100084701E-2</v>
      </c>
      <c r="O1634">
        <v>7.0000000000000001E-3</v>
      </c>
      <c r="P1634">
        <v>1.23753328807895E-2</v>
      </c>
      <c r="Q1634"/>
      <c r="R1634">
        <v>0</v>
      </c>
      <c r="S1634">
        <v>0.04</v>
      </c>
      <c r="T1634">
        <v>6.4442732135802996E-3</v>
      </c>
      <c r="U1634">
        <v>0</v>
      </c>
      <c r="V1634">
        <v>0</v>
      </c>
      <c r="W1634">
        <v>0</v>
      </c>
      <c r="X1634"/>
      <c r="Y1634">
        <v>0</v>
      </c>
      <c r="Z1634">
        <v>0</v>
      </c>
      <c r="AA1634">
        <v>7.5110216077939997E-3</v>
      </c>
      <c r="AB1634">
        <v>0</v>
      </c>
      <c r="AC1634">
        <v>0</v>
      </c>
      <c r="AD1634">
        <v>4.0000000000000002E-4</v>
      </c>
      <c r="AE1634">
        <v>1.60978349036002E-2</v>
      </c>
      <c r="AF1634">
        <v>8.2410000000000001E-3</v>
      </c>
      <c r="AG1634"/>
      <c r="AH1634">
        <v>0</v>
      </c>
      <c r="AI1634">
        <v>0</v>
      </c>
      <c r="AJ1634">
        <v>0</v>
      </c>
      <c r="AK1634">
        <v>0.04</v>
      </c>
      <c r="AL1634">
        <v>1.2817682698369026E-2</v>
      </c>
      <c r="AM1634">
        <v>4.9922661855816841E-3</v>
      </c>
      <c r="AN1634">
        <v>2.3903690278530121E-2</v>
      </c>
      <c r="AO1634" s="5" t="s">
        <v>4449</v>
      </c>
    </row>
    <row r="1635" spans="1:41" ht="15" x14ac:dyDescent="0.25">
      <c r="A1635">
        <v>2016</v>
      </c>
      <c r="B1635" s="5" t="s">
        <v>83</v>
      </c>
      <c r="C1635" s="5" t="s">
        <v>4376</v>
      </c>
      <c r="D1635" s="5" t="s">
        <v>9</v>
      </c>
      <c r="E1635" s="5" t="s">
        <v>192</v>
      </c>
      <c r="F1635" s="5" t="s">
        <v>4378</v>
      </c>
      <c r="G1635" s="5" t="s">
        <v>87</v>
      </c>
      <c r="H1635" s="5" t="s">
        <v>503</v>
      </c>
      <c r="I1635">
        <v>0.82719154823292662</v>
      </c>
      <c r="J1635">
        <v>0.42275675518454969</v>
      </c>
      <c r="K1635">
        <v>0.24</v>
      </c>
      <c r="L1635">
        <v>1.5592E-2</v>
      </c>
      <c r="M1635">
        <v>7.1199999999999999E-2</v>
      </c>
      <c r="N1635">
        <v>1.1999921255192241</v>
      </c>
      <c r="O1635">
        <v>3.0000000000000001E-3</v>
      </c>
      <c r="P1635">
        <v>5.3365359511252701E-2</v>
      </c>
      <c r="Q1635">
        <v>0.14899999999999999</v>
      </c>
      <c r="R1635">
        <v>0.14675829823253189</v>
      </c>
      <c r="S1635">
        <v>0.27</v>
      </c>
      <c r="T1635">
        <v>7.0202301320440794E-2</v>
      </c>
      <c r="U1635">
        <v>8.6900634555680005E-4</v>
      </c>
      <c r="V1635">
        <v>6.2E-2</v>
      </c>
      <c r="W1635">
        <v>0.2925417141106868</v>
      </c>
      <c r="X1635">
        <v>0.19824394400000001</v>
      </c>
      <c r="Y1635">
        <v>6.0687609699439697E-2</v>
      </c>
      <c r="Z1635">
        <v>0.76590000000000003</v>
      </c>
      <c r="AA1635">
        <v>2.4171943129108499E-2</v>
      </c>
      <c r="AB1635">
        <v>0</v>
      </c>
      <c r="AC1635">
        <v>0.38424999999999998</v>
      </c>
      <c r="AD1635">
        <v>0.91290000000000004</v>
      </c>
      <c r="AE1635">
        <v>0.28982342297373181</v>
      </c>
      <c r="AF1635">
        <v>3.5349999999999999E-3</v>
      </c>
      <c r="AG1635">
        <v>3.9563525450322899E-2</v>
      </c>
      <c r="AH1635">
        <v>0.11778569999999999</v>
      </c>
      <c r="AI1635">
        <v>4.0000000000000001E-3</v>
      </c>
      <c r="AJ1635">
        <v>6.6347386992119298E-2</v>
      </c>
      <c r="AK1635">
        <v>0</v>
      </c>
      <c r="AL1635">
        <v>0.2307475358247757</v>
      </c>
      <c r="AM1635">
        <v>0.265400230884552</v>
      </c>
      <c r="AN1635">
        <v>0.1816561371088028</v>
      </c>
      <c r="AO1635" s="5" t="s">
        <v>4450</v>
      </c>
    </row>
    <row r="1636" spans="1:41" ht="15" x14ac:dyDescent="0.25">
      <c r="A1636">
        <v>2016</v>
      </c>
      <c r="B1636" s="5" t="s">
        <v>83</v>
      </c>
      <c r="C1636" s="5" t="s">
        <v>4376</v>
      </c>
      <c r="D1636" s="5" t="s">
        <v>9</v>
      </c>
      <c r="E1636" s="5" t="s">
        <v>192</v>
      </c>
      <c r="F1636" s="5" t="s">
        <v>4379</v>
      </c>
      <c r="G1636" s="5" t="s">
        <v>87</v>
      </c>
      <c r="H1636" s="5" t="s">
        <v>503</v>
      </c>
      <c r="I1636">
        <v>6.6343856118727201E-2</v>
      </c>
      <c r="J1636">
        <v>0.52354498123963777</v>
      </c>
      <c r="K1636">
        <v>0.23400000000000001</v>
      </c>
      <c r="L1636">
        <v>0.56342999999999999</v>
      </c>
      <c r="M1636">
        <v>0.71920000000000006</v>
      </c>
      <c r="N1636">
        <v>0.53125184558143201</v>
      </c>
      <c r="O1636">
        <v>7.0000000000000007E-2</v>
      </c>
      <c r="P1636">
        <v>0.15085374131899101</v>
      </c>
      <c r="Q1636">
        <v>8.1799999999999998E-2</v>
      </c>
      <c r="R1636">
        <v>0.31657228077954008</v>
      </c>
      <c r="S1636">
        <v>0.04</v>
      </c>
      <c r="T1636">
        <v>0.31931373773290589</v>
      </c>
      <c r="U1636">
        <v>6.2677082673280801E-2</v>
      </c>
      <c r="V1636">
        <v>0.438</v>
      </c>
      <c r="W1636">
        <v>0.102565458134419</v>
      </c>
      <c r="X1636">
        <v>0.57581367500000002</v>
      </c>
      <c r="Y1636">
        <v>0.1197315102161452</v>
      </c>
      <c r="Z1636">
        <v>0.37719999999999998</v>
      </c>
      <c r="AA1636">
        <v>0.64939494548159626</v>
      </c>
      <c r="AB1636">
        <v>0</v>
      </c>
      <c r="AC1636">
        <v>1.01458</v>
      </c>
      <c r="AD1636">
        <v>0.71989999999999998</v>
      </c>
      <c r="AE1636">
        <v>1.4536095339115229</v>
      </c>
      <c r="AF1636">
        <v>0.37535399999999991</v>
      </c>
      <c r="AG1636">
        <v>0.1353489028563678</v>
      </c>
      <c r="AH1636">
        <v>5.5377700000000002E-2</v>
      </c>
      <c r="AI1636">
        <v>0.38019999999999998</v>
      </c>
      <c r="AJ1636">
        <v>4.5126387090352098E-2</v>
      </c>
      <c r="AK1636">
        <v>0.32</v>
      </c>
      <c r="AL1636">
        <v>0.36004102230072021</v>
      </c>
      <c r="AM1636">
        <v>0.40616580843925476</v>
      </c>
      <c r="AN1636">
        <v>0.29469752311706543</v>
      </c>
      <c r="AO1636" s="5" t="s">
        <v>4451</v>
      </c>
    </row>
    <row r="1637" spans="1:41" ht="15" x14ac:dyDescent="0.25">
      <c r="A1637">
        <v>2016</v>
      </c>
      <c r="B1637" s="5" t="s">
        <v>83</v>
      </c>
      <c r="C1637" s="5" t="s">
        <v>4376</v>
      </c>
      <c r="D1637" s="5" t="s">
        <v>9</v>
      </c>
      <c r="E1637" s="5" t="s">
        <v>192</v>
      </c>
      <c r="F1637" s="5" t="s">
        <v>4380</v>
      </c>
      <c r="G1637" s="5" t="s">
        <v>87</v>
      </c>
      <c r="H1637" s="5" t="s">
        <v>503</v>
      </c>
      <c r="I1637">
        <v>1.3733492642434919</v>
      </c>
      <c r="J1637">
        <v>0.54582472877461408</v>
      </c>
      <c r="K1637">
        <v>0.20599999999999999</v>
      </c>
      <c r="L1637">
        <v>0.29577100000000001</v>
      </c>
      <c r="M1637">
        <v>0.59789999999999999</v>
      </c>
      <c r="N1637">
        <v>0.64791227828415043</v>
      </c>
      <c r="O1637">
        <v>0.318</v>
      </c>
      <c r="P1637">
        <v>0.49960837554174697</v>
      </c>
      <c r="Q1637">
        <v>0.33829999999999999</v>
      </c>
      <c r="R1637">
        <v>0.39944376146234312</v>
      </c>
      <c r="S1637">
        <v>0.16</v>
      </c>
      <c r="T1637">
        <v>0.13903519458299571</v>
      </c>
      <c r="U1637">
        <v>0</v>
      </c>
      <c r="V1637">
        <v>0.42899999999999999</v>
      </c>
      <c r="W1637">
        <v>0.47159477736564809</v>
      </c>
      <c r="X1637">
        <v>0.36330618100000001</v>
      </c>
      <c r="Y1637">
        <v>0.380707935693119</v>
      </c>
      <c r="Z1637">
        <v>1.0899000000000001</v>
      </c>
      <c r="AA1637">
        <v>0.69927187842063054</v>
      </c>
      <c r="AB1637">
        <v>0.42</v>
      </c>
      <c r="AC1637">
        <v>1.1867099999999999</v>
      </c>
      <c r="AD1637">
        <v>1.0839000000000001</v>
      </c>
      <c r="AE1637">
        <v>1.359237536656891</v>
      </c>
      <c r="AF1637">
        <v>0.40275</v>
      </c>
      <c r="AG1637">
        <v>0.4332961233830625</v>
      </c>
      <c r="AH1637">
        <v>0.25591609999999998</v>
      </c>
      <c r="AI1637">
        <v>0.52080000000000004</v>
      </c>
      <c r="AJ1637">
        <v>0.23445224419195071</v>
      </c>
      <c r="AK1637">
        <v>0.34</v>
      </c>
      <c r="AL1637">
        <v>0.52386164665222168</v>
      </c>
      <c r="AM1637">
        <v>0.60679614543914795</v>
      </c>
      <c r="AN1637">
        <v>0.40637102723121643</v>
      </c>
      <c r="AO1637" s="5" t="s">
        <v>4452</v>
      </c>
    </row>
    <row r="1638" spans="1:41" ht="15" x14ac:dyDescent="0.25">
      <c r="A1638">
        <v>2016</v>
      </c>
      <c r="B1638" s="5" t="s">
        <v>83</v>
      </c>
      <c r="C1638" s="5" t="s">
        <v>4376</v>
      </c>
      <c r="D1638" s="5" t="s">
        <v>9</v>
      </c>
      <c r="E1638" s="5" t="s">
        <v>192</v>
      </c>
      <c r="F1638" s="5" t="s">
        <v>4381</v>
      </c>
      <c r="G1638" s="5" t="s">
        <v>87</v>
      </c>
      <c r="H1638" s="5" t="s">
        <v>503</v>
      </c>
      <c r="I1638">
        <v>7.9769840271663894E-2</v>
      </c>
      <c r="J1638">
        <v>8.1766091736714994E-2</v>
      </c>
      <c r="K1638">
        <v>5.0000000000000001E-3</v>
      </c>
      <c r="L1638">
        <v>9.8156999999999994E-2</v>
      </c>
      <c r="M1638">
        <v>0</v>
      </c>
      <c r="N1638">
        <v>9.9494064610114799E-2</v>
      </c>
      <c r="O1638">
        <v>2.1000000000000001E-2</v>
      </c>
      <c r="P1638">
        <v>0.115189807320767</v>
      </c>
      <c r="Q1638"/>
      <c r="R1638">
        <v>8.5773594792317498E-2</v>
      </c>
      <c r="S1638">
        <v>0.04</v>
      </c>
      <c r="T1638">
        <v>9.7872399431251002E-3</v>
      </c>
      <c r="U1638">
        <v>1.1840211458210801E-2</v>
      </c>
      <c r="V1638">
        <v>0</v>
      </c>
      <c r="W1638">
        <v>1.8976832450383E-3</v>
      </c>
      <c r="X1638">
        <v>1.2429915999999999E-2</v>
      </c>
      <c r="Y1638">
        <v>0.25508603547197012</v>
      </c>
      <c r="Z1638">
        <v>0</v>
      </c>
      <c r="AA1638">
        <v>8.6588411739448506E-2</v>
      </c>
      <c r="AB1638">
        <v>0</v>
      </c>
      <c r="AC1638">
        <v>0.12129</v>
      </c>
      <c r="AD1638">
        <v>8.7999999999999995E-2</v>
      </c>
      <c r="AE1638">
        <v>0.43835402757846142</v>
      </c>
      <c r="AF1638">
        <v>0.183529</v>
      </c>
      <c r="AG1638">
        <v>2.75371962027521E-2</v>
      </c>
      <c r="AH1638">
        <v>1.7344999999999999E-3</v>
      </c>
      <c r="AI1638">
        <v>0.104</v>
      </c>
      <c r="AJ1638">
        <v>4.57176045559382E-2</v>
      </c>
      <c r="AK1638">
        <v>0</v>
      </c>
      <c r="AL1638">
        <v>6.9446295499801636E-2</v>
      </c>
      <c r="AM1638">
        <v>0.10177017748355865</v>
      </c>
      <c r="AN1638">
        <v>2.3654110729694366E-2</v>
      </c>
      <c r="AO1638" s="5" t="s">
        <v>4453</v>
      </c>
    </row>
    <row r="1639" spans="1:41" ht="15" x14ac:dyDescent="0.25">
      <c r="A1639">
        <v>2016</v>
      </c>
      <c r="B1639" s="5" t="s">
        <v>83</v>
      </c>
      <c r="C1639" s="5" t="s">
        <v>4376</v>
      </c>
      <c r="D1639" s="5" t="s">
        <v>9</v>
      </c>
      <c r="E1639" s="5" t="s">
        <v>192</v>
      </c>
      <c r="F1639" s="5" t="s">
        <v>4382</v>
      </c>
      <c r="G1639" s="5" t="s">
        <v>87</v>
      </c>
      <c r="H1639" s="5" t="s">
        <v>503</v>
      </c>
      <c r="I1639">
        <v>8.1750723179473996E-3</v>
      </c>
      <c r="J1639">
        <v>5.2773334108955502E-2</v>
      </c>
      <c r="K1639">
        <v>5.0000000000000001E-3</v>
      </c>
      <c r="L1639">
        <v>1.6773E-2</v>
      </c>
      <c r="M1639">
        <v>0.27350000000000002</v>
      </c>
      <c r="N1639">
        <v>2.46471248302065E-2</v>
      </c>
      <c r="O1639">
        <v>1.0999999999999999E-2</v>
      </c>
      <c r="P1639">
        <v>3.2060988982298602E-2</v>
      </c>
      <c r="Q1639"/>
      <c r="R1639">
        <v>0</v>
      </c>
      <c r="S1639">
        <v>0.03</v>
      </c>
      <c r="T1639">
        <v>7.5720210259568998E-3</v>
      </c>
      <c r="U1639">
        <v>0</v>
      </c>
      <c r="V1639">
        <v>4.0000000000000001E-3</v>
      </c>
      <c r="W1639">
        <v>2.3666149648389999E-4</v>
      </c>
      <c r="X1639">
        <v>4.3654572000000003E-2</v>
      </c>
      <c r="Y1639">
        <v>1.88015441532953E-2</v>
      </c>
      <c r="Z1639">
        <v>4.5900000000000003E-2</v>
      </c>
      <c r="AA1639">
        <v>2.1568485156358699E-2</v>
      </c>
      <c r="AB1639">
        <v>0</v>
      </c>
      <c r="AC1639">
        <v>6.2129999999999998E-2</v>
      </c>
      <c r="AD1639">
        <v>8.3000000000000004E-2</v>
      </c>
      <c r="AE1639">
        <v>0.23631996006738629</v>
      </c>
      <c r="AF1639">
        <v>4.516E-3</v>
      </c>
      <c r="AG1639">
        <v>3.8346411806001999E-3</v>
      </c>
      <c r="AH1639">
        <v>7.8770099999999996E-2</v>
      </c>
      <c r="AI1639">
        <v>2.1999999999999999E-2</v>
      </c>
      <c r="AJ1639">
        <v>9.1567780721172002E-3</v>
      </c>
      <c r="AK1639">
        <v>0.1</v>
      </c>
      <c r="AL1639">
        <v>4.1220355778932571E-2</v>
      </c>
      <c r="AM1639">
        <v>3.1803347170352936E-2</v>
      </c>
      <c r="AN1639">
        <v>5.4561112076044083E-2</v>
      </c>
      <c r="AO1639" s="5" t="s">
        <v>4454</v>
      </c>
    </row>
    <row r="1640" spans="1:41" ht="15" x14ac:dyDescent="0.25">
      <c r="A1640">
        <v>2016</v>
      </c>
      <c r="B1640" s="5" t="s">
        <v>83</v>
      </c>
      <c r="C1640" s="5" t="s">
        <v>4376</v>
      </c>
      <c r="D1640" s="5" t="s">
        <v>9</v>
      </c>
      <c r="E1640" s="5" t="s">
        <v>192</v>
      </c>
      <c r="F1640" s="5" t="s">
        <v>4383</v>
      </c>
      <c r="G1640" s="5" t="s">
        <v>87</v>
      </c>
      <c r="H1640" s="5" t="s">
        <v>503</v>
      </c>
      <c r="I1640">
        <v>0.1235064771726827</v>
      </c>
      <c r="J1640">
        <v>0.10088130071842009</v>
      </c>
      <c r="K1640">
        <v>0.313</v>
      </c>
      <c r="L1640">
        <v>5.2326999999999999E-2</v>
      </c>
      <c r="M1640">
        <v>0.28749999999999998</v>
      </c>
      <c r="N1640">
        <v>0.1752859420831939</v>
      </c>
      <c r="O1640">
        <v>0.108</v>
      </c>
      <c r="P1640">
        <v>0.163176857605347</v>
      </c>
      <c r="Q1640">
        <v>1.2500000000000001E-2</v>
      </c>
      <c r="R1640">
        <v>0.15107116225639369</v>
      </c>
      <c r="S1640">
        <v>0.15</v>
      </c>
      <c r="T1640">
        <v>9.9886234810495203E-2</v>
      </c>
      <c r="U1640">
        <v>0</v>
      </c>
      <c r="V1640">
        <v>0.17199999999999999</v>
      </c>
      <c r="W1640">
        <v>7.7045469248227902E-2</v>
      </c>
      <c r="X1640">
        <v>0.30678091600000001</v>
      </c>
      <c r="Y1640">
        <v>0.10276552773694431</v>
      </c>
      <c r="Z1640">
        <v>0.42020000000000002</v>
      </c>
      <c r="AA1640">
        <v>0.24876479374928209</v>
      </c>
      <c r="AB1640">
        <v>0.02</v>
      </c>
      <c r="AC1640">
        <v>0.1862</v>
      </c>
      <c r="AD1640">
        <v>0.3543</v>
      </c>
      <c r="AE1640">
        <v>0.70549697385661692</v>
      </c>
      <c r="AF1640">
        <v>0.18773100000000001</v>
      </c>
      <c r="AG1640">
        <v>0.17760694194697851</v>
      </c>
      <c r="AH1640">
        <v>0.36211969999999999</v>
      </c>
      <c r="AI1640">
        <v>0.53349999999999997</v>
      </c>
      <c r="AJ1640">
        <v>4.1097348771087998E-2</v>
      </c>
      <c r="AK1640">
        <v>0.24</v>
      </c>
      <c r="AL1640">
        <v>0.20250838994979858</v>
      </c>
      <c r="AM1640">
        <v>0.177683025598526</v>
      </c>
      <c r="AN1640">
        <v>0.23767769336700439</v>
      </c>
      <c r="AO1640" s="5" t="s">
        <v>4455</v>
      </c>
    </row>
    <row r="1641" spans="1:41" ht="15" x14ac:dyDescent="0.25">
      <c r="A1641">
        <v>2016</v>
      </c>
      <c r="B1641" s="5" t="s">
        <v>83</v>
      </c>
      <c r="C1641" s="5" t="s">
        <v>4376</v>
      </c>
      <c r="D1641" s="5" t="s">
        <v>9</v>
      </c>
      <c r="E1641" s="5" t="s">
        <v>192</v>
      </c>
      <c r="F1641" s="5" t="s">
        <v>4384</v>
      </c>
      <c r="G1641" s="5" t="s">
        <v>87</v>
      </c>
      <c r="H1641" s="5" t="s">
        <v>503</v>
      </c>
      <c r="I1641">
        <v>9.5302477675764094E-2</v>
      </c>
      <c r="J1641">
        <v>0.2440301329222537</v>
      </c>
      <c r="K1641">
        <v>8.7999999999999995E-2</v>
      </c>
      <c r="L1641">
        <v>0.15390999999999999</v>
      </c>
      <c r="M1641">
        <v>1.0843</v>
      </c>
      <c r="N1641">
        <v>0.51125066440931544</v>
      </c>
      <c r="O1641">
        <v>0.26700000000000002</v>
      </c>
      <c r="P1641">
        <v>6.7046107252884998E-2</v>
      </c>
      <c r="Q1641"/>
      <c r="R1641">
        <v>0.162518390132812</v>
      </c>
      <c r="S1641">
        <v>0.06</v>
      </c>
      <c r="T1641">
        <v>4.61168301846843E-2</v>
      </c>
      <c r="U1641">
        <v>0</v>
      </c>
      <c r="V1641">
        <v>8.9999999999999993E-3</v>
      </c>
      <c r="W1641">
        <v>0.33739438870256222</v>
      </c>
      <c r="X1641">
        <v>0.229662541</v>
      </c>
      <c r="Y1641">
        <v>7.9774339988540693E-2</v>
      </c>
      <c r="Z1641">
        <v>0.32850000000000001</v>
      </c>
      <c r="AA1641">
        <v>0.1231033460936037</v>
      </c>
      <c r="AB1641">
        <v>0.159</v>
      </c>
      <c r="AC1641">
        <v>0.20816000000000001</v>
      </c>
      <c r="AD1641">
        <v>0.41670000000000001</v>
      </c>
      <c r="AE1641">
        <v>0.84797529169526409</v>
      </c>
      <c r="AF1641">
        <v>0.46521299999999999</v>
      </c>
      <c r="AG1641">
        <v>0.19541272800259571</v>
      </c>
      <c r="AH1641">
        <v>9.4335500000000003E-2</v>
      </c>
      <c r="AI1641">
        <v>0.29899999999999999</v>
      </c>
      <c r="AJ1641">
        <v>3.4910139838910198E-2</v>
      </c>
      <c r="AK1641">
        <v>0.04</v>
      </c>
      <c r="AL1641">
        <v>0.22922813892364502</v>
      </c>
      <c r="AM1641">
        <v>0.2074180543422699</v>
      </c>
      <c r="AN1641">
        <v>0.26012575626373291</v>
      </c>
      <c r="AO1641" s="5" t="s">
        <v>4456</v>
      </c>
    </row>
    <row r="1642" spans="1:41" ht="15" x14ac:dyDescent="0.25">
      <c r="A1642">
        <v>2016</v>
      </c>
      <c r="B1642" s="5" t="s">
        <v>83</v>
      </c>
      <c r="C1642" s="5" t="s">
        <v>4376</v>
      </c>
      <c r="D1642" s="5" t="s">
        <v>9</v>
      </c>
      <c r="E1642" s="5" t="s">
        <v>192</v>
      </c>
      <c r="F1642" s="5" t="s">
        <v>4385</v>
      </c>
      <c r="G1642" s="5" t="s">
        <v>87</v>
      </c>
      <c r="H1642" s="5" t="s">
        <v>503</v>
      </c>
      <c r="I1642">
        <v>4.84530247767576E-2</v>
      </c>
      <c r="J1642">
        <v>2.8387772316104801E-2</v>
      </c>
      <c r="K1642"/>
      <c r="L1642">
        <v>6.2484999999999999E-2</v>
      </c>
      <c r="M1642">
        <v>0.2516000000000001</v>
      </c>
      <c r="N1642">
        <v>0.13126759454298481</v>
      </c>
      <c r="O1642">
        <v>0.29199999999999998</v>
      </c>
      <c r="P1642">
        <v>0</v>
      </c>
      <c r="Q1642"/>
      <c r="R1642">
        <v>0.12608073520224111</v>
      </c>
      <c r="S1642">
        <v>0.01</v>
      </c>
      <c r="T1642">
        <v>0.13178538721771779</v>
      </c>
      <c r="U1642">
        <v>0.1407790279801939</v>
      </c>
      <c r="V1642">
        <v>8.8999999999999996E-2</v>
      </c>
      <c r="W1642">
        <v>1.9726682990388999E-2</v>
      </c>
      <c r="X1642">
        <v>0.16107761200000001</v>
      </c>
      <c r="Y1642">
        <v>0.10965147661603319</v>
      </c>
      <c r="Z1642">
        <v>0</v>
      </c>
      <c r="AA1642">
        <v>9.5620384985213802E-2</v>
      </c>
      <c r="AB1642">
        <v>0</v>
      </c>
      <c r="AC1642">
        <v>8.4720000000000004E-2</v>
      </c>
      <c r="AD1642">
        <v>0</v>
      </c>
      <c r="AE1642">
        <v>0.26430398702190061</v>
      </c>
      <c r="AF1642">
        <v>0.19156899999999999</v>
      </c>
      <c r="AG1642">
        <v>6.4563846225756297E-2</v>
      </c>
      <c r="AH1642">
        <v>0.11108659999999999</v>
      </c>
      <c r="AI1642">
        <v>0.22539999999999999</v>
      </c>
      <c r="AJ1642">
        <v>2.9140096459509102E-2</v>
      </c>
      <c r="AK1642">
        <v>7.0000000000000007E-2</v>
      </c>
      <c r="AL1642">
        <v>9.4437859952449799E-2</v>
      </c>
      <c r="AM1642">
        <v>8.6236588656902313E-2</v>
      </c>
      <c r="AN1642">
        <v>0.10605636239051819</v>
      </c>
      <c r="AO1642" s="5" t="s">
        <v>4457</v>
      </c>
    </row>
    <row r="1643" spans="1:41" ht="15" x14ac:dyDescent="0.25">
      <c r="A1643">
        <v>2016</v>
      </c>
      <c r="B1643" s="5" t="s">
        <v>1807</v>
      </c>
      <c r="C1643" s="5" t="s">
        <v>505</v>
      </c>
      <c r="D1643" s="5" t="s">
        <v>9</v>
      </c>
      <c r="E1643" s="5" t="s">
        <v>1</v>
      </c>
      <c r="F1643" s="5" t="s">
        <v>188</v>
      </c>
      <c r="G1643" s="5" t="s">
        <v>87</v>
      </c>
      <c r="H1643" s="5" t="s">
        <v>503</v>
      </c>
      <c r="I1643">
        <v>49.780487804878049</v>
      </c>
      <c r="J1643">
        <v>14</v>
      </c>
      <c r="K1643">
        <v>159.4</v>
      </c>
      <c r="L1643">
        <v>67.099999999999994</v>
      </c>
      <c r="M1643">
        <v>20</v>
      </c>
      <c r="N1643">
        <v>68.400000000000006</v>
      </c>
      <c r="O1643">
        <v>15</v>
      </c>
      <c r="P1643">
        <v>73</v>
      </c>
      <c r="Q1643">
        <v>4</v>
      </c>
      <c r="R1643">
        <v>20</v>
      </c>
      <c r="S1643">
        <v>70</v>
      </c>
      <c r="T1643">
        <v>65</v>
      </c>
      <c r="U1643">
        <v>15</v>
      </c>
      <c r="V1643">
        <v>40</v>
      </c>
      <c r="W1643">
        <v>29.128592574318489</v>
      </c>
      <c r="X1643">
        <v>55</v>
      </c>
      <c r="Y1643">
        <v>15.5</v>
      </c>
      <c r="Z1643">
        <v>148</v>
      </c>
      <c r="AA1643">
        <v>40</v>
      </c>
      <c r="AB1643">
        <v>24.394159999999999</v>
      </c>
      <c r="AC1643">
        <v>90.7</v>
      </c>
      <c r="AD1643">
        <v>57.9</v>
      </c>
      <c r="AE1643">
        <v>76</v>
      </c>
      <c r="AF1643">
        <v>46.114434663695341</v>
      </c>
      <c r="AG1643">
        <v>19.600000000000001</v>
      </c>
      <c r="AH1643">
        <v>32.759039111765432</v>
      </c>
      <c r="AI1643">
        <v>55</v>
      </c>
      <c r="AJ1643">
        <v>1.3</v>
      </c>
      <c r="AK1643">
        <v>49</v>
      </c>
      <c r="AL1643">
        <v>49.002643585205078</v>
      </c>
      <c r="AM1643">
        <v>46.382053375244141</v>
      </c>
      <c r="AN1643">
        <v>52.71514892578125</v>
      </c>
      <c r="AO1643" s="5" t="s">
        <v>2475</v>
      </c>
    </row>
    <row r="1644" spans="1:41" ht="15" x14ac:dyDescent="0.25">
      <c r="A1644">
        <v>2016</v>
      </c>
      <c r="B1644" s="5" t="s">
        <v>1808</v>
      </c>
      <c r="C1644" s="5" t="s">
        <v>505</v>
      </c>
      <c r="D1644" s="5" t="s">
        <v>9</v>
      </c>
      <c r="E1644" s="5" t="s">
        <v>1</v>
      </c>
      <c r="F1644" s="5" t="s">
        <v>188</v>
      </c>
      <c r="G1644" s="5" t="s">
        <v>87</v>
      </c>
      <c r="H1644" s="5" t="s">
        <v>503</v>
      </c>
      <c r="I1644">
        <v>48.999000000000002</v>
      </c>
      <c r="J1644">
        <v>7.0549999999999997</v>
      </c>
      <c r="K1644">
        <v>158</v>
      </c>
      <c r="L1644">
        <v>69.747220891618767</v>
      </c>
      <c r="M1644">
        <v>25</v>
      </c>
      <c r="N1644">
        <v>40</v>
      </c>
      <c r="O1644">
        <v>15</v>
      </c>
      <c r="P1644">
        <v>87.8</v>
      </c>
      <c r="Q1644">
        <v>2.0299999999999998</v>
      </c>
      <c r="R1644">
        <v>20</v>
      </c>
      <c r="S1644">
        <v>70</v>
      </c>
      <c r="T1644">
        <v>70</v>
      </c>
      <c r="U1644">
        <v>15</v>
      </c>
      <c r="V1644">
        <v>40</v>
      </c>
      <c r="W1644">
        <v>29.128592574318489</v>
      </c>
      <c r="X1644">
        <v>55</v>
      </c>
      <c r="Y1644">
        <v>15.5</v>
      </c>
      <c r="Z1644">
        <v>74</v>
      </c>
      <c r="AA1644">
        <v>40</v>
      </c>
      <c r="AB1644">
        <v>26.46</v>
      </c>
      <c r="AC1644">
        <v>58.9</v>
      </c>
      <c r="AD1644">
        <v>35.73854</v>
      </c>
      <c r="AE1644">
        <v>140</v>
      </c>
      <c r="AF1644">
        <v>32.4</v>
      </c>
      <c r="AG1644">
        <v>20.6</v>
      </c>
      <c r="AH1644">
        <v>30.508285104635139</v>
      </c>
      <c r="AI1644">
        <v>35</v>
      </c>
      <c r="AJ1644">
        <v>1.75</v>
      </c>
      <c r="AK1644">
        <v>49</v>
      </c>
      <c r="AL1644">
        <v>45.262645721435547</v>
      </c>
      <c r="AM1644">
        <v>41.987133026123047</v>
      </c>
      <c r="AN1644">
        <v>49.902950286865234</v>
      </c>
      <c r="AO1644" s="5" t="s">
        <v>2474</v>
      </c>
    </row>
    <row r="1645" spans="1:41" ht="15" x14ac:dyDescent="0.25">
      <c r="A1645">
        <v>2016</v>
      </c>
      <c r="B1645" s="5" t="s">
        <v>1806</v>
      </c>
      <c r="C1645" s="5" t="s">
        <v>505</v>
      </c>
      <c r="D1645" s="5" t="s">
        <v>9</v>
      </c>
      <c r="E1645" s="5" t="s">
        <v>1</v>
      </c>
      <c r="F1645" s="5" t="s">
        <v>188</v>
      </c>
      <c r="G1645" s="5" t="s">
        <v>87</v>
      </c>
      <c r="H1645" s="5" t="s">
        <v>503</v>
      </c>
      <c r="I1645">
        <v>52</v>
      </c>
      <c r="J1645">
        <v>13</v>
      </c>
      <c r="K1645">
        <v>154.9</v>
      </c>
      <c r="L1645">
        <v>67.099999999999994</v>
      </c>
      <c r="M1645">
        <v>20</v>
      </c>
      <c r="N1645">
        <v>60</v>
      </c>
      <c r="O1645">
        <v>0</v>
      </c>
      <c r="P1645">
        <v>53.665888071626597</v>
      </c>
      <c r="Q1645">
        <v>4</v>
      </c>
      <c r="R1645">
        <v>45</v>
      </c>
      <c r="S1645">
        <v>70</v>
      </c>
      <c r="T1645">
        <v>65</v>
      </c>
      <c r="U1645">
        <v>15</v>
      </c>
      <c r="V1645">
        <v>40</v>
      </c>
      <c r="W1645">
        <v>20.27</v>
      </c>
      <c r="X1645">
        <v>55</v>
      </c>
      <c r="Y1645">
        <v>15.5</v>
      </c>
      <c r="Z1645">
        <v>149</v>
      </c>
      <c r="AA1645">
        <v>40</v>
      </c>
      <c r="AB1645">
        <v>28.812000000000001</v>
      </c>
      <c r="AC1645">
        <v>90.69</v>
      </c>
      <c r="AD1645">
        <v>63.511845941250023</v>
      </c>
      <c r="AE1645">
        <v>76</v>
      </c>
      <c r="AF1645">
        <v>15.1929842246237</v>
      </c>
      <c r="AG1645">
        <v>18.899999999999999</v>
      </c>
      <c r="AH1645">
        <v>15</v>
      </c>
      <c r="AI1645">
        <v>38</v>
      </c>
      <c r="AJ1645">
        <v>1.3</v>
      </c>
      <c r="AK1645">
        <v>49</v>
      </c>
      <c r="AL1645">
        <v>46.063545227050781</v>
      </c>
      <c r="AM1645">
        <v>44.491111755371094</v>
      </c>
      <c r="AN1645">
        <v>48.291152954101563</v>
      </c>
      <c r="AO1645" s="5" t="s">
        <v>2476</v>
      </c>
    </row>
    <row r="1646" spans="1:41" ht="15" x14ac:dyDescent="0.25">
      <c r="A1646">
        <v>2016</v>
      </c>
      <c r="B1646" s="5" t="s">
        <v>803</v>
      </c>
      <c r="C1646" s="5" t="s">
        <v>505</v>
      </c>
      <c r="D1646" s="5" t="s">
        <v>9</v>
      </c>
      <c r="E1646" s="5" t="s">
        <v>1</v>
      </c>
      <c r="F1646" s="5" t="s">
        <v>188</v>
      </c>
      <c r="G1646" s="5" t="s">
        <v>87</v>
      </c>
      <c r="H1646" s="5" t="s">
        <v>503</v>
      </c>
      <c r="I1646">
        <v>46.246499999999997</v>
      </c>
      <c r="J1646">
        <v>18.50114120990272</v>
      </c>
      <c r="K1646">
        <v>159</v>
      </c>
      <c r="L1646">
        <v>54.489784619200002</v>
      </c>
      <c r="M1646">
        <v>25</v>
      </c>
      <c r="N1646">
        <v>40</v>
      </c>
      <c r="O1646">
        <v>15</v>
      </c>
      <c r="P1646">
        <v>74</v>
      </c>
      <c r="Q1646">
        <v>2.0265</v>
      </c>
      <c r="R1646">
        <v>20</v>
      </c>
      <c r="S1646">
        <v>85</v>
      </c>
      <c r="T1646">
        <v>65</v>
      </c>
      <c r="U1646">
        <v>0.6</v>
      </c>
      <c r="V1646">
        <v>100</v>
      </c>
      <c r="W1646">
        <v>25.3</v>
      </c>
      <c r="X1646">
        <v>55</v>
      </c>
      <c r="Y1646">
        <v>15.5</v>
      </c>
      <c r="Z1646">
        <v>80.672619643756079</v>
      </c>
      <c r="AA1646">
        <v>23.5</v>
      </c>
      <c r="AB1646">
        <v>26.46</v>
      </c>
      <c r="AC1646">
        <v>39.5</v>
      </c>
      <c r="AD1646">
        <v>81.180000000000007</v>
      </c>
      <c r="AE1646">
        <v>190</v>
      </c>
      <c r="AF1646">
        <v>25.801834757481821</v>
      </c>
      <c r="AG1646">
        <v>10.199999999999999</v>
      </c>
      <c r="AH1646">
        <v>36.843290109478637</v>
      </c>
      <c r="AI1646">
        <v>46</v>
      </c>
      <c r="AJ1646">
        <v>2.9</v>
      </c>
      <c r="AK1646">
        <v>49</v>
      </c>
      <c r="AL1646">
        <v>48.714542388916016</v>
      </c>
      <c r="AM1646">
        <v>43.761081695556641</v>
      </c>
      <c r="AN1646">
        <v>55.731937408447266</v>
      </c>
      <c r="AO1646" s="5" t="s">
        <v>978</v>
      </c>
    </row>
    <row r="1647" spans="1:41" ht="15" x14ac:dyDescent="0.25">
      <c r="A1647">
        <v>2016</v>
      </c>
      <c r="B1647" s="5" t="s">
        <v>1806</v>
      </c>
      <c r="C1647" s="5" t="s">
        <v>505</v>
      </c>
      <c r="D1647" s="5" t="s">
        <v>9</v>
      </c>
      <c r="E1647" s="5" t="s">
        <v>1</v>
      </c>
      <c r="F1647" s="5" t="s">
        <v>190</v>
      </c>
      <c r="G1647" s="5" t="s">
        <v>87</v>
      </c>
      <c r="H1647" s="5" t="s">
        <v>503</v>
      </c>
      <c r="I1647">
        <v>112</v>
      </c>
      <c r="J1647">
        <v>68</v>
      </c>
      <c r="K1647">
        <v>128</v>
      </c>
      <c r="L1647">
        <v>130.4</v>
      </c>
      <c r="M1647">
        <v>70</v>
      </c>
      <c r="N1647">
        <v>242</v>
      </c>
      <c r="O1647">
        <v>83</v>
      </c>
      <c r="P1647">
        <v>127</v>
      </c>
      <c r="Q1647">
        <v>36</v>
      </c>
      <c r="R1647">
        <v>95</v>
      </c>
      <c r="S1647">
        <v>53</v>
      </c>
      <c r="T1647">
        <v>115</v>
      </c>
      <c r="U1647">
        <v>30</v>
      </c>
      <c r="V1647">
        <v>75</v>
      </c>
      <c r="W1647">
        <v>60.8</v>
      </c>
      <c r="X1647">
        <v>90</v>
      </c>
      <c r="Y1647">
        <v>79.2</v>
      </c>
      <c r="Z1647">
        <v>168.35825287500001</v>
      </c>
      <c r="AA1647">
        <v>170</v>
      </c>
      <c r="AB1647">
        <v>57.624000000000002</v>
      </c>
      <c r="AC1647">
        <v>217</v>
      </c>
      <c r="AD1647">
        <v>154.78803496875</v>
      </c>
      <c r="AE1647">
        <v>234</v>
      </c>
      <c r="AF1647">
        <v>117.90701577537629</v>
      </c>
      <c r="AG1647">
        <v>88.26</v>
      </c>
      <c r="AH1647">
        <v>55</v>
      </c>
      <c r="AI1647">
        <v>130</v>
      </c>
      <c r="AJ1647">
        <v>36.344999999999999</v>
      </c>
      <c r="AK1647">
        <v>128</v>
      </c>
      <c r="AL1647">
        <v>108.67870330810547</v>
      </c>
      <c r="AM1647">
        <v>119.20413208007812</v>
      </c>
      <c r="AN1647">
        <v>93.767669677734375</v>
      </c>
      <c r="AO1647" s="5" t="s">
        <v>2478</v>
      </c>
    </row>
    <row r="1648" spans="1:41" ht="15" x14ac:dyDescent="0.25">
      <c r="A1648">
        <v>2016</v>
      </c>
      <c r="B1648" s="5" t="s">
        <v>803</v>
      </c>
      <c r="C1648" s="5" t="s">
        <v>505</v>
      </c>
      <c r="D1648" s="5" t="s">
        <v>9</v>
      </c>
      <c r="E1648" s="5" t="s">
        <v>1</v>
      </c>
      <c r="F1648" s="5" t="s">
        <v>190</v>
      </c>
      <c r="G1648" s="5" t="s">
        <v>87</v>
      </c>
      <c r="H1648" s="5" t="s">
        <v>503</v>
      </c>
      <c r="I1648">
        <v>107.9085</v>
      </c>
      <c r="J1648">
        <v>111.3267427679978</v>
      </c>
      <c r="K1648">
        <v>129.5</v>
      </c>
      <c r="L1648">
        <v>27.181515380800001</v>
      </c>
      <c r="M1648">
        <v>70</v>
      </c>
      <c r="N1648">
        <v>232</v>
      </c>
      <c r="O1648">
        <v>68</v>
      </c>
      <c r="P1648">
        <v>174</v>
      </c>
      <c r="Q1648">
        <v>20.534013850000001</v>
      </c>
      <c r="R1648">
        <v>105</v>
      </c>
      <c r="S1648">
        <v>98</v>
      </c>
      <c r="T1648">
        <v>65</v>
      </c>
      <c r="U1648">
        <v>10.4</v>
      </c>
      <c r="V1648">
        <v>83</v>
      </c>
      <c r="W1648">
        <v>79.400000000000006</v>
      </c>
      <c r="X1648">
        <v>60</v>
      </c>
      <c r="Y1648">
        <v>105.5</v>
      </c>
      <c r="Z1648">
        <v>186.2691508538546</v>
      </c>
      <c r="AA1648">
        <v>144.12</v>
      </c>
      <c r="AB1648">
        <v>41.16</v>
      </c>
      <c r="AC1648">
        <v>169.3</v>
      </c>
      <c r="AD1648">
        <v>187.79</v>
      </c>
      <c r="AE1648">
        <v>360</v>
      </c>
      <c r="AF1648">
        <v>75.998782621259082</v>
      </c>
      <c r="AG1648">
        <v>85.8</v>
      </c>
      <c r="AH1648">
        <v>63.32379864476993</v>
      </c>
      <c r="AI1648">
        <v>144.97</v>
      </c>
      <c r="AJ1648">
        <v>27.38</v>
      </c>
      <c r="AK1648">
        <v>128</v>
      </c>
      <c r="AL1648">
        <v>108.99525451660156</v>
      </c>
      <c r="AM1648">
        <v>119.15992736816406</v>
      </c>
      <c r="AN1648">
        <v>94.595314025878906</v>
      </c>
      <c r="AO1648" s="5" t="s">
        <v>980</v>
      </c>
    </row>
    <row r="1649" spans="1:41" ht="15" x14ac:dyDescent="0.25">
      <c r="A1649">
        <v>2016</v>
      </c>
      <c r="B1649" s="5" t="s">
        <v>1807</v>
      </c>
      <c r="C1649" s="5" t="s">
        <v>505</v>
      </c>
      <c r="D1649" s="5" t="s">
        <v>9</v>
      </c>
      <c r="E1649" s="5" t="s">
        <v>1</v>
      </c>
      <c r="F1649" s="5" t="s">
        <v>190</v>
      </c>
      <c r="G1649" s="5" t="s">
        <v>87</v>
      </c>
      <c r="H1649" s="5" t="s">
        <v>503</v>
      </c>
      <c r="I1649">
        <v>107.21951219512199</v>
      </c>
      <c r="J1649">
        <v>68</v>
      </c>
      <c r="K1649">
        <v>127.7</v>
      </c>
      <c r="L1649">
        <v>130.4</v>
      </c>
      <c r="M1649">
        <v>70</v>
      </c>
      <c r="N1649">
        <v>326.89999999999998</v>
      </c>
      <c r="O1649">
        <v>68</v>
      </c>
      <c r="P1649">
        <v>127</v>
      </c>
      <c r="Q1649">
        <v>19.3</v>
      </c>
      <c r="R1649">
        <v>125</v>
      </c>
      <c r="S1649">
        <v>53.134359375000003</v>
      </c>
      <c r="T1649">
        <v>115</v>
      </c>
      <c r="U1649">
        <v>30</v>
      </c>
      <c r="V1649">
        <v>75</v>
      </c>
      <c r="W1649">
        <v>87.371407425681511</v>
      </c>
      <c r="X1649">
        <v>86</v>
      </c>
      <c r="Y1649">
        <v>101.5</v>
      </c>
      <c r="Z1649">
        <v>174</v>
      </c>
      <c r="AA1649">
        <v>227.05792734998099</v>
      </c>
      <c r="AB1649">
        <v>41.009079999999997</v>
      </c>
      <c r="AC1649">
        <v>217</v>
      </c>
      <c r="AD1649">
        <v>131.04</v>
      </c>
      <c r="AE1649">
        <v>234</v>
      </c>
      <c r="AF1649">
        <v>75.885565336304666</v>
      </c>
      <c r="AG1649">
        <v>122.8</v>
      </c>
      <c r="AH1649">
        <v>49.451437725832221</v>
      </c>
      <c r="AI1649">
        <v>114</v>
      </c>
      <c r="AJ1649">
        <v>49.06</v>
      </c>
      <c r="AK1649">
        <v>128</v>
      </c>
      <c r="AL1649">
        <v>113.13204956054687</v>
      </c>
      <c r="AM1649">
        <v>130.00724792480469</v>
      </c>
      <c r="AN1649">
        <v>89.22552490234375</v>
      </c>
      <c r="AO1649" s="5" t="s">
        <v>2477</v>
      </c>
    </row>
    <row r="1650" spans="1:41" ht="15" x14ac:dyDescent="0.25">
      <c r="A1650">
        <v>2016</v>
      </c>
      <c r="B1650" s="5" t="s">
        <v>1808</v>
      </c>
      <c r="C1650" s="5" t="s">
        <v>505</v>
      </c>
      <c r="D1650" s="5" t="s">
        <v>9</v>
      </c>
      <c r="E1650" s="5" t="s">
        <v>1</v>
      </c>
      <c r="F1650" s="5" t="s">
        <v>190</v>
      </c>
      <c r="G1650" s="5" t="s">
        <v>87</v>
      </c>
      <c r="H1650" s="5" t="s">
        <v>503</v>
      </c>
      <c r="I1650">
        <v>114.331</v>
      </c>
      <c r="J1650">
        <v>76.31</v>
      </c>
      <c r="K1650">
        <v>130</v>
      </c>
      <c r="L1650">
        <v>84.226389554190618</v>
      </c>
      <c r="M1650">
        <v>70</v>
      </c>
      <c r="N1650">
        <v>232</v>
      </c>
      <c r="O1650">
        <v>68</v>
      </c>
      <c r="P1650">
        <v>119.9</v>
      </c>
      <c r="Q1650">
        <v>22.19</v>
      </c>
      <c r="R1650">
        <v>125</v>
      </c>
      <c r="S1650">
        <v>53.1</v>
      </c>
      <c r="T1650">
        <v>115</v>
      </c>
      <c r="U1650">
        <v>30</v>
      </c>
      <c r="V1650">
        <v>75</v>
      </c>
      <c r="W1650">
        <v>87.371407425681511</v>
      </c>
      <c r="X1650">
        <v>90</v>
      </c>
      <c r="Y1650">
        <v>105.5</v>
      </c>
      <c r="Z1650">
        <v>174</v>
      </c>
      <c r="AA1650">
        <v>226</v>
      </c>
      <c r="AB1650">
        <v>41.16</v>
      </c>
      <c r="AC1650">
        <v>149.9</v>
      </c>
      <c r="AD1650">
        <v>120.2490031</v>
      </c>
      <c r="AE1650">
        <v>284</v>
      </c>
      <c r="AF1650">
        <v>82.9</v>
      </c>
      <c r="AG1650">
        <v>137.80000000000001</v>
      </c>
      <c r="AH1650">
        <v>65.27690130047057</v>
      </c>
      <c r="AI1650">
        <v>134</v>
      </c>
      <c r="AJ1650">
        <v>33.67</v>
      </c>
      <c r="AK1650">
        <v>128</v>
      </c>
      <c r="AL1650">
        <v>109.47877502441406</v>
      </c>
      <c r="AM1650">
        <v>121.92514801025391</v>
      </c>
      <c r="AN1650">
        <v>91.846443176269531</v>
      </c>
      <c r="AO1650" s="5" t="s">
        <v>2479</v>
      </c>
    </row>
    <row r="1651" spans="1:41" ht="15" x14ac:dyDescent="0.25">
      <c r="A1651">
        <v>2016</v>
      </c>
      <c r="B1651" s="5" t="s">
        <v>803</v>
      </c>
      <c r="C1651" s="5" t="s">
        <v>505</v>
      </c>
      <c r="D1651" s="5" t="s">
        <v>9</v>
      </c>
      <c r="E1651" s="5" t="s">
        <v>192</v>
      </c>
      <c r="F1651" s="5" t="s">
        <v>188</v>
      </c>
      <c r="G1651" s="5" t="s">
        <v>87</v>
      </c>
      <c r="H1651" s="5" t="s">
        <v>503</v>
      </c>
      <c r="I1651">
        <v>0.4521</v>
      </c>
      <c r="J1651">
        <v>0.11742544031819049</v>
      </c>
      <c r="K1651">
        <v>0.6</v>
      </c>
      <c r="L1651">
        <v>0.31262255357520002</v>
      </c>
      <c r="M1651">
        <v>0.25</v>
      </c>
      <c r="N1651">
        <v>0.54</v>
      </c>
      <c r="O1651">
        <v>0.06</v>
      </c>
      <c r="P1651">
        <v>0.26</v>
      </c>
      <c r="Q1651">
        <v>8.6999999999999994E-3</v>
      </c>
      <c r="R1651">
        <v>0.18</v>
      </c>
      <c r="S1651">
        <v>0.37</v>
      </c>
      <c r="T1651">
        <v>0.2</v>
      </c>
      <c r="U1651">
        <v>1E-3</v>
      </c>
      <c r="V1651">
        <v>0.38</v>
      </c>
      <c r="W1651">
        <v>0.1</v>
      </c>
      <c r="X1651">
        <v>0.24</v>
      </c>
      <c r="Y1651">
        <v>7.0000000000000007E-2</v>
      </c>
      <c r="Z1651">
        <v>0.32893533228415323</v>
      </c>
      <c r="AA1651">
        <v>0.10100000000000001</v>
      </c>
      <c r="AB1651">
        <v>0.15679999999999999</v>
      </c>
      <c r="AC1651">
        <v>0.25</v>
      </c>
      <c r="AD1651">
        <v>0.32600000000000001</v>
      </c>
      <c r="AE1651">
        <v>1.33</v>
      </c>
      <c r="AF1651">
        <v>0.19827367761521139</v>
      </c>
      <c r="AG1651">
        <v>0.06</v>
      </c>
      <c r="AH1651">
        <v>0.2367345332596312</v>
      </c>
      <c r="AI1651">
        <v>0.17</v>
      </c>
      <c r="AJ1651">
        <v>0.02</v>
      </c>
      <c r="AK1651">
        <v>0.22</v>
      </c>
      <c r="AL1651">
        <v>0.25998586416244507</v>
      </c>
      <c r="AM1651">
        <v>0.27117982506752014</v>
      </c>
      <c r="AN1651">
        <v>0.24412791430950165</v>
      </c>
      <c r="AO1651" s="5" t="s">
        <v>981</v>
      </c>
    </row>
    <row r="1652" spans="1:41" ht="15" x14ac:dyDescent="0.25">
      <c r="A1652">
        <v>2016</v>
      </c>
      <c r="B1652" s="5" t="s">
        <v>1806</v>
      </c>
      <c r="C1652" s="5" t="s">
        <v>505</v>
      </c>
      <c r="D1652" s="5" t="s">
        <v>9</v>
      </c>
      <c r="E1652" s="5" t="s">
        <v>192</v>
      </c>
      <c r="F1652" s="5" t="s">
        <v>188</v>
      </c>
      <c r="G1652" s="5" t="s">
        <v>87</v>
      </c>
      <c r="H1652" s="5" t="s">
        <v>503</v>
      </c>
      <c r="I1652">
        <v>0.3</v>
      </c>
      <c r="J1652">
        <v>0.11</v>
      </c>
      <c r="K1652">
        <v>0.74</v>
      </c>
      <c r="L1652">
        <v>1.21</v>
      </c>
      <c r="M1652">
        <v>0.2</v>
      </c>
      <c r="N1652">
        <v>0.2</v>
      </c>
      <c r="O1652">
        <v>0</v>
      </c>
      <c r="P1652">
        <v>0.19625813237413101</v>
      </c>
      <c r="Q1652">
        <v>0.02</v>
      </c>
      <c r="R1652">
        <v>0.3</v>
      </c>
      <c r="S1652">
        <v>0.4</v>
      </c>
      <c r="T1652">
        <v>0.4</v>
      </c>
      <c r="U1652">
        <v>0.3</v>
      </c>
      <c r="V1652">
        <v>0.28999999999999998</v>
      </c>
      <c r="W1652">
        <v>0.09</v>
      </c>
      <c r="X1652">
        <v>0.24</v>
      </c>
      <c r="Y1652">
        <v>7.0000000000000007E-2</v>
      </c>
      <c r="Z1652">
        <v>0.64</v>
      </c>
      <c r="AA1652">
        <v>0.2</v>
      </c>
      <c r="AB1652">
        <v>0.14405999999999999</v>
      </c>
      <c r="AC1652">
        <v>0.7</v>
      </c>
      <c r="AD1652">
        <v>0.33852600140625011</v>
      </c>
      <c r="AE1652">
        <v>0.5</v>
      </c>
      <c r="AF1652">
        <v>0.19282887947049041</v>
      </c>
      <c r="AG1652">
        <v>7.6999999999999999E-2</v>
      </c>
      <c r="AH1652">
        <v>0.15</v>
      </c>
      <c r="AI1652">
        <v>0.13</v>
      </c>
      <c r="AJ1652">
        <v>0.01</v>
      </c>
      <c r="AK1652">
        <v>0.22</v>
      </c>
      <c r="AL1652">
        <v>0.2885749340057373</v>
      </c>
      <c r="AM1652">
        <v>0.31271100044250488</v>
      </c>
      <c r="AN1652">
        <v>0.25438216328620911</v>
      </c>
      <c r="AO1652" s="5" t="s">
        <v>2480</v>
      </c>
    </row>
    <row r="1653" spans="1:41" ht="15" x14ac:dyDescent="0.25">
      <c r="A1653">
        <v>2016</v>
      </c>
      <c r="B1653" s="5" t="s">
        <v>1808</v>
      </c>
      <c r="C1653" s="5" t="s">
        <v>505</v>
      </c>
      <c r="D1653" s="5" t="s">
        <v>9</v>
      </c>
      <c r="E1653" s="5" t="s">
        <v>192</v>
      </c>
      <c r="F1653" s="5" t="s">
        <v>188</v>
      </c>
      <c r="G1653" s="5" t="s">
        <v>87</v>
      </c>
      <c r="H1653" s="5" t="s">
        <v>503</v>
      </c>
      <c r="I1653">
        <v>0.47370000000000001</v>
      </c>
      <c r="J1653">
        <v>4.7E-2</v>
      </c>
      <c r="K1653">
        <v>0.6</v>
      </c>
      <c r="L1653">
        <v>0.3839136362690424</v>
      </c>
      <c r="M1653">
        <v>0.25</v>
      </c>
      <c r="N1653">
        <v>0.54</v>
      </c>
      <c r="O1653">
        <v>0.06</v>
      </c>
      <c r="P1653">
        <v>0.31927272727272732</v>
      </c>
      <c r="Q1653">
        <v>0.01</v>
      </c>
      <c r="R1653">
        <v>0.14000000000000001</v>
      </c>
      <c r="S1653">
        <v>0.4</v>
      </c>
      <c r="T1653">
        <v>0.4</v>
      </c>
      <c r="U1653">
        <v>0.3</v>
      </c>
      <c r="V1653">
        <v>0.28999999999999998</v>
      </c>
      <c r="W1653">
        <v>0.154</v>
      </c>
      <c r="X1653">
        <v>0.24</v>
      </c>
      <c r="Y1653">
        <v>7.0000000000000007E-2</v>
      </c>
      <c r="Z1653">
        <v>0.315</v>
      </c>
      <c r="AA1653">
        <v>0.2</v>
      </c>
      <c r="AB1653">
        <v>0.15679999999999999</v>
      </c>
      <c r="AC1653">
        <v>0.45</v>
      </c>
      <c r="AD1653">
        <v>0.17799999999999999</v>
      </c>
      <c r="AE1653">
        <v>0.5</v>
      </c>
      <c r="AF1653">
        <v>0.32</v>
      </c>
      <c r="AG1653">
        <v>0.12</v>
      </c>
      <c r="AH1653">
        <v>0.27487495224027703</v>
      </c>
      <c r="AI1653">
        <v>0.14000000000000001</v>
      </c>
      <c r="AJ1653">
        <v>1.2999999999999999E-2</v>
      </c>
      <c r="AK1653">
        <v>0.22</v>
      </c>
      <c r="AL1653">
        <v>0.26088139414787292</v>
      </c>
      <c r="AM1653">
        <v>0.26422858238220215</v>
      </c>
      <c r="AN1653">
        <v>0.2561396062374115</v>
      </c>
      <c r="AO1653" s="5" t="s">
        <v>2482</v>
      </c>
    </row>
    <row r="1654" spans="1:41" ht="15" x14ac:dyDescent="0.25">
      <c r="A1654">
        <v>2016</v>
      </c>
      <c r="B1654" s="5" t="s">
        <v>1807</v>
      </c>
      <c r="C1654" s="5" t="s">
        <v>505</v>
      </c>
      <c r="D1654" s="5" t="s">
        <v>9</v>
      </c>
      <c r="E1654" s="5" t="s">
        <v>192</v>
      </c>
      <c r="F1654" s="5" t="s">
        <v>188</v>
      </c>
      <c r="G1654" s="5" t="s">
        <v>87</v>
      </c>
      <c r="H1654" s="5" t="s">
        <v>503</v>
      </c>
      <c r="I1654">
        <v>0.28799999999999998</v>
      </c>
      <c r="J1654">
        <v>0.12</v>
      </c>
      <c r="K1654">
        <v>0.59</v>
      </c>
      <c r="L1654">
        <v>1.21</v>
      </c>
      <c r="M1654">
        <v>0.2</v>
      </c>
      <c r="N1654">
        <v>0.41</v>
      </c>
      <c r="O1654">
        <v>0.06</v>
      </c>
      <c r="P1654">
        <v>0.26</v>
      </c>
      <c r="Q1654">
        <v>0.02</v>
      </c>
      <c r="R1654">
        <v>0.14000000000000001</v>
      </c>
      <c r="S1654">
        <v>0.4</v>
      </c>
      <c r="T1654">
        <v>0.4</v>
      </c>
      <c r="U1654">
        <v>0.3</v>
      </c>
      <c r="V1654">
        <v>0.28999999999999998</v>
      </c>
      <c r="W1654">
        <v>0.154</v>
      </c>
      <c r="X1654">
        <v>0.24</v>
      </c>
      <c r="Y1654">
        <v>7.0000000000000007E-2</v>
      </c>
      <c r="Z1654">
        <v>0.63</v>
      </c>
      <c r="AA1654">
        <v>0.2</v>
      </c>
      <c r="AB1654">
        <v>0.14405999999999999</v>
      </c>
      <c r="AC1654">
        <v>0.7</v>
      </c>
      <c r="AD1654">
        <v>0.4</v>
      </c>
      <c r="AE1654">
        <v>0.5</v>
      </c>
      <c r="AF1654">
        <v>0.88071010464270605</v>
      </c>
      <c r="AG1654">
        <v>0.11</v>
      </c>
      <c r="AH1654">
        <v>0.35607651208440688</v>
      </c>
      <c r="AI1654">
        <v>0.17</v>
      </c>
      <c r="AJ1654">
        <v>9.4999999999999998E-3</v>
      </c>
      <c r="AK1654">
        <v>0.22</v>
      </c>
      <c r="AL1654">
        <v>0.32663258910179138</v>
      </c>
      <c r="AM1654">
        <v>0.36107119917869568</v>
      </c>
      <c r="AN1654">
        <v>0.27784469723701477</v>
      </c>
      <c r="AO1654" s="5" t="s">
        <v>2481</v>
      </c>
    </row>
    <row r="1655" spans="1:41" ht="15" x14ac:dyDescent="0.25">
      <c r="A1655">
        <v>2016</v>
      </c>
      <c r="B1655" s="5" t="s">
        <v>803</v>
      </c>
      <c r="C1655" s="5" t="s">
        <v>505</v>
      </c>
      <c r="D1655" s="5" t="s">
        <v>9</v>
      </c>
      <c r="E1655" s="5" t="s">
        <v>192</v>
      </c>
      <c r="F1655" s="5" t="s">
        <v>190</v>
      </c>
      <c r="G1655" s="5" t="s">
        <v>87</v>
      </c>
      <c r="H1655" s="5" t="s">
        <v>503</v>
      </c>
      <c r="I1655">
        <v>1.0548999999999999</v>
      </c>
      <c r="J1655">
        <v>1.636745830400042</v>
      </c>
      <c r="K1655">
        <v>1.1200000000000001</v>
      </c>
      <c r="L1655">
        <v>1.2782774464247999</v>
      </c>
      <c r="M1655">
        <v>2.2999999999999998</v>
      </c>
      <c r="N1655">
        <v>3</v>
      </c>
      <c r="O1655">
        <v>1.6</v>
      </c>
      <c r="P1655">
        <v>1.0900000000000001</v>
      </c>
      <c r="Q1655">
        <v>0.56386099999999995</v>
      </c>
      <c r="R1655">
        <v>1.25</v>
      </c>
      <c r="S1655">
        <v>0.91300000000000003</v>
      </c>
      <c r="T1655">
        <v>0.85</v>
      </c>
      <c r="U1655">
        <v>0.22</v>
      </c>
      <c r="V1655">
        <v>1.19</v>
      </c>
      <c r="W1655">
        <v>0.66</v>
      </c>
      <c r="X1655">
        <v>1.5</v>
      </c>
      <c r="Y1655">
        <v>1.63</v>
      </c>
      <c r="Z1655">
        <v>2.690613780580756</v>
      </c>
      <c r="AA1655">
        <v>1.887</v>
      </c>
      <c r="AB1655">
        <v>0.73499999999999999</v>
      </c>
      <c r="AC1655">
        <v>2.82</v>
      </c>
      <c r="AD1655">
        <v>3.226</v>
      </c>
      <c r="AE1655">
        <v>4.95</v>
      </c>
      <c r="AF1655">
        <v>1.939563161192394</v>
      </c>
      <c r="AG1655">
        <v>1.23</v>
      </c>
      <c r="AH1655">
        <v>1.147542003646437</v>
      </c>
      <c r="AI1655">
        <v>2.1</v>
      </c>
      <c r="AJ1655">
        <v>0.55000000000000004</v>
      </c>
      <c r="AK1655">
        <v>2.11</v>
      </c>
      <c r="AL1655">
        <v>1.629051685333252</v>
      </c>
      <c r="AM1655">
        <v>1.7047624588012695</v>
      </c>
      <c r="AN1655">
        <v>1.5217951536178589</v>
      </c>
      <c r="AO1655" s="5" t="s">
        <v>983</v>
      </c>
    </row>
    <row r="1656" spans="1:41" ht="15" x14ac:dyDescent="0.25">
      <c r="A1656">
        <v>2016</v>
      </c>
      <c r="B1656" s="5" t="s">
        <v>1807</v>
      </c>
      <c r="C1656" s="5" t="s">
        <v>505</v>
      </c>
      <c r="D1656" s="5" t="s">
        <v>9</v>
      </c>
      <c r="E1656" s="5" t="s">
        <v>192</v>
      </c>
      <c r="F1656" s="5" t="s">
        <v>190</v>
      </c>
      <c r="G1656" s="5" t="s">
        <v>87</v>
      </c>
      <c r="H1656" s="5" t="s">
        <v>503</v>
      </c>
      <c r="I1656">
        <v>1.3344</v>
      </c>
      <c r="J1656">
        <v>1.24</v>
      </c>
      <c r="K1656">
        <v>1.1100000000000001</v>
      </c>
      <c r="L1656">
        <v>3.01</v>
      </c>
      <c r="M1656">
        <v>2.2999999999999998</v>
      </c>
      <c r="N1656">
        <v>5.7</v>
      </c>
      <c r="O1656">
        <v>1.6</v>
      </c>
      <c r="P1656">
        <v>1.46</v>
      </c>
      <c r="Q1656">
        <v>0.49</v>
      </c>
      <c r="R1656">
        <v>1.6</v>
      </c>
      <c r="S1656">
        <v>1.1761197999999999</v>
      </c>
      <c r="T1656">
        <v>1.3</v>
      </c>
      <c r="U1656">
        <v>0.6</v>
      </c>
      <c r="V1656">
        <v>1.07</v>
      </c>
      <c r="W1656">
        <v>1.3859999999999999</v>
      </c>
      <c r="X1656">
        <v>1.9</v>
      </c>
      <c r="Y1656">
        <v>1.43</v>
      </c>
      <c r="Z1656">
        <v>2.06</v>
      </c>
      <c r="AA1656">
        <v>2.61147105675209</v>
      </c>
      <c r="AB1656">
        <v>1.1332720000000001</v>
      </c>
      <c r="AC1656">
        <v>3.45</v>
      </c>
      <c r="AD1656">
        <v>2.48</v>
      </c>
      <c r="AE1656">
        <v>3.6</v>
      </c>
      <c r="AF1656">
        <v>1.4492898953572939</v>
      </c>
      <c r="AG1656">
        <v>1.39</v>
      </c>
      <c r="AH1656">
        <v>1.0620700056849159</v>
      </c>
      <c r="AI1656">
        <v>2.41</v>
      </c>
      <c r="AJ1656">
        <v>0.71</v>
      </c>
      <c r="AK1656">
        <v>2.11</v>
      </c>
      <c r="AL1656">
        <v>1.8335384130477905</v>
      </c>
      <c r="AM1656">
        <v>1.9532448053359985</v>
      </c>
      <c r="AN1656">
        <v>1.6639552116394043</v>
      </c>
      <c r="AO1656" s="5" t="s">
        <v>2484</v>
      </c>
    </row>
    <row r="1657" spans="1:41" ht="15" x14ac:dyDescent="0.25">
      <c r="A1657">
        <v>2016</v>
      </c>
      <c r="B1657" s="5" t="s">
        <v>1806</v>
      </c>
      <c r="C1657" s="5" t="s">
        <v>505</v>
      </c>
      <c r="D1657" s="5" t="s">
        <v>9</v>
      </c>
      <c r="E1657" s="5" t="s">
        <v>192</v>
      </c>
      <c r="F1657" s="5" t="s">
        <v>190</v>
      </c>
      <c r="G1657" s="5" t="s">
        <v>87</v>
      </c>
      <c r="H1657" s="5" t="s">
        <v>503</v>
      </c>
      <c r="I1657">
        <v>1.39</v>
      </c>
      <c r="J1657">
        <v>1.24</v>
      </c>
      <c r="K1657">
        <v>1.44</v>
      </c>
      <c r="L1657">
        <v>3.01</v>
      </c>
      <c r="M1657">
        <v>2.2999999999999998</v>
      </c>
      <c r="N1657">
        <v>3.8</v>
      </c>
      <c r="O1657">
        <v>1.66</v>
      </c>
      <c r="P1657">
        <v>1.46</v>
      </c>
      <c r="Q1657">
        <v>0.98</v>
      </c>
      <c r="R1657">
        <v>1.5</v>
      </c>
      <c r="S1657">
        <v>1.18</v>
      </c>
      <c r="T1657">
        <v>1.3</v>
      </c>
      <c r="U1657">
        <v>0.6</v>
      </c>
      <c r="V1657">
        <v>1.07</v>
      </c>
      <c r="W1657">
        <v>0.81</v>
      </c>
      <c r="X1657">
        <v>2.2999999999999998</v>
      </c>
      <c r="Y1657">
        <v>1.1399999999999999</v>
      </c>
      <c r="Z1657">
        <v>2.0198825319264619</v>
      </c>
      <c r="AA1657">
        <v>2.6</v>
      </c>
      <c r="AB1657">
        <v>0.81633999999999995</v>
      </c>
      <c r="AC1657">
        <v>3.45</v>
      </c>
      <c r="AD1657">
        <v>2.9075562031250008</v>
      </c>
      <c r="AE1657">
        <v>3.6</v>
      </c>
      <c r="AF1657">
        <v>2.2371711205295099</v>
      </c>
      <c r="AG1657">
        <v>1.1579999999999999</v>
      </c>
      <c r="AH1657">
        <v>1.1499999999999999</v>
      </c>
      <c r="AI1657">
        <v>2.27</v>
      </c>
      <c r="AJ1657">
        <v>0.56499999999999995</v>
      </c>
      <c r="AK1657">
        <v>2.11</v>
      </c>
      <c r="AL1657">
        <v>1.7953084707260132</v>
      </c>
      <c r="AM1657">
        <v>1.8717679977416992</v>
      </c>
      <c r="AN1657">
        <v>1.6869915723800659</v>
      </c>
      <c r="AO1657" s="5" t="s">
        <v>2483</v>
      </c>
    </row>
    <row r="1658" spans="1:41" ht="15" x14ac:dyDescent="0.25">
      <c r="A1658">
        <v>2016</v>
      </c>
      <c r="B1658" s="5" t="s">
        <v>1808</v>
      </c>
      <c r="C1658" s="5" t="s">
        <v>505</v>
      </c>
      <c r="D1658" s="5" t="s">
        <v>9</v>
      </c>
      <c r="E1658" s="5" t="s">
        <v>192</v>
      </c>
      <c r="F1658" s="5" t="s">
        <v>190</v>
      </c>
      <c r="G1658" s="5" t="s">
        <v>87</v>
      </c>
      <c r="H1658" s="5" t="s">
        <v>503</v>
      </c>
      <c r="I1658">
        <v>1.1052999999999999</v>
      </c>
      <c r="J1658">
        <v>1.4</v>
      </c>
      <c r="K1658">
        <v>1.1399999999999999</v>
      </c>
      <c r="L1658">
        <v>3.3280431818654792</v>
      </c>
      <c r="M1658">
        <v>2.2999999999999998</v>
      </c>
      <c r="N1658">
        <v>3</v>
      </c>
      <c r="O1658">
        <v>1.6</v>
      </c>
      <c r="P1658">
        <v>1.44</v>
      </c>
      <c r="Q1658">
        <v>0.59</v>
      </c>
      <c r="R1658">
        <v>1.6</v>
      </c>
      <c r="S1658">
        <v>1.18</v>
      </c>
      <c r="T1658">
        <v>1.27</v>
      </c>
      <c r="U1658">
        <v>0.6</v>
      </c>
      <c r="V1658">
        <v>1.07</v>
      </c>
      <c r="W1658">
        <v>1.3859999999999999</v>
      </c>
      <c r="X1658">
        <v>2</v>
      </c>
      <c r="Y1658">
        <v>1.63</v>
      </c>
      <c r="Z1658">
        <v>2.4</v>
      </c>
      <c r="AA1658">
        <v>2.21</v>
      </c>
      <c r="AB1658">
        <v>0.73499999999999999</v>
      </c>
      <c r="AC1658">
        <v>2.62</v>
      </c>
      <c r="AD1658">
        <v>2.49897875</v>
      </c>
      <c r="AE1658">
        <v>3.6</v>
      </c>
      <c r="AF1658">
        <v>1.78</v>
      </c>
      <c r="AG1658">
        <v>1.38</v>
      </c>
      <c r="AH1658">
        <v>1.2677926368851611</v>
      </c>
      <c r="AI1658">
        <v>2.2799999999999998</v>
      </c>
      <c r="AJ1658">
        <v>0.53400000000000003</v>
      </c>
      <c r="AK1658">
        <v>2.11</v>
      </c>
      <c r="AL1658">
        <v>1.7260383367538452</v>
      </c>
      <c r="AM1658">
        <v>1.7816084623336792</v>
      </c>
      <c r="AN1658">
        <v>1.647314190864563</v>
      </c>
      <c r="AO1658" s="5" t="s">
        <v>2485</v>
      </c>
    </row>
    <row r="1659" spans="1:41" ht="15" x14ac:dyDescent="0.25">
      <c r="A1659">
        <v>2016</v>
      </c>
      <c r="B1659" s="5" t="s">
        <v>83</v>
      </c>
      <c r="C1659" s="5" t="s">
        <v>252</v>
      </c>
      <c r="D1659" s="5" t="s">
        <v>253</v>
      </c>
      <c r="E1659" s="5" t="s">
        <v>14</v>
      </c>
      <c r="F1659" s="5" t="s">
        <v>254</v>
      </c>
      <c r="G1659" s="5" t="s">
        <v>87</v>
      </c>
      <c r="H1659" s="5" t="s">
        <v>136</v>
      </c>
      <c r="I1659">
        <v>4.9188501930885302E-2</v>
      </c>
      <c r="J1659">
        <v>4.9853123522453302E-2</v>
      </c>
      <c r="K1659">
        <v>3.2394797897987403E-2</v>
      </c>
      <c r="L1659">
        <v>6.3107819653205902E-2</v>
      </c>
      <c r="M1659">
        <v>6.8989176846198999E-2</v>
      </c>
      <c r="N1659">
        <v>6.3400597668342606E-2</v>
      </c>
      <c r="O1659">
        <v>7.8814674711875907E-2</v>
      </c>
      <c r="P1659">
        <v>5.7126797533683799E-2</v>
      </c>
      <c r="Q1659">
        <v>6.7486907339744606E-2</v>
      </c>
      <c r="R1659">
        <v>6.31577974988973E-2</v>
      </c>
      <c r="S1659">
        <v>7.2236425972633397E-2</v>
      </c>
      <c r="T1659">
        <v>1.7351956463508601E-2</v>
      </c>
      <c r="U1659">
        <v>6.3104028797798195E-2</v>
      </c>
      <c r="V1659">
        <v>7.8321857548408494E-2</v>
      </c>
      <c r="W1659">
        <v>4.7611714697532698E-2</v>
      </c>
      <c r="X1659">
        <v>6.6668523646049499E-2</v>
      </c>
      <c r="Y1659">
        <v>6.2972600556068403E-2</v>
      </c>
      <c r="Z1659">
        <v>5.9339059687309299E-2</v>
      </c>
      <c r="AA1659">
        <v>6.3583500481300403E-2</v>
      </c>
      <c r="AB1659">
        <v>8.7956334448509199E-2</v>
      </c>
      <c r="AC1659">
        <v>4.8300869560890199E-2</v>
      </c>
      <c r="AD1659">
        <v>4.0158064461402902E-2</v>
      </c>
      <c r="AE1659">
        <v>3.8776935434989897E-2</v>
      </c>
      <c r="AF1659">
        <v>6.4796747065238997E-2</v>
      </c>
      <c r="AG1659">
        <v>4.9961848354988098E-2</v>
      </c>
      <c r="AH1659">
        <v>4.6326006746940603E-2</v>
      </c>
      <c r="AI1659">
        <v>5.3493656016044597E-2</v>
      </c>
      <c r="AJ1659">
        <v>5.5302001333885201E-2</v>
      </c>
      <c r="AK1659">
        <v>3.1524182654075597E-2</v>
      </c>
      <c r="AL1659">
        <v>5.6596778333187103E-2</v>
      </c>
      <c r="AM1659">
        <v>5.8693002909421921E-2</v>
      </c>
      <c r="AN1659">
        <v>5.3627129644155502E-2</v>
      </c>
      <c r="AO1659" s="5" t="s">
        <v>999</v>
      </c>
    </row>
    <row r="1660" spans="1:41" ht="15" x14ac:dyDescent="0.25">
      <c r="A1660">
        <v>2016</v>
      </c>
      <c r="B1660" s="5" t="s">
        <v>83</v>
      </c>
      <c r="C1660" s="5" t="s">
        <v>252</v>
      </c>
      <c r="D1660" s="5" t="s">
        <v>253</v>
      </c>
      <c r="E1660" s="5" t="s">
        <v>14</v>
      </c>
      <c r="F1660" s="5" t="s">
        <v>256</v>
      </c>
      <c r="G1660" s="5" t="s">
        <v>87</v>
      </c>
      <c r="H1660" s="5" t="s">
        <v>136</v>
      </c>
      <c r="I1660">
        <v>5.56688219308853E-2</v>
      </c>
      <c r="J1660">
        <v>5.63334435224533E-2</v>
      </c>
      <c r="K1660">
        <v>3.88751178979874E-2</v>
      </c>
      <c r="L1660">
        <v>6.9588139653205899E-2</v>
      </c>
      <c r="M1660">
        <v>7.5469496846198997E-2</v>
      </c>
      <c r="N1660">
        <v>6.9880917668342604E-2</v>
      </c>
      <c r="O1660">
        <v>8.5294994711875904E-2</v>
      </c>
      <c r="P1660">
        <v>6.3607117533683796E-2</v>
      </c>
      <c r="Q1660">
        <v>7.3967227339744604E-2</v>
      </c>
      <c r="R1660">
        <v>6.5142992138862599E-2</v>
      </c>
      <c r="S1660">
        <v>7.8716745972633395E-2</v>
      </c>
      <c r="T1660">
        <v>2.3832276463508599E-2</v>
      </c>
      <c r="U1660">
        <v>6.9584348797798207E-2</v>
      </c>
      <c r="V1660">
        <v>8.4802177548408506E-2</v>
      </c>
      <c r="W1660">
        <v>5.4092034697532702E-2</v>
      </c>
      <c r="X1660">
        <v>7.3148843646049497E-2</v>
      </c>
      <c r="Y1660">
        <v>6.9452920556068401E-2</v>
      </c>
      <c r="Z1660">
        <v>6.5819379687309304E-2</v>
      </c>
      <c r="AA1660">
        <v>7.0063820481300401E-2</v>
      </c>
      <c r="AB1660">
        <v>9.4436654448509197E-2</v>
      </c>
      <c r="AC1660">
        <v>5.4781189560890203E-2</v>
      </c>
      <c r="AD1660">
        <v>4.66383844614029E-2</v>
      </c>
      <c r="AE1660">
        <v>4.5257255434989901E-2</v>
      </c>
      <c r="AF1660">
        <v>7.1277067065238994E-2</v>
      </c>
      <c r="AG1660">
        <v>5.6442168354988102E-2</v>
      </c>
      <c r="AH1660">
        <v>5.28063267469406E-2</v>
      </c>
      <c r="AI1660">
        <v>5.9973976016044601E-2</v>
      </c>
      <c r="AJ1660">
        <v>6.1782321333885198E-2</v>
      </c>
      <c r="AK1660">
        <v>3.8004502654075602E-2</v>
      </c>
      <c r="AL1660">
        <v>6.2922090291976929E-2</v>
      </c>
      <c r="AM1660">
        <v>6.4908906817436218E-2</v>
      </c>
      <c r="AN1660">
        <v>6.0107443481683731E-2</v>
      </c>
      <c r="AO1660" s="5" t="s">
        <v>1000</v>
      </c>
    </row>
    <row r="1661" spans="1:41" ht="15" x14ac:dyDescent="0.25">
      <c r="A1661">
        <v>2016</v>
      </c>
      <c r="B1661" s="5" t="s">
        <v>83</v>
      </c>
      <c r="C1661" s="5" t="s">
        <v>316</v>
      </c>
      <c r="D1661" s="5" t="s">
        <v>253</v>
      </c>
      <c r="E1661" s="5" t="s">
        <v>325</v>
      </c>
      <c r="F1661" s="5" t="s">
        <v>184</v>
      </c>
      <c r="G1661" s="5" t="s">
        <v>94</v>
      </c>
      <c r="H1661" s="5" t="s">
        <v>319</v>
      </c>
      <c r="I1661">
        <v>14767.1083984375</v>
      </c>
      <c r="J1661">
        <v>25173</v>
      </c>
      <c r="K1661">
        <v>3068</v>
      </c>
      <c r="L1661">
        <v>3262</v>
      </c>
      <c r="M1661">
        <v>11566.046875</v>
      </c>
      <c r="N1661">
        <v>9448.3408203125</v>
      </c>
      <c r="O1661">
        <v>10567</v>
      </c>
      <c r="P1661">
        <v>10147</v>
      </c>
      <c r="Q1661">
        <v>4293.73486328125</v>
      </c>
      <c r="R1661">
        <v>9004.5439453125</v>
      </c>
      <c r="S1661">
        <v>13638.533203125</v>
      </c>
      <c r="T1661">
        <v>13151</v>
      </c>
      <c r="U1661">
        <v>1775.6619873046875</v>
      </c>
      <c r="V1661">
        <v>10389</v>
      </c>
      <c r="W1661">
        <v>4451.47705078125</v>
      </c>
      <c r="X1661">
        <v>15670</v>
      </c>
      <c r="Y1661">
        <v>55679.12109375</v>
      </c>
      <c r="Z1661">
        <v>6609.3349609375</v>
      </c>
      <c r="AA1661">
        <v>69364.6640625</v>
      </c>
      <c r="AB1661">
        <v>2027.2021484375</v>
      </c>
      <c r="AC1661">
        <v>11215</v>
      </c>
      <c r="AD1661">
        <v>15183.83984375</v>
      </c>
      <c r="AE1661">
        <v>14445.1123046875</v>
      </c>
      <c r="AF1661">
        <v>35565.28515625</v>
      </c>
      <c r="AG1661">
        <v>108873</v>
      </c>
      <c r="AH1661">
        <v>21313.748046875</v>
      </c>
      <c r="AI1661">
        <v>5736</v>
      </c>
      <c r="AJ1661">
        <v>29622.25</v>
      </c>
      <c r="AK1661">
        <v>8014</v>
      </c>
      <c r="AL1661">
        <v>544021</v>
      </c>
      <c r="AM1661">
        <v>419634.15625</v>
      </c>
      <c r="AN1661">
        <v>124386.84375</v>
      </c>
      <c r="AO1661" s="5" t="s">
        <v>989</v>
      </c>
    </row>
    <row r="1662" spans="1:41" ht="15" x14ac:dyDescent="0.25">
      <c r="A1662">
        <v>2016</v>
      </c>
      <c r="B1662" s="5" t="s">
        <v>83</v>
      </c>
      <c r="C1662" s="5" t="s">
        <v>316</v>
      </c>
      <c r="D1662" s="5" t="s">
        <v>253</v>
      </c>
      <c r="E1662" s="5" t="s">
        <v>325</v>
      </c>
      <c r="F1662" s="5" t="s">
        <v>184</v>
      </c>
      <c r="G1662" s="5" t="s">
        <v>97</v>
      </c>
      <c r="H1662" s="5" t="s">
        <v>319</v>
      </c>
      <c r="I1662">
        <v>14767.1083984375</v>
      </c>
      <c r="J1662">
        <v>25173</v>
      </c>
      <c r="K1662">
        <v>3068</v>
      </c>
      <c r="L1662">
        <v>3262</v>
      </c>
      <c r="M1662">
        <v>11566.046875</v>
      </c>
      <c r="N1662">
        <v>9448.3408203125</v>
      </c>
      <c r="O1662">
        <v>10567</v>
      </c>
      <c r="P1662">
        <v>10147</v>
      </c>
      <c r="Q1662">
        <v>4293.73486328125</v>
      </c>
      <c r="R1662">
        <v>9004.5439453125</v>
      </c>
      <c r="S1662">
        <v>13638.533203125</v>
      </c>
      <c r="T1662">
        <v>13151</v>
      </c>
      <c r="U1662">
        <v>1775.6619873046875</v>
      </c>
      <c r="V1662">
        <v>10389</v>
      </c>
      <c r="W1662">
        <v>4451.47705078125</v>
      </c>
      <c r="X1662">
        <v>15670</v>
      </c>
      <c r="Y1662">
        <v>55679.12109375</v>
      </c>
      <c r="Z1662">
        <v>6609.3349609375</v>
      </c>
      <c r="AA1662">
        <v>69364.6640625</v>
      </c>
      <c r="AB1662">
        <v>2027.2021484375</v>
      </c>
      <c r="AC1662">
        <v>11215</v>
      </c>
      <c r="AD1662">
        <v>15183.83984375</v>
      </c>
      <c r="AE1662">
        <v>14445.1123046875</v>
      </c>
      <c r="AF1662">
        <v>35565.28515625</v>
      </c>
      <c r="AG1662">
        <v>108873</v>
      </c>
      <c r="AH1662">
        <v>21313.748046875</v>
      </c>
      <c r="AI1662">
        <v>5736</v>
      </c>
      <c r="AJ1662">
        <v>29622.25</v>
      </c>
      <c r="AK1662">
        <v>8014</v>
      </c>
      <c r="AL1662">
        <v>544021</v>
      </c>
      <c r="AM1662">
        <v>419634.15625</v>
      </c>
      <c r="AN1662">
        <v>124386.84375</v>
      </c>
      <c r="AO1662" s="5" t="s">
        <v>990</v>
      </c>
    </row>
    <row r="1663" spans="1:41" ht="15" x14ac:dyDescent="0.25">
      <c r="A1663">
        <v>2016</v>
      </c>
      <c r="B1663" s="5" t="s">
        <v>83</v>
      </c>
      <c r="C1663" s="5" t="s">
        <v>316</v>
      </c>
      <c r="D1663" s="5" t="s">
        <v>253</v>
      </c>
      <c r="E1663" s="5" t="s">
        <v>325</v>
      </c>
      <c r="F1663" s="5" t="s">
        <v>328</v>
      </c>
      <c r="G1663" s="5" t="s">
        <v>94</v>
      </c>
      <c r="H1663" s="5" t="s">
        <v>319</v>
      </c>
      <c r="I1663">
        <v>15992.525390625</v>
      </c>
      <c r="J1663">
        <v>34402</v>
      </c>
      <c r="K1663">
        <v>1710</v>
      </c>
      <c r="L1663">
        <v>2861</v>
      </c>
      <c r="M1663">
        <v>11833.6240234375</v>
      </c>
      <c r="N1663">
        <v>6632.7021484375</v>
      </c>
      <c r="O1663">
        <v>9803.341796875</v>
      </c>
      <c r="P1663">
        <v>7648</v>
      </c>
      <c r="Q1663">
        <v>6181</v>
      </c>
      <c r="R1663">
        <v>9153.2578125</v>
      </c>
      <c r="S1663">
        <v>13650</v>
      </c>
      <c r="T1663">
        <v>7856</v>
      </c>
      <c r="U1663">
        <v>3484.5</v>
      </c>
      <c r="V1663">
        <v>12313</v>
      </c>
      <c r="W1663">
        <v>4784.6552734375</v>
      </c>
      <c r="X1663">
        <v>20044</v>
      </c>
      <c r="Y1663">
        <v>76011.6796875</v>
      </c>
      <c r="Z1663">
        <v>9102.8330078125</v>
      </c>
      <c r="AA1663">
        <v>113313.9453125</v>
      </c>
      <c r="AB1663">
        <v>2459.001708984375</v>
      </c>
      <c r="AC1663">
        <v>7493</v>
      </c>
      <c r="AD1663">
        <v>15991.48046875</v>
      </c>
      <c r="AE1663">
        <v>8001.28662109375</v>
      </c>
      <c r="AF1663">
        <v>40484.953125</v>
      </c>
      <c r="AG1663">
        <v>220898</v>
      </c>
      <c r="AH1663">
        <v>29330.857421875</v>
      </c>
      <c r="AI1663">
        <v>8447.8603515625</v>
      </c>
      <c r="AJ1663">
        <v>67416.7734375</v>
      </c>
      <c r="AK1663">
        <v>5355</v>
      </c>
      <c r="AL1663">
        <v>772656.25</v>
      </c>
      <c r="AM1663">
        <v>641390.4375</v>
      </c>
      <c r="AN1663">
        <v>131265.828125</v>
      </c>
      <c r="AO1663" s="5" t="s">
        <v>991</v>
      </c>
    </row>
    <row r="1664" spans="1:41" ht="15" x14ac:dyDescent="0.25">
      <c r="A1664">
        <v>2016</v>
      </c>
      <c r="B1664" s="5" t="s">
        <v>83</v>
      </c>
      <c r="C1664" s="5" t="s">
        <v>316</v>
      </c>
      <c r="D1664" s="5" t="s">
        <v>253</v>
      </c>
      <c r="E1664" s="5" t="s">
        <v>325</v>
      </c>
      <c r="F1664" s="5" t="s">
        <v>328</v>
      </c>
      <c r="G1664" s="5" t="s">
        <v>97</v>
      </c>
      <c r="H1664" s="5" t="s">
        <v>319</v>
      </c>
      <c r="I1664">
        <v>15992.525390625</v>
      </c>
      <c r="J1664">
        <v>34402</v>
      </c>
      <c r="K1664">
        <v>1710</v>
      </c>
      <c r="L1664">
        <v>2861</v>
      </c>
      <c r="M1664">
        <v>11833.6240234375</v>
      </c>
      <c r="N1664">
        <v>6632.7021484375</v>
      </c>
      <c r="O1664">
        <v>9803.341796875</v>
      </c>
      <c r="P1664">
        <v>7648</v>
      </c>
      <c r="Q1664">
        <v>6181</v>
      </c>
      <c r="R1664">
        <v>9153.2578125</v>
      </c>
      <c r="S1664">
        <v>13650</v>
      </c>
      <c r="T1664">
        <v>7856</v>
      </c>
      <c r="U1664">
        <v>3484.5</v>
      </c>
      <c r="V1664">
        <v>12313</v>
      </c>
      <c r="W1664">
        <v>4784.6552734375</v>
      </c>
      <c r="X1664">
        <v>20044</v>
      </c>
      <c r="Y1664">
        <v>76011.6796875</v>
      </c>
      <c r="Z1664">
        <v>9102.8330078125</v>
      </c>
      <c r="AA1664">
        <v>113313.9453125</v>
      </c>
      <c r="AB1664">
        <v>2459.001708984375</v>
      </c>
      <c r="AC1664">
        <v>7493</v>
      </c>
      <c r="AD1664">
        <v>15991.48046875</v>
      </c>
      <c r="AE1664">
        <v>8001.28662109375</v>
      </c>
      <c r="AF1664">
        <v>40484.953125</v>
      </c>
      <c r="AG1664">
        <v>220898</v>
      </c>
      <c r="AH1664">
        <v>29330.857421875</v>
      </c>
      <c r="AI1664">
        <v>8447.8603515625</v>
      </c>
      <c r="AJ1664">
        <v>67416.7734375</v>
      </c>
      <c r="AK1664">
        <v>5355</v>
      </c>
      <c r="AL1664">
        <v>772656.25</v>
      </c>
      <c r="AM1664">
        <v>641390.4375</v>
      </c>
      <c r="AN1664">
        <v>131265.828125</v>
      </c>
      <c r="AO1664" s="5" t="s">
        <v>992</v>
      </c>
    </row>
    <row r="1665" spans="1:41" ht="15" x14ac:dyDescent="0.25">
      <c r="A1665">
        <v>2016</v>
      </c>
      <c r="B1665" s="5" t="s">
        <v>83</v>
      </c>
      <c r="C1665" s="5" t="s">
        <v>316</v>
      </c>
      <c r="D1665" s="5" t="s">
        <v>253</v>
      </c>
      <c r="E1665" s="5" t="s">
        <v>331</v>
      </c>
      <c r="F1665" s="5" t="s">
        <v>331</v>
      </c>
      <c r="G1665" s="5" t="s">
        <v>94</v>
      </c>
      <c r="H1665" s="5" t="s">
        <v>319</v>
      </c>
      <c r="I1665">
        <v>21284.296875</v>
      </c>
      <c r="J1665">
        <v>35154.359375</v>
      </c>
      <c r="K1665">
        <v>2654.215087890625</v>
      </c>
      <c r="L1665">
        <v>6913.76513671875</v>
      </c>
      <c r="M1665">
        <v>25260.12890625</v>
      </c>
      <c r="N1665">
        <v>17230.201171875</v>
      </c>
      <c r="O1665">
        <v>19119.5625</v>
      </c>
      <c r="P1665">
        <v>23201.818359375</v>
      </c>
      <c r="Q1665">
        <v>9601.2080078125</v>
      </c>
      <c r="R1665">
        <v>12915.99609375</v>
      </c>
      <c r="S1665">
        <v>29822.466796875</v>
      </c>
      <c r="T1665">
        <v>14740.259765625</v>
      </c>
      <c r="U1665">
        <v>4889.22802734375</v>
      </c>
      <c r="V1665">
        <v>20294</v>
      </c>
      <c r="W1665">
        <v>8222.9248046875</v>
      </c>
      <c r="X1665">
        <v>30193.80078125</v>
      </c>
      <c r="Y1665">
        <v>116648.5546875</v>
      </c>
      <c r="Z1665">
        <v>19547.119140625</v>
      </c>
      <c r="AA1665">
        <v>181324.6875</v>
      </c>
      <c r="AB1665">
        <v>5006.75927734375</v>
      </c>
      <c r="AC1665">
        <v>20876.4609375</v>
      </c>
      <c r="AD1665">
        <v>27893.130859375</v>
      </c>
      <c r="AE1665">
        <v>19962.44921875</v>
      </c>
      <c r="AF1665">
        <v>69949.4765625</v>
      </c>
      <c r="AG1665">
        <v>281952</v>
      </c>
      <c r="AH1665">
        <v>51372.84765625</v>
      </c>
      <c r="AI1665">
        <v>9704.8935546875</v>
      </c>
      <c r="AJ1665">
        <v>67653.2578125</v>
      </c>
      <c r="AK1665">
        <v>7750</v>
      </c>
      <c r="AL1665">
        <v>1161139.875</v>
      </c>
      <c r="AM1665">
        <v>929398.875</v>
      </c>
      <c r="AN1665">
        <v>231740.984375</v>
      </c>
      <c r="AO1665" s="5" t="s">
        <v>993</v>
      </c>
    </row>
    <row r="1666" spans="1:41" ht="15" x14ac:dyDescent="0.25">
      <c r="A1666">
        <v>2016</v>
      </c>
      <c r="B1666" s="5" t="s">
        <v>83</v>
      </c>
      <c r="C1666" s="5" t="s">
        <v>316</v>
      </c>
      <c r="D1666" s="5" t="s">
        <v>253</v>
      </c>
      <c r="E1666" s="5" t="s">
        <v>331</v>
      </c>
      <c r="F1666" s="5" t="s">
        <v>331</v>
      </c>
      <c r="G1666" s="5" t="s">
        <v>97</v>
      </c>
      <c r="H1666" s="5" t="s">
        <v>319</v>
      </c>
      <c r="I1666">
        <v>21284.296875</v>
      </c>
      <c r="J1666">
        <v>35154.359375</v>
      </c>
      <c r="K1666">
        <v>2654.215087890625</v>
      </c>
      <c r="L1666">
        <v>6913.76513671875</v>
      </c>
      <c r="M1666">
        <v>25260.12890625</v>
      </c>
      <c r="N1666">
        <v>17230.201171875</v>
      </c>
      <c r="O1666">
        <v>19119.5625</v>
      </c>
      <c r="P1666">
        <v>23201.818359375</v>
      </c>
      <c r="Q1666">
        <v>9601.2080078125</v>
      </c>
      <c r="R1666">
        <v>12915.99609375</v>
      </c>
      <c r="S1666">
        <v>29822.466796875</v>
      </c>
      <c r="T1666">
        <v>14740.259765625</v>
      </c>
      <c r="U1666">
        <v>4889.22802734375</v>
      </c>
      <c r="V1666">
        <v>20294</v>
      </c>
      <c r="W1666">
        <v>8222.9248046875</v>
      </c>
      <c r="X1666">
        <v>30193.80078125</v>
      </c>
      <c r="Y1666">
        <v>116648.5546875</v>
      </c>
      <c r="Z1666">
        <v>19547.119140625</v>
      </c>
      <c r="AA1666">
        <v>181324.6875</v>
      </c>
      <c r="AB1666">
        <v>5006.75927734375</v>
      </c>
      <c r="AC1666">
        <v>20876.4609375</v>
      </c>
      <c r="AD1666">
        <v>27893.130859375</v>
      </c>
      <c r="AE1666">
        <v>19962.44921875</v>
      </c>
      <c r="AF1666">
        <v>69949.4765625</v>
      </c>
      <c r="AG1666">
        <v>281952</v>
      </c>
      <c r="AH1666">
        <v>51372.84765625</v>
      </c>
      <c r="AI1666">
        <v>9704.8935546875</v>
      </c>
      <c r="AJ1666">
        <v>67653.2578125</v>
      </c>
      <c r="AK1666">
        <v>7750</v>
      </c>
      <c r="AL1666">
        <v>1161139.875</v>
      </c>
      <c r="AM1666">
        <v>929398.875</v>
      </c>
      <c r="AN1666">
        <v>231740.984375</v>
      </c>
      <c r="AO1666" s="5" t="s">
        <v>994</v>
      </c>
    </row>
    <row r="1667" spans="1:41" ht="15" x14ac:dyDescent="0.25">
      <c r="A1667">
        <v>2016</v>
      </c>
      <c r="B1667" s="5" t="s">
        <v>83</v>
      </c>
      <c r="C1667" s="5" t="s">
        <v>316</v>
      </c>
      <c r="D1667" s="5" t="s">
        <v>253</v>
      </c>
      <c r="E1667" s="5" t="s">
        <v>334</v>
      </c>
      <c r="F1667" s="5" t="s">
        <v>334</v>
      </c>
      <c r="G1667" s="5" t="s">
        <v>94</v>
      </c>
      <c r="H1667" s="5" t="s">
        <v>319</v>
      </c>
      <c r="I1667">
        <v>9173.98828125</v>
      </c>
      <c r="J1667">
        <v>18018.01953125</v>
      </c>
      <c r="K1667">
        <v>1086.1273193359375</v>
      </c>
      <c r="L1667">
        <v>3607.217529296875</v>
      </c>
      <c r="M1667">
        <v>16325.5888671875</v>
      </c>
      <c r="N1667">
        <v>9373.5302734375</v>
      </c>
      <c r="O1667">
        <v>12406.201171875</v>
      </c>
      <c r="P1667">
        <v>13992.0341796875</v>
      </c>
      <c r="Q1667">
        <v>5379.17529296875</v>
      </c>
      <c r="R1667">
        <v>7229.61962890625</v>
      </c>
      <c r="S1667">
        <v>18180.8046875</v>
      </c>
      <c r="T1667">
        <v>5199.046875</v>
      </c>
      <c r="U1667">
        <v>2787.177978515625</v>
      </c>
      <c r="V1667">
        <v>13522.158203125</v>
      </c>
      <c r="W1667">
        <v>4085.047119140625</v>
      </c>
      <c r="X1667">
        <v>17555.921875</v>
      </c>
      <c r="Y1667">
        <v>62856.90625</v>
      </c>
      <c r="Z1667">
        <v>10410.9892578125</v>
      </c>
      <c r="AA1667">
        <v>101060.1875</v>
      </c>
      <c r="AB1667">
        <v>3250.800048828125</v>
      </c>
      <c r="AC1667">
        <v>9309.953125</v>
      </c>
      <c r="AD1667">
        <v>14886.8671875</v>
      </c>
      <c r="AE1667">
        <v>9674.4677734375</v>
      </c>
      <c r="AF1667">
        <v>36835.1484375</v>
      </c>
      <c r="AG1667">
        <v>146162.671875</v>
      </c>
      <c r="AH1667">
        <v>24814.32421875</v>
      </c>
      <c r="AI1667">
        <v>5301.57861328125</v>
      </c>
      <c r="AJ1667">
        <v>34670.359375</v>
      </c>
      <c r="AK1667">
        <v>4089.631103515625</v>
      </c>
      <c r="AL1667">
        <v>621245.5625</v>
      </c>
      <c r="AM1667">
        <v>494063.625</v>
      </c>
      <c r="AN1667">
        <v>127181.9296875</v>
      </c>
      <c r="AO1667" s="5" t="s">
        <v>995</v>
      </c>
    </row>
    <row r="1668" spans="1:41" ht="15" x14ac:dyDescent="0.25">
      <c r="A1668">
        <v>2016</v>
      </c>
      <c r="B1668" s="5" t="s">
        <v>83</v>
      </c>
      <c r="C1668" s="5" t="s">
        <v>316</v>
      </c>
      <c r="D1668" s="5" t="s">
        <v>253</v>
      </c>
      <c r="E1668" s="5" t="s">
        <v>334</v>
      </c>
      <c r="F1668" s="5" t="s">
        <v>334</v>
      </c>
      <c r="G1668" s="5" t="s">
        <v>97</v>
      </c>
      <c r="H1668" s="5" t="s">
        <v>319</v>
      </c>
      <c r="I1668">
        <v>9173.98828125</v>
      </c>
      <c r="J1668">
        <v>18018.01953125</v>
      </c>
      <c r="K1668">
        <v>1086.1273193359375</v>
      </c>
      <c r="L1668">
        <v>3607.217529296875</v>
      </c>
      <c r="M1668">
        <v>16325.5888671875</v>
      </c>
      <c r="N1668">
        <v>9373.5302734375</v>
      </c>
      <c r="O1668">
        <v>12406.201171875</v>
      </c>
      <c r="P1668">
        <v>13992.0341796875</v>
      </c>
      <c r="Q1668">
        <v>5379.17529296875</v>
      </c>
      <c r="R1668">
        <v>7229.61962890625</v>
      </c>
      <c r="S1668">
        <v>18180.8046875</v>
      </c>
      <c r="T1668">
        <v>5199.046875</v>
      </c>
      <c r="U1668">
        <v>2787.177978515625</v>
      </c>
      <c r="V1668">
        <v>13522.158203125</v>
      </c>
      <c r="W1668">
        <v>4085.047119140625</v>
      </c>
      <c r="X1668">
        <v>17555.921875</v>
      </c>
      <c r="Y1668">
        <v>62856.90625</v>
      </c>
      <c r="Z1668">
        <v>10410.9892578125</v>
      </c>
      <c r="AA1668">
        <v>101060.1875</v>
      </c>
      <c r="AB1668">
        <v>3250.800048828125</v>
      </c>
      <c r="AC1668">
        <v>9309.953125</v>
      </c>
      <c r="AD1668">
        <v>14886.8671875</v>
      </c>
      <c r="AE1668">
        <v>9674.4677734375</v>
      </c>
      <c r="AF1668">
        <v>36835.1484375</v>
      </c>
      <c r="AG1668">
        <v>146162.671875</v>
      </c>
      <c r="AH1668">
        <v>24814.32421875</v>
      </c>
      <c r="AI1668">
        <v>5301.57861328125</v>
      </c>
      <c r="AJ1668">
        <v>34670.359375</v>
      </c>
      <c r="AK1668">
        <v>4089.631103515625</v>
      </c>
      <c r="AL1668">
        <v>621245.5625</v>
      </c>
      <c r="AM1668">
        <v>494063.625</v>
      </c>
      <c r="AN1668">
        <v>127181.9296875</v>
      </c>
      <c r="AO1668" s="5" t="s">
        <v>996</v>
      </c>
    </row>
    <row r="1669" spans="1:41" ht="15" x14ac:dyDescent="0.25">
      <c r="A1669">
        <v>2016</v>
      </c>
      <c r="B1669" s="5" t="s">
        <v>83</v>
      </c>
      <c r="C1669" s="5" t="s">
        <v>316</v>
      </c>
      <c r="D1669" s="5" t="s">
        <v>253</v>
      </c>
      <c r="E1669" s="5" t="s">
        <v>337</v>
      </c>
      <c r="F1669" s="5" t="s">
        <v>337</v>
      </c>
      <c r="G1669" s="5" t="s">
        <v>94</v>
      </c>
      <c r="H1669" s="5" t="s">
        <v>319</v>
      </c>
      <c r="I1669">
        <v>12331.2998046875</v>
      </c>
      <c r="J1669">
        <v>24776.15625</v>
      </c>
      <c r="K1669">
        <v>1465.0225830078125</v>
      </c>
      <c r="L1669">
        <v>4493.375</v>
      </c>
      <c r="M1669">
        <v>18974.169921875</v>
      </c>
      <c r="N1669">
        <v>12378.1279296875</v>
      </c>
      <c r="O1669">
        <v>14344.01171875</v>
      </c>
      <c r="P1669">
        <v>16909.8671875</v>
      </c>
      <c r="Q1669">
        <v>7247.2578125</v>
      </c>
      <c r="R1669">
        <v>8052.6494140625</v>
      </c>
      <c r="S1669">
        <v>19689.970703125</v>
      </c>
      <c r="T1669">
        <v>6521.3505859375</v>
      </c>
      <c r="U1669">
        <v>3739.254150390625</v>
      </c>
      <c r="V1669">
        <v>14304.751953125</v>
      </c>
      <c r="W1669">
        <v>5197.7783203125</v>
      </c>
      <c r="X1669">
        <v>22175.556640625</v>
      </c>
      <c r="Y1669">
        <v>84926.8125</v>
      </c>
      <c r="Z1669">
        <v>13215.6279296875</v>
      </c>
      <c r="AA1669">
        <v>130203.1875</v>
      </c>
      <c r="AB1669">
        <v>3877.61962890625</v>
      </c>
      <c r="AC1669">
        <v>12796.0341796875</v>
      </c>
      <c r="AD1669">
        <v>17559.42578125</v>
      </c>
      <c r="AE1669">
        <v>12805.8310546875</v>
      </c>
      <c r="AF1669">
        <v>48277.046875</v>
      </c>
      <c r="AG1669">
        <v>198533.53125</v>
      </c>
      <c r="AH1669">
        <v>33829.9921875</v>
      </c>
      <c r="AI1669">
        <v>6809.16943359375</v>
      </c>
      <c r="AJ1669">
        <v>46262.6328125</v>
      </c>
      <c r="AK1669">
        <v>4089.631103515625</v>
      </c>
      <c r="AL1669">
        <v>805787.1875</v>
      </c>
      <c r="AM1669">
        <v>651253.5</v>
      </c>
      <c r="AN1669">
        <v>154533.703125</v>
      </c>
      <c r="AO1669" s="5" t="s">
        <v>997</v>
      </c>
    </row>
    <row r="1670" spans="1:41" ht="15" x14ac:dyDescent="0.25">
      <c r="A1670">
        <v>2016</v>
      </c>
      <c r="B1670" s="5" t="s">
        <v>83</v>
      </c>
      <c r="C1670" s="5" t="s">
        <v>316</v>
      </c>
      <c r="D1670" s="5" t="s">
        <v>253</v>
      </c>
      <c r="E1670" s="5" t="s">
        <v>337</v>
      </c>
      <c r="F1670" s="5" t="s">
        <v>337</v>
      </c>
      <c r="G1670" s="5" t="s">
        <v>97</v>
      </c>
      <c r="H1670" s="5" t="s">
        <v>319</v>
      </c>
      <c r="I1670">
        <v>12331.2998046875</v>
      </c>
      <c r="J1670">
        <v>24776.15625</v>
      </c>
      <c r="K1670">
        <v>1465.0225830078125</v>
      </c>
      <c r="L1670">
        <v>4493.375</v>
      </c>
      <c r="M1670">
        <v>18974.169921875</v>
      </c>
      <c r="N1670">
        <v>12378.1279296875</v>
      </c>
      <c r="O1670">
        <v>14344.01171875</v>
      </c>
      <c r="P1670">
        <v>16909.8671875</v>
      </c>
      <c r="Q1670">
        <v>7247.2578125</v>
      </c>
      <c r="R1670">
        <v>8052.6494140625</v>
      </c>
      <c r="S1670">
        <v>19689.970703125</v>
      </c>
      <c r="T1670">
        <v>6521.3505859375</v>
      </c>
      <c r="U1670">
        <v>3739.254150390625</v>
      </c>
      <c r="V1670">
        <v>14304.751953125</v>
      </c>
      <c r="W1670">
        <v>5197.7783203125</v>
      </c>
      <c r="X1670">
        <v>22175.556640625</v>
      </c>
      <c r="Y1670">
        <v>84926.8125</v>
      </c>
      <c r="Z1670">
        <v>13215.6279296875</v>
      </c>
      <c r="AA1670">
        <v>130203.1875</v>
      </c>
      <c r="AB1670">
        <v>3877.61962890625</v>
      </c>
      <c r="AC1670">
        <v>12796.0341796875</v>
      </c>
      <c r="AD1670">
        <v>17559.42578125</v>
      </c>
      <c r="AE1670">
        <v>12805.8310546875</v>
      </c>
      <c r="AF1670">
        <v>48277.046875</v>
      </c>
      <c r="AG1670">
        <v>198533.53125</v>
      </c>
      <c r="AH1670">
        <v>33829.9921875</v>
      </c>
      <c r="AI1670">
        <v>6809.16943359375</v>
      </c>
      <c r="AJ1670">
        <v>46262.6328125</v>
      </c>
      <c r="AK1670">
        <v>4089.631103515625</v>
      </c>
      <c r="AL1670">
        <v>805787.1875</v>
      </c>
      <c r="AM1670">
        <v>651253.5</v>
      </c>
      <c r="AN1670">
        <v>154533.703125</v>
      </c>
      <c r="AO1670" s="5" t="s">
        <v>998</v>
      </c>
    </row>
    <row r="1671" spans="1:41" ht="15" x14ac:dyDescent="0.25">
      <c r="A1671">
        <v>2016</v>
      </c>
      <c r="B1671" s="5" t="s">
        <v>83</v>
      </c>
      <c r="C1671" s="5" t="s">
        <v>316</v>
      </c>
      <c r="D1671" s="5" t="s">
        <v>253</v>
      </c>
      <c r="E1671" s="5" t="s">
        <v>342</v>
      </c>
      <c r="F1671" s="5" t="s">
        <v>343</v>
      </c>
      <c r="G1671" s="5" t="s">
        <v>94</v>
      </c>
      <c r="H1671" s="5" t="s">
        <v>319</v>
      </c>
      <c r="I1671">
        <v>3157.311279296875</v>
      </c>
      <c r="J1671">
        <v>6758.13720703125</v>
      </c>
      <c r="K1671">
        <v>378.89520263671875</v>
      </c>
      <c r="L1671">
        <v>886.15753173828125</v>
      </c>
      <c r="M1671">
        <v>2648.58203125</v>
      </c>
      <c r="N1671">
        <v>3004.59814453125</v>
      </c>
      <c r="O1671">
        <v>1937.8104248046875</v>
      </c>
      <c r="P1671">
        <v>2917.83349609375</v>
      </c>
      <c r="Q1671">
        <v>1868.08251953125</v>
      </c>
      <c r="R1671">
        <v>823.02996826171875</v>
      </c>
      <c r="S1671">
        <v>1509.1669921875</v>
      </c>
      <c r="T1671">
        <v>1322.3037109375</v>
      </c>
      <c r="U1671">
        <v>952.07611083984375</v>
      </c>
      <c r="V1671">
        <v>782.593505859375</v>
      </c>
      <c r="W1671">
        <v>1112.731201171875</v>
      </c>
      <c r="X1671">
        <v>4619.634765625</v>
      </c>
      <c r="Y1671">
        <v>22069.904296875</v>
      </c>
      <c r="Z1671">
        <v>2804.63818359375</v>
      </c>
      <c r="AA1671">
        <v>29143.00390625</v>
      </c>
      <c r="AB1671">
        <v>626.81951904296875</v>
      </c>
      <c r="AC1671">
        <v>3483.982666015625</v>
      </c>
      <c r="AD1671">
        <v>2672.55859375</v>
      </c>
      <c r="AE1671">
        <v>3131.363525390625</v>
      </c>
      <c r="AF1671">
        <v>11441.8955078125</v>
      </c>
      <c r="AG1671">
        <v>51900.04296875</v>
      </c>
      <c r="AH1671">
        <v>9015.6669921875</v>
      </c>
      <c r="AI1671">
        <v>1507.591064453125</v>
      </c>
      <c r="AJ1671">
        <v>10991.23046875</v>
      </c>
      <c r="AK1671">
        <v>0</v>
      </c>
      <c r="AL1671">
        <v>183467.671875</v>
      </c>
      <c r="AM1671">
        <v>156115.890625</v>
      </c>
      <c r="AN1671">
        <v>27351.759765625</v>
      </c>
      <c r="AO1671" s="5" t="s">
        <v>1001</v>
      </c>
    </row>
    <row r="1672" spans="1:41" ht="15" x14ac:dyDescent="0.25">
      <c r="A1672">
        <v>2016</v>
      </c>
      <c r="B1672" s="5" t="s">
        <v>83</v>
      </c>
      <c r="C1672" s="5" t="s">
        <v>316</v>
      </c>
      <c r="D1672" s="5" t="s">
        <v>253</v>
      </c>
      <c r="E1672" s="5" t="s">
        <v>342</v>
      </c>
      <c r="F1672" s="5" t="s">
        <v>343</v>
      </c>
      <c r="G1672" s="5" t="s">
        <v>97</v>
      </c>
      <c r="H1672" s="5" t="s">
        <v>319</v>
      </c>
      <c r="I1672">
        <v>3157.311279296875</v>
      </c>
      <c r="J1672">
        <v>6758.13720703125</v>
      </c>
      <c r="K1672">
        <v>378.89520263671875</v>
      </c>
      <c r="L1672">
        <v>886.15753173828125</v>
      </c>
      <c r="M1672">
        <v>2648.58203125</v>
      </c>
      <c r="N1672">
        <v>3004.59814453125</v>
      </c>
      <c r="O1672">
        <v>1937.8104248046875</v>
      </c>
      <c r="P1672">
        <v>2917.83349609375</v>
      </c>
      <c r="Q1672">
        <v>1868.08251953125</v>
      </c>
      <c r="R1672">
        <v>823.02996826171875</v>
      </c>
      <c r="S1672">
        <v>1509.1669921875</v>
      </c>
      <c r="T1672">
        <v>1322.3037109375</v>
      </c>
      <c r="U1672">
        <v>952.07611083984375</v>
      </c>
      <c r="V1672">
        <v>782.593505859375</v>
      </c>
      <c r="W1672">
        <v>1112.731201171875</v>
      </c>
      <c r="X1672">
        <v>4619.634765625</v>
      </c>
      <c r="Y1672">
        <v>22069.904296875</v>
      </c>
      <c r="Z1672">
        <v>2804.63818359375</v>
      </c>
      <c r="AA1672">
        <v>29143.00390625</v>
      </c>
      <c r="AB1672">
        <v>626.81951904296875</v>
      </c>
      <c r="AC1672">
        <v>3483.982666015625</v>
      </c>
      <c r="AD1672">
        <v>2672.55859375</v>
      </c>
      <c r="AE1672">
        <v>3131.363525390625</v>
      </c>
      <c r="AF1672">
        <v>11441.8955078125</v>
      </c>
      <c r="AG1672">
        <v>51900.04296875</v>
      </c>
      <c r="AH1672">
        <v>9015.6669921875</v>
      </c>
      <c r="AI1672">
        <v>1507.591064453125</v>
      </c>
      <c r="AJ1672">
        <v>10991.23046875</v>
      </c>
      <c r="AK1672">
        <v>0</v>
      </c>
      <c r="AL1672">
        <v>183467.671875</v>
      </c>
      <c r="AM1672">
        <v>156115.890625</v>
      </c>
      <c r="AN1672">
        <v>27351.759765625</v>
      </c>
      <c r="AO1672" s="5" t="s">
        <v>1002</v>
      </c>
    </row>
    <row r="1673" spans="1:41" ht="15" x14ac:dyDescent="0.25">
      <c r="A1673">
        <v>2016</v>
      </c>
      <c r="B1673" s="5" t="s">
        <v>83</v>
      </c>
      <c r="C1673" s="5" t="s">
        <v>316</v>
      </c>
      <c r="D1673" s="5" t="s">
        <v>253</v>
      </c>
      <c r="E1673" s="5" t="s">
        <v>346</v>
      </c>
      <c r="F1673" s="5" t="s">
        <v>347</v>
      </c>
      <c r="G1673" s="5" t="s">
        <v>94</v>
      </c>
      <c r="H1673" s="5" t="s">
        <v>319</v>
      </c>
      <c r="I1673">
        <v>0</v>
      </c>
      <c r="J1673">
        <v>0</v>
      </c>
      <c r="K1673">
        <v>0</v>
      </c>
      <c r="L1673">
        <v>0</v>
      </c>
      <c r="M1673">
        <v>0</v>
      </c>
      <c r="N1673">
        <v>0</v>
      </c>
      <c r="O1673">
        <v>0</v>
      </c>
      <c r="P1673">
        <v>0</v>
      </c>
      <c r="Q1673">
        <v>0</v>
      </c>
      <c r="R1673">
        <v>0</v>
      </c>
      <c r="S1673">
        <v>0</v>
      </c>
      <c r="T1673">
        <v>0</v>
      </c>
      <c r="U1673">
        <v>0</v>
      </c>
      <c r="V1673">
        <v>0</v>
      </c>
      <c r="W1673">
        <v>0</v>
      </c>
      <c r="X1673">
        <v>0</v>
      </c>
      <c r="Y1673">
        <v>0</v>
      </c>
      <c r="Z1673">
        <v>0</v>
      </c>
      <c r="AA1673">
        <v>0</v>
      </c>
      <c r="AB1673">
        <v>0</v>
      </c>
      <c r="AC1673">
        <v>2.0984430313110352</v>
      </c>
      <c r="AD1673">
        <v>0</v>
      </c>
      <c r="AE1673">
        <v>0</v>
      </c>
      <c r="AF1673">
        <v>0</v>
      </c>
      <c r="AG1673">
        <v>470.82379150390625</v>
      </c>
      <c r="AH1673">
        <v>0</v>
      </c>
      <c r="AI1673">
        <v>0</v>
      </c>
      <c r="AJ1673">
        <v>601.0426025390625</v>
      </c>
      <c r="AK1673">
        <v>0</v>
      </c>
      <c r="AL1673">
        <v>1073.96484375</v>
      </c>
      <c r="AM1673">
        <v>1073.96484375</v>
      </c>
      <c r="AN1673">
        <v>0</v>
      </c>
      <c r="AO1673" s="5" t="s">
        <v>1003</v>
      </c>
    </row>
    <row r="1674" spans="1:41" ht="15" x14ac:dyDescent="0.25">
      <c r="A1674">
        <v>2016</v>
      </c>
      <c r="B1674" s="5" t="s">
        <v>83</v>
      </c>
      <c r="C1674" s="5" t="s">
        <v>316</v>
      </c>
      <c r="D1674" s="5" t="s">
        <v>253</v>
      </c>
      <c r="E1674" s="5" t="s">
        <v>346</v>
      </c>
      <c r="F1674" s="5" t="s">
        <v>347</v>
      </c>
      <c r="G1674" s="5" t="s">
        <v>97</v>
      </c>
      <c r="H1674" s="5" t="s">
        <v>319</v>
      </c>
      <c r="I1674">
        <v>0</v>
      </c>
      <c r="J1674">
        <v>0</v>
      </c>
      <c r="K1674">
        <v>0</v>
      </c>
      <c r="L1674">
        <v>0</v>
      </c>
      <c r="M1674">
        <v>0</v>
      </c>
      <c r="N1674">
        <v>0</v>
      </c>
      <c r="O1674">
        <v>0</v>
      </c>
      <c r="P1674">
        <v>0</v>
      </c>
      <c r="Q1674">
        <v>0</v>
      </c>
      <c r="R1674">
        <v>0</v>
      </c>
      <c r="S1674">
        <v>0</v>
      </c>
      <c r="T1674">
        <v>0</v>
      </c>
      <c r="U1674">
        <v>0</v>
      </c>
      <c r="V1674">
        <v>0</v>
      </c>
      <c r="W1674">
        <v>0</v>
      </c>
      <c r="X1674">
        <v>0</v>
      </c>
      <c r="Y1674">
        <v>0</v>
      </c>
      <c r="Z1674">
        <v>0</v>
      </c>
      <c r="AA1674">
        <v>0</v>
      </c>
      <c r="AB1674">
        <v>0</v>
      </c>
      <c r="AC1674">
        <v>2.0984430313110352</v>
      </c>
      <c r="AD1674">
        <v>0</v>
      </c>
      <c r="AE1674">
        <v>0</v>
      </c>
      <c r="AF1674">
        <v>0</v>
      </c>
      <c r="AG1674">
        <v>470.82379150390625</v>
      </c>
      <c r="AH1674">
        <v>0</v>
      </c>
      <c r="AI1674">
        <v>0</v>
      </c>
      <c r="AJ1674">
        <v>601.0426025390625</v>
      </c>
      <c r="AK1674">
        <v>0</v>
      </c>
      <c r="AL1674">
        <v>1073.96484375</v>
      </c>
      <c r="AM1674">
        <v>1073.96484375</v>
      </c>
      <c r="AN1674">
        <v>0</v>
      </c>
      <c r="AO1674" s="5" t="s">
        <v>1004</v>
      </c>
    </row>
    <row r="1675" spans="1:41" ht="15" x14ac:dyDescent="0.25">
      <c r="A1675">
        <v>2016</v>
      </c>
      <c r="B1675" s="5" t="s">
        <v>83</v>
      </c>
      <c r="C1675" s="5" t="s">
        <v>316</v>
      </c>
      <c r="D1675" s="5" t="s">
        <v>253</v>
      </c>
      <c r="E1675" s="5" t="s">
        <v>350</v>
      </c>
      <c r="F1675" s="5" t="s">
        <v>351</v>
      </c>
      <c r="G1675" s="5" t="s">
        <v>94</v>
      </c>
      <c r="H1675" s="5" t="s">
        <v>319</v>
      </c>
      <c r="I1675">
        <v>-81.909820556640625</v>
      </c>
      <c r="J1675">
        <v>0</v>
      </c>
      <c r="K1675">
        <v>-230</v>
      </c>
      <c r="L1675">
        <v>10</v>
      </c>
      <c r="M1675">
        <v>-209.90548706054687</v>
      </c>
      <c r="N1675">
        <v>-88.59869384765625</v>
      </c>
      <c r="O1675">
        <v>-927.01007080078125</v>
      </c>
      <c r="P1675">
        <v>-634</v>
      </c>
      <c r="Q1675">
        <v>-29</v>
      </c>
      <c r="R1675">
        <v>39.389419555664063</v>
      </c>
      <c r="S1675">
        <v>7</v>
      </c>
      <c r="T1675">
        <v>174</v>
      </c>
      <c r="U1675"/>
      <c r="V1675">
        <v>-221</v>
      </c>
      <c r="W1675">
        <v>-201.66299438476562</v>
      </c>
      <c r="X1675"/>
      <c r="Y1675">
        <v>-2714.447021484375</v>
      </c>
      <c r="Z1675">
        <v>-61.659999847412109</v>
      </c>
      <c r="AA1675">
        <v>-10968.044921875</v>
      </c>
      <c r="AB1675">
        <v>0</v>
      </c>
      <c r="AC1675">
        <v>9</v>
      </c>
      <c r="AD1675">
        <v>-370.29998779296875</v>
      </c>
      <c r="AE1675">
        <v>5.9879999160766602</v>
      </c>
      <c r="AF1675">
        <v>-1570</v>
      </c>
      <c r="AG1675">
        <v>-7456</v>
      </c>
      <c r="AH1675">
        <v>-218.06109619140625</v>
      </c>
      <c r="AI1675">
        <v>-166.01675415039062</v>
      </c>
      <c r="AJ1675">
        <v>0</v>
      </c>
      <c r="AK1675">
        <v>-428</v>
      </c>
      <c r="AL1675">
        <v>-26330.240234375</v>
      </c>
      <c r="AM1675">
        <v>-23760.283203125</v>
      </c>
      <c r="AN1675">
        <v>-2569.956298828125</v>
      </c>
      <c r="AO1675" s="5" t="s">
        <v>1005</v>
      </c>
    </row>
    <row r="1676" spans="1:41" ht="15" x14ac:dyDescent="0.25">
      <c r="A1676">
        <v>2016</v>
      </c>
      <c r="B1676" s="5" t="s">
        <v>83</v>
      </c>
      <c r="C1676" s="5" t="s">
        <v>316</v>
      </c>
      <c r="D1676" s="5" t="s">
        <v>253</v>
      </c>
      <c r="E1676" s="5" t="s">
        <v>350</v>
      </c>
      <c r="F1676" s="5" t="s">
        <v>351</v>
      </c>
      <c r="G1676" s="5" t="s">
        <v>97</v>
      </c>
      <c r="H1676" s="5" t="s">
        <v>319</v>
      </c>
      <c r="I1676">
        <v>-81.909820556640625</v>
      </c>
      <c r="J1676">
        <v>0</v>
      </c>
      <c r="K1676">
        <v>-230</v>
      </c>
      <c r="L1676">
        <v>10</v>
      </c>
      <c r="M1676">
        <v>-209.90548706054687</v>
      </c>
      <c r="N1676">
        <v>-88.59869384765625</v>
      </c>
      <c r="O1676">
        <v>-927.01007080078125</v>
      </c>
      <c r="P1676">
        <v>-634</v>
      </c>
      <c r="Q1676">
        <v>-29</v>
      </c>
      <c r="R1676">
        <v>39.389419555664063</v>
      </c>
      <c r="S1676">
        <v>7</v>
      </c>
      <c r="T1676">
        <v>174</v>
      </c>
      <c r="U1676"/>
      <c r="V1676">
        <v>-221</v>
      </c>
      <c r="W1676">
        <v>-201.66299438476562</v>
      </c>
      <c r="X1676"/>
      <c r="Y1676">
        <v>-2714.447021484375</v>
      </c>
      <c r="Z1676">
        <v>-61.659999847412109</v>
      </c>
      <c r="AA1676">
        <v>-10968.044921875</v>
      </c>
      <c r="AB1676">
        <v>0</v>
      </c>
      <c r="AC1676">
        <v>9</v>
      </c>
      <c r="AD1676">
        <v>-370.29998779296875</v>
      </c>
      <c r="AE1676">
        <v>5.9879999160766602</v>
      </c>
      <c r="AF1676">
        <v>-1570</v>
      </c>
      <c r="AG1676">
        <v>-7456</v>
      </c>
      <c r="AH1676">
        <v>-218.06109619140625</v>
      </c>
      <c r="AI1676">
        <v>-166.01675415039062</v>
      </c>
      <c r="AJ1676">
        <v>0</v>
      </c>
      <c r="AK1676">
        <v>-428</v>
      </c>
      <c r="AL1676">
        <v>-26330.240234375</v>
      </c>
      <c r="AM1676">
        <v>-23760.283203125</v>
      </c>
      <c r="AN1676">
        <v>-2569.956298828125</v>
      </c>
      <c r="AO1676" s="5" t="s">
        <v>1006</v>
      </c>
    </row>
    <row r="1677" spans="1:41" ht="15" x14ac:dyDescent="0.25">
      <c r="A1677">
        <v>2016</v>
      </c>
      <c r="B1677" s="5" t="s">
        <v>83</v>
      </c>
      <c r="C1677" s="5" t="s">
        <v>316</v>
      </c>
      <c r="D1677" s="5" t="s">
        <v>253</v>
      </c>
      <c r="E1677" s="5" t="s">
        <v>350</v>
      </c>
      <c r="F1677" s="5" t="s">
        <v>15</v>
      </c>
      <c r="G1677" s="5" t="s">
        <v>94</v>
      </c>
      <c r="H1677" s="5" t="s">
        <v>319</v>
      </c>
      <c r="I1677">
        <v>52105.04296875</v>
      </c>
      <c r="J1677">
        <v>91267.359375</v>
      </c>
      <c r="K1677">
        <v>7507.21484375</v>
      </c>
      <c r="L1677">
        <v>12887.7646484375</v>
      </c>
      <c r="M1677">
        <v>48525</v>
      </c>
      <c r="N1677">
        <v>32922.1015625</v>
      </c>
      <c r="O1677">
        <v>39873.9140625</v>
      </c>
      <c r="P1677">
        <v>40864.81640625</v>
      </c>
      <c r="Q1677">
        <v>20059.943359375</v>
      </c>
      <c r="R1677">
        <v>30674.677734375</v>
      </c>
      <c r="S1677">
        <v>56617</v>
      </c>
      <c r="T1677">
        <v>34876.2578125</v>
      </c>
      <c r="U1677">
        <v>10139.3896484375</v>
      </c>
      <c r="V1677">
        <v>43129</v>
      </c>
      <c r="W1677">
        <v>17660.720703125</v>
      </c>
      <c r="X1677">
        <v>65614.796875</v>
      </c>
      <c r="Y1677">
        <v>247331.9375</v>
      </c>
      <c r="Z1677">
        <v>34753.40234375</v>
      </c>
      <c r="AA1677">
        <v>373944.0625</v>
      </c>
      <c r="AB1677">
        <v>9119.36328125</v>
      </c>
      <c r="AC1677">
        <v>39575.4609375</v>
      </c>
      <c r="AD1677">
        <v>58914.33203125</v>
      </c>
      <c r="AE1677">
        <v>41765.484375</v>
      </c>
      <c r="AF1677">
        <v>146140.4375</v>
      </c>
      <c r="AG1677">
        <v>617925</v>
      </c>
      <c r="AH1677">
        <v>99479</v>
      </c>
      <c r="AI1677">
        <v>23956</v>
      </c>
      <c r="AJ1677">
        <v>163986.640625</v>
      </c>
      <c r="AK1677">
        <v>20812</v>
      </c>
      <c r="AL1677">
        <v>2482428.25</v>
      </c>
      <c r="AM1677">
        <v>1999472.375</v>
      </c>
      <c r="AN1677">
        <v>482955.59375</v>
      </c>
      <c r="AO1677" s="5" t="s">
        <v>1007</v>
      </c>
    </row>
    <row r="1678" spans="1:41" ht="15" x14ac:dyDescent="0.25">
      <c r="A1678">
        <v>2016</v>
      </c>
      <c r="B1678" s="5" t="s">
        <v>83</v>
      </c>
      <c r="C1678" s="5" t="s">
        <v>316</v>
      </c>
      <c r="D1678" s="5" t="s">
        <v>253</v>
      </c>
      <c r="E1678" s="5" t="s">
        <v>350</v>
      </c>
      <c r="F1678" s="5" t="s">
        <v>15</v>
      </c>
      <c r="G1678" s="5" t="s">
        <v>97</v>
      </c>
      <c r="H1678" s="5" t="s">
        <v>319</v>
      </c>
      <c r="I1678">
        <v>52105.04296875</v>
      </c>
      <c r="J1678">
        <v>91267.359375</v>
      </c>
      <c r="K1678">
        <v>7507.21484375</v>
      </c>
      <c r="L1678">
        <v>12887.7646484375</v>
      </c>
      <c r="M1678">
        <v>48525</v>
      </c>
      <c r="N1678">
        <v>32922.1015625</v>
      </c>
      <c r="O1678">
        <v>39873.9140625</v>
      </c>
      <c r="P1678">
        <v>40864.81640625</v>
      </c>
      <c r="Q1678">
        <v>20059.943359375</v>
      </c>
      <c r="R1678">
        <v>30674.677734375</v>
      </c>
      <c r="S1678">
        <v>56617</v>
      </c>
      <c r="T1678">
        <v>34876.2578125</v>
      </c>
      <c r="U1678">
        <v>10139.3896484375</v>
      </c>
      <c r="V1678">
        <v>43129</v>
      </c>
      <c r="W1678">
        <v>17660.720703125</v>
      </c>
      <c r="X1678">
        <v>65614.796875</v>
      </c>
      <c r="Y1678">
        <v>247331.9375</v>
      </c>
      <c r="Z1678">
        <v>34753.40234375</v>
      </c>
      <c r="AA1678">
        <v>373944.0625</v>
      </c>
      <c r="AB1678">
        <v>9119.36328125</v>
      </c>
      <c r="AC1678">
        <v>39575.4609375</v>
      </c>
      <c r="AD1678">
        <v>58914.33203125</v>
      </c>
      <c r="AE1678">
        <v>41765.484375</v>
      </c>
      <c r="AF1678">
        <v>146140.4375</v>
      </c>
      <c r="AG1678">
        <v>617925</v>
      </c>
      <c r="AH1678">
        <v>99479</v>
      </c>
      <c r="AI1678">
        <v>23956</v>
      </c>
      <c r="AJ1678">
        <v>163986.640625</v>
      </c>
      <c r="AK1678">
        <v>20812</v>
      </c>
      <c r="AL1678">
        <v>2482428.25</v>
      </c>
      <c r="AM1678">
        <v>1999472.375</v>
      </c>
      <c r="AN1678">
        <v>482955.59375</v>
      </c>
      <c r="AO1678" s="5" t="s">
        <v>1008</v>
      </c>
    </row>
    <row r="1679" spans="1:41" ht="15" x14ac:dyDescent="0.25">
      <c r="A1679">
        <v>2016</v>
      </c>
      <c r="B1679" s="5" t="s">
        <v>83</v>
      </c>
      <c r="C1679" s="5" t="s">
        <v>316</v>
      </c>
      <c r="D1679" s="5" t="s">
        <v>253</v>
      </c>
      <c r="E1679" s="5" t="s">
        <v>350</v>
      </c>
      <c r="F1679" s="5" t="s">
        <v>356</v>
      </c>
      <c r="G1679" s="5" t="s">
        <v>94</v>
      </c>
      <c r="H1679" s="5" t="s">
        <v>319</v>
      </c>
      <c r="I1679">
        <v>20.797479629516602</v>
      </c>
      <c r="J1679">
        <v>3462</v>
      </c>
      <c r="K1679">
        <v>155</v>
      </c>
      <c r="L1679">
        <v>139</v>
      </c>
      <c r="M1679">
        <v>344.70578002929687</v>
      </c>
      <c r="N1679">
        <v>477.74371337890625</v>
      </c>
      <c r="O1679">
        <v>543</v>
      </c>
      <c r="P1679">
        <v>766</v>
      </c>
      <c r="Q1679">
        <v>45</v>
      </c>
      <c r="R1679">
        <v>359.73184204101562</v>
      </c>
      <c r="S1679">
        <v>487</v>
      </c>
      <c r="T1679">
        <v>697</v>
      </c>
      <c r="U1679">
        <v>10</v>
      </c>
      <c r="V1679">
        <v>88</v>
      </c>
      <c r="W1679"/>
      <c r="X1679">
        <v>293</v>
      </c>
      <c r="Y1679">
        <v>3721.8720703125</v>
      </c>
      <c r="Z1679">
        <v>567.5460205078125</v>
      </c>
      <c r="AA1679">
        <v>1027.2764892578125</v>
      </c>
      <c r="AB1679">
        <v>373.60012817382812</v>
      </c>
      <c r="AC1679">
        <v>0</v>
      </c>
      <c r="AD1679">
        <v>524.41998291015625</v>
      </c>
      <c r="AE1679">
        <v>637.37384033203125</v>
      </c>
      <c r="AF1679">
        <v>1429.27294921875</v>
      </c>
      <c r="AG1679">
        <v>1254</v>
      </c>
      <c r="AH1679">
        <v>2756.514404296875</v>
      </c>
      <c r="AI1679">
        <v>98.769996643066406</v>
      </c>
      <c r="AJ1679">
        <v>705.645751953125</v>
      </c>
      <c r="AK1679">
        <v>735</v>
      </c>
      <c r="AL1679">
        <v>21719.26953125</v>
      </c>
      <c r="AM1679">
        <v>14711.2587890625</v>
      </c>
      <c r="AN1679">
        <v>7008.01025390625</v>
      </c>
      <c r="AO1679" s="5" t="s">
        <v>1009</v>
      </c>
    </row>
    <row r="1680" spans="1:41" ht="15" x14ac:dyDescent="0.25">
      <c r="A1680">
        <v>2016</v>
      </c>
      <c r="B1680" s="5" t="s">
        <v>83</v>
      </c>
      <c r="C1680" s="5" t="s">
        <v>316</v>
      </c>
      <c r="D1680" s="5" t="s">
        <v>253</v>
      </c>
      <c r="E1680" s="5" t="s">
        <v>350</v>
      </c>
      <c r="F1680" s="5" t="s">
        <v>356</v>
      </c>
      <c r="G1680" s="5" t="s">
        <v>97</v>
      </c>
      <c r="H1680" s="5" t="s">
        <v>319</v>
      </c>
      <c r="I1680">
        <v>20.797479629516602</v>
      </c>
      <c r="J1680">
        <v>3462</v>
      </c>
      <c r="K1680">
        <v>155</v>
      </c>
      <c r="L1680">
        <v>139</v>
      </c>
      <c r="M1680">
        <v>344.70578002929687</v>
      </c>
      <c r="N1680">
        <v>477.74371337890625</v>
      </c>
      <c r="O1680">
        <v>543</v>
      </c>
      <c r="P1680">
        <v>766</v>
      </c>
      <c r="Q1680">
        <v>45</v>
      </c>
      <c r="R1680">
        <v>359.73184204101562</v>
      </c>
      <c r="S1680">
        <v>487</v>
      </c>
      <c r="T1680">
        <v>697</v>
      </c>
      <c r="U1680">
        <v>10</v>
      </c>
      <c r="V1680">
        <v>88</v>
      </c>
      <c r="W1680"/>
      <c r="X1680">
        <v>293</v>
      </c>
      <c r="Y1680">
        <v>3721.8720703125</v>
      </c>
      <c r="Z1680">
        <v>567.5460205078125</v>
      </c>
      <c r="AA1680">
        <v>1027.2764892578125</v>
      </c>
      <c r="AB1680">
        <v>373.60012817382812</v>
      </c>
      <c r="AC1680">
        <v>0</v>
      </c>
      <c r="AD1680">
        <v>524.41998291015625</v>
      </c>
      <c r="AE1680">
        <v>637.37384033203125</v>
      </c>
      <c r="AF1680">
        <v>1429.27294921875</v>
      </c>
      <c r="AG1680">
        <v>1254</v>
      </c>
      <c r="AH1680">
        <v>2756.514404296875</v>
      </c>
      <c r="AI1680">
        <v>98.769996643066406</v>
      </c>
      <c r="AJ1680">
        <v>705.645751953125</v>
      </c>
      <c r="AK1680">
        <v>735</v>
      </c>
      <c r="AL1680">
        <v>21719.26953125</v>
      </c>
      <c r="AM1680">
        <v>14711.2587890625</v>
      </c>
      <c r="AN1680">
        <v>7008.01025390625</v>
      </c>
      <c r="AO1680" s="5" t="s">
        <v>1010</v>
      </c>
    </row>
    <row r="1681" spans="1:41" ht="15" x14ac:dyDescent="0.25">
      <c r="A1681">
        <v>2016</v>
      </c>
      <c r="B1681" s="5" t="s">
        <v>83</v>
      </c>
      <c r="C1681" s="5" t="s">
        <v>316</v>
      </c>
      <c r="D1681" s="5" t="s">
        <v>253</v>
      </c>
      <c r="E1681" s="5" t="s">
        <v>350</v>
      </c>
      <c r="F1681" s="5" t="s">
        <v>350</v>
      </c>
      <c r="G1681" s="5" t="s">
        <v>94</v>
      </c>
      <c r="H1681" s="5" t="s">
        <v>319</v>
      </c>
      <c r="I1681">
        <v>52043.9296875</v>
      </c>
      <c r="J1681">
        <v>94729.359375</v>
      </c>
      <c r="K1681">
        <v>7432.21484375</v>
      </c>
      <c r="L1681">
        <v>13036.7646484375</v>
      </c>
      <c r="M1681">
        <v>48659.80078125</v>
      </c>
      <c r="N1681">
        <v>33311.24609375</v>
      </c>
      <c r="O1681">
        <v>39489.90625</v>
      </c>
      <c r="P1681">
        <v>40996.81640625</v>
      </c>
      <c r="Q1681">
        <v>20075.943359375</v>
      </c>
      <c r="R1681">
        <v>31073.798828125</v>
      </c>
      <c r="S1681">
        <v>57111</v>
      </c>
      <c r="T1681">
        <v>35747.2578125</v>
      </c>
      <c r="U1681">
        <v>10149.3896484375</v>
      </c>
      <c r="V1681">
        <v>42996</v>
      </c>
      <c r="W1681">
        <v>17459.056640625</v>
      </c>
      <c r="X1681">
        <v>65907.796875</v>
      </c>
      <c r="Y1681">
        <v>248339.359375</v>
      </c>
      <c r="Z1681">
        <v>35259.2890625</v>
      </c>
      <c r="AA1681">
        <v>364003.28125</v>
      </c>
      <c r="AB1681">
        <v>9492.962890625</v>
      </c>
      <c r="AC1681">
        <v>39584.4609375</v>
      </c>
      <c r="AD1681">
        <v>59068.44921875</v>
      </c>
      <c r="AE1681">
        <v>42408.84765625</v>
      </c>
      <c r="AF1681">
        <v>145999.71875</v>
      </c>
      <c r="AG1681">
        <v>611723</v>
      </c>
      <c r="AH1681">
        <v>102017.453125</v>
      </c>
      <c r="AI1681">
        <v>23888.75390625</v>
      </c>
      <c r="AJ1681">
        <v>164692.28125</v>
      </c>
      <c r="AK1681">
        <v>21119</v>
      </c>
      <c r="AL1681">
        <v>2477817.5</v>
      </c>
      <c r="AM1681">
        <v>1990423.375</v>
      </c>
      <c r="AN1681">
        <v>487393.6875</v>
      </c>
      <c r="AO1681" s="5" t="s">
        <v>1011</v>
      </c>
    </row>
    <row r="1682" spans="1:41" ht="15" x14ac:dyDescent="0.25">
      <c r="A1682">
        <v>2016</v>
      </c>
      <c r="B1682" s="5" t="s">
        <v>83</v>
      </c>
      <c r="C1682" s="5" t="s">
        <v>316</v>
      </c>
      <c r="D1682" s="5" t="s">
        <v>253</v>
      </c>
      <c r="E1682" s="5" t="s">
        <v>350</v>
      </c>
      <c r="F1682" s="5" t="s">
        <v>350</v>
      </c>
      <c r="G1682" s="5" t="s">
        <v>97</v>
      </c>
      <c r="H1682" s="5" t="s">
        <v>319</v>
      </c>
      <c r="I1682">
        <v>52043.9296875</v>
      </c>
      <c r="J1682">
        <v>94729.359375</v>
      </c>
      <c r="K1682">
        <v>7432.21484375</v>
      </c>
      <c r="L1682">
        <v>13036.7646484375</v>
      </c>
      <c r="M1682">
        <v>48659.80078125</v>
      </c>
      <c r="N1682">
        <v>33311.24609375</v>
      </c>
      <c r="O1682">
        <v>39489.90625</v>
      </c>
      <c r="P1682">
        <v>40996.81640625</v>
      </c>
      <c r="Q1682">
        <v>20075.943359375</v>
      </c>
      <c r="R1682">
        <v>31073.798828125</v>
      </c>
      <c r="S1682">
        <v>57111</v>
      </c>
      <c r="T1682">
        <v>35747.2578125</v>
      </c>
      <c r="U1682">
        <v>10149.3896484375</v>
      </c>
      <c r="V1682">
        <v>42996</v>
      </c>
      <c r="W1682">
        <v>17459.056640625</v>
      </c>
      <c r="X1682">
        <v>65907.796875</v>
      </c>
      <c r="Y1682">
        <v>248339.359375</v>
      </c>
      <c r="Z1682">
        <v>35259.2890625</v>
      </c>
      <c r="AA1682">
        <v>364003.28125</v>
      </c>
      <c r="AB1682">
        <v>9492.962890625</v>
      </c>
      <c r="AC1682">
        <v>39584.4609375</v>
      </c>
      <c r="AD1682">
        <v>59068.44921875</v>
      </c>
      <c r="AE1682">
        <v>42408.84765625</v>
      </c>
      <c r="AF1682">
        <v>145999.71875</v>
      </c>
      <c r="AG1682">
        <v>611723</v>
      </c>
      <c r="AH1682">
        <v>102017.453125</v>
      </c>
      <c r="AI1682">
        <v>23888.75390625</v>
      </c>
      <c r="AJ1682">
        <v>164692.28125</v>
      </c>
      <c r="AK1682">
        <v>21119</v>
      </c>
      <c r="AL1682">
        <v>2477817.5</v>
      </c>
      <c r="AM1682">
        <v>1990423.375</v>
      </c>
      <c r="AN1682">
        <v>487393.6875</v>
      </c>
      <c r="AO1682" s="5" t="s">
        <v>1012</v>
      </c>
    </row>
    <row r="1683" spans="1:41" ht="15" x14ac:dyDescent="0.25">
      <c r="A1683">
        <v>2016</v>
      </c>
      <c r="B1683" s="5" t="s">
        <v>83</v>
      </c>
      <c r="C1683" s="5" t="s">
        <v>1732</v>
      </c>
      <c r="D1683" s="5" t="s">
        <v>253</v>
      </c>
      <c r="E1683" s="5" t="s">
        <v>1733</v>
      </c>
      <c r="F1683" s="5" t="s">
        <v>1733</v>
      </c>
      <c r="G1683" s="5" t="s">
        <v>94</v>
      </c>
      <c r="H1683" s="5" t="s">
        <v>319</v>
      </c>
      <c r="I1683">
        <v>-0.14950446784496307</v>
      </c>
      <c r="J1683">
        <v>0.20201173424720764</v>
      </c>
      <c r="K1683">
        <v>0.17913861572742462</v>
      </c>
      <c r="L1683">
        <v>2.509886771440506E-2</v>
      </c>
      <c r="M1683">
        <v>-0.34297144412994385</v>
      </c>
      <c r="N1683">
        <v>3.0249321833252907E-2</v>
      </c>
      <c r="O1683">
        <v>-0.28132069110870361</v>
      </c>
      <c r="P1683">
        <v>-0.22290530800819397</v>
      </c>
      <c r="Q1683">
        <v>-2.0611975342035294E-2</v>
      </c>
      <c r="R1683">
        <v>1.6065197065472603E-2</v>
      </c>
      <c r="S1683">
        <v>0.49538975954055786</v>
      </c>
      <c r="T1683">
        <v>-0.20023629069328308</v>
      </c>
      <c r="U1683">
        <v>0.21420790255069733</v>
      </c>
      <c r="V1683">
        <v>0.24811400473117828</v>
      </c>
      <c r="W1683">
        <v>0.14668901264667511</v>
      </c>
      <c r="X1683">
        <v>0.23103173077106476</v>
      </c>
      <c r="Y1683">
        <v>-0.1224072277545929</v>
      </c>
      <c r="Z1683">
        <v>0.31602954864501953</v>
      </c>
      <c r="AA1683">
        <v>141.10037231445312</v>
      </c>
      <c r="AB1683">
        <v>-0.41453033685684204</v>
      </c>
      <c r="AC1683">
        <v>-0.17374333739280701</v>
      </c>
      <c r="AD1683">
        <v>0.41468566656112671</v>
      </c>
      <c r="AE1683">
        <v>-0.15745458006858826</v>
      </c>
      <c r="AF1683">
        <v>-0.38775300979614258</v>
      </c>
      <c r="AG1683">
        <v>-33.675155639648437</v>
      </c>
      <c r="AH1683">
        <v>-0.49807155132293701</v>
      </c>
      <c r="AI1683">
        <v>-0.10236085206270218</v>
      </c>
      <c r="AJ1683">
        <v>0</v>
      </c>
      <c r="AK1683">
        <v>0.36881810426712036</v>
      </c>
      <c r="AL1683">
        <v>107.23887634277344</v>
      </c>
      <c r="AM1683">
        <v>107.24261474609375</v>
      </c>
      <c r="AN1683">
        <v>-3.7382841110229492E-3</v>
      </c>
      <c r="AO1683" s="5" t="s">
        <v>1785</v>
      </c>
    </row>
    <row r="1684" spans="1:41" ht="15" x14ac:dyDescent="0.25">
      <c r="A1684">
        <v>2016</v>
      </c>
      <c r="B1684" s="5" t="s">
        <v>83</v>
      </c>
      <c r="C1684" s="5" t="s">
        <v>1732</v>
      </c>
      <c r="D1684" s="5" t="s">
        <v>253</v>
      </c>
      <c r="E1684" s="5" t="s">
        <v>1733</v>
      </c>
      <c r="F1684" s="5" t="s">
        <v>1733</v>
      </c>
      <c r="G1684" s="5" t="s">
        <v>97</v>
      </c>
      <c r="H1684" s="5" t="s">
        <v>319</v>
      </c>
      <c r="I1684">
        <v>-0.14950446784496307</v>
      </c>
      <c r="J1684">
        <v>0.20201173424720764</v>
      </c>
      <c r="K1684">
        <v>0.17913861572742462</v>
      </c>
      <c r="L1684">
        <v>2.509886771440506E-2</v>
      </c>
      <c r="M1684">
        <v>-0.34297144412994385</v>
      </c>
      <c r="N1684">
        <v>3.0249321833252907E-2</v>
      </c>
      <c r="O1684">
        <v>-0.28132069110870361</v>
      </c>
      <c r="P1684">
        <v>-0.22290530800819397</v>
      </c>
      <c r="Q1684">
        <v>-2.0611975342035294E-2</v>
      </c>
      <c r="R1684">
        <v>1.6065197065472603E-2</v>
      </c>
      <c r="S1684">
        <v>0.49538975954055786</v>
      </c>
      <c r="T1684">
        <v>-0.20023629069328308</v>
      </c>
      <c r="U1684">
        <v>0.21420790255069733</v>
      </c>
      <c r="V1684">
        <v>0.24811400473117828</v>
      </c>
      <c r="W1684">
        <v>0.14668901264667511</v>
      </c>
      <c r="X1684">
        <v>0.23103173077106476</v>
      </c>
      <c r="Y1684">
        <v>-0.1224072277545929</v>
      </c>
      <c r="Z1684">
        <v>0.31602954864501953</v>
      </c>
      <c r="AA1684">
        <v>141.10037231445312</v>
      </c>
      <c r="AB1684">
        <v>-0.41453033685684204</v>
      </c>
      <c r="AC1684">
        <v>-0.17374333739280701</v>
      </c>
      <c r="AD1684">
        <v>0.41468566656112671</v>
      </c>
      <c r="AE1684">
        <v>-0.15745458006858826</v>
      </c>
      <c r="AF1684">
        <v>-0.38775300979614258</v>
      </c>
      <c r="AG1684">
        <v>-33.675155639648437</v>
      </c>
      <c r="AH1684">
        <v>-0.49807155132293701</v>
      </c>
      <c r="AI1684">
        <v>-0.10236085206270218</v>
      </c>
      <c r="AJ1684">
        <v>0</v>
      </c>
      <c r="AK1684">
        <v>0.36881810426712036</v>
      </c>
      <c r="AL1684">
        <v>107.23887634277344</v>
      </c>
      <c r="AM1684">
        <v>107.24261474609375</v>
      </c>
      <c r="AN1684">
        <v>-3.7382841110229492E-3</v>
      </c>
      <c r="AO1684" s="5" t="s">
        <v>1786</v>
      </c>
    </row>
    <row r="1685" spans="1:41" ht="15" x14ac:dyDescent="0.25">
      <c r="A1685">
        <v>2016</v>
      </c>
      <c r="B1685" s="5" t="s">
        <v>83</v>
      </c>
      <c r="C1685" s="5" t="s">
        <v>1732</v>
      </c>
      <c r="D1685" s="5" t="s">
        <v>253</v>
      </c>
      <c r="E1685" s="5" t="s">
        <v>39</v>
      </c>
      <c r="F1685" s="5" t="s">
        <v>39</v>
      </c>
      <c r="G1685" s="5" t="s">
        <v>94</v>
      </c>
      <c r="H1685" s="5" t="s">
        <v>319</v>
      </c>
      <c r="I1685">
        <v>87.344581604003906</v>
      </c>
      <c r="J1685">
        <v>0</v>
      </c>
      <c r="K1685">
        <v>230</v>
      </c>
      <c r="L1685">
        <v>25.799999237060547</v>
      </c>
      <c r="M1685">
        <v>246.52581787109375</v>
      </c>
      <c r="N1685">
        <v>88.59869384765625</v>
      </c>
      <c r="O1685">
        <v>999.97674560546875</v>
      </c>
      <c r="P1685">
        <v>647.2236328125</v>
      </c>
      <c r="Q1685">
        <v>36.009998321533203</v>
      </c>
      <c r="R1685">
        <v>51.112438201904297</v>
      </c>
      <c r="S1685">
        <v>146</v>
      </c>
      <c r="T1685">
        <v>380.90399169921875</v>
      </c>
      <c r="U1685">
        <v>0</v>
      </c>
      <c r="V1685">
        <v>506</v>
      </c>
      <c r="W1685">
        <v>146</v>
      </c>
      <c r="X1685">
        <v>0</v>
      </c>
      <c r="Y1685">
        <v>3055.197998046875</v>
      </c>
      <c r="Z1685">
        <v>64.800003051757812</v>
      </c>
      <c r="AA1685">
        <v>11131.2490234375</v>
      </c>
      <c r="AB1685">
        <v>0</v>
      </c>
      <c r="AC1685">
        <v>428.63363647460937</v>
      </c>
      <c r="AD1685">
        <v>392.739990234375</v>
      </c>
      <c r="AE1685">
        <v>30.972806930541992</v>
      </c>
      <c r="AF1685">
        <v>2814.780029296875</v>
      </c>
      <c r="AG1685">
        <v>11138.86328125</v>
      </c>
      <c r="AH1685">
        <v>267.58184814453125</v>
      </c>
      <c r="AI1685">
        <v>188.43075561523437</v>
      </c>
      <c r="AJ1685">
        <v>0</v>
      </c>
      <c r="AK1685">
        <v>425</v>
      </c>
      <c r="AL1685">
        <v>33529.7421875</v>
      </c>
      <c r="AM1685">
        <v>30106.5859375</v>
      </c>
      <c r="AN1685">
        <v>3423.158935546875</v>
      </c>
      <c r="AO1685" s="5" t="s">
        <v>1787</v>
      </c>
    </row>
    <row r="1686" spans="1:41" ht="15" x14ac:dyDescent="0.25">
      <c r="A1686">
        <v>2016</v>
      </c>
      <c r="B1686" s="5" t="s">
        <v>83</v>
      </c>
      <c r="C1686" s="5" t="s">
        <v>1732</v>
      </c>
      <c r="D1686" s="5" t="s">
        <v>253</v>
      </c>
      <c r="E1686" s="5" t="s">
        <v>39</v>
      </c>
      <c r="F1686" s="5" t="s">
        <v>39</v>
      </c>
      <c r="G1686" s="5" t="s">
        <v>97</v>
      </c>
      <c r="H1686" s="5" t="s">
        <v>319</v>
      </c>
      <c r="I1686">
        <v>87.344581604003906</v>
      </c>
      <c r="J1686">
        <v>0</v>
      </c>
      <c r="K1686">
        <v>230</v>
      </c>
      <c r="L1686">
        <v>25.799999237060547</v>
      </c>
      <c r="M1686">
        <v>246.52581787109375</v>
      </c>
      <c r="N1686">
        <v>88.59869384765625</v>
      </c>
      <c r="O1686">
        <v>999.97674560546875</v>
      </c>
      <c r="P1686">
        <v>647.2236328125</v>
      </c>
      <c r="Q1686">
        <v>36.009998321533203</v>
      </c>
      <c r="R1686">
        <v>51.112438201904297</v>
      </c>
      <c r="S1686">
        <v>146</v>
      </c>
      <c r="T1686">
        <v>380.90399169921875</v>
      </c>
      <c r="U1686">
        <v>0</v>
      </c>
      <c r="V1686">
        <v>506</v>
      </c>
      <c r="W1686">
        <v>146</v>
      </c>
      <c r="X1686">
        <v>0</v>
      </c>
      <c r="Y1686">
        <v>3055.197998046875</v>
      </c>
      <c r="Z1686">
        <v>64.800003051757812</v>
      </c>
      <c r="AA1686">
        <v>11131.2490234375</v>
      </c>
      <c r="AB1686">
        <v>0</v>
      </c>
      <c r="AC1686">
        <v>428.63363647460937</v>
      </c>
      <c r="AD1686">
        <v>392.739990234375</v>
      </c>
      <c r="AE1686">
        <v>30.972806930541992</v>
      </c>
      <c r="AF1686">
        <v>2814.780029296875</v>
      </c>
      <c r="AG1686">
        <v>11138.86328125</v>
      </c>
      <c r="AH1686">
        <v>267.58184814453125</v>
      </c>
      <c r="AI1686">
        <v>188.43075561523437</v>
      </c>
      <c r="AJ1686">
        <v>0</v>
      </c>
      <c r="AK1686">
        <v>425</v>
      </c>
      <c r="AL1686">
        <v>33529.7421875</v>
      </c>
      <c r="AM1686">
        <v>30106.5859375</v>
      </c>
      <c r="AN1686">
        <v>3423.158935546875</v>
      </c>
      <c r="AO1686" s="5" t="s">
        <v>1788</v>
      </c>
    </row>
    <row r="1687" spans="1:41" ht="15" x14ac:dyDescent="0.25">
      <c r="A1687">
        <v>2016</v>
      </c>
      <c r="B1687" s="5" t="s">
        <v>83</v>
      </c>
      <c r="C1687" s="5" t="s">
        <v>1732</v>
      </c>
      <c r="D1687" s="5" t="s">
        <v>253</v>
      </c>
      <c r="E1687" s="5" t="s">
        <v>317</v>
      </c>
      <c r="F1687" s="5" t="s">
        <v>318</v>
      </c>
      <c r="G1687" s="5" t="s">
        <v>94</v>
      </c>
      <c r="H1687" s="5" t="s">
        <v>319</v>
      </c>
      <c r="I1687">
        <v>9915.673828125</v>
      </c>
      <c r="J1687">
        <v>12318</v>
      </c>
      <c r="K1687">
        <v>1307</v>
      </c>
      <c r="L1687">
        <v>2741</v>
      </c>
      <c r="M1687">
        <v>7622.7568359375</v>
      </c>
      <c r="N1687">
        <v>5666.94140625</v>
      </c>
      <c r="O1687">
        <v>5630.83349609375</v>
      </c>
      <c r="P1687">
        <v>7615.7138671875</v>
      </c>
      <c r="Q1687">
        <v>2788.945068359375</v>
      </c>
      <c r="R1687">
        <v>5526.40625</v>
      </c>
      <c r="S1687">
        <v>11491</v>
      </c>
      <c r="T1687">
        <v>9495.193359375</v>
      </c>
      <c r="U1687">
        <v>1394.4691162109375</v>
      </c>
      <c r="V1687">
        <v>6937</v>
      </c>
      <c r="W1687">
        <v>3459</v>
      </c>
      <c r="X1687">
        <v>9439</v>
      </c>
      <c r="Y1687">
        <v>37025.73046875</v>
      </c>
      <c r="Z1687">
        <v>7291</v>
      </c>
      <c r="AA1687">
        <v>59696.81640625</v>
      </c>
      <c r="AB1687">
        <v>1339.5965576171875</v>
      </c>
      <c r="AC1687">
        <v>9112.9365234375</v>
      </c>
      <c r="AD1687">
        <v>12233.240234375</v>
      </c>
      <c r="AE1687">
        <v>8425.11328125</v>
      </c>
      <c r="AF1687">
        <v>24801.828125</v>
      </c>
      <c r="AG1687">
        <v>94495</v>
      </c>
      <c r="AH1687">
        <v>20387.578125</v>
      </c>
      <c r="AI1687">
        <v>3429.749267578125</v>
      </c>
      <c r="AJ1687">
        <v>24828.658203125</v>
      </c>
      <c r="AK1687">
        <v>4320</v>
      </c>
      <c r="AL1687">
        <v>410736.15625</v>
      </c>
      <c r="AM1687">
        <v>320581.21875</v>
      </c>
      <c r="AN1687">
        <v>90154.9453125</v>
      </c>
      <c r="AO1687" s="5" t="s">
        <v>985</v>
      </c>
    </row>
    <row r="1688" spans="1:41" ht="15" x14ac:dyDescent="0.25">
      <c r="A1688">
        <v>2016</v>
      </c>
      <c r="B1688" s="5" t="s">
        <v>83</v>
      </c>
      <c r="C1688" s="5" t="s">
        <v>1732</v>
      </c>
      <c r="D1688" s="5" t="s">
        <v>253</v>
      </c>
      <c r="E1688" s="5" t="s">
        <v>317</v>
      </c>
      <c r="F1688" s="5" t="s">
        <v>318</v>
      </c>
      <c r="G1688" s="5" t="s">
        <v>97</v>
      </c>
      <c r="H1688" s="5" t="s">
        <v>319</v>
      </c>
      <c r="I1688">
        <v>9915.673828125</v>
      </c>
      <c r="J1688">
        <v>12318</v>
      </c>
      <c r="K1688">
        <v>1307</v>
      </c>
      <c r="L1688">
        <v>2741</v>
      </c>
      <c r="M1688">
        <v>7622.7568359375</v>
      </c>
      <c r="N1688">
        <v>5666.94140625</v>
      </c>
      <c r="O1688">
        <v>5630.83349609375</v>
      </c>
      <c r="P1688">
        <v>7615.7138671875</v>
      </c>
      <c r="Q1688">
        <v>2788.945068359375</v>
      </c>
      <c r="R1688">
        <v>5526.40625</v>
      </c>
      <c r="S1688">
        <v>11491</v>
      </c>
      <c r="T1688">
        <v>9495.193359375</v>
      </c>
      <c r="U1688">
        <v>1394.4691162109375</v>
      </c>
      <c r="V1688">
        <v>6937</v>
      </c>
      <c r="W1688">
        <v>3459</v>
      </c>
      <c r="X1688">
        <v>9439</v>
      </c>
      <c r="Y1688">
        <v>37025.73046875</v>
      </c>
      <c r="Z1688">
        <v>7291</v>
      </c>
      <c r="AA1688">
        <v>59696.81640625</v>
      </c>
      <c r="AB1688">
        <v>1339.5965576171875</v>
      </c>
      <c r="AC1688">
        <v>9112.9365234375</v>
      </c>
      <c r="AD1688">
        <v>12233.240234375</v>
      </c>
      <c r="AE1688">
        <v>8425.11328125</v>
      </c>
      <c r="AF1688">
        <v>24801.828125</v>
      </c>
      <c r="AG1688">
        <v>94495</v>
      </c>
      <c r="AH1688">
        <v>20387.578125</v>
      </c>
      <c r="AI1688">
        <v>3429.749267578125</v>
      </c>
      <c r="AJ1688">
        <v>24828.658203125</v>
      </c>
      <c r="AK1688">
        <v>4320</v>
      </c>
      <c r="AL1688">
        <v>410736.15625</v>
      </c>
      <c r="AM1688">
        <v>320581.21875</v>
      </c>
      <c r="AN1688">
        <v>90154.9453125</v>
      </c>
      <c r="AO1688" s="5" t="s">
        <v>986</v>
      </c>
    </row>
    <row r="1689" spans="1:41" ht="15" x14ac:dyDescent="0.25">
      <c r="A1689">
        <v>2016</v>
      </c>
      <c r="B1689" s="5" t="s">
        <v>83</v>
      </c>
      <c r="C1689" s="5" t="s">
        <v>1732</v>
      </c>
      <c r="D1689" s="5" t="s">
        <v>253</v>
      </c>
      <c r="E1689" s="5" t="s">
        <v>317</v>
      </c>
      <c r="F1689" s="5" t="s">
        <v>322</v>
      </c>
      <c r="G1689" s="5" t="s">
        <v>94</v>
      </c>
      <c r="H1689" s="5" t="s">
        <v>319</v>
      </c>
      <c r="I1689">
        <v>962.67742919921875</v>
      </c>
      <c r="J1689">
        <v>1939.7979736328125</v>
      </c>
      <c r="K1689">
        <v>117.80753326416016</v>
      </c>
      <c r="L1689">
        <v>320.61004638671875</v>
      </c>
      <c r="M1689">
        <v>1336.798828125</v>
      </c>
      <c r="N1689">
        <v>814.86773681640625</v>
      </c>
      <c r="O1689">
        <v>855.2818603515625</v>
      </c>
      <c r="P1689">
        <v>1323.7640380859375</v>
      </c>
      <c r="Q1689">
        <v>434.99459838867188</v>
      </c>
      <c r="R1689">
        <v>663.0594482421875</v>
      </c>
      <c r="S1689">
        <v>1358.504638671875</v>
      </c>
      <c r="T1689">
        <v>1276.284423828125</v>
      </c>
      <c r="U1689">
        <v>244.49539184570312</v>
      </c>
      <c r="V1689">
        <v>947.75189208984375</v>
      </c>
      <c r="W1689">
        <v>433.85330200195312</v>
      </c>
      <c r="X1689">
        <v>1420.7569580078125</v>
      </c>
      <c r="Y1689">
        <v>5303.98876953125</v>
      </c>
      <c r="Z1689">
        <v>959.507568359375</v>
      </c>
      <c r="AA1689">
        <v>8575.322265625</v>
      </c>
      <c r="AB1689">
        <v>210.45669555664062</v>
      </c>
      <c r="AC1689">
        <v>1032.5101318359375</v>
      </c>
      <c r="AD1689">
        <v>1899.5352783203125</v>
      </c>
      <c r="AE1689">
        <v>1268.4952392578125</v>
      </c>
      <c r="AF1689">
        <v>3129.394775390625</v>
      </c>
      <c r="AG1689">
        <v>11076.5380859375</v>
      </c>
      <c r="AH1689">
        <v>2844.72216796875</v>
      </c>
      <c r="AI1689">
        <v>534.025390625</v>
      </c>
      <c r="AJ1689">
        <v>3438.031494140625</v>
      </c>
      <c r="AK1689">
        <v>659.63116455078125</v>
      </c>
      <c r="AL1689">
        <v>55383.46875</v>
      </c>
      <c r="AM1689">
        <v>42435.80859375</v>
      </c>
      <c r="AN1689">
        <v>12947.658203125</v>
      </c>
      <c r="AO1689" s="5" t="s">
        <v>987</v>
      </c>
    </row>
    <row r="1690" spans="1:41" ht="15" x14ac:dyDescent="0.25">
      <c r="A1690">
        <v>2016</v>
      </c>
      <c r="B1690" s="5" t="s">
        <v>83</v>
      </c>
      <c r="C1690" s="5" t="s">
        <v>1732</v>
      </c>
      <c r="D1690" s="5" t="s">
        <v>253</v>
      </c>
      <c r="E1690" s="5" t="s">
        <v>317</v>
      </c>
      <c r="F1690" s="5" t="s">
        <v>322</v>
      </c>
      <c r="G1690" s="5" t="s">
        <v>97</v>
      </c>
      <c r="H1690" s="5" t="s">
        <v>319</v>
      </c>
      <c r="I1690">
        <v>962.67742919921875</v>
      </c>
      <c r="J1690">
        <v>1939.7979736328125</v>
      </c>
      <c r="K1690">
        <v>117.80753326416016</v>
      </c>
      <c r="L1690">
        <v>320.61004638671875</v>
      </c>
      <c r="M1690">
        <v>1336.798828125</v>
      </c>
      <c r="N1690">
        <v>814.86773681640625</v>
      </c>
      <c r="O1690">
        <v>855.2818603515625</v>
      </c>
      <c r="P1690">
        <v>1323.7640380859375</v>
      </c>
      <c r="Q1690">
        <v>434.99459838867188</v>
      </c>
      <c r="R1690">
        <v>663.0594482421875</v>
      </c>
      <c r="S1690">
        <v>1358.504638671875</v>
      </c>
      <c r="T1690">
        <v>1276.284423828125</v>
      </c>
      <c r="U1690">
        <v>244.49539184570312</v>
      </c>
      <c r="V1690">
        <v>947.75189208984375</v>
      </c>
      <c r="W1690">
        <v>433.85330200195312</v>
      </c>
      <c r="X1690">
        <v>1420.7569580078125</v>
      </c>
      <c r="Y1690">
        <v>5303.98876953125</v>
      </c>
      <c r="Z1690">
        <v>959.507568359375</v>
      </c>
      <c r="AA1690">
        <v>8575.322265625</v>
      </c>
      <c r="AB1690">
        <v>210.45669555664062</v>
      </c>
      <c r="AC1690">
        <v>1032.5101318359375</v>
      </c>
      <c r="AD1690">
        <v>1899.5352783203125</v>
      </c>
      <c r="AE1690">
        <v>1268.4952392578125</v>
      </c>
      <c r="AF1690">
        <v>3129.394775390625</v>
      </c>
      <c r="AG1690">
        <v>11076.5380859375</v>
      </c>
      <c r="AH1690">
        <v>2844.72216796875</v>
      </c>
      <c r="AI1690">
        <v>534.025390625</v>
      </c>
      <c r="AJ1690">
        <v>3438.031494140625</v>
      </c>
      <c r="AK1690">
        <v>659.63116455078125</v>
      </c>
      <c r="AL1690">
        <v>55383.46875</v>
      </c>
      <c r="AM1690">
        <v>42435.80859375</v>
      </c>
      <c r="AN1690">
        <v>12947.658203125</v>
      </c>
      <c r="AO1690" s="5" t="s">
        <v>988</v>
      </c>
    </row>
    <row r="1691" spans="1:41" ht="15" x14ac:dyDescent="0.25">
      <c r="A1691">
        <v>2016</v>
      </c>
      <c r="B1691" s="5" t="s">
        <v>83</v>
      </c>
      <c r="C1691" s="5" t="s">
        <v>1732</v>
      </c>
      <c r="D1691" s="5" t="s">
        <v>253</v>
      </c>
      <c r="E1691" s="5" t="s">
        <v>696</v>
      </c>
      <c r="F1691" s="5" t="s">
        <v>696</v>
      </c>
      <c r="G1691" s="5" t="s">
        <v>94</v>
      </c>
      <c r="H1691" s="5" t="s">
        <v>319</v>
      </c>
      <c r="I1691">
        <v>11857.3154296875</v>
      </c>
      <c r="J1691">
        <v>20446</v>
      </c>
      <c r="K1691">
        <v>1345</v>
      </c>
      <c r="L1691">
        <v>2193</v>
      </c>
      <c r="M1691">
        <v>9360.6083984375</v>
      </c>
      <c r="N1691">
        <v>6362.8955078125</v>
      </c>
      <c r="O1691">
        <v>17143.236328125</v>
      </c>
      <c r="P1691">
        <v>17847.9609375</v>
      </c>
      <c r="Q1691">
        <v>5869.02587890625</v>
      </c>
      <c r="R1691">
        <v>6488.33544921875</v>
      </c>
      <c r="S1691">
        <v>25946</v>
      </c>
      <c r="T1691">
        <v>12328.5810546875</v>
      </c>
      <c r="U1691">
        <v>580.50579833984375</v>
      </c>
      <c r="V1691">
        <v>7777</v>
      </c>
      <c r="W1691">
        <v>10575</v>
      </c>
      <c r="X1691">
        <v>19350.744140625</v>
      </c>
      <c r="Y1691">
        <v>113616.3984375</v>
      </c>
      <c r="Z1691">
        <v>11027.0537109375</v>
      </c>
      <c r="AA1691">
        <v>113407.1640625</v>
      </c>
      <c r="AB1691">
        <v>1811.2833251953125</v>
      </c>
      <c r="AC1691">
        <v>10847.9091796875</v>
      </c>
      <c r="AD1691">
        <v>25525.859375</v>
      </c>
      <c r="AE1691">
        <v>15017.1748046875</v>
      </c>
      <c r="AF1691">
        <v>33577</v>
      </c>
      <c r="AG1691">
        <v>116194</v>
      </c>
      <c r="AH1691">
        <v>38981.1328125</v>
      </c>
      <c r="AI1691">
        <v>3621.545654296875</v>
      </c>
      <c r="AJ1691">
        <v>26281.66796875</v>
      </c>
      <c r="AK1691">
        <v>2165</v>
      </c>
      <c r="AL1691">
        <v>687544.4375</v>
      </c>
      <c r="AM1691">
        <v>519390.40625</v>
      </c>
      <c r="AN1691">
        <v>168153.984375</v>
      </c>
      <c r="AO1691" s="5" t="s">
        <v>1789</v>
      </c>
    </row>
    <row r="1692" spans="1:41" ht="15" x14ac:dyDescent="0.25">
      <c r="A1692">
        <v>2016</v>
      </c>
      <c r="B1692" s="5" t="s">
        <v>83</v>
      </c>
      <c r="C1692" s="5" t="s">
        <v>1732</v>
      </c>
      <c r="D1692" s="5" t="s">
        <v>253</v>
      </c>
      <c r="E1692" s="5" t="s">
        <v>696</v>
      </c>
      <c r="F1692" s="5" t="s">
        <v>696</v>
      </c>
      <c r="G1692" s="5" t="s">
        <v>97</v>
      </c>
      <c r="H1692" s="5" t="s">
        <v>319</v>
      </c>
      <c r="I1692">
        <v>11857.3154296875</v>
      </c>
      <c r="J1692">
        <v>20446</v>
      </c>
      <c r="K1692">
        <v>1345</v>
      </c>
      <c r="L1692">
        <v>2193</v>
      </c>
      <c r="M1692">
        <v>9360.6083984375</v>
      </c>
      <c r="N1692">
        <v>6362.8955078125</v>
      </c>
      <c r="O1692">
        <v>17143.236328125</v>
      </c>
      <c r="P1692">
        <v>17847.9609375</v>
      </c>
      <c r="Q1692">
        <v>5869.02587890625</v>
      </c>
      <c r="R1692">
        <v>6488.33544921875</v>
      </c>
      <c r="S1692">
        <v>25946</v>
      </c>
      <c r="T1692">
        <v>12328.5810546875</v>
      </c>
      <c r="U1692">
        <v>580.50579833984375</v>
      </c>
      <c r="V1692">
        <v>7777</v>
      </c>
      <c r="W1692">
        <v>10575</v>
      </c>
      <c r="X1692">
        <v>19350.744140625</v>
      </c>
      <c r="Y1692">
        <v>113616.3984375</v>
      </c>
      <c r="Z1692">
        <v>11027.0537109375</v>
      </c>
      <c r="AA1692">
        <v>113407.1640625</v>
      </c>
      <c r="AB1692">
        <v>1811.2833251953125</v>
      </c>
      <c r="AC1692">
        <v>10847.9091796875</v>
      </c>
      <c r="AD1692">
        <v>25525.859375</v>
      </c>
      <c r="AE1692">
        <v>15017.1748046875</v>
      </c>
      <c r="AF1692">
        <v>33577</v>
      </c>
      <c r="AG1692">
        <v>116194</v>
      </c>
      <c r="AH1692">
        <v>38981.1328125</v>
      </c>
      <c r="AI1692">
        <v>3621.545654296875</v>
      </c>
      <c r="AJ1692">
        <v>26281.66796875</v>
      </c>
      <c r="AK1692">
        <v>2165</v>
      </c>
      <c r="AL1692">
        <v>687544.4375</v>
      </c>
      <c r="AM1692">
        <v>519390.40625</v>
      </c>
      <c r="AN1692">
        <v>168153.984375</v>
      </c>
      <c r="AO1692" s="5" t="s">
        <v>1790</v>
      </c>
    </row>
    <row r="1693" spans="1:41" ht="15" x14ac:dyDescent="0.25">
      <c r="A1693">
        <v>2016</v>
      </c>
      <c r="B1693" s="5" t="s">
        <v>83</v>
      </c>
      <c r="C1693" s="5" t="s">
        <v>1732</v>
      </c>
      <c r="D1693" s="5" t="s">
        <v>253</v>
      </c>
      <c r="E1693" s="5" t="s">
        <v>1734</v>
      </c>
      <c r="F1693" s="5" t="s">
        <v>1734</v>
      </c>
      <c r="G1693" s="5" t="s">
        <v>94</v>
      </c>
      <c r="H1693" s="5" t="s">
        <v>319</v>
      </c>
      <c r="I1693">
        <v>-2166</v>
      </c>
      <c r="J1693">
        <v>0</v>
      </c>
      <c r="K1693">
        <v>0</v>
      </c>
      <c r="L1693">
        <v>0</v>
      </c>
      <c r="M1693">
        <v>0</v>
      </c>
      <c r="N1693">
        <v>0</v>
      </c>
      <c r="O1693">
        <v>0</v>
      </c>
      <c r="P1693">
        <v>0</v>
      </c>
      <c r="Q1693">
        <v>0</v>
      </c>
      <c r="R1693">
        <v>0</v>
      </c>
      <c r="S1693">
        <v>0</v>
      </c>
      <c r="T1693">
        <v>0</v>
      </c>
      <c r="U1693">
        <v>0</v>
      </c>
      <c r="V1693">
        <v>0</v>
      </c>
      <c r="W1693">
        <v>0</v>
      </c>
      <c r="X1693">
        <v>0</v>
      </c>
      <c r="Y1693">
        <v>0</v>
      </c>
      <c r="Z1693">
        <v>0</v>
      </c>
      <c r="AA1693">
        <v>0</v>
      </c>
      <c r="AB1693">
        <v>0</v>
      </c>
      <c r="AC1693">
        <v>0</v>
      </c>
      <c r="AD1693">
        <v>0</v>
      </c>
      <c r="AE1693">
        <v>0</v>
      </c>
      <c r="AF1693">
        <v>0</v>
      </c>
      <c r="AG1693">
        <v>0</v>
      </c>
      <c r="AH1693">
        <v>0</v>
      </c>
      <c r="AI1693">
        <v>0</v>
      </c>
      <c r="AJ1693">
        <v>0</v>
      </c>
      <c r="AK1693">
        <v>0</v>
      </c>
      <c r="AL1693">
        <v>-2166</v>
      </c>
      <c r="AM1693">
        <v>-2166</v>
      </c>
      <c r="AN1693">
        <v>0</v>
      </c>
      <c r="AO1693" s="5" t="s">
        <v>1791</v>
      </c>
    </row>
    <row r="1694" spans="1:41" ht="15" x14ac:dyDescent="0.25">
      <c r="A1694">
        <v>2016</v>
      </c>
      <c r="B1694" s="5" t="s">
        <v>83</v>
      </c>
      <c r="C1694" s="5" t="s">
        <v>1732</v>
      </c>
      <c r="D1694" s="5" t="s">
        <v>253</v>
      </c>
      <c r="E1694" s="5" t="s">
        <v>1734</v>
      </c>
      <c r="F1694" s="5" t="s">
        <v>1734</v>
      </c>
      <c r="G1694" s="5" t="s">
        <v>97</v>
      </c>
      <c r="H1694" s="5" t="s">
        <v>319</v>
      </c>
      <c r="I1694">
        <v>-2166</v>
      </c>
      <c r="J1694">
        <v>0</v>
      </c>
      <c r="K1694">
        <v>0</v>
      </c>
      <c r="L1694">
        <v>0</v>
      </c>
      <c r="M1694">
        <v>0</v>
      </c>
      <c r="N1694">
        <v>0</v>
      </c>
      <c r="O1694">
        <v>0</v>
      </c>
      <c r="P1694">
        <v>0</v>
      </c>
      <c r="Q1694">
        <v>0</v>
      </c>
      <c r="R1694">
        <v>0</v>
      </c>
      <c r="S1694">
        <v>0</v>
      </c>
      <c r="T1694">
        <v>0</v>
      </c>
      <c r="U1694">
        <v>0</v>
      </c>
      <c r="V1694">
        <v>0</v>
      </c>
      <c r="W1694">
        <v>0</v>
      </c>
      <c r="X1694">
        <v>0</v>
      </c>
      <c r="Y1694">
        <v>0</v>
      </c>
      <c r="Z1694">
        <v>0</v>
      </c>
      <c r="AA1694">
        <v>0</v>
      </c>
      <c r="AB1694">
        <v>0</v>
      </c>
      <c r="AC1694">
        <v>0</v>
      </c>
      <c r="AD1694">
        <v>0</v>
      </c>
      <c r="AE1694">
        <v>0</v>
      </c>
      <c r="AF1694">
        <v>0</v>
      </c>
      <c r="AG1694">
        <v>0</v>
      </c>
      <c r="AH1694">
        <v>0</v>
      </c>
      <c r="AI1694">
        <v>0</v>
      </c>
      <c r="AJ1694">
        <v>0</v>
      </c>
      <c r="AK1694">
        <v>0</v>
      </c>
      <c r="AL1694">
        <v>-2166</v>
      </c>
      <c r="AM1694">
        <v>-2166</v>
      </c>
      <c r="AN1694">
        <v>0</v>
      </c>
      <c r="AO1694" s="5" t="s">
        <v>1792</v>
      </c>
    </row>
    <row r="1695" spans="1:41" ht="15" x14ac:dyDescent="0.25">
      <c r="A1695">
        <v>2016</v>
      </c>
      <c r="B1695" s="5" t="s">
        <v>83</v>
      </c>
      <c r="C1695" s="5" t="s">
        <v>1732</v>
      </c>
      <c r="D1695" s="5" t="s">
        <v>253</v>
      </c>
      <c r="E1695" s="5" t="s">
        <v>1735</v>
      </c>
      <c r="F1695" s="5" t="s">
        <v>1735</v>
      </c>
      <c r="G1695" s="5" t="s">
        <v>94</v>
      </c>
      <c r="H1695" s="5" t="s">
        <v>319</v>
      </c>
      <c r="I1695">
        <v>166972.109375</v>
      </c>
      <c r="J1695">
        <v>340665</v>
      </c>
      <c r="K1695">
        <v>28465.986328125</v>
      </c>
      <c r="L1695">
        <v>54426.8359375</v>
      </c>
      <c r="M1695">
        <v>231077.09375</v>
      </c>
      <c r="N1695">
        <v>140585.90625</v>
      </c>
      <c r="O1695">
        <v>158038.5</v>
      </c>
      <c r="P1695">
        <v>237257.609375</v>
      </c>
      <c r="Q1695">
        <v>77667.046875</v>
      </c>
      <c r="R1695">
        <v>114856.796875</v>
      </c>
      <c r="S1695">
        <v>247342</v>
      </c>
      <c r="T1695">
        <v>221243.90625</v>
      </c>
      <c r="U1695">
        <v>41099.74609375</v>
      </c>
      <c r="V1695">
        <v>163098</v>
      </c>
      <c r="W1695">
        <v>81660</v>
      </c>
      <c r="X1695">
        <v>253531.296875</v>
      </c>
      <c r="Y1695">
        <v>986594.875</v>
      </c>
      <c r="Z1695">
        <v>168273.109375</v>
      </c>
      <c r="AA1695">
        <v>1528013</v>
      </c>
      <c r="AB1695">
        <v>36563.16015625</v>
      </c>
      <c r="AC1695">
        <v>179553.734375</v>
      </c>
      <c r="AD1695">
        <v>339945.65625</v>
      </c>
      <c r="AE1695">
        <v>224551.125</v>
      </c>
      <c r="AF1695">
        <v>547998.375</v>
      </c>
      <c r="AG1695">
        <v>2682398</v>
      </c>
      <c r="AH1695">
        <v>508016.40625</v>
      </c>
      <c r="AI1695">
        <v>91746.3671875</v>
      </c>
      <c r="AJ1695">
        <v>591580.0625</v>
      </c>
      <c r="AK1695">
        <v>110500</v>
      </c>
      <c r="AL1695">
        <v>10553720</v>
      </c>
      <c r="AM1695">
        <v>8245591</v>
      </c>
      <c r="AN1695">
        <v>2308130.25</v>
      </c>
      <c r="AO1695" s="5" t="s">
        <v>1793</v>
      </c>
    </row>
    <row r="1696" spans="1:41" ht="15" x14ac:dyDescent="0.25">
      <c r="A1696">
        <v>2016</v>
      </c>
      <c r="B1696" s="5" t="s">
        <v>83</v>
      </c>
      <c r="C1696" s="5" t="s">
        <v>1732</v>
      </c>
      <c r="D1696" s="5" t="s">
        <v>253</v>
      </c>
      <c r="E1696" s="5" t="s">
        <v>1735</v>
      </c>
      <c r="F1696" s="5" t="s">
        <v>1735</v>
      </c>
      <c r="G1696" s="5" t="s">
        <v>97</v>
      </c>
      <c r="H1696" s="5" t="s">
        <v>319</v>
      </c>
      <c r="I1696">
        <v>166972.109375</v>
      </c>
      <c r="J1696">
        <v>340665</v>
      </c>
      <c r="K1696">
        <v>28465.986328125</v>
      </c>
      <c r="L1696">
        <v>54426.8359375</v>
      </c>
      <c r="M1696">
        <v>231077.09375</v>
      </c>
      <c r="N1696">
        <v>140585.90625</v>
      </c>
      <c r="O1696">
        <v>158038.5</v>
      </c>
      <c r="P1696">
        <v>237257.609375</v>
      </c>
      <c r="Q1696">
        <v>77667.046875</v>
      </c>
      <c r="R1696">
        <v>114856.796875</v>
      </c>
      <c r="S1696">
        <v>247342</v>
      </c>
      <c r="T1696">
        <v>221243.90625</v>
      </c>
      <c r="U1696">
        <v>41099.74609375</v>
      </c>
      <c r="V1696">
        <v>163098</v>
      </c>
      <c r="W1696">
        <v>81660</v>
      </c>
      <c r="X1696">
        <v>253531.296875</v>
      </c>
      <c r="Y1696">
        <v>986594.875</v>
      </c>
      <c r="Z1696">
        <v>168273.109375</v>
      </c>
      <c r="AA1696">
        <v>1528013</v>
      </c>
      <c r="AB1696">
        <v>36563.16015625</v>
      </c>
      <c r="AC1696">
        <v>179553.734375</v>
      </c>
      <c r="AD1696">
        <v>339945.65625</v>
      </c>
      <c r="AE1696">
        <v>224551.125</v>
      </c>
      <c r="AF1696">
        <v>547998.375</v>
      </c>
      <c r="AG1696">
        <v>2682398</v>
      </c>
      <c r="AH1696">
        <v>508016.40625</v>
      </c>
      <c r="AI1696">
        <v>91746.3671875</v>
      </c>
      <c r="AJ1696">
        <v>591580.0625</v>
      </c>
      <c r="AK1696">
        <v>110500</v>
      </c>
      <c r="AL1696">
        <v>10553720</v>
      </c>
      <c r="AM1696">
        <v>8245591</v>
      </c>
      <c r="AN1696">
        <v>2308130.25</v>
      </c>
      <c r="AO1696" s="5" t="s">
        <v>1794</v>
      </c>
    </row>
    <row r="1697" spans="1:41" ht="15" x14ac:dyDescent="0.25">
      <c r="A1697">
        <v>2016</v>
      </c>
      <c r="B1697" s="5" t="s">
        <v>83</v>
      </c>
      <c r="C1697" s="5" t="s">
        <v>1732</v>
      </c>
      <c r="D1697" s="5" t="s">
        <v>253</v>
      </c>
      <c r="E1697" s="5" t="s">
        <v>1736</v>
      </c>
      <c r="F1697" s="5" t="s">
        <v>1736</v>
      </c>
      <c r="G1697" s="5" t="s">
        <v>94</v>
      </c>
      <c r="H1697" s="5" t="s">
        <v>319</v>
      </c>
      <c r="I1697">
        <v>166321.28125</v>
      </c>
      <c r="J1697">
        <v>330597</v>
      </c>
      <c r="K1697">
        <v>28540</v>
      </c>
      <c r="L1697">
        <v>54680</v>
      </c>
      <c r="M1697">
        <v>228249.3125</v>
      </c>
      <c r="N1697">
        <v>139163.640625</v>
      </c>
      <c r="O1697">
        <v>146671.078125</v>
      </c>
      <c r="P1697">
        <v>226349.046875</v>
      </c>
      <c r="Q1697">
        <v>74188</v>
      </c>
      <c r="R1697">
        <v>113282.8984375</v>
      </c>
      <c r="S1697">
        <v>231674</v>
      </c>
      <c r="T1697">
        <v>217515.328125</v>
      </c>
      <c r="U1697">
        <v>41669</v>
      </c>
      <c r="V1697">
        <v>161816</v>
      </c>
      <c r="W1697">
        <v>74256</v>
      </c>
      <c r="X1697">
        <v>242198.5625</v>
      </c>
      <c r="Y1697">
        <v>907755.5625</v>
      </c>
      <c r="Z1697">
        <v>163642.03125</v>
      </c>
      <c r="AA1697">
        <v>1476717.375</v>
      </c>
      <c r="AB1697">
        <v>35881.43359375</v>
      </c>
      <c r="AC1697">
        <v>177215.0625</v>
      </c>
      <c r="AD1697">
        <v>325145.84375</v>
      </c>
      <c r="AE1697">
        <v>216721.703125</v>
      </c>
      <c r="AF1697">
        <v>538909</v>
      </c>
      <c r="AG1697">
        <v>2660795</v>
      </c>
      <c r="AH1697">
        <v>486846.21875</v>
      </c>
      <c r="AI1697">
        <v>91209.078125</v>
      </c>
      <c r="AJ1697">
        <v>586689.0625</v>
      </c>
      <c r="AK1697">
        <v>112420</v>
      </c>
      <c r="AL1697">
        <v>10257118</v>
      </c>
      <c r="AM1697">
        <v>8036511.5</v>
      </c>
      <c r="AN1697">
        <v>2220606.75</v>
      </c>
      <c r="AO1697" s="5" t="s">
        <v>1795</v>
      </c>
    </row>
    <row r="1698" spans="1:41" ht="15" x14ac:dyDescent="0.25">
      <c r="A1698">
        <v>2016</v>
      </c>
      <c r="B1698" s="5" t="s">
        <v>83</v>
      </c>
      <c r="C1698" s="5" t="s">
        <v>1732</v>
      </c>
      <c r="D1698" s="5" t="s">
        <v>253</v>
      </c>
      <c r="E1698" s="5" t="s">
        <v>1736</v>
      </c>
      <c r="F1698" s="5" t="s">
        <v>1736</v>
      </c>
      <c r="G1698" s="5" t="s">
        <v>97</v>
      </c>
      <c r="H1698" s="5" t="s">
        <v>319</v>
      </c>
      <c r="I1698">
        <v>166321.28125</v>
      </c>
      <c r="J1698">
        <v>330597</v>
      </c>
      <c r="K1698">
        <v>28540</v>
      </c>
      <c r="L1698">
        <v>54680</v>
      </c>
      <c r="M1698">
        <v>228249.3125</v>
      </c>
      <c r="N1698">
        <v>139163.640625</v>
      </c>
      <c r="O1698">
        <v>146671.078125</v>
      </c>
      <c r="P1698">
        <v>226349.046875</v>
      </c>
      <c r="Q1698">
        <v>74188</v>
      </c>
      <c r="R1698">
        <v>113282.8984375</v>
      </c>
      <c r="S1698">
        <v>231674</v>
      </c>
      <c r="T1698">
        <v>217515.328125</v>
      </c>
      <c r="U1698">
        <v>41669</v>
      </c>
      <c r="V1698">
        <v>161816</v>
      </c>
      <c r="W1698">
        <v>74256</v>
      </c>
      <c r="X1698">
        <v>242198.5625</v>
      </c>
      <c r="Y1698">
        <v>907755.5625</v>
      </c>
      <c r="Z1698">
        <v>163642.03125</v>
      </c>
      <c r="AA1698">
        <v>1476717.375</v>
      </c>
      <c r="AB1698">
        <v>35881.43359375</v>
      </c>
      <c r="AC1698">
        <v>177215.0625</v>
      </c>
      <c r="AD1698">
        <v>325145.84375</v>
      </c>
      <c r="AE1698">
        <v>216721.703125</v>
      </c>
      <c r="AF1698">
        <v>538909</v>
      </c>
      <c r="AG1698">
        <v>2660795</v>
      </c>
      <c r="AH1698">
        <v>486846.21875</v>
      </c>
      <c r="AI1698">
        <v>91209.078125</v>
      </c>
      <c r="AJ1698">
        <v>586689.0625</v>
      </c>
      <c r="AK1698">
        <v>112420</v>
      </c>
      <c r="AL1698">
        <v>10257118</v>
      </c>
      <c r="AM1698">
        <v>8036511.5</v>
      </c>
      <c r="AN1698">
        <v>2220606.75</v>
      </c>
      <c r="AO1698" s="5" t="s">
        <v>1796</v>
      </c>
    </row>
    <row r="1699" spans="1:41" ht="15" x14ac:dyDescent="0.25">
      <c r="A1699">
        <v>2017</v>
      </c>
      <c r="B1699" s="5" t="s">
        <v>1806</v>
      </c>
      <c r="C1699" s="5" t="s">
        <v>363</v>
      </c>
      <c r="D1699" s="5" t="s">
        <v>91</v>
      </c>
      <c r="E1699" s="5" t="s">
        <v>92</v>
      </c>
      <c r="F1699" s="5" t="s">
        <v>93</v>
      </c>
      <c r="G1699" s="5" t="s">
        <v>94</v>
      </c>
      <c r="H1699" s="5" t="s">
        <v>319</v>
      </c>
      <c r="I1699">
        <v>14074.134763509537</v>
      </c>
      <c r="J1699">
        <v>23703.636772124795</v>
      </c>
      <c r="K1699">
        <v>1028.4038189198627</v>
      </c>
      <c r="L1699">
        <v>2997.3686305601832</v>
      </c>
      <c r="M1699">
        <v>12559.381638558823</v>
      </c>
      <c r="N1699">
        <v>13409.951940853904</v>
      </c>
      <c r="O1699">
        <v>9330.0865217526498</v>
      </c>
      <c r="P1699">
        <v>17700.435479970452</v>
      </c>
      <c r="Q1699">
        <v>2487.392818043626</v>
      </c>
      <c r="R1699">
        <v>10142.070641381182</v>
      </c>
      <c r="S1699">
        <v>19786.060974426942</v>
      </c>
      <c r="T1699">
        <v>12362.270906599184</v>
      </c>
      <c r="U1699">
        <v>1193.3735893115461</v>
      </c>
      <c r="V1699">
        <v>11535.262835551126</v>
      </c>
      <c r="W1699">
        <v>6268.9782794989969</v>
      </c>
      <c r="X1699">
        <v>13138.278446486429</v>
      </c>
      <c r="Y1699">
        <v>72158.596706898999</v>
      </c>
      <c r="Z1699">
        <v>11325.297055854988</v>
      </c>
      <c r="AA1699">
        <v>113619.90103438226</v>
      </c>
      <c r="AB1699">
        <v>2076.0902094444727</v>
      </c>
      <c r="AC1699">
        <v>10653.528437392426</v>
      </c>
      <c r="AD1699">
        <v>21036.088353308853</v>
      </c>
      <c r="AE1699">
        <v>23441.117705774552</v>
      </c>
      <c r="AF1699">
        <v>37743.232700501307</v>
      </c>
      <c r="AG1699">
        <v>160252.44583119266</v>
      </c>
      <c r="AH1699">
        <v>52242.646116306845</v>
      </c>
      <c r="AI1699">
        <v>5641.2234483666634</v>
      </c>
      <c r="AJ1699">
        <v>38617.906896326735</v>
      </c>
      <c r="AK1699">
        <v>1961.4660337940297</v>
      </c>
      <c r="AL1699">
        <v>722486.625</v>
      </c>
      <c r="AM1699">
        <v>565055.6875</v>
      </c>
      <c r="AN1699">
        <v>157430.96875</v>
      </c>
      <c r="AO1699" s="5" t="s">
        <v>2486</v>
      </c>
    </row>
    <row r="1700" spans="1:41" ht="15" x14ac:dyDescent="0.25">
      <c r="A1700">
        <v>2017</v>
      </c>
      <c r="B1700" s="5" t="s">
        <v>1807</v>
      </c>
      <c r="C1700" s="5" t="s">
        <v>363</v>
      </c>
      <c r="D1700" s="5" t="s">
        <v>91</v>
      </c>
      <c r="E1700" s="5" t="s">
        <v>92</v>
      </c>
      <c r="F1700" s="5" t="s">
        <v>93</v>
      </c>
      <c r="G1700" s="5" t="s">
        <v>94</v>
      </c>
      <c r="H1700" s="5" t="s">
        <v>319</v>
      </c>
      <c r="I1700">
        <v>11898.976199818826</v>
      </c>
      <c r="J1700">
        <v>21581.238349331725</v>
      </c>
      <c r="K1700">
        <v>1195.0148215024901</v>
      </c>
      <c r="L1700">
        <v>3251.9208638231476</v>
      </c>
      <c r="M1700">
        <v>22182.013773551491</v>
      </c>
      <c r="N1700">
        <v>16525.045664422931</v>
      </c>
      <c r="O1700">
        <v>9002.318648442053</v>
      </c>
      <c r="P1700">
        <v>23759.545892316852</v>
      </c>
      <c r="Q1700">
        <v>3448.1329912037427</v>
      </c>
      <c r="R1700">
        <v>10036.498340696669</v>
      </c>
      <c r="S1700">
        <v>22717.233318467021</v>
      </c>
      <c r="T1700">
        <v>12029.463358044977</v>
      </c>
      <c r="U1700">
        <v>1116.7572137226809</v>
      </c>
      <c r="V1700">
        <v>15032.863440405217</v>
      </c>
      <c r="W1700">
        <v>6980.790121007024</v>
      </c>
      <c r="X1700">
        <v>14463.9094811412</v>
      </c>
      <c r="Y1700">
        <v>76775.990800104948</v>
      </c>
      <c r="Z1700">
        <v>11779.885041341802</v>
      </c>
      <c r="AA1700">
        <v>125005.41909570206</v>
      </c>
      <c r="AB1700">
        <v>8632.660166305157</v>
      </c>
      <c r="AC1700">
        <v>11730.498145621301</v>
      </c>
      <c r="AD1700">
        <v>22688.380187735343</v>
      </c>
      <c r="AE1700">
        <v>20115.797646622126</v>
      </c>
      <c r="AF1700">
        <v>40823.264065630341</v>
      </c>
      <c r="AG1700">
        <v>201990.28842636911</v>
      </c>
      <c r="AH1700">
        <v>51913.043315242314</v>
      </c>
      <c r="AI1700">
        <v>4892.1580214783353</v>
      </c>
      <c r="AJ1700">
        <v>40993.692133089753</v>
      </c>
      <c r="AK1700">
        <v>2228.9080042782316</v>
      </c>
      <c r="AL1700">
        <v>814791.75</v>
      </c>
      <c r="AM1700">
        <v>635865.8125</v>
      </c>
      <c r="AN1700">
        <v>178925.890625</v>
      </c>
      <c r="AO1700" s="5" t="s">
        <v>2487</v>
      </c>
    </row>
    <row r="1701" spans="1:41" ht="15" x14ac:dyDescent="0.25">
      <c r="A1701">
        <v>2017</v>
      </c>
      <c r="B1701" s="5" t="s">
        <v>1808</v>
      </c>
      <c r="C1701" s="5" t="s">
        <v>363</v>
      </c>
      <c r="D1701" s="5" t="s">
        <v>91</v>
      </c>
      <c r="E1701" s="5" t="s">
        <v>92</v>
      </c>
      <c r="F1701" s="5" t="s">
        <v>93</v>
      </c>
      <c r="G1701" s="5" t="s">
        <v>94</v>
      </c>
      <c r="H1701" s="5" t="s">
        <v>319</v>
      </c>
      <c r="I1701">
        <v>18721.410732860932</v>
      </c>
      <c r="J1701">
        <v>37528.507006903717</v>
      </c>
      <c r="K1701">
        <v>1139.6000032948455</v>
      </c>
      <c r="L1701">
        <v>3177.2192703463334</v>
      </c>
      <c r="M1701">
        <v>20248.505832560197</v>
      </c>
      <c r="N1701">
        <v>16129.408818881191</v>
      </c>
      <c r="O1701">
        <v>11998.885093303083</v>
      </c>
      <c r="P1701">
        <v>20897.70846874587</v>
      </c>
      <c r="Q1701">
        <v>4616.2714253752711</v>
      </c>
      <c r="R1701">
        <v>8069.7191913613087</v>
      </c>
      <c r="S1701">
        <v>21790.616744317937</v>
      </c>
      <c r="T1701">
        <v>11612.575599185484</v>
      </c>
      <c r="U1701">
        <v>1006.5607268920988</v>
      </c>
      <c r="V1701">
        <v>9039.4516098455388</v>
      </c>
      <c r="W1701">
        <v>11196.956774454424</v>
      </c>
      <c r="X1701">
        <v>18742.346370930511</v>
      </c>
      <c r="Y1701">
        <v>78193.094264792744</v>
      </c>
      <c r="Z1701">
        <v>11897.1538305965</v>
      </c>
      <c r="AA1701">
        <v>134134.22814774138</v>
      </c>
      <c r="AB1701">
        <v>8479.4490742897924</v>
      </c>
      <c r="AC1701">
        <v>18114.440031790204</v>
      </c>
      <c r="AD1701">
        <v>20861.816388901927</v>
      </c>
      <c r="AE1701">
        <v>19696.558308313794</v>
      </c>
      <c r="AF1701">
        <v>45029.909500378883</v>
      </c>
      <c r="AG1701">
        <v>200467.98561977904</v>
      </c>
      <c r="AH1701">
        <v>38422.569360471774</v>
      </c>
      <c r="AI1701">
        <v>5066.1438959143552</v>
      </c>
      <c r="AJ1701">
        <v>33600.464672559552</v>
      </c>
      <c r="AK1701">
        <v>3141.3770226571037</v>
      </c>
      <c r="AL1701">
        <v>833020.875</v>
      </c>
      <c r="AM1701">
        <v>660320.0625</v>
      </c>
      <c r="AN1701">
        <v>172700.828125</v>
      </c>
      <c r="AO1701" s="5" t="s">
        <v>2488</v>
      </c>
    </row>
    <row r="1702" spans="1:41" ht="15" x14ac:dyDescent="0.25">
      <c r="A1702">
        <v>2017</v>
      </c>
      <c r="B1702" s="5" t="s">
        <v>803</v>
      </c>
      <c r="C1702" s="5" t="s">
        <v>363</v>
      </c>
      <c r="D1702" s="5" t="s">
        <v>91</v>
      </c>
      <c r="E1702" s="5" t="s">
        <v>92</v>
      </c>
      <c r="F1702" s="5" t="s">
        <v>93</v>
      </c>
      <c r="G1702" s="5" t="s">
        <v>94</v>
      </c>
      <c r="H1702" s="5" t="s">
        <v>319</v>
      </c>
      <c r="I1702">
        <v>28247.200000000001</v>
      </c>
      <c r="J1702">
        <v>21382.25</v>
      </c>
      <c r="K1702">
        <v>1166.229</v>
      </c>
      <c r="L1702">
        <v>1808.3743842364529</v>
      </c>
      <c r="M1702">
        <v>20541</v>
      </c>
      <c r="N1702">
        <v>11936</v>
      </c>
      <c r="O1702">
        <v>7306.018</v>
      </c>
      <c r="P1702">
        <v>23415.084999999999</v>
      </c>
      <c r="Q1702">
        <v>3278.2357877054919</v>
      </c>
      <c r="R1702">
        <v>10033.90066240048</v>
      </c>
      <c r="S1702">
        <v>21720.301925600001</v>
      </c>
      <c r="T1702">
        <v>11981</v>
      </c>
      <c r="U1702">
        <v>1052</v>
      </c>
      <c r="V1702">
        <v>7702</v>
      </c>
      <c r="W1702">
        <v>10329</v>
      </c>
      <c r="X1702">
        <v>11584.052310974501</v>
      </c>
      <c r="Y1702">
        <v>69454</v>
      </c>
      <c r="Z1702">
        <v>14735.805819732001</v>
      </c>
      <c r="AA1702">
        <v>143608.10975974021</v>
      </c>
      <c r="AB1702">
        <v>1480</v>
      </c>
      <c r="AC1702">
        <v>14780.062260000001</v>
      </c>
      <c r="AD1702">
        <v>25023.08816474444</v>
      </c>
      <c r="AE1702">
        <v>14762.095940516851</v>
      </c>
      <c r="AF1702">
        <v>40738.315270935957</v>
      </c>
      <c r="AG1702">
        <v>188589</v>
      </c>
      <c r="AH1702">
        <v>33203.650000000009</v>
      </c>
      <c r="AI1702">
        <v>6182</v>
      </c>
      <c r="AJ1702">
        <v>35833.418484768852</v>
      </c>
      <c r="AK1702">
        <v>3505.3574100000001</v>
      </c>
      <c r="AL1702">
        <v>785377.5625</v>
      </c>
      <c r="AM1702">
        <v>631355.875</v>
      </c>
      <c r="AN1702">
        <v>154021.703125</v>
      </c>
      <c r="AO1702" s="5" t="s">
        <v>1013</v>
      </c>
    </row>
    <row r="1703" spans="1:41" ht="15" x14ac:dyDescent="0.25">
      <c r="A1703">
        <v>2017</v>
      </c>
      <c r="B1703" s="5" t="s">
        <v>1807</v>
      </c>
      <c r="C1703" s="5" t="s">
        <v>363</v>
      </c>
      <c r="D1703" s="5" t="s">
        <v>91</v>
      </c>
      <c r="E1703" s="5" t="s">
        <v>92</v>
      </c>
      <c r="F1703" s="5" t="s">
        <v>93</v>
      </c>
      <c r="G1703" s="5" t="s">
        <v>97</v>
      </c>
      <c r="H1703" s="5" t="s">
        <v>319</v>
      </c>
      <c r="I1703">
        <v>11476.64424</v>
      </c>
      <c r="J1703">
        <v>22281.48</v>
      </c>
      <c r="K1703">
        <v>1201.8021896929999</v>
      </c>
      <c r="L1703">
        <v>3314.5425000000009</v>
      </c>
      <c r="M1703">
        <v>22027.1893476</v>
      </c>
      <c r="N1703">
        <v>16821</v>
      </c>
      <c r="O1703">
        <v>9072.4500000000007</v>
      </c>
      <c r="P1703">
        <v>23888.075107074041</v>
      </c>
      <c r="Q1703">
        <v>3702.3207886576629</v>
      </c>
      <c r="R1703">
        <v>10168.810531351541</v>
      </c>
      <c r="S1703">
        <v>24468.08358728953</v>
      </c>
      <c r="T1703">
        <v>12146.813899999999</v>
      </c>
      <c r="U1703">
        <v>1109.6490240000001</v>
      </c>
      <c r="V1703">
        <v>15086</v>
      </c>
      <c r="W1703">
        <v>6867.6804000000002</v>
      </c>
      <c r="X1703">
        <v>14935.562749999999</v>
      </c>
      <c r="Y1703">
        <v>78798</v>
      </c>
      <c r="Z1703">
        <v>12820.989</v>
      </c>
      <c r="AA1703">
        <v>126114.6443624392</v>
      </c>
      <c r="AB1703">
        <v>1479</v>
      </c>
      <c r="AC1703">
        <v>11910.2</v>
      </c>
      <c r="AD1703">
        <v>27050.891296122889</v>
      </c>
      <c r="AE1703">
        <v>19789.861438799999</v>
      </c>
      <c r="AF1703">
        <v>41607.629817010711</v>
      </c>
      <c r="AG1703">
        <v>205925</v>
      </c>
      <c r="AH1703">
        <v>54356.865638567782</v>
      </c>
      <c r="AI1703">
        <v>4812.8904000000002</v>
      </c>
      <c r="AJ1703">
        <v>43055.587596617523</v>
      </c>
      <c r="AK1703">
        <v>2301.6001459732161</v>
      </c>
      <c r="AL1703">
        <v>828591.3125</v>
      </c>
      <c r="AM1703">
        <v>647870.4375</v>
      </c>
      <c r="AN1703">
        <v>180720.8125</v>
      </c>
      <c r="AO1703" s="5" t="s">
        <v>2489</v>
      </c>
    </row>
    <row r="1704" spans="1:41" ht="15" x14ac:dyDescent="0.25">
      <c r="A1704">
        <v>2017</v>
      </c>
      <c r="B1704" s="5" t="s">
        <v>1806</v>
      </c>
      <c r="C1704" s="5" t="s">
        <v>363</v>
      </c>
      <c r="D1704" s="5" t="s">
        <v>91</v>
      </c>
      <c r="E1704" s="5" t="s">
        <v>92</v>
      </c>
      <c r="F1704" s="5" t="s">
        <v>93</v>
      </c>
      <c r="G1704" s="5" t="s">
        <v>97</v>
      </c>
      <c r="H1704" s="5" t="s">
        <v>319</v>
      </c>
      <c r="I1704">
        <v>14189.04</v>
      </c>
      <c r="J1704">
        <v>22613.794000000002</v>
      </c>
      <c r="K1704">
        <v>1041</v>
      </c>
      <c r="L1704">
        <v>3028.6451836800002</v>
      </c>
      <c r="M1704">
        <v>12603.3</v>
      </c>
      <c r="N1704">
        <v>13817.524245779299</v>
      </c>
      <c r="O1704">
        <v>9739.1649999999991</v>
      </c>
      <c r="P1704">
        <v>17977.131657812501</v>
      </c>
      <c r="Q1704">
        <v>2503.0567099999998</v>
      </c>
      <c r="R1704">
        <v>10123.18571624586</v>
      </c>
      <c r="S1704">
        <v>19889</v>
      </c>
      <c r="T1704">
        <v>12365.420859375001</v>
      </c>
      <c r="U1704">
        <v>1051</v>
      </c>
      <c r="V1704">
        <v>11595.892750000001</v>
      </c>
      <c r="W1704">
        <v>6224.1707398400004</v>
      </c>
      <c r="X1704">
        <v>13802.761017215</v>
      </c>
      <c r="Y1704">
        <v>74841</v>
      </c>
      <c r="Z1704">
        <v>11395.984048128001</v>
      </c>
      <c r="AA1704">
        <v>115782.57285035119</v>
      </c>
      <c r="AB1704">
        <v>1522</v>
      </c>
      <c r="AC1704">
        <v>10977.324420000001</v>
      </c>
      <c r="AD1704">
        <v>21679.035511699411</v>
      </c>
      <c r="AE1704">
        <v>23608.697135576669</v>
      </c>
      <c r="AF1704">
        <v>38136.835456918561</v>
      </c>
      <c r="AG1704">
        <v>161720.6860826578</v>
      </c>
      <c r="AH1704">
        <v>53102.802879184157</v>
      </c>
      <c r="AI1704">
        <v>5534.3358719999997</v>
      </c>
      <c r="AJ1704">
        <v>39404.838348509358</v>
      </c>
      <c r="AK1704">
        <v>2062</v>
      </c>
      <c r="AL1704">
        <v>732332.125</v>
      </c>
      <c r="AM1704">
        <v>572767.125</v>
      </c>
      <c r="AN1704">
        <v>159564.984375</v>
      </c>
      <c r="AO1704" s="5" t="s">
        <v>2490</v>
      </c>
    </row>
    <row r="1705" spans="1:41" ht="15" x14ac:dyDescent="0.25">
      <c r="A1705">
        <v>2017</v>
      </c>
      <c r="B1705" s="5" t="s">
        <v>1808</v>
      </c>
      <c r="C1705" s="5" t="s">
        <v>363</v>
      </c>
      <c r="D1705" s="5" t="s">
        <v>91</v>
      </c>
      <c r="E1705" s="5" t="s">
        <v>92</v>
      </c>
      <c r="F1705" s="5" t="s">
        <v>93</v>
      </c>
      <c r="G1705" s="5" t="s">
        <v>97</v>
      </c>
      <c r="H1705" s="5" t="s">
        <v>319</v>
      </c>
      <c r="I1705">
        <v>18923.43147299999</v>
      </c>
      <c r="J1705">
        <v>38558.425355125</v>
      </c>
      <c r="K1705">
        <v>1219.336139</v>
      </c>
      <c r="L1705">
        <v>3265.291188020934</v>
      </c>
      <c r="M1705">
        <v>20127.46902996326</v>
      </c>
      <c r="N1705">
        <v>16118.278842646931</v>
      </c>
      <c r="O1705">
        <v>11634.8339216</v>
      </c>
      <c r="P1705">
        <v>21081.856168800001</v>
      </c>
      <c r="Q1705">
        <v>3217.3811898869658</v>
      </c>
      <c r="R1705">
        <v>8164.3997171612164</v>
      </c>
      <c r="S1705">
        <v>21635.516696422401</v>
      </c>
      <c r="T1705">
        <v>11597.288500000001</v>
      </c>
      <c r="U1705">
        <v>1005.4752</v>
      </c>
      <c r="V1705">
        <v>8559</v>
      </c>
      <c r="W1705">
        <v>11063.282999999999</v>
      </c>
      <c r="X1705">
        <v>18535.776155339809</v>
      </c>
      <c r="Y1705">
        <v>78583.664810000017</v>
      </c>
      <c r="Z1705">
        <v>11789.728636</v>
      </c>
      <c r="AA1705">
        <v>135918.39761782551</v>
      </c>
      <c r="AB1705">
        <v>1577</v>
      </c>
      <c r="AC1705">
        <v>17786.76282</v>
      </c>
      <c r="AD1705">
        <v>20673.3068045775</v>
      </c>
      <c r="AE1705">
        <v>19926.13455040105</v>
      </c>
      <c r="AF1705">
        <v>46151.054501228457</v>
      </c>
      <c r="AG1705">
        <v>205951.7958345504</v>
      </c>
      <c r="AH1705">
        <v>38951.382153275961</v>
      </c>
      <c r="AI1705">
        <v>5010.57456</v>
      </c>
      <c r="AJ1705">
        <v>33972.009362785997</v>
      </c>
      <c r="AK1705">
        <v>3152.61</v>
      </c>
      <c r="AL1705">
        <v>834151.4375</v>
      </c>
      <c r="AM1705">
        <v>668973.0625</v>
      </c>
      <c r="AN1705">
        <v>165178.359375</v>
      </c>
      <c r="AO1705" s="5" t="s">
        <v>2491</v>
      </c>
    </row>
    <row r="1706" spans="1:41" ht="15" x14ac:dyDescent="0.25">
      <c r="A1706">
        <v>2017</v>
      </c>
      <c r="B1706" s="5" t="s">
        <v>803</v>
      </c>
      <c r="C1706" s="5" t="s">
        <v>363</v>
      </c>
      <c r="D1706" s="5" t="s">
        <v>91</v>
      </c>
      <c r="E1706" s="5" t="s">
        <v>92</v>
      </c>
      <c r="F1706" s="5" t="s">
        <v>93</v>
      </c>
      <c r="G1706" s="5" t="s">
        <v>97</v>
      </c>
      <c r="H1706" s="5" t="s">
        <v>319</v>
      </c>
      <c r="I1706">
        <v>28670.907999999999</v>
      </c>
      <c r="J1706">
        <v>21831.277249999999</v>
      </c>
      <c r="K1706">
        <v>1166.229</v>
      </c>
      <c r="L1706">
        <v>1835.5</v>
      </c>
      <c r="M1706">
        <v>20541</v>
      </c>
      <c r="N1706">
        <v>11936</v>
      </c>
      <c r="O1706">
        <v>10899.433000000001</v>
      </c>
      <c r="P1706">
        <v>23414.249</v>
      </c>
      <c r="Q1706">
        <v>3278.2357877054919</v>
      </c>
      <c r="R1706">
        <v>10033.90066240048</v>
      </c>
      <c r="S1706">
        <v>21720.301925600001</v>
      </c>
      <c r="T1706">
        <v>12100.81</v>
      </c>
      <c r="U1706">
        <v>1052</v>
      </c>
      <c r="V1706">
        <v>7702</v>
      </c>
      <c r="W1706">
        <v>8643</v>
      </c>
      <c r="X1706">
        <v>11815.4627773801</v>
      </c>
      <c r="Y1706">
        <v>69454</v>
      </c>
      <c r="Z1706">
        <v>14735.805819732001</v>
      </c>
      <c r="AA1706">
        <v>147355.35437170771</v>
      </c>
      <c r="AB1706">
        <v>1480</v>
      </c>
      <c r="AC1706">
        <v>14780.062260000001</v>
      </c>
      <c r="AD1706">
        <v>25023.088164744451</v>
      </c>
      <c r="AE1706">
        <v>14762.095940516851</v>
      </c>
      <c r="AF1706">
        <v>41349.39</v>
      </c>
      <c r="AG1706">
        <v>192173</v>
      </c>
      <c r="AH1706">
        <v>33950.73212500001</v>
      </c>
      <c r="AI1706">
        <v>6182</v>
      </c>
      <c r="AJ1706">
        <v>36299.252925070847</v>
      </c>
      <c r="AK1706">
        <v>3505.3574100000001</v>
      </c>
      <c r="AL1706">
        <v>797690.5</v>
      </c>
      <c r="AM1706">
        <v>640663</v>
      </c>
      <c r="AN1706">
        <v>157027.40625</v>
      </c>
      <c r="AO1706" s="5" t="s">
        <v>1014</v>
      </c>
    </row>
    <row r="1707" spans="1:41" ht="15" x14ac:dyDescent="0.25">
      <c r="A1707">
        <v>2017</v>
      </c>
      <c r="B1707" s="5" t="s">
        <v>803</v>
      </c>
      <c r="C1707" s="5" t="s">
        <v>363</v>
      </c>
      <c r="D1707" s="5" t="s">
        <v>91</v>
      </c>
      <c r="E1707" s="5" t="s">
        <v>29</v>
      </c>
      <c r="F1707" s="5" t="s">
        <v>29</v>
      </c>
      <c r="G1707" s="5" t="s">
        <v>94</v>
      </c>
      <c r="H1707" s="5" t="s">
        <v>319</v>
      </c>
      <c r="I1707">
        <v>430</v>
      </c>
      <c r="J1707">
        <v>1738.25</v>
      </c>
      <c r="K1707">
        <v>80</v>
      </c>
      <c r="L1707">
        <v>108.3743842364532</v>
      </c>
      <c r="M1707">
        <v>180</v>
      </c>
      <c r="N1707">
        <v>56</v>
      </c>
      <c r="O1707">
        <v>188</v>
      </c>
      <c r="P1707">
        <v>0</v>
      </c>
      <c r="Q1707">
        <v>5.5945967264150953</v>
      </c>
      <c r="R1707">
        <v>44.939</v>
      </c>
      <c r="S1707">
        <v>0</v>
      </c>
      <c r="T1707">
        <v>425</v>
      </c>
      <c r="U1707">
        <v>30</v>
      </c>
      <c r="V1707">
        <v>1200</v>
      </c>
      <c r="W1707">
        <v>0</v>
      </c>
      <c r="X1707">
        <v>248.0392156862745</v>
      </c>
      <c r="Y1707">
        <v>9498</v>
      </c>
      <c r="Z1707">
        <v>119.36808000000001</v>
      </c>
      <c r="AA1707">
        <v>2848.7224937891269</v>
      </c>
      <c r="AB1707">
        <v>0</v>
      </c>
      <c r="AC1707">
        <v>10.870649999999999</v>
      </c>
      <c r="AD1707">
        <v>53.799591549600002</v>
      </c>
      <c r="AE1707">
        <v>0</v>
      </c>
      <c r="AF1707">
        <v>1361.626031543095</v>
      </c>
      <c r="AG1707">
        <v>18262</v>
      </c>
      <c r="AH1707">
        <v>2910.1390000000001</v>
      </c>
      <c r="AI1707">
        <v>97</v>
      </c>
      <c r="AJ1707">
        <v>1206</v>
      </c>
      <c r="AK1707">
        <v>0</v>
      </c>
      <c r="AL1707">
        <v>41101.7265625</v>
      </c>
      <c r="AM1707">
        <v>36919.74609375</v>
      </c>
      <c r="AN1707">
        <v>4181.9775390625</v>
      </c>
      <c r="AO1707" s="5" t="s">
        <v>1015</v>
      </c>
    </row>
    <row r="1708" spans="1:41" ht="15" x14ac:dyDescent="0.25">
      <c r="A1708">
        <v>2017</v>
      </c>
      <c r="B1708" s="5" t="s">
        <v>1808</v>
      </c>
      <c r="C1708" s="5" t="s">
        <v>363</v>
      </c>
      <c r="D1708" s="5" t="s">
        <v>91</v>
      </c>
      <c r="E1708" s="5" t="s">
        <v>29</v>
      </c>
      <c r="F1708" s="5" t="s">
        <v>29</v>
      </c>
      <c r="G1708" s="5" t="s">
        <v>94</v>
      </c>
      <c r="H1708" s="5" t="s">
        <v>319</v>
      </c>
      <c r="I1708">
        <v>0</v>
      </c>
      <c r="J1708">
        <v>297.37981875501538</v>
      </c>
      <c r="K1708">
        <v>82.504977614106465</v>
      </c>
      <c r="L1708">
        <v>134.070588622923</v>
      </c>
      <c r="M1708">
        <v>184.99162949412934</v>
      </c>
      <c r="N1708">
        <v>56.722172109698192</v>
      </c>
      <c r="O1708">
        <v>0</v>
      </c>
      <c r="P1708">
        <v>0</v>
      </c>
      <c r="Q1708">
        <v>5.5857086014821045</v>
      </c>
      <c r="R1708">
        <v>46.346139862504131</v>
      </c>
      <c r="S1708">
        <v>0</v>
      </c>
      <c r="T1708">
        <v>206.26244403526616</v>
      </c>
      <c r="U1708">
        <v>0</v>
      </c>
      <c r="V1708">
        <v>804.42353173753804</v>
      </c>
      <c r="W1708">
        <v>0</v>
      </c>
      <c r="X1708">
        <v>53.067522009073329</v>
      </c>
      <c r="Y1708">
        <v>11499.131254966089</v>
      </c>
      <c r="Z1708">
        <v>297.94610040894196</v>
      </c>
      <c r="AA1708">
        <v>2499.5245113598085</v>
      </c>
      <c r="AB1708">
        <v>143.35239860450997</v>
      </c>
      <c r="AC1708">
        <v>11.045353878088504</v>
      </c>
      <c r="AD1708">
        <v>53.54366784711474</v>
      </c>
      <c r="AE1708">
        <v>0</v>
      </c>
      <c r="AF1708">
        <v>1152.7562196150573</v>
      </c>
      <c r="AG1708">
        <v>17601.017916887275</v>
      </c>
      <c r="AH1708">
        <v>2728.5952794675877</v>
      </c>
      <c r="AI1708">
        <v>100.03728535710408</v>
      </c>
      <c r="AJ1708">
        <v>1077.7212700842656</v>
      </c>
      <c r="AK1708">
        <v>0</v>
      </c>
      <c r="AL1708">
        <v>39036.02734375</v>
      </c>
      <c r="AM1708">
        <v>35483.671875</v>
      </c>
      <c r="AN1708">
        <v>3552.355224609375</v>
      </c>
      <c r="AO1708" s="5" t="s">
        <v>2492</v>
      </c>
    </row>
    <row r="1709" spans="1:41" ht="15" x14ac:dyDescent="0.25">
      <c r="A1709">
        <v>2017</v>
      </c>
      <c r="B1709" s="5" t="s">
        <v>1807</v>
      </c>
      <c r="C1709" s="5" t="s">
        <v>363</v>
      </c>
      <c r="D1709" s="5" t="s">
        <v>91</v>
      </c>
      <c r="E1709" s="5" t="s">
        <v>29</v>
      </c>
      <c r="F1709" s="5" t="s">
        <v>29</v>
      </c>
      <c r="G1709" s="5" t="s">
        <v>94</v>
      </c>
      <c r="H1709" s="5" t="s">
        <v>319</v>
      </c>
      <c r="I1709">
        <v>0</v>
      </c>
      <c r="J1709">
        <v>1205.3626980749855</v>
      </c>
      <c r="K1709">
        <v>84.602819221415231</v>
      </c>
      <c r="L1709">
        <v>137.47958123479975</v>
      </c>
      <c r="M1709">
        <v>189.69538372301696</v>
      </c>
      <c r="N1709">
        <v>56.049367734187584</v>
      </c>
      <c r="O1709">
        <v>0</v>
      </c>
      <c r="P1709">
        <v>0</v>
      </c>
      <c r="Q1709">
        <v>6.211089534759191</v>
      </c>
      <c r="R1709">
        <v>20.526790739653077</v>
      </c>
      <c r="S1709">
        <v>0</v>
      </c>
      <c r="T1709">
        <v>211.50704805353806</v>
      </c>
      <c r="U1709">
        <v>0</v>
      </c>
      <c r="V1709">
        <v>951.78171624092124</v>
      </c>
      <c r="W1709">
        <v>0</v>
      </c>
      <c r="X1709">
        <v>31.72605720803071</v>
      </c>
      <c r="Y1709">
        <v>3489.8662928833783</v>
      </c>
      <c r="Z1709">
        <v>63.45211441606142</v>
      </c>
      <c r="AA1709">
        <v>2522.6574550010273</v>
      </c>
      <c r="AB1709">
        <v>146.99739839720897</v>
      </c>
      <c r="AC1709">
        <v>11.104120022810749</v>
      </c>
      <c r="AD1709">
        <v>62.110895347591921</v>
      </c>
      <c r="AE1709">
        <v>0</v>
      </c>
      <c r="AF1709">
        <v>1319.7756690705487</v>
      </c>
      <c r="AG1709">
        <v>22100.371451114192</v>
      </c>
      <c r="AH1709">
        <v>2749.5916246959951</v>
      </c>
      <c r="AI1709">
        <v>0</v>
      </c>
      <c r="AJ1709">
        <v>1182.970198529943</v>
      </c>
      <c r="AK1709">
        <v>0</v>
      </c>
      <c r="AL1709">
        <v>36543.8359375</v>
      </c>
      <c r="AM1709">
        <v>33067.609375</v>
      </c>
      <c r="AN1709">
        <v>3476.231201171875</v>
      </c>
      <c r="AO1709" s="5" t="s">
        <v>2494</v>
      </c>
    </row>
    <row r="1710" spans="1:41" ht="15" x14ac:dyDescent="0.25">
      <c r="A1710">
        <v>2017</v>
      </c>
      <c r="B1710" s="5" t="s">
        <v>1806</v>
      </c>
      <c r="C1710" s="5" t="s">
        <v>363</v>
      </c>
      <c r="D1710" s="5" t="s">
        <v>91</v>
      </c>
      <c r="E1710" s="5" t="s">
        <v>29</v>
      </c>
      <c r="F1710" s="5" t="s">
        <v>29</v>
      </c>
      <c r="G1710" s="5" t="s">
        <v>94</v>
      </c>
      <c r="H1710" s="5" t="s">
        <v>319</v>
      </c>
      <c r="I1710">
        <v>0</v>
      </c>
      <c r="J1710">
        <v>2705.9875485328889</v>
      </c>
      <c r="K1710">
        <v>85.700318243321888</v>
      </c>
      <c r="L1710">
        <v>128.55047736498284</v>
      </c>
      <c r="M1710">
        <v>187.46944615726665</v>
      </c>
      <c r="N1710">
        <v>56.240833847179992</v>
      </c>
      <c r="O1710">
        <v>0</v>
      </c>
      <c r="P1710">
        <v>0</v>
      </c>
      <c r="Q1710">
        <v>6.1597103737387613</v>
      </c>
      <c r="R1710">
        <v>21.043745282267032</v>
      </c>
      <c r="S1710">
        <v>0</v>
      </c>
      <c r="T1710">
        <v>214.25079560830474</v>
      </c>
      <c r="U1710">
        <v>0</v>
      </c>
      <c r="V1710">
        <v>964.12858023737135</v>
      </c>
      <c r="W1710">
        <v>0</v>
      </c>
      <c r="X1710">
        <v>83.557810287238851</v>
      </c>
      <c r="Y1710">
        <v>3861.8705908396928</v>
      </c>
      <c r="Z1710">
        <v>64.27523868249142</v>
      </c>
      <c r="AA1710">
        <v>2397.1006718710482</v>
      </c>
      <c r="AB1710">
        <v>588.11843394479649</v>
      </c>
      <c r="AC1710">
        <v>56.179001067567434</v>
      </c>
      <c r="AD1710">
        <v>61.597103737387606</v>
      </c>
      <c r="AE1710">
        <v>0</v>
      </c>
      <c r="AF1710">
        <v>1508.3256010824653</v>
      </c>
      <c r="AG1710">
        <v>19317.755715310217</v>
      </c>
      <c r="AH1710">
        <v>2785.2603429079613</v>
      </c>
      <c r="AI1710">
        <v>897.71083359879685</v>
      </c>
      <c r="AJ1710">
        <v>1219.7843542430489</v>
      </c>
      <c r="AK1710">
        <v>0</v>
      </c>
      <c r="AL1710">
        <v>37211.06640625</v>
      </c>
      <c r="AM1710">
        <v>32307.40234375</v>
      </c>
      <c r="AN1710">
        <v>4903.6650390625</v>
      </c>
      <c r="AO1710" s="5" t="s">
        <v>2493</v>
      </c>
    </row>
    <row r="1711" spans="1:41" ht="15" x14ac:dyDescent="0.25">
      <c r="A1711">
        <v>2017</v>
      </c>
      <c r="B1711" s="5" t="s">
        <v>1806</v>
      </c>
      <c r="C1711" s="5" t="s">
        <v>363</v>
      </c>
      <c r="D1711" s="5" t="s">
        <v>91</v>
      </c>
      <c r="E1711" s="5" t="s">
        <v>29</v>
      </c>
      <c r="F1711" s="5" t="s">
        <v>29</v>
      </c>
      <c r="G1711" s="5" t="s">
        <v>97</v>
      </c>
      <c r="H1711" s="5" t="s">
        <v>319</v>
      </c>
      <c r="I1711">
        <v>0</v>
      </c>
      <c r="J1711">
        <v>2581.5720000000001</v>
      </c>
      <c r="K1711">
        <v>87</v>
      </c>
      <c r="L1711">
        <v>129.8918592</v>
      </c>
      <c r="M1711">
        <v>188.12499999999989</v>
      </c>
      <c r="N1711">
        <v>57.950176757812478</v>
      </c>
      <c r="O1711">
        <v>0</v>
      </c>
      <c r="P1711">
        <v>0</v>
      </c>
      <c r="Q1711">
        <v>6.1985000000000001</v>
      </c>
      <c r="R1711">
        <v>21.0045610201696</v>
      </c>
      <c r="S1711">
        <v>0</v>
      </c>
      <c r="T1711">
        <v>215.37812500000001</v>
      </c>
      <c r="U1711"/>
      <c r="V1711">
        <v>969.20156249999991</v>
      </c>
      <c r="W1711">
        <v>0</v>
      </c>
      <c r="X1711">
        <v>87.41816</v>
      </c>
      <c r="Y1711">
        <v>4460</v>
      </c>
      <c r="Z1711">
        <v>64.676413440000005</v>
      </c>
      <c r="AA1711">
        <v>2442.7226610062189</v>
      </c>
      <c r="AB1711">
        <v>134</v>
      </c>
      <c r="AC1711">
        <v>57.886450000000004</v>
      </c>
      <c r="AD1711">
        <v>61.984999999999992</v>
      </c>
      <c r="AE1711">
        <v>0</v>
      </c>
      <c r="AF1711">
        <v>1524.0644812800001</v>
      </c>
      <c r="AG1711">
        <v>19489.18448018191</v>
      </c>
      <c r="AH1711">
        <v>2834</v>
      </c>
      <c r="AI1711">
        <v>889.29230399999994</v>
      </c>
      <c r="AJ1711">
        <v>1244.640353710111</v>
      </c>
      <c r="AK1711">
        <v>0</v>
      </c>
      <c r="AL1711">
        <v>37546.19140625</v>
      </c>
      <c r="AM1711">
        <v>33048.9921875</v>
      </c>
      <c r="AN1711">
        <v>4497.19873046875</v>
      </c>
      <c r="AO1711" s="5" t="s">
        <v>2497</v>
      </c>
    </row>
    <row r="1712" spans="1:41" ht="15" x14ac:dyDescent="0.25">
      <c r="A1712">
        <v>2017</v>
      </c>
      <c r="B1712" s="5" t="s">
        <v>1807</v>
      </c>
      <c r="C1712" s="5" t="s">
        <v>363</v>
      </c>
      <c r="D1712" s="5" t="s">
        <v>91</v>
      </c>
      <c r="E1712" s="5" t="s">
        <v>29</v>
      </c>
      <c r="F1712" s="5" t="s">
        <v>29</v>
      </c>
      <c r="G1712" s="5" t="s">
        <v>97</v>
      </c>
      <c r="H1712" s="5" t="s">
        <v>319</v>
      </c>
      <c r="I1712">
        <v>0</v>
      </c>
      <c r="J1712">
        <v>1219</v>
      </c>
      <c r="K1712">
        <v>85.24367379600001</v>
      </c>
      <c r="L1712">
        <v>140.12700000000001</v>
      </c>
      <c r="M1712">
        <v>188.34375</v>
      </c>
      <c r="N1712">
        <v>57</v>
      </c>
      <c r="O1712">
        <v>0</v>
      </c>
      <c r="P1712">
        <v>0</v>
      </c>
      <c r="Q1712">
        <v>6.7573142210507466</v>
      </c>
      <c r="R1712">
        <v>20.797397534740629</v>
      </c>
      <c r="S1712">
        <v>0</v>
      </c>
      <c r="T1712">
        <v>214.6592</v>
      </c>
      <c r="U1712"/>
      <c r="V1712">
        <v>955</v>
      </c>
      <c r="W1712">
        <v>0</v>
      </c>
      <c r="X1712">
        <v>31.827000000000002</v>
      </c>
      <c r="Y1712">
        <v>3677</v>
      </c>
      <c r="Z1712">
        <v>69.06</v>
      </c>
      <c r="AA1712">
        <v>2545.0420476743061</v>
      </c>
      <c r="AB1712">
        <v>139</v>
      </c>
      <c r="AC1712">
        <v>11.3</v>
      </c>
      <c r="AD1712">
        <v>67.57314221050747</v>
      </c>
      <c r="AE1712">
        <v>0</v>
      </c>
      <c r="AF1712">
        <v>1345.1334364617071</v>
      </c>
      <c r="AG1712">
        <v>22512</v>
      </c>
      <c r="AH1712">
        <v>2892.9322958200951</v>
      </c>
      <c r="AI1712">
        <v>0</v>
      </c>
      <c r="AJ1712">
        <v>1244.640353710111</v>
      </c>
      <c r="AK1712">
        <v>0</v>
      </c>
      <c r="AL1712">
        <v>37422.4375</v>
      </c>
      <c r="AM1712">
        <v>33802.859375</v>
      </c>
      <c r="AN1712">
        <v>3619.5791015625</v>
      </c>
      <c r="AO1712" s="5" t="s">
        <v>2496</v>
      </c>
    </row>
    <row r="1713" spans="1:41" ht="15" x14ac:dyDescent="0.25">
      <c r="A1713">
        <v>2017</v>
      </c>
      <c r="B1713" s="5" t="s">
        <v>1808</v>
      </c>
      <c r="C1713" s="5" t="s">
        <v>363</v>
      </c>
      <c r="D1713" s="5" t="s">
        <v>91</v>
      </c>
      <c r="E1713" s="5" t="s">
        <v>29</v>
      </c>
      <c r="F1713" s="5" t="s">
        <v>29</v>
      </c>
      <c r="G1713" s="5" t="s">
        <v>97</v>
      </c>
      <c r="H1713" s="5" t="s">
        <v>319</v>
      </c>
      <c r="I1713">
        <v>0</v>
      </c>
      <c r="J1713">
        <v>300</v>
      </c>
      <c r="K1713">
        <v>83.535195999999999</v>
      </c>
      <c r="L1713">
        <v>137.78700000000001</v>
      </c>
      <c r="M1713">
        <v>183.859375</v>
      </c>
      <c r="N1713">
        <v>56.683031404999987</v>
      </c>
      <c r="O1713">
        <v>0</v>
      </c>
      <c r="P1713">
        <v>0</v>
      </c>
      <c r="Q1713">
        <v>5.5352355464521317</v>
      </c>
      <c r="R1713">
        <v>46.886334370515883</v>
      </c>
      <c r="S1713">
        <v>0</v>
      </c>
      <c r="T1713">
        <v>206.04499999999999</v>
      </c>
      <c r="U1713"/>
      <c r="V1713">
        <v>797</v>
      </c>
      <c r="W1713">
        <v>0</v>
      </c>
      <c r="X1713">
        <v>52.485436893203882</v>
      </c>
      <c r="Y1713">
        <v>11573.031000000001</v>
      </c>
      <c r="Z1713">
        <v>295.25580000000008</v>
      </c>
      <c r="AA1713">
        <v>2532.7716205017282</v>
      </c>
      <c r="AB1713">
        <v>139</v>
      </c>
      <c r="AC1713">
        <v>10.87172</v>
      </c>
      <c r="AD1713">
        <v>53.059841588609572</v>
      </c>
      <c r="AE1713">
        <v>0</v>
      </c>
      <c r="AF1713">
        <v>1181.457296014263</v>
      </c>
      <c r="AG1713">
        <v>18082.494505503619</v>
      </c>
      <c r="AH1713">
        <v>2766.1491472641542</v>
      </c>
      <c r="AI1713">
        <v>98.94</v>
      </c>
      <c r="AJ1713">
        <v>1089.645792848173</v>
      </c>
      <c r="AK1713"/>
      <c r="AL1713">
        <v>39692.4921875</v>
      </c>
      <c r="AM1713">
        <v>36109.41796875</v>
      </c>
      <c r="AN1713">
        <v>3583.073974609375</v>
      </c>
      <c r="AO1713" s="5" t="s">
        <v>2495</v>
      </c>
    </row>
    <row r="1714" spans="1:41" ht="15" x14ac:dyDescent="0.25">
      <c r="A1714">
        <v>2017</v>
      </c>
      <c r="B1714" s="5" t="s">
        <v>803</v>
      </c>
      <c r="C1714" s="5" t="s">
        <v>363</v>
      </c>
      <c r="D1714" s="5" t="s">
        <v>91</v>
      </c>
      <c r="E1714" s="5" t="s">
        <v>29</v>
      </c>
      <c r="F1714" s="5" t="s">
        <v>29</v>
      </c>
      <c r="G1714" s="5" t="s">
        <v>97</v>
      </c>
      <c r="H1714" s="5" t="s">
        <v>319</v>
      </c>
      <c r="I1714">
        <v>436.44999999999987</v>
      </c>
      <c r="J1714">
        <v>1774.75325</v>
      </c>
      <c r="K1714">
        <v>80</v>
      </c>
      <c r="L1714">
        <v>110</v>
      </c>
      <c r="M1714">
        <v>180</v>
      </c>
      <c r="N1714">
        <v>56</v>
      </c>
      <c r="O1714">
        <v>0</v>
      </c>
      <c r="P1714">
        <v>0</v>
      </c>
      <c r="Q1714">
        <v>5.5945967264150953</v>
      </c>
      <c r="R1714">
        <v>44.939</v>
      </c>
      <c r="S1714">
        <v>0</v>
      </c>
      <c r="T1714">
        <v>429.25</v>
      </c>
      <c r="U1714">
        <v>30</v>
      </c>
      <c r="V1714">
        <v>1200</v>
      </c>
      <c r="W1714">
        <v>0</v>
      </c>
      <c r="X1714">
        <v>253</v>
      </c>
      <c r="Y1714">
        <v>9498</v>
      </c>
      <c r="Z1714">
        <v>119.36808000000001</v>
      </c>
      <c r="AA1714">
        <v>2908.6620217496361</v>
      </c>
      <c r="AB1714">
        <v>0</v>
      </c>
      <c r="AC1714">
        <v>10.870649999999999</v>
      </c>
      <c r="AD1714">
        <v>53.799591549600002</v>
      </c>
      <c r="AE1714"/>
      <c r="AF1714">
        <v>1382.0504220162411</v>
      </c>
      <c r="AG1714">
        <v>18609</v>
      </c>
      <c r="AH1714">
        <v>2975.6171275000002</v>
      </c>
      <c r="AI1714">
        <v>97</v>
      </c>
      <c r="AJ1714">
        <v>1221.6780000000001</v>
      </c>
      <c r="AK1714"/>
      <c r="AL1714">
        <v>41476.03125</v>
      </c>
      <c r="AM1714">
        <v>37407.3671875</v>
      </c>
      <c r="AN1714">
        <v>4068.666748046875</v>
      </c>
      <c r="AO1714" s="5" t="s">
        <v>1016</v>
      </c>
    </row>
    <row r="1715" spans="1:41" ht="15" x14ac:dyDescent="0.25">
      <c r="A1715">
        <v>2017</v>
      </c>
      <c r="B1715" s="5" t="s">
        <v>1808</v>
      </c>
      <c r="C1715" s="5" t="s">
        <v>363</v>
      </c>
      <c r="D1715" s="5" t="s">
        <v>91</v>
      </c>
      <c r="E1715" s="5" t="s">
        <v>154</v>
      </c>
      <c r="F1715" s="5" t="s">
        <v>154</v>
      </c>
      <c r="G1715" s="5" t="s">
        <v>94</v>
      </c>
      <c r="H1715" s="5" t="s">
        <v>319</v>
      </c>
      <c r="I1715">
        <v>6397.2297017537803</v>
      </c>
      <c r="J1715">
        <v>17542.199587035469</v>
      </c>
      <c r="K1715">
        <v>654.88325981197011</v>
      </c>
      <c r="L1715">
        <v>1395.3654338985755</v>
      </c>
      <c r="M1715">
        <v>5915.271718459876</v>
      </c>
      <c r="N1715">
        <v>13656.32211489835</v>
      </c>
      <c r="O1715">
        <v>9345.186742825199</v>
      </c>
      <c r="P1715">
        <v>2929.339127057628</v>
      </c>
      <c r="Q1715">
        <v>2025.6344653922918</v>
      </c>
      <c r="R1715">
        <v>4296.1103580725576</v>
      </c>
      <c r="S1715">
        <v>4041.3209101952102</v>
      </c>
      <c r="T1715">
        <v>6218.812687663275</v>
      </c>
      <c r="U1715">
        <v>536.28235449169199</v>
      </c>
      <c r="V1715">
        <v>2209.0707756177007</v>
      </c>
      <c r="W1715">
        <v>1541.8117691636146</v>
      </c>
      <c r="X1715">
        <v>9923.0428729546129</v>
      </c>
      <c r="Y1715">
        <v>19203.033539683278</v>
      </c>
      <c r="Z1715">
        <v>5374.9476513773134</v>
      </c>
      <c r="AA1715">
        <v>45110.680222875853</v>
      </c>
      <c r="AB1715">
        <v>473.37230906093583</v>
      </c>
      <c r="AC1715">
        <v>8180.6547195797548</v>
      </c>
      <c r="AD1715">
        <v>10597.397032926239</v>
      </c>
      <c r="AE1715">
        <v>5775.9503067991473</v>
      </c>
      <c r="AF1715">
        <v>15252.897245583794</v>
      </c>
      <c r="AG1715">
        <v>71605.54172304018</v>
      </c>
      <c r="AH1715">
        <v>12836.482292981356</v>
      </c>
      <c r="AI1715">
        <v>760.07710626995583</v>
      </c>
      <c r="AJ1715">
        <v>17715.32784088996</v>
      </c>
      <c r="AK1715">
        <v>807.51746839806697</v>
      </c>
      <c r="AL1715">
        <v>302321.71875</v>
      </c>
      <c r="AM1715">
        <v>239206.578125</v>
      </c>
      <c r="AN1715">
        <v>63115.171875</v>
      </c>
      <c r="AO1715" s="5" t="s">
        <v>2501</v>
      </c>
    </row>
    <row r="1716" spans="1:41" ht="15" x14ac:dyDescent="0.25">
      <c r="A1716">
        <v>2017</v>
      </c>
      <c r="B1716" s="5" t="s">
        <v>1806</v>
      </c>
      <c r="C1716" s="5" t="s">
        <v>363</v>
      </c>
      <c r="D1716" s="5" t="s">
        <v>91</v>
      </c>
      <c r="E1716" s="5" t="s">
        <v>154</v>
      </c>
      <c r="F1716" s="5" t="s">
        <v>154</v>
      </c>
      <c r="G1716" s="5" t="s">
        <v>94</v>
      </c>
      <c r="H1716" s="5" t="s">
        <v>319</v>
      </c>
      <c r="I1716">
        <v>2386.7538630765148</v>
      </c>
      <c r="J1716">
        <v>7974.4146125411025</v>
      </c>
      <c r="K1716">
        <v>546.33952880117704</v>
      </c>
      <c r="L1716">
        <v>1339.0674725519045</v>
      </c>
      <c r="M1716">
        <v>4099.6889739649114</v>
      </c>
      <c r="N1716">
        <v>11027.590219087358</v>
      </c>
      <c r="O1716">
        <v>6662.6641164292569</v>
      </c>
      <c r="P1716">
        <v>978.16200734971528</v>
      </c>
      <c r="Q1716">
        <v>2045.0238440812686</v>
      </c>
      <c r="R1716">
        <v>3029.9997980052681</v>
      </c>
      <c r="S1716">
        <v>4251.8070388468077</v>
      </c>
      <c r="T1716">
        <v>7579.1218946437803</v>
      </c>
      <c r="U1716">
        <v>608.5415079557356</v>
      </c>
      <c r="V1716">
        <v>1620.8072687768254</v>
      </c>
      <c r="W1716">
        <v>1064.8264541732744</v>
      </c>
      <c r="X1716">
        <v>9776.0171431511044</v>
      </c>
      <c r="Y1716">
        <v>29071.69045609087</v>
      </c>
      <c r="Z1716">
        <v>7763.3775788669218</v>
      </c>
      <c r="AA1716">
        <v>43262.165015532286</v>
      </c>
      <c r="AB1716">
        <v>588.11843394479649</v>
      </c>
      <c r="AC1716">
        <v>7771.4612078225246</v>
      </c>
      <c r="AD1716">
        <v>8589.2159846546183</v>
      </c>
      <c r="AE1716">
        <v>6373.6194393280721</v>
      </c>
      <c r="AF1716">
        <v>17429.535220475816</v>
      </c>
      <c r="AG1716">
        <v>62455.556957290217</v>
      </c>
      <c r="AH1716">
        <v>12372.983446379598</v>
      </c>
      <c r="AI1716">
        <v>674.89000616615988</v>
      </c>
      <c r="AJ1716">
        <v>19101.667367477854</v>
      </c>
      <c r="AK1716">
        <v>903.06710348900447</v>
      </c>
      <c r="AL1716">
        <v>281348.1875</v>
      </c>
      <c r="AM1716">
        <v>224239.4375</v>
      </c>
      <c r="AN1716">
        <v>57108.73828125</v>
      </c>
      <c r="AO1716" s="5" t="s">
        <v>2500</v>
      </c>
    </row>
    <row r="1717" spans="1:41" ht="15" x14ac:dyDescent="0.25">
      <c r="A1717">
        <v>2017</v>
      </c>
      <c r="B1717" s="5" t="s">
        <v>803</v>
      </c>
      <c r="C1717" s="5" t="s">
        <v>363</v>
      </c>
      <c r="D1717" s="5" t="s">
        <v>91</v>
      </c>
      <c r="E1717" s="5" t="s">
        <v>154</v>
      </c>
      <c r="F1717" s="5" t="s">
        <v>154</v>
      </c>
      <c r="G1717" s="5" t="s">
        <v>94</v>
      </c>
      <c r="H1717" s="5" t="s">
        <v>319</v>
      </c>
      <c r="I1717">
        <v>7091</v>
      </c>
      <c r="J1717">
        <v>8220.25</v>
      </c>
      <c r="K1717">
        <v>689.4</v>
      </c>
      <c r="L1717">
        <v>790.14778325123143</v>
      </c>
      <c r="M1717">
        <v>5868</v>
      </c>
      <c r="N1717">
        <v>7668</v>
      </c>
      <c r="O1717">
        <v>5180.24</v>
      </c>
      <c r="P1717">
        <v>7070.0690000000013</v>
      </c>
      <c r="Q1717">
        <v>2705.7578012221138</v>
      </c>
      <c r="R1717">
        <v>4566.6997036931671</v>
      </c>
      <c r="S1717">
        <v>5632.0125672000004</v>
      </c>
      <c r="T1717">
        <v>5970</v>
      </c>
      <c r="U1717">
        <v>535</v>
      </c>
      <c r="V1717">
        <v>3291</v>
      </c>
      <c r="W1717">
        <v>1159</v>
      </c>
      <c r="X1717">
        <v>7559.2287815627324</v>
      </c>
      <c r="Y1717">
        <v>16150</v>
      </c>
      <c r="Z1717">
        <v>5732.9236700000001</v>
      </c>
      <c r="AA1717">
        <v>59401.548999999999</v>
      </c>
      <c r="AB1717">
        <v>629</v>
      </c>
      <c r="AC1717">
        <v>7958.2731400000002</v>
      </c>
      <c r="AD1717">
        <v>9133.5802058568006</v>
      </c>
      <c r="AE1717">
        <v>5376</v>
      </c>
      <c r="AF1717">
        <v>14549.21039130212</v>
      </c>
      <c r="AG1717">
        <v>72509</v>
      </c>
      <c r="AH1717">
        <v>13077</v>
      </c>
      <c r="AI1717">
        <v>737</v>
      </c>
      <c r="AJ1717">
        <v>22735</v>
      </c>
      <c r="AK1717">
        <v>1548.3574100000001</v>
      </c>
      <c r="AL1717">
        <v>303532.65625</v>
      </c>
      <c r="AM1717">
        <v>246349.859375</v>
      </c>
      <c r="AN1717">
        <v>57182.81640625</v>
      </c>
      <c r="AO1717" s="5" t="s">
        <v>1017</v>
      </c>
    </row>
    <row r="1718" spans="1:41" ht="15" x14ac:dyDescent="0.25">
      <c r="A1718">
        <v>2017</v>
      </c>
      <c r="B1718" s="5" t="s">
        <v>1807</v>
      </c>
      <c r="C1718" s="5" t="s">
        <v>363</v>
      </c>
      <c r="D1718" s="5" t="s">
        <v>91</v>
      </c>
      <c r="E1718" s="5" t="s">
        <v>154</v>
      </c>
      <c r="F1718" s="5" t="s">
        <v>154</v>
      </c>
      <c r="G1718" s="5" t="s">
        <v>94</v>
      </c>
      <c r="H1718" s="5" t="s">
        <v>319</v>
      </c>
      <c r="I1718">
        <v>4320.0314564935152</v>
      </c>
      <c r="J1718">
        <v>8908.3805138964744</v>
      </c>
      <c r="K1718">
        <v>687.39790617399876</v>
      </c>
      <c r="L1718">
        <v>1430.8451800821849</v>
      </c>
      <c r="M1718">
        <v>4326.7468052692147</v>
      </c>
      <c r="N1718">
        <v>14146.648909060894</v>
      </c>
      <c r="O1718">
        <v>7247.6984791995128</v>
      </c>
      <c r="P1718">
        <v>3140.8796635950403</v>
      </c>
      <c r="Q1718">
        <v>2228.2543264754136</v>
      </c>
      <c r="R1718">
        <v>3570.9274035769254</v>
      </c>
      <c r="S1718">
        <v>3984.99471109157</v>
      </c>
      <c r="T1718">
        <v>6345.2114416061422</v>
      </c>
      <c r="U1718">
        <v>560.49367734187592</v>
      </c>
      <c r="V1718">
        <v>1600.0508185250155</v>
      </c>
      <c r="W1718">
        <v>1501.7000411801203</v>
      </c>
      <c r="X1718">
        <v>8778.6000294620972</v>
      </c>
      <c r="Y1718">
        <v>25275.092242397797</v>
      </c>
      <c r="Z1718">
        <v>9105.3784187048132</v>
      </c>
      <c r="AA1718">
        <v>45528.176758104921</v>
      </c>
      <c r="AB1718">
        <v>415.61134942520232</v>
      </c>
      <c r="AC1718">
        <v>7787.1607417111363</v>
      </c>
      <c r="AD1718">
        <v>9948.2665736403542</v>
      </c>
      <c r="AE1718">
        <v>5939.0089832136</v>
      </c>
      <c r="AF1718">
        <v>15555.392167036502</v>
      </c>
      <c r="AG1718">
        <v>67200.01930757011</v>
      </c>
      <c r="AH1718">
        <v>14636.287725304834</v>
      </c>
      <c r="AI1718">
        <v>666.24720136864494</v>
      </c>
      <c r="AJ1718">
        <v>18525.162385756987</v>
      </c>
      <c r="AK1718">
        <v>895.65035991462616</v>
      </c>
      <c r="AL1718">
        <v>294256.3125</v>
      </c>
      <c r="AM1718">
        <v>234821.890625</v>
      </c>
      <c r="AN1718">
        <v>59434.41015625</v>
      </c>
      <c r="AO1718" s="5" t="s">
        <v>2499</v>
      </c>
    </row>
    <row r="1719" spans="1:41" ht="15" x14ac:dyDescent="0.25">
      <c r="A1719">
        <v>2017</v>
      </c>
      <c r="B1719" s="5" t="s">
        <v>803</v>
      </c>
      <c r="C1719" s="5" t="s">
        <v>363</v>
      </c>
      <c r="D1719" s="5" t="s">
        <v>91</v>
      </c>
      <c r="E1719" s="5" t="s">
        <v>154</v>
      </c>
      <c r="F1719" s="5" t="s">
        <v>154</v>
      </c>
      <c r="G1719" s="5" t="s">
        <v>97</v>
      </c>
      <c r="H1719" s="5" t="s">
        <v>319</v>
      </c>
      <c r="I1719">
        <v>7197.3649999999989</v>
      </c>
      <c r="J1719">
        <v>8392.8752499999991</v>
      </c>
      <c r="K1719">
        <v>689.4</v>
      </c>
      <c r="L1719">
        <v>801.99999999999977</v>
      </c>
      <c r="M1719">
        <v>5868</v>
      </c>
      <c r="N1719">
        <v>7668</v>
      </c>
      <c r="O1719">
        <v>8466.0020000000004</v>
      </c>
      <c r="P1719">
        <v>7070</v>
      </c>
      <c r="Q1719">
        <v>2705.7578012221138</v>
      </c>
      <c r="R1719">
        <v>4566.6997036931671</v>
      </c>
      <c r="S1719">
        <v>5632.0125672000004</v>
      </c>
      <c r="T1719">
        <v>6029.7</v>
      </c>
      <c r="U1719">
        <v>535</v>
      </c>
      <c r="V1719">
        <v>3291</v>
      </c>
      <c r="W1719">
        <v>1159</v>
      </c>
      <c r="X1719">
        <v>7709.9627773801012</v>
      </c>
      <c r="Y1719">
        <v>16150</v>
      </c>
      <c r="Z1719">
        <v>5732.9236700000001</v>
      </c>
      <c r="AA1719">
        <v>60963.68624565022</v>
      </c>
      <c r="AB1719">
        <v>629</v>
      </c>
      <c r="AC1719">
        <v>7958.2731399999993</v>
      </c>
      <c r="AD1719">
        <v>9133.5802058568024</v>
      </c>
      <c r="AE1719">
        <v>5376</v>
      </c>
      <c r="AF1719">
        <v>14767.448547171651</v>
      </c>
      <c r="AG1719">
        <v>73887</v>
      </c>
      <c r="AH1719">
        <v>13371.2325</v>
      </c>
      <c r="AI1719">
        <v>737</v>
      </c>
      <c r="AJ1719">
        <v>23030.555</v>
      </c>
      <c r="AK1719">
        <v>1548.3574100000001</v>
      </c>
      <c r="AL1719">
        <v>311067.8125</v>
      </c>
      <c r="AM1719">
        <v>250094.59375</v>
      </c>
      <c r="AN1719">
        <v>60973.24609375</v>
      </c>
      <c r="AO1719" s="5" t="s">
        <v>1018</v>
      </c>
    </row>
    <row r="1720" spans="1:41" ht="15" x14ac:dyDescent="0.25">
      <c r="A1720">
        <v>2017</v>
      </c>
      <c r="B1720" s="5" t="s">
        <v>1807</v>
      </c>
      <c r="C1720" s="5" t="s">
        <v>363</v>
      </c>
      <c r="D1720" s="5" t="s">
        <v>91</v>
      </c>
      <c r="E1720" s="5" t="s">
        <v>154</v>
      </c>
      <c r="F1720" s="5" t="s">
        <v>154</v>
      </c>
      <c r="G1720" s="5" t="s">
        <v>97</v>
      </c>
      <c r="H1720" s="5" t="s">
        <v>319</v>
      </c>
      <c r="I1720">
        <v>4166.7</v>
      </c>
      <c r="J1720">
        <v>9009.56</v>
      </c>
      <c r="K1720">
        <v>690.87657138500015</v>
      </c>
      <c r="L1720">
        <v>1458.3987</v>
      </c>
      <c r="M1720">
        <v>4299.1462499999998</v>
      </c>
      <c r="N1720">
        <v>14403</v>
      </c>
      <c r="O1720">
        <v>7255</v>
      </c>
      <c r="P1720">
        <v>3157.8705100799998</v>
      </c>
      <c r="Q1720">
        <v>2424.2147153323781</v>
      </c>
      <c r="R1720">
        <v>3618.00330708412</v>
      </c>
      <c r="S1720">
        <v>4335.448922668782</v>
      </c>
      <c r="T1720">
        <v>6439.7759999999998</v>
      </c>
      <c r="U1720">
        <v>556.92611999999997</v>
      </c>
      <c r="V1720">
        <v>1606</v>
      </c>
      <c r="W1720">
        <v>1477.3679999999999</v>
      </c>
      <c r="X1720">
        <v>9069.6849999999995</v>
      </c>
      <c r="Y1720">
        <v>25909</v>
      </c>
      <c r="Z1720">
        <v>9910.11</v>
      </c>
      <c r="AA1720">
        <v>45932.167276067157</v>
      </c>
      <c r="AB1720">
        <v>393</v>
      </c>
      <c r="AC1720">
        <v>7906.5</v>
      </c>
      <c r="AD1720">
        <v>11819.805543578839</v>
      </c>
      <c r="AE1720">
        <v>5842.7792387999989</v>
      </c>
      <c r="AF1720">
        <v>15854.26873029952</v>
      </c>
      <c r="AG1720">
        <v>68496</v>
      </c>
      <c r="AH1720">
        <v>15399.301143903889</v>
      </c>
      <c r="AI1720">
        <v>655.452</v>
      </c>
      <c r="AJ1720">
        <v>19490.909148006071</v>
      </c>
      <c r="AK1720">
        <v>924.86051248579997</v>
      </c>
      <c r="AL1720">
        <v>302502.15625</v>
      </c>
      <c r="AM1720">
        <v>239742.390625</v>
      </c>
      <c r="AN1720">
        <v>62759.71875</v>
      </c>
      <c r="AO1720" s="5" t="s">
        <v>2502</v>
      </c>
    </row>
    <row r="1721" spans="1:41" ht="15" x14ac:dyDescent="0.25">
      <c r="A1721">
        <v>2017</v>
      </c>
      <c r="B1721" s="5" t="s">
        <v>1806</v>
      </c>
      <c r="C1721" s="5" t="s">
        <v>363</v>
      </c>
      <c r="D1721" s="5" t="s">
        <v>91</v>
      </c>
      <c r="E1721" s="5" t="s">
        <v>154</v>
      </c>
      <c r="F1721" s="5" t="s">
        <v>154</v>
      </c>
      <c r="G1721" s="5" t="s">
        <v>97</v>
      </c>
      <c r="H1721" s="5" t="s">
        <v>319</v>
      </c>
      <c r="I1721">
        <v>2406.2399999999998</v>
      </c>
      <c r="J1721">
        <v>7607.768</v>
      </c>
      <c r="K1721">
        <v>556</v>
      </c>
      <c r="L1721">
        <v>1353.0401999999999</v>
      </c>
      <c r="M1721">
        <v>4114.0249999999987</v>
      </c>
      <c r="N1721">
        <v>11362.75475831836</v>
      </c>
      <c r="O1721">
        <v>6654.8649999999998</v>
      </c>
      <c r="P1721">
        <v>993.45280000000014</v>
      </c>
      <c r="Q1721">
        <v>2057.902</v>
      </c>
      <c r="R1721">
        <v>3024.3578219859028</v>
      </c>
      <c r="S1721">
        <v>4274</v>
      </c>
      <c r="T1721">
        <v>7619.0011718749993</v>
      </c>
      <c r="U1721">
        <v>530</v>
      </c>
      <c r="V1721">
        <v>1629.335515625</v>
      </c>
      <c r="W1721">
        <v>1051.73422368</v>
      </c>
      <c r="X1721">
        <v>10271.134247215001</v>
      </c>
      <c r="Y1721">
        <v>29726</v>
      </c>
      <c r="Z1721">
        <v>7811.8328033280013</v>
      </c>
      <c r="AA1721">
        <v>44085.537202384148</v>
      </c>
      <c r="AB1721">
        <v>549</v>
      </c>
      <c r="AC1721">
        <v>8007.6615600000014</v>
      </c>
      <c r="AD1721">
        <v>9282.9901689910002</v>
      </c>
      <c r="AE1721">
        <v>6419.1841399888744</v>
      </c>
      <c r="AF1721">
        <v>17611.171243199999</v>
      </c>
      <c r="AG1721">
        <v>63056.700107808079</v>
      </c>
      <c r="AH1721">
        <v>12589.5</v>
      </c>
      <c r="AI1721">
        <v>668.56104000000005</v>
      </c>
      <c r="AJ1721">
        <v>19490.909148006071</v>
      </c>
      <c r="AK1721">
        <v>939</v>
      </c>
      <c r="AL1721">
        <v>285743.65625</v>
      </c>
      <c r="AM1721">
        <v>227173.859375</v>
      </c>
      <c r="AN1721">
        <v>58569.80859375</v>
      </c>
      <c r="AO1721" s="5" t="s">
        <v>2504</v>
      </c>
    </row>
    <row r="1722" spans="1:41" ht="15" x14ac:dyDescent="0.25">
      <c r="A1722">
        <v>2017</v>
      </c>
      <c r="B1722" s="5" t="s">
        <v>1808</v>
      </c>
      <c r="C1722" s="5" t="s">
        <v>363</v>
      </c>
      <c r="D1722" s="5" t="s">
        <v>91</v>
      </c>
      <c r="E1722" s="5" t="s">
        <v>154</v>
      </c>
      <c r="F1722" s="5" t="s">
        <v>154</v>
      </c>
      <c r="G1722" s="5" t="s">
        <v>97</v>
      </c>
      <c r="H1722" s="5" t="s">
        <v>319</v>
      </c>
      <c r="I1722">
        <v>6466.2615229999983</v>
      </c>
      <c r="J1722">
        <v>18322.287855125</v>
      </c>
      <c r="K1722">
        <v>739.48935300000005</v>
      </c>
      <c r="L1722">
        <v>1434.0446999999999</v>
      </c>
      <c r="M1722">
        <v>5882.2187499999991</v>
      </c>
      <c r="N1722">
        <v>13646.898673388931</v>
      </c>
      <c r="O1722">
        <v>9061.4525455999992</v>
      </c>
      <c r="P1722">
        <v>2955.1520559599999</v>
      </c>
      <c r="Q1722">
        <v>2859.9156782970872</v>
      </c>
      <c r="R1722">
        <v>4346.1843281621514</v>
      </c>
      <c r="S1722">
        <v>4012.6670964223999</v>
      </c>
      <c r="T1722">
        <v>6212.2567499999986</v>
      </c>
      <c r="U1722">
        <v>535.70400000000006</v>
      </c>
      <c r="V1722">
        <v>2188</v>
      </c>
      <c r="W1722">
        <v>1523.405</v>
      </c>
      <c r="X1722">
        <v>9814.1993592233011</v>
      </c>
      <c r="Y1722">
        <v>19326.442800000001</v>
      </c>
      <c r="Z1722">
        <v>5326.4146320000009</v>
      </c>
      <c r="AA1722">
        <v>45710.714230151993</v>
      </c>
      <c r="AB1722">
        <v>459</v>
      </c>
      <c r="AC1722">
        <v>8052.0549300000021</v>
      </c>
      <c r="AD1722">
        <v>10501.6378299711</v>
      </c>
      <c r="AE1722">
        <v>5843.2727773120787</v>
      </c>
      <c r="AF1722">
        <v>15632.6606003206</v>
      </c>
      <c r="AG1722">
        <v>73564.314341625824</v>
      </c>
      <c r="AH1722">
        <v>13013.151791250681</v>
      </c>
      <c r="AI1722">
        <v>751.74</v>
      </c>
      <c r="AJ1722">
        <v>17911.110317810359</v>
      </c>
      <c r="AK1722">
        <v>810.40499999999997</v>
      </c>
      <c r="AL1722">
        <v>306903.09375</v>
      </c>
      <c r="AM1722">
        <v>244121.421875</v>
      </c>
      <c r="AN1722">
        <v>62781.62109375</v>
      </c>
      <c r="AO1722" s="5" t="s">
        <v>2503</v>
      </c>
    </row>
    <row r="1723" spans="1:41" ht="15" x14ac:dyDescent="0.25">
      <c r="A1723">
        <v>2017</v>
      </c>
      <c r="B1723" s="5" t="s">
        <v>803</v>
      </c>
      <c r="C1723" s="5" t="s">
        <v>363</v>
      </c>
      <c r="D1723" s="5" t="s">
        <v>91</v>
      </c>
      <c r="E1723" s="5" t="s">
        <v>696</v>
      </c>
      <c r="F1723" s="5" t="s">
        <v>696</v>
      </c>
      <c r="G1723" s="5" t="s">
        <v>97</v>
      </c>
      <c r="H1723" s="5" t="s">
        <v>319</v>
      </c>
      <c r="I1723">
        <v>24070.907999999999</v>
      </c>
      <c r="J1723">
        <v>17236.277249999999</v>
      </c>
      <c r="K1723">
        <v>1689</v>
      </c>
      <c r="L1723"/>
      <c r="M1723">
        <v>19608</v>
      </c>
      <c r="N1723">
        <v>11633.0705</v>
      </c>
      <c r="O1723"/>
      <c r="P1723">
        <v>22643.460999999999</v>
      </c>
      <c r="Q1723">
        <v>3303.5842368952899</v>
      </c>
      <c r="R1723">
        <v>9899.0041510116862</v>
      </c>
      <c r="S1723">
        <v>12955.87836576</v>
      </c>
      <c r="T1723">
        <v>12100.81</v>
      </c>
      <c r="U1723">
        <v>1040</v>
      </c>
      <c r="V1723">
        <v>7819</v>
      </c>
      <c r="W1723">
        <v>6500</v>
      </c>
      <c r="X1723">
        <v>9452.3702219040806</v>
      </c>
      <c r="Y1723">
        <v>79652</v>
      </c>
      <c r="Z1723">
        <v>15197.989099732</v>
      </c>
      <c r="AA1723">
        <v>124098.19038364421</v>
      </c>
      <c r="AB1723"/>
      <c r="AC1723">
        <v>11451.92661</v>
      </c>
      <c r="AD1723">
        <v>23572.844430559999</v>
      </c>
      <c r="AE1723">
        <v>8031.0040739999968</v>
      </c>
      <c r="AF1723"/>
      <c r="AG1723"/>
      <c r="AH1723"/>
      <c r="AI1723">
        <v>23313</v>
      </c>
      <c r="AJ1723">
        <v>31341.623299400751</v>
      </c>
      <c r="AK1723">
        <v>3505.3574100000001</v>
      </c>
      <c r="AL1723">
        <v>480115.3125</v>
      </c>
      <c r="AM1723">
        <v>367418.0625</v>
      </c>
      <c r="AN1723">
        <v>112697.265625</v>
      </c>
      <c r="AO1723" s="5" t="s">
        <v>1029</v>
      </c>
    </row>
    <row r="1724" spans="1:41" ht="15" x14ac:dyDescent="0.25">
      <c r="A1724">
        <v>2017</v>
      </c>
      <c r="B1724" s="5" t="s">
        <v>1808</v>
      </c>
      <c r="C1724" s="5" t="s">
        <v>363</v>
      </c>
      <c r="D1724" s="5" t="s">
        <v>91</v>
      </c>
      <c r="E1724" s="5" t="s">
        <v>696</v>
      </c>
      <c r="F1724" s="5" t="s">
        <v>696</v>
      </c>
      <c r="G1724" s="5" t="s">
        <v>97</v>
      </c>
      <c r="H1724" s="5" t="s">
        <v>319</v>
      </c>
      <c r="I1724">
        <v>16523.43147299999</v>
      </c>
      <c r="J1724"/>
      <c r="K1724"/>
      <c r="L1724"/>
      <c r="M1724">
        <v>20127.46902996326</v>
      </c>
      <c r="N1724"/>
      <c r="O1724"/>
      <c r="P1724"/>
      <c r="Q1724"/>
      <c r="R1724">
        <v>8235.8773966328336</v>
      </c>
      <c r="S1724"/>
      <c r="T1724"/>
      <c r="U1724"/>
      <c r="V1724"/>
      <c r="W1724"/>
      <c r="X1724"/>
      <c r="Y1724"/>
      <c r="Z1724"/>
      <c r="AA1724"/>
      <c r="AB1724">
        <v>1577</v>
      </c>
      <c r="AC1724"/>
      <c r="AD1724"/>
      <c r="AE1724"/>
      <c r="AF1724"/>
      <c r="AG1724"/>
      <c r="AH1724"/>
      <c r="AI1724"/>
      <c r="AJ1724"/>
      <c r="AK1724"/>
      <c r="AL1724">
        <v>46463.78125</v>
      </c>
      <c r="AM1724">
        <v>24759.30859375</v>
      </c>
      <c r="AN1724">
        <v>21704.46875</v>
      </c>
      <c r="AO1724" s="5" t="s">
        <v>2535</v>
      </c>
    </row>
    <row r="1725" spans="1:41" ht="15" x14ac:dyDescent="0.25">
      <c r="A1725">
        <v>2017</v>
      </c>
      <c r="B1725" s="5" t="s">
        <v>1806</v>
      </c>
      <c r="C1725" s="5" t="s">
        <v>363</v>
      </c>
      <c r="D1725" s="5" t="s">
        <v>91</v>
      </c>
      <c r="E1725" s="5" t="s">
        <v>403</v>
      </c>
      <c r="F1725" s="5" t="s">
        <v>403</v>
      </c>
      <c r="G1725" s="5" t="s">
        <v>97</v>
      </c>
      <c r="H1725" s="5" t="s">
        <v>319</v>
      </c>
      <c r="I1725">
        <v>12100.08</v>
      </c>
      <c r="J1725">
        <v>18396.794000000002</v>
      </c>
      <c r="K1725">
        <v>877</v>
      </c>
      <c r="L1725">
        <v>2755.6451836800002</v>
      </c>
      <c r="M1725">
        <v>11976.833000000001</v>
      </c>
      <c r="N1725">
        <v>14207.300566091801</v>
      </c>
      <c r="O1725">
        <v>10357.298000000001</v>
      </c>
      <c r="P1725">
        <v>17979.25814911383</v>
      </c>
      <c r="Q1725">
        <v>2499.6331277499999</v>
      </c>
      <c r="R1725">
        <v>9508.896270236688</v>
      </c>
      <c r="S1725">
        <v>14505</v>
      </c>
      <c r="T1725">
        <v>12939.4035625</v>
      </c>
      <c r="U1725">
        <v>1051</v>
      </c>
      <c r="V1725">
        <v>11595.892750000001</v>
      </c>
      <c r="W1725">
        <v>6287.7093501491208</v>
      </c>
      <c r="X1725">
        <v>12983.275356182099</v>
      </c>
      <c r="Y1725">
        <v>70251</v>
      </c>
      <c r="Z1725">
        <v>10401.484048128001</v>
      </c>
      <c r="AA1725">
        <v>101515.0529306177</v>
      </c>
      <c r="AB1725">
        <v>1522</v>
      </c>
      <c r="AC1725">
        <v>10991.506164771879</v>
      </c>
      <c r="AD1725">
        <v>20227.325859491899</v>
      </c>
      <c r="AE1725">
        <v>25231.815390368909</v>
      </c>
      <c r="AF1725">
        <v>48801.346232278564</v>
      </c>
      <c r="AG1725">
        <v>138533.76944446939</v>
      </c>
      <c r="AH1725">
        <v>50117.072234658037</v>
      </c>
      <c r="AI1725">
        <v>3952.3358720000001</v>
      </c>
      <c r="AJ1725">
        <v>35329.794510248168</v>
      </c>
      <c r="AK1725">
        <v>2062</v>
      </c>
      <c r="AL1725">
        <v>678957.5</v>
      </c>
      <c r="AM1725">
        <v>531150.25</v>
      </c>
      <c r="AN1725">
        <v>147807.25</v>
      </c>
      <c r="AO1725" s="5" t="s">
        <v>2537</v>
      </c>
    </row>
    <row r="1726" spans="1:41" ht="15" x14ac:dyDescent="0.25">
      <c r="A1726">
        <v>2017</v>
      </c>
      <c r="B1726" s="5" t="s">
        <v>1807</v>
      </c>
      <c r="C1726" s="5" t="s">
        <v>363</v>
      </c>
      <c r="D1726" s="5" t="s">
        <v>91</v>
      </c>
      <c r="E1726" s="5" t="s">
        <v>403</v>
      </c>
      <c r="F1726" s="5" t="s">
        <v>403</v>
      </c>
      <c r="G1726" s="5" t="s">
        <v>97</v>
      </c>
      <c r="H1726" s="5" t="s">
        <v>319</v>
      </c>
      <c r="I1726">
        <v>8979.6842399999987</v>
      </c>
      <c r="J1726">
        <v>18215.424599999998</v>
      </c>
      <c r="K1726">
        <v>1021.266176292665</v>
      </c>
      <c r="L1726">
        <v>3041.5425000000009</v>
      </c>
      <c r="M1726">
        <v>18405.379991075999</v>
      </c>
      <c r="N1726">
        <v>17233</v>
      </c>
      <c r="O1726">
        <v>9690.5830000000005</v>
      </c>
      <c r="P1726">
        <v>23338.075107074041</v>
      </c>
      <c r="Q1726">
        <v>3930.4701967483029</v>
      </c>
      <c r="R1726">
        <v>10008.28691846065</v>
      </c>
      <c r="S1726">
        <v>19379.95611888892</v>
      </c>
      <c r="T1726">
        <v>12698.7203453125</v>
      </c>
      <c r="U1726">
        <v>1109.6490240000001</v>
      </c>
      <c r="V1726">
        <v>14984</v>
      </c>
      <c r="W1726">
        <v>6268.7462572800014</v>
      </c>
      <c r="X1726">
        <v>14047.338985</v>
      </c>
      <c r="Y1726">
        <v>73664</v>
      </c>
      <c r="Z1726">
        <v>12024.496999999999</v>
      </c>
      <c r="AA1726">
        <v>114619.6778506463</v>
      </c>
      <c r="AB1726">
        <v>1479</v>
      </c>
      <c r="AC1726">
        <v>11951.6</v>
      </c>
      <c r="AD1726">
        <v>26622.827447967811</v>
      </c>
      <c r="AE1726">
        <v>20105.401269800001</v>
      </c>
      <c r="AF1726">
        <v>39006.698561293182</v>
      </c>
      <c r="AG1726">
        <v>171233</v>
      </c>
      <c r="AH1726">
        <v>51471.582292075043</v>
      </c>
      <c r="AI1726">
        <v>3518.8904000000002</v>
      </c>
      <c r="AJ1726">
        <v>36481.723617010757</v>
      </c>
      <c r="AK1726">
        <v>2301.6001459732161</v>
      </c>
      <c r="AL1726">
        <v>746832.625</v>
      </c>
      <c r="AM1726">
        <v>579926.75</v>
      </c>
      <c r="AN1726">
        <v>166905.875</v>
      </c>
      <c r="AO1726" s="5" t="s">
        <v>2538</v>
      </c>
    </row>
    <row r="1727" spans="1:41" ht="15" x14ac:dyDescent="0.25">
      <c r="A1727">
        <v>2017</v>
      </c>
      <c r="B1727" s="5" t="s">
        <v>1808</v>
      </c>
      <c r="C1727" s="5" t="s">
        <v>363</v>
      </c>
      <c r="D1727" s="5" t="s">
        <v>91</v>
      </c>
      <c r="E1727" s="5" t="s">
        <v>403</v>
      </c>
      <c r="F1727" s="5" t="s">
        <v>403</v>
      </c>
      <c r="G1727" s="5" t="s">
        <v>97</v>
      </c>
      <c r="H1727" s="5" t="s">
        <v>319</v>
      </c>
      <c r="I1727">
        <v>16523.43147299999</v>
      </c>
      <c r="J1727">
        <v>34596.985355124998</v>
      </c>
      <c r="K1727">
        <v>1042.5019681457291</v>
      </c>
      <c r="L1727">
        <v>3000.291188020934</v>
      </c>
      <c r="M1727">
        <v>17274.24372026289</v>
      </c>
      <c r="N1727">
        <v>16272.86892829693</v>
      </c>
      <c r="O1727">
        <v>12252.9669216</v>
      </c>
      <c r="P1727">
        <v>20509.6361688</v>
      </c>
      <c r="Q1727">
        <v>3183.7641898869661</v>
      </c>
      <c r="R1727">
        <v>8235.8773966328336</v>
      </c>
      <c r="S1727">
        <v>16658.876696422401</v>
      </c>
      <c r="T1727">
        <v>11494.266</v>
      </c>
      <c r="U1727">
        <v>1005.4752</v>
      </c>
      <c r="V1727">
        <v>8354</v>
      </c>
      <c r="W1727">
        <v>10552.829216</v>
      </c>
      <c r="X1727">
        <v>15917.21924541748</v>
      </c>
      <c r="Y1727">
        <v>74294.896730000022</v>
      </c>
      <c r="Z1727">
        <v>11016.368154399999</v>
      </c>
      <c r="AA1727">
        <v>123867.4116742872</v>
      </c>
      <c r="AB1727">
        <v>1577</v>
      </c>
      <c r="AC1727">
        <v>18002.982553369999</v>
      </c>
      <c r="AD1727">
        <v>18622.53375738152</v>
      </c>
      <c r="AE1727">
        <v>18953.75885168574</v>
      </c>
      <c r="AF1727">
        <v>42129.876804937878</v>
      </c>
      <c r="AG1727">
        <v>170333.3285432937</v>
      </c>
      <c r="AH1727">
        <v>35463.307053893623</v>
      </c>
      <c r="AI1727">
        <v>3519.3345599999998</v>
      </c>
      <c r="AJ1727">
        <v>28408.341185439869</v>
      </c>
      <c r="AK1727">
        <v>3152.61</v>
      </c>
      <c r="AL1727">
        <v>746216.9375</v>
      </c>
      <c r="AM1727">
        <v>598689.25</v>
      </c>
      <c r="AN1727">
        <v>147527.6875</v>
      </c>
      <c r="AO1727" s="5" t="s">
        <v>2536</v>
      </c>
    </row>
    <row r="1728" spans="1:41" ht="15" x14ac:dyDescent="0.25">
      <c r="A1728">
        <v>2017</v>
      </c>
      <c r="B1728" s="5" t="s">
        <v>803</v>
      </c>
      <c r="C1728" s="5" t="s">
        <v>363</v>
      </c>
      <c r="D1728" s="5" t="s">
        <v>91</v>
      </c>
      <c r="E1728" s="5" t="s">
        <v>403</v>
      </c>
      <c r="F1728" s="5" t="s">
        <v>403</v>
      </c>
      <c r="G1728" s="5" t="s">
        <v>97</v>
      </c>
      <c r="H1728" s="5" t="s">
        <v>319</v>
      </c>
      <c r="I1728">
        <v>24070.907999999999</v>
      </c>
      <c r="J1728">
        <v>17236.277249999999</v>
      </c>
      <c r="K1728">
        <v>1069.229</v>
      </c>
      <c r="L1728">
        <v>1570.5</v>
      </c>
      <c r="M1728">
        <v>15737.08</v>
      </c>
      <c r="N1728">
        <v>12086</v>
      </c>
      <c r="O1728">
        <v>11517.566000000001</v>
      </c>
      <c r="P1728">
        <v>22643.249</v>
      </c>
      <c r="Q1728">
        <v>3199.2930368952898</v>
      </c>
      <c r="R1728">
        <v>9899.0041510116862</v>
      </c>
      <c r="S1728">
        <v>17125.840112000002</v>
      </c>
      <c r="T1728">
        <v>12100.81</v>
      </c>
      <c r="U1728">
        <v>1040</v>
      </c>
      <c r="V1728">
        <v>7714</v>
      </c>
      <c r="W1728">
        <v>7817.2960000000003</v>
      </c>
      <c r="X1728">
        <v>10545.225865783819</v>
      </c>
      <c r="Y1728">
        <v>65152</v>
      </c>
      <c r="Z1728">
        <v>13962.738819732</v>
      </c>
      <c r="AA1728">
        <v>133678.7485711308</v>
      </c>
      <c r="AB1728">
        <v>1480</v>
      </c>
      <c r="AC1728">
        <v>14951.841159150001</v>
      </c>
      <c r="AD1728">
        <v>22950.321518904449</v>
      </c>
      <c r="AE1728">
        <v>14066.88382144662</v>
      </c>
      <c r="AF1728">
        <v>37681.754999999997</v>
      </c>
      <c r="AG1728">
        <v>160500</v>
      </c>
      <c r="AH1728">
        <v>29633.21401588721</v>
      </c>
      <c r="AI1728">
        <v>4720</v>
      </c>
      <c r="AJ1728">
        <v>31341.623299400751</v>
      </c>
      <c r="AK1728">
        <v>3505.3574100000001</v>
      </c>
      <c r="AL1728">
        <v>708996.6875</v>
      </c>
      <c r="AM1728">
        <v>570794.8125</v>
      </c>
      <c r="AN1728">
        <v>138201.9375</v>
      </c>
      <c r="AO1728" s="5" t="s">
        <v>1030</v>
      </c>
    </row>
    <row r="1729" spans="1:41" ht="15" x14ac:dyDescent="0.25">
      <c r="A1729">
        <v>2017</v>
      </c>
      <c r="B1729" s="5" t="s">
        <v>1808</v>
      </c>
      <c r="C1729" s="5" t="s">
        <v>363</v>
      </c>
      <c r="D1729" s="5" t="s">
        <v>91</v>
      </c>
      <c r="E1729" s="5" t="s">
        <v>26</v>
      </c>
      <c r="F1729" s="5" t="s">
        <v>26</v>
      </c>
      <c r="G1729" s="5" t="s">
        <v>94</v>
      </c>
      <c r="H1729" s="5" t="s">
        <v>319</v>
      </c>
      <c r="I1729">
        <v>3016.5882440157675</v>
      </c>
      <c r="J1729">
        <v>5557.804221545467</v>
      </c>
      <c r="K1729">
        <v>103.13122201763308</v>
      </c>
      <c r="L1729">
        <v>299.85817605437029</v>
      </c>
      <c r="M1729">
        <v>4835.8766814286128</v>
      </c>
      <c r="N1729">
        <v>165.00995522821293</v>
      </c>
      <c r="O1729">
        <v>114.47565643957272</v>
      </c>
      <c r="P1729">
        <v>3731.6526971239068</v>
      </c>
      <c r="Q1729">
        <v>226.10948418799552</v>
      </c>
      <c r="R1729">
        <v>463.05918685917254</v>
      </c>
      <c r="S1729">
        <v>8354.0415083163498</v>
      </c>
      <c r="T1729">
        <v>206.26244403526616</v>
      </c>
      <c r="U1729">
        <v>0</v>
      </c>
      <c r="V1729">
        <v>321.76941269501521</v>
      </c>
      <c r="W1729">
        <v>520.81267118904702</v>
      </c>
      <c r="X1729">
        <v>804.42353173753804</v>
      </c>
      <c r="Y1729">
        <v>16074.547919778381</v>
      </c>
      <c r="Z1729">
        <v>1326.5645330661721</v>
      </c>
      <c r="AA1729">
        <v>18423.90120997349</v>
      </c>
      <c r="AB1729">
        <v>6993.3281650156987</v>
      </c>
      <c r="AC1729">
        <v>3364.9345726247266</v>
      </c>
      <c r="AD1729">
        <v>3449.1217080341908</v>
      </c>
      <c r="AE1729">
        <v>1745.619690114861</v>
      </c>
      <c r="AF1729">
        <v>7112.6182497854161</v>
      </c>
      <c r="AG1729">
        <v>51360.835805603128</v>
      </c>
      <c r="AH1729">
        <v>8262.9733330575964</v>
      </c>
      <c r="AI1729">
        <v>2386.4564774880296</v>
      </c>
      <c r="AJ1729">
        <v>7812.7057239457936</v>
      </c>
      <c r="AK1729">
        <v>101.06859757728041</v>
      </c>
      <c r="AL1729">
        <v>157135.53125</v>
      </c>
      <c r="AM1729">
        <v>121003.578125</v>
      </c>
      <c r="AN1729">
        <v>36131.9765625</v>
      </c>
      <c r="AO1729" s="5" t="s">
        <v>2541</v>
      </c>
    </row>
    <row r="1730" spans="1:41" ht="15" x14ac:dyDescent="0.25">
      <c r="A1730">
        <v>2017</v>
      </c>
      <c r="B1730" s="5" t="s">
        <v>803</v>
      </c>
      <c r="C1730" s="5" t="s">
        <v>363</v>
      </c>
      <c r="D1730" s="5" t="s">
        <v>91</v>
      </c>
      <c r="E1730" s="5" t="s">
        <v>26</v>
      </c>
      <c r="F1730" s="5" t="s">
        <v>26</v>
      </c>
      <c r="G1730" s="5" t="s">
        <v>94</v>
      </c>
      <c r="H1730" s="5" t="s">
        <v>319</v>
      </c>
      <c r="I1730">
        <v>2850.0000000000009</v>
      </c>
      <c r="J1730">
        <v>8492.9999999999964</v>
      </c>
      <c r="K1730">
        <v>100</v>
      </c>
      <c r="L1730">
        <v>295.56650246305418</v>
      </c>
      <c r="M1730">
        <v>6300</v>
      </c>
      <c r="N1730">
        <v>112</v>
      </c>
      <c r="O1730">
        <v>95</v>
      </c>
      <c r="P1730">
        <v>3088.1</v>
      </c>
      <c r="Q1730">
        <v>269.8091693673407</v>
      </c>
      <c r="R1730">
        <v>449.39</v>
      </c>
      <c r="S1730">
        <v>7660</v>
      </c>
      <c r="T1730">
        <v>500</v>
      </c>
      <c r="U1730">
        <v>0</v>
      </c>
      <c r="V1730">
        <v>520</v>
      </c>
      <c r="W1730">
        <v>505</v>
      </c>
      <c r="X1730">
        <v>787.25490196078431</v>
      </c>
      <c r="Y1730">
        <v>13702</v>
      </c>
      <c r="Z1730">
        <v>4552.6808000000001</v>
      </c>
      <c r="AA1730">
        <v>21016.6270448869</v>
      </c>
      <c r="AB1730">
        <v>115</v>
      </c>
      <c r="AC1730">
        <v>1277.3365699999999</v>
      </c>
      <c r="AD1730">
        <v>3454.6110764000009</v>
      </c>
      <c r="AE1730">
        <v>1479.58</v>
      </c>
      <c r="AF1730">
        <v>7251.5606415209968</v>
      </c>
      <c r="AG1730">
        <v>39541</v>
      </c>
      <c r="AH1730">
        <v>10032</v>
      </c>
      <c r="AI1730">
        <v>2314</v>
      </c>
      <c r="AJ1730">
        <v>6236</v>
      </c>
      <c r="AK1730">
        <v>98</v>
      </c>
      <c r="AL1730">
        <v>143095.515625</v>
      </c>
      <c r="AM1730">
        <v>111134.65625</v>
      </c>
      <c r="AN1730">
        <v>31960.865234375</v>
      </c>
      <c r="AO1730" s="5" t="s">
        <v>1031</v>
      </c>
    </row>
    <row r="1731" spans="1:41" ht="15" x14ac:dyDescent="0.25">
      <c r="A1731">
        <v>2017</v>
      </c>
      <c r="B1731" s="5" t="s">
        <v>1807</v>
      </c>
      <c r="C1731" s="5" t="s">
        <v>363</v>
      </c>
      <c r="D1731" s="5" t="s">
        <v>91</v>
      </c>
      <c r="E1731" s="5" t="s">
        <v>26</v>
      </c>
      <c r="F1731" s="5" t="s">
        <v>26</v>
      </c>
      <c r="G1731" s="5" t="s">
        <v>94</v>
      </c>
      <c r="H1731" s="5" t="s">
        <v>319</v>
      </c>
      <c r="I1731">
        <v>3013.9754347629173</v>
      </c>
      <c r="J1731">
        <v>5005.212366940521</v>
      </c>
      <c r="K1731">
        <v>105.75352402676903</v>
      </c>
      <c r="L1731">
        <v>301.39754347629173</v>
      </c>
      <c r="M1731">
        <v>9134.5690110020696</v>
      </c>
      <c r="N1731">
        <v>112.09873546837517</v>
      </c>
      <c r="O1731">
        <v>99.408312585162889</v>
      </c>
      <c r="P1731">
        <v>2857.2487121552458</v>
      </c>
      <c r="Q1731">
        <v>211.17704418181253</v>
      </c>
      <c r="R1731">
        <v>410.53581479306155</v>
      </c>
      <c r="S1731">
        <v>7794.7179942916146</v>
      </c>
      <c r="T1731">
        <v>317.2605720803071</v>
      </c>
      <c r="U1731">
        <v>0</v>
      </c>
      <c r="V1731">
        <v>960.24199816306282</v>
      </c>
      <c r="W1731">
        <v>534.05529633518358</v>
      </c>
      <c r="X1731">
        <v>361.67705217155009</v>
      </c>
      <c r="Y1731">
        <v>13007.683922555898</v>
      </c>
      <c r="Z1731">
        <v>1057.5352402676904</v>
      </c>
      <c r="AA1731">
        <v>18594.413267928801</v>
      </c>
      <c r="AB1731">
        <v>7109.8094203196824</v>
      </c>
      <c r="AC1731">
        <v>848.24901621871447</v>
      </c>
      <c r="AD1731">
        <v>2937.845349941098</v>
      </c>
      <c r="AE1731">
        <v>1586.3028604015356</v>
      </c>
      <c r="AF1731">
        <v>6013.0404240678763</v>
      </c>
      <c r="AG1731">
        <v>44022.019446623148</v>
      </c>
      <c r="AH1731">
        <v>7984.3910640210606</v>
      </c>
      <c r="AI1731">
        <v>2318.1172466667772</v>
      </c>
      <c r="AJ1731">
        <v>7765.8818643830919</v>
      </c>
      <c r="AK1731">
        <v>113.35872525503972</v>
      </c>
      <c r="AL1731">
        <v>144577.984375</v>
      </c>
      <c r="AM1731">
        <v>105767.015625</v>
      </c>
      <c r="AN1731">
        <v>38810.96484375</v>
      </c>
      <c r="AO1731" s="5" t="s">
        <v>2539</v>
      </c>
    </row>
    <row r="1732" spans="1:41" ht="15" x14ac:dyDescent="0.25">
      <c r="A1732">
        <v>2017</v>
      </c>
      <c r="B1732" s="5" t="s">
        <v>1806</v>
      </c>
      <c r="C1732" s="5" t="s">
        <v>363</v>
      </c>
      <c r="D1732" s="5" t="s">
        <v>91</v>
      </c>
      <c r="E1732" s="5" t="s">
        <v>26</v>
      </c>
      <c r="F1732" s="5" t="s">
        <v>26</v>
      </c>
      <c r="G1732" s="5" t="s">
        <v>94</v>
      </c>
      <c r="H1732" s="5" t="s">
        <v>319</v>
      </c>
      <c r="I1732">
        <v>2303.1960527892757</v>
      </c>
      <c r="J1732">
        <v>5894.0393871844635</v>
      </c>
      <c r="K1732">
        <v>107.12539780415237</v>
      </c>
      <c r="L1732">
        <v>267.81349451038091</v>
      </c>
      <c r="M1732">
        <v>2152.1492418854209</v>
      </c>
      <c r="N1732">
        <v>101.76912791394474</v>
      </c>
      <c r="O1732">
        <v>107.12539780415237</v>
      </c>
      <c r="P1732">
        <v>2745.6239457204251</v>
      </c>
      <c r="Q1732">
        <v>203.27044233337912</v>
      </c>
      <c r="R1732">
        <v>841.74981129068124</v>
      </c>
      <c r="S1732">
        <v>7230.9643517802851</v>
      </c>
      <c r="T1732">
        <v>267.81349451038091</v>
      </c>
      <c r="U1732">
        <v>0</v>
      </c>
      <c r="V1732">
        <v>972.69861206170344</v>
      </c>
      <c r="W1732">
        <v>433.8578611068171</v>
      </c>
      <c r="X1732">
        <v>354.93050549683812</v>
      </c>
      <c r="Y1732">
        <v>14157.692573796776</v>
      </c>
      <c r="Z1732">
        <v>1553.3182681602093</v>
      </c>
      <c r="AA1732">
        <v>17668.93893946529</v>
      </c>
      <c r="AB1732">
        <v>123.19420747477523</v>
      </c>
      <c r="AC1732">
        <v>892.02950240149255</v>
      </c>
      <c r="AD1732">
        <v>2913.5430067784341</v>
      </c>
      <c r="AE1732">
        <v>1119.4604070533921</v>
      </c>
      <c r="AF1732">
        <v>7918.7094056829419</v>
      </c>
      <c r="AG1732">
        <v>24805.486290850647</v>
      </c>
      <c r="AH1732">
        <v>7720.1703350859143</v>
      </c>
      <c r="AI1732">
        <v>1758.9990319441818</v>
      </c>
      <c r="AJ1732">
        <v>8007.5569163499649</v>
      </c>
      <c r="AK1732">
        <v>95.341604045695604</v>
      </c>
      <c r="AL1732">
        <v>112718.5703125</v>
      </c>
      <c r="AM1732">
        <v>89453.3515625</v>
      </c>
      <c r="AN1732">
        <v>23265.21484375</v>
      </c>
      <c r="AO1732" s="5" t="s">
        <v>2540</v>
      </c>
    </row>
    <row r="1733" spans="1:41" ht="15" x14ac:dyDescent="0.25">
      <c r="A1733">
        <v>2017</v>
      </c>
      <c r="B1733" s="5" t="s">
        <v>803</v>
      </c>
      <c r="C1733" s="5" t="s">
        <v>363</v>
      </c>
      <c r="D1733" s="5" t="s">
        <v>91</v>
      </c>
      <c r="E1733" s="5" t="s">
        <v>26</v>
      </c>
      <c r="F1733" s="5" t="s">
        <v>26</v>
      </c>
      <c r="G1733" s="5" t="s">
        <v>97</v>
      </c>
      <c r="H1733" s="5" t="s">
        <v>319</v>
      </c>
      <c r="I1733">
        <v>2892.7500000000009</v>
      </c>
      <c r="J1733">
        <v>8671.3529999999992</v>
      </c>
      <c r="K1733">
        <v>100</v>
      </c>
      <c r="L1733">
        <v>299.99999999999989</v>
      </c>
      <c r="M1733">
        <v>6300</v>
      </c>
      <c r="N1733">
        <v>112</v>
      </c>
      <c r="O1733">
        <v>95</v>
      </c>
      <c r="P1733">
        <v>3088</v>
      </c>
      <c r="Q1733">
        <v>269.8091693673407</v>
      </c>
      <c r="R1733">
        <v>449.39</v>
      </c>
      <c r="S1733">
        <v>7660</v>
      </c>
      <c r="T1733">
        <v>505</v>
      </c>
      <c r="U1733">
        <v>0</v>
      </c>
      <c r="V1733">
        <v>520</v>
      </c>
      <c r="W1733">
        <v>505</v>
      </c>
      <c r="X1733">
        <v>803</v>
      </c>
      <c r="Y1733">
        <v>13702</v>
      </c>
      <c r="Z1733">
        <v>4552.6808000000001</v>
      </c>
      <c r="AA1733">
        <v>21421.19128765224</v>
      </c>
      <c r="AB1733">
        <v>115</v>
      </c>
      <c r="AC1733">
        <v>1277.3365699999999</v>
      </c>
      <c r="AD1733">
        <v>3454.6110764</v>
      </c>
      <c r="AE1733">
        <v>1479.58</v>
      </c>
      <c r="AF1733">
        <v>7360.3340511438109</v>
      </c>
      <c r="AG1733">
        <v>40292</v>
      </c>
      <c r="AH1733">
        <v>10257.719999999999</v>
      </c>
      <c r="AI1733">
        <v>2314</v>
      </c>
      <c r="AJ1733">
        <v>6317.0679999999993</v>
      </c>
      <c r="AK1733">
        <v>98</v>
      </c>
      <c r="AL1733">
        <v>144912.8125</v>
      </c>
      <c r="AM1733">
        <v>112705.4921875</v>
      </c>
      <c r="AN1733">
        <v>32207.33203125</v>
      </c>
      <c r="AO1733" s="5" t="s">
        <v>1032</v>
      </c>
    </row>
    <row r="1734" spans="1:41" ht="15" x14ac:dyDescent="0.25">
      <c r="A1734">
        <v>2017</v>
      </c>
      <c r="B1734" s="5" t="s">
        <v>1807</v>
      </c>
      <c r="C1734" s="5" t="s">
        <v>363</v>
      </c>
      <c r="D1734" s="5" t="s">
        <v>91</v>
      </c>
      <c r="E1734" s="5" t="s">
        <v>26</v>
      </c>
      <c r="F1734" s="5" t="s">
        <v>26</v>
      </c>
      <c r="G1734" s="5" t="s">
        <v>97</v>
      </c>
      <c r="H1734" s="5" t="s">
        <v>319</v>
      </c>
      <c r="I1734">
        <v>2907</v>
      </c>
      <c r="J1734">
        <v>5061.84</v>
      </c>
      <c r="K1734">
        <v>106.31987449</v>
      </c>
      <c r="L1734">
        <v>307.20150000000001</v>
      </c>
      <c r="M1734">
        <v>9069.4826009999979</v>
      </c>
      <c r="N1734">
        <v>113</v>
      </c>
      <c r="O1734">
        <v>100</v>
      </c>
      <c r="P1734">
        <v>2872.7052337151999</v>
      </c>
      <c r="Q1734">
        <v>229.74868351572539</v>
      </c>
      <c r="R1734">
        <v>415.94795069481262</v>
      </c>
      <c r="S1734">
        <v>8480.2124473343483</v>
      </c>
      <c r="T1734">
        <v>321.98880000000003</v>
      </c>
      <c r="U1734"/>
      <c r="V1734">
        <v>964</v>
      </c>
      <c r="W1734">
        <v>525.40200000000004</v>
      </c>
      <c r="X1734">
        <v>372.90634999999997</v>
      </c>
      <c r="Y1734">
        <v>13364</v>
      </c>
      <c r="Z1734">
        <v>1151</v>
      </c>
      <c r="AA1734">
        <v>18759.40925903176</v>
      </c>
      <c r="AB1734">
        <v>136</v>
      </c>
      <c r="AC1734">
        <v>861.3</v>
      </c>
      <c r="AD1734">
        <v>3196.209626557003</v>
      </c>
      <c r="AE1734">
        <v>1560.6</v>
      </c>
      <c r="AF1734">
        <v>6128.5731497882443</v>
      </c>
      <c r="AG1734">
        <v>44875</v>
      </c>
      <c r="AH1734">
        <v>8400.6303205545046</v>
      </c>
      <c r="AI1734">
        <v>2280.5567999999998</v>
      </c>
      <c r="AJ1734">
        <v>8170.7298819261423</v>
      </c>
      <c r="AK1734">
        <v>117.05573226600001</v>
      </c>
      <c r="AL1734">
        <v>140848.828125</v>
      </c>
      <c r="AM1734">
        <v>107742.0546875</v>
      </c>
      <c r="AN1734">
        <v>33106.765625</v>
      </c>
      <c r="AO1734" s="5" t="s">
        <v>2542</v>
      </c>
    </row>
    <row r="1735" spans="1:41" ht="15" x14ac:dyDescent="0.25">
      <c r="A1735">
        <v>2017</v>
      </c>
      <c r="B1735" s="5" t="s">
        <v>1806</v>
      </c>
      <c r="C1735" s="5" t="s">
        <v>363</v>
      </c>
      <c r="D1735" s="5" t="s">
        <v>91</v>
      </c>
      <c r="E1735" s="5" t="s">
        <v>26</v>
      </c>
      <c r="F1735" s="5" t="s">
        <v>26</v>
      </c>
      <c r="G1735" s="5" t="s">
        <v>97</v>
      </c>
      <c r="H1735" s="5" t="s">
        <v>319</v>
      </c>
      <c r="I1735">
        <v>2322</v>
      </c>
      <c r="J1735">
        <v>5623.0439999999999</v>
      </c>
      <c r="K1735">
        <v>109</v>
      </c>
      <c r="L1735">
        <v>270.60804000000002</v>
      </c>
      <c r="M1735">
        <v>2159.6749999999988</v>
      </c>
      <c r="N1735">
        <v>104.86222460937501</v>
      </c>
      <c r="O1735">
        <v>107</v>
      </c>
      <c r="P1735">
        <v>2788.5439999999999</v>
      </c>
      <c r="Q1735">
        <v>204.5505</v>
      </c>
      <c r="R1735">
        <v>840.18244080678403</v>
      </c>
      <c r="S1735">
        <v>7269</v>
      </c>
      <c r="T1735">
        <v>269.22265624999989</v>
      </c>
      <c r="U1735"/>
      <c r="V1735">
        <v>977.81668749999994</v>
      </c>
      <c r="W1735">
        <v>428.52350159999997</v>
      </c>
      <c r="X1735">
        <v>372.90634999999997</v>
      </c>
      <c r="Y1735">
        <v>14629</v>
      </c>
      <c r="Z1735">
        <v>1563.0133248</v>
      </c>
      <c r="AA1735">
        <v>18005.216906338112</v>
      </c>
      <c r="AB1735">
        <v>115</v>
      </c>
      <c r="AC1735">
        <v>919.14128000000005</v>
      </c>
      <c r="AD1735">
        <v>2931.8905</v>
      </c>
      <c r="AE1735">
        <v>1127.463375984086</v>
      </c>
      <c r="AF1735">
        <v>8001.3385267199992</v>
      </c>
      <c r="AG1735">
        <v>25033.930216809971</v>
      </c>
      <c r="AH1735">
        <v>7855.2666666666673</v>
      </c>
      <c r="AI1735">
        <v>1742.5035359999999</v>
      </c>
      <c r="AJ1735">
        <v>8170.7298819261423</v>
      </c>
      <c r="AK1735">
        <v>108</v>
      </c>
      <c r="AL1735">
        <v>114049.421875</v>
      </c>
      <c r="AM1735">
        <v>90581.4453125</v>
      </c>
      <c r="AN1735">
        <v>23467.98828125</v>
      </c>
      <c r="AO1735" s="5" t="s">
        <v>2544</v>
      </c>
    </row>
    <row r="1736" spans="1:41" ht="15" x14ac:dyDescent="0.25">
      <c r="A1736">
        <v>2017</v>
      </c>
      <c r="B1736" s="5" t="s">
        <v>1808</v>
      </c>
      <c r="C1736" s="5" t="s">
        <v>363</v>
      </c>
      <c r="D1736" s="5" t="s">
        <v>91</v>
      </c>
      <c r="E1736" s="5" t="s">
        <v>26</v>
      </c>
      <c r="F1736" s="5" t="s">
        <v>26</v>
      </c>
      <c r="G1736" s="5" t="s">
        <v>97</v>
      </c>
      <c r="H1736" s="5" t="s">
        <v>319</v>
      </c>
      <c r="I1736">
        <v>3049.139924999999</v>
      </c>
      <c r="J1736">
        <v>5502</v>
      </c>
      <c r="K1736">
        <v>104.18398999999999</v>
      </c>
      <c r="L1736">
        <v>308.17018802093429</v>
      </c>
      <c r="M1736">
        <v>4806.278352463265</v>
      </c>
      <c r="N1736">
        <v>164.89609136000001</v>
      </c>
      <c r="O1736">
        <v>111</v>
      </c>
      <c r="P1736">
        <v>3764.5355015999999</v>
      </c>
      <c r="Q1736">
        <v>224.0663349203823</v>
      </c>
      <c r="R1736">
        <v>468.86334370515868</v>
      </c>
      <c r="S1736">
        <v>8294.8096000000005</v>
      </c>
      <c r="T1736">
        <v>203</v>
      </c>
      <c r="U1736"/>
      <c r="V1736">
        <v>319</v>
      </c>
      <c r="W1736">
        <v>514.59499999999991</v>
      </c>
      <c r="X1736">
        <v>795.20388349514565</v>
      </c>
      <c r="Y1736">
        <v>16139.33171</v>
      </c>
      <c r="Z1736">
        <v>1314.5863360000001</v>
      </c>
      <c r="AA1736">
        <v>18668.964401618159</v>
      </c>
      <c r="AB1736">
        <v>136</v>
      </c>
      <c r="AC1736">
        <v>3312.0378300000002</v>
      </c>
      <c r="AD1736">
        <v>3417.9550786599748</v>
      </c>
      <c r="AE1736">
        <v>1765.9660268858361</v>
      </c>
      <c r="AF1736">
        <v>7289.7066890511296</v>
      </c>
      <c r="AG1736">
        <v>52765.813638643078</v>
      </c>
      <c r="AH1736">
        <v>8376.6972739040921</v>
      </c>
      <c r="AI1736">
        <v>2360.2800000000002</v>
      </c>
      <c r="AJ1736">
        <v>7899.1499557141924</v>
      </c>
      <c r="AK1736">
        <v>101.43</v>
      </c>
      <c r="AL1736">
        <v>152177.6875</v>
      </c>
      <c r="AM1736">
        <v>122956.2265625</v>
      </c>
      <c r="AN1736">
        <v>29221.43359375</v>
      </c>
      <c r="AO1736" s="5" t="s">
        <v>2543</v>
      </c>
    </row>
    <row r="1737" spans="1:41" ht="15" x14ac:dyDescent="0.25">
      <c r="A1737">
        <v>2017</v>
      </c>
      <c r="B1737" s="5" t="s">
        <v>803</v>
      </c>
      <c r="C1737" s="5" t="s">
        <v>363</v>
      </c>
      <c r="D1737" s="5" t="s">
        <v>91</v>
      </c>
      <c r="E1737" s="5" t="s">
        <v>406</v>
      </c>
      <c r="F1737" s="5" t="s">
        <v>406</v>
      </c>
      <c r="G1737" s="5" t="s">
        <v>97</v>
      </c>
      <c r="H1737" s="5" t="s">
        <v>319</v>
      </c>
      <c r="I1737">
        <v>0</v>
      </c>
      <c r="J1737"/>
      <c r="K1737"/>
      <c r="L1737">
        <v>0</v>
      </c>
      <c r="M1737">
        <v>196.08</v>
      </c>
      <c r="N1737">
        <v>0</v>
      </c>
      <c r="O1737">
        <v>618.13300000000004</v>
      </c>
      <c r="P1737">
        <v>0</v>
      </c>
      <c r="Q1737">
        <v>1</v>
      </c>
      <c r="R1737">
        <v>114.6334886112063</v>
      </c>
      <c r="S1737">
        <v>0</v>
      </c>
      <c r="T1737">
        <v>0</v>
      </c>
      <c r="U1737"/>
      <c r="V1737">
        <v>0</v>
      </c>
      <c r="W1737">
        <v>622.29599999999994</v>
      </c>
      <c r="X1737"/>
      <c r="Y1737">
        <v>0</v>
      </c>
      <c r="Z1737"/>
      <c r="AA1737">
        <v>2446.4843944271779</v>
      </c>
      <c r="AB1737"/>
      <c r="AC1737">
        <v>171.77889915</v>
      </c>
      <c r="AD1737"/>
      <c r="AE1737">
        <v>330.90456</v>
      </c>
      <c r="AF1737">
        <v>300</v>
      </c>
      <c r="AG1737">
        <v>4117</v>
      </c>
      <c r="AH1737">
        <v>166.22139088719999</v>
      </c>
      <c r="AI1737"/>
      <c r="AJ1737">
        <v>244.10511432990529</v>
      </c>
      <c r="AK1737"/>
      <c r="AL1737">
        <v>9328.6376953125</v>
      </c>
      <c r="AM1737">
        <v>7725.90625</v>
      </c>
      <c r="AN1737">
        <v>1602.73046875</v>
      </c>
      <c r="AO1737" s="5" t="s">
        <v>1033</v>
      </c>
    </row>
    <row r="1738" spans="1:41" ht="15" x14ac:dyDescent="0.25">
      <c r="A1738">
        <v>2017</v>
      </c>
      <c r="B1738" s="5" t="s">
        <v>1808</v>
      </c>
      <c r="C1738" s="5" t="s">
        <v>363</v>
      </c>
      <c r="D1738" s="5" t="s">
        <v>91</v>
      </c>
      <c r="E1738" s="5" t="s">
        <v>406</v>
      </c>
      <c r="F1738" s="5" t="s">
        <v>406</v>
      </c>
      <c r="G1738" s="5" t="s">
        <v>97</v>
      </c>
      <c r="H1738" s="5" t="s">
        <v>319</v>
      </c>
      <c r="I1738">
        <v>0</v>
      </c>
      <c r="J1738"/>
      <c r="K1738"/>
      <c r="L1738">
        <v>0</v>
      </c>
      <c r="M1738">
        <v>201.2746902996326</v>
      </c>
      <c r="N1738">
        <v>0</v>
      </c>
      <c r="O1738">
        <v>618.13300000000004</v>
      </c>
      <c r="P1738">
        <v>0</v>
      </c>
      <c r="Q1738">
        <v>0</v>
      </c>
      <c r="R1738">
        <v>96.778500773494628</v>
      </c>
      <c r="S1738">
        <v>0</v>
      </c>
      <c r="T1738">
        <v>0</v>
      </c>
      <c r="U1738"/>
      <c r="V1738">
        <v>0</v>
      </c>
      <c r="W1738">
        <v>457.59621600000003</v>
      </c>
      <c r="X1738">
        <v>185.35776155339809</v>
      </c>
      <c r="Y1738">
        <v>0</v>
      </c>
      <c r="Z1738">
        <v>0</v>
      </c>
      <c r="AA1738">
        <v>2366.1945515032448</v>
      </c>
      <c r="AB1738">
        <v>0</v>
      </c>
      <c r="AC1738">
        <v>251.21973337</v>
      </c>
      <c r="AD1738"/>
      <c r="AE1738">
        <v>327.42921651368403</v>
      </c>
      <c r="AF1738">
        <v>323.05738150859918</v>
      </c>
      <c r="AG1738">
        <v>2854.6128240669468</v>
      </c>
      <c r="AH1738">
        <v>557.74738762250968</v>
      </c>
      <c r="AI1738">
        <v>0</v>
      </c>
      <c r="AJ1738">
        <v>638.60088916190909</v>
      </c>
      <c r="AK1738"/>
      <c r="AL1738">
        <v>8878.001953125</v>
      </c>
      <c r="AM1738">
        <v>6857.8935546875</v>
      </c>
      <c r="AN1738">
        <v>2020.109130859375</v>
      </c>
      <c r="AO1738" s="5" t="s">
        <v>2547</v>
      </c>
    </row>
    <row r="1739" spans="1:41" ht="15" x14ac:dyDescent="0.25">
      <c r="A1739">
        <v>2017</v>
      </c>
      <c r="B1739" s="5" t="s">
        <v>1806</v>
      </c>
      <c r="C1739" s="5" t="s">
        <v>363</v>
      </c>
      <c r="D1739" s="5" t="s">
        <v>91</v>
      </c>
      <c r="E1739" s="5" t="s">
        <v>406</v>
      </c>
      <c r="F1739" s="5" t="s">
        <v>406</v>
      </c>
      <c r="G1739" s="5" t="s">
        <v>97</v>
      </c>
      <c r="H1739" s="5" t="s">
        <v>319</v>
      </c>
      <c r="I1739">
        <v>0</v>
      </c>
      <c r="J1739"/>
      <c r="K1739">
        <v>0</v>
      </c>
      <c r="L1739"/>
      <c r="M1739">
        <v>126.033</v>
      </c>
      <c r="N1739">
        <v>191.09</v>
      </c>
      <c r="O1739">
        <v>618.13300000000004</v>
      </c>
      <c r="P1739">
        <v>552.12649130132809</v>
      </c>
      <c r="Q1739">
        <v>62.576417749999997</v>
      </c>
      <c r="R1739">
        <v>80.194444648716185</v>
      </c>
      <c r="S1739">
        <v>0</v>
      </c>
      <c r="T1739">
        <v>22.0762578125</v>
      </c>
      <c r="U1739"/>
      <c r="V1739">
        <v>0</v>
      </c>
      <c r="W1739">
        <v>416.78361030911998</v>
      </c>
      <c r="X1739">
        <v>138.02761017214999</v>
      </c>
      <c r="Y1739">
        <v>66</v>
      </c>
      <c r="Z1739">
        <v>0</v>
      </c>
      <c r="AA1739">
        <v>1700.0591455930669</v>
      </c>
      <c r="AB1739">
        <v>0</v>
      </c>
      <c r="AC1739">
        <v>187.48036859999999</v>
      </c>
      <c r="AD1739">
        <v>541.9758877924852</v>
      </c>
      <c r="AE1739">
        <v>2135.297942292239</v>
      </c>
      <c r="AF1739">
        <v>16189.24452</v>
      </c>
      <c r="AG1739">
        <v>3036.220117539594</v>
      </c>
      <c r="AH1739">
        <v>1331.7160104113759</v>
      </c>
      <c r="AI1739">
        <v>0</v>
      </c>
      <c r="AJ1739">
        <v>393.50999476406241</v>
      </c>
      <c r="AK1739"/>
      <c r="AL1739">
        <v>27788.544921875</v>
      </c>
      <c r="AM1739">
        <v>24593.80078125</v>
      </c>
      <c r="AN1739">
        <v>3194.745361328125</v>
      </c>
      <c r="AO1739" s="5" t="s">
        <v>2545</v>
      </c>
    </row>
    <row r="1740" spans="1:41" ht="15" x14ac:dyDescent="0.25">
      <c r="A1740">
        <v>2017</v>
      </c>
      <c r="B1740" s="5" t="s">
        <v>1807</v>
      </c>
      <c r="C1740" s="5" t="s">
        <v>363</v>
      </c>
      <c r="D1740" s="5" t="s">
        <v>91</v>
      </c>
      <c r="E1740" s="5" t="s">
        <v>406</v>
      </c>
      <c r="F1740" s="5" t="s">
        <v>406</v>
      </c>
      <c r="G1740" s="5" t="s">
        <v>97</v>
      </c>
      <c r="H1740" s="5" t="s">
        <v>319</v>
      </c>
      <c r="I1740">
        <v>0</v>
      </c>
      <c r="J1740"/>
      <c r="K1740"/>
      <c r="L1740">
        <v>0</v>
      </c>
      <c r="M1740">
        <v>220.271893476</v>
      </c>
      <c r="N1740">
        <v>251</v>
      </c>
      <c r="O1740">
        <v>618.13300000000004</v>
      </c>
      <c r="P1740">
        <v>0</v>
      </c>
      <c r="Q1740">
        <v>268.41825717768052</v>
      </c>
      <c r="R1740">
        <v>123.4330708180495</v>
      </c>
      <c r="S1740">
        <v>0</v>
      </c>
      <c r="T1740">
        <v>0</v>
      </c>
      <c r="U1740"/>
      <c r="V1740">
        <v>0</v>
      </c>
      <c r="W1740">
        <v>389.44585727999998</v>
      </c>
      <c r="X1740">
        <v>149.3556275</v>
      </c>
      <c r="Y1740">
        <v>0</v>
      </c>
      <c r="Z1740"/>
      <c r="AA1740">
        <v>3844.2384290354998</v>
      </c>
      <c r="AB1740">
        <v>0</v>
      </c>
      <c r="AC1740">
        <v>214.4</v>
      </c>
      <c r="AD1740">
        <v>1082.0356518449159</v>
      </c>
      <c r="AE1740">
        <v>1566.039831</v>
      </c>
      <c r="AF1740">
        <v>299.57493468247708</v>
      </c>
      <c r="AG1740">
        <v>4350</v>
      </c>
      <c r="AH1740">
        <v>1252.390441513784</v>
      </c>
      <c r="AI1740">
        <v>0</v>
      </c>
      <c r="AJ1740">
        <v>393.50999476406241</v>
      </c>
      <c r="AK1740"/>
      <c r="AL1740">
        <v>15022.2470703125</v>
      </c>
      <c r="AM1740">
        <v>11310.6142578125</v>
      </c>
      <c r="AN1740">
        <v>3711.63232421875</v>
      </c>
      <c r="AO1740" s="5" t="s">
        <v>2546</v>
      </c>
    </row>
    <row r="1741" spans="1:41" ht="15" x14ac:dyDescent="0.25">
      <c r="A1741">
        <v>2017</v>
      </c>
      <c r="B1741" s="5" t="s">
        <v>1806</v>
      </c>
      <c r="C1741" s="5" t="s">
        <v>363</v>
      </c>
      <c r="D1741" s="5" t="s">
        <v>91</v>
      </c>
      <c r="E1741" s="5" t="s">
        <v>409</v>
      </c>
      <c r="F1741" s="5" t="s">
        <v>410</v>
      </c>
      <c r="G1741" s="5" t="s">
        <v>94</v>
      </c>
      <c r="H1741" s="5" t="s">
        <v>319</v>
      </c>
      <c r="I1741"/>
      <c r="J1741"/>
      <c r="K1741"/>
      <c r="L1741"/>
      <c r="M1741"/>
      <c r="N1741"/>
      <c r="O1741"/>
      <c r="P1741">
        <v>0</v>
      </c>
      <c r="Q1741">
        <v>0</v>
      </c>
      <c r="R1741">
        <v>0</v>
      </c>
      <c r="S1741">
        <v>0</v>
      </c>
      <c r="T1741"/>
      <c r="U1741"/>
      <c r="V1741">
        <v>0</v>
      </c>
      <c r="W1741"/>
      <c r="X1741"/>
      <c r="Y1741"/>
      <c r="Z1741"/>
      <c r="AA1741">
        <v>2571.0095472996568</v>
      </c>
      <c r="AB1741"/>
      <c r="AC1741"/>
      <c r="AD1741"/>
      <c r="AE1741"/>
      <c r="AF1741"/>
      <c r="AG1741">
        <v>0</v>
      </c>
      <c r="AH1741">
        <v>482.61482548150536</v>
      </c>
      <c r="AI1741"/>
      <c r="AJ1741"/>
      <c r="AK1741"/>
      <c r="AL1741">
        <v>3053.624267578125</v>
      </c>
      <c r="AM1741">
        <v>2571.009521484375</v>
      </c>
      <c r="AN1741">
        <v>482.61483764648437</v>
      </c>
      <c r="AO1741" s="5" t="s">
        <v>2549</v>
      </c>
    </row>
    <row r="1742" spans="1:41" ht="15" x14ac:dyDescent="0.25">
      <c r="A1742">
        <v>2017</v>
      </c>
      <c r="B1742" s="5" t="s">
        <v>803</v>
      </c>
      <c r="C1742" s="5" t="s">
        <v>363</v>
      </c>
      <c r="D1742" s="5" t="s">
        <v>91</v>
      </c>
      <c r="E1742" s="5" t="s">
        <v>409</v>
      </c>
      <c r="F1742" s="5" t="s">
        <v>410</v>
      </c>
      <c r="G1742" s="5" t="s">
        <v>94</v>
      </c>
      <c r="H1742" s="5" t="s">
        <v>319</v>
      </c>
      <c r="I1742">
        <v>0</v>
      </c>
      <c r="J1742"/>
      <c r="K1742"/>
      <c r="L1742"/>
      <c r="M1742"/>
      <c r="N1742">
        <v>0</v>
      </c>
      <c r="O1742"/>
      <c r="P1742">
        <v>0</v>
      </c>
      <c r="Q1742">
        <v>0</v>
      </c>
      <c r="R1742"/>
      <c r="S1742">
        <v>0</v>
      </c>
      <c r="T1742"/>
      <c r="U1742"/>
      <c r="V1742">
        <v>0</v>
      </c>
      <c r="W1742"/>
      <c r="X1742">
        <v>0</v>
      </c>
      <c r="Y1742">
        <v>0</v>
      </c>
      <c r="Z1742"/>
      <c r="AA1742"/>
      <c r="AB1742">
        <v>0</v>
      </c>
      <c r="AC1742">
        <v>0</v>
      </c>
      <c r="AD1742"/>
      <c r="AE1742"/>
      <c r="AF1742">
        <v>0</v>
      </c>
      <c r="AG1742"/>
      <c r="AH1742">
        <v>242</v>
      </c>
      <c r="AI1742"/>
      <c r="AJ1742"/>
      <c r="AK1742"/>
      <c r="AL1742">
        <v>242</v>
      </c>
      <c r="AM1742">
        <v>0</v>
      </c>
      <c r="AN1742">
        <v>242</v>
      </c>
      <c r="AO1742" s="5" t="s">
        <v>1034</v>
      </c>
    </row>
    <row r="1743" spans="1:41" ht="15" x14ac:dyDescent="0.25">
      <c r="A1743">
        <v>2017</v>
      </c>
      <c r="B1743" s="5" t="s">
        <v>1808</v>
      </c>
      <c r="C1743" s="5" t="s">
        <v>363</v>
      </c>
      <c r="D1743" s="5" t="s">
        <v>91</v>
      </c>
      <c r="E1743" s="5" t="s">
        <v>409</v>
      </c>
      <c r="F1743" s="5" t="s">
        <v>410</v>
      </c>
      <c r="G1743" s="5" t="s">
        <v>94</v>
      </c>
      <c r="H1743" s="5" t="s">
        <v>319</v>
      </c>
      <c r="I1743">
        <v>0</v>
      </c>
      <c r="J1743"/>
      <c r="K1743"/>
      <c r="L1743"/>
      <c r="M1743"/>
      <c r="N1743"/>
      <c r="O1743"/>
      <c r="P1743">
        <v>0</v>
      </c>
      <c r="Q1743">
        <v>0</v>
      </c>
      <c r="R1743"/>
      <c r="S1743">
        <v>0</v>
      </c>
      <c r="T1743"/>
      <c r="U1743"/>
      <c r="V1743">
        <v>0</v>
      </c>
      <c r="W1743">
        <v>0</v>
      </c>
      <c r="X1743"/>
      <c r="Y1743">
        <v>0</v>
      </c>
      <c r="Z1743">
        <v>0</v>
      </c>
      <c r="AA1743">
        <v>2887.6742164937264</v>
      </c>
      <c r="AB1743"/>
      <c r="AC1743"/>
      <c r="AD1743"/>
      <c r="AE1743"/>
      <c r="AF1743">
        <v>0</v>
      </c>
      <c r="AG1743"/>
      <c r="AH1743">
        <v>357.49024436322026</v>
      </c>
      <c r="AI1743">
        <v>0</v>
      </c>
      <c r="AJ1743">
        <v>0</v>
      </c>
      <c r="AK1743"/>
      <c r="AL1743">
        <v>3245.16455078125</v>
      </c>
      <c r="AM1743">
        <v>2887.67431640625</v>
      </c>
      <c r="AN1743">
        <v>357.490234375</v>
      </c>
      <c r="AO1743" s="5" t="s">
        <v>2550</v>
      </c>
    </row>
    <row r="1744" spans="1:41" ht="15" x14ac:dyDescent="0.25">
      <c r="A1744">
        <v>2017</v>
      </c>
      <c r="B1744" s="5" t="s">
        <v>1807</v>
      </c>
      <c r="C1744" s="5" t="s">
        <v>363</v>
      </c>
      <c r="D1744" s="5" t="s">
        <v>91</v>
      </c>
      <c r="E1744" s="5" t="s">
        <v>409</v>
      </c>
      <c r="F1744" s="5" t="s">
        <v>410</v>
      </c>
      <c r="G1744" s="5" t="s">
        <v>94</v>
      </c>
      <c r="H1744" s="5" t="s">
        <v>319</v>
      </c>
      <c r="I1744">
        <v>0</v>
      </c>
      <c r="J1744"/>
      <c r="K1744"/>
      <c r="L1744"/>
      <c r="M1744"/>
      <c r="N1744">
        <v>0</v>
      </c>
      <c r="O1744"/>
      <c r="P1744"/>
      <c r="Q1744">
        <v>0</v>
      </c>
      <c r="R1744"/>
      <c r="S1744">
        <v>0</v>
      </c>
      <c r="T1744"/>
      <c r="U1744"/>
      <c r="V1744">
        <v>0</v>
      </c>
      <c r="W1744">
        <v>0</v>
      </c>
      <c r="X1744">
        <v>0</v>
      </c>
      <c r="Y1744"/>
      <c r="Z1744"/>
      <c r="AA1744">
        <v>2961.0986727495329</v>
      </c>
      <c r="AB1744"/>
      <c r="AC1744"/>
      <c r="AD1744"/>
      <c r="AE1744"/>
      <c r="AF1744">
        <v>0</v>
      </c>
      <c r="AG1744">
        <v>2898.7040935737391</v>
      </c>
      <c r="AH1744">
        <v>356.74188771696754</v>
      </c>
      <c r="AI1744"/>
      <c r="AJ1744">
        <v>0</v>
      </c>
      <c r="AK1744"/>
      <c r="AL1744">
        <v>6216.54443359375</v>
      </c>
      <c r="AM1744">
        <v>5859.802734375</v>
      </c>
      <c r="AN1744">
        <v>356.74188232421875</v>
      </c>
      <c r="AO1744" s="5" t="s">
        <v>2548</v>
      </c>
    </row>
    <row r="1745" spans="1:41" ht="15" x14ac:dyDescent="0.25">
      <c r="A1745">
        <v>2017</v>
      </c>
      <c r="B1745" s="5" t="s">
        <v>1808</v>
      </c>
      <c r="C1745" s="5" t="s">
        <v>363</v>
      </c>
      <c r="D1745" s="5" t="s">
        <v>91</v>
      </c>
      <c r="E1745" s="5" t="s">
        <v>409</v>
      </c>
      <c r="F1745" s="5" t="s">
        <v>411</v>
      </c>
      <c r="G1745" s="5" t="s">
        <v>94</v>
      </c>
      <c r="H1745" s="5" t="s">
        <v>319</v>
      </c>
      <c r="I1745">
        <v>2062.6244403526616</v>
      </c>
      <c r="J1745"/>
      <c r="K1745">
        <v>82.504977614106465</v>
      </c>
      <c r="L1745">
        <v>309.39366605289922</v>
      </c>
      <c r="M1745">
        <v>1041.4964283505722</v>
      </c>
      <c r="N1745">
        <v>567.22172109698192</v>
      </c>
      <c r="O1745"/>
      <c r="P1745">
        <v>4365.9798417633219</v>
      </c>
      <c r="Q1745">
        <v>0</v>
      </c>
      <c r="R1745"/>
      <c r="S1745">
        <v>464.09049907934883</v>
      </c>
      <c r="T1745"/>
      <c r="U1745"/>
      <c r="V1745">
        <v>1340.7058862292299</v>
      </c>
      <c r="W1745">
        <v>0</v>
      </c>
      <c r="X1745"/>
      <c r="Y1745">
        <v>11499.131254966089</v>
      </c>
      <c r="Z1745">
        <v>178.76766024536519</v>
      </c>
      <c r="AA1745">
        <v>309.39366605289922</v>
      </c>
      <c r="AB1745"/>
      <c r="AC1745"/>
      <c r="AD1745"/>
      <c r="AE1745"/>
      <c r="AF1745">
        <v>1654.426938357989</v>
      </c>
      <c r="AG1745">
        <v>6667.5883672070368</v>
      </c>
      <c r="AH1745">
        <v>1031.3122201763308</v>
      </c>
      <c r="AI1745">
        <v>201.10588293438451</v>
      </c>
      <c r="AJ1745">
        <v>0</v>
      </c>
      <c r="AK1745">
        <v>0</v>
      </c>
      <c r="AL1745">
        <v>31775.744140625</v>
      </c>
      <c r="AM1745">
        <v>28955.234375</v>
      </c>
      <c r="AN1745">
        <v>2820.510009765625</v>
      </c>
      <c r="AO1745" s="5" t="s">
        <v>2553</v>
      </c>
    </row>
    <row r="1746" spans="1:41" ht="15" x14ac:dyDescent="0.25">
      <c r="A1746">
        <v>2017</v>
      </c>
      <c r="B1746" s="5" t="s">
        <v>803</v>
      </c>
      <c r="C1746" s="5" t="s">
        <v>363</v>
      </c>
      <c r="D1746" s="5" t="s">
        <v>91</v>
      </c>
      <c r="E1746" s="5" t="s">
        <v>409</v>
      </c>
      <c r="F1746" s="5" t="s">
        <v>411</v>
      </c>
      <c r="G1746" s="5" t="s">
        <v>94</v>
      </c>
      <c r="H1746" s="5" t="s">
        <v>319</v>
      </c>
      <c r="I1746">
        <v>430</v>
      </c>
      <c r="J1746"/>
      <c r="K1746">
        <v>80</v>
      </c>
      <c r="L1746">
        <v>50</v>
      </c>
      <c r="M1746">
        <v>1775</v>
      </c>
      <c r="N1746">
        <v>550</v>
      </c>
      <c r="O1746"/>
      <c r="P1746">
        <v>6257</v>
      </c>
      <c r="Q1746">
        <v>0</v>
      </c>
      <c r="R1746">
        <v>177.03543026216249</v>
      </c>
      <c r="S1746">
        <v>858.68160320000004</v>
      </c>
      <c r="T1746"/>
      <c r="U1746">
        <v>0</v>
      </c>
      <c r="V1746">
        <v>1200</v>
      </c>
      <c r="W1746"/>
      <c r="X1746">
        <v>0</v>
      </c>
      <c r="Y1746">
        <v>9498</v>
      </c>
      <c r="Z1746">
        <v>59.684040000000003</v>
      </c>
      <c r="AA1746"/>
      <c r="AB1746">
        <v>0</v>
      </c>
      <c r="AC1746">
        <v>0</v>
      </c>
      <c r="AD1746"/>
      <c r="AE1746"/>
      <c r="AF1746">
        <v>1591.8568053308229</v>
      </c>
      <c r="AG1746">
        <v>3537</v>
      </c>
      <c r="AH1746">
        <v>500</v>
      </c>
      <c r="AI1746">
        <v>195</v>
      </c>
      <c r="AJ1746"/>
      <c r="AK1746"/>
      <c r="AL1746">
        <v>26759.2578125</v>
      </c>
      <c r="AM1746">
        <v>23350.576171875</v>
      </c>
      <c r="AN1746">
        <v>3408.681640625</v>
      </c>
      <c r="AO1746" s="5" t="s">
        <v>1035</v>
      </c>
    </row>
    <row r="1747" spans="1:41" ht="15" x14ac:dyDescent="0.25">
      <c r="A1747">
        <v>2017</v>
      </c>
      <c r="B1747" s="5" t="s">
        <v>1807</v>
      </c>
      <c r="C1747" s="5" t="s">
        <v>363</v>
      </c>
      <c r="D1747" s="5" t="s">
        <v>91</v>
      </c>
      <c r="E1747" s="5" t="s">
        <v>409</v>
      </c>
      <c r="F1747" s="5" t="s">
        <v>411</v>
      </c>
      <c r="G1747" s="5" t="s">
        <v>94</v>
      </c>
      <c r="H1747" s="5" t="s">
        <v>319</v>
      </c>
      <c r="I1747">
        <v>0</v>
      </c>
      <c r="J1747"/>
      <c r="K1747">
        <v>84.602819221415231</v>
      </c>
      <c r="L1747"/>
      <c r="M1747">
        <v>1056.8742807425231</v>
      </c>
      <c r="N1747">
        <v>389.17296841851004</v>
      </c>
      <c r="O1747"/>
      <c r="P1747">
        <v>2107.6677338535069</v>
      </c>
      <c r="Q1747">
        <v>0</v>
      </c>
      <c r="R1747">
        <v>217.32101084340241</v>
      </c>
      <c r="S1747">
        <v>475.89085812046062</v>
      </c>
      <c r="T1747"/>
      <c r="U1747"/>
      <c r="V1747">
        <v>951.78171624092124</v>
      </c>
      <c r="W1747">
        <v>0</v>
      </c>
      <c r="X1747">
        <v>0</v>
      </c>
      <c r="Y1747">
        <v>3489.8662928833783</v>
      </c>
      <c r="Z1747"/>
      <c r="AA1747">
        <v>317.2605720803071</v>
      </c>
      <c r="AB1747"/>
      <c r="AC1747"/>
      <c r="AD1747"/>
      <c r="AE1747"/>
      <c r="AF1747">
        <v>1687.2132133004175</v>
      </c>
      <c r="AG1747">
        <v>14200.583206314546</v>
      </c>
      <c r="AH1747">
        <v>1057.5352402676904</v>
      </c>
      <c r="AI1747">
        <v>206.2193718521996</v>
      </c>
      <c r="AJ1747">
        <v>0</v>
      </c>
      <c r="AK1747">
        <v>0</v>
      </c>
      <c r="AL1747">
        <v>26241.98828125</v>
      </c>
      <c r="AM1747">
        <v>23360.8671875</v>
      </c>
      <c r="AN1747">
        <v>2881.12255859375</v>
      </c>
      <c r="AO1747" s="5" t="s">
        <v>2552</v>
      </c>
    </row>
    <row r="1748" spans="1:41" ht="15" x14ac:dyDescent="0.25">
      <c r="A1748">
        <v>2017</v>
      </c>
      <c r="B1748" s="5" t="s">
        <v>1806</v>
      </c>
      <c r="C1748" s="5" t="s">
        <v>363</v>
      </c>
      <c r="D1748" s="5" t="s">
        <v>91</v>
      </c>
      <c r="E1748" s="5" t="s">
        <v>409</v>
      </c>
      <c r="F1748" s="5" t="s">
        <v>411</v>
      </c>
      <c r="G1748" s="5" t="s">
        <v>94</v>
      </c>
      <c r="H1748" s="5" t="s">
        <v>319</v>
      </c>
      <c r="I1748">
        <v>0</v>
      </c>
      <c r="J1748"/>
      <c r="K1748">
        <v>85.700318243321888</v>
      </c>
      <c r="L1748"/>
      <c r="M1748">
        <v>669.53373627595226</v>
      </c>
      <c r="N1748">
        <v>168.72250154153997</v>
      </c>
      <c r="O1748"/>
      <c r="P1748">
        <v>2133.9379242587152</v>
      </c>
      <c r="Q1748">
        <v>0</v>
      </c>
      <c r="R1748">
        <v>320.33256707450926</v>
      </c>
      <c r="S1748">
        <v>482.06429011868568</v>
      </c>
      <c r="T1748"/>
      <c r="U1748"/>
      <c r="V1748">
        <v>964.12858023737135</v>
      </c>
      <c r="W1748"/>
      <c r="X1748"/>
      <c r="Y1748"/>
      <c r="Z1748"/>
      <c r="AA1748">
        <v>321.3761934124571</v>
      </c>
      <c r="AB1748"/>
      <c r="AC1748"/>
      <c r="AD1748">
        <v>0</v>
      </c>
      <c r="AE1748"/>
      <c r="AF1748">
        <v>1928.2571604747427</v>
      </c>
      <c r="AG1748">
        <v>13755.991252188525</v>
      </c>
      <c r="AH1748">
        <v>1071.2539780415236</v>
      </c>
      <c r="AI1748">
        <v>208.89452571809713</v>
      </c>
      <c r="AJ1748"/>
      <c r="AK1748"/>
      <c r="AL1748">
        <v>22110.193359375</v>
      </c>
      <c r="AM1748">
        <v>19592.74609375</v>
      </c>
      <c r="AN1748">
        <v>2517.44677734375</v>
      </c>
      <c r="AO1748" s="5" t="s">
        <v>2551</v>
      </c>
    </row>
    <row r="1749" spans="1:41" ht="15" x14ac:dyDescent="0.25">
      <c r="A1749">
        <v>2017</v>
      </c>
      <c r="B1749" s="5" t="s">
        <v>1808</v>
      </c>
      <c r="C1749" s="5" t="s">
        <v>363</v>
      </c>
      <c r="D1749" s="5" t="s">
        <v>91</v>
      </c>
      <c r="E1749" s="5" t="s">
        <v>409</v>
      </c>
      <c r="F1749" s="5" t="s">
        <v>412</v>
      </c>
      <c r="G1749" s="5" t="s">
        <v>94</v>
      </c>
      <c r="H1749" s="5" t="s">
        <v>319</v>
      </c>
      <c r="I1749">
        <v>0</v>
      </c>
      <c r="J1749"/>
      <c r="K1749"/>
      <c r="L1749"/>
      <c r="M1749"/>
      <c r="N1749"/>
      <c r="O1749"/>
      <c r="P1749">
        <v>0</v>
      </c>
      <c r="Q1749">
        <v>0</v>
      </c>
      <c r="R1749"/>
      <c r="S1749">
        <v>0</v>
      </c>
      <c r="T1749"/>
      <c r="U1749"/>
      <c r="V1749">
        <v>0</v>
      </c>
      <c r="W1749">
        <v>0</v>
      </c>
      <c r="X1749">
        <v>53.628235449169203</v>
      </c>
      <c r="Y1749">
        <v>0</v>
      </c>
      <c r="Z1749">
        <v>0</v>
      </c>
      <c r="AA1749"/>
      <c r="AB1749"/>
      <c r="AC1749"/>
      <c r="AD1749"/>
      <c r="AE1749"/>
      <c r="AF1749">
        <v>459.56303843277476</v>
      </c>
      <c r="AG1749"/>
      <c r="AH1749">
        <v>0</v>
      </c>
      <c r="AI1749">
        <v>0</v>
      </c>
      <c r="AJ1749">
        <v>0</v>
      </c>
      <c r="AK1749"/>
      <c r="AL1749">
        <v>513.1912841796875</v>
      </c>
      <c r="AM1749">
        <v>459.56304931640625</v>
      </c>
      <c r="AN1749">
        <v>53.62823486328125</v>
      </c>
      <c r="AO1749" s="5" t="s">
        <v>2555</v>
      </c>
    </row>
    <row r="1750" spans="1:41" ht="15" x14ac:dyDescent="0.25">
      <c r="A1750">
        <v>2017</v>
      </c>
      <c r="B1750" s="5" t="s">
        <v>1807</v>
      </c>
      <c r="C1750" s="5" t="s">
        <v>363</v>
      </c>
      <c r="D1750" s="5" t="s">
        <v>91</v>
      </c>
      <c r="E1750" s="5" t="s">
        <v>409</v>
      </c>
      <c r="F1750" s="5" t="s">
        <v>412</v>
      </c>
      <c r="G1750" s="5" t="s">
        <v>94</v>
      </c>
      <c r="H1750" s="5" t="s">
        <v>319</v>
      </c>
      <c r="I1750">
        <v>0</v>
      </c>
      <c r="J1750"/>
      <c r="K1750"/>
      <c r="L1750"/>
      <c r="M1750"/>
      <c r="N1750">
        <v>0</v>
      </c>
      <c r="O1750"/>
      <c r="P1750"/>
      <c r="Q1750">
        <v>0</v>
      </c>
      <c r="R1750"/>
      <c r="S1750">
        <v>0</v>
      </c>
      <c r="T1750"/>
      <c r="U1750"/>
      <c r="V1750">
        <v>0</v>
      </c>
      <c r="W1750">
        <v>0</v>
      </c>
      <c r="X1750">
        <v>57.779865524599622</v>
      </c>
      <c r="Y1750"/>
      <c r="Z1750"/>
      <c r="AA1750">
        <v>0</v>
      </c>
      <c r="AB1750"/>
      <c r="AC1750"/>
      <c r="AD1750"/>
      <c r="AE1750"/>
      <c r="AF1750">
        <v>468.67033702789371</v>
      </c>
      <c r="AG1750">
        <v>2000.85667458647</v>
      </c>
      <c r="AH1750">
        <v>0</v>
      </c>
      <c r="AI1750"/>
      <c r="AJ1750">
        <v>0</v>
      </c>
      <c r="AK1750"/>
      <c r="AL1750">
        <v>2527.306884765625</v>
      </c>
      <c r="AM1750">
        <v>2469.527099609375</v>
      </c>
      <c r="AN1750">
        <v>57.779865264892578</v>
      </c>
      <c r="AO1750" s="5" t="s">
        <v>2554</v>
      </c>
    </row>
    <row r="1751" spans="1:41" ht="15" x14ac:dyDescent="0.25">
      <c r="A1751">
        <v>2017</v>
      </c>
      <c r="B1751" s="5" t="s">
        <v>803</v>
      </c>
      <c r="C1751" s="5" t="s">
        <v>363</v>
      </c>
      <c r="D1751" s="5" t="s">
        <v>91</v>
      </c>
      <c r="E1751" s="5" t="s">
        <v>409</v>
      </c>
      <c r="F1751" s="5" t="s">
        <v>412</v>
      </c>
      <c r="G1751" s="5" t="s">
        <v>94</v>
      </c>
      <c r="H1751" s="5" t="s">
        <v>319</v>
      </c>
      <c r="I1751">
        <v>0</v>
      </c>
      <c r="J1751"/>
      <c r="K1751"/>
      <c r="L1751"/>
      <c r="M1751"/>
      <c r="N1751">
        <v>0</v>
      </c>
      <c r="O1751"/>
      <c r="P1751">
        <v>0</v>
      </c>
      <c r="Q1751">
        <v>0</v>
      </c>
      <c r="R1751"/>
      <c r="S1751">
        <v>0</v>
      </c>
      <c r="T1751"/>
      <c r="U1751"/>
      <c r="V1751">
        <v>0</v>
      </c>
      <c r="W1751"/>
      <c r="X1751">
        <v>80</v>
      </c>
      <c r="Y1751">
        <v>0</v>
      </c>
      <c r="Z1751"/>
      <c r="AA1751"/>
      <c r="AB1751">
        <v>0</v>
      </c>
      <c r="AC1751">
        <v>0</v>
      </c>
      <c r="AD1751"/>
      <c r="AE1751"/>
      <c r="AF1751">
        <v>0</v>
      </c>
      <c r="AG1751">
        <v>5485</v>
      </c>
      <c r="AH1751"/>
      <c r="AI1751">
        <v>103</v>
      </c>
      <c r="AJ1751"/>
      <c r="AK1751"/>
      <c r="AL1751">
        <v>5668</v>
      </c>
      <c r="AM1751">
        <v>5485</v>
      </c>
      <c r="AN1751">
        <v>183</v>
      </c>
      <c r="AO1751" s="5" t="s">
        <v>1036</v>
      </c>
    </row>
    <row r="1752" spans="1:41" ht="15" x14ac:dyDescent="0.25">
      <c r="A1752">
        <v>2017</v>
      </c>
      <c r="B1752" s="5" t="s">
        <v>1806</v>
      </c>
      <c r="C1752" s="5" t="s">
        <v>363</v>
      </c>
      <c r="D1752" s="5" t="s">
        <v>91</v>
      </c>
      <c r="E1752" s="5" t="s">
        <v>409</v>
      </c>
      <c r="F1752" s="5" t="s">
        <v>412</v>
      </c>
      <c r="G1752" s="5" t="s">
        <v>94</v>
      </c>
      <c r="H1752" s="5" t="s">
        <v>319</v>
      </c>
      <c r="I1752"/>
      <c r="J1752"/>
      <c r="K1752"/>
      <c r="L1752"/>
      <c r="M1752"/>
      <c r="N1752"/>
      <c r="O1752"/>
      <c r="P1752">
        <v>0</v>
      </c>
      <c r="Q1752">
        <v>0</v>
      </c>
      <c r="R1752">
        <v>0</v>
      </c>
      <c r="S1752">
        <v>0</v>
      </c>
      <c r="T1752"/>
      <c r="U1752"/>
      <c r="V1752">
        <v>0</v>
      </c>
      <c r="W1752"/>
      <c r="X1752"/>
      <c r="Y1752"/>
      <c r="Z1752"/>
      <c r="AA1752">
        <v>0</v>
      </c>
      <c r="AB1752"/>
      <c r="AC1752"/>
      <c r="AD1752"/>
      <c r="AE1752"/>
      <c r="AF1752"/>
      <c r="AG1752">
        <v>2046.8865468938332</v>
      </c>
      <c r="AH1752"/>
      <c r="AI1752"/>
      <c r="AJ1752"/>
      <c r="AK1752"/>
      <c r="AL1752">
        <v>2046.8865966796875</v>
      </c>
      <c r="AM1752">
        <v>2046.8865966796875</v>
      </c>
      <c r="AN1752">
        <v>0</v>
      </c>
      <c r="AO1752" s="5" t="s">
        <v>2556</v>
      </c>
    </row>
    <row r="1753" spans="1:41" ht="15" x14ac:dyDescent="0.25">
      <c r="A1753">
        <v>2017</v>
      </c>
      <c r="B1753" s="5" t="s">
        <v>1807</v>
      </c>
      <c r="C1753" s="5" t="s">
        <v>363</v>
      </c>
      <c r="D1753" s="5" t="s">
        <v>91</v>
      </c>
      <c r="E1753" s="5" t="s">
        <v>107</v>
      </c>
      <c r="F1753" s="5" t="s">
        <v>108</v>
      </c>
      <c r="G1753" s="5" t="s">
        <v>94</v>
      </c>
      <c r="H1753" s="5" t="s">
        <v>319</v>
      </c>
      <c r="I1753">
        <v>11162.284461025471</v>
      </c>
      <c r="J1753">
        <v>21581.238349331725</v>
      </c>
      <c r="K1753">
        <v>1195.0148215024901</v>
      </c>
      <c r="L1753">
        <v>2968.5014194314067</v>
      </c>
      <c r="M1753">
        <v>21131.129803884221</v>
      </c>
      <c r="N1753">
        <v>16514.47031202025</v>
      </c>
      <c r="O1753">
        <v>9002.318648442053</v>
      </c>
      <c r="P1753">
        <v>23093.298690948206</v>
      </c>
      <c r="Q1753">
        <v>2555.573248417812</v>
      </c>
      <c r="R1753">
        <v>9371.3086745682922</v>
      </c>
      <c r="S1753">
        <v>20345.748151551477</v>
      </c>
      <c r="T1753">
        <v>10258.091830596597</v>
      </c>
      <c r="U1753">
        <v>1036.3845354623365</v>
      </c>
      <c r="V1753">
        <v>14579.18082233038</v>
      </c>
      <c r="W1753">
        <v>5154.426761064723</v>
      </c>
      <c r="X1753">
        <v>14347.580604711755</v>
      </c>
      <c r="Y1753">
        <v>74656.690178608507</v>
      </c>
      <c r="Z1753">
        <v>11779.885041341802</v>
      </c>
      <c r="AA1753">
        <v>113729.03499044018</v>
      </c>
      <c r="AB1753">
        <v>8632.660166305157</v>
      </c>
      <c r="AC1753">
        <v>10303.565845928108</v>
      </c>
      <c r="AD1753">
        <v>22263.251021147735</v>
      </c>
      <c r="AE1753">
        <v>19798.537074541819</v>
      </c>
      <c r="AF1753">
        <v>31702.022618321495</v>
      </c>
      <c r="AG1753">
        <v>191430.79905229624</v>
      </c>
      <c r="AH1753">
        <v>47001.849659439154</v>
      </c>
      <c r="AI1753">
        <v>3959.4119395622324</v>
      </c>
      <c r="AJ1753">
        <v>39592.573009555323</v>
      </c>
      <c r="AK1753">
        <v>2228.9080042782316</v>
      </c>
      <c r="AL1753">
        <v>761375.8125</v>
      </c>
      <c r="AM1753">
        <v>595855.3125</v>
      </c>
      <c r="AN1753">
        <v>165520.390625</v>
      </c>
      <c r="AO1753" s="5" t="s">
        <v>2558</v>
      </c>
    </row>
    <row r="1754" spans="1:41" ht="15" x14ac:dyDescent="0.25">
      <c r="A1754">
        <v>2017</v>
      </c>
      <c r="B1754" s="5" t="s">
        <v>803</v>
      </c>
      <c r="C1754" s="5" t="s">
        <v>363</v>
      </c>
      <c r="D1754" s="5" t="s">
        <v>91</v>
      </c>
      <c r="E1754" s="5" t="s">
        <v>107</v>
      </c>
      <c r="F1754" s="5" t="s">
        <v>108</v>
      </c>
      <c r="G1754" s="5" t="s">
        <v>94</v>
      </c>
      <c r="H1754" s="5" t="s">
        <v>319</v>
      </c>
      <c r="I1754">
        <v>18523</v>
      </c>
      <c r="J1754">
        <v>21382.25</v>
      </c>
      <c r="K1754">
        <v>1166.229</v>
      </c>
      <c r="L1754">
        <v>1686.6995073891619</v>
      </c>
      <c r="M1754">
        <v>18008</v>
      </c>
      <c r="N1754">
        <v>9643</v>
      </c>
      <c r="O1754">
        <v>7306.018</v>
      </c>
      <c r="P1754">
        <v>21576.835999999999</v>
      </c>
      <c r="Q1754">
        <v>3278.2357877054919</v>
      </c>
      <c r="R1754">
        <v>8817.9606624004809</v>
      </c>
      <c r="S1754">
        <v>18138.507925599999</v>
      </c>
      <c r="T1754">
        <v>10020</v>
      </c>
      <c r="U1754">
        <v>954</v>
      </c>
      <c r="V1754">
        <v>7251</v>
      </c>
      <c r="W1754">
        <v>8643</v>
      </c>
      <c r="X1754">
        <v>10754.32682077842</v>
      </c>
      <c r="Y1754">
        <v>54160</v>
      </c>
      <c r="Z1754">
        <v>14735.805819732001</v>
      </c>
      <c r="AA1754">
        <v>134318.36137307389</v>
      </c>
      <c r="AB1754">
        <v>1480</v>
      </c>
      <c r="AC1754">
        <v>11451.92661</v>
      </c>
      <c r="AD1754">
        <v>25023.08816474444</v>
      </c>
      <c r="AE1754">
        <v>14507.095940516851</v>
      </c>
      <c r="AF1754">
        <v>32908.546798029558</v>
      </c>
      <c r="AG1754">
        <v>177445</v>
      </c>
      <c r="AH1754">
        <v>29399.650000000009</v>
      </c>
      <c r="AI1754">
        <v>6085</v>
      </c>
      <c r="AJ1754">
        <v>34320</v>
      </c>
      <c r="AK1754">
        <v>3505.3574100000001</v>
      </c>
      <c r="AL1754">
        <v>706488.875</v>
      </c>
      <c r="AM1754">
        <v>566959.75</v>
      </c>
      <c r="AN1754">
        <v>139529.171875</v>
      </c>
      <c r="AO1754" s="5" t="s">
        <v>1037</v>
      </c>
    </row>
    <row r="1755" spans="1:41" ht="15" x14ac:dyDescent="0.25">
      <c r="A1755">
        <v>2017</v>
      </c>
      <c r="B1755" s="5" t="s">
        <v>1806</v>
      </c>
      <c r="C1755" s="5" t="s">
        <v>363</v>
      </c>
      <c r="D1755" s="5" t="s">
        <v>91</v>
      </c>
      <c r="E1755" s="5" t="s">
        <v>107</v>
      </c>
      <c r="F1755" s="5" t="s">
        <v>108</v>
      </c>
      <c r="G1755" s="5" t="s">
        <v>94</v>
      </c>
      <c r="H1755" s="5" t="s">
        <v>319</v>
      </c>
      <c r="I1755">
        <v>13388.532217562963</v>
      </c>
      <c r="J1755">
        <v>23703.636772124795</v>
      </c>
      <c r="K1755">
        <v>953.41604045695601</v>
      </c>
      <c r="L1755">
        <v>2763.8352633471309</v>
      </c>
      <c r="M1755">
        <v>12470.467558381377</v>
      </c>
      <c r="N1755">
        <v>13399.239401073488</v>
      </c>
      <c r="O1755">
        <v>9330.0865217526498</v>
      </c>
      <c r="P1755">
        <v>17068.395632925949</v>
      </c>
      <c r="Q1755">
        <v>2268.0053596106118</v>
      </c>
      <c r="R1755">
        <v>9558.2372233485512</v>
      </c>
      <c r="S1755">
        <v>17161.488728225209</v>
      </c>
      <c r="T1755">
        <v>11499.911454275756</v>
      </c>
      <c r="U1755">
        <v>1111.8519910759665</v>
      </c>
      <c r="V1755">
        <v>11158.18143528051</v>
      </c>
      <c r="W1755">
        <v>5112.0239832141506</v>
      </c>
      <c r="X1755">
        <v>13020.440508901862</v>
      </c>
      <c r="Y1755">
        <v>69637.936096567282</v>
      </c>
      <c r="Z1755">
        <v>11325.297055854988</v>
      </c>
      <c r="AA1755">
        <v>108068.55510500494</v>
      </c>
      <c r="AB1755">
        <v>2076.0902094444727</v>
      </c>
      <c r="AC1755">
        <v>10397.159824019467</v>
      </c>
      <c r="AD1755">
        <v>19261.530301388604</v>
      </c>
      <c r="AE1755">
        <v>23173.304211264171</v>
      </c>
      <c r="AF1755">
        <v>34201.08750069391</v>
      </c>
      <c r="AG1755">
        <v>147905.38889723318</v>
      </c>
      <c r="AH1755">
        <v>47745.521916488527</v>
      </c>
      <c r="AI1755">
        <v>4696.3774397340394</v>
      </c>
      <c r="AJ1755">
        <v>37498.557381057872</v>
      </c>
      <c r="AK1755">
        <v>1961.4660337940297</v>
      </c>
      <c r="AL1755">
        <v>681916</v>
      </c>
      <c r="AM1755">
        <v>536627.1875</v>
      </c>
      <c r="AN1755">
        <v>145288.828125</v>
      </c>
      <c r="AO1755" s="5" t="s">
        <v>2559</v>
      </c>
    </row>
    <row r="1756" spans="1:41" ht="15" x14ac:dyDescent="0.25">
      <c r="A1756">
        <v>2017</v>
      </c>
      <c r="B1756" s="5" t="s">
        <v>1808</v>
      </c>
      <c r="C1756" s="5" t="s">
        <v>363</v>
      </c>
      <c r="D1756" s="5" t="s">
        <v>91</v>
      </c>
      <c r="E1756" s="5" t="s">
        <v>107</v>
      </c>
      <c r="F1756" s="5" t="s">
        <v>108</v>
      </c>
      <c r="G1756" s="5" t="s">
        <v>94</v>
      </c>
      <c r="H1756" s="5" t="s">
        <v>319</v>
      </c>
      <c r="I1756">
        <v>14642.570902063544</v>
      </c>
      <c r="J1756">
        <v>37528.507006903717</v>
      </c>
      <c r="K1756">
        <v>1139.6000032948455</v>
      </c>
      <c r="L1756">
        <v>2900.8275953390767</v>
      </c>
      <c r="M1756">
        <v>19174.429632386924</v>
      </c>
      <c r="N1756">
        <v>15737.510175214185</v>
      </c>
      <c r="O1756">
        <v>11998.885093303083</v>
      </c>
      <c r="P1756">
        <v>20247.981770034785</v>
      </c>
      <c r="Q1756">
        <v>4616.2714253752711</v>
      </c>
      <c r="R1756">
        <v>7358.1137594396405</v>
      </c>
      <c r="S1756">
        <v>18799.811305806576</v>
      </c>
      <c r="T1756">
        <v>10065.607268920989</v>
      </c>
      <c r="U1756">
        <v>907.55475375517108</v>
      </c>
      <c r="V1756">
        <v>8642.3964050776522</v>
      </c>
      <c r="W1756">
        <v>6432.2943172397754</v>
      </c>
      <c r="X1756">
        <v>18625.808090050585</v>
      </c>
      <c r="Y1756">
        <v>63298.883181006189</v>
      </c>
      <c r="Z1756">
        <v>11897.1538305965</v>
      </c>
      <c r="AA1756">
        <v>121950.68530355953</v>
      </c>
      <c r="AB1756">
        <v>8479.4490742897924</v>
      </c>
      <c r="AC1756">
        <v>13433.26192752643</v>
      </c>
      <c r="AD1756">
        <v>20861.816388901927</v>
      </c>
      <c r="AE1756">
        <v>19438.73025326971</v>
      </c>
      <c r="AF1756">
        <v>33788.606300456879</v>
      </c>
      <c r="AG1756">
        <v>189117.0603406374</v>
      </c>
      <c r="AH1756">
        <v>36055.810946389109</v>
      </c>
      <c r="AI1756">
        <v>5005.98951673591</v>
      </c>
      <c r="AJ1756">
        <v>31898.964804975036</v>
      </c>
      <c r="AK1756">
        <v>3141.3770226571037</v>
      </c>
      <c r="AL1756">
        <v>757185.875</v>
      </c>
      <c r="AM1756">
        <v>597405</v>
      </c>
      <c r="AN1756">
        <v>159780.859375</v>
      </c>
      <c r="AO1756" s="5" t="s">
        <v>2557</v>
      </c>
    </row>
    <row r="1757" spans="1:41" ht="15" x14ac:dyDescent="0.25">
      <c r="A1757">
        <v>2017</v>
      </c>
      <c r="B1757" s="5" t="s">
        <v>1808</v>
      </c>
      <c r="C1757" s="5" t="s">
        <v>363</v>
      </c>
      <c r="D1757" s="5" t="s">
        <v>91</v>
      </c>
      <c r="E1757" s="5" t="s">
        <v>107</v>
      </c>
      <c r="F1757" s="5" t="s">
        <v>108</v>
      </c>
      <c r="G1757" s="5" t="s">
        <v>97</v>
      </c>
      <c r="H1757" s="5" t="s">
        <v>319</v>
      </c>
      <c r="I1757">
        <v>14800.577317999991</v>
      </c>
      <c r="J1757">
        <v>38558.425355125</v>
      </c>
      <c r="K1757">
        <v>1219.336139</v>
      </c>
      <c r="L1757">
        <v>2981.2379880209351</v>
      </c>
      <c r="M1757">
        <v>19059.966789963259</v>
      </c>
      <c r="N1757">
        <v>15726.650625666931</v>
      </c>
      <c r="O1757">
        <v>11634.8339216</v>
      </c>
      <c r="P1757">
        <v>20426.4041688</v>
      </c>
      <c r="Q1757">
        <v>3217.3811898869658</v>
      </c>
      <c r="R1757">
        <v>7444.5000594995872</v>
      </c>
      <c r="S1757">
        <v>18666.516696422401</v>
      </c>
      <c r="T1757">
        <v>10051.950999999999</v>
      </c>
      <c r="U1757">
        <v>906.57600000000002</v>
      </c>
      <c r="V1757">
        <v>8559</v>
      </c>
      <c r="W1757">
        <v>6355.5029999999997</v>
      </c>
      <c r="X1757">
        <v>18420.776155339809</v>
      </c>
      <c r="Y1757">
        <v>63660.664810000009</v>
      </c>
      <c r="Z1757">
        <v>11789.728636</v>
      </c>
      <c r="AA1757">
        <v>123572.7969195058</v>
      </c>
      <c r="AB1757">
        <v>1577</v>
      </c>
      <c r="AC1757">
        <v>13222.09123</v>
      </c>
      <c r="AD1757">
        <v>20673.3068045775</v>
      </c>
      <c r="AE1757">
        <v>19665.301341103361</v>
      </c>
      <c r="AF1757">
        <v>34629.867752228463</v>
      </c>
      <c r="AG1757">
        <v>194290.3655149136</v>
      </c>
      <c r="AH1757">
        <v>36552.049860150961</v>
      </c>
      <c r="AI1757">
        <v>4951.08</v>
      </c>
      <c r="AJ1757">
        <v>32251.683130289701</v>
      </c>
      <c r="AK1757">
        <v>3152.61</v>
      </c>
      <c r="AL1757">
        <v>758018.25</v>
      </c>
      <c r="AM1757">
        <v>605703.3125</v>
      </c>
      <c r="AN1757">
        <v>152314.921875</v>
      </c>
      <c r="AO1757" s="5" t="s">
        <v>2560</v>
      </c>
    </row>
    <row r="1758" spans="1:41" ht="15" x14ac:dyDescent="0.25">
      <c r="A1758">
        <v>2017</v>
      </c>
      <c r="B1758" s="5" t="s">
        <v>1807</v>
      </c>
      <c r="C1758" s="5" t="s">
        <v>363</v>
      </c>
      <c r="D1758" s="5" t="s">
        <v>91</v>
      </c>
      <c r="E1758" s="5" t="s">
        <v>107</v>
      </c>
      <c r="F1758" s="5" t="s">
        <v>108</v>
      </c>
      <c r="G1758" s="5" t="s">
        <v>97</v>
      </c>
      <c r="H1758" s="5" t="s">
        <v>319</v>
      </c>
      <c r="I1758">
        <v>10766.1</v>
      </c>
      <c r="J1758">
        <v>22281.48</v>
      </c>
      <c r="K1758">
        <v>1201.8021896929999</v>
      </c>
      <c r="L1758">
        <v>3025.665300000001</v>
      </c>
      <c r="M1758">
        <v>20983.793226000002</v>
      </c>
      <c r="N1758">
        <v>16810</v>
      </c>
      <c r="O1758">
        <v>9072.4500000000007</v>
      </c>
      <c r="P1758">
        <v>23218.22378675405</v>
      </c>
      <c r="Q1758">
        <v>2780.3191948576632</v>
      </c>
      <c r="R1758">
        <v>9494.8516013884255</v>
      </c>
      <c r="S1758">
        <v>22135.023587289528</v>
      </c>
      <c r="T1758">
        <v>10410.9712</v>
      </c>
      <c r="U1758">
        <v>1029.78792</v>
      </c>
      <c r="V1758">
        <v>14630</v>
      </c>
      <c r="W1758">
        <v>5070.9096</v>
      </c>
      <c r="X1758">
        <v>14822.562749999999</v>
      </c>
      <c r="Y1758">
        <v>76673</v>
      </c>
      <c r="Z1758">
        <v>12820.989</v>
      </c>
      <c r="AA1758">
        <v>114738.2001937218</v>
      </c>
      <c r="AB1758">
        <v>1479</v>
      </c>
      <c r="AC1758">
        <v>10461.5</v>
      </c>
      <c r="AD1758">
        <v>25217.812298022891</v>
      </c>
      <c r="AE1758">
        <v>19477.7414388</v>
      </c>
      <c r="AF1758">
        <v>32311.13561701071</v>
      </c>
      <c r="AG1758">
        <v>195088</v>
      </c>
      <c r="AH1758">
        <v>49452.132317324009</v>
      </c>
      <c r="AI1758">
        <v>3895.2575999999999</v>
      </c>
      <c r="AJ1758">
        <v>41656.311548092963</v>
      </c>
      <c r="AK1758">
        <v>2301.6001459732161</v>
      </c>
      <c r="AL1758">
        <v>773306.625</v>
      </c>
      <c r="AM1758">
        <v>607263.3125</v>
      </c>
      <c r="AN1758">
        <v>166043.296875</v>
      </c>
      <c r="AO1758" s="5" t="s">
        <v>2562</v>
      </c>
    </row>
    <row r="1759" spans="1:41" ht="15" x14ac:dyDescent="0.25">
      <c r="A1759">
        <v>2017</v>
      </c>
      <c r="B1759" s="5" t="s">
        <v>803</v>
      </c>
      <c r="C1759" s="5" t="s">
        <v>363</v>
      </c>
      <c r="D1759" s="5" t="s">
        <v>91</v>
      </c>
      <c r="E1759" s="5" t="s">
        <v>107</v>
      </c>
      <c r="F1759" s="5" t="s">
        <v>108</v>
      </c>
      <c r="G1759" s="5" t="s">
        <v>97</v>
      </c>
      <c r="H1759" s="5" t="s">
        <v>319</v>
      </c>
      <c r="I1759">
        <v>18800.845000000001</v>
      </c>
      <c r="J1759">
        <v>21831.277249999999</v>
      </c>
      <c r="K1759">
        <v>1166.229</v>
      </c>
      <c r="L1759">
        <v>1712</v>
      </c>
      <c r="M1759">
        <v>18008</v>
      </c>
      <c r="N1759">
        <v>9643</v>
      </c>
      <c r="O1759">
        <v>10899.433000000001</v>
      </c>
      <c r="P1759">
        <v>21576</v>
      </c>
      <c r="Q1759">
        <v>3278.2357877054919</v>
      </c>
      <c r="R1759">
        <v>8817.9606624004809</v>
      </c>
      <c r="S1759">
        <v>18138.507925599999</v>
      </c>
      <c r="T1759">
        <v>10120.200000000001</v>
      </c>
      <c r="U1759">
        <v>954</v>
      </c>
      <c r="V1759">
        <v>7251</v>
      </c>
      <c r="W1759">
        <v>8643</v>
      </c>
      <c r="X1759">
        <v>10968.9627773801</v>
      </c>
      <c r="Y1759">
        <v>54160</v>
      </c>
      <c r="Z1759">
        <v>14735.805819732001</v>
      </c>
      <c r="AA1759">
        <v>137884.09882357559</v>
      </c>
      <c r="AB1759">
        <v>1480</v>
      </c>
      <c r="AC1759">
        <v>11451.92661</v>
      </c>
      <c r="AD1759">
        <v>25023.088164744451</v>
      </c>
      <c r="AE1759">
        <v>14507.095940516851</v>
      </c>
      <c r="AF1759">
        <v>33402.175000000003</v>
      </c>
      <c r="AG1759">
        <v>180817</v>
      </c>
      <c r="AH1759">
        <v>30061.142125000009</v>
      </c>
      <c r="AI1759">
        <v>6085</v>
      </c>
      <c r="AJ1759">
        <v>34766.160000000003</v>
      </c>
      <c r="AK1759">
        <v>3505.3574100000001</v>
      </c>
      <c r="AL1759">
        <v>719687.5625</v>
      </c>
      <c r="AM1759">
        <v>575588.625</v>
      </c>
      <c r="AN1759">
        <v>144098.921875</v>
      </c>
      <c r="AO1759" s="5" t="s">
        <v>1038</v>
      </c>
    </row>
    <row r="1760" spans="1:41" ht="15" x14ac:dyDescent="0.25">
      <c r="A1760">
        <v>2017</v>
      </c>
      <c r="B1760" s="5" t="s">
        <v>1806</v>
      </c>
      <c r="C1760" s="5" t="s">
        <v>363</v>
      </c>
      <c r="D1760" s="5" t="s">
        <v>91</v>
      </c>
      <c r="E1760" s="5" t="s">
        <v>107</v>
      </c>
      <c r="F1760" s="5" t="s">
        <v>108</v>
      </c>
      <c r="G1760" s="5" t="s">
        <v>97</v>
      </c>
      <c r="H1760" s="5" t="s">
        <v>319</v>
      </c>
      <c r="I1760">
        <v>13497.84</v>
      </c>
      <c r="J1760">
        <v>22613.794000000002</v>
      </c>
      <c r="K1760">
        <v>971</v>
      </c>
      <c r="L1760">
        <v>2792.6749728</v>
      </c>
      <c r="M1760">
        <v>12514.075000000001</v>
      </c>
      <c r="N1760">
        <v>13806.486116873049</v>
      </c>
      <c r="O1760">
        <v>9319.1649999999991</v>
      </c>
      <c r="P1760">
        <v>17335.211657812499</v>
      </c>
      <c r="Q1760">
        <v>2282.2876999999999</v>
      </c>
      <c r="R1760">
        <v>9540.4394184651828</v>
      </c>
      <c r="S1760">
        <v>17251</v>
      </c>
      <c r="T1760">
        <v>11560.420859375001</v>
      </c>
      <c r="U1760">
        <v>980</v>
      </c>
      <c r="V1760">
        <v>11216.892750000001</v>
      </c>
      <c r="W1760">
        <v>5049.1707398400004</v>
      </c>
      <c r="X1760">
        <v>13678.761017215</v>
      </c>
      <c r="Y1760">
        <v>72240</v>
      </c>
      <c r="Z1760">
        <v>11395.984048128001</v>
      </c>
      <c r="AA1760">
        <v>110125.3324880782</v>
      </c>
      <c r="AB1760">
        <v>1522</v>
      </c>
      <c r="AC1760">
        <v>10713.163920000001</v>
      </c>
      <c r="AD1760">
        <v>20022.511392961002</v>
      </c>
      <c r="AE1760">
        <v>23338.9690551977</v>
      </c>
      <c r="AF1760">
        <v>34557.729140160001</v>
      </c>
      <c r="AG1760">
        <v>149260.63132253691</v>
      </c>
      <c r="AH1760">
        <v>48581.027427424167</v>
      </c>
      <c r="AI1760">
        <v>4652.3358719999997</v>
      </c>
      <c r="AJ1760">
        <v>38262.679431842458</v>
      </c>
      <c r="AK1760">
        <v>2062</v>
      </c>
      <c r="AL1760">
        <v>691143.5</v>
      </c>
      <c r="AM1760">
        <v>543960.0625</v>
      </c>
      <c r="AN1760">
        <v>147183.453125</v>
      </c>
      <c r="AO1760" s="5" t="s">
        <v>2561</v>
      </c>
    </row>
    <row r="1761" spans="1:41" ht="15" x14ac:dyDescent="0.25">
      <c r="A1761">
        <v>2017</v>
      </c>
      <c r="B1761" s="5" t="s">
        <v>803</v>
      </c>
      <c r="C1761" s="5" t="s">
        <v>363</v>
      </c>
      <c r="D1761" s="5" t="s">
        <v>91</v>
      </c>
      <c r="E1761" s="5" t="s">
        <v>111</v>
      </c>
      <c r="F1761" s="5" t="s">
        <v>112</v>
      </c>
      <c r="G1761" s="5" t="s">
        <v>94</v>
      </c>
      <c r="H1761" s="5" t="s">
        <v>319</v>
      </c>
      <c r="I1761">
        <v>9724.2000000000007</v>
      </c>
      <c r="J1761">
        <v>0</v>
      </c>
      <c r="K1761">
        <v>0</v>
      </c>
      <c r="L1761"/>
      <c r="M1761">
        <v>2533</v>
      </c>
      <c r="N1761">
        <v>2293</v>
      </c>
      <c r="O1761"/>
      <c r="P1761">
        <v>1838.249</v>
      </c>
      <c r="Q1761">
        <v>0</v>
      </c>
      <c r="R1761">
        <v>1215.94</v>
      </c>
      <c r="S1761">
        <v>3581.7939999999999</v>
      </c>
      <c r="T1761">
        <v>1961</v>
      </c>
      <c r="U1761">
        <v>98</v>
      </c>
      <c r="V1761">
        <v>451</v>
      </c>
      <c r="W1761">
        <v>1686</v>
      </c>
      <c r="X1761">
        <v>829.72549019607834</v>
      </c>
      <c r="Y1761">
        <v>15294</v>
      </c>
      <c r="Z1761">
        <v>0</v>
      </c>
      <c r="AA1761">
        <v>9289.7483866663169</v>
      </c>
      <c r="AB1761">
        <v>0</v>
      </c>
      <c r="AC1761">
        <v>3328.1356500000002</v>
      </c>
      <c r="AD1761">
        <v>0</v>
      </c>
      <c r="AE1761">
        <v>255</v>
      </c>
      <c r="AF1761"/>
      <c r="AG1761"/>
      <c r="AH1761"/>
      <c r="AI1761">
        <v>97</v>
      </c>
      <c r="AJ1761">
        <v>1513.418484768855</v>
      </c>
      <c r="AK1761">
        <v>0</v>
      </c>
      <c r="AL1761">
        <v>55989.2109375</v>
      </c>
      <c r="AM1761">
        <v>45300.6953125</v>
      </c>
      <c r="AN1761">
        <v>10688.51953125</v>
      </c>
      <c r="AO1761" s="5" t="s">
        <v>1039</v>
      </c>
    </row>
    <row r="1762" spans="1:41" ht="15" x14ac:dyDescent="0.25">
      <c r="A1762">
        <v>2017</v>
      </c>
      <c r="B1762" s="5" t="s">
        <v>1808</v>
      </c>
      <c r="C1762" s="5" t="s">
        <v>363</v>
      </c>
      <c r="D1762" s="5" t="s">
        <v>91</v>
      </c>
      <c r="E1762" s="5" t="s">
        <v>111</v>
      </c>
      <c r="F1762" s="5" t="s">
        <v>112</v>
      </c>
      <c r="G1762" s="5" t="s">
        <v>94</v>
      </c>
      <c r="H1762" s="5" t="s">
        <v>319</v>
      </c>
      <c r="I1762">
        <v>4078.8398307973885</v>
      </c>
      <c r="J1762"/>
      <c r="K1762"/>
      <c r="L1762"/>
      <c r="M1762">
        <v>1074.0762001732744</v>
      </c>
      <c r="N1762"/>
      <c r="O1762"/>
      <c r="P1762"/>
      <c r="Q1762"/>
      <c r="R1762">
        <v>711.60543192166824</v>
      </c>
      <c r="S1762"/>
      <c r="T1762"/>
      <c r="U1762"/>
      <c r="V1762"/>
      <c r="W1762"/>
      <c r="X1762"/>
      <c r="Y1762"/>
      <c r="Z1762"/>
      <c r="AA1762"/>
      <c r="AB1762">
        <v>0</v>
      </c>
      <c r="AC1762"/>
      <c r="AD1762"/>
      <c r="AE1762"/>
      <c r="AF1762"/>
      <c r="AG1762"/>
      <c r="AH1762"/>
      <c r="AI1762"/>
      <c r="AJ1762"/>
      <c r="AK1762"/>
      <c r="AL1762">
        <v>5864.521484375</v>
      </c>
      <c r="AM1762">
        <v>4790.4453125</v>
      </c>
      <c r="AN1762">
        <v>1074.076171875</v>
      </c>
      <c r="AO1762" s="5" t="s">
        <v>2563</v>
      </c>
    </row>
    <row r="1763" spans="1:41" ht="15" x14ac:dyDescent="0.25">
      <c r="A1763">
        <v>2017</v>
      </c>
      <c r="B1763" s="5" t="s">
        <v>803</v>
      </c>
      <c r="C1763" s="5" t="s">
        <v>363</v>
      </c>
      <c r="D1763" s="5" t="s">
        <v>91</v>
      </c>
      <c r="E1763" s="5" t="s">
        <v>111</v>
      </c>
      <c r="F1763" s="5" t="s">
        <v>112</v>
      </c>
      <c r="G1763" s="5" t="s">
        <v>97</v>
      </c>
      <c r="H1763" s="5" t="s">
        <v>319</v>
      </c>
      <c r="I1763">
        <v>9870.0630000000001</v>
      </c>
      <c r="J1763"/>
      <c r="K1763"/>
      <c r="L1763"/>
      <c r="M1763">
        <v>2533</v>
      </c>
      <c r="N1763">
        <v>2293</v>
      </c>
      <c r="O1763"/>
      <c r="P1763">
        <v>1838.249</v>
      </c>
      <c r="Q1763">
        <v>0</v>
      </c>
      <c r="R1763">
        <v>1215.94</v>
      </c>
      <c r="S1763">
        <v>3581.7939999999999</v>
      </c>
      <c r="T1763">
        <v>1980.61</v>
      </c>
      <c r="U1763">
        <v>98</v>
      </c>
      <c r="V1763">
        <v>451</v>
      </c>
      <c r="W1763"/>
      <c r="X1763">
        <v>846.5</v>
      </c>
      <c r="Y1763">
        <v>15294</v>
      </c>
      <c r="Z1763"/>
      <c r="AA1763">
        <v>9471.2555481320596</v>
      </c>
      <c r="AB1763">
        <v>0</v>
      </c>
      <c r="AC1763">
        <v>3328.1356500000002</v>
      </c>
      <c r="AD1763">
        <v>0</v>
      </c>
      <c r="AE1763">
        <v>255</v>
      </c>
      <c r="AF1763"/>
      <c r="AG1763"/>
      <c r="AH1763"/>
      <c r="AI1763">
        <v>97</v>
      </c>
      <c r="AJ1763">
        <v>1533.09292507085</v>
      </c>
      <c r="AK1763"/>
      <c r="AL1763">
        <v>54686.640625</v>
      </c>
      <c r="AM1763">
        <v>45647.73828125</v>
      </c>
      <c r="AN1763">
        <v>9038.904296875</v>
      </c>
      <c r="AO1763" s="5" t="s">
        <v>1040</v>
      </c>
    </row>
    <row r="1764" spans="1:41" ht="15" x14ac:dyDescent="0.25">
      <c r="A1764">
        <v>2017</v>
      </c>
      <c r="B1764" s="5" t="s">
        <v>1808</v>
      </c>
      <c r="C1764" s="5" t="s">
        <v>363</v>
      </c>
      <c r="D1764" s="5" t="s">
        <v>91</v>
      </c>
      <c r="E1764" s="5" t="s">
        <v>111</v>
      </c>
      <c r="F1764" s="5" t="s">
        <v>112</v>
      </c>
      <c r="G1764" s="5" t="s">
        <v>97</v>
      </c>
      <c r="H1764" s="5" t="s">
        <v>319</v>
      </c>
      <c r="I1764">
        <v>4122.8541549999991</v>
      </c>
      <c r="J1764"/>
      <c r="K1764"/>
      <c r="L1764"/>
      <c r="M1764">
        <v>1067.50224</v>
      </c>
      <c r="N1764"/>
      <c r="O1764"/>
      <c r="P1764"/>
      <c r="Q1764"/>
      <c r="R1764">
        <v>719.89965766162913</v>
      </c>
      <c r="S1764"/>
      <c r="T1764"/>
      <c r="U1764"/>
      <c r="V1764"/>
      <c r="W1764"/>
      <c r="X1764"/>
      <c r="Y1764"/>
      <c r="Z1764"/>
      <c r="AA1764"/>
      <c r="AB1764"/>
      <c r="AC1764"/>
      <c r="AD1764"/>
      <c r="AE1764"/>
      <c r="AF1764"/>
      <c r="AG1764"/>
      <c r="AH1764"/>
      <c r="AI1764"/>
      <c r="AJ1764"/>
      <c r="AK1764"/>
      <c r="AL1764">
        <v>5910.255859375</v>
      </c>
      <c r="AM1764">
        <v>4842.75341796875</v>
      </c>
      <c r="AN1764">
        <v>1067.502197265625</v>
      </c>
      <c r="AO1764" s="5" t="s">
        <v>2564</v>
      </c>
    </row>
    <row r="1765" spans="1:41" ht="15" x14ac:dyDescent="0.25">
      <c r="A1765">
        <v>2017</v>
      </c>
      <c r="B1765" s="5" t="s">
        <v>1808</v>
      </c>
      <c r="C1765" s="5" t="s">
        <v>363</v>
      </c>
      <c r="D1765" s="5" t="s">
        <v>91</v>
      </c>
      <c r="E1765" s="5" t="s">
        <v>111</v>
      </c>
      <c r="F1765" s="5" t="s">
        <v>111</v>
      </c>
      <c r="G1765" s="5" t="s">
        <v>94</v>
      </c>
      <c r="H1765" s="5" t="s">
        <v>319</v>
      </c>
      <c r="I1765"/>
      <c r="J1765">
        <v>0</v>
      </c>
      <c r="K1765">
        <v>0</v>
      </c>
      <c r="L1765">
        <v>276.39167500725665</v>
      </c>
      <c r="M1765"/>
      <c r="N1765">
        <v>391.89864366700567</v>
      </c>
      <c r="O1765">
        <v>0</v>
      </c>
      <c r="P1765">
        <v>649.72669871108837</v>
      </c>
      <c r="Q1765">
        <v>0</v>
      </c>
      <c r="R1765"/>
      <c r="S1765">
        <v>2990.8054385113592</v>
      </c>
      <c r="T1765">
        <v>1546.9683302644962</v>
      </c>
      <c r="U1765">
        <v>99.00597313692775</v>
      </c>
      <c r="V1765">
        <v>397.05520476788735</v>
      </c>
      <c r="W1765">
        <v>4764.6624572146484</v>
      </c>
      <c r="X1765">
        <v>116.53828087992538</v>
      </c>
      <c r="Y1765">
        <v>14894.211083786569</v>
      </c>
      <c r="Z1765">
        <v>0</v>
      </c>
      <c r="AA1765">
        <v>12183.542844181828</v>
      </c>
      <c r="AB1765"/>
      <c r="AC1765">
        <v>4681.1781042637731</v>
      </c>
      <c r="AD1765">
        <v>0</v>
      </c>
      <c r="AE1765">
        <v>257.8280550440827</v>
      </c>
      <c r="AF1765">
        <v>11241.303199922006</v>
      </c>
      <c r="AG1765">
        <v>11350.925279141575</v>
      </c>
      <c r="AH1765">
        <v>2366.7584140826616</v>
      </c>
      <c r="AI1765">
        <v>60.154379178445026</v>
      </c>
      <c r="AJ1765">
        <v>1701.499867584512</v>
      </c>
      <c r="AK1765">
        <v>0</v>
      </c>
      <c r="AL1765">
        <v>69970.453125</v>
      </c>
      <c r="AM1765">
        <v>58124.5703125</v>
      </c>
      <c r="AN1765">
        <v>11845.8876953125</v>
      </c>
      <c r="AO1765" s="5" t="s">
        <v>2567</v>
      </c>
    </row>
    <row r="1766" spans="1:41" ht="15" x14ac:dyDescent="0.25">
      <c r="A1766">
        <v>2017</v>
      </c>
      <c r="B1766" s="5" t="s">
        <v>803</v>
      </c>
      <c r="C1766" s="5" t="s">
        <v>363</v>
      </c>
      <c r="D1766" s="5" t="s">
        <v>91</v>
      </c>
      <c r="E1766" s="5" t="s">
        <v>111</v>
      </c>
      <c r="F1766" s="5" t="s">
        <v>111</v>
      </c>
      <c r="G1766" s="5" t="s">
        <v>94</v>
      </c>
      <c r="H1766" s="5" t="s">
        <v>319</v>
      </c>
      <c r="I1766"/>
      <c r="J1766"/>
      <c r="K1766"/>
      <c r="L1766">
        <v>121.6748768472907</v>
      </c>
      <c r="M1766"/>
      <c r="N1766"/>
      <c r="O1766">
        <v>0</v>
      </c>
      <c r="P1766"/>
      <c r="Q1766"/>
      <c r="R1766"/>
      <c r="S1766"/>
      <c r="T1766"/>
      <c r="U1766"/>
      <c r="V1766"/>
      <c r="W1766"/>
      <c r="X1766"/>
      <c r="Y1766"/>
      <c r="Z1766"/>
      <c r="AA1766"/>
      <c r="AB1766"/>
      <c r="AC1766"/>
      <c r="AD1766"/>
      <c r="AE1766"/>
      <c r="AF1766">
        <v>7829.7684729064031</v>
      </c>
      <c r="AG1766">
        <v>11144</v>
      </c>
      <c r="AH1766">
        <v>3804</v>
      </c>
      <c r="AI1766"/>
      <c r="AJ1766"/>
      <c r="AK1766"/>
      <c r="AL1766">
        <v>22899.443359375</v>
      </c>
      <c r="AM1766">
        <v>19095.443359375</v>
      </c>
      <c r="AN1766">
        <v>3804</v>
      </c>
      <c r="AO1766" s="5" t="s">
        <v>1041</v>
      </c>
    </row>
    <row r="1767" spans="1:41" ht="15" x14ac:dyDescent="0.25">
      <c r="A1767">
        <v>2017</v>
      </c>
      <c r="B1767" s="5" t="s">
        <v>1806</v>
      </c>
      <c r="C1767" s="5" t="s">
        <v>363</v>
      </c>
      <c r="D1767" s="5" t="s">
        <v>91</v>
      </c>
      <c r="E1767" s="5" t="s">
        <v>111</v>
      </c>
      <c r="F1767" s="5" t="s">
        <v>111</v>
      </c>
      <c r="G1767" s="5" t="s">
        <v>94</v>
      </c>
      <c r="H1767" s="5" t="s">
        <v>319</v>
      </c>
      <c r="I1767">
        <v>685.60254594657511</v>
      </c>
      <c r="J1767">
        <v>0</v>
      </c>
      <c r="K1767">
        <v>74.987778462906661</v>
      </c>
      <c r="L1767">
        <v>233.53336721305214</v>
      </c>
      <c r="M1767">
        <v>88.914080177446465</v>
      </c>
      <c r="N1767">
        <v>10.712539780415236</v>
      </c>
      <c r="O1767">
        <v>0</v>
      </c>
      <c r="P1767">
        <v>632.03984704449897</v>
      </c>
      <c r="Q1767">
        <v>219.38745843301382</v>
      </c>
      <c r="R1767">
        <v>583.83341803263045</v>
      </c>
      <c r="S1767">
        <v>2624.5722462017329</v>
      </c>
      <c r="T1767">
        <v>862.35945232342658</v>
      </c>
      <c r="U1767">
        <v>81.521598235579688</v>
      </c>
      <c r="V1767">
        <v>377.08140027061631</v>
      </c>
      <c r="W1767">
        <v>1156.9542962848457</v>
      </c>
      <c r="X1767">
        <v>117.8379375845676</v>
      </c>
      <c r="Y1767">
        <v>2520.6606103317054</v>
      </c>
      <c r="Z1767">
        <v>0</v>
      </c>
      <c r="AA1767">
        <v>5551.3459293772858</v>
      </c>
      <c r="AB1767">
        <v>0</v>
      </c>
      <c r="AC1767">
        <v>256.36861337295716</v>
      </c>
      <c r="AD1767">
        <v>1774.5580519202456</v>
      </c>
      <c r="AE1767">
        <v>267.81349451038091</v>
      </c>
      <c r="AF1767">
        <v>3542.1451998073981</v>
      </c>
      <c r="AG1767">
        <v>12347.056933959499</v>
      </c>
      <c r="AH1767">
        <v>4497.1241998183159</v>
      </c>
      <c r="AI1767">
        <v>944.84600863262392</v>
      </c>
      <c r="AJ1767">
        <v>1119.3495152688597</v>
      </c>
      <c r="AK1767">
        <v>0</v>
      </c>
      <c r="AL1767">
        <v>40570.60546875</v>
      </c>
      <c r="AM1767">
        <v>28428.453125</v>
      </c>
      <c r="AN1767">
        <v>12142.1533203125</v>
      </c>
      <c r="AO1767" s="5" t="s">
        <v>2566</v>
      </c>
    </row>
    <row r="1768" spans="1:41" ht="15" x14ac:dyDescent="0.25">
      <c r="A1768">
        <v>2017</v>
      </c>
      <c r="B1768" s="5" t="s">
        <v>1807</v>
      </c>
      <c r="C1768" s="5" t="s">
        <v>363</v>
      </c>
      <c r="D1768" s="5" t="s">
        <v>91</v>
      </c>
      <c r="E1768" s="5" t="s">
        <v>111</v>
      </c>
      <c r="F1768" s="5" t="s">
        <v>111</v>
      </c>
      <c r="G1768" s="5" t="s">
        <v>94</v>
      </c>
      <c r="H1768" s="5" t="s">
        <v>319</v>
      </c>
      <c r="I1768">
        <v>736.69173879335631</v>
      </c>
      <c r="J1768">
        <v>0</v>
      </c>
      <c r="K1768">
        <v>0</v>
      </c>
      <c r="L1768">
        <v>283.41944439174102</v>
      </c>
      <c r="M1768">
        <v>1050.8839696672687</v>
      </c>
      <c r="N1768">
        <v>10.575352402676904</v>
      </c>
      <c r="O1768">
        <v>0</v>
      </c>
      <c r="P1768">
        <v>666.24720136864494</v>
      </c>
      <c r="Q1768">
        <v>892.55974278593067</v>
      </c>
      <c r="R1768">
        <v>665.18966612837721</v>
      </c>
      <c r="S1768">
        <v>2371.4851669155491</v>
      </c>
      <c r="T1768">
        <v>1771.3715274483814</v>
      </c>
      <c r="U1768">
        <v>80.372678260344458</v>
      </c>
      <c r="V1768">
        <v>453.68261807483913</v>
      </c>
      <c r="W1768">
        <v>1826.3633599423013</v>
      </c>
      <c r="X1768">
        <v>116.32887642944594</v>
      </c>
      <c r="Y1768">
        <v>2119.3006214964512</v>
      </c>
      <c r="Z1768">
        <v>0</v>
      </c>
      <c r="AA1768">
        <v>11276.384105261921</v>
      </c>
      <c r="AB1768">
        <v>0</v>
      </c>
      <c r="AC1768">
        <v>1426.9322996931944</v>
      </c>
      <c r="AD1768">
        <v>425.12916658761151</v>
      </c>
      <c r="AE1768">
        <v>317.2605720803071</v>
      </c>
      <c r="AF1768">
        <v>9121.2414473088284</v>
      </c>
      <c r="AG1768">
        <v>10559.489374072888</v>
      </c>
      <c r="AH1768">
        <v>4911.1936558031539</v>
      </c>
      <c r="AI1768">
        <v>932.74608191610287</v>
      </c>
      <c r="AJ1768">
        <v>1401.1191235344229</v>
      </c>
      <c r="AK1768">
        <v>0</v>
      </c>
      <c r="AL1768">
        <v>53415.96484375</v>
      </c>
      <c r="AM1768">
        <v>40010.46484375</v>
      </c>
      <c r="AN1768">
        <v>13405.501953125</v>
      </c>
      <c r="AO1768" s="5" t="s">
        <v>2565</v>
      </c>
    </row>
    <row r="1769" spans="1:41" ht="15" x14ac:dyDescent="0.25">
      <c r="A1769">
        <v>2017</v>
      </c>
      <c r="B1769" s="5" t="s">
        <v>803</v>
      </c>
      <c r="C1769" s="5" t="s">
        <v>363</v>
      </c>
      <c r="D1769" s="5" t="s">
        <v>91</v>
      </c>
      <c r="E1769" s="5" t="s">
        <v>111</v>
      </c>
      <c r="F1769" s="5" t="s">
        <v>111</v>
      </c>
      <c r="G1769" s="5" t="s">
        <v>97</v>
      </c>
      <c r="H1769" s="5" t="s">
        <v>319</v>
      </c>
      <c r="I1769"/>
      <c r="J1769"/>
      <c r="K1769"/>
      <c r="L1769">
        <v>123.5</v>
      </c>
      <c r="M1769"/>
      <c r="N1769"/>
      <c r="O1769">
        <v>0</v>
      </c>
      <c r="P1769"/>
      <c r="Q1769"/>
      <c r="R1769"/>
      <c r="S1769"/>
      <c r="T1769"/>
      <c r="U1769"/>
      <c r="V1769"/>
      <c r="W1769"/>
      <c r="X1769"/>
      <c r="Y1769"/>
      <c r="Z1769"/>
      <c r="AA1769"/>
      <c r="AB1769"/>
      <c r="AC1769"/>
      <c r="AD1769"/>
      <c r="AE1769"/>
      <c r="AF1769">
        <v>7947.2149999999983</v>
      </c>
      <c r="AG1769">
        <v>11356</v>
      </c>
      <c r="AH1769">
        <v>3889.59</v>
      </c>
      <c r="AI1769"/>
      <c r="AJ1769"/>
      <c r="AK1769"/>
      <c r="AL1769">
        <v>23316.3046875</v>
      </c>
      <c r="AM1769">
        <v>19426.71484375</v>
      </c>
      <c r="AN1769">
        <v>3889.590087890625</v>
      </c>
      <c r="AO1769" s="5" t="s">
        <v>1042</v>
      </c>
    </row>
    <row r="1770" spans="1:41" ht="15" x14ac:dyDescent="0.25">
      <c r="A1770">
        <v>2017</v>
      </c>
      <c r="B1770" s="5" t="s">
        <v>1807</v>
      </c>
      <c r="C1770" s="5" t="s">
        <v>363</v>
      </c>
      <c r="D1770" s="5" t="s">
        <v>91</v>
      </c>
      <c r="E1770" s="5" t="s">
        <v>111</v>
      </c>
      <c r="F1770" s="5" t="s">
        <v>111</v>
      </c>
      <c r="G1770" s="5" t="s">
        <v>97</v>
      </c>
      <c r="H1770" s="5" t="s">
        <v>319</v>
      </c>
      <c r="I1770">
        <v>710.54423999999995</v>
      </c>
      <c r="J1770"/>
      <c r="K1770">
        <v>0</v>
      </c>
      <c r="L1770">
        <v>288.87720000000002</v>
      </c>
      <c r="M1770">
        <v>1043.3961216</v>
      </c>
      <c r="N1770">
        <v>11</v>
      </c>
      <c r="O1770">
        <v>0</v>
      </c>
      <c r="P1770">
        <v>669.85132032000001</v>
      </c>
      <c r="Q1770">
        <v>922.00159379999991</v>
      </c>
      <c r="R1770">
        <v>673.95892996310977</v>
      </c>
      <c r="S1770">
        <v>2333.06</v>
      </c>
      <c r="T1770">
        <v>1735.8426999999999</v>
      </c>
      <c r="U1770">
        <v>79.861104000000012</v>
      </c>
      <c r="V1770">
        <v>456</v>
      </c>
      <c r="W1770">
        <v>1796.7708</v>
      </c>
      <c r="X1770">
        <v>113</v>
      </c>
      <c r="Y1770">
        <v>2125</v>
      </c>
      <c r="Z1770">
        <v>0</v>
      </c>
      <c r="AA1770">
        <v>11376.44416871736</v>
      </c>
      <c r="AB1770"/>
      <c r="AC1770">
        <v>1448.7</v>
      </c>
      <c r="AD1770">
        <v>1833.0789981</v>
      </c>
      <c r="AE1770">
        <v>312.12</v>
      </c>
      <c r="AF1770">
        <v>9296.494200000001</v>
      </c>
      <c r="AG1770">
        <v>10837</v>
      </c>
      <c r="AH1770">
        <v>4904.7333212437734</v>
      </c>
      <c r="AI1770">
        <v>917.63279999999997</v>
      </c>
      <c r="AJ1770">
        <v>1399.2760485245669</v>
      </c>
      <c r="AK1770"/>
      <c r="AL1770">
        <v>55284.64453125</v>
      </c>
      <c r="AM1770">
        <v>40607.12890625</v>
      </c>
      <c r="AN1770">
        <v>14677.5146484375</v>
      </c>
      <c r="AO1770" s="5" t="s">
        <v>2569</v>
      </c>
    </row>
    <row r="1771" spans="1:41" ht="15" x14ac:dyDescent="0.25">
      <c r="A1771">
        <v>2017</v>
      </c>
      <c r="B1771" s="5" t="s">
        <v>1806</v>
      </c>
      <c r="C1771" s="5" t="s">
        <v>363</v>
      </c>
      <c r="D1771" s="5" t="s">
        <v>91</v>
      </c>
      <c r="E1771" s="5" t="s">
        <v>111</v>
      </c>
      <c r="F1771" s="5" t="s">
        <v>111</v>
      </c>
      <c r="G1771" s="5" t="s">
        <v>97</v>
      </c>
      <c r="H1771" s="5" t="s">
        <v>319</v>
      </c>
      <c r="I1771">
        <v>691.2</v>
      </c>
      <c r="J1771"/>
      <c r="K1771">
        <v>70</v>
      </c>
      <c r="L1771">
        <v>235.97021088</v>
      </c>
      <c r="M1771">
        <v>89.22499999999998</v>
      </c>
      <c r="N1771">
        <v>11.03812890625</v>
      </c>
      <c r="O1771">
        <v>420</v>
      </c>
      <c r="P1771">
        <v>641.92000000000007</v>
      </c>
      <c r="Q1771">
        <v>220.76901000000001</v>
      </c>
      <c r="R1771">
        <v>582.74629778067094</v>
      </c>
      <c r="S1771">
        <v>2638</v>
      </c>
      <c r="T1771">
        <v>805</v>
      </c>
      <c r="U1771">
        <v>71</v>
      </c>
      <c r="V1771">
        <v>379</v>
      </c>
      <c r="W1771">
        <v>1175</v>
      </c>
      <c r="X1771">
        <v>124</v>
      </c>
      <c r="Y1771">
        <v>2601</v>
      </c>
      <c r="Z1771">
        <v>0</v>
      </c>
      <c r="AA1771">
        <v>5657.2403622729616</v>
      </c>
      <c r="AB1771"/>
      <c r="AC1771">
        <v>264.16050000000001</v>
      </c>
      <c r="AD1771">
        <v>1656.5241187384049</v>
      </c>
      <c r="AE1771">
        <v>269.728080378968</v>
      </c>
      <c r="AF1771">
        <v>3579.1063167585598</v>
      </c>
      <c r="AG1771">
        <v>12460.054760120831</v>
      </c>
      <c r="AH1771">
        <v>4521.7754517599997</v>
      </c>
      <c r="AI1771">
        <v>882</v>
      </c>
      <c r="AJ1771">
        <v>1142.1589166668989</v>
      </c>
      <c r="AK1771"/>
      <c r="AL1771">
        <v>41188.62109375</v>
      </c>
      <c r="AM1771">
        <v>28807.091796875</v>
      </c>
      <c r="AN1771">
        <v>12381.5244140625</v>
      </c>
      <c r="AO1771" s="5" t="s">
        <v>2570</v>
      </c>
    </row>
    <row r="1772" spans="1:41" ht="15" x14ac:dyDescent="0.25">
      <c r="A1772">
        <v>2017</v>
      </c>
      <c r="B1772" s="5" t="s">
        <v>1808</v>
      </c>
      <c r="C1772" s="5" t="s">
        <v>363</v>
      </c>
      <c r="D1772" s="5" t="s">
        <v>91</v>
      </c>
      <c r="E1772" s="5" t="s">
        <v>111</v>
      </c>
      <c r="F1772" s="5" t="s">
        <v>111</v>
      </c>
      <c r="G1772" s="5" t="s">
        <v>97</v>
      </c>
      <c r="H1772" s="5" t="s">
        <v>319</v>
      </c>
      <c r="I1772"/>
      <c r="J1772"/>
      <c r="K1772">
        <v>0</v>
      </c>
      <c r="L1772">
        <v>284.0532</v>
      </c>
      <c r="M1772"/>
      <c r="N1772">
        <v>391.62821697999999</v>
      </c>
      <c r="O1772">
        <v>0</v>
      </c>
      <c r="P1772">
        <v>655.452</v>
      </c>
      <c r="Q1772">
        <v>0</v>
      </c>
      <c r="R1772"/>
      <c r="S1772">
        <v>2969</v>
      </c>
      <c r="T1772">
        <v>1545.3375000000001</v>
      </c>
      <c r="U1772">
        <v>98.899200000000008</v>
      </c>
      <c r="V1772"/>
      <c r="W1772">
        <v>4707.78</v>
      </c>
      <c r="X1772">
        <v>115</v>
      </c>
      <c r="Y1772">
        <v>14923</v>
      </c>
      <c r="Z1772">
        <v>0</v>
      </c>
      <c r="AA1772">
        <v>12345.600698319609</v>
      </c>
      <c r="AB1772"/>
      <c r="AC1772">
        <v>4564.6715899999999</v>
      </c>
      <c r="AD1772"/>
      <c r="AE1772">
        <v>260.83320929769172</v>
      </c>
      <c r="AF1772">
        <v>11521.186749</v>
      </c>
      <c r="AG1772">
        <v>11661.430319636789</v>
      </c>
      <c r="AH1772">
        <v>2399.332293125</v>
      </c>
      <c r="AI1772">
        <v>59.494560000000007</v>
      </c>
      <c r="AJ1772">
        <v>1720.326232496295</v>
      </c>
      <c r="AK1772"/>
      <c r="AL1772">
        <v>70223.03125</v>
      </c>
      <c r="AM1772">
        <v>58427.08203125</v>
      </c>
      <c r="AN1772">
        <v>11795.943359375</v>
      </c>
      <c r="AO1772" s="5" t="s">
        <v>2568</v>
      </c>
    </row>
    <row r="1773" spans="1:41" ht="15" x14ac:dyDescent="0.25">
      <c r="A1773">
        <v>2017</v>
      </c>
      <c r="B1773" s="5" t="s">
        <v>803</v>
      </c>
      <c r="C1773" s="5" t="s">
        <v>363</v>
      </c>
      <c r="D1773" s="5" t="s">
        <v>91</v>
      </c>
      <c r="E1773" s="5" t="s">
        <v>115</v>
      </c>
      <c r="F1773" s="5" t="s">
        <v>417</v>
      </c>
      <c r="G1773" s="5" t="s">
        <v>94</v>
      </c>
      <c r="H1773" s="5" t="s">
        <v>319</v>
      </c>
      <c r="I1773">
        <v>0</v>
      </c>
      <c r="J1773">
        <v>0</v>
      </c>
      <c r="K1773">
        <v>118.82899999999999</v>
      </c>
      <c r="L1773">
        <v>54.187192118226612</v>
      </c>
      <c r="M1773">
        <v>60</v>
      </c>
      <c r="N1773">
        <v>0</v>
      </c>
      <c r="O1773">
        <v>35</v>
      </c>
      <c r="P1773">
        <v>37.085000000000001</v>
      </c>
      <c r="Q1773">
        <v>0</v>
      </c>
      <c r="R1773">
        <v>99.206820000000008</v>
      </c>
      <c r="S1773">
        <v>0</v>
      </c>
      <c r="T1773">
        <v>335</v>
      </c>
      <c r="U1773">
        <v>0</v>
      </c>
      <c r="V1773">
        <v>0</v>
      </c>
      <c r="W1773">
        <v>50</v>
      </c>
      <c r="X1773">
        <v>0</v>
      </c>
      <c r="Y1773">
        <v>0</v>
      </c>
      <c r="Z1773">
        <v>0</v>
      </c>
      <c r="AA1773">
        <v>0</v>
      </c>
      <c r="AB1773">
        <v>0</v>
      </c>
      <c r="AC1773">
        <v>0</v>
      </c>
      <c r="AD1773">
        <v>0</v>
      </c>
      <c r="AE1773">
        <v>0</v>
      </c>
      <c r="AF1773">
        <v>60.134903601272327</v>
      </c>
      <c r="AG1773">
        <v>80</v>
      </c>
      <c r="AH1773">
        <v>70</v>
      </c>
      <c r="AI1773">
        <v>0</v>
      </c>
      <c r="AJ1773">
        <v>0</v>
      </c>
      <c r="AK1773">
        <v>0</v>
      </c>
      <c r="AL1773">
        <v>999.44287109375</v>
      </c>
      <c r="AM1773">
        <v>330.61392211914062</v>
      </c>
      <c r="AN1773">
        <v>668.8289794921875</v>
      </c>
      <c r="AO1773" s="5" t="s">
        <v>1043</v>
      </c>
    </row>
    <row r="1774" spans="1:41" ht="15" x14ac:dyDescent="0.25">
      <c r="A1774">
        <v>2017</v>
      </c>
      <c r="B1774" s="5" t="s">
        <v>1806</v>
      </c>
      <c r="C1774" s="5" t="s">
        <v>363</v>
      </c>
      <c r="D1774" s="5" t="s">
        <v>91</v>
      </c>
      <c r="E1774" s="5" t="s">
        <v>115</v>
      </c>
      <c r="F1774" s="5" t="s">
        <v>417</v>
      </c>
      <c r="G1774" s="5" t="s">
        <v>94</v>
      </c>
      <c r="H1774" s="5" t="s">
        <v>319</v>
      </c>
      <c r="I1774">
        <v>0</v>
      </c>
      <c r="J1774">
        <v>0</v>
      </c>
      <c r="K1774">
        <v>37.493889231453331</v>
      </c>
      <c r="L1774">
        <v>0</v>
      </c>
      <c r="M1774">
        <v>96.41285802373713</v>
      </c>
      <c r="N1774">
        <v>168.72250154153997</v>
      </c>
      <c r="O1774">
        <v>37.493889231453331</v>
      </c>
      <c r="P1774">
        <v>0</v>
      </c>
      <c r="Q1774">
        <v>0</v>
      </c>
      <c r="R1774">
        <v>0</v>
      </c>
      <c r="S1774">
        <v>0</v>
      </c>
      <c r="T1774">
        <v>0</v>
      </c>
      <c r="U1774">
        <v>0</v>
      </c>
      <c r="V1774">
        <v>0</v>
      </c>
      <c r="W1774">
        <v>53.562698902076185</v>
      </c>
      <c r="X1774">
        <v>156.00786087983357</v>
      </c>
      <c r="Y1774">
        <v>0</v>
      </c>
      <c r="Z1774">
        <v>0</v>
      </c>
      <c r="AA1774">
        <v>0</v>
      </c>
      <c r="AB1774">
        <v>216.39330356438779</v>
      </c>
      <c r="AC1774">
        <v>0</v>
      </c>
      <c r="AD1774">
        <v>0</v>
      </c>
      <c r="AE1774">
        <v>0</v>
      </c>
      <c r="AF1774">
        <v>0</v>
      </c>
      <c r="AG1774">
        <v>2565.188515456638</v>
      </c>
      <c r="AH1774">
        <v>107.12539780415237</v>
      </c>
      <c r="AI1774">
        <v>0</v>
      </c>
      <c r="AJ1774">
        <v>0</v>
      </c>
      <c r="AK1774">
        <v>0</v>
      </c>
      <c r="AL1774">
        <v>3438.401123046875</v>
      </c>
      <c r="AM1774">
        <v>2733.9111328125</v>
      </c>
      <c r="AN1774">
        <v>704.48992919921875</v>
      </c>
      <c r="AO1774" s="5" t="s">
        <v>2571</v>
      </c>
    </row>
    <row r="1775" spans="1:41" ht="15" x14ac:dyDescent="0.25">
      <c r="A1775">
        <v>2017</v>
      </c>
      <c r="B1775" s="5" t="s">
        <v>1807</v>
      </c>
      <c r="C1775" s="5" t="s">
        <v>363</v>
      </c>
      <c r="D1775" s="5" t="s">
        <v>91</v>
      </c>
      <c r="E1775" s="5" t="s">
        <v>115</v>
      </c>
      <c r="F1775" s="5" t="s">
        <v>417</v>
      </c>
      <c r="G1775" s="5" t="s">
        <v>94</v>
      </c>
      <c r="H1775" s="5" t="s">
        <v>319</v>
      </c>
      <c r="I1775">
        <v>0</v>
      </c>
      <c r="J1775">
        <v>0</v>
      </c>
      <c r="K1775">
        <v>37.013733409369159</v>
      </c>
      <c r="L1775">
        <v>0</v>
      </c>
      <c r="M1775">
        <v>115.00695737911133</v>
      </c>
      <c r="N1775">
        <v>167.09056796229507</v>
      </c>
      <c r="O1775">
        <v>37.013733409369159</v>
      </c>
      <c r="P1775">
        <v>0</v>
      </c>
      <c r="Q1775">
        <v>0</v>
      </c>
      <c r="R1775">
        <v>0</v>
      </c>
      <c r="S1775">
        <v>0</v>
      </c>
      <c r="T1775">
        <v>0</v>
      </c>
      <c r="U1775">
        <v>0</v>
      </c>
      <c r="V1775">
        <v>0</v>
      </c>
      <c r="W1775">
        <v>52.876762013384514</v>
      </c>
      <c r="X1775">
        <v>387.05789793797464</v>
      </c>
      <c r="Y1775">
        <v>0</v>
      </c>
      <c r="Z1775">
        <v>0</v>
      </c>
      <c r="AA1775">
        <v>0</v>
      </c>
      <c r="AB1775">
        <v>104.69598878650135</v>
      </c>
      <c r="AC1775">
        <v>0</v>
      </c>
      <c r="AD1775">
        <v>0</v>
      </c>
      <c r="AE1775">
        <v>0</v>
      </c>
      <c r="AF1775">
        <v>0</v>
      </c>
      <c r="AG1775">
        <v>1195.0148215024901</v>
      </c>
      <c r="AH1775">
        <v>105.75352402676903</v>
      </c>
      <c r="AI1775">
        <v>0</v>
      </c>
      <c r="AJ1775">
        <v>0</v>
      </c>
      <c r="AK1775">
        <v>0</v>
      </c>
      <c r="AL1775">
        <v>2201.52392578125</v>
      </c>
      <c r="AM1775">
        <v>1362.1053466796875</v>
      </c>
      <c r="AN1775">
        <v>839.4185791015625</v>
      </c>
      <c r="AO1775" s="5" t="s">
        <v>2572</v>
      </c>
    </row>
    <row r="1776" spans="1:41" ht="15" x14ac:dyDescent="0.25">
      <c r="A1776">
        <v>2017</v>
      </c>
      <c r="B1776" s="5" t="s">
        <v>1808</v>
      </c>
      <c r="C1776" s="5" t="s">
        <v>363</v>
      </c>
      <c r="D1776" s="5" t="s">
        <v>91</v>
      </c>
      <c r="E1776" s="5" t="s">
        <v>115</v>
      </c>
      <c r="F1776" s="5" t="s">
        <v>417</v>
      </c>
      <c r="G1776" s="5" t="s">
        <v>94</v>
      </c>
      <c r="H1776" s="5" t="s">
        <v>319</v>
      </c>
      <c r="I1776">
        <v>0</v>
      </c>
      <c r="J1776">
        <v>0</v>
      </c>
      <c r="K1776">
        <v>97.974660916751418</v>
      </c>
      <c r="L1776">
        <v>0</v>
      </c>
      <c r="M1776">
        <v>112.41303199922005</v>
      </c>
      <c r="N1776">
        <v>170.16651632909458</v>
      </c>
      <c r="O1776">
        <v>0</v>
      </c>
      <c r="P1776">
        <v>0</v>
      </c>
      <c r="Q1776">
        <v>0</v>
      </c>
      <c r="R1776">
        <v>102.09990979745675</v>
      </c>
      <c r="S1776">
        <v>0</v>
      </c>
      <c r="T1776">
        <v>51.565611008816539</v>
      </c>
      <c r="U1776">
        <v>0</v>
      </c>
      <c r="V1776">
        <v>0</v>
      </c>
      <c r="W1776">
        <v>51.565611008816539</v>
      </c>
      <c r="X1776">
        <v>477.85801658170283</v>
      </c>
      <c r="Y1776">
        <v>0</v>
      </c>
      <c r="Z1776">
        <v>0</v>
      </c>
      <c r="AA1776">
        <v>0</v>
      </c>
      <c r="AB1776">
        <v>102.09990979745675</v>
      </c>
      <c r="AC1776">
        <v>0</v>
      </c>
      <c r="AD1776">
        <v>0</v>
      </c>
      <c r="AE1776">
        <v>0</v>
      </c>
      <c r="AF1776">
        <v>183.8252153731099</v>
      </c>
      <c r="AG1776">
        <v>46.555773051748915</v>
      </c>
      <c r="AH1776">
        <v>257.8280550440827</v>
      </c>
      <c r="AI1776">
        <v>0</v>
      </c>
      <c r="AJ1776">
        <v>0</v>
      </c>
      <c r="AK1776">
        <v>0</v>
      </c>
      <c r="AL1776">
        <v>1653.9521484375</v>
      </c>
      <c r="AM1776">
        <v>502.64743041992187</v>
      </c>
      <c r="AN1776">
        <v>1151.304931640625</v>
      </c>
      <c r="AO1776" s="5" t="s">
        <v>2573</v>
      </c>
    </row>
    <row r="1777" spans="1:41" ht="15" x14ac:dyDescent="0.25">
      <c r="A1777">
        <v>2017</v>
      </c>
      <c r="B1777" s="5" t="s">
        <v>803</v>
      </c>
      <c r="C1777" s="5" t="s">
        <v>363</v>
      </c>
      <c r="D1777" s="5" t="s">
        <v>91</v>
      </c>
      <c r="E1777" s="5" t="s">
        <v>115</v>
      </c>
      <c r="F1777" s="5" t="s">
        <v>417</v>
      </c>
      <c r="G1777" s="5" t="s">
        <v>97</v>
      </c>
      <c r="H1777" s="5" t="s">
        <v>319</v>
      </c>
      <c r="I1777">
        <v>0</v>
      </c>
      <c r="J1777"/>
      <c r="K1777">
        <v>118.82899999999999</v>
      </c>
      <c r="L1777">
        <v>55</v>
      </c>
      <c r="M1777">
        <v>60</v>
      </c>
      <c r="N1777">
        <v>0</v>
      </c>
      <c r="O1777">
        <v>0</v>
      </c>
      <c r="P1777">
        <v>37</v>
      </c>
      <c r="Q1777">
        <v>0</v>
      </c>
      <c r="R1777">
        <v>99.206820000000008</v>
      </c>
      <c r="S1777">
        <v>0</v>
      </c>
      <c r="T1777">
        <v>338.35</v>
      </c>
      <c r="U1777">
        <v>0</v>
      </c>
      <c r="V1777">
        <v>0</v>
      </c>
      <c r="W1777">
        <v>50</v>
      </c>
      <c r="X1777">
        <v>0</v>
      </c>
      <c r="Y1777">
        <v>0</v>
      </c>
      <c r="Z1777"/>
      <c r="AA1777">
        <v>0</v>
      </c>
      <c r="AB1777">
        <v>0</v>
      </c>
      <c r="AC1777"/>
      <c r="AD1777">
        <v>0</v>
      </c>
      <c r="AE1777"/>
      <c r="AF1777">
        <v>61.036927155291409</v>
      </c>
      <c r="AG1777">
        <v>82</v>
      </c>
      <c r="AH1777">
        <v>71.575000000000003</v>
      </c>
      <c r="AI1777">
        <v>0</v>
      </c>
      <c r="AJ1777">
        <v>0</v>
      </c>
      <c r="AK1777"/>
      <c r="AL1777">
        <v>972.99774169921875</v>
      </c>
      <c r="AM1777">
        <v>334.24374389648437</v>
      </c>
      <c r="AN1777">
        <v>638.7540283203125</v>
      </c>
      <c r="AO1777" s="5" t="s">
        <v>1044</v>
      </c>
    </row>
    <row r="1778" spans="1:41" ht="15" x14ac:dyDescent="0.25">
      <c r="A1778">
        <v>2017</v>
      </c>
      <c r="B1778" s="5" t="s">
        <v>1807</v>
      </c>
      <c r="C1778" s="5" t="s">
        <v>363</v>
      </c>
      <c r="D1778" s="5" t="s">
        <v>91</v>
      </c>
      <c r="E1778" s="5" t="s">
        <v>115</v>
      </c>
      <c r="F1778" s="5" t="s">
        <v>417</v>
      </c>
      <c r="G1778" s="5" t="s">
        <v>97</v>
      </c>
      <c r="H1778" s="5" t="s">
        <v>319</v>
      </c>
      <c r="I1778">
        <v>0</v>
      </c>
      <c r="J1778"/>
      <c r="K1778">
        <v>37.266696722500001</v>
      </c>
      <c r="L1778">
        <v>0</v>
      </c>
      <c r="M1778">
        <v>114.1875</v>
      </c>
      <c r="N1778">
        <v>170</v>
      </c>
      <c r="O1778">
        <v>37.450000000000003</v>
      </c>
      <c r="P1778">
        <v>0</v>
      </c>
      <c r="Q1778">
        <v>0</v>
      </c>
      <c r="R1778">
        <v>0</v>
      </c>
      <c r="S1778">
        <v>0</v>
      </c>
      <c r="T1778">
        <v>0</v>
      </c>
      <c r="U1778"/>
      <c r="V1778">
        <v>0</v>
      </c>
      <c r="W1778">
        <v>52.02</v>
      </c>
      <c r="X1778">
        <v>400</v>
      </c>
      <c r="Y1778">
        <v>0</v>
      </c>
      <c r="Z1778">
        <v>0</v>
      </c>
      <c r="AA1778">
        <v>0</v>
      </c>
      <c r="AB1778">
        <v>0</v>
      </c>
      <c r="AC1778"/>
      <c r="AD1778">
        <v>0</v>
      </c>
      <c r="AE1778">
        <v>0</v>
      </c>
      <c r="AF1778">
        <v>0</v>
      </c>
      <c r="AG1778">
        <v>1212</v>
      </c>
      <c r="AH1778">
        <v>111.2666267623113</v>
      </c>
      <c r="AI1778">
        <v>0</v>
      </c>
      <c r="AJ1778">
        <v>0</v>
      </c>
      <c r="AK1778">
        <v>0</v>
      </c>
      <c r="AL1778">
        <v>2134.19091796875</v>
      </c>
      <c r="AM1778">
        <v>1382</v>
      </c>
      <c r="AN1778">
        <v>752.1907958984375</v>
      </c>
      <c r="AO1778" s="5" t="s">
        <v>2575</v>
      </c>
    </row>
    <row r="1779" spans="1:41" ht="15" x14ac:dyDescent="0.25">
      <c r="A1779">
        <v>2017</v>
      </c>
      <c r="B1779" s="5" t="s">
        <v>1808</v>
      </c>
      <c r="C1779" s="5" t="s">
        <v>363</v>
      </c>
      <c r="D1779" s="5" t="s">
        <v>91</v>
      </c>
      <c r="E1779" s="5" t="s">
        <v>115</v>
      </c>
      <c r="F1779" s="5" t="s">
        <v>417</v>
      </c>
      <c r="G1779" s="5" t="s">
        <v>97</v>
      </c>
      <c r="H1779" s="5" t="s">
        <v>319</v>
      </c>
      <c r="I1779">
        <v>0</v>
      </c>
      <c r="J1779"/>
      <c r="K1779">
        <v>99.144498500000012</v>
      </c>
      <c r="L1779">
        <v>0</v>
      </c>
      <c r="M1779">
        <v>111.46875</v>
      </c>
      <c r="N1779">
        <v>170.049094215</v>
      </c>
      <c r="O1779">
        <v>0</v>
      </c>
      <c r="P1779">
        <v>0</v>
      </c>
      <c r="Q1779">
        <v>0</v>
      </c>
      <c r="R1779">
        <v>103.5057329792737</v>
      </c>
      <c r="S1779">
        <v>0</v>
      </c>
      <c r="T1779">
        <v>51.51124999999999</v>
      </c>
      <c r="U1779"/>
      <c r="V1779">
        <v>0</v>
      </c>
      <c r="W1779">
        <v>50.95</v>
      </c>
      <c r="X1779">
        <v>472.61650485436888</v>
      </c>
      <c r="Y1779">
        <v>0</v>
      </c>
      <c r="Z1779">
        <v>0</v>
      </c>
      <c r="AA1779">
        <v>0</v>
      </c>
      <c r="AB1779">
        <v>99</v>
      </c>
      <c r="AC1779">
        <v>0</v>
      </c>
      <c r="AD1779">
        <v>0</v>
      </c>
      <c r="AE1779">
        <v>0</v>
      </c>
      <c r="AF1779">
        <v>188.40205604484001</v>
      </c>
      <c r="AG1779">
        <v>47.829308190182353</v>
      </c>
      <c r="AH1779">
        <v>261.37656249999998</v>
      </c>
      <c r="AI1779">
        <v>0</v>
      </c>
      <c r="AJ1779">
        <v>0</v>
      </c>
      <c r="AK1779"/>
      <c r="AL1779">
        <v>1655.8538818359375</v>
      </c>
      <c r="AM1779">
        <v>509.78619384765625</v>
      </c>
      <c r="AN1779">
        <v>1146.067626953125</v>
      </c>
      <c r="AO1779" s="5" t="s">
        <v>2576</v>
      </c>
    </row>
    <row r="1780" spans="1:41" ht="15" x14ac:dyDescent="0.25">
      <c r="A1780">
        <v>2017</v>
      </c>
      <c r="B1780" s="5" t="s">
        <v>1806</v>
      </c>
      <c r="C1780" s="5" t="s">
        <v>363</v>
      </c>
      <c r="D1780" s="5" t="s">
        <v>91</v>
      </c>
      <c r="E1780" s="5" t="s">
        <v>115</v>
      </c>
      <c r="F1780" s="5" t="s">
        <v>417</v>
      </c>
      <c r="G1780" s="5" t="s">
        <v>97</v>
      </c>
      <c r="H1780" s="5" t="s">
        <v>319</v>
      </c>
      <c r="I1780"/>
      <c r="J1780">
        <v>0</v>
      </c>
      <c r="K1780">
        <v>38</v>
      </c>
      <c r="L1780">
        <v>0</v>
      </c>
      <c r="M1780">
        <v>96.749999999999972</v>
      </c>
      <c r="N1780">
        <v>173.8505302734375</v>
      </c>
      <c r="O1780">
        <v>37.450000000000003</v>
      </c>
      <c r="P1780">
        <v>0</v>
      </c>
      <c r="Q1780">
        <v>0</v>
      </c>
      <c r="R1780">
        <v>0</v>
      </c>
      <c r="S1780">
        <v>0</v>
      </c>
      <c r="T1780">
        <v>0</v>
      </c>
      <c r="U1780"/>
      <c r="V1780">
        <v>0</v>
      </c>
      <c r="W1780">
        <v>52.904136000000001</v>
      </c>
      <c r="X1780">
        <v>163.90905000000001</v>
      </c>
      <c r="Y1780">
        <v>0</v>
      </c>
      <c r="Z1780">
        <v>0</v>
      </c>
      <c r="AA1780">
        <v>0</v>
      </c>
      <c r="AB1780">
        <v>202</v>
      </c>
      <c r="AC1780"/>
      <c r="AD1780">
        <v>0</v>
      </c>
      <c r="AE1780">
        <v>0</v>
      </c>
      <c r="AF1780">
        <v>0</v>
      </c>
      <c r="AG1780">
        <v>2585.3968765369341</v>
      </c>
      <c r="AH1780">
        <v>109</v>
      </c>
      <c r="AI1780">
        <v>0</v>
      </c>
      <c r="AJ1780">
        <v>0</v>
      </c>
      <c r="AK1780"/>
      <c r="AL1780">
        <v>3459.260498046875</v>
      </c>
      <c r="AM1780">
        <v>2759.247314453125</v>
      </c>
      <c r="AN1780">
        <v>700.01318359375</v>
      </c>
      <c r="AO1780" s="5" t="s">
        <v>2574</v>
      </c>
    </row>
    <row r="1781" spans="1:41" ht="15" x14ac:dyDescent="0.25">
      <c r="A1781">
        <v>2017</v>
      </c>
      <c r="B1781" s="5" t="s">
        <v>1807</v>
      </c>
      <c r="C1781" s="5" t="s">
        <v>363</v>
      </c>
      <c r="D1781" s="5" t="s">
        <v>91</v>
      </c>
      <c r="E1781" s="5" t="s">
        <v>115</v>
      </c>
      <c r="F1781" s="5" t="s">
        <v>420</v>
      </c>
      <c r="G1781" s="5" t="s">
        <v>94</v>
      </c>
      <c r="H1781" s="5" t="s">
        <v>319</v>
      </c>
      <c r="I1781">
        <v>211.50704805353806</v>
      </c>
      <c r="J1781">
        <v>558.53626422265245</v>
      </c>
      <c r="K1781">
        <v>206.2193718521996</v>
      </c>
      <c r="L1781">
        <v>21.150704805353808</v>
      </c>
      <c r="M1781">
        <v>1418.81571672414</v>
      </c>
      <c r="N1781">
        <v>450.51001235403606</v>
      </c>
      <c r="O1781">
        <v>317.29441320799566</v>
      </c>
      <c r="P1781">
        <v>645.09649656329111</v>
      </c>
      <c r="Q1781">
        <v>0</v>
      </c>
      <c r="R1781">
        <v>0</v>
      </c>
      <c r="S1781">
        <v>475.89085812046062</v>
      </c>
      <c r="T1781">
        <v>423.01409610707611</v>
      </c>
      <c r="U1781">
        <v>317.2605720803071</v>
      </c>
      <c r="V1781">
        <v>190.35634324818426</v>
      </c>
      <c r="W1781">
        <v>0</v>
      </c>
      <c r="X1781">
        <v>154.40014507908279</v>
      </c>
      <c r="Y1781">
        <v>2955.8109965481945</v>
      </c>
      <c r="Z1781">
        <v>1004.6584782543058</v>
      </c>
      <c r="AA1781">
        <v>5907.545752260402</v>
      </c>
      <c r="AB1781">
        <v>424.07163134734384</v>
      </c>
      <c r="AC1781">
        <v>730.86260454900082</v>
      </c>
      <c r="AD1781">
        <v>1164.5334832722542</v>
      </c>
      <c r="AE1781">
        <v>198.28785755019194</v>
      </c>
      <c r="AF1781">
        <v>792.05286957714043</v>
      </c>
      <c r="AG1781">
        <v>10107.921826478585</v>
      </c>
      <c r="AH1781">
        <v>2658.6435940329734</v>
      </c>
      <c r="AI1781">
        <v>247.46324622263953</v>
      </c>
      <c r="AJ1781">
        <v>3860.356138723826</v>
      </c>
      <c r="AK1781">
        <v>138.19307640341336</v>
      </c>
      <c r="AL1781">
        <v>35580.44921875</v>
      </c>
      <c r="AM1781">
        <v>27951.912109375</v>
      </c>
      <c r="AN1781">
        <v>7628.53955078125</v>
      </c>
      <c r="AO1781" s="5" t="s">
        <v>2577</v>
      </c>
    </row>
    <row r="1782" spans="1:41" ht="15" x14ac:dyDescent="0.25">
      <c r="A1782">
        <v>2017</v>
      </c>
      <c r="B1782" s="5" t="s">
        <v>803</v>
      </c>
      <c r="C1782" s="5" t="s">
        <v>363</v>
      </c>
      <c r="D1782" s="5" t="s">
        <v>91</v>
      </c>
      <c r="E1782" s="5" t="s">
        <v>115</v>
      </c>
      <c r="F1782" s="5" t="s">
        <v>420</v>
      </c>
      <c r="G1782" s="5" t="s">
        <v>94</v>
      </c>
      <c r="H1782" s="5" t="s">
        <v>319</v>
      </c>
      <c r="I1782">
        <v>730</v>
      </c>
      <c r="J1782">
        <v>713.25</v>
      </c>
      <c r="K1782">
        <v>162</v>
      </c>
      <c r="L1782">
        <v>280.78817733990149</v>
      </c>
      <c r="M1782">
        <v>550</v>
      </c>
      <c r="N1782">
        <v>602</v>
      </c>
      <c r="O1782">
        <v>0</v>
      </c>
      <c r="P1782">
        <v>17.86</v>
      </c>
      <c r="Q1782">
        <v>154.8236</v>
      </c>
      <c r="R1782">
        <v>1466.9771080907251</v>
      </c>
      <c r="S1782">
        <v>800.81896400000005</v>
      </c>
      <c r="T1782">
        <v>1335</v>
      </c>
      <c r="U1782">
        <v>85</v>
      </c>
      <c r="V1782">
        <v>330</v>
      </c>
      <c r="W1782">
        <v>0</v>
      </c>
      <c r="X1782">
        <v>925.4901960784315</v>
      </c>
      <c r="Y1782">
        <v>1280</v>
      </c>
      <c r="Z1782">
        <v>1482.3170017320001</v>
      </c>
      <c r="AA1782">
        <v>1460.806</v>
      </c>
      <c r="AB1782">
        <v>129</v>
      </c>
      <c r="AC1782">
        <v>736.05000000000007</v>
      </c>
      <c r="AD1782">
        <v>1605.3480660591999</v>
      </c>
      <c r="AE1782">
        <v>0</v>
      </c>
      <c r="AF1782">
        <v>993.08497947244007</v>
      </c>
      <c r="AG1782">
        <v>1430</v>
      </c>
      <c r="AH1782">
        <v>1146.502</v>
      </c>
      <c r="AI1782">
        <v>292</v>
      </c>
      <c r="AJ1782">
        <v>1244</v>
      </c>
      <c r="AK1782">
        <v>323</v>
      </c>
      <c r="AL1782">
        <v>20276.115234375</v>
      </c>
      <c r="AM1782">
        <v>13006.9560546875</v>
      </c>
      <c r="AN1782">
        <v>7269.1591796875</v>
      </c>
      <c r="AO1782" s="5" t="s">
        <v>1045</v>
      </c>
    </row>
    <row r="1783" spans="1:41" ht="15" x14ac:dyDescent="0.25">
      <c r="A1783">
        <v>2017</v>
      </c>
      <c r="B1783" s="5" t="s">
        <v>1806</v>
      </c>
      <c r="C1783" s="5" t="s">
        <v>363</v>
      </c>
      <c r="D1783" s="5" t="s">
        <v>91</v>
      </c>
      <c r="E1783" s="5" t="s">
        <v>115</v>
      </c>
      <c r="F1783" s="5" t="s">
        <v>420</v>
      </c>
      <c r="G1783" s="5" t="s">
        <v>94</v>
      </c>
      <c r="H1783" s="5" t="s">
        <v>319</v>
      </c>
      <c r="I1783">
        <v>0</v>
      </c>
      <c r="J1783">
        <v>128.55047736498284</v>
      </c>
      <c r="K1783">
        <v>53.562698902076185</v>
      </c>
      <c r="L1783">
        <v>760.59032440948181</v>
      </c>
      <c r="M1783">
        <v>1140.8854866142226</v>
      </c>
      <c r="N1783">
        <v>455.55075416215794</v>
      </c>
      <c r="O1783">
        <v>374.93889231453329</v>
      </c>
      <c r="P1783">
        <v>627.75483113233281</v>
      </c>
      <c r="Q1783">
        <v>0</v>
      </c>
      <c r="R1783">
        <v>0</v>
      </c>
      <c r="S1783">
        <v>482.06429011868568</v>
      </c>
      <c r="T1783">
        <v>439.21413099702471</v>
      </c>
      <c r="U1783">
        <v>331.08175445351333</v>
      </c>
      <c r="V1783">
        <v>192.82571604747426</v>
      </c>
      <c r="W1783">
        <v>0</v>
      </c>
      <c r="X1783">
        <v>83.20419246924456</v>
      </c>
      <c r="Y1783">
        <v>465.99548044806278</v>
      </c>
      <c r="Z1783">
        <v>107.12539780415237</v>
      </c>
      <c r="AA1783">
        <v>5613.5175482422364</v>
      </c>
      <c r="AB1783">
        <v>308.52114567595879</v>
      </c>
      <c r="AC1783">
        <v>0</v>
      </c>
      <c r="AD1783">
        <v>615.97103737387613</v>
      </c>
      <c r="AE1783">
        <v>112.48166769435998</v>
      </c>
      <c r="AF1783">
        <v>905.20961144508749</v>
      </c>
      <c r="AG1783">
        <v>1449.5734534491526</v>
      </c>
      <c r="AH1783">
        <v>1224.9789238904823</v>
      </c>
      <c r="AI1783">
        <v>418.86030541423577</v>
      </c>
      <c r="AJ1783">
        <v>654.35020185515464</v>
      </c>
      <c r="AK1783">
        <v>154.2605728379794</v>
      </c>
      <c r="AL1783">
        <v>17101.06640625</v>
      </c>
      <c r="AM1783">
        <v>11804.607421875</v>
      </c>
      <c r="AN1783">
        <v>5296.4619140625</v>
      </c>
      <c r="AO1783" s="5" t="s">
        <v>2579</v>
      </c>
    </row>
    <row r="1784" spans="1:41" ht="15" x14ac:dyDescent="0.25">
      <c r="A1784">
        <v>2017</v>
      </c>
      <c r="B1784" s="5" t="s">
        <v>1808</v>
      </c>
      <c r="C1784" s="5" t="s">
        <v>363</v>
      </c>
      <c r="D1784" s="5" t="s">
        <v>91</v>
      </c>
      <c r="E1784" s="5" t="s">
        <v>115</v>
      </c>
      <c r="F1784" s="5" t="s">
        <v>420</v>
      </c>
      <c r="G1784" s="5" t="s">
        <v>94</v>
      </c>
      <c r="H1784" s="5" t="s">
        <v>319</v>
      </c>
      <c r="I1784">
        <v>464.09049907934883</v>
      </c>
      <c r="J1784">
        <v>442.4329424556459</v>
      </c>
      <c r="K1784">
        <v>128.91402752204135</v>
      </c>
      <c r="L1784">
        <v>20.626244403526616</v>
      </c>
      <c r="M1784">
        <v>1030.9254780937647</v>
      </c>
      <c r="N1784">
        <v>459.96525019864356</v>
      </c>
      <c r="O1784">
        <v>366.11583816259741</v>
      </c>
      <c r="P1784">
        <v>596.71725059402502</v>
      </c>
      <c r="Q1784">
        <v>0</v>
      </c>
      <c r="R1784">
        <v>282.65264481413044</v>
      </c>
      <c r="S1784">
        <v>464.09049907934883</v>
      </c>
      <c r="T1784">
        <v>917.86787595693443</v>
      </c>
      <c r="U1784">
        <v>216.57556623702948</v>
      </c>
      <c r="V1784">
        <v>284.64217276866731</v>
      </c>
      <c r="W1784">
        <v>0</v>
      </c>
      <c r="X1784">
        <v>1125.5571354424444</v>
      </c>
      <c r="Y1784">
        <v>1387.1149361371649</v>
      </c>
      <c r="Z1784">
        <v>1306.8247015158872</v>
      </c>
      <c r="AA1784">
        <v>5853.3731484159744</v>
      </c>
      <c r="AB1784">
        <v>346.52090597924712</v>
      </c>
      <c r="AC1784">
        <v>536.02452643664788</v>
      </c>
      <c r="AD1784">
        <v>1013.3721529860687</v>
      </c>
      <c r="AE1784">
        <v>154.17602035526059</v>
      </c>
      <c r="AF1784">
        <v>776.66153495138929</v>
      </c>
      <c r="AG1784">
        <v>11146.840306932207</v>
      </c>
      <c r="AH1784">
        <v>3675.9350024904165</v>
      </c>
      <c r="AI1784">
        <v>301.14316829148856</v>
      </c>
      <c r="AJ1784">
        <v>1018.4208174241267</v>
      </c>
      <c r="AK1784">
        <v>127.88271530186502</v>
      </c>
      <c r="AL1784">
        <v>34445.46484375</v>
      </c>
      <c r="AM1784">
        <v>24947.13671875</v>
      </c>
      <c r="AN1784">
        <v>9498.3251953125</v>
      </c>
      <c r="AO1784" s="5" t="s">
        <v>2578</v>
      </c>
    </row>
    <row r="1785" spans="1:41" ht="15" x14ac:dyDescent="0.25">
      <c r="A1785">
        <v>2017</v>
      </c>
      <c r="B1785" s="5" t="s">
        <v>1808</v>
      </c>
      <c r="C1785" s="5" t="s">
        <v>363</v>
      </c>
      <c r="D1785" s="5" t="s">
        <v>91</v>
      </c>
      <c r="E1785" s="5" t="s">
        <v>115</v>
      </c>
      <c r="F1785" s="5" t="s">
        <v>420</v>
      </c>
      <c r="G1785" s="5" t="s">
        <v>97</v>
      </c>
      <c r="H1785" s="5" t="s">
        <v>319</v>
      </c>
      <c r="I1785">
        <v>469.0984499999999</v>
      </c>
      <c r="J1785">
        <v>466.875</v>
      </c>
      <c r="K1785">
        <v>130.45328749999999</v>
      </c>
      <c r="L1785">
        <v>21.198</v>
      </c>
      <c r="M1785">
        <v>1024.6156249999999</v>
      </c>
      <c r="N1785">
        <v>459.64785466599989</v>
      </c>
      <c r="O1785">
        <v>354.93785600000001</v>
      </c>
      <c r="P1785">
        <v>601.97544000000005</v>
      </c>
      <c r="Q1785">
        <v>0</v>
      </c>
      <c r="R1785">
        <v>285.9471458633347</v>
      </c>
      <c r="S1785">
        <v>460.8</v>
      </c>
      <c r="T1785">
        <v>916.9002499999998</v>
      </c>
      <c r="U1785">
        <v>216.34200000000001</v>
      </c>
      <c r="V1785">
        <v>282</v>
      </c>
      <c r="W1785">
        <v>0</v>
      </c>
      <c r="X1785">
        <v>1113.211165048544</v>
      </c>
      <c r="Y1785">
        <v>1396.0292999999999</v>
      </c>
      <c r="Z1785">
        <v>1295.0247449999999</v>
      </c>
      <c r="AA1785">
        <v>5931.231051000771</v>
      </c>
      <c r="AB1785">
        <v>336</v>
      </c>
      <c r="AC1785">
        <v>527.59825000000001</v>
      </c>
      <c r="AD1785">
        <v>1004.2152147902671</v>
      </c>
      <c r="AE1785">
        <v>155.97304249583371</v>
      </c>
      <c r="AF1785">
        <v>795.99868678944893</v>
      </c>
      <c r="AG1785">
        <v>11451.762594391699</v>
      </c>
      <c r="AH1785">
        <v>3726.527180139874</v>
      </c>
      <c r="AI1785">
        <v>297.83999999999997</v>
      </c>
      <c r="AJ1785">
        <v>1029.6892061603539</v>
      </c>
      <c r="AK1785">
        <v>128.34</v>
      </c>
      <c r="AL1785">
        <v>34880.2265625</v>
      </c>
      <c r="AM1785">
        <v>25386.390625</v>
      </c>
      <c r="AN1785">
        <v>9493.83984375</v>
      </c>
      <c r="AO1785" s="5" t="s">
        <v>2581</v>
      </c>
    </row>
    <row r="1786" spans="1:41" ht="15" x14ac:dyDescent="0.25">
      <c r="A1786">
        <v>2017</v>
      </c>
      <c r="B1786" s="5" t="s">
        <v>1806</v>
      </c>
      <c r="C1786" s="5" t="s">
        <v>363</v>
      </c>
      <c r="D1786" s="5" t="s">
        <v>91</v>
      </c>
      <c r="E1786" s="5" t="s">
        <v>115</v>
      </c>
      <c r="F1786" s="5" t="s">
        <v>420</v>
      </c>
      <c r="G1786" s="5" t="s">
        <v>97</v>
      </c>
      <c r="H1786" s="5" t="s">
        <v>319</v>
      </c>
      <c r="I1786"/>
      <c r="J1786">
        <v>122.64</v>
      </c>
      <c r="K1786">
        <v>55</v>
      </c>
      <c r="L1786">
        <v>768.52683360000003</v>
      </c>
      <c r="M1786">
        <v>1144.875</v>
      </c>
      <c r="N1786">
        <v>469.39643173828108</v>
      </c>
      <c r="O1786">
        <v>374.5</v>
      </c>
      <c r="P1786">
        <v>637.5680000000001</v>
      </c>
      <c r="Q1786">
        <v>0</v>
      </c>
      <c r="R1786">
        <v>0</v>
      </c>
      <c r="S1786">
        <v>485</v>
      </c>
      <c r="T1786">
        <v>441.52515625000001</v>
      </c>
      <c r="U1786">
        <v>300</v>
      </c>
      <c r="V1786">
        <v>193.84031250000001</v>
      </c>
      <c r="W1786">
        <v>0</v>
      </c>
      <c r="X1786">
        <v>87</v>
      </c>
      <c r="Y1786">
        <v>500</v>
      </c>
      <c r="Z1786">
        <v>107.7940224</v>
      </c>
      <c r="AA1786">
        <v>5720.354878689478</v>
      </c>
      <c r="AB1786">
        <v>287</v>
      </c>
      <c r="AC1786"/>
      <c r="AD1786">
        <v>619.85</v>
      </c>
      <c r="AE1786">
        <v>113.28579375916659</v>
      </c>
      <c r="AF1786">
        <v>914.65517520000003</v>
      </c>
      <c r="AG1786">
        <v>1462.5983709346301</v>
      </c>
      <c r="AH1786">
        <v>1246.415</v>
      </c>
      <c r="AI1786">
        <v>414.93232799999998</v>
      </c>
      <c r="AJ1786">
        <v>667.68413929418386</v>
      </c>
      <c r="AK1786">
        <v>156</v>
      </c>
      <c r="AL1786">
        <v>17290.44140625</v>
      </c>
      <c r="AM1786">
        <v>11978.3447265625</v>
      </c>
      <c r="AN1786">
        <v>5312.09716796875</v>
      </c>
      <c r="AO1786" s="5" t="s">
        <v>2582</v>
      </c>
    </row>
    <row r="1787" spans="1:41" ht="15" x14ac:dyDescent="0.25">
      <c r="A1787">
        <v>2017</v>
      </c>
      <c r="B1787" s="5" t="s">
        <v>1807</v>
      </c>
      <c r="C1787" s="5" t="s">
        <v>363</v>
      </c>
      <c r="D1787" s="5" t="s">
        <v>91</v>
      </c>
      <c r="E1787" s="5" t="s">
        <v>115</v>
      </c>
      <c r="F1787" s="5" t="s">
        <v>420</v>
      </c>
      <c r="G1787" s="5" t="s">
        <v>97</v>
      </c>
      <c r="H1787" s="5" t="s">
        <v>319</v>
      </c>
      <c r="I1787">
        <v>204</v>
      </c>
      <c r="J1787">
        <v>606.28</v>
      </c>
      <c r="K1787">
        <v>207.62873888249999</v>
      </c>
      <c r="L1787">
        <v>21.558</v>
      </c>
      <c r="M1787">
        <v>1408.70625</v>
      </c>
      <c r="N1787">
        <v>458</v>
      </c>
      <c r="O1787">
        <v>335</v>
      </c>
      <c r="P1787">
        <v>648.58619904</v>
      </c>
      <c r="Q1787">
        <v>0</v>
      </c>
      <c r="R1787">
        <v>0</v>
      </c>
      <c r="S1787">
        <v>517.74234540480006</v>
      </c>
      <c r="T1787">
        <v>429.3184</v>
      </c>
      <c r="U1787">
        <v>315.24119999999999</v>
      </c>
      <c r="V1787">
        <v>191</v>
      </c>
      <c r="W1787">
        <v>0</v>
      </c>
      <c r="X1787">
        <v>159.13499999999999</v>
      </c>
      <c r="Y1787">
        <v>3041</v>
      </c>
      <c r="Z1787">
        <v>1093.45</v>
      </c>
      <c r="AA1787">
        <v>5959.9658718057444</v>
      </c>
      <c r="AB1787">
        <v>401</v>
      </c>
      <c r="AC1787">
        <v>742</v>
      </c>
      <c r="AD1787">
        <v>1266.9465837462701</v>
      </c>
      <c r="AE1787">
        <v>195.07499999999999</v>
      </c>
      <c r="AF1787">
        <v>807.27113196743062</v>
      </c>
      <c r="AG1787">
        <v>10296</v>
      </c>
      <c r="AH1787">
        <v>2797.2429968045071</v>
      </c>
      <c r="AI1787">
        <v>243.45359999999999</v>
      </c>
      <c r="AJ1787">
        <v>4061.3162555446802</v>
      </c>
      <c r="AK1787">
        <v>142.700014631416</v>
      </c>
      <c r="AL1787">
        <v>36549.61328125</v>
      </c>
      <c r="AM1787">
        <v>28640.744140625</v>
      </c>
      <c r="AN1787">
        <v>7908.87451171875</v>
      </c>
      <c r="AO1787" s="5" t="s">
        <v>2580</v>
      </c>
    </row>
    <row r="1788" spans="1:41" ht="15" x14ac:dyDescent="0.25">
      <c r="A1788">
        <v>2017</v>
      </c>
      <c r="B1788" s="5" t="s">
        <v>803</v>
      </c>
      <c r="C1788" s="5" t="s">
        <v>363</v>
      </c>
      <c r="D1788" s="5" t="s">
        <v>91</v>
      </c>
      <c r="E1788" s="5" t="s">
        <v>115</v>
      </c>
      <c r="F1788" s="5" t="s">
        <v>420</v>
      </c>
      <c r="G1788" s="5" t="s">
        <v>97</v>
      </c>
      <c r="H1788" s="5" t="s">
        <v>319</v>
      </c>
      <c r="I1788">
        <v>740.94999999999993</v>
      </c>
      <c r="J1788">
        <v>728.22824999999989</v>
      </c>
      <c r="K1788">
        <v>162</v>
      </c>
      <c r="L1788">
        <v>285</v>
      </c>
      <c r="M1788">
        <v>550</v>
      </c>
      <c r="N1788">
        <v>602</v>
      </c>
      <c r="O1788">
        <v>0</v>
      </c>
      <c r="P1788">
        <v>18</v>
      </c>
      <c r="Q1788">
        <v>154.8236</v>
      </c>
      <c r="R1788">
        <v>1466.9771080907251</v>
      </c>
      <c r="S1788">
        <v>800.81896400000005</v>
      </c>
      <c r="T1788">
        <v>1348.35</v>
      </c>
      <c r="U1788">
        <v>85</v>
      </c>
      <c r="V1788">
        <v>330</v>
      </c>
      <c r="W1788">
        <v>0</v>
      </c>
      <c r="X1788">
        <v>944</v>
      </c>
      <c r="Y1788">
        <v>1280</v>
      </c>
      <c r="Z1788">
        <v>1482.3170017320001</v>
      </c>
      <c r="AA1788">
        <v>1495.125566736147</v>
      </c>
      <c r="AB1788">
        <v>129</v>
      </c>
      <c r="AC1788">
        <v>736.05</v>
      </c>
      <c r="AD1788">
        <v>1605.3480660591999</v>
      </c>
      <c r="AE1788"/>
      <c r="AF1788">
        <v>1007.9812541645269</v>
      </c>
      <c r="AG1788">
        <v>1457</v>
      </c>
      <c r="AH1788">
        <v>1172.2982950000001</v>
      </c>
      <c r="AI1788">
        <v>292</v>
      </c>
      <c r="AJ1788">
        <v>1260.172</v>
      </c>
      <c r="AK1788">
        <v>323</v>
      </c>
      <c r="AL1788">
        <v>20456.44140625</v>
      </c>
      <c r="AM1788">
        <v>13129.6240234375</v>
      </c>
      <c r="AN1788">
        <v>7326.8154296875</v>
      </c>
      <c r="AO1788" s="5" t="s">
        <v>1046</v>
      </c>
    </row>
    <row r="1789" spans="1:41" ht="15" x14ac:dyDescent="0.25">
      <c r="A1789">
        <v>2017</v>
      </c>
      <c r="B1789" s="5" t="s">
        <v>803</v>
      </c>
      <c r="C1789" s="5" t="s">
        <v>363</v>
      </c>
      <c r="D1789" s="5" t="s">
        <v>91</v>
      </c>
      <c r="E1789" s="5" t="s">
        <v>115</v>
      </c>
      <c r="F1789" s="5" t="s">
        <v>423</v>
      </c>
      <c r="G1789" s="5" t="s">
        <v>94</v>
      </c>
      <c r="H1789" s="5" t="s">
        <v>319</v>
      </c>
      <c r="I1789">
        <v>840</v>
      </c>
      <c r="J1789">
        <v>1116.25</v>
      </c>
      <c r="K1789">
        <v>16</v>
      </c>
      <c r="L1789">
        <v>147.78325123152709</v>
      </c>
      <c r="M1789">
        <v>1350</v>
      </c>
      <c r="N1789">
        <v>101</v>
      </c>
      <c r="O1789">
        <v>1603.92</v>
      </c>
      <c r="P1789">
        <v>5103.9519999999993</v>
      </c>
      <c r="Q1789">
        <v>95.424220389622647</v>
      </c>
      <c r="R1789">
        <v>469.0427845615875</v>
      </c>
      <c r="S1789">
        <v>1289.4343071999999</v>
      </c>
      <c r="T1789">
        <v>1455</v>
      </c>
      <c r="U1789">
        <v>120</v>
      </c>
      <c r="V1789">
        <v>113</v>
      </c>
      <c r="W1789">
        <v>1409</v>
      </c>
      <c r="X1789">
        <v>853.92156862745094</v>
      </c>
      <c r="Y1789">
        <v>0</v>
      </c>
      <c r="Z1789">
        <v>417.78827999999999</v>
      </c>
      <c r="AA1789">
        <v>3772.897810860281</v>
      </c>
      <c r="AB1789">
        <v>471</v>
      </c>
      <c r="AC1789">
        <v>379.49624999999997</v>
      </c>
      <c r="AD1789">
        <v>2888.3050666235999</v>
      </c>
      <c r="AE1789">
        <v>4077.1262499999998</v>
      </c>
      <c r="AF1789">
        <v>429.53502572337368</v>
      </c>
      <c r="AG1789">
        <v>0</v>
      </c>
      <c r="AH1789">
        <v>1250</v>
      </c>
      <c r="AI1789">
        <v>2213</v>
      </c>
      <c r="AJ1789">
        <v>1631</v>
      </c>
      <c r="AK1789">
        <v>1309</v>
      </c>
      <c r="AL1789">
        <v>34922.87890625</v>
      </c>
      <c r="AM1789">
        <v>18814.296875</v>
      </c>
      <c r="AN1789">
        <v>16108.580078125</v>
      </c>
      <c r="AO1789" s="5" t="s">
        <v>1047</v>
      </c>
    </row>
    <row r="1790" spans="1:41" ht="15" x14ac:dyDescent="0.25">
      <c r="A1790">
        <v>2017</v>
      </c>
      <c r="B1790" s="5" t="s">
        <v>1806</v>
      </c>
      <c r="C1790" s="5" t="s">
        <v>363</v>
      </c>
      <c r="D1790" s="5" t="s">
        <v>91</v>
      </c>
      <c r="E1790" s="5" t="s">
        <v>115</v>
      </c>
      <c r="F1790" s="5" t="s">
        <v>423</v>
      </c>
      <c r="G1790" s="5" t="s">
        <v>94</v>
      </c>
      <c r="H1790" s="5" t="s">
        <v>319</v>
      </c>
      <c r="I1790">
        <v>524.91444924034658</v>
      </c>
      <c r="J1790">
        <v>321.3761934124571</v>
      </c>
      <c r="K1790">
        <v>80.344048353114275</v>
      </c>
      <c r="L1790">
        <v>42.850159121660944</v>
      </c>
      <c r="M1790">
        <v>482.06429011868568</v>
      </c>
      <c r="N1790">
        <v>106.85758430964198</v>
      </c>
      <c r="O1790">
        <v>2147.8642259732551</v>
      </c>
      <c r="P1790">
        <v>3299.7825039538552</v>
      </c>
      <c r="Q1790">
        <v>13.551362822225276</v>
      </c>
      <c r="R1790">
        <v>1690.5142043421183</v>
      </c>
      <c r="S1790">
        <v>1874.6944615726663</v>
      </c>
      <c r="T1790">
        <v>2329.9774022403139</v>
      </c>
      <c r="U1790">
        <v>0</v>
      </c>
      <c r="V1790">
        <v>74.987778462906661</v>
      </c>
      <c r="W1790">
        <v>1344.4237424421121</v>
      </c>
      <c r="X1790">
        <v>156.40308079406245</v>
      </c>
      <c r="Y1790">
        <v>0</v>
      </c>
      <c r="Z1790">
        <v>160.68809670622855</v>
      </c>
      <c r="AA1790">
        <v>12143.455712237364</v>
      </c>
      <c r="AB1790">
        <v>74.987778462906661</v>
      </c>
      <c r="AC1790">
        <v>907.68058729591758</v>
      </c>
      <c r="AD1790">
        <v>736.70136069915566</v>
      </c>
      <c r="AE1790">
        <v>9015.3288264171879</v>
      </c>
      <c r="AF1790">
        <v>728.45270506823613</v>
      </c>
      <c r="AG1790">
        <v>1316.1613124165378</v>
      </c>
      <c r="AH1790">
        <v>642.7523868249142</v>
      </c>
      <c r="AI1790">
        <v>528.12821117447118</v>
      </c>
      <c r="AJ1790">
        <v>26.67783692373245</v>
      </c>
      <c r="AK1790">
        <v>367.4401144682426</v>
      </c>
      <c r="AL1790">
        <v>41139.06640625</v>
      </c>
      <c r="AM1790">
        <v>30373.279296875</v>
      </c>
      <c r="AN1790">
        <v>10765.7802734375</v>
      </c>
      <c r="AO1790" s="5" t="s">
        <v>2585</v>
      </c>
    </row>
    <row r="1791" spans="1:41" ht="15" x14ac:dyDescent="0.25">
      <c r="A1791">
        <v>2017</v>
      </c>
      <c r="B1791" s="5" t="s">
        <v>1808</v>
      </c>
      <c r="C1791" s="5" t="s">
        <v>363</v>
      </c>
      <c r="D1791" s="5" t="s">
        <v>91</v>
      </c>
      <c r="E1791" s="5" t="s">
        <v>115</v>
      </c>
      <c r="F1791" s="5" t="s">
        <v>423</v>
      </c>
      <c r="G1791" s="5" t="s">
        <v>94</v>
      </c>
      <c r="H1791" s="5" t="s">
        <v>319</v>
      </c>
      <c r="I1791">
        <v>814.73665393930128</v>
      </c>
      <c r="J1791">
        <v>1425.9362309302992</v>
      </c>
      <c r="K1791">
        <v>20.626244403526616</v>
      </c>
      <c r="L1791">
        <v>816.79927837965397</v>
      </c>
      <c r="M1791">
        <v>475.69276155633247</v>
      </c>
      <c r="N1791">
        <v>108.28778311851474</v>
      </c>
      <c r="O1791">
        <v>2173.1068558757115</v>
      </c>
      <c r="P1791">
        <v>2775.2776854900289</v>
      </c>
      <c r="Q1791">
        <v>129.02986869423663</v>
      </c>
      <c r="R1791">
        <v>260.50271987996507</v>
      </c>
      <c r="S1791">
        <v>670.35294311461496</v>
      </c>
      <c r="T1791">
        <v>2464.8362062214305</v>
      </c>
      <c r="U1791">
        <v>0</v>
      </c>
      <c r="V1791">
        <v>85.598914274635462</v>
      </c>
      <c r="W1791">
        <v>811.64271727877235</v>
      </c>
      <c r="X1791">
        <v>941.68618187300672</v>
      </c>
      <c r="Y1791">
        <v>0</v>
      </c>
      <c r="Z1791">
        <v>417.12454057251875</v>
      </c>
      <c r="AA1791">
        <v>12662.323932210051</v>
      </c>
      <c r="AB1791">
        <v>245.45230840196672</v>
      </c>
      <c r="AC1791">
        <v>189.50362045740079</v>
      </c>
      <c r="AD1791">
        <v>748.54975743700288</v>
      </c>
      <c r="AE1791">
        <v>5966.2489658470822</v>
      </c>
      <c r="AF1791">
        <v>625.00573226857375</v>
      </c>
      <c r="AG1791">
        <v>257.37685594775553</v>
      </c>
      <c r="AH1791">
        <v>876.61538714988114</v>
      </c>
      <c r="AI1791">
        <v>1257.1695963949471</v>
      </c>
      <c r="AJ1791">
        <v>1425.7891443937774</v>
      </c>
      <c r="AK1791">
        <v>1882.1448018218036</v>
      </c>
      <c r="AL1791">
        <v>40527.4140625</v>
      </c>
      <c r="AM1791">
        <v>27959.541015625</v>
      </c>
      <c r="AN1791">
        <v>12567.875</v>
      </c>
      <c r="AO1791" s="5" t="s">
        <v>2584</v>
      </c>
    </row>
    <row r="1792" spans="1:41" ht="15" x14ac:dyDescent="0.25">
      <c r="A1792">
        <v>2017</v>
      </c>
      <c r="B1792" s="5" t="s">
        <v>1807</v>
      </c>
      <c r="C1792" s="5" t="s">
        <v>363</v>
      </c>
      <c r="D1792" s="5" t="s">
        <v>91</v>
      </c>
      <c r="E1792" s="5" t="s">
        <v>115</v>
      </c>
      <c r="F1792" s="5" t="s">
        <v>423</v>
      </c>
      <c r="G1792" s="5" t="s">
        <v>94</v>
      </c>
      <c r="H1792" s="5" t="s">
        <v>319</v>
      </c>
      <c r="I1792">
        <v>729.6993157847063</v>
      </c>
      <c r="J1792">
        <v>0</v>
      </c>
      <c r="K1792">
        <v>31.72605720803071</v>
      </c>
      <c r="L1792">
        <v>837.56791029201077</v>
      </c>
      <c r="M1792">
        <v>487.78812957347202</v>
      </c>
      <c r="N1792">
        <v>106.81105926703673</v>
      </c>
      <c r="O1792">
        <v>1300.9037100400133</v>
      </c>
      <c r="P1792">
        <v>2849.7476146960271</v>
      </c>
      <c r="Q1792">
        <v>109.93078822582642</v>
      </c>
      <c r="R1792">
        <v>1948.1868755164721</v>
      </c>
      <c r="S1792">
        <v>1639.17962241492</v>
      </c>
      <c r="T1792">
        <v>2300.1391475822265</v>
      </c>
      <c r="U1792">
        <v>0</v>
      </c>
      <c r="V1792">
        <v>452.62508283457146</v>
      </c>
      <c r="W1792">
        <v>1207.7052443857024</v>
      </c>
      <c r="X1792">
        <v>679.99515949212491</v>
      </c>
      <c r="Y1792">
        <v>0</v>
      </c>
      <c r="Z1792">
        <v>359.56198169101469</v>
      </c>
      <c r="AA1792">
        <v>12779.512951385268</v>
      </c>
      <c r="AB1792">
        <v>251.69338718371029</v>
      </c>
      <c r="AC1792">
        <v>154.82315917518986</v>
      </c>
      <c r="AD1792">
        <v>860.20841786709173</v>
      </c>
      <c r="AE1792">
        <v>10074.080698790018</v>
      </c>
      <c r="AF1792">
        <v>637.3916583579354</v>
      </c>
      <c r="AG1792">
        <v>3215.9646656540463</v>
      </c>
      <c r="AH1792">
        <v>634.5211441606142</v>
      </c>
      <c r="AI1792">
        <v>521.36487345197133</v>
      </c>
      <c r="AJ1792">
        <v>25.87267653683061</v>
      </c>
      <c r="AK1792">
        <v>614.4279745955281</v>
      </c>
      <c r="AL1792">
        <v>44811.42578125</v>
      </c>
      <c r="AM1792">
        <v>34281.7734375</v>
      </c>
      <c r="AN1792">
        <v>10529.65234375</v>
      </c>
      <c r="AO1792" s="5" t="s">
        <v>2583</v>
      </c>
    </row>
    <row r="1793" spans="1:41" ht="15" x14ac:dyDescent="0.25">
      <c r="A1793">
        <v>2017</v>
      </c>
      <c r="B1793" s="5" t="s">
        <v>803</v>
      </c>
      <c r="C1793" s="5" t="s">
        <v>363</v>
      </c>
      <c r="D1793" s="5" t="s">
        <v>91</v>
      </c>
      <c r="E1793" s="5" t="s">
        <v>115</v>
      </c>
      <c r="F1793" s="5" t="s">
        <v>423</v>
      </c>
      <c r="G1793" s="5" t="s">
        <v>97</v>
      </c>
      <c r="H1793" s="5" t="s">
        <v>319</v>
      </c>
      <c r="I1793">
        <v>852.59999999999991</v>
      </c>
      <c r="J1793">
        <v>1139.6912500000001</v>
      </c>
      <c r="K1793">
        <v>16</v>
      </c>
      <c r="L1793">
        <v>150</v>
      </c>
      <c r="M1793">
        <v>1350</v>
      </c>
      <c r="N1793">
        <v>101</v>
      </c>
      <c r="O1793">
        <v>2134.5729999999999</v>
      </c>
      <c r="P1793">
        <v>5103</v>
      </c>
      <c r="Q1793">
        <v>95.424220389622647</v>
      </c>
      <c r="R1793">
        <v>469.0427845615875</v>
      </c>
      <c r="S1793">
        <v>1289.4343071999999</v>
      </c>
      <c r="T1793">
        <v>1469.55</v>
      </c>
      <c r="U1793">
        <v>120</v>
      </c>
      <c r="V1793">
        <v>113</v>
      </c>
      <c r="W1793">
        <v>1409</v>
      </c>
      <c r="X1793">
        <v>871</v>
      </c>
      <c r="Y1793">
        <v>0</v>
      </c>
      <c r="Z1793">
        <v>417.78827999999999</v>
      </c>
      <c r="AA1793">
        <v>3889.9165850673771</v>
      </c>
      <c r="AB1793">
        <v>471</v>
      </c>
      <c r="AC1793">
        <v>379.49624999999997</v>
      </c>
      <c r="AD1793">
        <v>2888.3050666235999</v>
      </c>
      <c r="AE1793">
        <v>4077.1262499999998</v>
      </c>
      <c r="AF1793">
        <v>435.97805110922428</v>
      </c>
      <c r="AG1793">
        <v>0</v>
      </c>
      <c r="AH1793">
        <v>1278.125</v>
      </c>
      <c r="AI1793">
        <v>2213</v>
      </c>
      <c r="AJ1793">
        <v>1652.203</v>
      </c>
      <c r="AK1793">
        <v>1309</v>
      </c>
      <c r="AL1793">
        <v>35695.25390625</v>
      </c>
      <c r="AM1793">
        <v>18996.267578125</v>
      </c>
      <c r="AN1793">
        <v>16698.986328125</v>
      </c>
      <c r="AO1793" s="5" t="s">
        <v>1048</v>
      </c>
    </row>
    <row r="1794" spans="1:41" ht="15" x14ac:dyDescent="0.25">
      <c r="A1794">
        <v>2017</v>
      </c>
      <c r="B1794" s="5" t="s">
        <v>1806</v>
      </c>
      <c r="C1794" s="5" t="s">
        <v>363</v>
      </c>
      <c r="D1794" s="5" t="s">
        <v>91</v>
      </c>
      <c r="E1794" s="5" t="s">
        <v>115</v>
      </c>
      <c r="F1794" s="5" t="s">
        <v>423</v>
      </c>
      <c r="G1794" s="5" t="s">
        <v>97</v>
      </c>
      <c r="H1794" s="5" t="s">
        <v>319</v>
      </c>
      <c r="I1794">
        <v>529.20000000000005</v>
      </c>
      <c r="J1794">
        <v>306.60000000000002</v>
      </c>
      <c r="K1794">
        <v>82</v>
      </c>
      <c r="L1794">
        <v>43.297286399999997</v>
      </c>
      <c r="M1794">
        <v>483.74999999999989</v>
      </c>
      <c r="N1794">
        <v>110.1053358398437</v>
      </c>
      <c r="O1794">
        <v>2145.35</v>
      </c>
      <c r="P1794">
        <v>3351.3652578124979</v>
      </c>
      <c r="Q1794">
        <v>13.636699999999999</v>
      </c>
      <c r="R1794">
        <v>1687.366401953625</v>
      </c>
      <c r="S1794">
        <v>1885</v>
      </c>
      <c r="T1794">
        <v>2342.2371093749998</v>
      </c>
      <c r="U1794"/>
      <c r="V1794">
        <v>75.38234374999999</v>
      </c>
      <c r="W1794">
        <v>1327.8938135999999</v>
      </c>
      <c r="X1794">
        <v>164</v>
      </c>
      <c r="Y1794">
        <v>0</v>
      </c>
      <c r="Z1794">
        <v>161.6910336</v>
      </c>
      <c r="AA1794">
        <v>12374.57183141757</v>
      </c>
      <c r="AB1794">
        <v>70</v>
      </c>
      <c r="AC1794">
        <v>935.26802999999995</v>
      </c>
      <c r="AD1794">
        <v>741.34059999999999</v>
      </c>
      <c r="AE1794">
        <v>9079.7789811910534</v>
      </c>
      <c r="AF1794">
        <v>736.05386880000003</v>
      </c>
      <c r="AG1794">
        <v>1328.30475378698</v>
      </c>
      <c r="AH1794">
        <v>654</v>
      </c>
      <c r="AI1794">
        <v>523.17554399999995</v>
      </c>
      <c r="AJ1794">
        <v>27.221461129152068</v>
      </c>
      <c r="AK1794">
        <v>366</v>
      </c>
      <c r="AL1794">
        <v>41544.58984375</v>
      </c>
      <c r="AM1794">
        <v>30759.84375</v>
      </c>
      <c r="AN1794">
        <v>10784.748046875</v>
      </c>
      <c r="AO1794" s="5" t="s">
        <v>2588</v>
      </c>
    </row>
    <row r="1795" spans="1:41" ht="15" x14ac:dyDescent="0.25">
      <c r="A1795">
        <v>2017</v>
      </c>
      <c r="B1795" s="5" t="s">
        <v>1808</v>
      </c>
      <c r="C1795" s="5" t="s">
        <v>363</v>
      </c>
      <c r="D1795" s="5" t="s">
        <v>91</v>
      </c>
      <c r="E1795" s="5" t="s">
        <v>115</v>
      </c>
      <c r="F1795" s="5" t="s">
        <v>423</v>
      </c>
      <c r="G1795" s="5" t="s">
        <v>97</v>
      </c>
      <c r="H1795" s="5" t="s">
        <v>319</v>
      </c>
      <c r="I1795">
        <v>823.52838999999983</v>
      </c>
      <c r="J1795">
        <v>1385.75</v>
      </c>
      <c r="K1795">
        <v>20.872526000000001</v>
      </c>
      <c r="L1795">
        <v>839.44080000000008</v>
      </c>
      <c r="M1795">
        <v>472.78124999999989</v>
      </c>
      <c r="N1795">
        <v>108.21305995500001</v>
      </c>
      <c r="O1795">
        <v>2107.4435199999998</v>
      </c>
      <c r="P1795">
        <v>2799.7330464000001</v>
      </c>
      <c r="Q1795">
        <v>127.8639411230442</v>
      </c>
      <c r="R1795">
        <v>263.5390490978624</v>
      </c>
      <c r="S1795">
        <v>665.6</v>
      </c>
      <c r="T1795">
        <v>2462.2377499999989</v>
      </c>
      <c r="U1795"/>
      <c r="V1795">
        <v>84</v>
      </c>
      <c r="W1795">
        <v>801.95299999999997</v>
      </c>
      <c r="X1795">
        <v>931.3570485436893</v>
      </c>
      <c r="Y1795">
        <v>0</v>
      </c>
      <c r="Z1795">
        <v>413.35811999999999</v>
      </c>
      <c r="AA1795">
        <v>12830.750232432851</v>
      </c>
      <c r="AB1795">
        <v>238</v>
      </c>
      <c r="AC1795">
        <v>186.52463</v>
      </c>
      <c r="AD1795">
        <v>741.78578247959399</v>
      </c>
      <c r="AE1795">
        <v>6035.7894914300732</v>
      </c>
      <c r="AF1795">
        <v>640.5669905524561</v>
      </c>
      <c r="AG1795">
        <v>264.41741071428572</v>
      </c>
      <c r="AH1795">
        <v>888.6803124999999</v>
      </c>
      <c r="AI1795">
        <v>1243.3800000000001</v>
      </c>
      <c r="AJ1795">
        <v>1441.564888624496</v>
      </c>
      <c r="AK1795">
        <v>1888.875</v>
      </c>
      <c r="AL1795">
        <v>40708.0078125</v>
      </c>
      <c r="AM1795">
        <v>28245.0390625</v>
      </c>
      <c r="AN1795">
        <v>12462.966796875</v>
      </c>
      <c r="AO1795" s="5" t="s">
        <v>2586</v>
      </c>
    </row>
    <row r="1796" spans="1:41" ht="15" x14ac:dyDescent="0.25">
      <c r="A1796">
        <v>2017</v>
      </c>
      <c r="B1796" s="5" t="s">
        <v>1807</v>
      </c>
      <c r="C1796" s="5" t="s">
        <v>363</v>
      </c>
      <c r="D1796" s="5" t="s">
        <v>91</v>
      </c>
      <c r="E1796" s="5" t="s">
        <v>115</v>
      </c>
      <c r="F1796" s="5" t="s">
        <v>423</v>
      </c>
      <c r="G1796" s="5" t="s">
        <v>97</v>
      </c>
      <c r="H1796" s="5" t="s">
        <v>319</v>
      </c>
      <c r="I1796">
        <v>703.80000000000007</v>
      </c>
      <c r="J1796">
        <v>414</v>
      </c>
      <c r="K1796">
        <v>31.942882905000008</v>
      </c>
      <c r="L1796">
        <v>853.69680000000005</v>
      </c>
      <c r="M1796">
        <v>484.31249999999989</v>
      </c>
      <c r="N1796">
        <v>107</v>
      </c>
      <c r="O1796">
        <v>1345</v>
      </c>
      <c r="P1796">
        <v>2865.1635584532478</v>
      </c>
      <c r="Q1796">
        <v>119.59848178850881</v>
      </c>
      <c r="R1796">
        <v>1973.8700236179791</v>
      </c>
      <c r="S1796">
        <v>1783.3347452831999</v>
      </c>
      <c r="T1796">
        <v>2334.4187999999999</v>
      </c>
      <c r="U1796"/>
      <c r="V1796">
        <v>454</v>
      </c>
      <c r="W1796">
        <v>1188.1368</v>
      </c>
      <c r="X1796">
        <v>703</v>
      </c>
      <c r="Y1796">
        <v>0</v>
      </c>
      <c r="Z1796">
        <v>391.34</v>
      </c>
      <c r="AA1796">
        <v>12892.91090456854</v>
      </c>
      <c r="AB1796">
        <v>240</v>
      </c>
      <c r="AC1796">
        <v>157.19999999999999</v>
      </c>
      <c r="AD1796">
        <v>935.85811999508132</v>
      </c>
      <c r="AE1796">
        <v>9910.8503999999994</v>
      </c>
      <c r="AF1796">
        <v>649.63830738207423</v>
      </c>
      <c r="AG1796">
        <v>3274</v>
      </c>
      <c r="AH1796">
        <v>667.59976057386802</v>
      </c>
      <c r="AI1796">
        <v>512.91719999999998</v>
      </c>
      <c r="AJ1796">
        <v>27.221461129152068</v>
      </c>
      <c r="AK1796">
        <v>634.46652499999993</v>
      </c>
      <c r="AL1796">
        <v>45655.27734375</v>
      </c>
      <c r="AM1796">
        <v>34794.2890625</v>
      </c>
      <c r="AN1796">
        <v>10860.9873046875</v>
      </c>
      <c r="AO1796" s="5" t="s">
        <v>2587</v>
      </c>
    </row>
    <row r="1797" spans="1:41" ht="15" x14ac:dyDescent="0.25">
      <c r="A1797">
        <v>2017</v>
      </c>
      <c r="B1797" s="5" t="s">
        <v>803</v>
      </c>
      <c r="C1797" s="5" t="s">
        <v>363</v>
      </c>
      <c r="D1797" s="5" t="s">
        <v>91</v>
      </c>
      <c r="E1797" s="5" t="s">
        <v>115</v>
      </c>
      <c r="F1797" s="5" t="s">
        <v>116</v>
      </c>
      <c r="G1797" s="5" t="s">
        <v>94</v>
      </c>
      <c r="H1797" s="5" t="s">
        <v>319</v>
      </c>
      <c r="I1797">
        <v>1570</v>
      </c>
      <c r="J1797">
        <v>1829.5</v>
      </c>
      <c r="K1797">
        <v>296.82900000000001</v>
      </c>
      <c r="L1797">
        <v>482.75862068965517</v>
      </c>
      <c r="M1797">
        <v>1960</v>
      </c>
      <c r="N1797">
        <v>703</v>
      </c>
      <c r="O1797">
        <v>1638.92</v>
      </c>
      <c r="P1797">
        <v>5158.896999999999</v>
      </c>
      <c r="Q1797">
        <v>250.2478203896226</v>
      </c>
      <c r="R1797">
        <v>2035.2267126523129</v>
      </c>
      <c r="S1797">
        <v>2090.2532712000002</v>
      </c>
      <c r="T1797">
        <v>3125</v>
      </c>
      <c r="U1797">
        <v>205</v>
      </c>
      <c r="V1797">
        <v>443</v>
      </c>
      <c r="W1797">
        <v>1459</v>
      </c>
      <c r="X1797">
        <v>1779.411764705882</v>
      </c>
      <c r="Y1797">
        <v>1280</v>
      </c>
      <c r="Z1797">
        <v>1900.1052817320001</v>
      </c>
      <c r="AA1797">
        <v>5233.703810860281</v>
      </c>
      <c r="AB1797">
        <v>600</v>
      </c>
      <c r="AC1797">
        <v>1115.5462500000001</v>
      </c>
      <c r="AD1797">
        <v>4493.653132682799</v>
      </c>
      <c r="AE1797">
        <v>4077.1262499999998</v>
      </c>
      <c r="AF1797">
        <v>1482.754908797086</v>
      </c>
      <c r="AG1797">
        <v>1510</v>
      </c>
      <c r="AH1797">
        <v>2466.502</v>
      </c>
      <c r="AI1797">
        <v>2505</v>
      </c>
      <c r="AJ1797">
        <v>2875</v>
      </c>
      <c r="AK1797">
        <v>1632</v>
      </c>
      <c r="AL1797">
        <v>56198.4375</v>
      </c>
      <c r="AM1797">
        <v>32151.869140625</v>
      </c>
      <c r="AN1797">
        <v>24046.568359375</v>
      </c>
      <c r="AO1797" s="5" t="s">
        <v>1049</v>
      </c>
    </row>
    <row r="1798" spans="1:41" ht="15" x14ac:dyDescent="0.25">
      <c r="A1798">
        <v>2017</v>
      </c>
      <c r="B1798" s="5" t="s">
        <v>1808</v>
      </c>
      <c r="C1798" s="5" t="s">
        <v>363</v>
      </c>
      <c r="D1798" s="5" t="s">
        <v>91</v>
      </c>
      <c r="E1798" s="5" t="s">
        <v>115</v>
      </c>
      <c r="F1798" s="5" t="s">
        <v>116</v>
      </c>
      <c r="G1798" s="5" t="s">
        <v>94</v>
      </c>
      <c r="H1798" s="5" t="s">
        <v>319</v>
      </c>
      <c r="I1798">
        <v>1278.8271530186503</v>
      </c>
      <c r="J1798">
        <v>1868.369173385945</v>
      </c>
      <c r="K1798">
        <v>247.51493284231938</v>
      </c>
      <c r="L1798">
        <v>837.42552278318055</v>
      </c>
      <c r="M1798">
        <v>1619.0312716493172</v>
      </c>
      <c r="N1798">
        <v>738.41954964625279</v>
      </c>
      <c r="O1798">
        <v>2539.2226940383093</v>
      </c>
      <c r="P1798">
        <v>3371.9949360840537</v>
      </c>
      <c r="Q1798">
        <v>129.02986869423663</v>
      </c>
      <c r="R1798">
        <v>645.2552744915522</v>
      </c>
      <c r="S1798">
        <v>1134.4434421939638</v>
      </c>
      <c r="T1798">
        <v>3434.2696931871815</v>
      </c>
      <c r="U1798">
        <v>216.57556623702948</v>
      </c>
      <c r="V1798">
        <v>370.24108704330274</v>
      </c>
      <c r="W1798">
        <v>863.20832828758887</v>
      </c>
      <c r="X1798">
        <v>2545.1013338971543</v>
      </c>
      <c r="Y1798">
        <v>1387.1149361371649</v>
      </c>
      <c r="Z1798">
        <v>1723.949242088406</v>
      </c>
      <c r="AA1798">
        <v>18515.697080626021</v>
      </c>
      <c r="AB1798">
        <v>694.07312417867058</v>
      </c>
      <c r="AC1798">
        <v>725.52814689404875</v>
      </c>
      <c r="AD1798">
        <v>1761.9219104230717</v>
      </c>
      <c r="AE1798">
        <v>6120.4249862023426</v>
      </c>
      <c r="AF1798">
        <v>1585.4924825930727</v>
      </c>
      <c r="AG1798">
        <v>11450.772935931713</v>
      </c>
      <c r="AH1798">
        <v>4810.3784446843802</v>
      </c>
      <c r="AI1798">
        <v>1558.3127646864359</v>
      </c>
      <c r="AJ1798">
        <v>2444.2099618179041</v>
      </c>
      <c r="AK1798">
        <v>2010.0275171236688</v>
      </c>
      <c r="AL1798">
        <v>76626.8359375</v>
      </c>
      <c r="AM1798">
        <v>53409.328125</v>
      </c>
      <c r="AN1798">
        <v>23217.505859375</v>
      </c>
      <c r="AO1798" s="5" t="s">
        <v>2589</v>
      </c>
    </row>
    <row r="1799" spans="1:41" ht="15" x14ac:dyDescent="0.25">
      <c r="A1799">
        <v>2017</v>
      </c>
      <c r="B1799" s="5" t="s">
        <v>1807</v>
      </c>
      <c r="C1799" s="5" t="s">
        <v>363</v>
      </c>
      <c r="D1799" s="5" t="s">
        <v>91</v>
      </c>
      <c r="E1799" s="5" t="s">
        <v>115</v>
      </c>
      <c r="F1799" s="5" t="s">
        <v>116</v>
      </c>
      <c r="G1799" s="5" t="s">
        <v>94</v>
      </c>
      <c r="H1799" s="5" t="s">
        <v>319</v>
      </c>
      <c r="I1799">
        <v>941.20636383824444</v>
      </c>
      <c r="J1799">
        <v>558.53626422265245</v>
      </c>
      <c r="K1799">
        <v>274.95916246959951</v>
      </c>
      <c r="L1799">
        <v>858.71861509736459</v>
      </c>
      <c r="M1799">
        <v>2021.6108036767234</v>
      </c>
      <c r="N1799">
        <v>724.4116395833679</v>
      </c>
      <c r="O1799">
        <v>1655.2118566573783</v>
      </c>
      <c r="P1799">
        <v>3494.8441112593177</v>
      </c>
      <c r="Q1799">
        <v>109.93078822582642</v>
      </c>
      <c r="R1799">
        <v>1948.1868755164721</v>
      </c>
      <c r="S1799">
        <v>2115.0704805353807</v>
      </c>
      <c r="T1799">
        <v>2723.1532436893026</v>
      </c>
      <c r="U1799">
        <v>317.2605720803071</v>
      </c>
      <c r="V1799">
        <v>642.98142608275566</v>
      </c>
      <c r="W1799">
        <v>1260.5820063990868</v>
      </c>
      <c r="X1799">
        <v>1221.4532025091823</v>
      </c>
      <c r="Y1799">
        <v>2955.8109965481945</v>
      </c>
      <c r="Z1799">
        <v>1364.2204599453205</v>
      </c>
      <c r="AA1799">
        <v>18687.058703645671</v>
      </c>
      <c r="AB1799">
        <v>780.46100731755541</v>
      </c>
      <c r="AC1799">
        <v>885.68576372419068</v>
      </c>
      <c r="AD1799">
        <v>2024.7419011393461</v>
      </c>
      <c r="AE1799">
        <v>10272.36855634021</v>
      </c>
      <c r="AF1799">
        <v>1429.4445279350759</v>
      </c>
      <c r="AG1799">
        <v>14518.90131363512</v>
      </c>
      <c r="AH1799">
        <v>3398.9182622203566</v>
      </c>
      <c r="AI1799">
        <v>768.82811967461089</v>
      </c>
      <c r="AJ1799">
        <v>3886.2288152606566</v>
      </c>
      <c r="AK1799">
        <v>752.62105099894143</v>
      </c>
      <c r="AL1799">
        <v>82593.40625</v>
      </c>
      <c r="AM1799">
        <v>63595.796875</v>
      </c>
      <c r="AN1799">
        <v>18997.611328125</v>
      </c>
      <c r="AO1799" s="5" t="s">
        <v>2590</v>
      </c>
    </row>
    <row r="1800" spans="1:41" ht="15" x14ac:dyDescent="0.25">
      <c r="A1800">
        <v>2017</v>
      </c>
      <c r="B1800" s="5" t="s">
        <v>1806</v>
      </c>
      <c r="C1800" s="5" t="s">
        <v>363</v>
      </c>
      <c r="D1800" s="5" t="s">
        <v>91</v>
      </c>
      <c r="E1800" s="5" t="s">
        <v>115</v>
      </c>
      <c r="F1800" s="5" t="s">
        <v>116</v>
      </c>
      <c r="G1800" s="5" t="s">
        <v>94</v>
      </c>
      <c r="H1800" s="5" t="s">
        <v>319</v>
      </c>
      <c r="I1800">
        <v>524.91444924034658</v>
      </c>
      <c r="J1800">
        <v>449.92667077743994</v>
      </c>
      <c r="K1800">
        <v>171.40063648664378</v>
      </c>
      <c r="L1800">
        <v>803.44048353114272</v>
      </c>
      <c r="M1800">
        <v>1719.3626347566455</v>
      </c>
      <c r="N1800">
        <v>731.13084001333993</v>
      </c>
      <c r="O1800">
        <v>2560.2970075192416</v>
      </c>
      <c r="P1800">
        <v>3927.5373350861882</v>
      </c>
      <c r="Q1800">
        <v>13.551362822225276</v>
      </c>
      <c r="R1800">
        <v>1690.5142043421183</v>
      </c>
      <c r="S1800">
        <v>2356.7587516913522</v>
      </c>
      <c r="T1800">
        <v>2769.1915332373387</v>
      </c>
      <c r="U1800">
        <v>331.08175445351333</v>
      </c>
      <c r="V1800">
        <v>267.81349451038091</v>
      </c>
      <c r="W1800">
        <v>1397.9864413441883</v>
      </c>
      <c r="X1800">
        <v>395.61513414314055</v>
      </c>
      <c r="Y1800">
        <v>465.99548044806278</v>
      </c>
      <c r="Z1800">
        <v>267.81349451038091</v>
      </c>
      <c r="AA1800">
        <v>17756.973260479601</v>
      </c>
      <c r="AB1800">
        <v>599.90222770325329</v>
      </c>
      <c r="AC1800">
        <v>907.68058729591758</v>
      </c>
      <c r="AD1800">
        <v>1352.6723980730319</v>
      </c>
      <c r="AE1800">
        <v>9127.8104941115471</v>
      </c>
      <c r="AF1800">
        <v>1633.6623165133235</v>
      </c>
      <c r="AG1800">
        <v>5330.9232813223271</v>
      </c>
      <c r="AH1800">
        <v>1974.8567085195489</v>
      </c>
      <c r="AI1800">
        <v>946.98851658870694</v>
      </c>
      <c r="AJ1800">
        <v>681.02803877888698</v>
      </c>
      <c r="AK1800">
        <v>521.70068730622199</v>
      </c>
      <c r="AL1800">
        <v>61678.52734375</v>
      </c>
      <c r="AM1800">
        <v>44911.79296875</v>
      </c>
      <c r="AN1800">
        <v>16766.732421875</v>
      </c>
      <c r="AO1800" s="5" t="s">
        <v>2591</v>
      </c>
    </row>
    <row r="1801" spans="1:41" ht="15" x14ac:dyDescent="0.25">
      <c r="A1801">
        <v>2017</v>
      </c>
      <c r="B1801" s="5" t="s">
        <v>1806</v>
      </c>
      <c r="C1801" s="5" t="s">
        <v>363</v>
      </c>
      <c r="D1801" s="5" t="s">
        <v>91</v>
      </c>
      <c r="E1801" s="5" t="s">
        <v>115</v>
      </c>
      <c r="F1801" s="5" t="s">
        <v>116</v>
      </c>
      <c r="G1801" s="5" t="s">
        <v>97</v>
      </c>
      <c r="H1801" s="5" t="s">
        <v>319</v>
      </c>
      <c r="I1801">
        <v>529.20000000000005</v>
      </c>
      <c r="J1801">
        <v>429.24</v>
      </c>
      <c r="K1801">
        <v>175</v>
      </c>
      <c r="L1801">
        <v>811.82411999999999</v>
      </c>
      <c r="M1801">
        <v>1725.375</v>
      </c>
      <c r="N1801">
        <v>753.3522978515623</v>
      </c>
      <c r="O1801">
        <v>2557.3000000000002</v>
      </c>
      <c r="P1801">
        <v>3988.9332578124981</v>
      </c>
      <c r="Q1801">
        <v>13.636699999999999</v>
      </c>
      <c r="R1801">
        <v>1687.366401953625</v>
      </c>
      <c r="S1801">
        <v>2370</v>
      </c>
      <c r="T1801">
        <v>2783.7622656250001</v>
      </c>
      <c r="U1801">
        <v>300</v>
      </c>
      <c r="V1801">
        <v>269.22265625</v>
      </c>
      <c r="W1801">
        <v>1380.7979496</v>
      </c>
      <c r="X1801">
        <v>414.90904999999998</v>
      </c>
      <c r="Y1801">
        <v>500</v>
      </c>
      <c r="Z1801">
        <v>269.48505599999999</v>
      </c>
      <c r="AA1801">
        <v>18094.926710107051</v>
      </c>
      <c r="AB1801">
        <v>559</v>
      </c>
      <c r="AC1801">
        <v>935.26802999999995</v>
      </c>
      <c r="AD1801">
        <v>1361.1905999999999</v>
      </c>
      <c r="AE1801">
        <v>9193.0647749502205</v>
      </c>
      <c r="AF1801">
        <v>1650.7090439999999</v>
      </c>
      <c r="AG1801">
        <v>5376.3000012585444</v>
      </c>
      <c r="AH1801">
        <v>2009.415</v>
      </c>
      <c r="AI1801">
        <v>938.10787200000004</v>
      </c>
      <c r="AJ1801">
        <v>694.90560042333595</v>
      </c>
      <c r="AK1801">
        <v>522</v>
      </c>
      <c r="AL1801">
        <v>62294.30078125</v>
      </c>
      <c r="AM1801">
        <v>45497.4375</v>
      </c>
      <c r="AN1801">
        <v>16796.857421875</v>
      </c>
      <c r="AO1801" s="5" t="s">
        <v>2592</v>
      </c>
    </row>
    <row r="1802" spans="1:41" ht="15" x14ac:dyDescent="0.25">
      <c r="A1802">
        <v>2017</v>
      </c>
      <c r="B1802" s="5" t="s">
        <v>1808</v>
      </c>
      <c r="C1802" s="5" t="s">
        <v>363</v>
      </c>
      <c r="D1802" s="5" t="s">
        <v>91</v>
      </c>
      <c r="E1802" s="5" t="s">
        <v>115</v>
      </c>
      <c r="F1802" s="5" t="s">
        <v>116</v>
      </c>
      <c r="G1802" s="5" t="s">
        <v>97</v>
      </c>
      <c r="H1802" s="5" t="s">
        <v>319</v>
      </c>
      <c r="I1802">
        <v>1292.6268399999999</v>
      </c>
      <c r="J1802">
        <v>1852.625</v>
      </c>
      <c r="K1802">
        <v>250.47031200000001</v>
      </c>
      <c r="L1802">
        <v>860.63880000000006</v>
      </c>
      <c r="M1802">
        <v>1608.8656249999999</v>
      </c>
      <c r="N1802">
        <v>737.91000883599986</v>
      </c>
      <c r="O1802">
        <v>2462.3813759999998</v>
      </c>
      <c r="P1802">
        <v>3401.7084863999999</v>
      </c>
      <c r="Q1802">
        <v>127.8639411230442</v>
      </c>
      <c r="R1802">
        <v>652.99192794047076</v>
      </c>
      <c r="S1802">
        <v>1126.4000000000001</v>
      </c>
      <c r="T1802">
        <v>3430.649249999999</v>
      </c>
      <c r="U1802">
        <v>216.34200000000001</v>
      </c>
      <c r="V1802">
        <v>366</v>
      </c>
      <c r="W1802">
        <v>852.90300000000002</v>
      </c>
      <c r="X1802">
        <v>2517.1847184466019</v>
      </c>
      <c r="Y1802">
        <v>1396.0292999999999</v>
      </c>
      <c r="Z1802">
        <v>1708.382865</v>
      </c>
      <c r="AA1802">
        <v>18761.981283433619</v>
      </c>
      <c r="AB1802">
        <v>673</v>
      </c>
      <c r="AC1802">
        <v>714.12288000000001</v>
      </c>
      <c r="AD1802">
        <v>1746.000997269861</v>
      </c>
      <c r="AE1802">
        <v>6191.7625339259066</v>
      </c>
      <c r="AF1802">
        <v>1624.9677333867451</v>
      </c>
      <c r="AG1802">
        <v>11764.00931329617</v>
      </c>
      <c r="AH1802">
        <v>4876.5840551398742</v>
      </c>
      <c r="AI1802">
        <v>1541.22</v>
      </c>
      <c r="AJ1802">
        <v>2471.2540947848511</v>
      </c>
      <c r="AK1802">
        <v>2017.2149999999999</v>
      </c>
      <c r="AL1802">
        <v>77244.1015625</v>
      </c>
      <c r="AM1802">
        <v>54141.21484375</v>
      </c>
      <c r="AN1802">
        <v>23102.875</v>
      </c>
      <c r="AO1802" s="5" t="s">
        <v>2593</v>
      </c>
    </row>
    <row r="1803" spans="1:41" ht="15" x14ac:dyDescent="0.25">
      <c r="A1803">
        <v>2017</v>
      </c>
      <c r="B1803" s="5" t="s">
        <v>803</v>
      </c>
      <c r="C1803" s="5" t="s">
        <v>363</v>
      </c>
      <c r="D1803" s="5" t="s">
        <v>91</v>
      </c>
      <c r="E1803" s="5" t="s">
        <v>115</v>
      </c>
      <c r="F1803" s="5" t="s">
        <v>116</v>
      </c>
      <c r="G1803" s="5" t="s">
        <v>97</v>
      </c>
      <c r="H1803" s="5" t="s">
        <v>319</v>
      </c>
      <c r="I1803">
        <v>1593.55</v>
      </c>
      <c r="J1803">
        <v>1867.9195</v>
      </c>
      <c r="K1803">
        <v>296.82900000000001</v>
      </c>
      <c r="L1803">
        <v>490</v>
      </c>
      <c r="M1803">
        <v>1960</v>
      </c>
      <c r="N1803">
        <v>703</v>
      </c>
      <c r="O1803">
        <v>2134.5729999999999</v>
      </c>
      <c r="P1803">
        <v>5158</v>
      </c>
      <c r="Q1803">
        <v>250.2478203896226</v>
      </c>
      <c r="R1803">
        <v>2035.2267126523129</v>
      </c>
      <c r="S1803">
        <v>2090.2532712000002</v>
      </c>
      <c r="T1803">
        <v>3156.25</v>
      </c>
      <c r="U1803">
        <v>205</v>
      </c>
      <c r="V1803">
        <v>443</v>
      </c>
      <c r="W1803">
        <v>1459</v>
      </c>
      <c r="X1803">
        <v>1815</v>
      </c>
      <c r="Y1803">
        <v>1280</v>
      </c>
      <c r="Z1803">
        <v>1900.1052817320001</v>
      </c>
      <c r="AA1803">
        <v>5385.0421518035237</v>
      </c>
      <c r="AB1803">
        <v>600</v>
      </c>
      <c r="AC1803">
        <v>1115.5462500000001</v>
      </c>
      <c r="AD1803">
        <v>4493.6531326828008</v>
      </c>
      <c r="AE1803">
        <v>4077.1262499999998</v>
      </c>
      <c r="AF1803">
        <v>1504.996232429042</v>
      </c>
      <c r="AG1803">
        <v>1539</v>
      </c>
      <c r="AH1803">
        <v>2521.9982949999999</v>
      </c>
      <c r="AI1803">
        <v>2505</v>
      </c>
      <c r="AJ1803">
        <v>2912.375</v>
      </c>
      <c r="AK1803">
        <v>1632</v>
      </c>
      <c r="AL1803">
        <v>57124.6953125</v>
      </c>
      <c r="AM1803">
        <v>32460.13671875</v>
      </c>
      <c r="AN1803">
        <v>24664.556640625</v>
      </c>
      <c r="AO1803" s="5" t="s">
        <v>1050</v>
      </c>
    </row>
    <row r="1804" spans="1:41" ht="15" x14ac:dyDescent="0.25">
      <c r="A1804">
        <v>2017</v>
      </c>
      <c r="B1804" s="5" t="s">
        <v>1807</v>
      </c>
      <c r="C1804" s="5" t="s">
        <v>363</v>
      </c>
      <c r="D1804" s="5" t="s">
        <v>91</v>
      </c>
      <c r="E1804" s="5" t="s">
        <v>115</v>
      </c>
      <c r="F1804" s="5" t="s">
        <v>116</v>
      </c>
      <c r="G1804" s="5" t="s">
        <v>97</v>
      </c>
      <c r="H1804" s="5" t="s">
        <v>319</v>
      </c>
      <c r="I1804">
        <v>907.80000000000007</v>
      </c>
      <c r="J1804">
        <v>1020.28</v>
      </c>
      <c r="K1804">
        <v>276.83831851000002</v>
      </c>
      <c r="L1804">
        <v>875.25480000000005</v>
      </c>
      <c r="M1804">
        <v>2007.20625</v>
      </c>
      <c r="N1804">
        <v>735</v>
      </c>
      <c r="O1804">
        <v>1717.45</v>
      </c>
      <c r="P1804">
        <v>3513.7497574932481</v>
      </c>
      <c r="Q1804">
        <v>119.59848178850881</v>
      </c>
      <c r="R1804">
        <v>1973.8700236179791</v>
      </c>
      <c r="S1804">
        <v>2301.0770906880002</v>
      </c>
      <c r="T1804">
        <v>2763.7372</v>
      </c>
      <c r="U1804">
        <v>315.24119999999999</v>
      </c>
      <c r="V1804">
        <v>645</v>
      </c>
      <c r="W1804">
        <v>1240.1568</v>
      </c>
      <c r="X1804">
        <v>1262.135</v>
      </c>
      <c r="Y1804">
        <v>3041</v>
      </c>
      <c r="Z1804">
        <v>1484.79</v>
      </c>
      <c r="AA1804">
        <v>18852.876776374291</v>
      </c>
      <c r="AB1804">
        <v>641</v>
      </c>
      <c r="AC1804">
        <v>899.2</v>
      </c>
      <c r="AD1804">
        <v>2202.8047037413512</v>
      </c>
      <c r="AE1804">
        <v>10105.9254</v>
      </c>
      <c r="AF1804">
        <v>1456.909439349505</v>
      </c>
      <c r="AG1804">
        <v>14782</v>
      </c>
      <c r="AH1804">
        <v>3576.109384140686</v>
      </c>
      <c r="AI1804">
        <v>756.37080000000003</v>
      </c>
      <c r="AJ1804">
        <v>4088.5377166738322</v>
      </c>
      <c r="AK1804">
        <v>777.16653963141584</v>
      </c>
      <c r="AL1804">
        <v>84339.078125</v>
      </c>
      <c r="AM1804">
        <v>64817.03515625</v>
      </c>
      <c r="AN1804">
        <v>19522.052734375</v>
      </c>
      <c r="AO1804" s="5" t="s">
        <v>2594</v>
      </c>
    </row>
    <row r="1805" spans="1:41" ht="15" x14ac:dyDescent="0.25">
      <c r="A1805">
        <v>2017</v>
      </c>
      <c r="B1805" s="5" t="s">
        <v>1808</v>
      </c>
      <c r="C1805" s="5" t="s">
        <v>363</v>
      </c>
      <c r="D1805" s="5" t="s">
        <v>91</v>
      </c>
      <c r="E1805" s="5" t="s">
        <v>27</v>
      </c>
      <c r="F1805" s="5" t="s">
        <v>27</v>
      </c>
      <c r="G1805" s="5" t="s">
        <v>94</v>
      </c>
      <c r="H1805" s="5" t="s">
        <v>319</v>
      </c>
      <c r="I1805">
        <v>3949.9258032753469</v>
      </c>
      <c r="J1805">
        <v>12262.754206181813</v>
      </c>
      <c r="K1805">
        <v>51.565611008816539</v>
      </c>
      <c r="L1805">
        <v>234.10787398002708</v>
      </c>
      <c r="M1805">
        <v>6619.2583313549922</v>
      </c>
      <c r="N1805">
        <v>1121.0363833316715</v>
      </c>
      <c r="O1805">
        <v>0</v>
      </c>
      <c r="P1805">
        <v>10214.995009769193</v>
      </c>
      <c r="Q1805">
        <v>2229.9118984992656</v>
      </c>
      <c r="R1805">
        <v>1907.3428001538532</v>
      </c>
      <c r="S1805">
        <v>5270.0054451010501</v>
      </c>
      <c r="T1805">
        <v>0</v>
      </c>
      <c r="U1805">
        <v>154.69683302644961</v>
      </c>
      <c r="V1805">
        <v>4936.8915979840958</v>
      </c>
      <c r="W1805">
        <v>3506.4615485995246</v>
      </c>
      <c r="X1805">
        <v>5300.1728294522081</v>
      </c>
      <c r="Y1805">
        <v>15135.055530441277</v>
      </c>
      <c r="Z1805">
        <v>3173.7463036556683</v>
      </c>
      <c r="AA1805">
        <v>37400.882278724348</v>
      </c>
      <c r="AB1805">
        <v>175.32307742997622</v>
      </c>
      <c r="AC1805">
        <v>1151.0991345498117</v>
      </c>
      <c r="AD1805">
        <v>4999.8320696713063</v>
      </c>
      <c r="AE1805">
        <v>5796.7352701533591</v>
      </c>
      <c r="AF1805">
        <v>8684.8421028795347</v>
      </c>
      <c r="AG1805">
        <v>37098.891959175155</v>
      </c>
      <c r="AH1805">
        <v>7417.3815961981936</v>
      </c>
      <c r="AI1805">
        <v>201.10588293438451</v>
      </c>
      <c r="AJ1805">
        <v>2849.0000082371139</v>
      </c>
      <c r="AK1805">
        <v>222.76343955808744</v>
      </c>
      <c r="AL1805">
        <v>182065.78125</v>
      </c>
      <c r="AM1805">
        <v>148301.921875</v>
      </c>
      <c r="AN1805">
        <v>33763.8671875</v>
      </c>
      <c r="AO1805" s="5" t="s">
        <v>2595</v>
      </c>
    </row>
    <row r="1806" spans="1:41" ht="15" x14ac:dyDescent="0.25">
      <c r="A1806">
        <v>2017</v>
      </c>
      <c r="B1806" s="5" t="s">
        <v>1806</v>
      </c>
      <c r="C1806" s="5" t="s">
        <v>363</v>
      </c>
      <c r="D1806" s="5" t="s">
        <v>91</v>
      </c>
      <c r="E1806" s="5" t="s">
        <v>27</v>
      </c>
      <c r="F1806" s="5" t="s">
        <v>27</v>
      </c>
      <c r="G1806" s="5" t="s">
        <v>94</v>
      </c>
      <c r="H1806" s="5" t="s">
        <v>319</v>
      </c>
      <c r="I1806">
        <v>8173.6678524568251</v>
      </c>
      <c r="J1806">
        <v>6679.2685530889003</v>
      </c>
      <c r="K1806">
        <v>42.850159121660944</v>
      </c>
      <c r="L1806">
        <v>224.96333538871997</v>
      </c>
      <c r="M1806">
        <v>4311.7972616171328</v>
      </c>
      <c r="N1806">
        <v>1482.5083802116646</v>
      </c>
      <c r="O1806">
        <v>0</v>
      </c>
      <c r="P1806">
        <v>9417.0723447696237</v>
      </c>
      <c r="Q1806">
        <v>0</v>
      </c>
      <c r="R1806">
        <v>3974.9296644282176</v>
      </c>
      <c r="S1806">
        <v>3321.9585859067647</v>
      </c>
      <c r="T1806">
        <v>669.53373627595226</v>
      </c>
      <c r="U1806">
        <v>172.22872866671761</v>
      </c>
      <c r="V1806">
        <v>7332.7334796942296</v>
      </c>
      <c r="W1806">
        <v>2215.3532265898712</v>
      </c>
      <c r="X1806">
        <v>2410.3199158235329</v>
      </c>
      <c r="Y1806">
        <v>22080.686995391887</v>
      </c>
      <c r="Z1806">
        <v>1676.5124756349846</v>
      </c>
      <c r="AA1806">
        <v>26983.377217656755</v>
      </c>
      <c r="AB1806">
        <v>176.75690637685142</v>
      </c>
      <c r="AC1806">
        <v>769.80952543196736</v>
      </c>
      <c r="AD1806">
        <v>6344.5018081451308</v>
      </c>
      <c r="AE1806">
        <v>6552.4138707711581</v>
      </c>
      <c r="AF1806">
        <v>5710.8549569393626</v>
      </c>
      <c r="AG1806">
        <v>35995.666652459782</v>
      </c>
      <c r="AH1806">
        <v>22892.251083595515</v>
      </c>
      <c r="AI1806">
        <v>417.78905143619426</v>
      </c>
      <c r="AJ1806">
        <v>8488.5207042081165</v>
      </c>
      <c r="AK1806">
        <v>441.35663895310773</v>
      </c>
      <c r="AL1806">
        <v>188959.671875</v>
      </c>
      <c r="AM1806">
        <v>145715.203125</v>
      </c>
      <c r="AN1806">
        <v>43244.46875</v>
      </c>
      <c r="AO1806" s="5" t="s">
        <v>2596</v>
      </c>
    </row>
    <row r="1807" spans="1:41" ht="15" x14ac:dyDescent="0.25">
      <c r="A1807">
        <v>2017</v>
      </c>
      <c r="B1807" s="5" t="s">
        <v>803</v>
      </c>
      <c r="C1807" s="5" t="s">
        <v>363</v>
      </c>
      <c r="D1807" s="5" t="s">
        <v>91</v>
      </c>
      <c r="E1807" s="5" t="s">
        <v>27</v>
      </c>
      <c r="F1807" s="5" t="s">
        <v>27</v>
      </c>
      <c r="G1807" s="5" t="s">
        <v>94</v>
      </c>
      <c r="H1807" s="5" t="s">
        <v>319</v>
      </c>
      <c r="I1807">
        <v>6582</v>
      </c>
      <c r="J1807">
        <v>1101.25</v>
      </c>
      <c r="K1807">
        <v>0</v>
      </c>
      <c r="L1807">
        <v>9.8522167487684733</v>
      </c>
      <c r="M1807">
        <v>3700</v>
      </c>
      <c r="N1807">
        <v>1104</v>
      </c>
      <c r="O1807">
        <v>203.858</v>
      </c>
      <c r="P1807">
        <v>6259.77</v>
      </c>
      <c r="Q1807">
        <v>46.8264</v>
      </c>
      <c r="R1807">
        <v>1721.7052460550001</v>
      </c>
      <c r="S1807">
        <v>2756.2420871999989</v>
      </c>
      <c r="T1807">
        <v>0</v>
      </c>
      <c r="U1807">
        <v>184</v>
      </c>
      <c r="V1807">
        <v>1797</v>
      </c>
      <c r="W1807">
        <v>5520</v>
      </c>
      <c r="X1807">
        <v>380.39215686274508</v>
      </c>
      <c r="Y1807">
        <v>13530</v>
      </c>
      <c r="Z1807">
        <v>2430.727988000001</v>
      </c>
      <c r="AA1807">
        <v>45817.759023537568</v>
      </c>
      <c r="AB1807">
        <v>136</v>
      </c>
      <c r="AC1807">
        <v>1089.9000000000001</v>
      </c>
      <c r="AD1807">
        <v>7887.4441582552454</v>
      </c>
      <c r="AE1807">
        <v>3574.3896905168481</v>
      </c>
      <c r="AF1807">
        <v>8263.3948248662655</v>
      </c>
      <c r="AG1807">
        <v>45623</v>
      </c>
      <c r="AH1807">
        <v>914.00900000000001</v>
      </c>
      <c r="AI1807">
        <v>432</v>
      </c>
      <c r="AJ1807">
        <v>1268</v>
      </c>
      <c r="AK1807">
        <v>227</v>
      </c>
      <c r="AL1807">
        <v>162560.53125</v>
      </c>
      <c r="AM1807">
        <v>140403.578125</v>
      </c>
      <c r="AN1807">
        <v>22156.9453125</v>
      </c>
      <c r="AO1807" s="5" t="s">
        <v>1051</v>
      </c>
    </row>
    <row r="1808" spans="1:41" ht="15" x14ac:dyDescent="0.25">
      <c r="A1808">
        <v>2017</v>
      </c>
      <c r="B1808" s="5" t="s">
        <v>1807</v>
      </c>
      <c r="C1808" s="5" t="s">
        <v>363</v>
      </c>
      <c r="D1808" s="5" t="s">
        <v>91</v>
      </c>
      <c r="E1808" s="5" t="s">
        <v>27</v>
      </c>
      <c r="F1808" s="5" t="s">
        <v>27</v>
      </c>
      <c r="G1808" s="5" t="s">
        <v>94</v>
      </c>
      <c r="H1808" s="5" t="s">
        <v>319</v>
      </c>
      <c r="I1808">
        <v>2887.0712059307948</v>
      </c>
      <c r="J1808">
        <v>5903.7465061970906</v>
      </c>
      <c r="K1808">
        <v>42.301409610707616</v>
      </c>
      <c r="L1808">
        <v>240.0604995407657</v>
      </c>
      <c r="M1808">
        <v>5458.5078002131941</v>
      </c>
      <c r="N1808">
        <v>1475.261660173428</v>
      </c>
      <c r="O1808">
        <v>0</v>
      </c>
      <c r="P1808">
        <v>13600.326203938605</v>
      </c>
      <c r="Q1808">
        <v>0</v>
      </c>
      <c r="R1808">
        <v>3421.1317899421797</v>
      </c>
      <c r="S1808">
        <v>6450.9649656329111</v>
      </c>
      <c r="T1808">
        <v>660.95952516730642</v>
      </c>
      <c r="U1808">
        <v>158.63028604015355</v>
      </c>
      <c r="V1808">
        <v>10424.124863318624</v>
      </c>
      <c r="W1808">
        <v>1858.0894171503319</v>
      </c>
      <c r="X1808">
        <v>3954.124263360894</v>
      </c>
      <c r="Y1808">
        <v>29928.236724223236</v>
      </c>
      <c r="Z1808">
        <v>189.29880800791656</v>
      </c>
      <c r="AA1808">
        <v>28396.728805759762</v>
      </c>
      <c r="AB1808">
        <v>179.78099084550735</v>
      </c>
      <c r="AC1808">
        <v>771.36620425125341</v>
      </c>
      <c r="AD1808">
        <v>7290.2863010793444</v>
      </c>
      <c r="AE1808">
        <v>2000.85667458647</v>
      </c>
      <c r="AF1808">
        <v>7384.3698302114926</v>
      </c>
      <c r="AG1808">
        <v>43589.487533353662</v>
      </c>
      <c r="AH1808">
        <v>18232.660983196907</v>
      </c>
      <c r="AI1808">
        <v>206.2193718521996</v>
      </c>
      <c r="AJ1808">
        <v>8232.3297456246473</v>
      </c>
      <c r="AK1808">
        <v>467.27786810962442</v>
      </c>
      <c r="AL1808">
        <v>203404.203125</v>
      </c>
      <c r="AM1808">
        <v>158603.015625</v>
      </c>
      <c r="AN1808">
        <v>44801.17578125</v>
      </c>
      <c r="AO1808" s="5" t="s">
        <v>2597</v>
      </c>
    </row>
    <row r="1809" spans="1:41" ht="15" x14ac:dyDescent="0.25">
      <c r="A1809">
        <v>2017</v>
      </c>
      <c r="B1809" s="5" t="s">
        <v>1806</v>
      </c>
      <c r="C1809" s="5" t="s">
        <v>363</v>
      </c>
      <c r="D1809" s="5" t="s">
        <v>91</v>
      </c>
      <c r="E1809" s="5" t="s">
        <v>27</v>
      </c>
      <c r="F1809" s="5" t="s">
        <v>27</v>
      </c>
      <c r="G1809" s="5" t="s">
        <v>97</v>
      </c>
      <c r="H1809" s="5" t="s">
        <v>319</v>
      </c>
      <c r="I1809">
        <v>8240.4</v>
      </c>
      <c r="J1809">
        <v>6372.17</v>
      </c>
      <c r="K1809">
        <v>44</v>
      </c>
      <c r="L1809">
        <v>227.3107536</v>
      </c>
      <c r="M1809">
        <v>4326.8749999999991</v>
      </c>
      <c r="N1809">
        <v>1527.5666593359369</v>
      </c>
      <c r="O1809">
        <v>0</v>
      </c>
      <c r="P1809">
        <v>9564.2816000000021</v>
      </c>
      <c r="Q1809">
        <v>0</v>
      </c>
      <c r="R1809">
        <v>3967.5281926987032</v>
      </c>
      <c r="S1809">
        <v>3338</v>
      </c>
      <c r="T1809">
        <v>673.05664062499989</v>
      </c>
      <c r="U1809">
        <v>150</v>
      </c>
      <c r="V1809">
        <v>7371.316328124999</v>
      </c>
      <c r="W1809">
        <v>2188.1150649599999</v>
      </c>
      <c r="X1809">
        <v>2532.3932100000002</v>
      </c>
      <c r="Y1809">
        <v>22925</v>
      </c>
      <c r="Z1809">
        <v>1686.9764505600001</v>
      </c>
      <c r="AA1809">
        <v>27496.929008242689</v>
      </c>
      <c r="AB1809">
        <v>165</v>
      </c>
      <c r="AC1809">
        <v>793.20660000000009</v>
      </c>
      <c r="AD1809">
        <v>6384.4551239700004</v>
      </c>
      <c r="AE1809">
        <v>6599.2567642745171</v>
      </c>
      <c r="AF1809">
        <v>5770.4458449599997</v>
      </c>
      <c r="AG1809">
        <v>36304.516516478412</v>
      </c>
      <c r="AH1809">
        <v>23292.8457607575</v>
      </c>
      <c r="AI1809">
        <v>413.87112000000002</v>
      </c>
      <c r="AJ1809">
        <v>8661.4944477768076</v>
      </c>
      <c r="AK1809">
        <v>493</v>
      </c>
      <c r="AL1809">
        <v>191510.015625</v>
      </c>
      <c r="AM1809">
        <v>147658.40625</v>
      </c>
      <c r="AN1809">
        <v>43851.61328125</v>
      </c>
      <c r="AO1809" s="5" t="s">
        <v>2599</v>
      </c>
    </row>
    <row r="1810" spans="1:41" ht="15" x14ac:dyDescent="0.25">
      <c r="A1810">
        <v>2017</v>
      </c>
      <c r="B1810" s="5" t="s">
        <v>1807</v>
      </c>
      <c r="C1810" s="5" t="s">
        <v>363</v>
      </c>
      <c r="D1810" s="5" t="s">
        <v>91</v>
      </c>
      <c r="E1810" s="5" t="s">
        <v>27</v>
      </c>
      <c r="F1810" s="5" t="s">
        <v>27</v>
      </c>
      <c r="G1810" s="5" t="s">
        <v>97</v>
      </c>
      <c r="H1810" s="5" t="s">
        <v>319</v>
      </c>
      <c r="I1810">
        <v>2784.6</v>
      </c>
      <c r="J1810">
        <v>5970.8</v>
      </c>
      <c r="K1810">
        <v>42.523751511999997</v>
      </c>
      <c r="L1810">
        <v>244.6833</v>
      </c>
      <c r="M1810">
        <v>5419.6143749999992</v>
      </c>
      <c r="N1810">
        <v>1502</v>
      </c>
      <c r="O1810">
        <v>0</v>
      </c>
      <c r="P1810">
        <v>13673.898285465601</v>
      </c>
      <c r="Q1810">
        <v>0</v>
      </c>
      <c r="R1810">
        <v>3466.2329224567729</v>
      </c>
      <c r="S1810">
        <v>7018.2851265984</v>
      </c>
      <c r="T1810">
        <v>670.81000000000006</v>
      </c>
      <c r="U1810">
        <v>157.6206</v>
      </c>
      <c r="V1810">
        <v>10460</v>
      </c>
      <c r="W1810">
        <v>1827.9828</v>
      </c>
      <c r="X1810">
        <v>4086.0093999999999</v>
      </c>
      <c r="Y1810">
        <v>30682</v>
      </c>
      <c r="Z1810">
        <v>206.029</v>
      </c>
      <c r="AA1810">
        <v>28648.70483457427</v>
      </c>
      <c r="AB1810">
        <v>170</v>
      </c>
      <c r="AC1810">
        <v>783.2</v>
      </c>
      <c r="AD1810">
        <v>7931.4192819351856</v>
      </c>
      <c r="AE1810">
        <v>1968.4367999999999</v>
      </c>
      <c r="AF1810">
        <v>7526.2508611117364</v>
      </c>
      <c r="AG1810">
        <v>44423</v>
      </c>
      <c r="AH1810">
        <v>19183.159172904841</v>
      </c>
      <c r="AI1810">
        <v>202.87799999999999</v>
      </c>
      <c r="AJ1810">
        <v>8661.4944477768076</v>
      </c>
      <c r="AK1810">
        <v>482.51736158999978</v>
      </c>
      <c r="AL1810">
        <v>208194.15625</v>
      </c>
      <c r="AM1810">
        <v>161158.96875</v>
      </c>
      <c r="AN1810">
        <v>47035.19921875</v>
      </c>
      <c r="AO1810" s="5" t="s">
        <v>2598</v>
      </c>
    </row>
    <row r="1811" spans="1:41" ht="15" x14ac:dyDescent="0.25">
      <c r="A1811">
        <v>2017</v>
      </c>
      <c r="B1811" s="5" t="s">
        <v>803</v>
      </c>
      <c r="C1811" s="5" t="s">
        <v>363</v>
      </c>
      <c r="D1811" s="5" t="s">
        <v>91</v>
      </c>
      <c r="E1811" s="5" t="s">
        <v>27</v>
      </c>
      <c r="F1811" s="5" t="s">
        <v>27</v>
      </c>
      <c r="G1811" s="5" t="s">
        <v>97</v>
      </c>
      <c r="H1811" s="5" t="s">
        <v>319</v>
      </c>
      <c r="I1811">
        <v>6680.73</v>
      </c>
      <c r="J1811">
        <v>1124.37625</v>
      </c>
      <c r="K1811">
        <v>0</v>
      </c>
      <c r="L1811">
        <v>10</v>
      </c>
      <c r="M1811">
        <v>3700</v>
      </c>
      <c r="N1811">
        <v>1104</v>
      </c>
      <c r="O1811">
        <v>203.858</v>
      </c>
      <c r="P1811">
        <v>6260</v>
      </c>
      <c r="Q1811">
        <v>46.8264</v>
      </c>
      <c r="R1811">
        <v>1721.7052460550001</v>
      </c>
      <c r="S1811">
        <v>2756.2420871999989</v>
      </c>
      <c r="T1811">
        <v>0</v>
      </c>
      <c r="U1811">
        <v>184</v>
      </c>
      <c r="V1811">
        <v>1797</v>
      </c>
      <c r="W1811">
        <v>5520</v>
      </c>
      <c r="X1811">
        <v>388</v>
      </c>
      <c r="Y1811">
        <v>13530</v>
      </c>
      <c r="Z1811">
        <v>2430.7279880000001</v>
      </c>
      <c r="AA1811">
        <v>47205.517116719988</v>
      </c>
      <c r="AB1811">
        <v>136</v>
      </c>
      <c r="AC1811">
        <v>1089.9000000000001</v>
      </c>
      <c r="AD1811">
        <v>7887.4441582552454</v>
      </c>
      <c r="AE1811">
        <v>3574.3896905168481</v>
      </c>
      <c r="AF1811">
        <v>8387.3457472392583</v>
      </c>
      <c r="AG1811">
        <v>46490</v>
      </c>
      <c r="AH1811">
        <v>934.57420249999996</v>
      </c>
      <c r="AI1811">
        <v>432</v>
      </c>
      <c r="AJ1811">
        <v>1284.4839999999999</v>
      </c>
      <c r="AK1811">
        <v>227</v>
      </c>
      <c r="AL1811">
        <v>165106.125</v>
      </c>
      <c r="AM1811">
        <v>142921</v>
      </c>
      <c r="AN1811">
        <v>22185.1171875</v>
      </c>
      <c r="AO1811" s="5" t="s">
        <v>1052</v>
      </c>
    </row>
    <row r="1812" spans="1:41" ht="15" x14ac:dyDescent="0.25">
      <c r="A1812">
        <v>2017</v>
      </c>
      <c r="B1812" s="5" t="s">
        <v>1808</v>
      </c>
      <c r="C1812" s="5" t="s">
        <v>363</v>
      </c>
      <c r="D1812" s="5" t="s">
        <v>91</v>
      </c>
      <c r="E1812" s="5" t="s">
        <v>27</v>
      </c>
      <c r="F1812" s="5" t="s">
        <v>27</v>
      </c>
      <c r="G1812" s="5" t="s">
        <v>97</v>
      </c>
      <c r="H1812" s="5" t="s">
        <v>319</v>
      </c>
      <c r="I1812">
        <v>3992.5490299999992</v>
      </c>
      <c r="J1812">
        <v>12581.512500000001</v>
      </c>
      <c r="K1812">
        <v>41.657288000000001</v>
      </c>
      <c r="L1812">
        <v>240.59729999999999</v>
      </c>
      <c r="M1812">
        <v>6578.7446874999996</v>
      </c>
      <c r="N1812">
        <v>1120.262820677</v>
      </c>
      <c r="O1812">
        <v>0</v>
      </c>
      <c r="P1812">
        <v>10305.00812484</v>
      </c>
      <c r="Q1812">
        <v>0</v>
      </c>
      <c r="R1812">
        <v>1929.5741253212909</v>
      </c>
      <c r="S1812">
        <v>5232.6400000000003</v>
      </c>
      <c r="T1812">
        <v>0</v>
      </c>
      <c r="U1812">
        <v>154.53</v>
      </c>
      <c r="V1812">
        <v>4889</v>
      </c>
      <c r="W1812">
        <v>3464.6</v>
      </c>
      <c r="X1812">
        <v>5241.7027572815541</v>
      </c>
      <c r="Y1812">
        <v>15225.83</v>
      </c>
      <c r="Z1812">
        <v>3145.089003</v>
      </c>
      <c r="AA1812">
        <v>37898.365383800337</v>
      </c>
      <c r="AB1812">
        <v>170</v>
      </c>
      <c r="AC1812">
        <v>1133.00387</v>
      </c>
      <c r="AD1812">
        <v>4954.6530570879613</v>
      </c>
      <c r="AE1812">
        <v>5864.3000029795394</v>
      </c>
      <c r="AF1812">
        <v>8901.0754334557241</v>
      </c>
      <c r="AG1812">
        <v>38113.733715844908</v>
      </c>
      <c r="AH1812">
        <v>7519.4675925921574</v>
      </c>
      <c r="AI1812">
        <v>198.9</v>
      </c>
      <c r="AJ1812">
        <v>2880.522969132131</v>
      </c>
      <c r="AK1812">
        <v>223.56</v>
      </c>
      <c r="AL1812">
        <v>182000.890625</v>
      </c>
      <c r="AM1812">
        <v>148374.9375</v>
      </c>
      <c r="AN1812">
        <v>33625.921875</v>
      </c>
      <c r="AO1812" s="5" t="s">
        <v>2600</v>
      </c>
    </row>
    <row r="1813" spans="1:41" ht="15" x14ac:dyDescent="0.25">
      <c r="A1813">
        <v>2017</v>
      </c>
      <c r="B1813" s="5" t="s">
        <v>803</v>
      </c>
      <c r="C1813" s="5" t="s">
        <v>363</v>
      </c>
      <c r="D1813" s="5" t="s">
        <v>91</v>
      </c>
      <c r="E1813" s="5" t="s">
        <v>453</v>
      </c>
      <c r="F1813" s="5" t="s">
        <v>453</v>
      </c>
      <c r="G1813" s="5" t="s">
        <v>97</v>
      </c>
      <c r="H1813" s="5" t="s">
        <v>319</v>
      </c>
      <c r="I1813">
        <v>4600</v>
      </c>
      <c r="J1813">
        <v>4595</v>
      </c>
      <c r="K1813">
        <v>115</v>
      </c>
      <c r="L1813">
        <v>265</v>
      </c>
      <c r="M1813">
        <v>5000</v>
      </c>
      <c r="N1813">
        <v>50</v>
      </c>
      <c r="O1813">
        <v>0</v>
      </c>
      <c r="P1813">
        <v>771</v>
      </c>
      <c r="Q1813">
        <v>80.942750810202213</v>
      </c>
      <c r="R1813">
        <v>654.75</v>
      </c>
      <c r="S1813">
        <v>4594.4618135999999</v>
      </c>
      <c r="T1813">
        <v>0</v>
      </c>
      <c r="U1813">
        <v>12</v>
      </c>
      <c r="V1813">
        <v>193</v>
      </c>
      <c r="W1813">
        <v>1448</v>
      </c>
      <c r="X1813">
        <v>1541.99255547602</v>
      </c>
      <c r="Y1813">
        <v>4302</v>
      </c>
      <c r="Z1813">
        <v>773.06700000000001</v>
      </c>
      <c r="AA1813">
        <v>16123.090195004021</v>
      </c>
      <c r="AB1813"/>
      <c r="AC1813">
        <v>0</v>
      </c>
      <c r="AD1813">
        <v>2072.7666458399999</v>
      </c>
      <c r="AE1813">
        <v>1052.2</v>
      </c>
      <c r="AF1813">
        <v>3967.6350000000002</v>
      </c>
      <c r="AG1813">
        <v>35790</v>
      </c>
      <c r="AH1813">
        <v>4483.7394999999997</v>
      </c>
      <c r="AI1813">
        <v>1462</v>
      </c>
      <c r="AJ1813">
        <v>5201.734739999999</v>
      </c>
      <c r="AK1813"/>
      <c r="AL1813">
        <v>99149.3828125</v>
      </c>
      <c r="AM1813">
        <v>78431.421875</v>
      </c>
      <c r="AN1813">
        <v>20717.9609375</v>
      </c>
      <c r="AO1813" s="5" t="s">
        <v>1053</v>
      </c>
    </row>
    <row r="1814" spans="1:41" ht="15" x14ac:dyDescent="0.25">
      <c r="A1814">
        <v>2017</v>
      </c>
      <c r="B1814" s="5" t="s">
        <v>1806</v>
      </c>
      <c r="C1814" s="5" t="s">
        <v>363</v>
      </c>
      <c r="D1814" s="5" t="s">
        <v>91</v>
      </c>
      <c r="E1814" s="5" t="s">
        <v>453</v>
      </c>
      <c r="F1814" s="5" t="s">
        <v>453</v>
      </c>
      <c r="G1814" s="5" t="s">
        <v>97</v>
      </c>
      <c r="H1814" s="5" t="s">
        <v>319</v>
      </c>
      <c r="I1814">
        <v>2088.96</v>
      </c>
      <c r="J1814">
        <v>4217</v>
      </c>
      <c r="K1814">
        <v>219</v>
      </c>
      <c r="L1814">
        <v>273</v>
      </c>
      <c r="M1814">
        <v>752.49999999999977</v>
      </c>
      <c r="N1814">
        <v>77.266902343749962</v>
      </c>
      <c r="O1814">
        <v>0</v>
      </c>
      <c r="P1814">
        <v>550</v>
      </c>
      <c r="Q1814">
        <v>66</v>
      </c>
      <c r="R1814">
        <v>694.48389065788217</v>
      </c>
      <c r="S1814">
        <v>5384</v>
      </c>
      <c r="T1814">
        <v>0</v>
      </c>
      <c r="U1814"/>
      <c r="V1814">
        <v>108</v>
      </c>
      <c r="W1814">
        <v>973.245</v>
      </c>
      <c r="X1814">
        <v>1094.3008813772001</v>
      </c>
      <c r="Y1814">
        <v>4656</v>
      </c>
      <c r="Z1814">
        <v>994.5</v>
      </c>
      <c r="AA1814">
        <v>15967.579065326599</v>
      </c>
      <c r="AB1814">
        <v>0</v>
      </c>
      <c r="AC1814">
        <v>173.29862382812499</v>
      </c>
      <c r="AD1814">
        <v>1993.6855399999999</v>
      </c>
      <c r="AE1814">
        <v>1050.625</v>
      </c>
      <c r="AF1814">
        <v>5524.7337446399997</v>
      </c>
      <c r="AG1814">
        <v>26223.13675572793</v>
      </c>
      <c r="AH1814">
        <v>4317.4466549375011</v>
      </c>
      <c r="AI1814">
        <v>1582</v>
      </c>
      <c r="AJ1814">
        <v>4468.5538330252502</v>
      </c>
      <c r="AK1814"/>
      <c r="AL1814">
        <v>83449.3125</v>
      </c>
      <c r="AM1814">
        <v>67133.1328125</v>
      </c>
      <c r="AN1814">
        <v>16316.177734375</v>
      </c>
      <c r="AO1814" s="5" t="s">
        <v>2601</v>
      </c>
    </row>
    <row r="1815" spans="1:41" ht="15" x14ac:dyDescent="0.25">
      <c r="A1815">
        <v>2017</v>
      </c>
      <c r="B1815" s="5" t="s">
        <v>1807</v>
      </c>
      <c r="C1815" s="5" t="s">
        <v>363</v>
      </c>
      <c r="D1815" s="5" t="s">
        <v>91</v>
      </c>
      <c r="E1815" s="5" t="s">
        <v>453</v>
      </c>
      <c r="F1815" s="5" t="s">
        <v>453</v>
      </c>
      <c r="G1815" s="5" t="s">
        <v>97</v>
      </c>
      <c r="H1815" s="5" t="s">
        <v>319</v>
      </c>
      <c r="I1815">
        <v>2496.96</v>
      </c>
      <c r="J1815">
        <v>4066.0554000000002</v>
      </c>
      <c r="K1815">
        <v>180.53601340033501</v>
      </c>
      <c r="L1815">
        <v>273</v>
      </c>
      <c r="M1815">
        <v>3842.0812499999988</v>
      </c>
      <c r="N1815">
        <v>54</v>
      </c>
      <c r="O1815">
        <v>0</v>
      </c>
      <c r="P1815">
        <v>550</v>
      </c>
      <c r="Q1815">
        <v>40.268849087040003</v>
      </c>
      <c r="R1815">
        <v>283.95668370893878</v>
      </c>
      <c r="S1815">
        <v>5088.1274684006084</v>
      </c>
      <c r="T1815">
        <v>0</v>
      </c>
      <c r="U1815"/>
      <c r="V1815">
        <v>236</v>
      </c>
      <c r="W1815">
        <v>988.38</v>
      </c>
      <c r="X1815">
        <v>1185.80502</v>
      </c>
      <c r="Y1815">
        <v>5134</v>
      </c>
      <c r="Z1815">
        <v>796.49199999999996</v>
      </c>
      <c r="AA1815">
        <v>15339.204940828369</v>
      </c>
      <c r="AB1815">
        <v>0</v>
      </c>
      <c r="AC1815">
        <v>173</v>
      </c>
      <c r="AD1815">
        <v>1510.0995</v>
      </c>
      <c r="AE1815">
        <v>1300.5</v>
      </c>
      <c r="AF1815">
        <v>2900.5061903999999</v>
      </c>
      <c r="AG1815">
        <v>39042</v>
      </c>
      <c r="AH1815">
        <v>4137.6737880065348</v>
      </c>
      <c r="AI1815">
        <v>1294</v>
      </c>
      <c r="AJ1815">
        <v>6967.3739743708284</v>
      </c>
      <c r="AK1815"/>
      <c r="AL1815">
        <v>97880.015625</v>
      </c>
      <c r="AM1815">
        <v>79653.3203125</v>
      </c>
      <c r="AN1815">
        <v>18226.703125</v>
      </c>
      <c r="AO1815" s="5" t="s">
        <v>2603</v>
      </c>
    </row>
    <row r="1816" spans="1:41" ht="15" x14ac:dyDescent="0.25">
      <c r="A1816">
        <v>2017</v>
      </c>
      <c r="B1816" s="5" t="s">
        <v>1808</v>
      </c>
      <c r="C1816" s="5" t="s">
        <v>363</v>
      </c>
      <c r="D1816" s="5" t="s">
        <v>91</v>
      </c>
      <c r="E1816" s="5" t="s">
        <v>453</v>
      </c>
      <c r="F1816" s="5" t="s">
        <v>453</v>
      </c>
      <c r="G1816" s="5" t="s">
        <v>97</v>
      </c>
      <c r="H1816" s="5" t="s">
        <v>319</v>
      </c>
      <c r="I1816">
        <v>2400</v>
      </c>
      <c r="J1816">
        <v>3961.44</v>
      </c>
      <c r="K1816">
        <v>176.83417085427141</v>
      </c>
      <c r="L1816">
        <v>265</v>
      </c>
      <c r="M1816">
        <v>3054.5</v>
      </c>
      <c r="N1816">
        <v>51.530028549999997</v>
      </c>
      <c r="O1816">
        <v>0</v>
      </c>
      <c r="P1816">
        <v>572.22</v>
      </c>
      <c r="Q1816">
        <v>33.616999999999997</v>
      </c>
      <c r="R1816">
        <v>448.08015358831869</v>
      </c>
      <c r="S1816">
        <v>4976.6400000000003</v>
      </c>
      <c r="T1816">
        <v>103.02249999999999</v>
      </c>
      <c r="U1816"/>
      <c r="V1816">
        <v>259</v>
      </c>
      <c r="W1816">
        <v>968.05</v>
      </c>
      <c r="X1816">
        <v>3122.5940989631072</v>
      </c>
      <c r="Y1816">
        <v>4288.7680800000007</v>
      </c>
      <c r="Z1816">
        <v>773.36048160000007</v>
      </c>
      <c r="AA1816">
        <v>14417.180495041521</v>
      </c>
      <c r="AB1816">
        <v>0</v>
      </c>
      <c r="AC1816">
        <v>35</v>
      </c>
      <c r="AD1816">
        <v>2050.7730471959849</v>
      </c>
      <c r="AE1816">
        <v>1325.88823615877</v>
      </c>
      <c r="AF1816">
        <v>4344.2350777991833</v>
      </c>
      <c r="AG1816">
        <v>38473.080115323683</v>
      </c>
      <c r="AH1816">
        <v>4045.8224870048498</v>
      </c>
      <c r="AI1816">
        <v>1491.24</v>
      </c>
      <c r="AJ1816">
        <v>6202.2690665080327</v>
      </c>
      <c r="AK1816"/>
      <c r="AL1816">
        <v>97840.140625</v>
      </c>
      <c r="AM1816">
        <v>77850.6640625</v>
      </c>
      <c r="AN1816">
        <v>19989.4765625</v>
      </c>
      <c r="AO1816" s="5" t="s">
        <v>2602</v>
      </c>
    </row>
    <row r="1817" spans="1:41" ht="15" x14ac:dyDescent="0.25">
      <c r="A1817">
        <v>2017</v>
      </c>
      <c r="B1817" s="5" t="s">
        <v>1808</v>
      </c>
      <c r="C1817" s="5" t="s">
        <v>363</v>
      </c>
      <c r="D1817" s="5" t="s">
        <v>91</v>
      </c>
      <c r="E1817" s="5" t="s">
        <v>456</v>
      </c>
      <c r="F1817" s="5" t="s">
        <v>456</v>
      </c>
      <c r="G1817" s="5" t="s">
        <v>97</v>
      </c>
      <c r="H1817" s="5" t="s">
        <v>319</v>
      </c>
      <c r="I1817"/>
      <c r="J1817"/>
      <c r="K1817">
        <v>1396.170309854271</v>
      </c>
      <c r="L1817">
        <v>3496.5</v>
      </c>
      <c r="M1817"/>
      <c r="N1817">
        <v>16316.707220245</v>
      </c>
      <c r="O1817"/>
      <c r="P1817">
        <v>21081.856168800001</v>
      </c>
      <c r="Q1817">
        <v>3217.3811898869658</v>
      </c>
      <c r="R1817"/>
      <c r="S1817">
        <v>17013.623044066801</v>
      </c>
      <c r="T1817">
        <v>11597.288500000001</v>
      </c>
      <c r="U1817">
        <v>1005.4752</v>
      </c>
      <c r="V1817">
        <v>8857</v>
      </c>
      <c r="W1817">
        <v>6714.6118694834922</v>
      </c>
      <c r="X1817">
        <v>14828.620924271851</v>
      </c>
      <c r="Y1817">
        <v>89495</v>
      </c>
      <c r="Z1817">
        <v>11016.368154399999</v>
      </c>
      <c r="AA1817">
        <v>109250.57581622541</v>
      </c>
      <c r="AB1817"/>
      <c r="AC1817">
        <v>13222.09123</v>
      </c>
      <c r="AD1817">
        <v>8032.6215098898074</v>
      </c>
      <c r="AE1817">
        <v>9499.8518051429328</v>
      </c>
      <c r="AF1817">
        <v>42129.876804937878</v>
      </c>
      <c r="AG1817">
        <v>159600.22415375261</v>
      </c>
      <c r="AH1817">
        <v>33150.638537830433</v>
      </c>
      <c r="AI1817">
        <v>19882.080000000002</v>
      </c>
      <c r="AJ1817">
        <v>28408.341185439869</v>
      </c>
      <c r="AK1817">
        <v>3152.61</v>
      </c>
      <c r="AL1817">
        <v>632365.4375</v>
      </c>
      <c r="AM1817">
        <v>516597.25</v>
      </c>
      <c r="AN1817">
        <v>115768.265625</v>
      </c>
      <c r="AO1817" s="5" t="s">
        <v>2606</v>
      </c>
    </row>
    <row r="1818" spans="1:41" ht="15" x14ac:dyDescent="0.25">
      <c r="A1818">
        <v>2017</v>
      </c>
      <c r="B1818" s="5" t="s">
        <v>803</v>
      </c>
      <c r="C1818" s="5" t="s">
        <v>363</v>
      </c>
      <c r="D1818" s="5" t="s">
        <v>91</v>
      </c>
      <c r="E1818" s="5" t="s">
        <v>456</v>
      </c>
      <c r="F1818" s="5" t="s">
        <v>456</v>
      </c>
      <c r="G1818" s="5" t="s">
        <v>97</v>
      </c>
      <c r="H1818" s="5" t="s">
        <v>319</v>
      </c>
      <c r="I1818"/>
      <c r="J1818"/>
      <c r="K1818"/>
      <c r="L1818"/>
      <c r="M1818"/>
      <c r="N1818"/>
      <c r="O1818"/>
      <c r="P1818"/>
      <c r="Q1818"/>
      <c r="R1818"/>
      <c r="S1818"/>
      <c r="T1818"/>
      <c r="U1818"/>
      <c r="V1818"/>
      <c r="W1818"/>
      <c r="X1818"/>
      <c r="Y1818"/>
      <c r="Z1818"/>
      <c r="AA1818"/>
      <c r="AB1818"/>
      <c r="AC1818"/>
      <c r="AD1818"/>
      <c r="AE1818"/>
      <c r="AF1818">
        <v>39563.75499999999</v>
      </c>
      <c r="AG1818">
        <v>158795</v>
      </c>
      <c r="AH1818">
        <v>45444.982102383081</v>
      </c>
      <c r="AI1818"/>
      <c r="AJ1818"/>
      <c r="AK1818"/>
      <c r="AL1818">
        <v>243803.734375</v>
      </c>
      <c r="AM1818">
        <v>198358.75</v>
      </c>
      <c r="AN1818">
        <v>45444.98046875</v>
      </c>
      <c r="AO1818" s="5" t="s">
        <v>1054</v>
      </c>
    </row>
    <row r="1819" spans="1:41" ht="15" x14ac:dyDescent="0.25">
      <c r="A1819">
        <v>2017</v>
      </c>
      <c r="B1819" s="5" t="s">
        <v>1806</v>
      </c>
      <c r="C1819" s="5" t="s">
        <v>363</v>
      </c>
      <c r="D1819" s="5" t="s">
        <v>91</v>
      </c>
      <c r="E1819" s="5" t="s">
        <v>456</v>
      </c>
      <c r="F1819" s="5" t="s">
        <v>456</v>
      </c>
      <c r="G1819" s="5" t="s">
        <v>97</v>
      </c>
      <c r="H1819" s="5" t="s">
        <v>319</v>
      </c>
      <c r="I1819">
        <v>13497.84</v>
      </c>
      <c r="J1819"/>
      <c r="K1819">
        <v>760</v>
      </c>
      <c r="L1819">
        <v>3029</v>
      </c>
      <c r="M1819">
        <v>12603.3</v>
      </c>
      <c r="N1819">
        <v>13238</v>
      </c>
      <c r="O1819"/>
      <c r="P1819">
        <v>17979.25814911383</v>
      </c>
      <c r="Q1819"/>
      <c r="R1819">
        <v>9398.6289088447029</v>
      </c>
      <c r="S1819">
        <v>14826</v>
      </c>
      <c r="T1819">
        <v>12387.4971171875</v>
      </c>
      <c r="U1819">
        <v>1051</v>
      </c>
      <c r="V1819">
        <v>8259</v>
      </c>
      <c r="W1819">
        <v>6200</v>
      </c>
      <c r="X1819">
        <v>13113.10810974392</v>
      </c>
      <c r="Y1819">
        <v>69900</v>
      </c>
      <c r="Z1819">
        <v>10401.484048128001</v>
      </c>
      <c r="AA1819">
        <v>101040.1333963397</v>
      </c>
      <c r="AB1819">
        <v>1522</v>
      </c>
      <c r="AC1819">
        <v>10713.163920000001</v>
      </c>
      <c r="AD1819">
        <v>22090.325859491899</v>
      </c>
      <c r="AE1819">
        <v>54973.620868617552</v>
      </c>
      <c r="AF1819">
        <v>29264.63587776</v>
      </c>
      <c r="AG1819">
        <v>154987.59952135981</v>
      </c>
      <c r="AH1819">
        <v>30144.00517588346</v>
      </c>
      <c r="AI1819">
        <v>5534.3358719999997</v>
      </c>
      <c r="AJ1819">
        <v>35329.794510248168</v>
      </c>
      <c r="AK1819">
        <v>2062</v>
      </c>
      <c r="AL1819">
        <v>654305.6875</v>
      </c>
      <c r="AM1819">
        <v>533063.125</v>
      </c>
      <c r="AN1819">
        <v>121242.578125</v>
      </c>
      <c r="AO1819" s="5" t="s">
        <v>2605</v>
      </c>
    </row>
    <row r="1820" spans="1:41" ht="15" x14ac:dyDescent="0.25">
      <c r="A1820">
        <v>2017</v>
      </c>
      <c r="B1820" s="5" t="s">
        <v>1807</v>
      </c>
      <c r="C1820" s="5" t="s">
        <v>363</v>
      </c>
      <c r="D1820" s="5" t="s">
        <v>91</v>
      </c>
      <c r="E1820" s="5" t="s">
        <v>456</v>
      </c>
      <c r="F1820" s="5" t="s">
        <v>456</v>
      </c>
      <c r="G1820" s="5" t="s">
        <v>97</v>
      </c>
      <c r="H1820" s="5" t="s">
        <v>319</v>
      </c>
      <c r="I1820">
        <v>10766.1</v>
      </c>
      <c r="J1820"/>
      <c r="K1820">
        <v>1382.3382030933351</v>
      </c>
      <c r="L1820">
        <v>3029</v>
      </c>
      <c r="M1820">
        <v>22027.1893476</v>
      </c>
      <c r="N1820">
        <v>16792</v>
      </c>
      <c r="O1820"/>
      <c r="P1820">
        <v>23338.075107074041</v>
      </c>
      <c r="Q1820">
        <v>3930.4701967483029</v>
      </c>
      <c r="R1820">
        <v>10114.18326945375</v>
      </c>
      <c r="S1820">
        <v>19308</v>
      </c>
      <c r="T1820">
        <v>12146.813899999999</v>
      </c>
      <c r="U1820">
        <v>1109.6490240000001</v>
      </c>
      <c r="V1820">
        <v>10945</v>
      </c>
      <c r="W1820"/>
      <c r="X1820">
        <v>14047.338985</v>
      </c>
      <c r="Y1820">
        <v>73664</v>
      </c>
      <c r="Z1820">
        <v>12024.496999999999</v>
      </c>
      <c r="AA1820">
        <v>114619.6778506463</v>
      </c>
      <c r="AB1820">
        <v>1479</v>
      </c>
      <c r="AC1820">
        <v>10461.5</v>
      </c>
      <c r="AD1820">
        <v>23625.755161172401</v>
      </c>
      <c r="AE1820">
        <v>11101.361438800001</v>
      </c>
      <c r="AF1820">
        <v>39006.698561293182</v>
      </c>
      <c r="AG1820">
        <v>180012</v>
      </c>
      <c r="AH1820">
        <v>57947.203341640488</v>
      </c>
      <c r="AI1820">
        <v>3895.2575999999999</v>
      </c>
      <c r="AJ1820">
        <v>36481.723617010757</v>
      </c>
      <c r="AK1820">
        <v>2301.6001459732161</v>
      </c>
      <c r="AL1820">
        <v>715556.4375</v>
      </c>
      <c r="AM1820">
        <v>557395.9375</v>
      </c>
      <c r="AN1820">
        <v>158160.484375</v>
      </c>
      <c r="AO1820" s="5" t="s">
        <v>2604</v>
      </c>
    </row>
    <row r="1821" spans="1:41" ht="15" x14ac:dyDescent="0.25">
      <c r="A1821">
        <v>2017</v>
      </c>
      <c r="B1821" s="5" t="s">
        <v>1806</v>
      </c>
      <c r="C1821" s="5" t="s">
        <v>363</v>
      </c>
      <c r="D1821" s="5" t="s">
        <v>91</v>
      </c>
      <c r="E1821" s="5" t="s">
        <v>457</v>
      </c>
      <c r="F1821" s="5" t="s">
        <v>457</v>
      </c>
      <c r="G1821" s="5" t="s">
        <v>97</v>
      </c>
      <c r="H1821" s="5" t="s">
        <v>319</v>
      </c>
      <c r="I1821"/>
      <c r="J1821"/>
      <c r="K1821">
        <v>55</v>
      </c>
      <c r="L1821"/>
      <c r="M1821">
        <v>0</v>
      </c>
      <c r="N1821">
        <v>275.95322265624998</v>
      </c>
      <c r="O1821">
        <v>0</v>
      </c>
      <c r="P1821">
        <v>0</v>
      </c>
      <c r="Q1821">
        <v>0</v>
      </c>
      <c r="R1821">
        <v>0</v>
      </c>
      <c r="S1821">
        <v>0</v>
      </c>
      <c r="T1821">
        <v>551.90644531249995</v>
      </c>
      <c r="U1821"/>
      <c r="V1821">
        <v>108</v>
      </c>
      <c r="W1821">
        <v>620</v>
      </c>
      <c r="X1821">
        <v>136.78761017215001</v>
      </c>
      <c r="Y1821">
        <v>0</v>
      </c>
      <c r="Z1821">
        <v>0</v>
      </c>
      <c r="AA1821">
        <v>0</v>
      </c>
      <c r="AB1821">
        <v>0</v>
      </c>
      <c r="AC1821">
        <v>0</v>
      </c>
      <c r="AD1821">
        <v>0</v>
      </c>
      <c r="AE1821">
        <v>538.4453125</v>
      </c>
      <c r="AF1821"/>
      <c r="AG1821">
        <v>0</v>
      </c>
      <c r="AH1821">
        <v>0</v>
      </c>
      <c r="AI1821">
        <v>0</v>
      </c>
      <c r="AJ1821">
        <v>0</v>
      </c>
      <c r="AK1821"/>
      <c r="AL1821">
        <v>2286.092529296875</v>
      </c>
      <c r="AM1821">
        <v>922.3985595703125</v>
      </c>
      <c r="AN1821">
        <v>1363.694091796875</v>
      </c>
      <c r="AO1821" s="5" t="s">
        <v>2609</v>
      </c>
    </row>
    <row r="1822" spans="1:41" ht="15" x14ac:dyDescent="0.25">
      <c r="A1822">
        <v>2017</v>
      </c>
      <c r="B1822" s="5" t="s">
        <v>1808</v>
      </c>
      <c r="C1822" s="5" t="s">
        <v>363</v>
      </c>
      <c r="D1822" s="5" t="s">
        <v>91</v>
      </c>
      <c r="E1822" s="5" t="s">
        <v>457</v>
      </c>
      <c r="F1822" s="5" t="s">
        <v>457</v>
      </c>
      <c r="G1822" s="5" t="s">
        <v>97</v>
      </c>
      <c r="H1822" s="5" t="s">
        <v>319</v>
      </c>
      <c r="I1822">
        <v>0</v>
      </c>
      <c r="J1822"/>
      <c r="K1822"/>
      <c r="L1822">
        <v>0</v>
      </c>
      <c r="M1822">
        <v>0</v>
      </c>
      <c r="N1822">
        <v>206.12011419999999</v>
      </c>
      <c r="O1822">
        <v>0</v>
      </c>
      <c r="P1822">
        <v>0</v>
      </c>
      <c r="Q1822">
        <v>0</v>
      </c>
      <c r="R1822">
        <v>422.77933228644258</v>
      </c>
      <c r="S1822">
        <v>0</v>
      </c>
      <c r="T1822">
        <v>0</v>
      </c>
      <c r="U1822"/>
      <c r="V1822">
        <v>54</v>
      </c>
      <c r="W1822">
        <v>0</v>
      </c>
      <c r="X1822">
        <v>318.67942748737869</v>
      </c>
      <c r="Y1822">
        <v>0</v>
      </c>
      <c r="Z1822">
        <v>0</v>
      </c>
      <c r="AA1822">
        <v>0</v>
      </c>
      <c r="AB1822">
        <v>0</v>
      </c>
      <c r="AC1822"/>
      <c r="AD1822"/>
      <c r="AE1822">
        <v>26.083320929769169</v>
      </c>
      <c r="AF1822"/>
      <c r="AG1822"/>
      <c r="AH1822">
        <v>0</v>
      </c>
      <c r="AI1822">
        <v>0</v>
      </c>
      <c r="AJ1822">
        <v>0</v>
      </c>
      <c r="AK1822"/>
      <c r="AL1822">
        <v>1027.6622314453125</v>
      </c>
      <c r="AM1822">
        <v>708.9827880859375</v>
      </c>
      <c r="AN1822">
        <v>318.67941284179687</v>
      </c>
      <c r="AO1822" s="5" t="s">
        <v>2607</v>
      </c>
    </row>
    <row r="1823" spans="1:41" ht="15" x14ac:dyDescent="0.25">
      <c r="A1823">
        <v>2017</v>
      </c>
      <c r="B1823" s="5" t="s">
        <v>803</v>
      </c>
      <c r="C1823" s="5" t="s">
        <v>363</v>
      </c>
      <c r="D1823" s="5" t="s">
        <v>91</v>
      </c>
      <c r="E1823" s="5" t="s">
        <v>457</v>
      </c>
      <c r="F1823" s="5" t="s">
        <v>457</v>
      </c>
      <c r="G1823" s="5" t="s">
        <v>97</v>
      </c>
      <c r="H1823" s="5" t="s">
        <v>319</v>
      </c>
      <c r="I1823">
        <v>0</v>
      </c>
      <c r="J1823"/>
      <c r="K1823">
        <v>18</v>
      </c>
      <c r="L1823">
        <v>0</v>
      </c>
      <c r="M1823">
        <v>0</v>
      </c>
      <c r="N1823">
        <v>200</v>
      </c>
      <c r="O1823">
        <v>0</v>
      </c>
      <c r="P1823">
        <v>0</v>
      </c>
      <c r="Q1823">
        <v>1</v>
      </c>
      <c r="R1823">
        <v>405.22</v>
      </c>
      <c r="S1823">
        <v>0</v>
      </c>
      <c r="T1823">
        <v>0</v>
      </c>
      <c r="U1823"/>
      <c r="V1823">
        <v>205</v>
      </c>
      <c r="W1823">
        <v>0</v>
      </c>
      <c r="X1823">
        <v>271.75564387974231</v>
      </c>
      <c r="Y1823">
        <v>0</v>
      </c>
      <c r="Z1823"/>
      <c r="AA1823">
        <v>0</v>
      </c>
      <c r="AB1823"/>
      <c r="AC1823">
        <v>0</v>
      </c>
      <c r="AD1823"/>
      <c r="AE1823">
        <v>26.083320929769169</v>
      </c>
      <c r="AF1823">
        <v>0</v>
      </c>
      <c r="AG1823"/>
      <c r="AH1823"/>
      <c r="AI1823"/>
      <c r="AJ1823">
        <v>0</v>
      </c>
      <c r="AK1823"/>
      <c r="AL1823">
        <v>1127.0589599609375</v>
      </c>
      <c r="AM1823">
        <v>837.30328369140625</v>
      </c>
      <c r="AN1823">
        <v>289.75564575195312</v>
      </c>
      <c r="AO1823" s="5" t="s">
        <v>1055</v>
      </c>
    </row>
    <row r="1824" spans="1:41" ht="15" x14ac:dyDescent="0.25">
      <c r="A1824">
        <v>2017</v>
      </c>
      <c r="B1824" s="5" t="s">
        <v>1807</v>
      </c>
      <c r="C1824" s="5" t="s">
        <v>363</v>
      </c>
      <c r="D1824" s="5" t="s">
        <v>91</v>
      </c>
      <c r="E1824" s="5" t="s">
        <v>457</v>
      </c>
      <c r="F1824" s="5" t="s">
        <v>457</v>
      </c>
      <c r="G1824" s="5" t="s">
        <v>97</v>
      </c>
      <c r="H1824" s="5" t="s">
        <v>319</v>
      </c>
      <c r="I1824">
        <v>0</v>
      </c>
      <c r="J1824"/>
      <c r="K1824"/>
      <c r="L1824">
        <v>0</v>
      </c>
      <c r="M1824">
        <v>0</v>
      </c>
      <c r="N1824">
        <v>215</v>
      </c>
      <c r="O1824">
        <v>0</v>
      </c>
      <c r="P1824">
        <v>0</v>
      </c>
      <c r="Q1824">
        <v>0</v>
      </c>
      <c r="R1824"/>
      <c r="S1824">
        <v>0</v>
      </c>
      <c r="T1824">
        <v>551.90644531249995</v>
      </c>
      <c r="U1824"/>
      <c r="V1824">
        <v>134</v>
      </c>
      <c r="W1824"/>
      <c r="X1824">
        <v>148.2256275</v>
      </c>
      <c r="Y1824">
        <v>0</v>
      </c>
      <c r="Z1824"/>
      <c r="AA1824">
        <v>0</v>
      </c>
      <c r="AB1824">
        <v>0</v>
      </c>
      <c r="AC1824"/>
      <c r="AD1824">
        <v>0</v>
      </c>
      <c r="AE1824">
        <v>50</v>
      </c>
      <c r="AF1824"/>
      <c r="AG1824">
        <v>0</v>
      </c>
      <c r="AH1824">
        <v>0</v>
      </c>
      <c r="AI1824">
        <v>0</v>
      </c>
      <c r="AJ1824">
        <v>0</v>
      </c>
      <c r="AK1824"/>
      <c r="AL1824">
        <v>1099.132080078125</v>
      </c>
      <c r="AM1824">
        <v>399</v>
      </c>
      <c r="AN1824">
        <v>700.132080078125</v>
      </c>
      <c r="AO1824" s="5" t="s">
        <v>2608</v>
      </c>
    </row>
    <row r="1825" spans="1:41" ht="15" x14ac:dyDescent="0.25">
      <c r="A1825">
        <v>2017</v>
      </c>
      <c r="B1825" s="5" t="s">
        <v>1806</v>
      </c>
      <c r="C1825" s="5" t="s">
        <v>367</v>
      </c>
      <c r="D1825" s="5" t="s">
        <v>91</v>
      </c>
      <c r="E1825" s="5" t="s">
        <v>154</v>
      </c>
      <c r="F1825" s="5" t="s">
        <v>1809</v>
      </c>
      <c r="G1825" s="5" t="s">
        <v>94</v>
      </c>
      <c r="H1825" s="5" t="s">
        <v>319</v>
      </c>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v>0</v>
      </c>
      <c r="AM1825">
        <v>0</v>
      </c>
      <c r="AN1825">
        <v>0</v>
      </c>
      <c r="AO1825" s="5" t="s">
        <v>2498</v>
      </c>
    </row>
    <row r="1826" spans="1:41" ht="15" x14ac:dyDescent="0.25">
      <c r="A1826">
        <v>2017</v>
      </c>
      <c r="B1826" s="5" t="s">
        <v>803</v>
      </c>
      <c r="C1826" s="5" t="s">
        <v>367</v>
      </c>
      <c r="D1826" s="5" t="s">
        <v>91</v>
      </c>
      <c r="E1826" s="5" t="s">
        <v>154</v>
      </c>
      <c r="F1826" s="5" t="s">
        <v>370</v>
      </c>
      <c r="G1826" s="5" t="s">
        <v>94</v>
      </c>
      <c r="H1826" s="5" t="s">
        <v>319</v>
      </c>
      <c r="I1826">
        <v>7091</v>
      </c>
      <c r="J1826">
        <v>8220.25</v>
      </c>
      <c r="K1826">
        <v>689.4</v>
      </c>
      <c r="L1826">
        <v>790.14778325123143</v>
      </c>
      <c r="M1826">
        <v>5868</v>
      </c>
      <c r="N1826">
        <v>7668</v>
      </c>
      <c r="O1826">
        <v>5180.24</v>
      </c>
      <c r="P1826">
        <v>7070.0690000000013</v>
      </c>
      <c r="Q1826">
        <v>2705.7578012221138</v>
      </c>
      <c r="R1826">
        <v>4566.6997036931671</v>
      </c>
      <c r="S1826">
        <v>5632.0125672000004</v>
      </c>
      <c r="T1826">
        <v>5970</v>
      </c>
      <c r="U1826">
        <v>535</v>
      </c>
      <c r="V1826">
        <v>3291</v>
      </c>
      <c r="W1826">
        <v>1159</v>
      </c>
      <c r="X1826">
        <v>7559.2287815627324</v>
      </c>
      <c r="Y1826">
        <v>16150</v>
      </c>
      <c r="Z1826">
        <v>5732.9236700000001</v>
      </c>
      <c r="AA1826">
        <v>59401.548999999999</v>
      </c>
      <c r="AB1826">
        <v>629</v>
      </c>
      <c r="AC1826">
        <v>7958.2731400000002</v>
      </c>
      <c r="AD1826">
        <v>9133.5802058568006</v>
      </c>
      <c r="AE1826">
        <v>5376.3463499999998</v>
      </c>
      <c r="AF1826">
        <v>14549.21039130212</v>
      </c>
      <c r="AG1826">
        <v>72509</v>
      </c>
      <c r="AH1826">
        <v>13077</v>
      </c>
      <c r="AI1826">
        <v>737</v>
      </c>
      <c r="AJ1826">
        <v>22735</v>
      </c>
      <c r="AK1826">
        <v>1548.3574100000001</v>
      </c>
      <c r="AL1826">
        <v>303533.03125</v>
      </c>
      <c r="AM1826">
        <v>246350.203125</v>
      </c>
      <c r="AN1826">
        <v>57182.81640625</v>
      </c>
      <c r="AO1826" s="5" t="s">
        <v>1019</v>
      </c>
    </row>
    <row r="1827" spans="1:41" ht="15" x14ac:dyDescent="0.25">
      <c r="A1827">
        <v>2017</v>
      </c>
      <c r="B1827" s="5" t="s">
        <v>1806</v>
      </c>
      <c r="C1827" s="5" t="s">
        <v>367</v>
      </c>
      <c r="D1827" s="5" t="s">
        <v>91</v>
      </c>
      <c r="E1827" s="5" t="s">
        <v>154</v>
      </c>
      <c r="F1827" s="5" t="s">
        <v>370</v>
      </c>
      <c r="G1827" s="5" t="s">
        <v>94</v>
      </c>
      <c r="H1827" s="5" t="s">
        <v>319</v>
      </c>
      <c r="I1827">
        <v>2386.7538630765148</v>
      </c>
      <c r="J1827">
        <v>7974.4146125411025</v>
      </c>
      <c r="K1827">
        <v>546.33952880117704</v>
      </c>
      <c r="L1827">
        <v>1339.0674725519045</v>
      </c>
      <c r="M1827">
        <v>4099.6889739649114</v>
      </c>
      <c r="N1827">
        <v>11027.590219087358</v>
      </c>
      <c r="O1827">
        <v>6662.6641164292569</v>
      </c>
      <c r="P1827">
        <v>978.16200734971528</v>
      </c>
      <c r="Q1827">
        <v>2045.0238440812686</v>
      </c>
      <c r="R1827">
        <v>3029.9997980052681</v>
      </c>
      <c r="S1827">
        <v>4251.8070388468077</v>
      </c>
      <c r="T1827">
        <v>7579.1218946437803</v>
      </c>
      <c r="U1827">
        <v>608.5415079557356</v>
      </c>
      <c r="V1827">
        <v>1620.8072687768254</v>
      </c>
      <c r="W1827">
        <v>1064.8264541732744</v>
      </c>
      <c r="X1827">
        <v>9776.0171431511044</v>
      </c>
      <c r="Y1827">
        <v>29071.69045609087</v>
      </c>
      <c r="Z1827">
        <v>7763.3775788669218</v>
      </c>
      <c r="AA1827">
        <v>43262.165015532286</v>
      </c>
      <c r="AB1827">
        <v>588.11843394479649</v>
      </c>
      <c r="AC1827">
        <v>7771.4612078225246</v>
      </c>
      <c r="AD1827">
        <v>8589.2159846546183</v>
      </c>
      <c r="AE1827">
        <v>6373.6194393280721</v>
      </c>
      <c r="AF1827">
        <v>17429.535220475816</v>
      </c>
      <c r="AG1827">
        <v>62455.556957290217</v>
      </c>
      <c r="AH1827">
        <v>12372.983446379598</v>
      </c>
      <c r="AI1827">
        <v>674.89000616615988</v>
      </c>
      <c r="AJ1827">
        <v>19101.667367477854</v>
      </c>
      <c r="AK1827">
        <v>903.06710348900447</v>
      </c>
      <c r="AL1827">
        <v>281348.1875</v>
      </c>
      <c r="AM1827">
        <v>224239.4375</v>
      </c>
      <c r="AN1827">
        <v>57108.73828125</v>
      </c>
      <c r="AO1827" s="5" t="s">
        <v>2506</v>
      </c>
    </row>
    <row r="1828" spans="1:41" ht="15" x14ac:dyDescent="0.25">
      <c r="A1828">
        <v>2017</v>
      </c>
      <c r="B1828" s="5" t="s">
        <v>1807</v>
      </c>
      <c r="C1828" s="5" t="s">
        <v>367</v>
      </c>
      <c r="D1828" s="5" t="s">
        <v>91</v>
      </c>
      <c r="E1828" s="5" t="s">
        <v>154</v>
      </c>
      <c r="F1828" s="5" t="s">
        <v>370</v>
      </c>
      <c r="G1828" s="5" t="s">
        <v>94</v>
      </c>
      <c r="H1828" s="5" t="s">
        <v>319</v>
      </c>
      <c r="I1828">
        <v>4320.0314564935152</v>
      </c>
      <c r="J1828">
        <v>8908.3805138964744</v>
      </c>
      <c r="K1828">
        <v>687.39790617399876</v>
      </c>
      <c r="L1828">
        <v>1430.8451800821849</v>
      </c>
      <c r="M1828">
        <v>4326.7468052692147</v>
      </c>
      <c r="N1828">
        <v>14146.648909060894</v>
      </c>
      <c r="O1828">
        <v>7247.6984791995128</v>
      </c>
      <c r="P1828">
        <v>3140.8796635950403</v>
      </c>
      <c r="Q1828">
        <v>2228.2543264754136</v>
      </c>
      <c r="R1828">
        <v>3570.9274035769254</v>
      </c>
      <c r="S1828">
        <v>3984.99471109157</v>
      </c>
      <c r="T1828">
        <v>6345.2114416061422</v>
      </c>
      <c r="U1828">
        <v>560.49367734187592</v>
      </c>
      <c r="V1828">
        <v>1600.0508185250155</v>
      </c>
      <c r="W1828">
        <v>1501.7000411801203</v>
      </c>
      <c r="X1828">
        <v>8778.6000294620972</v>
      </c>
      <c r="Y1828">
        <v>25275.092242397797</v>
      </c>
      <c r="Z1828">
        <v>9105.3784187048132</v>
      </c>
      <c r="AA1828">
        <v>45528.176758104921</v>
      </c>
      <c r="AB1828">
        <v>415.61134942520232</v>
      </c>
      <c r="AC1828">
        <v>7787.1607417111363</v>
      </c>
      <c r="AD1828">
        <v>9948.2665736403542</v>
      </c>
      <c r="AE1828">
        <v>5939.0089832136</v>
      </c>
      <c r="AF1828">
        <v>15555.392167036502</v>
      </c>
      <c r="AG1828">
        <v>67200.01930757011</v>
      </c>
      <c r="AH1828">
        <v>14636.287725304834</v>
      </c>
      <c r="AI1828">
        <v>666.24720136864494</v>
      </c>
      <c r="AJ1828">
        <v>18525.162385756987</v>
      </c>
      <c r="AK1828">
        <v>895.65035991462616</v>
      </c>
      <c r="AL1828">
        <v>294256.3125</v>
      </c>
      <c r="AM1828">
        <v>234821.890625</v>
      </c>
      <c r="AN1828">
        <v>59434.41015625</v>
      </c>
      <c r="AO1828" s="5" t="s">
        <v>2505</v>
      </c>
    </row>
    <row r="1829" spans="1:41" ht="15" x14ac:dyDescent="0.25">
      <c r="A1829">
        <v>2017</v>
      </c>
      <c r="B1829" s="5" t="s">
        <v>1808</v>
      </c>
      <c r="C1829" s="5" t="s">
        <v>367</v>
      </c>
      <c r="D1829" s="5" t="s">
        <v>91</v>
      </c>
      <c r="E1829" s="5" t="s">
        <v>154</v>
      </c>
      <c r="F1829" s="5" t="s">
        <v>370</v>
      </c>
      <c r="G1829" s="5" t="s">
        <v>94</v>
      </c>
      <c r="H1829" s="5" t="s">
        <v>319</v>
      </c>
      <c r="I1829">
        <v>6397.2297017537803</v>
      </c>
      <c r="J1829">
        <v>17542.199587035469</v>
      </c>
      <c r="K1829">
        <v>654.88325981197011</v>
      </c>
      <c r="L1829">
        <v>1395.3654338985755</v>
      </c>
      <c r="M1829">
        <v>5915.271718459876</v>
      </c>
      <c r="N1829">
        <v>13656.32211489835</v>
      </c>
      <c r="O1829">
        <v>9345.186742825199</v>
      </c>
      <c r="P1829">
        <v>2929.339127057628</v>
      </c>
      <c r="Q1829">
        <v>2025.6344653922918</v>
      </c>
      <c r="R1829">
        <v>4296.1103580725576</v>
      </c>
      <c r="S1829">
        <v>4041.3209101952102</v>
      </c>
      <c r="T1829">
        <v>6218.812687663275</v>
      </c>
      <c r="U1829">
        <v>536.28235449169199</v>
      </c>
      <c r="V1829">
        <v>2209.0707756177007</v>
      </c>
      <c r="W1829">
        <v>1541.8117691636146</v>
      </c>
      <c r="X1829">
        <v>9923.0428729546129</v>
      </c>
      <c r="Y1829">
        <v>19203.033539683278</v>
      </c>
      <c r="Z1829">
        <v>5374.9476513773134</v>
      </c>
      <c r="AA1829">
        <v>45110.680222875853</v>
      </c>
      <c r="AB1829">
        <v>473.37230906093583</v>
      </c>
      <c r="AC1829">
        <v>8180.6547195797548</v>
      </c>
      <c r="AD1829">
        <v>10597.397032926239</v>
      </c>
      <c r="AE1829">
        <v>5775.9503067991473</v>
      </c>
      <c r="AF1829">
        <v>15252.897245583794</v>
      </c>
      <c r="AG1829">
        <v>71605.54172304018</v>
      </c>
      <c r="AH1829">
        <v>12836.482292981356</v>
      </c>
      <c r="AI1829">
        <v>760.07710626995583</v>
      </c>
      <c r="AJ1829">
        <v>17715.32784088996</v>
      </c>
      <c r="AK1829">
        <v>807.51746839806697</v>
      </c>
      <c r="AL1829">
        <v>302321.71875</v>
      </c>
      <c r="AM1829">
        <v>239206.578125</v>
      </c>
      <c r="AN1829">
        <v>63115.171875</v>
      </c>
      <c r="AO1829" s="5" t="s">
        <v>2507</v>
      </c>
    </row>
    <row r="1830" spans="1:41" ht="15" x14ac:dyDescent="0.25">
      <c r="A1830">
        <v>2017</v>
      </c>
      <c r="B1830" s="5" t="s">
        <v>1808</v>
      </c>
      <c r="C1830" s="5" t="s">
        <v>367</v>
      </c>
      <c r="D1830" s="5" t="s">
        <v>91</v>
      </c>
      <c r="E1830" s="5" t="s">
        <v>154</v>
      </c>
      <c r="F1830" s="5" t="s">
        <v>374</v>
      </c>
      <c r="G1830" s="5" t="s">
        <v>94</v>
      </c>
      <c r="H1830" s="5" t="s">
        <v>319</v>
      </c>
      <c r="I1830">
        <v>5359.8815663174137</v>
      </c>
      <c r="J1830">
        <v>17542.199587035469</v>
      </c>
      <c r="K1830">
        <v>654.88325981197011</v>
      </c>
      <c r="L1830">
        <v>1372.7671712962626</v>
      </c>
      <c r="M1830">
        <v>5915.271718459876</v>
      </c>
      <c r="N1830">
        <v>13656.32211489835</v>
      </c>
      <c r="O1830">
        <v>9345.186742825199</v>
      </c>
      <c r="P1830">
        <v>2929.339127057628</v>
      </c>
      <c r="Q1830">
        <v>2025.6344653922918</v>
      </c>
      <c r="R1830">
        <v>4296.1103580725576</v>
      </c>
      <c r="S1830">
        <v>4041.3209101952102</v>
      </c>
      <c r="T1830">
        <v>6218.812687663275</v>
      </c>
      <c r="U1830">
        <v>536.28235449169199</v>
      </c>
      <c r="V1830">
        <v>2099.7516802790096</v>
      </c>
      <c r="W1830">
        <v>1541.8117691636146</v>
      </c>
      <c r="X1830">
        <v>9923.0428729546129</v>
      </c>
      <c r="Y1830">
        <v>19203.033539683278</v>
      </c>
      <c r="Z1830">
        <v>5374.9476513773134</v>
      </c>
      <c r="AA1830">
        <v>45110.680222875853</v>
      </c>
      <c r="AB1830">
        <v>473.37230906093583</v>
      </c>
      <c r="AC1830">
        <v>8180.6547195797548</v>
      </c>
      <c r="AD1830">
        <v>10597.397032926239</v>
      </c>
      <c r="AE1830">
        <v>5775.9503067991473</v>
      </c>
      <c r="AF1830">
        <v>15252.897245583794</v>
      </c>
      <c r="AG1830">
        <v>71605.54172304018</v>
      </c>
      <c r="AH1830">
        <v>12238.321164026596</v>
      </c>
      <c r="AI1830">
        <v>760.07710626995583</v>
      </c>
      <c r="AJ1830">
        <v>17715.32784088996</v>
      </c>
      <c r="AK1830">
        <v>807.51746839806697</v>
      </c>
      <c r="AL1830">
        <v>300554.28125</v>
      </c>
      <c r="AM1830">
        <v>238037.3125</v>
      </c>
      <c r="AN1830">
        <v>62517.01171875</v>
      </c>
      <c r="AO1830" s="5" t="s">
        <v>2510</v>
      </c>
    </row>
    <row r="1831" spans="1:41" ht="15" x14ac:dyDescent="0.25">
      <c r="A1831">
        <v>2017</v>
      </c>
      <c r="B1831" s="5" t="s">
        <v>803</v>
      </c>
      <c r="C1831" s="5" t="s">
        <v>367</v>
      </c>
      <c r="D1831" s="5" t="s">
        <v>91</v>
      </c>
      <c r="E1831" s="5" t="s">
        <v>154</v>
      </c>
      <c r="F1831" s="5" t="s">
        <v>374</v>
      </c>
      <c r="G1831" s="5" t="s">
        <v>94</v>
      </c>
      <c r="H1831" s="5" t="s">
        <v>319</v>
      </c>
      <c r="I1831">
        <v>5356.0460657486401</v>
      </c>
      <c r="J1831">
        <v>8220.25</v>
      </c>
      <c r="K1831">
        <v>689.4</v>
      </c>
      <c r="L1831">
        <v>790.14778325123143</v>
      </c>
      <c r="M1831">
        <v>5868</v>
      </c>
      <c r="N1831">
        <v>7668</v>
      </c>
      <c r="O1831">
        <v>5180.24</v>
      </c>
      <c r="P1831">
        <v>7070.0690000000013</v>
      </c>
      <c r="Q1831">
        <v>2705.7578012221138</v>
      </c>
      <c r="R1831">
        <v>4566.6997036931671</v>
      </c>
      <c r="S1831">
        <v>5632.0125672000004</v>
      </c>
      <c r="T1831">
        <v>5970</v>
      </c>
      <c r="U1831">
        <v>535</v>
      </c>
      <c r="V1831">
        <v>3132</v>
      </c>
      <c r="W1831">
        <v>1159</v>
      </c>
      <c r="X1831">
        <v>6077.2287815627324</v>
      </c>
      <c r="Y1831">
        <v>16150</v>
      </c>
      <c r="Z1831">
        <v>5732.9236700000001</v>
      </c>
      <c r="AA1831">
        <v>59401.548999999999</v>
      </c>
      <c r="AB1831">
        <v>629</v>
      </c>
      <c r="AC1831">
        <v>7958.2731400000002</v>
      </c>
      <c r="AD1831">
        <v>9133.5802058568006</v>
      </c>
      <c r="AE1831">
        <v>5376.3463499999998</v>
      </c>
      <c r="AF1831">
        <v>14549.21039130212</v>
      </c>
      <c r="AG1831">
        <v>72509</v>
      </c>
      <c r="AH1831">
        <v>12897.3</v>
      </c>
      <c r="AI1831">
        <v>737</v>
      </c>
      <c r="AJ1831">
        <v>22735</v>
      </c>
      <c r="AK1831">
        <v>1548.3574100000001</v>
      </c>
      <c r="AL1831">
        <v>299977.375</v>
      </c>
      <c r="AM1831">
        <v>244456.265625</v>
      </c>
      <c r="AN1831">
        <v>55521.1171875</v>
      </c>
      <c r="AO1831" s="5" t="s">
        <v>1020</v>
      </c>
    </row>
    <row r="1832" spans="1:41" ht="15" x14ac:dyDescent="0.25">
      <c r="A1832">
        <v>2017</v>
      </c>
      <c r="B1832" s="5" t="s">
        <v>1807</v>
      </c>
      <c r="C1832" s="5" t="s">
        <v>367</v>
      </c>
      <c r="D1832" s="5" t="s">
        <v>91</v>
      </c>
      <c r="E1832" s="5" t="s">
        <v>154</v>
      </c>
      <c r="F1832" s="5" t="s">
        <v>374</v>
      </c>
      <c r="G1832" s="5" t="s">
        <v>94</v>
      </c>
      <c r="H1832" s="5" t="s">
        <v>319</v>
      </c>
      <c r="I1832">
        <v>3298.0564924379914</v>
      </c>
      <c r="J1832">
        <v>8908.3805138964744</v>
      </c>
      <c r="K1832">
        <v>687.39790617399876</v>
      </c>
      <c r="L1832">
        <v>1430.8451800821849</v>
      </c>
      <c r="M1832">
        <v>4326.7468052692147</v>
      </c>
      <c r="N1832">
        <v>14146.648909060894</v>
      </c>
      <c r="O1832">
        <v>7247.6984791995128</v>
      </c>
      <c r="P1832">
        <v>3140.8796635950403</v>
      </c>
      <c r="Q1832">
        <v>2228.2543264754136</v>
      </c>
      <c r="R1832">
        <v>3570.9274035769254</v>
      </c>
      <c r="S1832">
        <v>3984.99471109157</v>
      </c>
      <c r="T1832">
        <v>6345.2114416061422</v>
      </c>
      <c r="U1832">
        <v>560.49367734187592</v>
      </c>
      <c r="V1832">
        <v>1570.4398317975201</v>
      </c>
      <c r="W1832">
        <v>1501.7000411801203</v>
      </c>
      <c r="X1832">
        <v>8778.6000294620972</v>
      </c>
      <c r="Y1832">
        <v>25275.092242397797</v>
      </c>
      <c r="Z1832">
        <v>9105.3784187048132</v>
      </c>
      <c r="AA1832">
        <v>45528.176758104921</v>
      </c>
      <c r="AB1832">
        <v>415.61134942520232</v>
      </c>
      <c r="AC1832">
        <v>7787.1607417111363</v>
      </c>
      <c r="AD1832">
        <v>9948.2665736403542</v>
      </c>
      <c r="AE1832">
        <v>5939.0089832136</v>
      </c>
      <c r="AF1832">
        <v>15555.392167036502</v>
      </c>
      <c r="AG1832">
        <v>67200.01930757011</v>
      </c>
      <c r="AH1832">
        <v>14636.287725304834</v>
      </c>
      <c r="AI1832">
        <v>666.24720136864494</v>
      </c>
      <c r="AJ1832">
        <v>18525.162385756987</v>
      </c>
      <c r="AK1832">
        <v>895.65035991462616</v>
      </c>
      <c r="AL1832">
        <v>293204.71875</v>
      </c>
      <c r="AM1832">
        <v>233770.3125</v>
      </c>
      <c r="AN1832">
        <v>59434.41015625</v>
      </c>
      <c r="AO1832" s="5" t="s">
        <v>2509</v>
      </c>
    </row>
    <row r="1833" spans="1:41" ht="15" x14ac:dyDescent="0.25">
      <c r="A1833">
        <v>2017</v>
      </c>
      <c r="B1833" s="5" t="s">
        <v>1806</v>
      </c>
      <c r="C1833" s="5" t="s">
        <v>367</v>
      </c>
      <c r="D1833" s="5" t="s">
        <v>91</v>
      </c>
      <c r="E1833" s="5" t="s">
        <v>154</v>
      </c>
      <c r="F1833" s="5" t="s">
        <v>374</v>
      </c>
      <c r="G1833" s="5" t="s">
        <v>94</v>
      </c>
      <c r="H1833" s="5" t="s">
        <v>319</v>
      </c>
      <c r="I1833">
        <v>1987.823366212031</v>
      </c>
      <c r="J1833">
        <v>7974.4146125411025</v>
      </c>
      <c r="K1833">
        <v>546.33952880117704</v>
      </c>
      <c r="L1833">
        <v>1339.0674725519045</v>
      </c>
      <c r="M1833">
        <v>4099.6889739649114</v>
      </c>
      <c r="N1833">
        <v>11027.590219087358</v>
      </c>
      <c r="O1833">
        <v>6662.6641164292569</v>
      </c>
      <c r="P1833">
        <v>978.16200734971528</v>
      </c>
      <c r="Q1833">
        <v>2045.0238440812686</v>
      </c>
      <c r="R1833">
        <v>3029.9997980052681</v>
      </c>
      <c r="S1833">
        <v>4251.8070388468077</v>
      </c>
      <c r="T1833">
        <v>7579.1218946437803</v>
      </c>
      <c r="U1833">
        <v>608.5415079557356</v>
      </c>
      <c r="V1833">
        <v>1545.8194903139185</v>
      </c>
      <c r="W1833">
        <v>1064.8264541732744</v>
      </c>
      <c r="X1833">
        <v>8847.2955145517499</v>
      </c>
      <c r="Y1833">
        <v>29071.69045609087</v>
      </c>
      <c r="Z1833">
        <v>7763.3775788669218</v>
      </c>
      <c r="AA1833">
        <v>43262.165015532286</v>
      </c>
      <c r="AB1833">
        <v>588.11843394479649</v>
      </c>
      <c r="AC1833">
        <v>7771.4612078225246</v>
      </c>
      <c r="AD1833">
        <v>8589.2159846546183</v>
      </c>
      <c r="AE1833">
        <v>6373.6194393280721</v>
      </c>
      <c r="AF1833">
        <v>17429.535220475816</v>
      </c>
      <c r="AG1833">
        <v>62455.556957290217</v>
      </c>
      <c r="AH1833">
        <v>11943.946228173969</v>
      </c>
      <c r="AI1833">
        <v>-222.82082743263692</v>
      </c>
      <c r="AJ1833">
        <v>19101.667367477854</v>
      </c>
      <c r="AK1833">
        <v>903.06710348900447</v>
      </c>
      <c r="AL1833">
        <v>278618.8125</v>
      </c>
      <c r="AM1833">
        <v>223765.515625</v>
      </c>
      <c r="AN1833">
        <v>54853.265625</v>
      </c>
      <c r="AO1833" s="5" t="s">
        <v>2508</v>
      </c>
    </row>
    <row r="1834" spans="1:41" ht="15" x14ac:dyDescent="0.25">
      <c r="A1834">
        <v>2017</v>
      </c>
      <c r="B1834" s="5" t="s">
        <v>1808</v>
      </c>
      <c r="C1834" s="5" t="s">
        <v>367</v>
      </c>
      <c r="D1834" s="5" t="s">
        <v>91</v>
      </c>
      <c r="E1834" s="5" t="s">
        <v>154</v>
      </c>
      <c r="F1834" s="5" t="s">
        <v>377</v>
      </c>
      <c r="G1834" s="5" t="s">
        <v>94</v>
      </c>
      <c r="H1834" s="5" t="s">
        <v>319</v>
      </c>
      <c r="I1834">
        <v>1037.3481354363664</v>
      </c>
      <c r="J1834"/>
      <c r="K1834"/>
      <c r="L1834">
        <v>22.598262602313401</v>
      </c>
      <c r="M1834"/>
      <c r="N1834">
        <v>0</v>
      </c>
      <c r="O1834"/>
      <c r="P1834">
        <v>0</v>
      </c>
      <c r="Q1834"/>
      <c r="R1834"/>
      <c r="S1834">
        <v>0</v>
      </c>
      <c r="T1834"/>
      <c r="U1834"/>
      <c r="V1834">
        <v>109.31909533869107</v>
      </c>
      <c r="W1834"/>
      <c r="X1834"/>
      <c r="Y1834">
        <v>0</v>
      </c>
      <c r="Z1834"/>
      <c r="AA1834">
        <v>0</v>
      </c>
      <c r="AB1834"/>
      <c r="AC1834"/>
      <c r="AD1834">
        <v>0</v>
      </c>
      <c r="AE1834"/>
      <c r="AF1834"/>
      <c r="AG1834"/>
      <c r="AH1834">
        <v>598.16112895476067</v>
      </c>
      <c r="AI1834">
        <v>0</v>
      </c>
      <c r="AJ1834">
        <v>0</v>
      </c>
      <c r="AK1834"/>
      <c r="AL1834">
        <v>1767.4266357421875</v>
      </c>
      <c r="AM1834">
        <v>1169.2655029296875</v>
      </c>
      <c r="AN1834">
        <v>598.1611328125</v>
      </c>
      <c r="AO1834" s="5" t="s">
        <v>2513</v>
      </c>
    </row>
    <row r="1835" spans="1:41" ht="15" x14ac:dyDescent="0.25">
      <c r="A1835">
        <v>2017</v>
      </c>
      <c r="B1835" s="5" t="s">
        <v>803</v>
      </c>
      <c r="C1835" s="5" t="s">
        <v>367</v>
      </c>
      <c r="D1835" s="5" t="s">
        <v>91</v>
      </c>
      <c r="E1835" s="5" t="s">
        <v>154</v>
      </c>
      <c r="F1835" s="5" t="s">
        <v>377</v>
      </c>
      <c r="G1835" s="5" t="s">
        <v>94</v>
      </c>
      <c r="H1835" s="5" t="s">
        <v>319</v>
      </c>
      <c r="I1835">
        <v>1734.9539342513599</v>
      </c>
      <c r="J1835"/>
      <c r="K1835"/>
      <c r="L1835"/>
      <c r="M1835">
        <v>0</v>
      </c>
      <c r="N1835">
        <v>0</v>
      </c>
      <c r="O1835">
        <v>0</v>
      </c>
      <c r="P1835">
        <v>0</v>
      </c>
      <c r="Q1835">
        <v>0</v>
      </c>
      <c r="R1835"/>
      <c r="S1835">
        <v>0</v>
      </c>
      <c r="T1835"/>
      <c r="U1835"/>
      <c r="V1835">
        <v>159</v>
      </c>
      <c r="W1835"/>
      <c r="X1835">
        <v>1482</v>
      </c>
      <c r="Y1835">
        <v>0</v>
      </c>
      <c r="Z1835">
        <v>0</v>
      </c>
      <c r="AA1835"/>
      <c r="AB1835"/>
      <c r="AC1835"/>
      <c r="AD1835">
        <v>0</v>
      </c>
      <c r="AE1835"/>
      <c r="AF1835">
        <v>0</v>
      </c>
      <c r="AG1835"/>
      <c r="AH1835">
        <v>179.7</v>
      </c>
      <c r="AI1835">
        <v>0</v>
      </c>
      <c r="AJ1835">
        <v>0</v>
      </c>
      <c r="AK1835"/>
      <c r="AL1835">
        <v>3555.654052734375</v>
      </c>
      <c r="AM1835">
        <v>1893.9539794921875</v>
      </c>
      <c r="AN1835">
        <v>1661.699951171875</v>
      </c>
      <c r="AO1835" s="5" t="s">
        <v>1021</v>
      </c>
    </row>
    <row r="1836" spans="1:41" ht="15" x14ac:dyDescent="0.25">
      <c r="A1836">
        <v>2017</v>
      </c>
      <c r="B1836" s="5" t="s">
        <v>1806</v>
      </c>
      <c r="C1836" s="5" t="s">
        <v>367</v>
      </c>
      <c r="D1836" s="5" t="s">
        <v>91</v>
      </c>
      <c r="E1836" s="5" t="s">
        <v>154</v>
      </c>
      <c r="F1836" s="5" t="s">
        <v>377</v>
      </c>
      <c r="G1836" s="5" t="s">
        <v>94</v>
      </c>
      <c r="H1836" s="5" t="s">
        <v>319</v>
      </c>
      <c r="I1836">
        <v>398.93049686448353</v>
      </c>
      <c r="J1836"/>
      <c r="K1836">
        <v>0</v>
      </c>
      <c r="L1836"/>
      <c r="M1836">
        <v>0</v>
      </c>
      <c r="N1836">
        <v>0</v>
      </c>
      <c r="O1836">
        <v>0</v>
      </c>
      <c r="P1836">
        <v>0</v>
      </c>
      <c r="Q1836"/>
      <c r="R1836">
        <v>0</v>
      </c>
      <c r="S1836"/>
      <c r="T1836"/>
      <c r="U1836"/>
      <c r="V1836">
        <v>74.987778462906661</v>
      </c>
      <c r="W1836"/>
      <c r="X1836">
        <v>928.72162859935497</v>
      </c>
      <c r="Y1836"/>
      <c r="Z1836"/>
      <c r="AA1836">
        <v>0</v>
      </c>
      <c r="AB1836">
        <v>0</v>
      </c>
      <c r="AC1836"/>
      <c r="AD1836">
        <v>0</v>
      </c>
      <c r="AE1836"/>
      <c r="AF1836"/>
      <c r="AG1836">
        <v>0</v>
      </c>
      <c r="AH1836">
        <v>429.03721820563021</v>
      </c>
      <c r="AI1836">
        <v>897.71083359879685</v>
      </c>
      <c r="AJ1836"/>
      <c r="AK1836"/>
      <c r="AL1836">
        <v>2729.387939453125</v>
      </c>
      <c r="AM1836">
        <v>473.91830444335937</v>
      </c>
      <c r="AN1836">
        <v>2255.4697265625</v>
      </c>
      <c r="AO1836" s="5" t="s">
        <v>2511</v>
      </c>
    </row>
    <row r="1837" spans="1:41" ht="15" x14ac:dyDescent="0.25">
      <c r="A1837">
        <v>2017</v>
      </c>
      <c r="B1837" s="5" t="s">
        <v>1807</v>
      </c>
      <c r="C1837" s="5" t="s">
        <v>367</v>
      </c>
      <c r="D1837" s="5" t="s">
        <v>91</v>
      </c>
      <c r="E1837" s="5" t="s">
        <v>154</v>
      </c>
      <c r="F1837" s="5" t="s">
        <v>377</v>
      </c>
      <c r="G1837" s="5" t="s">
        <v>94</v>
      </c>
      <c r="H1837" s="5" t="s">
        <v>319</v>
      </c>
      <c r="I1837">
        <v>1021.9749640555232</v>
      </c>
      <c r="J1837"/>
      <c r="K1837"/>
      <c r="L1837"/>
      <c r="M1837">
        <v>0</v>
      </c>
      <c r="N1837">
        <v>0</v>
      </c>
      <c r="O1837">
        <v>0</v>
      </c>
      <c r="P1837">
        <v>0</v>
      </c>
      <c r="Q1837">
        <v>0</v>
      </c>
      <c r="R1837"/>
      <c r="S1837">
        <v>0</v>
      </c>
      <c r="T1837"/>
      <c r="U1837"/>
      <c r="V1837">
        <v>29.61098672749533</v>
      </c>
      <c r="W1837"/>
      <c r="X1837"/>
      <c r="Y1837"/>
      <c r="Z1837"/>
      <c r="AA1837">
        <v>0</v>
      </c>
      <c r="AB1837"/>
      <c r="AC1837"/>
      <c r="AD1837">
        <v>0</v>
      </c>
      <c r="AE1837"/>
      <c r="AF1837"/>
      <c r="AG1837">
        <v>0</v>
      </c>
      <c r="AH1837">
        <v>0</v>
      </c>
      <c r="AI1837">
        <v>0</v>
      </c>
      <c r="AJ1837">
        <v>0</v>
      </c>
      <c r="AK1837"/>
      <c r="AL1837">
        <v>1051.5859375</v>
      </c>
      <c r="AM1837">
        <v>1051.5859375</v>
      </c>
      <c r="AN1837">
        <v>0</v>
      </c>
      <c r="AO1837" s="5" t="s">
        <v>2512</v>
      </c>
    </row>
    <row r="1838" spans="1:41" ht="15" x14ac:dyDescent="0.25">
      <c r="A1838">
        <v>2017</v>
      </c>
      <c r="B1838" s="5" t="s">
        <v>1806</v>
      </c>
      <c r="C1838" s="5" t="s">
        <v>367</v>
      </c>
      <c r="D1838" s="5" t="s">
        <v>91</v>
      </c>
      <c r="E1838" s="5" t="s">
        <v>154</v>
      </c>
      <c r="F1838" s="5" t="s">
        <v>380</v>
      </c>
      <c r="G1838" s="5" t="s">
        <v>94</v>
      </c>
      <c r="H1838" s="5" t="s">
        <v>319</v>
      </c>
      <c r="I1838"/>
      <c r="J1838">
        <v>160.68809670622855</v>
      </c>
      <c r="K1838">
        <v>0</v>
      </c>
      <c r="L1838">
        <v>160.68809670622855</v>
      </c>
      <c r="M1838">
        <v>299.95111385162664</v>
      </c>
      <c r="N1838">
        <v>224.96333538871997</v>
      </c>
      <c r="O1838">
        <v>342.80127297328755</v>
      </c>
      <c r="P1838">
        <v>0</v>
      </c>
      <c r="Q1838">
        <v>290.73832964046949</v>
      </c>
      <c r="R1838">
        <v>491.53255390204049</v>
      </c>
      <c r="S1838">
        <v>1370.1338379151089</v>
      </c>
      <c r="T1838">
        <v>615.97103737387613</v>
      </c>
      <c r="U1838">
        <v>401.86703355567442</v>
      </c>
      <c r="V1838">
        <v>1242.6546145281675</v>
      </c>
      <c r="W1838">
        <v>0</v>
      </c>
      <c r="X1838">
        <v>332.8167698769783</v>
      </c>
      <c r="Y1838">
        <v>2396.3951488788884</v>
      </c>
      <c r="Z1838">
        <v>9.6412858023737122</v>
      </c>
      <c r="AA1838">
        <v>5010.5659683101285</v>
      </c>
      <c r="AB1838">
        <v>0</v>
      </c>
      <c r="AC1838">
        <v>0</v>
      </c>
      <c r="AD1838">
        <v>0</v>
      </c>
      <c r="AE1838">
        <v>185.70723336338833</v>
      </c>
      <c r="AF1838">
        <v>8411.8825995539191</v>
      </c>
      <c r="AG1838">
        <v>8784.2973244963705</v>
      </c>
      <c r="AH1838">
        <v>116.76668360652607</v>
      </c>
      <c r="AI1838">
        <v>0</v>
      </c>
      <c r="AJ1838">
        <v>751.11994072874904</v>
      </c>
      <c r="AK1838">
        <v>53.562698902076185</v>
      </c>
      <c r="AL1838">
        <v>31654.744140625</v>
      </c>
      <c r="AM1838">
        <v>28522.740234375</v>
      </c>
      <c r="AN1838">
        <v>3132.003173828125</v>
      </c>
      <c r="AO1838" s="5" t="s">
        <v>2516</v>
      </c>
    </row>
    <row r="1839" spans="1:41" ht="15" x14ac:dyDescent="0.25">
      <c r="A1839">
        <v>2017</v>
      </c>
      <c r="B1839" s="5" t="s">
        <v>1808</v>
      </c>
      <c r="C1839" s="5" t="s">
        <v>367</v>
      </c>
      <c r="D1839" s="5" t="s">
        <v>91</v>
      </c>
      <c r="E1839" s="5" t="s">
        <v>154</v>
      </c>
      <c r="F1839" s="5" t="s">
        <v>380</v>
      </c>
      <c r="G1839" s="5" t="s">
        <v>94</v>
      </c>
      <c r="H1839" s="5" t="s">
        <v>319</v>
      </c>
      <c r="I1839">
        <v>484.71674348287547</v>
      </c>
      <c r="J1839">
        <v>204.20080887844384</v>
      </c>
      <c r="K1839">
        <v>0</v>
      </c>
      <c r="L1839"/>
      <c r="M1839">
        <v>1244.7938497528312</v>
      </c>
      <c r="N1839">
        <v>226.88868843879277</v>
      </c>
      <c r="O1839">
        <v>366.05174829598678</v>
      </c>
      <c r="P1839">
        <v>1552.5496888688685</v>
      </c>
      <c r="Q1839">
        <v>214.52026607868862</v>
      </c>
      <c r="R1839">
        <v>951.2402999898909</v>
      </c>
      <c r="S1839">
        <v>1196.4925505048006</v>
      </c>
      <c r="T1839">
        <v>618.78733210579844</v>
      </c>
      <c r="U1839">
        <v>402.21176586876902</v>
      </c>
      <c r="V1839">
        <v>1175.695931001017</v>
      </c>
      <c r="W1839">
        <v>0</v>
      </c>
      <c r="X1839">
        <v>226.88868843879277</v>
      </c>
      <c r="Y1839">
        <v>154.69683302644961</v>
      </c>
      <c r="Z1839">
        <v>0</v>
      </c>
      <c r="AA1839">
        <v>5947.2314971267488</v>
      </c>
      <c r="AB1839"/>
      <c r="AC1839">
        <v>0</v>
      </c>
      <c r="AD1839">
        <v>289.45704317516117</v>
      </c>
      <c r="AE1839">
        <v>178.78312992866782</v>
      </c>
      <c r="AF1839">
        <v>6066.2321073126268</v>
      </c>
      <c r="AG1839">
        <v>5211.1997618306686</v>
      </c>
      <c r="AH1839">
        <v>708.34775022825261</v>
      </c>
      <c r="AI1839"/>
      <c r="AJ1839">
        <v>1598.5339412733126</v>
      </c>
      <c r="AK1839"/>
      <c r="AL1839">
        <v>29019.51953125</v>
      </c>
      <c r="AM1839">
        <v>24368.69921875</v>
      </c>
      <c r="AN1839">
        <v>4650.81884765625</v>
      </c>
      <c r="AO1839" s="5" t="s">
        <v>2514</v>
      </c>
    </row>
    <row r="1840" spans="1:41" ht="15" x14ac:dyDescent="0.25">
      <c r="A1840">
        <v>2017</v>
      </c>
      <c r="B1840" s="5" t="s">
        <v>1807</v>
      </c>
      <c r="C1840" s="5" t="s">
        <v>367</v>
      </c>
      <c r="D1840" s="5" t="s">
        <v>91</v>
      </c>
      <c r="E1840" s="5" t="s">
        <v>154</v>
      </c>
      <c r="F1840" s="5" t="s">
        <v>380</v>
      </c>
      <c r="G1840" s="5" t="s">
        <v>94</v>
      </c>
      <c r="H1840" s="5" t="s">
        <v>319</v>
      </c>
      <c r="I1840">
        <v>602.79508695258346</v>
      </c>
      <c r="J1840">
        <v>136.45022741595747</v>
      </c>
      <c r="K1840">
        <v>0</v>
      </c>
      <c r="L1840"/>
      <c r="M1840">
        <v>303.51261395682712</v>
      </c>
      <c r="N1840">
        <v>266.49888054745799</v>
      </c>
      <c r="O1840">
        <v>317.29441320799566</v>
      </c>
      <c r="P1840">
        <v>1884.5277981570241</v>
      </c>
      <c r="Q1840">
        <v>292.83119076955137</v>
      </c>
      <c r="R1840">
        <v>1238.2475338951879</v>
      </c>
      <c r="S1840">
        <v>1302.6832582866434</v>
      </c>
      <c r="T1840">
        <v>317.2605720803071</v>
      </c>
      <c r="U1840">
        <v>370.13733409369161</v>
      </c>
      <c r="V1840">
        <v>634.5211441606142</v>
      </c>
      <c r="W1840">
        <v>0</v>
      </c>
      <c r="X1840">
        <v>226.31254141728573</v>
      </c>
      <c r="Y1840">
        <v>2326.5775285889185</v>
      </c>
      <c r="Z1840"/>
      <c r="AA1840">
        <v>5273.012411225066</v>
      </c>
      <c r="AB1840"/>
      <c r="AC1840">
        <v>0</v>
      </c>
      <c r="AD1840">
        <v>332.63458947955178</v>
      </c>
      <c r="AE1840">
        <v>183.32902157660544</v>
      </c>
      <c r="AF1840">
        <v>6873.6620205484114</v>
      </c>
      <c r="AG1840">
        <v>4758.9085812046069</v>
      </c>
      <c r="AH1840">
        <v>81.430213500612155</v>
      </c>
      <c r="AI1840">
        <v>0</v>
      </c>
      <c r="AJ1840">
        <v>728.4504857869639</v>
      </c>
      <c r="AK1840">
        <v>52.876762013384514</v>
      </c>
      <c r="AL1840">
        <v>28503.953125</v>
      </c>
      <c r="AM1840">
        <v>25569.94921875</v>
      </c>
      <c r="AN1840">
        <v>2934.004638671875</v>
      </c>
      <c r="AO1840" s="5" t="s">
        <v>2515</v>
      </c>
    </row>
    <row r="1841" spans="1:41" ht="15" x14ac:dyDescent="0.25">
      <c r="A1841">
        <v>2017</v>
      </c>
      <c r="B1841" s="5" t="s">
        <v>803</v>
      </c>
      <c r="C1841" s="5" t="s">
        <v>367</v>
      </c>
      <c r="D1841" s="5" t="s">
        <v>91</v>
      </c>
      <c r="E1841" s="5" t="s">
        <v>154</v>
      </c>
      <c r="F1841" s="5" t="s">
        <v>380</v>
      </c>
      <c r="G1841" s="5" t="s">
        <v>94</v>
      </c>
      <c r="H1841" s="5" t="s">
        <v>319</v>
      </c>
      <c r="I1841">
        <v>300</v>
      </c>
      <c r="J1841">
        <v>356</v>
      </c>
      <c r="K1841">
        <v>0</v>
      </c>
      <c r="L1841">
        <v>34.482758620689658</v>
      </c>
      <c r="M1841">
        <v>1825</v>
      </c>
      <c r="N1841">
        <v>223</v>
      </c>
      <c r="O1841">
        <v>337.536</v>
      </c>
      <c r="P1841">
        <v>4663.3810000000003</v>
      </c>
      <c r="Q1841">
        <v>81.167626073521703</v>
      </c>
      <c r="R1841">
        <v>1522.037741660298</v>
      </c>
      <c r="S1841">
        <v>374.10331337600002</v>
      </c>
      <c r="T1841">
        <v>300</v>
      </c>
      <c r="U1841">
        <v>435</v>
      </c>
      <c r="V1841">
        <v>600</v>
      </c>
      <c r="W1841">
        <v>0</v>
      </c>
      <c r="X1841">
        <v>204.7244094488189</v>
      </c>
      <c r="Y1841">
        <v>300</v>
      </c>
      <c r="Z1841">
        <v>0</v>
      </c>
      <c r="AA1841">
        <v>5889.9369999999999</v>
      </c>
      <c r="AB1841">
        <v>0</v>
      </c>
      <c r="AC1841">
        <v>0</v>
      </c>
      <c r="AD1841">
        <v>305.29467740000001</v>
      </c>
      <c r="AE1841">
        <v>140</v>
      </c>
      <c r="AF1841">
        <v>4383.8344725327524</v>
      </c>
      <c r="AG1841">
        <v>3046</v>
      </c>
      <c r="AH1841">
        <v>765.82285545561206</v>
      </c>
      <c r="AI1841"/>
      <c r="AJ1841">
        <v>1115</v>
      </c>
      <c r="AK1841"/>
      <c r="AL1841">
        <v>27202.322265625</v>
      </c>
      <c r="AM1841">
        <v>23089.83984375</v>
      </c>
      <c r="AN1841">
        <v>4112.48095703125</v>
      </c>
      <c r="AO1841" s="5" t="s">
        <v>1022</v>
      </c>
    </row>
    <row r="1842" spans="1:41" ht="15" x14ac:dyDescent="0.25">
      <c r="A1842">
        <v>2017</v>
      </c>
      <c r="B1842" s="5" t="s">
        <v>1808</v>
      </c>
      <c r="C1842" s="5" t="s">
        <v>367</v>
      </c>
      <c r="D1842" s="5" t="s">
        <v>91</v>
      </c>
      <c r="E1842" s="5" t="s">
        <v>154</v>
      </c>
      <c r="F1842" s="5" t="s">
        <v>383</v>
      </c>
      <c r="G1842" s="5" t="s">
        <v>94</v>
      </c>
      <c r="H1842" s="5" t="s">
        <v>319</v>
      </c>
      <c r="I1842">
        <v>2096.6577436184807</v>
      </c>
      <c r="J1842">
        <v>4212.8807656960507</v>
      </c>
      <c r="K1842">
        <v>397.05520476788735</v>
      </c>
      <c r="L1842">
        <v>1034.4061568368597</v>
      </c>
      <c r="M1842">
        <v>2703.9717272748171</v>
      </c>
      <c r="N1842">
        <v>3698.285621552322</v>
      </c>
      <c r="O1842">
        <v>2808.3032564582736</v>
      </c>
      <c r="P1842">
        <v>439.40088452832748</v>
      </c>
      <c r="Q1842">
        <v>96.903942004569487</v>
      </c>
      <c r="R1842">
        <v>460.38362325210329</v>
      </c>
      <c r="S1842">
        <v>1196.4925505048006</v>
      </c>
      <c r="T1842">
        <v>3336.2950322704301</v>
      </c>
      <c r="U1842">
        <v>0</v>
      </c>
      <c r="V1842">
        <v>662.10244535320442</v>
      </c>
      <c r="W1842">
        <v>1263.3574697160052</v>
      </c>
      <c r="X1842">
        <v>6187.8733210579849</v>
      </c>
      <c r="Y1842">
        <v>2408.1140341117325</v>
      </c>
      <c r="Z1842">
        <v>3649.8397300095394</v>
      </c>
      <c r="AA1842">
        <v>18297.832152561601</v>
      </c>
      <c r="AB1842">
        <v>192.85538517297385</v>
      </c>
      <c r="AC1842">
        <v>4799.3145478125734</v>
      </c>
      <c r="AD1842">
        <v>3248.8491735170078</v>
      </c>
      <c r="AE1842">
        <v>1723.218144855523</v>
      </c>
      <c r="AF1842">
        <v>5505.5652004246413</v>
      </c>
      <c r="AG1842">
        <v>20881.361573261012</v>
      </c>
      <c r="AH1842">
        <v>6136.3211735086352</v>
      </c>
      <c r="AI1842">
        <v>201.10588293438451</v>
      </c>
      <c r="AJ1842">
        <v>5504.5911540022025</v>
      </c>
      <c r="AK1842">
        <v>375.39764814418442</v>
      </c>
      <c r="AL1842">
        <v>103518.734375</v>
      </c>
      <c r="AM1842">
        <v>75470.8671875</v>
      </c>
      <c r="AN1842">
        <v>28047.87890625</v>
      </c>
      <c r="AO1842" s="5" t="s">
        <v>2518</v>
      </c>
    </row>
    <row r="1843" spans="1:41" ht="15" x14ac:dyDescent="0.25">
      <c r="A1843">
        <v>2017</v>
      </c>
      <c r="B1843" s="5" t="s">
        <v>1806</v>
      </c>
      <c r="C1843" s="5" t="s">
        <v>367</v>
      </c>
      <c r="D1843" s="5" t="s">
        <v>91</v>
      </c>
      <c r="E1843" s="5" t="s">
        <v>154</v>
      </c>
      <c r="F1843" s="5" t="s">
        <v>383</v>
      </c>
      <c r="G1843" s="5" t="s">
        <v>94</v>
      </c>
      <c r="H1843" s="5" t="s">
        <v>319</v>
      </c>
      <c r="I1843">
        <v>1499.7555692581332</v>
      </c>
      <c r="J1843">
        <v>2142.5079560830472</v>
      </c>
      <c r="K1843">
        <v>153.18931885993788</v>
      </c>
      <c r="L1843">
        <v>332.08873319287233</v>
      </c>
      <c r="M1843">
        <v>1708.6500949762303</v>
      </c>
      <c r="N1843">
        <v>3115.7421951337715</v>
      </c>
      <c r="O1843">
        <v>1596.1684272818702</v>
      </c>
      <c r="P1843">
        <v>895.56832564271383</v>
      </c>
      <c r="Q1843">
        <v>128.12197577376622</v>
      </c>
      <c r="R1843">
        <v>862.46176685566456</v>
      </c>
      <c r="S1843">
        <v>1370.1338379151089</v>
      </c>
      <c r="T1843">
        <v>3213.7619341245709</v>
      </c>
      <c r="U1843">
        <v>0</v>
      </c>
      <c r="V1843">
        <v>21.425079560830472</v>
      </c>
      <c r="W1843">
        <v>722.02518119998695</v>
      </c>
      <c r="X1843">
        <v>5457.5033911325436</v>
      </c>
      <c r="Y1843">
        <v>3183.7668227394083</v>
      </c>
      <c r="Z1843">
        <v>5694.5718964731313</v>
      </c>
      <c r="AA1843">
        <v>18533.692574363053</v>
      </c>
      <c r="AB1843">
        <v>331.01747921483081</v>
      </c>
      <c r="AC1843">
        <v>5583.4953069214507</v>
      </c>
      <c r="AD1843">
        <v>1168.6202521057178</v>
      </c>
      <c r="AE1843">
        <v>1087.7137954141317</v>
      </c>
      <c r="AF1843">
        <v>4744.4205025142564</v>
      </c>
      <c r="AG1843">
        <v>17931.155212787995</v>
      </c>
      <c r="AH1843">
        <v>7303.8096222871081</v>
      </c>
      <c r="AI1843">
        <v>208.89452571809713</v>
      </c>
      <c r="AJ1843">
        <v>4506.7196443724943</v>
      </c>
      <c r="AK1843">
        <v>275.3122723566716</v>
      </c>
      <c r="AL1843">
        <v>93772.296875</v>
      </c>
      <c r="AM1843">
        <v>70263.2109375</v>
      </c>
      <c r="AN1843">
        <v>23509.0859375</v>
      </c>
      <c r="AO1843" s="5" t="s">
        <v>2517</v>
      </c>
    </row>
    <row r="1844" spans="1:41" ht="15" x14ac:dyDescent="0.25">
      <c r="A1844">
        <v>2017</v>
      </c>
      <c r="B1844" s="5" t="s">
        <v>1807</v>
      </c>
      <c r="C1844" s="5" t="s">
        <v>367</v>
      </c>
      <c r="D1844" s="5" t="s">
        <v>91</v>
      </c>
      <c r="E1844" s="5" t="s">
        <v>154</v>
      </c>
      <c r="F1844" s="5" t="s">
        <v>383</v>
      </c>
      <c r="G1844" s="5" t="s">
        <v>94</v>
      </c>
      <c r="H1844" s="5" t="s">
        <v>319</v>
      </c>
      <c r="I1844">
        <v>2538.0845766424568</v>
      </c>
      <c r="J1844">
        <v>2956.42159401241</v>
      </c>
      <c r="K1844">
        <v>386.00036269770698</v>
      </c>
      <c r="L1844">
        <v>1060.7078459884933</v>
      </c>
      <c r="M1844">
        <v>1728.9379259326402</v>
      </c>
      <c r="N1844">
        <v>3453.9100947142765</v>
      </c>
      <c r="O1844">
        <v>1715.3729214057266</v>
      </c>
      <c r="P1844">
        <v>785.21991589876006</v>
      </c>
      <c r="Q1844">
        <v>127.03113306095497</v>
      </c>
      <c r="R1844">
        <v>598.34366477662957</v>
      </c>
      <c r="S1844">
        <v>1302.6832582866434</v>
      </c>
      <c r="T1844">
        <v>2326.5775285889185</v>
      </c>
      <c r="U1844">
        <v>0</v>
      </c>
      <c r="V1844">
        <v>613.37043935526037</v>
      </c>
      <c r="W1844">
        <v>1136.850383287767</v>
      </c>
      <c r="X1844">
        <v>5976.1316427527181</v>
      </c>
      <c r="Y1844">
        <v>2353.015909595611</v>
      </c>
      <c r="Z1844">
        <v>5541.4846590026973</v>
      </c>
      <c r="AA1844">
        <v>19504.461489688016</v>
      </c>
      <c r="AB1844">
        <v>197.75908993005808</v>
      </c>
      <c r="AC1844">
        <v>5594.7844351121885</v>
      </c>
      <c r="AD1844">
        <v>3461.656964746061</v>
      </c>
      <c r="AE1844">
        <v>1492.5682243804088</v>
      </c>
      <c r="AF1844">
        <v>4116.0710634484185</v>
      </c>
      <c r="AG1844">
        <v>16778.854122087174</v>
      </c>
      <c r="AH1844">
        <v>8249.8324093282517</v>
      </c>
      <c r="AI1844">
        <v>206.2193718521996</v>
      </c>
      <c r="AJ1844">
        <v>4370.7029147217836</v>
      </c>
      <c r="AK1844">
        <v>322.15712098810303</v>
      </c>
      <c r="AL1844">
        <v>98895.2109375</v>
      </c>
      <c r="AM1844">
        <v>71885.03125</v>
      </c>
      <c r="AN1844">
        <v>27010.17578125</v>
      </c>
      <c r="AO1844" s="5" t="s">
        <v>2519</v>
      </c>
    </row>
    <row r="1845" spans="1:41" ht="15" x14ac:dyDescent="0.25">
      <c r="A1845">
        <v>2017</v>
      </c>
      <c r="B1845" s="5" t="s">
        <v>803</v>
      </c>
      <c r="C1845" s="5" t="s">
        <v>367</v>
      </c>
      <c r="D1845" s="5" t="s">
        <v>91</v>
      </c>
      <c r="E1845" s="5" t="s">
        <v>154</v>
      </c>
      <c r="F1845" s="5" t="s">
        <v>383</v>
      </c>
      <c r="G1845" s="5" t="s">
        <v>94</v>
      </c>
      <c r="H1845" s="5" t="s">
        <v>319</v>
      </c>
      <c r="I1845">
        <v>4041</v>
      </c>
      <c r="J1845">
        <v>4927</v>
      </c>
      <c r="K1845">
        <v>344</v>
      </c>
      <c r="L1845">
        <v>533.99014778325125</v>
      </c>
      <c r="M1845">
        <v>1820</v>
      </c>
      <c r="N1845">
        <v>3372</v>
      </c>
      <c r="O1845">
        <v>1945.52</v>
      </c>
      <c r="P1845">
        <v>1320.702</v>
      </c>
      <c r="Q1845">
        <v>116.8402130367609</v>
      </c>
      <c r="R1845">
        <v>1544.3687495905781</v>
      </c>
      <c r="S1845">
        <v>3357.8250203839998</v>
      </c>
      <c r="T1845">
        <v>2630</v>
      </c>
      <c r="U1845">
        <v>0</v>
      </c>
      <c r="V1845">
        <v>1440</v>
      </c>
      <c r="W1845">
        <v>800</v>
      </c>
      <c r="X1845">
        <v>5583.3929849677879</v>
      </c>
      <c r="Y1845">
        <v>2535</v>
      </c>
      <c r="Z1845">
        <v>4067.7849083999999</v>
      </c>
      <c r="AA1845">
        <v>20561.507000000001</v>
      </c>
      <c r="AB1845">
        <v>393</v>
      </c>
      <c r="AC1845">
        <v>5500.7438700000002</v>
      </c>
      <c r="AD1845">
        <v>3416.4412711</v>
      </c>
      <c r="AE1845">
        <v>836</v>
      </c>
      <c r="AF1845">
        <v>5094.285405079213</v>
      </c>
      <c r="AG1845">
        <v>21062</v>
      </c>
      <c r="AH1845">
        <v>7246.0960280464342</v>
      </c>
      <c r="AI1845">
        <v>195</v>
      </c>
      <c r="AJ1845">
        <v>8485</v>
      </c>
      <c r="AK1845">
        <v>364.5</v>
      </c>
      <c r="AL1845">
        <v>113533.9921875</v>
      </c>
      <c r="AM1845">
        <v>85438.21875</v>
      </c>
      <c r="AN1845">
        <v>28095.775390625</v>
      </c>
      <c r="AO1845" s="5" t="s">
        <v>1023</v>
      </c>
    </row>
    <row r="1846" spans="1:41" ht="15" x14ac:dyDescent="0.25">
      <c r="A1846">
        <v>2017</v>
      </c>
      <c r="B1846" s="5" t="s">
        <v>1807</v>
      </c>
      <c r="C1846" s="5" t="s">
        <v>367</v>
      </c>
      <c r="D1846" s="5" t="s">
        <v>91</v>
      </c>
      <c r="E1846" s="5" t="s">
        <v>154</v>
      </c>
      <c r="F1846" s="5" t="s">
        <v>386</v>
      </c>
      <c r="G1846" s="5" t="s">
        <v>94</v>
      </c>
      <c r="H1846" s="5" t="s">
        <v>319</v>
      </c>
      <c r="I1846">
        <v>401.86339130172234</v>
      </c>
      <c r="J1846">
        <v>336.57722762602845</v>
      </c>
      <c r="K1846">
        <v>52.876762013384514</v>
      </c>
      <c r="L1846">
        <v>211.50704805353806</v>
      </c>
      <c r="M1846">
        <v>2025.9466981618209</v>
      </c>
      <c r="N1846">
        <v>411.38120846413153</v>
      </c>
      <c r="O1846">
        <v>2290.469045345219</v>
      </c>
      <c r="P1846">
        <v>314.08796635950404</v>
      </c>
      <c r="Q1846">
        <v>1361.6198433099212</v>
      </c>
      <c r="R1846">
        <v>431.35862867685364</v>
      </c>
      <c r="S1846">
        <v>50.005276897189297</v>
      </c>
      <c r="T1846">
        <v>634.5211441606142</v>
      </c>
      <c r="U1846"/>
      <c r="V1846">
        <v>267.55641578772565</v>
      </c>
      <c r="W1846">
        <v>190.35634324818426</v>
      </c>
      <c r="X1846">
        <v>523.47994393250667</v>
      </c>
      <c r="Y1846">
        <v>2902.93423453481</v>
      </c>
      <c r="Z1846">
        <v>634.5211441606142</v>
      </c>
      <c r="AA1846">
        <v>5491.1678512664002</v>
      </c>
      <c r="AB1846">
        <v>217.85225949514421</v>
      </c>
      <c r="AC1846">
        <v>375.31925677100327</v>
      </c>
      <c r="AD1846">
        <v>1906.7423762757244</v>
      </c>
      <c r="AE1846">
        <v>811.88566698210991</v>
      </c>
      <c r="AF1846">
        <v>1588.046462057318</v>
      </c>
      <c r="AG1846">
        <v>4300.9958221686966</v>
      </c>
      <c r="AH1846">
        <v>1983.9361107421871</v>
      </c>
      <c r="AI1846">
        <v>336.29620640512553</v>
      </c>
      <c r="AJ1846">
        <v>1590.4502273015376</v>
      </c>
      <c r="AK1846">
        <v>0</v>
      </c>
      <c r="AL1846">
        <v>31643.75390625</v>
      </c>
      <c r="AM1846">
        <v>21431.2734375</v>
      </c>
      <c r="AN1846">
        <v>10212.4814453125</v>
      </c>
      <c r="AO1846" s="5" t="s">
        <v>2522</v>
      </c>
    </row>
    <row r="1847" spans="1:41" ht="15" x14ac:dyDescent="0.25">
      <c r="A1847">
        <v>2017</v>
      </c>
      <c r="B1847" s="5" t="s">
        <v>1808</v>
      </c>
      <c r="C1847" s="5" t="s">
        <v>367</v>
      </c>
      <c r="D1847" s="5" t="s">
        <v>91</v>
      </c>
      <c r="E1847" s="5" t="s">
        <v>154</v>
      </c>
      <c r="F1847" s="5" t="s">
        <v>386</v>
      </c>
      <c r="G1847" s="5" t="s">
        <v>94</v>
      </c>
      <c r="H1847" s="5" t="s">
        <v>319</v>
      </c>
      <c r="I1847">
        <v>391.89864366700567</v>
      </c>
      <c r="J1847">
        <v>713.71156501203689</v>
      </c>
      <c r="K1847">
        <v>51.565611008816539</v>
      </c>
      <c r="L1847">
        <v>206.26244403526616</v>
      </c>
      <c r="M1847">
        <v>1601.6794435448505</v>
      </c>
      <c r="N1847">
        <v>419.74407361176662</v>
      </c>
      <c r="O1847">
        <v>2796.8641393240241</v>
      </c>
      <c r="P1847">
        <v>820.21498445287796</v>
      </c>
      <c r="Q1847">
        <v>963.80075779213689</v>
      </c>
      <c r="R1847">
        <v>437.69263004144079</v>
      </c>
      <c r="S1847">
        <v>45.527178359675162</v>
      </c>
      <c r="T1847">
        <v>902.39819265428946</v>
      </c>
      <c r="U1847"/>
      <c r="V1847">
        <v>156.75945746680227</v>
      </c>
      <c r="W1847">
        <v>185.63619963173954</v>
      </c>
      <c r="X1847">
        <v>920.39809535536699</v>
      </c>
      <c r="Y1847">
        <v>2970.1791941078327</v>
      </c>
      <c r="Z1847">
        <v>0</v>
      </c>
      <c r="AA1847">
        <v>4077.343858046223</v>
      </c>
      <c r="AB1847">
        <v>212.45031735632415</v>
      </c>
      <c r="AC1847">
        <v>127.7795840798474</v>
      </c>
      <c r="AD1847">
        <v>1378.1850651575999</v>
      </c>
      <c r="AE1847">
        <v>791.75386111267187</v>
      </c>
      <c r="AF1847">
        <v>1355.7109633766856</v>
      </c>
      <c r="AG1847">
        <v>7134.3031497258562</v>
      </c>
      <c r="AH1847">
        <v>1158.7006532456949</v>
      </c>
      <c r="AI1847">
        <v>558.97122333557127</v>
      </c>
      <c r="AJ1847">
        <v>2397.8009119099693</v>
      </c>
      <c r="AK1847">
        <v>0</v>
      </c>
      <c r="AL1847">
        <v>32777.3359375</v>
      </c>
      <c r="AM1847">
        <v>22964.955078125</v>
      </c>
      <c r="AN1847">
        <v>9812.3759765625</v>
      </c>
      <c r="AO1847" s="5" t="s">
        <v>2520</v>
      </c>
    </row>
    <row r="1848" spans="1:41" ht="15" x14ac:dyDescent="0.25">
      <c r="A1848">
        <v>2017</v>
      </c>
      <c r="B1848" s="5" t="s">
        <v>1806</v>
      </c>
      <c r="C1848" s="5" t="s">
        <v>367</v>
      </c>
      <c r="D1848" s="5" t="s">
        <v>91</v>
      </c>
      <c r="E1848" s="5" t="s">
        <v>154</v>
      </c>
      <c r="F1848" s="5" t="s">
        <v>386</v>
      </c>
      <c r="G1848" s="5" t="s">
        <v>94</v>
      </c>
      <c r="H1848" s="5" t="s">
        <v>319</v>
      </c>
      <c r="I1848">
        <v>342.80127297328755</v>
      </c>
      <c r="J1848">
        <v>396.36397187536375</v>
      </c>
      <c r="K1848">
        <v>117.8379375845676</v>
      </c>
      <c r="L1848">
        <v>214.25079560830474</v>
      </c>
      <c r="M1848">
        <v>1833.9868104070886</v>
      </c>
      <c r="N1848">
        <v>399.30992031497794</v>
      </c>
      <c r="O1848">
        <v>2313.9085925696913</v>
      </c>
      <c r="P1848">
        <v>65.882119649553701</v>
      </c>
      <c r="Q1848">
        <v>1332.9613248770679</v>
      </c>
      <c r="R1848">
        <v>630.5475352366966</v>
      </c>
      <c r="S1848">
        <v>53.562698902076185</v>
      </c>
      <c r="T1848">
        <v>642.7523868249142</v>
      </c>
      <c r="U1848">
        <v>0</v>
      </c>
      <c r="V1848">
        <v>271.0272564445055</v>
      </c>
      <c r="W1848">
        <v>246.38841494955045</v>
      </c>
      <c r="X1848">
        <v>754.90643801142676</v>
      </c>
      <c r="Y1848">
        <v>2908.4545503827367</v>
      </c>
      <c r="Z1848">
        <v>9.6412858023737122</v>
      </c>
      <c r="AA1848">
        <v>5217.8634556716024</v>
      </c>
      <c r="AB1848">
        <v>257.10095472996568</v>
      </c>
      <c r="AC1848">
        <v>374.52429559995164</v>
      </c>
      <c r="AD1848">
        <v>381.25527358256062</v>
      </c>
      <c r="AE1848">
        <v>822.41774775214833</v>
      </c>
      <c r="AF1848">
        <v>1498.6843152800916</v>
      </c>
      <c r="AG1848">
        <v>4185.3687718438068</v>
      </c>
      <c r="AH1848">
        <v>1753.6427620539741</v>
      </c>
      <c r="AI1848">
        <v>340.65876501720453</v>
      </c>
      <c r="AJ1848">
        <v>1639.9452039244356</v>
      </c>
      <c r="AK1848">
        <v>0</v>
      </c>
      <c r="AL1848">
        <v>29006.044921875</v>
      </c>
      <c r="AM1848">
        <v>20310.044921875</v>
      </c>
      <c r="AN1848">
        <v>8696.0009765625</v>
      </c>
      <c r="AO1848" s="5" t="s">
        <v>2521</v>
      </c>
    </row>
    <row r="1849" spans="1:41" ht="15" x14ac:dyDescent="0.25">
      <c r="A1849">
        <v>2017</v>
      </c>
      <c r="B1849" s="5" t="s">
        <v>803</v>
      </c>
      <c r="C1849" s="5" t="s">
        <v>367</v>
      </c>
      <c r="D1849" s="5" t="s">
        <v>91</v>
      </c>
      <c r="E1849" s="5" t="s">
        <v>154</v>
      </c>
      <c r="F1849" s="5" t="s">
        <v>386</v>
      </c>
      <c r="G1849" s="5" t="s">
        <v>94</v>
      </c>
      <c r="H1849" s="5" t="s">
        <v>319</v>
      </c>
      <c r="I1849">
        <v>420</v>
      </c>
      <c r="J1849">
        <v>992.5</v>
      </c>
      <c r="K1849">
        <v>50</v>
      </c>
      <c r="L1849">
        <v>29.55665024630542</v>
      </c>
      <c r="M1849">
        <v>300</v>
      </c>
      <c r="N1849">
        <v>413</v>
      </c>
      <c r="O1849">
        <v>2261.96</v>
      </c>
      <c r="P1849">
        <v>660.34100000000001</v>
      </c>
      <c r="Q1849">
        <v>1831.1294028627251</v>
      </c>
      <c r="R1849">
        <v>477.55658274139148</v>
      </c>
      <c r="S1849">
        <v>68.886711119999987</v>
      </c>
      <c r="T1849">
        <v>450</v>
      </c>
      <c r="U1849">
        <v>0</v>
      </c>
      <c r="V1849">
        <v>253</v>
      </c>
      <c r="W1849">
        <v>160</v>
      </c>
      <c r="X1849">
        <v>474.588403722262</v>
      </c>
      <c r="Y1849">
        <v>3100</v>
      </c>
      <c r="Z1849">
        <v>0</v>
      </c>
      <c r="AA1849">
        <v>7537.7759999999998</v>
      </c>
      <c r="AB1849">
        <v>211</v>
      </c>
      <c r="AC1849">
        <v>362.35500000000002</v>
      </c>
      <c r="AD1849">
        <v>1467.5095100000001</v>
      </c>
      <c r="AE1849">
        <v>877.601</v>
      </c>
      <c r="AF1849">
        <v>951.84961700299618</v>
      </c>
      <c r="AG1849">
        <v>5911</v>
      </c>
      <c r="AH1849">
        <v>1308.446133737581</v>
      </c>
      <c r="AI1849">
        <v>513</v>
      </c>
      <c r="AJ1849">
        <v>3375</v>
      </c>
      <c r="AK1849">
        <v>30</v>
      </c>
      <c r="AL1849">
        <v>34488.0546875</v>
      </c>
      <c r="AM1849">
        <v>27192.666015625</v>
      </c>
      <c r="AN1849">
        <v>7295.390625</v>
      </c>
      <c r="AO1849" s="5" t="s">
        <v>1024</v>
      </c>
    </row>
    <row r="1850" spans="1:41" ht="15" x14ac:dyDescent="0.25">
      <c r="A1850">
        <v>2017</v>
      </c>
      <c r="B1850" s="5" t="s">
        <v>1808</v>
      </c>
      <c r="C1850" s="5" t="s">
        <v>367</v>
      </c>
      <c r="D1850" s="5" t="s">
        <v>91</v>
      </c>
      <c r="E1850" s="5" t="s">
        <v>154</v>
      </c>
      <c r="F1850" s="5" t="s">
        <v>389</v>
      </c>
      <c r="G1850" s="5" t="s">
        <v>94</v>
      </c>
      <c r="H1850" s="5" t="s">
        <v>319</v>
      </c>
      <c r="I1850">
        <v>433.15113247405895</v>
      </c>
      <c r="J1850">
        <v>158.60257000267487</v>
      </c>
      <c r="K1850"/>
      <c r="L1850"/>
      <c r="M1850">
        <v>0</v>
      </c>
      <c r="N1850">
        <v>516.17176619825364</v>
      </c>
      <c r="O1850">
        <v>482.7307430653326</v>
      </c>
      <c r="P1850">
        <v>117.173569207554</v>
      </c>
      <c r="Q1850">
        <v>430.21900251300229</v>
      </c>
      <c r="R1850">
        <v>136.29339496674118</v>
      </c>
      <c r="S1850">
        <v>757.13261028134343</v>
      </c>
      <c r="T1850">
        <v>433.15113247405895</v>
      </c>
      <c r="U1850">
        <v>30.939366605289923</v>
      </c>
      <c r="V1850">
        <v>59.816108770227189</v>
      </c>
      <c r="W1850">
        <v>41.252488807053233</v>
      </c>
      <c r="X1850">
        <v>70.129230971990495</v>
      </c>
      <c r="Y1850">
        <v>4496.5212799688024</v>
      </c>
      <c r="Z1850">
        <v>0</v>
      </c>
      <c r="AA1850">
        <v>3630.7297958397771</v>
      </c>
      <c r="AB1850">
        <v>68.066606531637831</v>
      </c>
      <c r="AC1850">
        <v>690.87605629612392</v>
      </c>
      <c r="AD1850">
        <v>1179.4354055640626</v>
      </c>
      <c r="AE1850">
        <v>178.78312992866782</v>
      </c>
      <c r="AF1850">
        <v>707.72707918647313</v>
      </c>
      <c r="AG1850">
        <v>4991.3449280079421</v>
      </c>
      <c r="AH1850">
        <v>2034.9607680929832</v>
      </c>
      <c r="AI1850"/>
      <c r="AJ1850">
        <v>4233.5366638238374</v>
      </c>
      <c r="AK1850">
        <v>83.536289834282798</v>
      </c>
      <c r="AL1850">
        <v>25962.283203125</v>
      </c>
      <c r="AM1850">
        <v>20811.88671875</v>
      </c>
      <c r="AN1850">
        <v>5150.39501953125</v>
      </c>
      <c r="AO1850" s="5" t="s">
        <v>2523</v>
      </c>
    </row>
    <row r="1851" spans="1:41" ht="15" x14ac:dyDescent="0.25">
      <c r="A1851">
        <v>2017</v>
      </c>
      <c r="B1851" s="5" t="s">
        <v>1807</v>
      </c>
      <c r="C1851" s="5" t="s">
        <v>367</v>
      </c>
      <c r="D1851" s="5" t="s">
        <v>91</v>
      </c>
      <c r="E1851" s="5" t="s">
        <v>154</v>
      </c>
      <c r="F1851" s="5" t="s">
        <v>389</v>
      </c>
      <c r="G1851" s="5" t="s">
        <v>94</v>
      </c>
      <c r="H1851" s="5" t="s">
        <v>319</v>
      </c>
      <c r="I1851">
        <v>380.71268649636852</v>
      </c>
      <c r="J1851">
        <v>87.328145546212752</v>
      </c>
      <c r="K1851">
        <v>42.301409610707616</v>
      </c>
      <c r="L1851"/>
      <c r="M1851">
        <v>0</v>
      </c>
      <c r="N1851">
        <v>461.08536475671298</v>
      </c>
      <c r="O1851">
        <v>418.43200741804424</v>
      </c>
      <c r="P1851">
        <v>157.04398317975202</v>
      </c>
      <c r="Q1851">
        <v>290.36385530048284</v>
      </c>
      <c r="R1851">
        <v>136.93631931839016</v>
      </c>
      <c r="S1851">
        <v>621.07430664174217</v>
      </c>
      <c r="T1851">
        <v>634.5211441606142</v>
      </c>
      <c r="U1851">
        <v>31.72605720803071</v>
      </c>
      <c r="V1851">
        <v>0</v>
      </c>
      <c r="W1851">
        <v>121.61655263078438</v>
      </c>
      <c r="X1851">
        <v>19.035634324818425</v>
      </c>
      <c r="Y1851">
        <v>7207.1026624243095</v>
      </c>
      <c r="Z1851">
        <v>158.63028604015355</v>
      </c>
      <c r="AA1851">
        <v>3199.366043219216</v>
      </c>
      <c r="AB1851"/>
      <c r="AC1851">
        <v>100.0428337293235</v>
      </c>
      <c r="AD1851">
        <v>1264.7638514085374</v>
      </c>
      <c r="AE1851">
        <v>183.32902157660544</v>
      </c>
      <c r="AF1851">
        <v>725.25613776487273</v>
      </c>
      <c r="AG1851">
        <v>4434.2452624424259</v>
      </c>
      <c r="AH1851">
        <v>1438.2479267640588</v>
      </c>
      <c r="AI1851">
        <v>123.73162311131976</v>
      </c>
      <c r="AJ1851">
        <v>6106.8432391807137</v>
      </c>
      <c r="AK1851">
        <v>51.819226773116824</v>
      </c>
      <c r="AL1851">
        <v>28395.556640625</v>
      </c>
      <c r="AM1851">
        <v>23660.01171875</v>
      </c>
      <c r="AN1851">
        <v>4735.54345703125</v>
      </c>
      <c r="AO1851" s="5" t="s">
        <v>2524</v>
      </c>
    </row>
    <row r="1852" spans="1:41" ht="15" x14ac:dyDescent="0.25">
      <c r="A1852">
        <v>2017</v>
      </c>
      <c r="B1852" s="5" t="s">
        <v>1806</v>
      </c>
      <c r="C1852" s="5" t="s">
        <v>367</v>
      </c>
      <c r="D1852" s="5" t="s">
        <v>91</v>
      </c>
      <c r="E1852" s="5" t="s">
        <v>154</v>
      </c>
      <c r="F1852" s="5" t="s">
        <v>389</v>
      </c>
      <c r="G1852" s="5" t="s">
        <v>94</v>
      </c>
      <c r="H1852" s="5" t="s">
        <v>319</v>
      </c>
      <c r="I1852">
        <v>437.07162304094163</v>
      </c>
      <c r="J1852">
        <v>102.84038189198627</v>
      </c>
      <c r="K1852">
        <v>42.850159121660944</v>
      </c>
      <c r="L1852">
        <v>96.41285802373713</v>
      </c>
      <c r="M1852">
        <v>0</v>
      </c>
      <c r="N1852">
        <v>343.06908646779794</v>
      </c>
      <c r="O1852">
        <v>580.61965609850586</v>
      </c>
      <c r="P1852">
        <v>16.711562057447768</v>
      </c>
      <c r="Q1852">
        <v>289.50638756572175</v>
      </c>
      <c r="R1852">
        <v>263.95871165723617</v>
      </c>
      <c r="S1852">
        <v>633.11110102254054</v>
      </c>
      <c r="T1852">
        <v>642.7523868249142</v>
      </c>
      <c r="U1852">
        <v>34.445745733343529</v>
      </c>
      <c r="V1852">
        <v>0</v>
      </c>
      <c r="W1852">
        <v>42.850159121660944</v>
      </c>
      <c r="X1852">
        <v>52.00262029327785</v>
      </c>
      <c r="Y1852">
        <v>12371.912192401556</v>
      </c>
      <c r="Z1852">
        <v>203.53825582788949</v>
      </c>
      <c r="AA1852">
        <v>3040.1283680265174</v>
      </c>
      <c r="AB1852"/>
      <c r="AC1852">
        <v>99.872986947731704</v>
      </c>
      <c r="AD1852">
        <v>389.54008403523915</v>
      </c>
      <c r="AE1852">
        <v>609.92380866783174</v>
      </c>
      <c r="AF1852">
        <v>524.91444924034658</v>
      </c>
      <c r="AG1852">
        <v>5527.2274591735804</v>
      </c>
      <c r="AH1852">
        <v>1435.4803305756418</v>
      </c>
      <c r="AI1852">
        <v>125.33671543085826</v>
      </c>
      <c r="AJ1852">
        <v>6296.8888364426793</v>
      </c>
      <c r="AK1852">
        <v>40.7076511655779</v>
      </c>
      <c r="AL1852">
        <v>34243.671875</v>
      </c>
      <c r="AM1852">
        <v>30258.421875</v>
      </c>
      <c r="AN1852">
        <v>3985.2509765625</v>
      </c>
      <c r="AO1852" s="5" t="s">
        <v>2525</v>
      </c>
    </row>
    <row r="1853" spans="1:41" ht="15" x14ac:dyDescent="0.25">
      <c r="A1853">
        <v>2017</v>
      </c>
      <c r="B1853" s="5" t="s">
        <v>803</v>
      </c>
      <c r="C1853" s="5" t="s">
        <v>367</v>
      </c>
      <c r="D1853" s="5" t="s">
        <v>91</v>
      </c>
      <c r="E1853" s="5" t="s">
        <v>154</v>
      </c>
      <c r="F1853" s="5" t="s">
        <v>389</v>
      </c>
      <c r="G1853" s="5" t="s">
        <v>94</v>
      </c>
      <c r="H1853" s="5" t="s">
        <v>319</v>
      </c>
      <c r="I1853">
        <v>400</v>
      </c>
      <c r="J1853">
        <v>924.25</v>
      </c>
      <c r="K1853">
        <v>95</v>
      </c>
      <c r="L1853">
        <v>24.630541871921181</v>
      </c>
      <c r="M1853">
        <v>613</v>
      </c>
      <c r="N1853">
        <v>508</v>
      </c>
      <c r="O1853">
        <v>215.648</v>
      </c>
      <c r="P1853">
        <v>82.590999999999994</v>
      </c>
      <c r="Q1853">
        <v>116.8402130367609</v>
      </c>
      <c r="R1853">
        <v>109.1845243548</v>
      </c>
      <c r="S1853">
        <v>811.66858392000006</v>
      </c>
      <c r="T1853">
        <v>290</v>
      </c>
      <c r="U1853">
        <v>0</v>
      </c>
      <c r="V1853">
        <v>148</v>
      </c>
      <c r="W1853">
        <v>115</v>
      </c>
      <c r="X1853">
        <v>151.51374794728201</v>
      </c>
      <c r="Y1853">
        <v>3405</v>
      </c>
      <c r="Z1853">
        <v>0</v>
      </c>
      <c r="AA1853">
        <v>8276.7780000000002</v>
      </c>
      <c r="AB1853">
        <v>25</v>
      </c>
      <c r="AC1853">
        <v>218.93813</v>
      </c>
      <c r="AD1853">
        <v>1240.5786495</v>
      </c>
      <c r="AE1853">
        <v>661.10820000000001</v>
      </c>
      <c r="AF1853">
        <v>1610.756346462651</v>
      </c>
      <c r="AG1853">
        <v>6704</v>
      </c>
      <c r="AH1853">
        <v>1683.985127721319</v>
      </c>
      <c r="AI1853">
        <v>29</v>
      </c>
      <c r="AJ1853">
        <v>4617</v>
      </c>
      <c r="AK1853">
        <v>81</v>
      </c>
      <c r="AL1853">
        <v>33158.46875</v>
      </c>
      <c r="AM1853">
        <v>27807.078125</v>
      </c>
      <c r="AN1853">
        <v>5351.39404296875</v>
      </c>
      <c r="AO1853" s="5" t="s">
        <v>1025</v>
      </c>
    </row>
    <row r="1854" spans="1:41" ht="15" x14ac:dyDescent="0.25">
      <c r="A1854">
        <v>2017</v>
      </c>
      <c r="B1854" s="5" t="s">
        <v>1806</v>
      </c>
      <c r="C1854" s="5" t="s">
        <v>367</v>
      </c>
      <c r="D1854" s="5" t="s">
        <v>91</v>
      </c>
      <c r="E1854" s="5" t="s">
        <v>154</v>
      </c>
      <c r="F1854" s="5" t="s">
        <v>392</v>
      </c>
      <c r="G1854" s="5" t="s">
        <v>94</v>
      </c>
      <c r="H1854" s="5" t="s">
        <v>319</v>
      </c>
      <c r="I1854">
        <v>53.562698902076185</v>
      </c>
      <c r="J1854">
        <v>3790.0965743109109</v>
      </c>
      <c r="K1854">
        <v>125.33671543085826</v>
      </c>
      <c r="L1854">
        <v>374.93889231453329</v>
      </c>
      <c r="M1854">
        <v>257.10095472996568</v>
      </c>
      <c r="N1854">
        <v>89.98533415548799</v>
      </c>
      <c r="O1854">
        <v>382.97329714984471</v>
      </c>
      <c r="P1854">
        <v>0</v>
      </c>
      <c r="Q1854">
        <v>0</v>
      </c>
      <c r="R1854">
        <v>700.2306242674357</v>
      </c>
      <c r="S1854">
        <v>42.850159121660944</v>
      </c>
      <c r="T1854">
        <v>107.12539780415237</v>
      </c>
      <c r="U1854">
        <v>172.22872866671761</v>
      </c>
      <c r="V1854">
        <v>0</v>
      </c>
      <c r="W1854">
        <v>0</v>
      </c>
      <c r="X1854">
        <v>52.002287164928276</v>
      </c>
      <c r="Y1854">
        <v>7804.0852300324996</v>
      </c>
      <c r="Z1854">
        <v>0</v>
      </c>
      <c r="AA1854">
        <v>867.60578123678522</v>
      </c>
      <c r="AB1854"/>
      <c r="AC1854">
        <v>237.92908651130907</v>
      </c>
      <c r="AD1854">
        <v>197.11073195964036</v>
      </c>
      <c r="AE1854"/>
      <c r="AF1854"/>
      <c r="AG1854">
        <v>2854.2932926648637</v>
      </c>
      <c r="AH1854">
        <v>767.01784827773099</v>
      </c>
      <c r="AI1854">
        <v>0</v>
      </c>
      <c r="AJ1854">
        <v>2526.9540087301261</v>
      </c>
      <c r="AK1854">
        <v>107.12539780415237</v>
      </c>
      <c r="AL1854">
        <v>21510.55078125</v>
      </c>
      <c r="AM1854">
        <v>19471.908203125</v>
      </c>
      <c r="AN1854">
        <v>2038.642822265625</v>
      </c>
      <c r="AO1854" s="5" t="s">
        <v>2528</v>
      </c>
    </row>
    <row r="1855" spans="1:41" ht="15" x14ac:dyDescent="0.25">
      <c r="A1855">
        <v>2017</v>
      </c>
      <c r="B1855" s="5" t="s">
        <v>803</v>
      </c>
      <c r="C1855" s="5" t="s">
        <v>367</v>
      </c>
      <c r="D1855" s="5" t="s">
        <v>91</v>
      </c>
      <c r="E1855" s="5" t="s">
        <v>154</v>
      </c>
      <c r="F1855" s="5" t="s">
        <v>392</v>
      </c>
      <c r="G1855" s="5" t="s">
        <v>94</v>
      </c>
      <c r="H1855" s="5" t="s">
        <v>319</v>
      </c>
      <c r="I1855">
        <v>860</v>
      </c>
      <c r="J1855">
        <v>525.5</v>
      </c>
      <c r="K1855">
        <v>41.4</v>
      </c>
      <c r="L1855">
        <v>19.70443349753695</v>
      </c>
      <c r="M1855">
        <v>1010</v>
      </c>
      <c r="N1855">
        <v>123</v>
      </c>
      <c r="O1855">
        <v>325.81599999999997</v>
      </c>
      <c r="P1855">
        <v>0</v>
      </c>
      <c r="Q1855">
        <v>556.02514099764153</v>
      </c>
      <c r="R1855">
        <v>34.682135450286793</v>
      </c>
      <c r="S1855">
        <v>9.1048000000000009</v>
      </c>
      <c r="T1855">
        <v>0</v>
      </c>
      <c r="U1855">
        <v>100</v>
      </c>
      <c r="V1855">
        <v>0</v>
      </c>
      <c r="W1855">
        <v>0</v>
      </c>
      <c r="X1855">
        <v>259</v>
      </c>
      <c r="Y1855">
        <v>3715</v>
      </c>
      <c r="Z1855">
        <v>0</v>
      </c>
      <c r="AA1855">
        <v>898.42600000000004</v>
      </c>
      <c r="AB1855">
        <v>0</v>
      </c>
      <c r="AC1855">
        <v>434.76826</v>
      </c>
      <c r="AD1855">
        <v>211.66644600000009</v>
      </c>
      <c r="AE1855"/>
      <c r="AF1855">
        <v>306.68800836648882</v>
      </c>
      <c r="AG1855">
        <v>5707</v>
      </c>
      <c r="AH1855">
        <v>1077.522925891448</v>
      </c>
      <c r="AI1855"/>
      <c r="AJ1855">
        <v>3913</v>
      </c>
      <c r="AK1855">
        <v>114</v>
      </c>
      <c r="AL1855">
        <v>20242.3046875</v>
      </c>
      <c r="AM1855">
        <v>17193.79296875</v>
      </c>
      <c r="AN1855">
        <v>3048.51025390625</v>
      </c>
      <c r="AO1855" s="5" t="s">
        <v>1026</v>
      </c>
    </row>
    <row r="1856" spans="1:41" ht="15" x14ac:dyDescent="0.25">
      <c r="A1856">
        <v>2017</v>
      </c>
      <c r="B1856" s="5" t="s">
        <v>1808</v>
      </c>
      <c r="C1856" s="5" t="s">
        <v>367</v>
      </c>
      <c r="D1856" s="5" t="s">
        <v>91</v>
      </c>
      <c r="E1856" s="5" t="s">
        <v>154</v>
      </c>
      <c r="F1856" s="5" t="s">
        <v>392</v>
      </c>
      <c r="G1856" s="5" t="s">
        <v>94</v>
      </c>
      <c r="H1856" s="5" t="s">
        <v>319</v>
      </c>
      <c r="I1856">
        <v>773.48416513224811</v>
      </c>
      <c r="J1856">
        <v>6354.4119671571689</v>
      </c>
      <c r="K1856">
        <v>82.504977614106465</v>
      </c>
      <c r="L1856"/>
      <c r="M1856">
        <v>364.82669788737701</v>
      </c>
      <c r="N1856">
        <v>124.78877864133602</v>
      </c>
      <c r="O1856">
        <v>408.94843754942275</v>
      </c>
      <c r="P1856">
        <v>0</v>
      </c>
      <c r="Q1856">
        <v>151.40446333486727</v>
      </c>
      <c r="R1856">
        <v>1708.7617768470268</v>
      </c>
      <c r="S1856">
        <v>41.252488807053233</v>
      </c>
      <c r="T1856">
        <v>0</v>
      </c>
      <c r="U1856">
        <v>103.13122201763308</v>
      </c>
      <c r="V1856">
        <v>0</v>
      </c>
      <c r="W1856">
        <v>0</v>
      </c>
      <c r="X1856">
        <v>581.1254118633592</v>
      </c>
      <c r="Y1856">
        <v>6053.8027324350614</v>
      </c>
      <c r="Z1856">
        <v>0</v>
      </c>
      <c r="AA1856">
        <v>1329.0862445170371</v>
      </c>
      <c r="AB1856"/>
      <c r="AC1856">
        <v>1102.4237760380393</v>
      </c>
      <c r="AD1856">
        <v>211.33018487437116</v>
      </c>
      <c r="AE1856"/>
      <c r="AF1856">
        <v>0</v>
      </c>
      <c r="AG1856">
        <v>9528.9018011240878</v>
      </c>
      <c r="AH1856">
        <v>1583.2662907361844</v>
      </c>
      <c r="AI1856">
        <v>0</v>
      </c>
      <c r="AJ1856">
        <v>1634.6298689794844</v>
      </c>
      <c r="AK1856">
        <v>113.96000032948456</v>
      </c>
      <c r="AL1856">
        <v>32252.0390625</v>
      </c>
      <c r="AM1856">
        <v>28864.826171875</v>
      </c>
      <c r="AN1856">
        <v>3387.21435546875</v>
      </c>
      <c r="AO1856" s="5" t="s">
        <v>2526</v>
      </c>
    </row>
    <row r="1857" spans="1:41" ht="15" x14ac:dyDescent="0.25">
      <c r="A1857">
        <v>2017</v>
      </c>
      <c r="B1857" s="5" t="s">
        <v>1807</v>
      </c>
      <c r="C1857" s="5" t="s">
        <v>367</v>
      </c>
      <c r="D1857" s="5" t="s">
        <v>91</v>
      </c>
      <c r="E1857" s="5" t="s">
        <v>154</v>
      </c>
      <c r="F1857" s="5" t="s">
        <v>392</v>
      </c>
      <c r="G1857" s="5" t="s">
        <v>94</v>
      </c>
      <c r="H1857" s="5" t="s">
        <v>319</v>
      </c>
      <c r="I1857">
        <v>158.63028604015355</v>
      </c>
      <c r="J1857">
        <v>3945.2309086867149</v>
      </c>
      <c r="K1857">
        <v>84.602819221415231</v>
      </c>
      <c r="L1857"/>
      <c r="M1857">
        <v>268.34956721792639</v>
      </c>
      <c r="N1857">
        <v>122.67408787105208</v>
      </c>
      <c r="O1857">
        <v>354.47735225580766</v>
      </c>
      <c r="P1857">
        <v>0</v>
      </c>
      <c r="Q1857">
        <v>0</v>
      </c>
      <c r="R1857">
        <v>508.37555120277585</v>
      </c>
      <c r="S1857">
        <v>42.301409610707616</v>
      </c>
      <c r="T1857">
        <v>105.75352402676903</v>
      </c>
      <c r="U1857">
        <v>158.63028604015355</v>
      </c>
      <c r="V1857">
        <v>0</v>
      </c>
      <c r="W1857">
        <v>0</v>
      </c>
      <c r="X1857">
        <v>52.876762013384514</v>
      </c>
      <c r="Y1857">
        <v>6567.2938420623568</v>
      </c>
      <c r="Z1857"/>
      <c r="AA1857">
        <v>913.04975953746919</v>
      </c>
      <c r="AB1857"/>
      <c r="AC1857">
        <v>238.36844315633741</v>
      </c>
      <c r="AD1857">
        <v>242.85360080908441</v>
      </c>
      <c r="AE1857"/>
      <c r="AF1857">
        <v>0</v>
      </c>
      <c r="AG1857">
        <v>5886.2411473299644</v>
      </c>
      <c r="AH1857">
        <v>894.674813266466</v>
      </c>
      <c r="AI1857">
        <v>0</v>
      </c>
      <c r="AJ1857">
        <v>2450.688332724651</v>
      </c>
      <c r="AK1857">
        <v>0</v>
      </c>
      <c r="AL1857">
        <v>22995.072265625</v>
      </c>
      <c r="AM1857">
        <v>20949.181640625</v>
      </c>
      <c r="AN1857">
        <v>2045.889892578125</v>
      </c>
      <c r="AO1857" s="5" t="s">
        <v>2527</v>
      </c>
    </row>
    <row r="1858" spans="1:41" ht="15" x14ac:dyDescent="0.25">
      <c r="A1858">
        <v>2017</v>
      </c>
      <c r="B1858" s="5" t="s">
        <v>1808</v>
      </c>
      <c r="C1858" s="5" t="s">
        <v>367</v>
      </c>
      <c r="D1858" s="5" t="s">
        <v>91</v>
      </c>
      <c r="E1858" s="5" t="s">
        <v>154</v>
      </c>
      <c r="F1858" s="5" t="s">
        <v>395</v>
      </c>
      <c r="G1858" s="5" t="s">
        <v>94</v>
      </c>
      <c r="H1858" s="5" t="s">
        <v>319</v>
      </c>
      <c r="I1858">
        <v>0</v>
      </c>
      <c r="J1858">
        <v>694.24508207633357</v>
      </c>
      <c r="K1858">
        <v>97.974660916751418</v>
      </c>
      <c r="L1858">
        <v>154.69683302644961</v>
      </c>
      <c r="M1858">
        <v>0</v>
      </c>
      <c r="N1858">
        <v>1986.3197118062551</v>
      </c>
      <c r="O1858">
        <v>457.56468536998352</v>
      </c>
      <c r="P1858">
        <v>0</v>
      </c>
      <c r="Q1858">
        <v>0</v>
      </c>
      <c r="R1858"/>
      <c r="S1858">
        <v>629.10045430756179</v>
      </c>
      <c r="T1858">
        <v>825.04977614106463</v>
      </c>
      <c r="U1858">
        <v>0</v>
      </c>
      <c r="V1858">
        <v>154.69683302644961</v>
      </c>
      <c r="W1858">
        <v>51.565611008816539</v>
      </c>
      <c r="X1858">
        <v>0</v>
      </c>
      <c r="Y1858">
        <v>433.15113247405895</v>
      </c>
      <c r="Z1858">
        <v>1564.2170271469452</v>
      </c>
      <c r="AA1858">
        <v>4561.5779233358835</v>
      </c>
      <c r="AB1858"/>
      <c r="AC1858">
        <v>723.90383014727092</v>
      </c>
      <c r="AD1858">
        <v>628.28968235832474</v>
      </c>
      <c r="AE1858">
        <v>1530.369360080758</v>
      </c>
      <c r="AF1858">
        <v>0</v>
      </c>
      <c r="AG1858">
        <v>8591.4069264999671</v>
      </c>
      <c r="AH1858">
        <v>68.380685429601897</v>
      </c>
      <c r="AI1858"/>
      <c r="AJ1858">
        <v>515.65611008816541</v>
      </c>
      <c r="AK1858">
        <v>130.46099585230584</v>
      </c>
      <c r="AL1858">
        <v>23798.626953125</v>
      </c>
      <c r="AM1858">
        <v>20910.240234375</v>
      </c>
      <c r="AN1858">
        <v>2888.386474609375</v>
      </c>
      <c r="AO1858" s="5" t="s">
        <v>2529</v>
      </c>
    </row>
    <row r="1859" spans="1:41" ht="15" x14ac:dyDescent="0.25">
      <c r="A1859">
        <v>2017</v>
      </c>
      <c r="B1859" s="5" t="s">
        <v>803</v>
      </c>
      <c r="C1859" s="5" t="s">
        <v>367</v>
      </c>
      <c r="D1859" s="5" t="s">
        <v>91</v>
      </c>
      <c r="E1859" s="5" t="s">
        <v>154</v>
      </c>
      <c r="F1859" s="5" t="s">
        <v>395</v>
      </c>
      <c r="G1859" s="5" t="s">
        <v>94</v>
      </c>
      <c r="H1859" s="5" t="s">
        <v>319</v>
      </c>
      <c r="I1859">
        <v>0</v>
      </c>
      <c r="J1859">
        <v>225</v>
      </c>
      <c r="K1859">
        <v>159</v>
      </c>
      <c r="L1859">
        <v>147.78325123152709</v>
      </c>
      <c r="M1859">
        <v>50</v>
      </c>
      <c r="N1859">
        <v>1995</v>
      </c>
      <c r="O1859">
        <v>46.88</v>
      </c>
      <c r="P1859">
        <v>264.25700000000001</v>
      </c>
      <c r="Q1859">
        <v>0</v>
      </c>
      <c r="R1859"/>
      <c r="S1859">
        <v>833.91319999999996</v>
      </c>
      <c r="T1859">
        <v>1800</v>
      </c>
      <c r="U1859">
        <v>0</v>
      </c>
      <c r="V1859">
        <v>250</v>
      </c>
      <c r="W1859">
        <v>60</v>
      </c>
      <c r="X1859">
        <v>0</v>
      </c>
      <c r="Y1859">
        <v>820</v>
      </c>
      <c r="Z1859">
        <v>1465.4383792000001</v>
      </c>
      <c r="AA1859">
        <v>6699.6600000000008</v>
      </c>
      <c r="AB1859"/>
      <c r="AC1859">
        <v>1299.1403800000001</v>
      </c>
      <c r="AD1859">
        <v>840.67582145680024</v>
      </c>
      <c r="AE1859">
        <v>1557.26025</v>
      </c>
      <c r="AF1859">
        <v>55.839553344038592</v>
      </c>
      <c r="AG1859">
        <v>8030</v>
      </c>
      <c r="AH1859">
        <v>74.724660726978158</v>
      </c>
      <c r="AI1859"/>
      <c r="AJ1859">
        <v>300</v>
      </c>
      <c r="AK1859">
        <v>568.85741000000007</v>
      </c>
      <c r="AL1859">
        <v>27543.4296875</v>
      </c>
      <c r="AM1859">
        <v>23109.37890625</v>
      </c>
      <c r="AN1859">
        <v>4434.05078125</v>
      </c>
      <c r="AO1859" s="5" t="s">
        <v>1027</v>
      </c>
    </row>
    <row r="1860" spans="1:41" ht="15" x14ac:dyDescent="0.25">
      <c r="A1860">
        <v>2017</v>
      </c>
      <c r="B1860" s="5" t="s">
        <v>1806</v>
      </c>
      <c r="C1860" s="5" t="s">
        <v>367</v>
      </c>
      <c r="D1860" s="5" t="s">
        <v>91</v>
      </c>
      <c r="E1860" s="5" t="s">
        <v>154</v>
      </c>
      <c r="F1860" s="5" t="s">
        <v>395</v>
      </c>
      <c r="G1860" s="5" t="s">
        <v>94</v>
      </c>
      <c r="H1860" s="5" t="s">
        <v>319</v>
      </c>
      <c r="I1860"/>
      <c r="J1860">
        <v>417.78905143619426</v>
      </c>
      <c r="K1860">
        <v>85.700318243321888</v>
      </c>
      <c r="L1860">
        <v>160.68809670622855</v>
      </c>
      <c r="M1860">
        <v>0</v>
      </c>
      <c r="N1860">
        <v>809.8680073993919</v>
      </c>
      <c r="O1860">
        <v>428.50159121660948</v>
      </c>
      <c r="P1860">
        <v>0</v>
      </c>
      <c r="Q1860">
        <v>0</v>
      </c>
      <c r="R1860">
        <v>33.323939751429968</v>
      </c>
      <c r="S1860">
        <v>653.46492660532942</v>
      </c>
      <c r="T1860">
        <v>2142.5079560830472</v>
      </c>
      <c r="U1860">
        <v>0</v>
      </c>
      <c r="V1860">
        <v>85.700318243321888</v>
      </c>
      <c r="W1860">
        <v>53.562698902076185</v>
      </c>
      <c r="X1860">
        <v>0</v>
      </c>
      <c r="Y1860">
        <v>407.07651165577897</v>
      </c>
      <c r="Z1860">
        <v>110.55341053388524</v>
      </c>
      <c r="AA1860">
        <v>5209.459459922241</v>
      </c>
      <c r="AB1860">
        <v>0</v>
      </c>
      <c r="AC1860">
        <v>1475.6395318420816</v>
      </c>
      <c r="AD1860">
        <v>5200.3354953483704</v>
      </c>
      <c r="AE1860">
        <v>1822.0476848218157</v>
      </c>
      <c r="AF1860">
        <v>0</v>
      </c>
      <c r="AG1860">
        <v>6732.8110324490008</v>
      </c>
      <c r="AH1860">
        <v>0</v>
      </c>
      <c r="AI1860">
        <v>0</v>
      </c>
      <c r="AJ1860">
        <v>625.93328394062416</v>
      </c>
      <c r="AK1860">
        <v>117.8379375845676</v>
      </c>
      <c r="AL1860">
        <v>26572.798828125</v>
      </c>
      <c r="AM1860">
        <v>17890.890625</v>
      </c>
      <c r="AN1860">
        <v>8681.9111328125</v>
      </c>
      <c r="AO1860" s="5" t="s">
        <v>2530</v>
      </c>
    </row>
    <row r="1861" spans="1:41" ht="15" x14ac:dyDescent="0.25">
      <c r="A1861">
        <v>2017</v>
      </c>
      <c r="B1861" s="5" t="s">
        <v>1807</v>
      </c>
      <c r="C1861" s="5" t="s">
        <v>367</v>
      </c>
      <c r="D1861" s="5" t="s">
        <v>91</v>
      </c>
      <c r="E1861" s="5" t="s">
        <v>154</v>
      </c>
      <c r="F1861" s="5" t="s">
        <v>395</v>
      </c>
      <c r="G1861" s="5" t="s">
        <v>94</v>
      </c>
      <c r="H1861" s="5" t="s">
        <v>319</v>
      </c>
      <c r="I1861">
        <v>0</v>
      </c>
      <c r="J1861">
        <v>354.77059128148932</v>
      </c>
      <c r="K1861">
        <v>100.46584782543059</v>
      </c>
      <c r="L1861">
        <v>158.63028604015355</v>
      </c>
      <c r="M1861">
        <v>0</v>
      </c>
      <c r="N1861">
        <v>1943.7497716120149</v>
      </c>
      <c r="O1861">
        <v>396.61801650999462</v>
      </c>
      <c r="P1861">
        <v>0</v>
      </c>
      <c r="Q1861">
        <v>0</v>
      </c>
      <c r="R1861">
        <v>449.42486899641654</v>
      </c>
      <c r="S1861">
        <v>539.3429725365221</v>
      </c>
      <c r="T1861">
        <v>2115.0704805353807</v>
      </c>
      <c r="U1861">
        <v>0</v>
      </c>
      <c r="V1861">
        <v>84.602819221415231</v>
      </c>
      <c r="W1861">
        <v>52.876762013384514</v>
      </c>
      <c r="X1861"/>
      <c r="Y1861">
        <v>423.01409610707611</v>
      </c>
      <c r="Z1861">
        <v>793.15143020076778</v>
      </c>
      <c r="AA1861">
        <v>5482.3236659646718</v>
      </c>
      <c r="AB1861"/>
      <c r="AC1861">
        <v>1478.6457729422846</v>
      </c>
      <c r="AD1861">
        <v>666.91348188237373</v>
      </c>
      <c r="AE1861">
        <v>2285.1803116086398</v>
      </c>
      <c r="AF1861">
        <v>0</v>
      </c>
      <c r="AG1861">
        <v>6940.6037818768518</v>
      </c>
      <c r="AH1861">
        <v>0</v>
      </c>
      <c r="AI1861">
        <v>0</v>
      </c>
      <c r="AJ1861">
        <v>607.04207148913656</v>
      </c>
      <c r="AK1861">
        <v>154.70928378051784</v>
      </c>
      <c r="AL1861">
        <v>25027.13671875</v>
      </c>
      <c r="AM1861">
        <v>21001.140625</v>
      </c>
      <c r="AN1861">
        <v>4025.996826171875</v>
      </c>
      <c r="AO1861" s="5" t="s">
        <v>2531</v>
      </c>
    </row>
    <row r="1862" spans="1:41" ht="15" x14ac:dyDescent="0.25">
      <c r="A1862">
        <v>2017</v>
      </c>
      <c r="B1862" s="5" t="s">
        <v>803</v>
      </c>
      <c r="C1862" s="5" t="s">
        <v>367</v>
      </c>
      <c r="D1862" s="5" t="s">
        <v>91</v>
      </c>
      <c r="E1862" s="5" t="s">
        <v>154</v>
      </c>
      <c r="F1862" s="5" t="s">
        <v>398</v>
      </c>
      <c r="G1862" s="5" t="s">
        <v>94</v>
      </c>
      <c r="H1862" s="5" t="s">
        <v>319</v>
      </c>
      <c r="I1862">
        <v>1070</v>
      </c>
      <c r="J1862">
        <v>270</v>
      </c>
      <c r="K1862"/>
      <c r="L1862">
        <v>0</v>
      </c>
      <c r="M1862">
        <v>250</v>
      </c>
      <c r="N1862">
        <v>1034</v>
      </c>
      <c r="O1862">
        <v>46.88</v>
      </c>
      <c r="P1862">
        <v>78.796999999999997</v>
      </c>
      <c r="Q1862">
        <v>3.7552052147043402</v>
      </c>
      <c r="R1862">
        <v>878.86996989581246</v>
      </c>
      <c r="S1862">
        <v>176.51093839999999</v>
      </c>
      <c r="T1862">
        <v>500</v>
      </c>
      <c r="U1862">
        <v>0</v>
      </c>
      <c r="V1862">
        <v>600</v>
      </c>
      <c r="W1862">
        <v>24</v>
      </c>
      <c r="X1862">
        <v>886.00923547658147</v>
      </c>
      <c r="Y1862">
        <v>2275</v>
      </c>
      <c r="Z1862">
        <v>199.7003824</v>
      </c>
      <c r="AA1862">
        <v>9537.465000000002</v>
      </c>
      <c r="AB1862"/>
      <c r="AC1862">
        <v>142.32749999999999</v>
      </c>
      <c r="AD1862">
        <v>1651.4138304000001</v>
      </c>
      <c r="AE1862">
        <v>1304.3769</v>
      </c>
      <c r="AF1862">
        <v>2145.9569885139749</v>
      </c>
      <c r="AG1862">
        <v>22049</v>
      </c>
      <c r="AH1862">
        <v>920.40226842062793</v>
      </c>
      <c r="AI1862"/>
      <c r="AJ1862">
        <v>930</v>
      </c>
      <c r="AK1862">
        <v>390</v>
      </c>
      <c r="AL1862">
        <v>47364.46484375</v>
      </c>
      <c r="AM1862">
        <v>42519.25</v>
      </c>
      <c r="AN1862">
        <v>4845.21630859375</v>
      </c>
      <c r="AO1862" s="5" t="s">
        <v>1028</v>
      </c>
    </row>
    <row r="1863" spans="1:41" ht="15" x14ac:dyDescent="0.25">
      <c r="A1863">
        <v>2017</v>
      </c>
      <c r="B1863" s="5" t="s">
        <v>1808</v>
      </c>
      <c r="C1863" s="5" t="s">
        <v>367</v>
      </c>
      <c r="D1863" s="5" t="s">
        <v>91</v>
      </c>
      <c r="E1863" s="5" t="s">
        <v>154</v>
      </c>
      <c r="F1863" s="5" t="s">
        <v>398</v>
      </c>
      <c r="G1863" s="5" t="s">
        <v>94</v>
      </c>
      <c r="H1863" s="5" t="s">
        <v>319</v>
      </c>
      <c r="I1863">
        <v>2217.3212733791111</v>
      </c>
      <c r="J1863">
        <v>5204.1468282127689</v>
      </c>
      <c r="K1863">
        <v>25.78280550440827</v>
      </c>
      <c r="L1863"/>
      <c r="M1863">
        <v>0</v>
      </c>
      <c r="N1863">
        <v>6684.1234746496211</v>
      </c>
      <c r="O1863">
        <v>2024.723732762177</v>
      </c>
      <c r="P1863">
        <v>0</v>
      </c>
      <c r="Q1863">
        <v>168.78603366902729</v>
      </c>
      <c r="R1863">
        <v>601.7386329753549</v>
      </c>
      <c r="S1863">
        <v>175.32307742997622</v>
      </c>
      <c r="T1863">
        <v>103.13122201763308</v>
      </c>
      <c r="U1863">
        <v>0</v>
      </c>
      <c r="V1863">
        <v>0</v>
      </c>
      <c r="W1863">
        <v>0</v>
      </c>
      <c r="X1863">
        <v>1936.6281252671188</v>
      </c>
      <c r="Y1863">
        <v>2686.5683335593417</v>
      </c>
      <c r="Z1863">
        <v>160.89089422082867</v>
      </c>
      <c r="AA1863">
        <v>7266.8787514485794</v>
      </c>
      <c r="AB1863"/>
      <c r="AC1863">
        <v>736.35692520590021</v>
      </c>
      <c r="AD1863">
        <v>3661.8504782797099</v>
      </c>
      <c r="AE1863">
        <v>1373.0426808928589</v>
      </c>
      <c r="AF1863">
        <v>1617.6618952833671</v>
      </c>
      <c r="AG1863">
        <v>15267.023582590647</v>
      </c>
      <c r="AH1863">
        <v>1146.5049717400052</v>
      </c>
      <c r="AI1863"/>
      <c r="AJ1863">
        <v>1830.5791908129872</v>
      </c>
      <c r="AK1863">
        <v>104.16253423780941</v>
      </c>
      <c r="AL1863">
        <v>54993.22265625</v>
      </c>
      <c r="AM1863">
        <v>45815.1171875</v>
      </c>
      <c r="AN1863">
        <v>9178.1064453125</v>
      </c>
      <c r="AO1863" s="5" t="s">
        <v>2532</v>
      </c>
    </row>
    <row r="1864" spans="1:41" ht="15" x14ac:dyDescent="0.25">
      <c r="A1864">
        <v>2017</v>
      </c>
      <c r="B1864" s="5" t="s">
        <v>1806</v>
      </c>
      <c r="C1864" s="5" t="s">
        <v>367</v>
      </c>
      <c r="D1864" s="5" t="s">
        <v>91</v>
      </c>
      <c r="E1864" s="5" t="s">
        <v>154</v>
      </c>
      <c r="F1864" s="5" t="s">
        <v>398</v>
      </c>
      <c r="G1864" s="5" t="s">
        <v>94</v>
      </c>
      <c r="H1864" s="5" t="s">
        <v>319</v>
      </c>
      <c r="I1864">
        <v>53.562698902076185</v>
      </c>
      <c r="J1864">
        <v>964.12858023737135</v>
      </c>
      <c r="K1864">
        <v>21.425079560830472</v>
      </c>
      <c r="L1864"/>
      <c r="M1864">
        <v>0</v>
      </c>
      <c r="N1864">
        <v>6044.6523402272114</v>
      </c>
      <c r="O1864">
        <v>1017.6912791394475</v>
      </c>
      <c r="P1864">
        <v>0</v>
      </c>
      <c r="Q1864">
        <v>3.6958262242432567</v>
      </c>
      <c r="R1864">
        <v>47.944666334765053</v>
      </c>
      <c r="S1864">
        <v>128.55047736498284</v>
      </c>
      <c r="T1864">
        <v>214.25079560830474</v>
      </c>
      <c r="U1864">
        <v>0</v>
      </c>
      <c r="V1864">
        <v>0</v>
      </c>
      <c r="W1864">
        <v>0</v>
      </c>
      <c r="X1864">
        <v>3126.7856366719516</v>
      </c>
      <c r="Y1864"/>
      <c r="Z1864">
        <v>1735.4314444272684</v>
      </c>
      <c r="AA1864">
        <v>5382.8494080019655</v>
      </c>
      <c r="AB1864">
        <v>0</v>
      </c>
      <c r="AC1864">
        <v>0</v>
      </c>
      <c r="AD1864">
        <v>1252.3541476230891</v>
      </c>
      <c r="AE1864">
        <v>1845.8091693087549</v>
      </c>
      <c r="AF1864">
        <v>2249.6333538871995</v>
      </c>
      <c r="AG1864">
        <v>16440.403863874599</v>
      </c>
      <c r="AH1864">
        <v>996.26619957861703</v>
      </c>
      <c r="AI1864">
        <v>0</v>
      </c>
      <c r="AJ1864">
        <v>2754.1064493387466</v>
      </c>
      <c r="AK1864">
        <v>308.52114567595879</v>
      </c>
      <c r="AL1864">
        <v>44588.05859375</v>
      </c>
      <c r="AM1864">
        <v>37522.21875</v>
      </c>
      <c r="AN1864">
        <v>7065.84423828125</v>
      </c>
      <c r="AO1864" s="5" t="s">
        <v>2534</v>
      </c>
    </row>
    <row r="1865" spans="1:41" ht="15" x14ac:dyDescent="0.25">
      <c r="A1865">
        <v>2017</v>
      </c>
      <c r="B1865" s="5" t="s">
        <v>1807</v>
      </c>
      <c r="C1865" s="5" t="s">
        <v>367</v>
      </c>
      <c r="D1865" s="5" t="s">
        <v>91</v>
      </c>
      <c r="E1865" s="5" t="s">
        <v>154</v>
      </c>
      <c r="F1865" s="5" t="s">
        <v>398</v>
      </c>
      <c r="G1865" s="5" t="s">
        <v>94</v>
      </c>
      <c r="H1865" s="5" t="s">
        <v>319</v>
      </c>
      <c r="I1865">
        <v>237.94542906023031</v>
      </c>
      <c r="J1865">
        <v>1091.6018193276591</v>
      </c>
      <c r="K1865">
        <v>21.150704805353808</v>
      </c>
      <c r="L1865"/>
      <c r="M1865">
        <v>0</v>
      </c>
      <c r="N1865">
        <v>7487.3495010952474</v>
      </c>
      <c r="O1865">
        <v>1755.0347230567259</v>
      </c>
      <c r="P1865">
        <v>0</v>
      </c>
      <c r="Q1865">
        <v>156.40830403450332</v>
      </c>
      <c r="R1865">
        <v>208.24083671067262</v>
      </c>
      <c r="S1865">
        <v>126.90422883212284</v>
      </c>
      <c r="T1865">
        <v>211.50704805353806</v>
      </c>
      <c r="U1865">
        <v>0</v>
      </c>
      <c r="V1865">
        <v>0</v>
      </c>
      <c r="W1865">
        <v>0</v>
      </c>
      <c r="X1865">
        <v>1980.7635050213839</v>
      </c>
      <c r="Y1865">
        <v>3495.1539690847167</v>
      </c>
      <c r="Z1865">
        <v>1977.590899300581</v>
      </c>
      <c r="AA1865">
        <v>5664.7955372040815</v>
      </c>
      <c r="AB1865"/>
      <c r="AC1865">
        <v>0</v>
      </c>
      <c r="AD1865">
        <v>2072.7017090390214</v>
      </c>
      <c r="AE1865">
        <v>982.71673708923186</v>
      </c>
      <c r="AF1865">
        <v>2252.3564832174829</v>
      </c>
      <c r="AG1865">
        <v>24100.170590460395</v>
      </c>
      <c r="AH1865">
        <v>1988.1662517032578</v>
      </c>
      <c r="AI1865">
        <v>0</v>
      </c>
      <c r="AJ1865">
        <v>2670.9851145522007</v>
      </c>
      <c r="AK1865">
        <v>314.08796635950404</v>
      </c>
      <c r="AL1865">
        <v>58795.63671875</v>
      </c>
      <c r="AM1865">
        <v>50325.31640625</v>
      </c>
      <c r="AN1865">
        <v>8470.31640625</v>
      </c>
      <c r="AO1865" s="5" t="s">
        <v>2533</v>
      </c>
    </row>
    <row r="1866" spans="1:41" ht="15" x14ac:dyDescent="0.25">
      <c r="A1866">
        <v>2017</v>
      </c>
      <c r="B1866" s="5" t="s">
        <v>803</v>
      </c>
      <c r="C1866" s="5" t="s">
        <v>462</v>
      </c>
      <c r="D1866" s="5" t="s">
        <v>85</v>
      </c>
      <c r="E1866" s="5" t="s">
        <v>131</v>
      </c>
      <c r="F1866" s="5" t="s">
        <v>132</v>
      </c>
      <c r="G1866" s="5" t="s">
        <v>87</v>
      </c>
      <c r="H1866" s="5" t="s">
        <v>133</v>
      </c>
      <c r="I1866">
        <v>842.17135334988882</v>
      </c>
      <c r="J1866">
        <v>1360.7171188416389</v>
      </c>
      <c r="K1866">
        <v>57</v>
      </c>
      <c r="L1866">
        <v>112</v>
      </c>
      <c r="M1866">
        <v>593.42987473903997</v>
      </c>
      <c r="N1866">
        <v>312.7</v>
      </c>
      <c r="O1866">
        <v>439</v>
      </c>
      <c r="P1866">
        <v>710.81246190263766</v>
      </c>
      <c r="Q1866">
        <v>272.68</v>
      </c>
      <c r="R1866">
        <v>549</v>
      </c>
      <c r="S1866">
        <v>680.91548148148149</v>
      </c>
      <c r="T1866">
        <v>398</v>
      </c>
      <c r="U1866">
        <v>142.958</v>
      </c>
      <c r="V1866">
        <v>648.20000000000005</v>
      </c>
      <c r="W1866">
        <v>292</v>
      </c>
      <c r="X1866">
        <v>1069</v>
      </c>
      <c r="Y1866">
        <v>3321.525833333334</v>
      </c>
      <c r="Z1866">
        <v>450.87553568336102</v>
      </c>
      <c r="AA1866">
        <v>5273.9583363757647</v>
      </c>
      <c r="AB1866">
        <v>82.17</v>
      </c>
      <c r="AC1866">
        <v>378.5951429205565</v>
      </c>
      <c r="AD1866">
        <v>774.90999999999985</v>
      </c>
      <c r="AE1866">
        <v>364</v>
      </c>
      <c r="AF1866">
        <v>1708.047412285438</v>
      </c>
      <c r="AG1866">
        <v>8714.7832503684658</v>
      </c>
      <c r="AH1866">
        <v>1258.116980972271</v>
      </c>
      <c r="AI1866">
        <v>401.93999999999988</v>
      </c>
      <c r="AJ1866">
        <v>2490.9893265991459</v>
      </c>
      <c r="AK1866">
        <v>268.83691555046988</v>
      </c>
      <c r="AL1866">
        <v>33969.33203125</v>
      </c>
      <c r="AM1866">
        <v>27654.013671875</v>
      </c>
      <c r="AN1866">
        <v>6315.3193359375</v>
      </c>
      <c r="AO1866" s="5" t="s">
        <v>1056</v>
      </c>
    </row>
    <row r="1867" spans="1:41" ht="15" x14ac:dyDescent="0.25">
      <c r="A1867">
        <v>2017</v>
      </c>
      <c r="B1867" s="5" t="s">
        <v>1808</v>
      </c>
      <c r="C1867" s="5" t="s">
        <v>462</v>
      </c>
      <c r="D1867" s="5" t="s">
        <v>85</v>
      </c>
      <c r="E1867" s="5" t="s">
        <v>131</v>
      </c>
      <c r="F1867" s="5" t="s">
        <v>132</v>
      </c>
      <c r="G1867" s="5" t="s">
        <v>87</v>
      </c>
      <c r="H1867" s="5" t="s">
        <v>133</v>
      </c>
      <c r="I1867">
        <v>805.79574029573951</v>
      </c>
      <c r="J1867">
        <v>1362.327027859687</v>
      </c>
      <c r="K1867">
        <v>58.7</v>
      </c>
      <c r="L1867">
        <v>112</v>
      </c>
      <c r="M1867">
        <v>615</v>
      </c>
      <c r="N1867">
        <v>312.06612541187297</v>
      </c>
      <c r="O1867">
        <v>441</v>
      </c>
      <c r="P1867">
        <v>614</v>
      </c>
      <c r="Q1867">
        <v>277.11550912500002</v>
      </c>
      <c r="R1867">
        <v>537.23278974999994</v>
      </c>
      <c r="S1867">
        <v>670</v>
      </c>
      <c r="T1867">
        <v>392.61764779999999</v>
      </c>
      <c r="U1867">
        <v>146.54856735000001</v>
      </c>
      <c r="V1867">
        <v>640</v>
      </c>
      <c r="W1867">
        <v>297.86919999999998</v>
      </c>
      <c r="X1867">
        <v>1064.0999999999999</v>
      </c>
      <c r="Y1867">
        <v>3334.26</v>
      </c>
      <c r="Z1867">
        <v>459.9</v>
      </c>
      <c r="AA1867">
        <v>5021.1279640935209</v>
      </c>
      <c r="AB1867">
        <v>81.348299999999995</v>
      </c>
      <c r="AC1867">
        <v>350.31048998400001</v>
      </c>
      <c r="AD1867">
        <v>763</v>
      </c>
      <c r="AE1867">
        <v>377.16</v>
      </c>
      <c r="AF1867">
        <v>1800.894095916502</v>
      </c>
      <c r="AG1867">
        <v>8714.7999999999993</v>
      </c>
      <c r="AH1867">
        <v>1270.7553592734589</v>
      </c>
      <c r="AI1867">
        <v>381.64</v>
      </c>
      <c r="AJ1867">
        <v>2359.2385330701791</v>
      </c>
      <c r="AK1867">
        <v>290.29899201866039</v>
      </c>
      <c r="AL1867">
        <v>33551.109375</v>
      </c>
      <c r="AM1867">
        <v>27224.77734375</v>
      </c>
      <c r="AN1867">
        <v>6326.32958984375</v>
      </c>
      <c r="AO1867" s="5" t="s">
        <v>2612</v>
      </c>
    </row>
    <row r="1868" spans="1:41" ht="15" x14ac:dyDescent="0.25">
      <c r="A1868">
        <v>2017</v>
      </c>
      <c r="B1868" s="5" t="s">
        <v>1806</v>
      </c>
      <c r="C1868" s="5" t="s">
        <v>462</v>
      </c>
      <c r="D1868" s="5" t="s">
        <v>85</v>
      </c>
      <c r="E1868" s="5" t="s">
        <v>131</v>
      </c>
      <c r="F1868" s="5" t="s">
        <v>132</v>
      </c>
      <c r="G1868" s="5" t="s">
        <v>87</v>
      </c>
      <c r="H1868" s="5" t="s">
        <v>133</v>
      </c>
      <c r="I1868">
        <v>818.05614668275041</v>
      </c>
      <c r="J1868">
        <v>1400</v>
      </c>
      <c r="K1868">
        <v>68</v>
      </c>
      <c r="L1868">
        <v>116</v>
      </c>
      <c r="M1868">
        <v>556.21</v>
      </c>
      <c r="N1868">
        <v>313</v>
      </c>
      <c r="O1868">
        <v>458</v>
      </c>
      <c r="P1868">
        <v>613.53686409813361</v>
      </c>
      <c r="Q1868">
        <v>289.72274217749992</v>
      </c>
      <c r="R1868">
        <v>557</v>
      </c>
      <c r="S1868">
        <v>643.4</v>
      </c>
      <c r="T1868">
        <v>414</v>
      </c>
      <c r="U1868">
        <v>155.570299495</v>
      </c>
      <c r="V1868">
        <v>660.08597451585933</v>
      </c>
      <c r="W1868">
        <v>251.39344399999999</v>
      </c>
      <c r="X1868">
        <v>1028</v>
      </c>
      <c r="Y1868">
        <v>3300.21</v>
      </c>
      <c r="Z1868">
        <v>441.29999999999927</v>
      </c>
      <c r="AA1868">
        <v>4911.5582908567612</v>
      </c>
      <c r="AB1868">
        <v>90.532548870000014</v>
      </c>
      <c r="AC1868">
        <v>335.72116936718402</v>
      </c>
      <c r="AD1868">
        <v>788.19600000000003</v>
      </c>
      <c r="AE1868">
        <v>377.1825444343184</v>
      </c>
      <c r="AF1868">
        <v>2029.3166249999999</v>
      </c>
      <c r="AG1868">
        <v>8770.8407296778387</v>
      </c>
      <c r="AH1868">
        <v>1413.672975814932</v>
      </c>
      <c r="AI1868">
        <v>402.2598341792883</v>
      </c>
      <c r="AJ1868">
        <v>2615.2175237301899</v>
      </c>
      <c r="AK1868">
        <v>287.71913919555698</v>
      </c>
      <c r="AL1868">
        <v>34105.69921875</v>
      </c>
      <c r="AM1868">
        <v>27704.31640625</v>
      </c>
      <c r="AN1868">
        <v>6401.3837890625</v>
      </c>
      <c r="AO1868" s="5" t="s">
        <v>2611</v>
      </c>
    </row>
    <row r="1869" spans="1:41" ht="15" x14ac:dyDescent="0.25">
      <c r="A1869">
        <v>2017</v>
      </c>
      <c r="B1869" s="5" t="s">
        <v>1807</v>
      </c>
      <c r="C1869" s="5" t="s">
        <v>462</v>
      </c>
      <c r="D1869" s="5" t="s">
        <v>85</v>
      </c>
      <c r="E1869" s="5" t="s">
        <v>131</v>
      </c>
      <c r="F1869" s="5" t="s">
        <v>132</v>
      </c>
      <c r="G1869" s="5" t="s">
        <v>87</v>
      </c>
      <c r="H1869" s="5" t="s">
        <v>133</v>
      </c>
      <c r="I1869">
        <v>816.06492412668922</v>
      </c>
      <c r="J1869">
        <v>1372.288722055918</v>
      </c>
      <c r="K1869">
        <v>68.081999999999994</v>
      </c>
      <c r="L1869">
        <v>117</v>
      </c>
      <c r="M1869">
        <v>717</v>
      </c>
      <c r="N1869">
        <v>304</v>
      </c>
      <c r="O1869">
        <v>443</v>
      </c>
      <c r="P1869">
        <v>640</v>
      </c>
      <c r="Q1869">
        <v>276.46807492384761</v>
      </c>
      <c r="R1869">
        <v>557</v>
      </c>
      <c r="S1869">
        <v>677.07505600000002</v>
      </c>
      <c r="T1869">
        <v>386</v>
      </c>
      <c r="U1869">
        <v>150.79956057000001</v>
      </c>
      <c r="V1869">
        <v>654.75415199999998</v>
      </c>
      <c r="W1869">
        <v>252.423745</v>
      </c>
      <c r="X1869">
        <v>1030</v>
      </c>
      <c r="Y1869">
        <v>3311</v>
      </c>
      <c r="Z1869">
        <v>427</v>
      </c>
      <c r="AA1869">
        <v>4960.4237745233268</v>
      </c>
      <c r="AB1869">
        <v>80.53481699999999</v>
      </c>
      <c r="AC1869">
        <v>352.04327581699999</v>
      </c>
      <c r="AD1869">
        <v>773</v>
      </c>
      <c r="AE1869">
        <v>376.97521599999999</v>
      </c>
      <c r="AF1869">
        <v>1926</v>
      </c>
      <c r="AG1869">
        <v>8694</v>
      </c>
      <c r="AH1869">
        <v>1322.131692307692</v>
      </c>
      <c r="AI1869">
        <v>402.06922635221088</v>
      </c>
      <c r="AJ1869">
        <v>2421.2623679886892</v>
      </c>
      <c r="AK1869">
        <v>299.386184396766</v>
      </c>
      <c r="AL1869">
        <v>33807.78125</v>
      </c>
      <c r="AM1869">
        <v>27357.080078125</v>
      </c>
      <c r="AN1869">
        <v>6450.70361328125</v>
      </c>
      <c r="AO1869" s="5" t="s">
        <v>2610</v>
      </c>
    </row>
    <row r="1870" spans="1:41" ht="15" x14ac:dyDescent="0.25">
      <c r="A1870">
        <v>2017</v>
      </c>
      <c r="B1870" s="5" t="s">
        <v>1807</v>
      </c>
      <c r="C1870" s="5" t="s">
        <v>462</v>
      </c>
      <c r="D1870" s="5" t="s">
        <v>85</v>
      </c>
      <c r="E1870" s="5" t="s">
        <v>131</v>
      </c>
      <c r="F1870" s="5" t="s">
        <v>10</v>
      </c>
      <c r="G1870" s="5" t="s">
        <v>87</v>
      </c>
      <c r="H1870" s="5" t="s">
        <v>136</v>
      </c>
      <c r="I1870">
        <v>0.6453268704297247</v>
      </c>
      <c r="J1870">
        <v>0.54012762472785902</v>
      </c>
      <c r="K1870">
        <v>0.59783983140147523</v>
      </c>
      <c r="L1870">
        <v>0.64772863159852778</v>
      </c>
      <c r="M1870">
        <v>0.59962868182046269</v>
      </c>
      <c r="N1870">
        <v>0.56890485814806491</v>
      </c>
      <c r="O1870">
        <v>0.50824900759505287</v>
      </c>
      <c r="P1870">
        <v>0.41964021097411608</v>
      </c>
      <c r="Q1870">
        <v>0.47424082377132398</v>
      </c>
      <c r="R1870">
        <v>0.7260611869297251</v>
      </c>
      <c r="S1870">
        <v>0.70650523820256617</v>
      </c>
      <c r="T1870">
        <v>0.57348646489789801</v>
      </c>
      <c r="U1870">
        <v>0.51390618513906183</v>
      </c>
      <c r="V1870">
        <v>0.58636247475903547</v>
      </c>
      <c r="W1870">
        <v>0.47707774841997042</v>
      </c>
      <c r="X1870">
        <v>0.64961275511491201</v>
      </c>
      <c r="Y1870">
        <v>0.61982295265608456</v>
      </c>
      <c r="Z1870">
        <v>0.78619826189424069</v>
      </c>
      <c r="AA1870">
        <v>0.6245710875608973</v>
      </c>
      <c r="AB1870">
        <v>0.6718118203113439</v>
      </c>
      <c r="AC1870">
        <v>0.58482613277351059</v>
      </c>
      <c r="AD1870">
        <v>0.54470376007666721</v>
      </c>
      <c r="AE1870">
        <v>0.59952215737839232</v>
      </c>
      <c r="AF1870">
        <v>0</v>
      </c>
      <c r="AG1870">
        <v>0.53909057763425183</v>
      </c>
      <c r="AH1870">
        <v>0.54962955345080278</v>
      </c>
      <c r="AI1870">
        <v>0.62357274998574608</v>
      </c>
      <c r="AJ1870">
        <v>0.49693208831621988</v>
      </c>
      <c r="AK1870">
        <v>0.66996640392815199</v>
      </c>
      <c r="AL1870">
        <v>0.57052910327911377</v>
      </c>
      <c r="AM1870">
        <v>0.55136829614639282</v>
      </c>
      <c r="AN1870">
        <v>0.59767371416091919</v>
      </c>
      <c r="AO1870" s="5" t="s">
        <v>2615</v>
      </c>
    </row>
    <row r="1871" spans="1:41" ht="15" x14ac:dyDescent="0.25">
      <c r="A1871">
        <v>2017</v>
      </c>
      <c r="B1871" s="5" t="s">
        <v>1808</v>
      </c>
      <c r="C1871" s="5" t="s">
        <v>462</v>
      </c>
      <c r="D1871" s="5" t="s">
        <v>85</v>
      </c>
      <c r="E1871" s="5" t="s">
        <v>131</v>
      </c>
      <c r="F1871" s="5" t="s">
        <v>10</v>
      </c>
      <c r="G1871" s="5" t="s">
        <v>87</v>
      </c>
      <c r="H1871" s="5" t="s">
        <v>136</v>
      </c>
      <c r="I1871">
        <v>0.64392100210575987</v>
      </c>
      <c r="J1871">
        <v>0.54800000000000004</v>
      </c>
      <c r="K1871">
        <v>0.62045492981566042</v>
      </c>
      <c r="L1871">
        <v>0.62064990911912044</v>
      </c>
      <c r="M1871">
        <v>0.57031258693789433</v>
      </c>
      <c r="N1871">
        <v>0.57458043418005789</v>
      </c>
      <c r="O1871">
        <v>0.51265240074770524</v>
      </c>
      <c r="P1871">
        <v>0.40282370230409908</v>
      </c>
      <c r="Q1871">
        <v>0.55376557164184803</v>
      </c>
      <c r="R1871">
        <v>0.71797310601527509</v>
      </c>
      <c r="S1871">
        <v>0.70168824096183657</v>
      </c>
      <c r="T1871">
        <v>0.6139639203728029</v>
      </c>
      <c r="U1871">
        <v>0.48715417673918882</v>
      </c>
      <c r="V1871">
        <v>0.59884721910322625</v>
      </c>
      <c r="W1871">
        <v>0.56296909492273739</v>
      </c>
      <c r="X1871">
        <v>0.65307850935336564</v>
      </c>
      <c r="Y1871">
        <v>0.62705648710252537</v>
      </c>
      <c r="Z1871">
        <v>0.79470800157427868</v>
      </c>
      <c r="AA1871">
        <v>0.63769316097182194</v>
      </c>
      <c r="AB1871">
        <v>0.66463829884785075</v>
      </c>
      <c r="AC1871">
        <v>0.59931506849315075</v>
      </c>
      <c r="AD1871">
        <v>0.60069280428279015</v>
      </c>
      <c r="AE1871">
        <v>0.59981602842780635</v>
      </c>
      <c r="AF1871">
        <v>0.62199669472603536</v>
      </c>
      <c r="AG1871">
        <v>0.57161582547023781</v>
      </c>
      <c r="AH1871">
        <v>0.57176295457494064</v>
      </c>
      <c r="AI1871">
        <v>0.62188314154192637</v>
      </c>
      <c r="AJ1871">
        <v>0.49873975415824862</v>
      </c>
      <c r="AK1871">
        <v>0.68202063951692482</v>
      </c>
      <c r="AL1871">
        <v>0.60257840156555176</v>
      </c>
      <c r="AM1871">
        <v>0.59403860569000244</v>
      </c>
      <c r="AN1871">
        <v>0.61467647552490234</v>
      </c>
      <c r="AO1871" s="5" t="s">
        <v>2613</v>
      </c>
    </row>
    <row r="1872" spans="1:41" ht="15" x14ac:dyDescent="0.25">
      <c r="A1872">
        <v>2017</v>
      </c>
      <c r="B1872" s="5" t="s">
        <v>803</v>
      </c>
      <c r="C1872" s="5" t="s">
        <v>462</v>
      </c>
      <c r="D1872" s="5" t="s">
        <v>85</v>
      </c>
      <c r="E1872" s="5" t="s">
        <v>131</v>
      </c>
      <c r="F1872" s="5" t="s">
        <v>10</v>
      </c>
      <c r="G1872" s="5" t="s">
        <v>87</v>
      </c>
      <c r="H1872" s="5" t="s">
        <v>136</v>
      </c>
      <c r="I1872">
        <v>0.66796595345664111</v>
      </c>
      <c r="J1872">
        <v>0.54400000000000004</v>
      </c>
      <c r="K1872">
        <v>0.61385370896872582</v>
      </c>
      <c r="L1872">
        <v>0.63926940639269403</v>
      </c>
      <c r="M1872">
        <v>0.56063439942511695</v>
      </c>
      <c r="N1872">
        <v>0.59493911719939119</v>
      </c>
      <c r="O1872">
        <v>0.51032744654930295</v>
      </c>
      <c r="P1872">
        <v>0.45228378543281222</v>
      </c>
      <c r="Q1872">
        <v>0.49994465186610482</v>
      </c>
      <c r="R1872">
        <v>0.72563543076170889</v>
      </c>
      <c r="S1872">
        <v>0.68035079032551138</v>
      </c>
      <c r="T1872">
        <v>0.63102486047691531</v>
      </c>
      <c r="U1872">
        <v>0.49007226404486681</v>
      </c>
      <c r="V1872">
        <v>0.64009890821759807</v>
      </c>
      <c r="W1872">
        <v>0.56497175141242939</v>
      </c>
      <c r="X1872">
        <v>0.67272306212965616</v>
      </c>
      <c r="Y1872">
        <v>0.62569243511109107</v>
      </c>
      <c r="Z1872">
        <v>0.75641952280165925</v>
      </c>
      <c r="AA1872">
        <v>0.65905975890125112</v>
      </c>
      <c r="AB1872">
        <v>0.6706804652010131</v>
      </c>
      <c r="AC1872">
        <v>0.66622924805671924</v>
      </c>
      <c r="AD1872">
        <v>0.65071921621624729</v>
      </c>
      <c r="AE1872">
        <v>0.60749285695212152</v>
      </c>
      <c r="AF1872">
        <v>0.60491364211089949</v>
      </c>
      <c r="AG1872">
        <v>0.56269132951923506</v>
      </c>
      <c r="AH1872">
        <v>0.55840069956586869</v>
      </c>
      <c r="AI1872">
        <v>0.62059635172091365</v>
      </c>
      <c r="AJ1872">
        <v>0.51328431799431817</v>
      </c>
      <c r="AK1872">
        <v>0.66824197352989068</v>
      </c>
      <c r="AL1872">
        <v>0.6087074875831604</v>
      </c>
      <c r="AM1872">
        <v>0.60294079780578613</v>
      </c>
      <c r="AN1872">
        <v>0.61687707901000977</v>
      </c>
      <c r="AO1872" s="5" t="s">
        <v>1057</v>
      </c>
    </row>
    <row r="1873" spans="1:41" ht="15" x14ac:dyDescent="0.25">
      <c r="A1873">
        <v>2017</v>
      </c>
      <c r="B1873" s="5" t="s">
        <v>1806</v>
      </c>
      <c r="C1873" s="5" t="s">
        <v>462</v>
      </c>
      <c r="D1873" s="5" t="s">
        <v>85</v>
      </c>
      <c r="E1873" s="5" t="s">
        <v>131</v>
      </c>
      <c r="F1873" s="5" t="s">
        <v>10</v>
      </c>
      <c r="G1873" s="5" t="s">
        <v>87</v>
      </c>
      <c r="H1873" s="5" t="s">
        <v>136</v>
      </c>
      <c r="I1873">
        <v>0.66905531539189333</v>
      </c>
      <c r="J1873">
        <v>0.53810556093661122</v>
      </c>
      <c r="K1873">
        <v>0.57929530430041576</v>
      </c>
      <c r="L1873">
        <v>0.63057186344857574</v>
      </c>
      <c r="M1873">
        <v>0.57408944156820008</v>
      </c>
      <c r="N1873">
        <v>0.55829052511415522</v>
      </c>
      <c r="O1873">
        <v>0.52178747527775504</v>
      </c>
      <c r="P1873">
        <v>0.39452510462075741</v>
      </c>
      <c r="Q1873">
        <v>0.47695729458181929</v>
      </c>
      <c r="R1873">
        <v>0.63520953931912838</v>
      </c>
      <c r="S1873">
        <v>0.64997777508384846</v>
      </c>
      <c r="T1873">
        <v>0.61055172007953795</v>
      </c>
      <c r="U1873">
        <v>0.5326532473677309</v>
      </c>
      <c r="V1873">
        <v>0.60098674900923066</v>
      </c>
      <c r="W1873">
        <v>0.47513049230397048</v>
      </c>
      <c r="X1873">
        <v>0.64835137112439778</v>
      </c>
      <c r="Y1873">
        <v>0.61709467873851442</v>
      </c>
      <c r="Z1873">
        <v>0.79709987861973108</v>
      </c>
      <c r="AA1873">
        <v>0.61528231518102716</v>
      </c>
      <c r="AB1873">
        <v>0.54393504488103828</v>
      </c>
      <c r="AC1873">
        <v>0.54071367197854525</v>
      </c>
      <c r="AD1873">
        <v>0.553828947691272</v>
      </c>
      <c r="AE1873">
        <v>0.63883335439331457</v>
      </c>
      <c r="AF1873">
        <v>0</v>
      </c>
      <c r="AG1873">
        <v>0.54772998119263971</v>
      </c>
      <c r="AH1873">
        <v>0.59657417230850229</v>
      </c>
      <c r="AI1873">
        <v>0.60052524268183327</v>
      </c>
      <c r="AJ1873">
        <v>0.52101363562165592</v>
      </c>
      <c r="AK1873">
        <v>0.58781558184856764</v>
      </c>
      <c r="AL1873">
        <v>0.5605512261390686</v>
      </c>
      <c r="AM1873">
        <v>0.5478895902633667</v>
      </c>
      <c r="AN1873">
        <v>0.57848852872848511</v>
      </c>
      <c r="AO1873" s="5" t="s">
        <v>2614</v>
      </c>
    </row>
    <row r="1874" spans="1:41" ht="15" x14ac:dyDescent="0.25">
      <c r="A1874">
        <v>2017</v>
      </c>
      <c r="B1874" s="5" t="s">
        <v>1807</v>
      </c>
      <c r="C1874" s="5" t="s">
        <v>462</v>
      </c>
      <c r="D1874" s="5" t="s">
        <v>85</v>
      </c>
      <c r="E1874" s="5" t="s">
        <v>131</v>
      </c>
      <c r="F1874" s="5" t="s">
        <v>36</v>
      </c>
      <c r="G1874" s="5" t="s">
        <v>87</v>
      </c>
      <c r="H1874" s="5" t="s">
        <v>136</v>
      </c>
      <c r="I1874">
        <v>6.0430869947593502E-2</v>
      </c>
      <c r="J1874">
        <v>6.0010600344030801E-2</v>
      </c>
      <c r="K1874">
        <v>6.0000000000000102E-2</v>
      </c>
      <c r="L1874">
        <v>7.69230769230769E-2</v>
      </c>
      <c r="M1874">
        <v>5.9972105997210597E-2</v>
      </c>
      <c r="N1874">
        <v>7.2368421052631596E-2</v>
      </c>
      <c r="O1874">
        <v>6.7720090293453702E-2</v>
      </c>
      <c r="P1874">
        <v>6.25E-2</v>
      </c>
      <c r="Q1874">
        <v>5.3101037133345498E-2</v>
      </c>
      <c r="R1874">
        <v>4.1292639138240599E-2</v>
      </c>
      <c r="S1874">
        <v>5.48999999999999E-2</v>
      </c>
      <c r="T1874">
        <v>1</v>
      </c>
      <c r="U1874">
        <v>4.41572428648358E-2</v>
      </c>
      <c r="V1874">
        <v>8.6680094851845996E-2</v>
      </c>
      <c r="W1874">
        <v>0.06</v>
      </c>
      <c r="X1874">
        <v>3.4951456310679599E-2</v>
      </c>
      <c r="Y1874">
        <v>4.5605557233464197E-2</v>
      </c>
      <c r="Z1874">
        <v>5.00000000000001E-2</v>
      </c>
      <c r="AA1874">
        <v>0.06</v>
      </c>
      <c r="AB1874">
        <v>1</v>
      </c>
      <c r="AC1874">
        <v>9.0090090041902895E-2</v>
      </c>
      <c r="AD1874">
        <v>6.5976714100905595E-2</v>
      </c>
      <c r="AE1874">
        <v>9.2619574226863705E-2</v>
      </c>
      <c r="AF1874">
        <v>5.5036344755970898E-2</v>
      </c>
      <c r="AG1874">
        <v>4.1752933057280901E-2</v>
      </c>
      <c r="AH1874">
        <v>5.0018990311217801E-2</v>
      </c>
      <c r="AI1874">
        <v>6.4198239128042595E-2</v>
      </c>
      <c r="AJ1874">
        <v>5.00000000000001E-2</v>
      </c>
      <c r="AK1874">
        <v>0.05</v>
      </c>
      <c r="AL1874">
        <v>0.12449329346418381</v>
      </c>
      <c r="AM1874">
        <v>6.1327554285526276E-2</v>
      </c>
      <c r="AN1874">
        <v>0.213978111743927</v>
      </c>
      <c r="AO1874" s="5" t="s">
        <v>2616</v>
      </c>
    </row>
    <row r="1875" spans="1:41" ht="15" x14ac:dyDescent="0.25">
      <c r="A1875">
        <v>2017</v>
      </c>
      <c r="B1875" s="5" t="s">
        <v>1808</v>
      </c>
      <c r="C1875" s="5" t="s">
        <v>462</v>
      </c>
      <c r="D1875" s="5" t="s">
        <v>85</v>
      </c>
      <c r="E1875" s="5" t="s">
        <v>131</v>
      </c>
      <c r="F1875" s="5" t="s">
        <v>36</v>
      </c>
      <c r="G1875" s="5" t="s">
        <v>87</v>
      </c>
      <c r="H1875" s="5" t="s">
        <v>136</v>
      </c>
      <c r="I1875">
        <v>4.8110225513331398E-2</v>
      </c>
      <c r="J1875">
        <v>5.7000000000000002E-2</v>
      </c>
      <c r="K1875">
        <v>6.4735945485519697E-2</v>
      </c>
      <c r="L1875">
        <v>7.9999999999999905E-2</v>
      </c>
      <c r="M1875">
        <v>5.5284552845528502E-2</v>
      </c>
      <c r="N1875">
        <v>9.5022624434388997E-2</v>
      </c>
      <c r="O1875">
        <v>6.8027210884353706E-2</v>
      </c>
      <c r="P1875">
        <v>8.30618892508143E-2</v>
      </c>
      <c r="Q1875">
        <v>5.4945054945055097E-2</v>
      </c>
      <c r="R1875">
        <v>4.6805134427684199E-2</v>
      </c>
      <c r="S1875">
        <v>5.2999999999999999E-2</v>
      </c>
      <c r="T1875">
        <v>6.4999999999999905E-2</v>
      </c>
      <c r="U1875">
        <v>3.5108274635753202E-2</v>
      </c>
      <c r="V1875">
        <v>5.6250000000000001E-2</v>
      </c>
      <c r="W1875">
        <v>6.0000000000000102E-2</v>
      </c>
      <c r="X1875">
        <v>3.58049055539892E-2</v>
      </c>
      <c r="Y1875">
        <v>4.0866639074337401E-2</v>
      </c>
      <c r="Z1875">
        <v>5.3598608393128903E-2</v>
      </c>
      <c r="AA1875">
        <v>6.0000000000000102E-2</v>
      </c>
      <c r="AB1875">
        <v>7.0662816555478097E-2</v>
      </c>
      <c r="AC1875">
        <v>8.6904761904761804E-2</v>
      </c>
      <c r="AD1875">
        <v>5.89777195281782E-2</v>
      </c>
      <c r="AE1875">
        <v>9.2188991409481405E-2</v>
      </c>
      <c r="AF1875">
        <v>5.5E-2</v>
      </c>
      <c r="AG1875">
        <v>4.0551705145270102E-2</v>
      </c>
      <c r="AH1875">
        <v>4.7860017384452197E-2</v>
      </c>
      <c r="AI1875">
        <v>6.11702127659575E-2</v>
      </c>
      <c r="AJ1875">
        <v>4.8000000000000001E-2</v>
      </c>
      <c r="AK1875">
        <v>5.00000000000001E-2</v>
      </c>
      <c r="AL1875">
        <v>5.9446103870868683E-2</v>
      </c>
      <c r="AM1875">
        <v>6.0789052397012711E-2</v>
      </c>
      <c r="AN1875">
        <v>5.7543616741895676E-2</v>
      </c>
      <c r="AO1875" s="5" t="s">
        <v>2618</v>
      </c>
    </row>
    <row r="1876" spans="1:41" ht="15" x14ac:dyDescent="0.25">
      <c r="A1876">
        <v>2017</v>
      </c>
      <c r="B1876" s="5" t="s">
        <v>803</v>
      </c>
      <c r="C1876" s="5" t="s">
        <v>462</v>
      </c>
      <c r="D1876" s="5" t="s">
        <v>85</v>
      </c>
      <c r="E1876" s="5" t="s">
        <v>131</v>
      </c>
      <c r="F1876" s="5" t="s">
        <v>36</v>
      </c>
      <c r="G1876" s="5" t="s">
        <v>87</v>
      </c>
      <c r="H1876" s="5" t="s">
        <v>136</v>
      </c>
      <c r="I1876">
        <v>3.5797936634096403E-2</v>
      </c>
      <c r="J1876">
        <v>5.7999999999999899E-2</v>
      </c>
      <c r="K1876">
        <v>6.3157894736842093E-2</v>
      </c>
      <c r="L1876">
        <v>7.9999999999999905E-2</v>
      </c>
      <c r="M1876">
        <v>4.1761554615263402E-2</v>
      </c>
      <c r="N1876">
        <v>9.5299008634474006E-2</v>
      </c>
      <c r="O1876">
        <v>6.8337129840546698E-2</v>
      </c>
      <c r="P1876">
        <v>7.9863915096656996E-2</v>
      </c>
      <c r="Q1876">
        <v>5.1470588235294198E-2</v>
      </c>
      <c r="R1876">
        <v>4.70178053661E-2</v>
      </c>
      <c r="S1876">
        <v>5.5000000000000097E-2</v>
      </c>
      <c r="T1876">
        <v>1</v>
      </c>
      <c r="U1876">
        <v>3.8179045593810801E-2</v>
      </c>
      <c r="V1876">
        <v>6.4331996297439104E-2</v>
      </c>
      <c r="W1876">
        <v>6.1643835616438401E-2</v>
      </c>
      <c r="X1876">
        <v>4.0224508886810097E-2</v>
      </c>
      <c r="Y1876">
        <v>4.0994225545438398E-2</v>
      </c>
      <c r="Z1876">
        <v>4.9865900700153398E-2</v>
      </c>
      <c r="AA1876">
        <v>6.0000000000000102E-2</v>
      </c>
      <c r="AB1876">
        <v>1</v>
      </c>
      <c r="AC1876">
        <v>9.1799288475010093E-2</v>
      </c>
      <c r="AD1876">
        <v>6.4407479578273405E-2</v>
      </c>
      <c r="AE1876">
        <v>9.3406593406593394E-2</v>
      </c>
      <c r="AF1876">
        <v>5.5000000000000097E-2</v>
      </c>
      <c r="AG1876">
        <v>4.0539154160416001E-2</v>
      </c>
      <c r="AH1876">
        <v>4.6164737292447203E-2</v>
      </c>
      <c r="AI1876">
        <v>6.0606060606060497E-2</v>
      </c>
      <c r="AJ1876">
        <v>4.7619047619047498E-2</v>
      </c>
      <c r="AK1876">
        <v>0.05</v>
      </c>
      <c r="AL1876">
        <v>0.12346510589122772</v>
      </c>
      <c r="AM1876">
        <v>6.054026260972023E-2</v>
      </c>
      <c r="AN1876">
        <v>0.21260859072208405</v>
      </c>
      <c r="AO1876" s="5" t="s">
        <v>1058</v>
      </c>
    </row>
    <row r="1877" spans="1:41" ht="15" x14ac:dyDescent="0.25">
      <c r="A1877">
        <v>2017</v>
      </c>
      <c r="B1877" s="5" t="s">
        <v>1806</v>
      </c>
      <c r="C1877" s="5" t="s">
        <v>462</v>
      </c>
      <c r="D1877" s="5" t="s">
        <v>85</v>
      </c>
      <c r="E1877" s="5" t="s">
        <v>131</v>
      </c>
      <c r="F1877" s="5" t="s">
        <v>36</v>
      </c>
      <c r="G1877" s="5" t="s">
        <v>87</v>
      </c>
      <c r="H1877" s="5" t="s">
        <v>136</v>
      </c>
      <c r="I1877">
        <v>4.4486372398156997E-2</v>
      </c>
      <c r="J1877">
        <v>0.06</v>
      </c>
      <c r="K1877">
        <v>5.4411764705882402E-2</v>
      </c>
      <c r="L1877">
        <v>9.4827586206896505E-2</v>
      </c>
      <c r="M1877">
        <v>5.9707664371370602E-2</v>
      </c>
      <c r="N1877">
        <v>6.5079872204479999E-4</v>
      </c>
      <c r="O1877">
        <v>7.2052401746724906E-2</v>
      </c>
      <c r="P1877">
        <v>5.80000000000001E-2</v>
      </c>
      <c r="Q1877">
        <v>4.6948356807511499E-2</v>
      </c>
      <c r="R1877">
        <v>4.1292639138240599E-2</v>
      </c>
      <c r="S1877">
        <v>5.6108175318619898E-2</v>
      </c>
      <c r="T1877">
        <v>6.2801932367149801E-2</v>
      </c>
      <c r="U1877">
        <v>3.67892976588629E-2</v>
      </c>
      <c r="V1877">
        <v>5.6022131424319097E-2</v>
      </c>
      <c r="W1877">
        <v>6.0000000000000102E-2</v>
      </c>
      <c r="X1877">
        <v>3.2101167315175101E-2</v>
      </c>
      <c r="Y1877">
        <v>3.7618832437935797E-2</v>
      </c>
      <c r="Z1877">
        <v>6.6621346023112801E-2</v>
      </c>
      <c r="AA1877">
        <v>5.9999999999996403E-2</v>
      </c>
      <c r="AB1877">
        <v>1</v>
      </c>
      <c r="AC1877">
        <v>8.7515567425781302E-2</v>
      </c>
      <c r="AD1877">
        <v>6.6222107191612298E-2</v>
      </c>
      <c r="AE1877">
        <v>8.3999999999999894E-2</v>
      </c>
      <c r="AF1877">
        <v>5.5E-2</v>
      </c>
      <c r="AG1877">
        <v>4.05478250443599E-2</v>
      </c>
      <c r="AH1877">
        <v>4.9000000000000099E-2</v>
      </c>
      <c r="AI1877">
        <v>6.4681824447667194E-2</v>
      </c>
      <c r="AJ1877">
        <v>4.9999999999998601E-2</v>
      </c>
      <c r="AK1877">
        <v>0.05</v>
      </c>
      <c r="AL1877">
        <v>8.7841659784317017E-2</v>
      </c>
      <c r="AM1877">
        <v>5.4136518388986588E-2</v>
      </c>
      <c r="AN1877">
        <v>0.1355905681848526</v>
      </c>
      <c r="AO1877" s="5" t="s">
        <v>2617</v>
      </c>
    </row>
    <row r="1878" spans="1:41" ht="15" x14ac:dyDescent="0.25">
      <c r="A1878">
        <v>2017</v>
      </c>
      <c r="B1878" s="5" t="s">
        <v>803</v>
      </c>
      <c r="C1878" s="5" t="s">
        <v>462</v>
      </c>
      <c r="D1878" s="5" t="s">
        <v>85</v>
      </c>
      <c r="E1878" s="5" t="s">
        <v>131</v>
      </c>
      <c r="F1878" s="5" t="s">
        <v>139</v>
      </c>
      <c r="G1878" s="5" t="s">
        <v>87</v>
      </c>
      <c r="H1878" s="5" t="s">
        <v>133</v>
      </c>
      <c r="I1878">
        <v>812.02335660761833</v>
      </c>
      <c r="J1878">
        <v>1281.795525948824</v>
      </c>
      <c r="K1878">
        <v>53.4</v>
      </c>
      <c r="L1878">
        <v>103.04</v>
      </c>
      <c r="M1878">
        <v>568.64732061479663</v>
      </c>
      <c r="N1878">
        <v>282.89999999999998</v>
      </c>
      <c r="O1878">
        <v>409</v>
      </c>
      <c r="P1878">
        <v>654.04419579559965</v>
      </c>
      <c r="Q1878">
        <v>258.64499999999998</v>
      </c>
      <c r="R1878">
        <v>523.18722485401111</v>
      </c>
      <c r="S1878">
        <v>643.46512999999993</v>
      </c>
      <c r="T1878"/>
      <c r="U1878">
        <v>137.5</v>
      </c>
      <c r="V1878">
        <v>606.5</v>
      </c>
      <c r="W1878">
        <v>274</v>
      </c>
      <c r="X1878">
        <v>1026</v>
      </c>
      <c r="Y1878">
        <v>3185.3624541666668</v>
      </c>
      <c r="Z1878">
        <v>428.39222099284598</v>
      </c>
      <c r="AA1878">
        <v>4957.5208361932182</v>
      </c>
      <c r="AB1878"/>
      <c r="AC1878">
        <v>343.84037818035472</v>
      </c>
      <c r="AD1878">
        <v>725</v>
      </c>
      <c r="AE1878">
        <v>330</v>
      </c>
      <c r="AF1878">
        <v>1614.1048046097389</v>
      </c>
      <c r="AG1878">
        <v>8361.4933087071677</v>
      </c>
      <c r="AH1878">
        <v>1200.0363410625191</v>
      </c>
      <c r="AI1878">
        <v>377.58</v>
      </c>
      <c r="AJ1878">
        <v>2372.370787237282</v>
      </c>
      <c r="AK1878">
        <v>255.39506977294641</v>
      </c>
      <c r="AL1878">
        <v>31785.24609375</v>
      </c>
      <c r="AM1878">
        <v>26252.720703125</v>
      </c>
      <c r="AN1878">
        <v>5532.52392578125</v>
      </c>
      <c r="AO1878" s="5" t="s">
        <v>1059</v>
      </c>
    </row>
    <row r="1879" spans="1:41" ht="15" x14ac:dyDescent="0.25">
      <c r="A1879">
        <v>2017</v>
      </c>
      <c r="B1879" s="5" t="s">
        <v>1807</v>
      </c>
      <c r="C1879" s="5" t="s">
        <v>462</v>
      </c>
      <c r="D1879" s="5" t="s">
        <v>85</v>
      </c>
      <c r="E1879" s="5" t="s">
        <v>131</v>
      </c>
      <c r="F1879" s="5" t="s">
        <v>139</v>
      </c>
      <c r="G1879" s="5" t="s">
        <v>87</v>
      </c>
      <c r="H1879" s="5" t="s">
        <v>133</v>
      </c>
      <c r="I1879">
        <v>766.74941082799648</v>
      </c>
      <c r="J1879">
        <v>1289.936852</v>
      </c>
      <c r="K1879">
        <v>63.99707999999999</v>
      </c>
      <c r="L1879">
        <v>108</v>
      </c>
      <c r="M1879">
        <v>674</v>
      </c>
      <c r="N1879">
        <v>282</v>
      </c>
      <c r="O1879">
        <v>413</v>
      </c>
      <c r="P1879">
        <v>600</v>
      </c>
      <c r="Q1879">
        <v>261.78733341113178</v>
      </c>
      <c r="R1879">
        <v>534</v>
      </c>
      <c r="S1879">
        <v>639.9036354256001</v>
      </c>
      <c r="T1879"/>
      <c r="U1879">
        <v>144.14066775000001</v>
      </c>
      <c r="V1879">
        <v>598</v>
      </c>
      <c r="W1879">
        <v>237.27832029999999</v>
      </c>
      <c r="X1879">
        <v>994</v>
      </c>
      <c r="Y1879">
        <v>3160</v>
      </c>
      <c r="Z1879">
        <v>405.65</v>
      </c>
      <c r="AA1879">
        <v>4662.798348051927</v>
      </c>
      <c r="AB1879"/>
      <c r="AC1879">
        <v>320.3276654</v>
      </c>
      <c r="AD1879">
        <v>722</v>
      </c>
      <c r="AE1879">
        <v>342.059932</v>
      </c>
      <c r="AF1879">
        <v>1820</v>
      </c>
      <c r="AG1879">
        <v>8331</v>
      </c>
      <c r="AH1879">
        <v>1256</v>
      </c>
      <c r="AI1879">
        <v>376.25709001282462</v>
      </c>
      <c r="AJ1879">
        <v>2300.199249589255</v>
      </c>
      <c r="AK1879">
        <v>284.4168751769277</v>
      </c>
      <c r="AL1879">
        <v>31587.50390625</v>
      </c>
      <c r="AM1879">
        <v>25926.6484375</v>
      </c>
      <c r="AN1879">
        <v>5660.853515625</v>
      </c>
      <c r="AO1879" s="5" t="s">
        <v>2619</v>
      </c>
    </row>
    <row r="1880" spans="1:41" ht="15" x14ac:dyDescent="0.25">
      <c r="A1880">
        <v>2017</v>
      </c>
      <c r="B1880" s="5" t="s">
        <v>1806</v>
      </c>
      <c r="C1880" s="5" t="s">
        <v>462</v>
      </c>
      <c r="D1880" s="5" t="s">
        <v>85</v>
      </c>
      <c r="E1880" s="5" t="s">
        <v>131</v>
      </c>
      <c r="F1880" s="5" t="s">
        <v>139</v>
      </c>
      <c r="G1880" s="5" t="s">
        <v>87</v>
      </c>
      <c r="H1880" s="5" t="s">
        <v>133</v>
      </c>
      <c r="I1880">
        <v>781.66379629882022</v>
      </c>
      <c r="J1880">
        <v>1316</v>
      </c>
      <c r="K1880">
        <v>64.3</v>
      </c>
      <c r="L1880">
        <v>105</v>
      </c>
      <c r="M1880">
        <v>523</v>
      </c>
      <c r="N1880">
        <v>312.79629999999997</v>
      </c>
      <c r="O1880">
        <v>425</v>
      </c>
      <c r="P1880">
        <v>577.95172598044178</v>
      </c>
      <c r="Q1880">
        <v>276.12073550249988</v>
      </c>
      <c r="R1880">
        <v>534</v>
      </c>
      <c r="S1880">
        <v>607.29999999999995</v>
      </c>
      <c r="T1880">
        <v>388</v>
      </c>
      <c r="U1880">
        <v>149.84697743999999</v>
      </c>
      <c r="V1880">
        <v>623.1065513001821</v>
      </c>
      <c r="W1880">
        <v>236.30983735999999</v>
      </c>
      <c r="X1880">
        <v>995</v>
      </c>
      <c r="Y1880">
        <v>3176.059953</v>
      </c>
      <c r="Z1880">
        <v>411.89999999999958</v>
      </c>
      <c r="AA1880">
        <v>4616.8647934053733</v>
      </c>
      <c r="AB1880"/>
      <c r="AC1880">
        <v>306.34034073316809</v>
      </c>
      <c r="AD1880">
        <v>736</v>
      </c>
      <c r="AE1880">
        <v>345.49921070183569</v>
      </c>
      <c r="AF1880">
        <v>1917.7042106250001</v>
      </c>
      <c r="AG1880">
        <v>8415.2022142789156</v>
      </c>
      <c r="AH1880">
        <v>1344.403</v>
      </c>
      <c r="AI1880">
        <v>376.24093420255582</v>
      </c>
      <c r="AJ1880">
        <v>2484.4566475436841</v>
      </c>
      <c r="AK1880">
        <v>273.33318223577908</v>
      </c>
      <c r="AL1880">
        <v>32319.404296875</v>
      </c>
      <c r="AM1880">
        <v>26350.515625</v>
      </c>
      <c r="AN1880">
        <v>5968.88671875</v>
      </c>
      <c r="AO1880" s="5" t="s">
        <v>2621</v>
      </c>
    </row>
    <row r="1881" spans="1:41" ht="15" x14ac:dyDescent="0.25">
      <c r="A1881">
        <v>2017</v>
      </c>
      <c r="B1881" s="5" t="s">
        <v>1808</v>
      </c>
      <c r="C1881" s="5" t="s">
        <v>462</v>
      </c>
      <c r="D1881" s="5" t="s">
        <v>85</v>
      </c>
      <c r="E1881" s="5" t="s">
        <v>131</v>
      </c>
      <c r="F1881" s="5" t="s">
        <v>139</v>
      </c>
      <c r="G1881" s="5" t="s">
        <v>87</v>
      </c>
      <c r="H1881" s="5" t="s">
        <v>133</v>
      </c>
      <c r="I1881">
        <v>767.02872551242967</v>
      </c>
      <c r="J1881">
        <v>1284.674387271685</v>
      </c>
      <c r="K1881">
        <v>54.9</v>
      </c>
      <c r="L1881">
        <v>103.04</v>
      </c>
      <c r="M1881">
        <v>581</v>
      </c>
      <c r="N1881">
        <v>282.41278317816568</v>
      </c>
      <c r="O1881">
        <v>411</v>
      </c>
      <c r="P1881">
        <v>563</v>
      </c>
      <c r="Q1881">
        <v>261.88938224999993</v>
      </c>
      <c r="R1881">
        <v>512.08753680679138</v>
      </c>
      <c r="S1881">
        <v>634.49</v>
      </c>
      <c r="T1881">
        <v>367.09750069299997</v>
      </c>
      <c r="U1881">
        <v>141.40350000000001</v>
      </c>
      <c r="V1881">
        <v>604</v>
      </c>
      <c r="W1881">
        <v>279.99704800000001</v>
      </c>
      <c r="X1881">
        <v>1026</v>
      </c>
      <c r="Y1881">
        <v>3198</v>
      </c>
      <c r="Z1881">
        <v>435.25</v>
      </c>
      <c r="AA1881">
        <v>4719.8602862479092</v>
      </c>
      <c r="AB1881">
        <v>75.599999999999994</v>
      </c>
      <c r="AC1881">
        <v>319.8668402592001</v>
      </c>
      <c r="AD1881">
        <v>718</v>
      </c>
      <c r="AE1881">
        <v>342.39</v>
      </c>
      <c r="AF1881">
        <v>1701.8449206410939</v>
      </c>
      <c r="AG1881">
        <v>8361.4</v>
      </c>
      <c r="AH1881">
        <v>1209.9369856872461</v>
      </c>
      <c r="AI1881">
        <v>358.29500000000002</v>
      </c>
      <c r="AJ1881">
        <v>2245.995083482811</v>
      </c>
      <c r="AK1881">
        <v>275.78404241772739</v>
      </c>
      <c r="AL1881">
        <v>31836.244140625</v>
      </c>
      <c r="AM1881">
        <v>25844.142578125</v>
      </c>
      <c r="AN1881">
        <v>5992.10107421875</v>
      </c>
      <c r="AO1881" s="5" t="s">
        <v>2620</v>
      </c>
    </row>
    <row r="1882" spans="1:41" ht="15" x14ac:dyDescent="0.25">
      <c r="A1882">
        <v>2017</v>
      </c>
      <c r="B1882" s="5" t="s">
        <v>1808</v>
      </c>
      <c r="C1882" s="5" t="s">
        <v>462</v>
      </c>
      <c r="D1882" s="5" t="s">
        <v>85</v>
      </c>
      <c r="E1882" s="5" t="s">
        <v>141</v>
      </c>
      <c r="F1882" s="5" t="s">
        <v>142</v>
      </c>
      <c r="G1882" s="5" t="s">
        <v>87</v>
      </c>
      <c r="H1882" s="5" t="s">
        <v>143</v>
      </c>
      <c r="I1882">
        <v>136.18892</v>
      </c>
      <c r="J1882">
        <v>226.89872303320331</v>
      </c>
      <c r="K1882">
        <v>8.3000000000000007</v>
      </c>
      <c r="L1882">
        <v>20.6</v>
      </c>
      <c r="M1882">
        <v>116.1</v>
      </c>
      <c r="N1882">
        <v>57</v>
      </c>
      <c r="O1882">
        <v>98.2</v>
      </c>
      <c r="P1882">
        <v>173</v>
      </c>
      <c r="Q1882">
        <v>59.573839999999997</v>
      </c>
      <c r="R1882">
        <v>81.418163328924678</v>
      </c>
      <c r="S1882">
        <v>105</v>
      </c>
      <c r="T1882">
        <v>71</v>
      </c>
      <c r="U1882">
        <v>34.340849999999989</v>
      </c>
      <c r="V1882">
        <v>119</v>
      </c>
      <c r="W1882">
        <v>60.4</v>
      </c>
      <c r="X1882">
        <v>176</v>
      </c>
      <c r="Y1882">
        <v>606</v>
      </c>
      <c r="Z1882">
        <v>58.624000000000002</v>
      </c>
      <c r="AA1882">
        <v>762.69132268958265</v>
      </c>
      <c r="AB1882">
        <v>13.972014</v>
      </c>
      <c r="AC1882">
        <v>58.385081663999998</v>
      </c>
      <c r="AD1882">
        <v>86</v>
      </c>
      <c r="AE1882">
        <v>46.78</v>
      </c>
      <c r="AF1882">
        <v>295.51866600229732</v>
      </c>
      <c r="AG1882">
        <v>1730.3</v>
      </c>
      <c r="AH1882">
        <v>251.02</v>
      </c>
      <c r="AI1882">
        <v>70.055299999999988</v>
      </c>
      <c r="AJ1882">
        <v>465</v>
      </c>
      <c r="AK1882">
        <v>22.0896649161559</v>
      </c>
      <c r="AL1882">
        <v>6009.45654296875</v>
      </c>
      <c r="AM1882">
        <v>4931.3193359375</v>
      </c>
      <c r="AN1882">
        <v>1078.1370849609375</v>
      </c>
      <c r="AO1882" s="5" t="s">
        <v>2624</v>
      </c>
    </row>
    <row r="1883" spans="1:41" ht="15" x14ac:dyDescent="0.25">
      <c r="A1883">
        <v>2017</v>
      </c>
      <c r="B1883" s="5" t="s">
        <v>803</v>
      </c>
      <c r="C1883" s="5" t="s">
        <v>462</v>
      </c>
      <c r="D1883" s="5" t="s">
        <v>85</v>
      </c>
      <c r="E1883" s="5" t="s">
        <v>141</v>
      </c>
      <c r="F1883" s="5" t="s">
        <v>142</v>
      </c>
      <c r="G1883" s="5" t="s">
        <v>87</v>
      </c>
      <c r="H1883" s="5" t="s">
        <v>143</v>
      </c>
      <c r="I1883">
        <v>137.26320000000001</v>
      </c>
      <c r="J1883">
        <v>227.37798091336751</v>
      </c>
      <c r="K1883">
        <v>6.6</v>
      </c>
      <c r="L1883">
        <v>20</v>
      </c>
      <c r="M1883">
        <v>116.625</v>
      </c>
      <c r="N1883">
        <v>55</v>
      </c>
      <c r="O1883">
        <v>98.2</v>
      </c>
      <c r="P1883">
        <v>178.33163669999999</v>
      </c>
      <c r="Q1883">
        <v>64.793599999999998</v>
      </c>
      <c r="R1883">
        <v>82.367382599999999</v>
      </c>
      <c r="S1883">
        <v>112.25</v>
      </c>
      <c r="T1883">
        <v>69</v>
      </c>
      <c r="U1883">
        <v>33.299999999999997</v>
      </c>
      <c r="V1883">
        <v>125.6</v>
      </c>
      <c r="W1883">
        <v>59</v>
      </c>
      <c r="X1883">
        <v>176.4</v>
      </c>
      <c r="Y1883">
        <v>605</v>
      </c>
      <c r="Z1883">
        <v>61.043999999999997</v>
      </c>
      <c r="AA1883">
        <v>781.00704166653281</v>
      </c>
      <c r="AB1883">
        <v>13.986000000000001</v>
      </c>
      <c r="AC1883">
        <v>56.624366856704398</v>
      </c>
      <c r="AD1883">
        <v>82.172959999999989</v>
      </c>
      <c r="AE1883">
        <v>43.400000000000013</v>
      </c>
      <c r="AF1883">
        <v>287.33126803144029</v>
      </c>
      <c r="AG1883">
        <v>1761</v>
      </c>
      <c r="AH1883">
        <v>251.2</v>
      </c>
      <c r="AI1883">
        <v>73.934629999999999</v>
      </c>
      <c r="AJ1883">
        <v>479</v>
      </c>
      <c r="AK1883">
        <v>22.084198994420099</v>
      </c>
      <c r="AL1883">
        <v>6079.89306640625</v>
      </c>
      <c r="AM1883">
        <v>4998.4404296875</v>
      </c>
      <c r="AN1883">
        <v>1081.452880859375</v>
      </c>
      <c r="AO1883" s="5" t="s">
        <v>1060</v>
      </c>
    </row>
    <row r="1884" spans="1:41" ht="15" x14ac:dyDescent="0.25">
      <c r="A1884">
        <v>2017</v>
      </c>
      <c r="B1884" s="5" t="s">
        <v>1806</v>
      </c>
      <c r="C1884" s="5" t="s">
        <v>462</v>
      </c>
      <c r="D1884" s="5" t="s">
        <v>85</v>
      </c>
      <c r="E1884" s="5" t="s">
        <v>141</v>
      </c>
      <c r="F1884" s="5" t="s">
        <v>142</v>
      </c>
      <c r="G1884" s="5" t="s">
        <v>87</v>
      </c>
      <c r="H1884" s="5" t="s">
        <v>143</v>
      </c>
      <c r="I1884">
        <v>134.036</v>
      </c>
      <c r="J1884">
        <v>249</v>
      </c>
      <c r="K1884">
        <v>12.9</v>
      </c>
      <c r="L1884">
        <v>21</v>
      </c>
      <c r="M1884">
        <v>101.6</v>
      </c>
      <c r="N1884">
        <v>58</v>
      </c>
      <c r="O1884">
        <v>100.2</v>
      </c>
      <c r="P1884">
        <v>175.79287639768279</v>
      </c>
      <c r="Q1884">
        <v>67.219691539583309</v>
      </c>
      <c r="R1884">
        <v>93.8</v>
      </c>
      <c r="S1884">
        <v>112</v>
      </c>
      <c r="T1884">
        <v>74.29544854374997</v>
      </c>
      <c r="U1884">
        <v>33.340952480400013</v>
      </c>
      <c r="V1884">
        <v>143</v>
      </c>
      <c r="W1884">
        <v>60.4</v>
      </c>
      <c r="X1884">
        <v>176</v>
      </c>
      <c r="Y1884">
        <v>611</v>
      </c>
      <c r="Z1884">
        <v>57.200000000000053</v>
      </c>
      <c r="AA1884">
        <v>765.68238095238098</v>
      </c>
      <c r="AB1884">
        <v>19</v>
      </c>
      <c r="AC1884">
        <v>54.101989124999982</v>
      </c>
      <c r="AD1884">
        <v>150.26499999999999</v>
      </c>
      <c r="AE1884">
        <v>42.4</v>
      </c>
      <c r="AF1884"/>
      <c r="AG1884">
        <v>1814.882485856798</v>
      </c>
      <c r="AH1884">
        <v>270.13420000000002</v>
      </c>
      <c r="AI1884">
        <v>77.188497113318419</v>
      </c>
      <c r="AJ1884">
        <v>571</v>
      </c>
      <c r="AK1884">
        <v>32.675773979672279</v>
      </c>
      <c r="AL1884">
        <v>6078.115234375</v>
      </c>
      <c r="AM1884">
        <v>4891.4560546875</v>
      </c>
      <c r="AN1884">
        <v>1186.658935546875</v>
      </c>
      <c r="AO1884" s="5" t="s">
        <v>2622</v>
      </c>
    </row>
    <row r="1885" spans="1:41" ht="15" x14ac:dyDescent="0.25">
      <c r="A1885">
        <v>2017</v>
      </c>
      <c r="B1885" s="5" t="s">
        <v>1807</v>
      </c>
      <c r="C1885" s="5" t="s">
        <v>462</v>
      </c>
      <c r="D1885" s="5" t="s">
        <v>85</v>
      </c>
      <c r="E1885" s="5" t="s">
        <v>141</v>
      </c>
      <c r="F1885" s="5" t="s">
        <v>142</v>
      </c>
      <c r="G1885" s="5" t="s">
        <v>87</v>
      </c>
      <c r="H1885" s="5" t="s">
        <v>143</v>
      </c>
      <c r="I1885">
        <v>137.61799999999999</v>
      </c>
      <c r="J1885">
        <v>241.8357507336008</v>
      </c>
      <c r="K1885">
        <v>12.5</v>
      </c>
      <c r="L1885">
        <v>20.62</v>
      </c>
      <c r="M1885">
        <v>129</v>
      </c>
      <c r="N1885">
        <v>56</v>
      </c>
      <c r="O1885">
        <v>99.5</v>
      </c>
      <c r="P1885">
        <v>173.1</v>
      </c>
      <c r="Q1885">
        <v>63.405753946499992</v>
      </c>
      <c r="R1885">
        <v>83.446600590336004</v>
      </c>
      <c r="S1885">
        <v>108.4</v>
      </c>
      <c r="T1885">
        <v>74.243164624999991</v>
      </c>
      <c r="U1885">
        <v>33.497479124999991</v>
      </c>
      <c r="V1885">
        <v>142</v>
      </c>
      <c r="W1885">
        <v>60.4</v>
      </c>
      <c r="X1885">
        <v>172</v>
      </c>
      <c r="Y1885">
        <v>610</v>
      </c>
      <c r="Z1885">
        <v>49</v>
      </c>
      <c r="AA1885">
        <v>752.48264750252133</v>
      </c>
      <c r="AB1885">
        <v>13.68459437944</v>
      </c>
      <c r="AC1885">
        <v>50.744976690000001</v>
      </c>
      <c r="AD1885">
        <v>150</v>
      </c>
      <c r="AE1885">
        <v>46.78</v>
      </c>
      <c r="AF1885"/>
      <c r="AG1885">
        <v>1827</v>
      </c>
      <c r="AH1885">
        <v>274.60000000000002</v>
      </c>
      <c r="AI1885">
        <v>73.605386880000012</v>
      </c>
      <c r="AJ1885">
        <v>531.71244873495368</v>
      </c>
      <c r="AK1885">
        <v>24.76226698494137</v>
      </c>
      <c r="AL1885">
        <v>6011.93896484375</v>
      </c>
      <c r="AM1885">
        <v>4819.24365234375</v>
      </c>
      <c r="AN1885">
        <v>1192.6953125</v>
      </c>
      <c r="AO1885" s="5" t="s">
        <v>2623</v>
      </c>
    </row>
    <row r="1886" spans="1:41" ht="15" x14ac:dyDescent="0.25">
      <c r="A1886">
        <v>2017</v>
      </c>
      <c r="B1886" s="5" t="s">
        <v>1807</v>
      </c>
      <c r="C1886" s="5" t="s">
        <v>462</v>
      </c>
      <c r="D1886" s="5" t="s">
        <v>85</v>
      </c>
      <c r="E1886" s="5" t="s">
        <v>141</v>
      </c>
      <c r="F1886" s="5" t="s">
        <v>141</v>
      </c>
      <c r="G1886" s="5" t="s">
        <v>87</v>
      </c>
      <c r="H1886" s="5" t="s">
        <v>143</v>
      </c>
      <c r="I1886">
        <v>144.358</v>
      </c>
      <c r="J1886">
        <v>290.03138616348861</v>
      </c>
      <c r="K1886">
        <v>13</v>
      </c>
      <c r="L1886">
        <v>20.62</v>
      </c>
      <c r="M1886">
        <v>136.5</v>
      </c>
      <c r="N1886">
        <v>61</v>
      </c>
      <c r="O1886">
        <v>99.5</v>
      </c>
      <c r="P1886">
        <v>174.1</v>
      </c>
      <c r="Q1886">
        <v>63.405753946499992</v>
      </c>
      <c r="R1886">
        <v>87.574540590335999</v>
      </c>
      <c r="S1886">
        <v>108.4</v>
      </c>
      <c r="T1886">
        <v>76.83516462499999</v>
      </c>
      <c r="U1886">
        <v>33.497479124999991</v>
      </c>
      <c r="V1886">
        <v>143.47</v>
      </c>
      <c r="W1886">
        <v>60.4</v>
      </c>
      <c r="X1886">
        <v>181</v>
      </c>
      <c r="Y1886">
        <v>610.79999999999995</v>
      </c>
      <c r="Z1886">
        <v>62</v>
      </c>
      <c r="AA1886">
        <v>906.63566250018982</v>
      </c>
      <c r="AB1886">
        <v>13.68459437944</v>
      </c>
      <c r="AC1886">
        <v>68.717155939999998</v>
      </c>
      <c r="AD1886">
        <v>164</v>
      </c>
      <c r="AE1886">
        <v>71.78</v>
      </c>
      <c r="AF1886">
        <v>0</v>
      </c>
      <c r="AG1886">
        <v>1841</v>
      </c>
      <c r="AH1886">
        <v>274.60000000000002</v>
      </c>
      <c r="AI1886">
        <v>73.605386880000012</v>
      </c>
      <c r="AJ1886">
        <v>556.21244873495368</v>
      </c>
      <c r="AK1886">
        <v>51.012266984941377</v>
      </c>
      <c r="AL1886">
        <v>6387.73974609375</v>
      </c>
      <c r="AM1886">
        <v>5135.20263671875</v>
      </c>
      <c r="AN1886">
        <v>1252.5372314453125</v>
      </c>
      <c r="AO1886" s="5" t="s">
        <v>2625</v>
      </c>
    </row>
    <row r="1887" spans="1:41" ht="15" x14ac:dyDescent="0.25">
      <c r="A1887">
        <v>2017</v>
      </c>
      <c r="B1887" s="5" t="s">
        <v>1806</v>
      </c>
      <c r="C1887" s="5" t="s">
        <v>462</v>
      </c>
      <c r="D1887" s="5" t="s">
        <v>85</v>
      </c>
      <c r="E1887" s="5" t="s">
        <v>141</v>
      </c>
      <c r="F1887" s="5" t="s">
        <v>141</v>
      </c>
      <c r="G1887" s="5" t="s">
        <v>87</v>
      </c>
      <c r="H1887" s="5" t="s">
        <v>143</v>
      </c>
      <c r="I1887">
        <v>140.096</v>
      </c>
      <c r="J1887">
        <v>297</v>
      </c>
      <c r="K1887">
        <v>13.4</v>
      </c>
      <c r="L1887">
        <v>21</v>
      </c>
      <c r="M1887">
        <v>110.6</v>
      </c>
      <c r="N1887">
        <v>64</v>
      </c>
      <c r="O1887">
        <v>100.2</v>
      </c>
      <c r="P1887">
        <v>177.2688163976828</v>
      </c>
      <c r="Q1887">
        <v>67.219691539583309</v>
      </c>
      <c r="R1887">
        <v>100.1</v>
      </c>
      <c r="S1887">
        <v>112</v>
      </c>
      <c r="T1887">
        <v>77.405848543749968</v>
      </c>
      <c r="U1887">
        <v>33.340952480400013</v>
      </c>
      <c r="V1887">
        <v>143.4</v>
      </c>
      <c r="W1887">
        <v>60.4</v>
      </c>
      <c r="X1887">
        <v>181</v>
      </c>
      <c r="Y1887">
        <v>611.5</v>
      </c>
      <c r="Z1887">
        <v>63.200000000000053</v>
      </c>
      <c r="AA1887">
        <v>911.2567619047619</v>
      </c>
      <c r="AB1887">
        <v>19</v>
      </c>
      <c r="AC1887">
        <v>70.87731712499999</v>
      </c>
      <c r="AD1887">
        <v>164.46299999999999</v>
      </c>
      <c r="AE1887">
        <v>67.400000000000006</v>
      </c>
      <c r="AF1887">
        <v>0</v>
      </c>
      <c r="AG1887">
        <v>1827.976485856798</v>
      </c>
      <c r="AH1887">
        <v>270.50817999999998</v>
      </c>
      <c r="AI1887">
        <v>77.188497113318419</v>
      </c>
      <c r="AJ1887">
        <v>573</v>
      </c>
      <c r="AK1887">
        <v>55.875773979672282</v>
      </c>
      <c r="AL1887">
        <v>6410.67724609375</v>
      </c>
      <c r="AM1887">
        <v>5168.6357421875</v>
      </c>
      <c r="AN1887">
        <v>1242.041259765625</v>
      </c>
      <c r="AO1887" s="5" t="s">
        <v>2626</v>
      </c>
    </row>
    <row r="1888" spans="1:41" ht="15" x14ac:dyDescent="0.25">
      <c r="A1888">
        <v>2017</v>
      </c>
      <c r="B1888" s="5" t="s">
        <v>803</v>
      </c>
      <c r="C1888" s="5" t="s">
        <v>462</v>
      </c>
      <c r="D1888" s="5" t="s">
        <v>85</v>
      </c>
      <c r="E1888" s="5" t="s">
        <v>141</v>
      </c>
      <c r="F1888" s="5" t="s">
        <v>141</v>
      </c>
      <c r="G1888" s="5" t="s">
        <v>87</v>
      </c>
      <c r="H1888" s="5" t="s">
        <v>143</v>
      </c>
      <c r="I1888">
        <v>143.92692</v>
      </c>
      <c r="J1888">
        <v>285.53861109186948</v>
      </c>
      <c r="K1888">
        <v>10.6</v>
      </c>
      <c r="L1888">
        <v>20</v>
      </c>
      <c r="M1888">
        <v>120.833</v>
      </c>
      <c r="N1888">
        <v>60</v>
      </c>
      <c r="O1888">
        <v>98.2</v>
      </c>
      <c r="P1888">
        <v>179.40721669999999</v>
      </c>
      <c r="Q1888">
        <v>64.793599999999998</v>
      </c>
      <c r="R1888">
        <v>86.367382599999999</v>
      </c>
      <c r="S1888">
        <v>114.25</v>
      </c>
      <c r="T1888">
        <v>72</v>
      </c>
      <c r="U1888">
        <v>33.299999999999997</v>
      </c>
      <c r="V1888">
        <v>132.6</v>
      </c>
      <c r="W1888">
        <v>59</v>
      </c>
      <c r="X1888">
        <v>181.4</v>
      </c>
      <c r="Y1888">
        <v>607</v>
      </c>
      <c r="Z1888">
        <v>68.043999999999997</v>
      </c>
      <c r="AA1888">
        <v>913.49840476190684</v>
      </c>
      <c r="AB1888">
        <v>13.986000000000001</v>
      </c>
      <c r="AC1888">
        <v>64.870498776704395</v>
      </c>
      <c r="AD1888">
        <v>137.94195999999999</v>
      </c>
      <c r="AE1888">
        <v>68.400000000000006</v>
      </c>
      <c r="AF1888">
        <v>322.33126803144029</v>
      </c>
      <c r="AG1888">
        <v>1768</v>
      </c>
      <c r="AH1888">
        <v>254.2</v>
      </c>
      <c r="AI1888">
        <v>73.934629999999999</v>
      </c>
      <c r="AJ1888">
        <v>554</v>
      </c>
      <c r="AK1888">
        <v>45.9251989944201</v>
      </c>
      <c r="AL1888">
        <v>6554.34912109375</v>
      </c>
      <c r="AM1888">
        <v>5372.07763671875</v>
      </c>
      <c r="AN1888">
        <v>1182.270751953125</v>
      </c>
      <c r="AO1888" s="5" t="s">
        <v>1061</v>
      </c>
    </row>
    <row r="1889" spans="1:41" ht="15" x14ac:dyDescent="0.25">
      <c r="A1889">
        <v>2017</v>
      </c>
      <c r="B1889" s="5" t="s">
        <v>1808</v>
      </c>
      <c r="C1889" s="5" t="s">
        <v>462</v>
      </c>
      <c r="D1889" s="5" t="s">
        <v>85</v>
      </c>
      <c r="E1889" s="5" t="s">
        <v>141</v>
      </c>
      <c r="F1889" s="5" t="s">
        <v>141</v>
      </c>
      <c r="G1889" s="5" t="s">
        <v>87</v>
      </c>
      <c r="H1889" s="5" t="s">
        <v>143</v>
      </c>
      <c r="I1889">
        <v>142.85264000000001</v>
      </c>
      <c r="J1889">
        <v>283.7897518289185</v>
      </c>
      <c r="K1889">
        <v>10.8</v>
      </c>
      <c r="L1889">
        <v>20.6</v>
      </c>
      <c r="M1889">
        <v>123.1</v>
      </c>
      <c r="N1889">
        <v>62</v>
      </c>
      <c r="O1889">
        <v>98.2</v>
      </c>
      <c r="P1889">
        <v>174</v>
      </c>
      <c r="Q1889">
        <v>59.573839999999997</v>
      </c>
      <c r="R1889">
        <v>85.418163328924678</v>
      </c>
      <c r="S1889">
        <v>109</v>
      </c>
      <c r="T1889">
        <v>73</v>
      </c>
      <c r="U1889">
        <v>34.340849999999989</v>
      </c>
      <c r="V1889">
        <v>144</v>
      </c>
      <c r="W1889">
        <v>60.4</v>
      </c>
      <c r="X1889">
        <v>186</v>
      </c>
      <c r="Y1889">
        <v>608</v>
      </c>
      <c r="Z1889">
        <v>66.061999999999998</v>
      </c>
      <c r="AA1889">
        <v>898.84627723065046</v>
      </c>
      <c r="AB1889">
        <v>13.972014</v>
      </c>
      <c r="AC1889">
        <v>66.725807615999997</v>
      </c>
      <c r="AD1889">
        <v>147</v>
      </c>
      <c r="AE1889">
        <v>71.78</v>
      </c>
      <c r="AF1889">
        <v>330.51866600229732</v>
      </c>
      <c r="AG1889">
        <v>1740.4</v>
      </c>
      <c r="AH1889">
        <v>253.71248</v>
      </c>
      <c r="AI1889">
        <v>70.055299999999988</v>
      </c>
      <c r="AJ1889">
        <v>540</v>
      </c>
      <c r="AK1889">
        <v>48.589664916155897</v>
      </c>
      <c r="AL1889">
        <v>6522.7373046875</v>
      </c>
      <c r="AM1889">
        <v>5328.90771484375</v>
      </c>
      <c r="AN1889">
        <v>1193.8294677734375</v>
      </c>
      <c r="AO1889" s="5" t="s">
        <v>2627</v>
      </c>
    </row>
    <row r="1890" spans="1:41" ht="15" x14ac:dyDescent="0.25">
      <c r="A1890">
        <v>2017</v>
      </c>
      <c r="B1890" s="5" t="s">
        <v>1806</v>
      </c>
      <c r="C1890" s="5" t="s">
        <v>474</v>
      </c>
      <c r="D1890" s="5" t="s">
        <v>153</v>
      </c>
      <c r="E1890" s="5" t="s">
        <v>154</v>
      </c>
      <c r="F1890" s="5" t="s">
        <v>154</v>
      </c>
      <c r="G1890" s="5" t="s">
        <v>94</v>
      </c>
      <c r="H1890" s="5" t="s">
        <v>319</v>
      </c>
      <c r="I1890">
        <v>791.48785044945828</v>
      </c>
      <c r="J1890">
        <v>1343.9894068408016</v>
      </c>
      <c r="K1890">
        <v>455.29968326192602</v>
      </c>
      <c r="L1890">
        <v>495.8049478764442</v>
      </c>
      <c r="M1890">
        <v>1206.2860863806375</v>
      </c>
      <c r="N1890">
        <v>405.05264614518194</v>
      </c>
      <c r="O1890">
        <v>1240.7941818624561</v>
      </c>
      <c r="P1890">
        <v>697.3058212119588</v>
      </c>
      <c r="Q1890">
        <v>223.03531781411917</v>
      </c>
      <c r="R1890">
        <v>966.63711830586669</v>
      </c>
      <c r="S1890">
        <v>175.3519050400661</v>
      </c>
      <c r="T1890">
        <v>1179.2671976378715</v>
      </c>
      <c r="U1890">
        <v>346.43556958104909</v>
      </c>
      <c r="V1890">
        <v>1573.039896675213</v>
      </c>
      <c r="W1890">
        <v>743.45105938039717</v>
      </c>
      <c r="X1890">
        <v>2169.8516436536834</v>
      </c>
      <c r="Y1890">
        <v>2808.7068298522868</v>
      </c>
      <c r="Z1890">
        <v>682.94952489288903</v>
      </c>
      <c r="AA1890">
        <v>10774.702865096784</v>
      </c>
      <c r="AB1890">
        <v>189.70820135913584</v>
      </c>
      <c r="AC1890">
        <v>116.28394928499074</v>
      </c>
      <c r="AD1890">
        <v>687.19488680438531</v>
      </c>
      <c r="AE1890">
        <v>1481.0570552594588</v>
      </c>
      <c r="AF1890">
        <v>2446.1839684631655</v>
      </c>
      <c r="AG1890">
        <v>11259.859006647779</v>
      </c>
      <c r="AH1890">
        <v>1723.2000907493914</v>
      </c>
      <c r="AI1890">
        <v>222.52259294558095</v>
      </c>
      <c r="AJ1890">
        <v>715.94497400073112</v>
      </c>
      <c r="AK1890">
        <v>333.27116454983326</v>
      </c>
      <c r="AL1890">
        <v>47454.67578125</v>
      </c>
      <c r="AM1890">
        <v>37128.4765625</v>
      </c>
      <c r="AN1890">
        <v>10326.1982421875</v>
      </c>
      <c r="AO1890" s="5" t="s">
        <v>2628</v>
      </c>
    </row>
    <row r="1891" spans="1:41" ht="15" x14ac:dyDescent="0.25">
      <c r="A1891">
        <v>2017</v>
      </c>
      <c r="B1891" s="5" t="s">
        <v>803</v>
      </c>
      <c r="C1891" s="5" t="s">
        <v>474</v>
      </c>
      <c r="D1891" s="5" t="s">
        <v>153</v>
      </c>
      <c r="E1891" s="5" t="s">
        <v>154</v>
      </c>
      <c r="F1891" s="5" t="s">
        <v>154</v>
      </c>
      <c r="G1891" s="5" t="s">
        <v>94</v>
      </c>
      <c r="H1891" s="5" t="s">
        <v>319</v>
      </c>
      <c r="I1891">
        <v>354.94491151606479</v>
      </c>
      <c r="J1891">
        <v>415.5</v>
      </c>
      <c r="K1891">
        <v>343</v>
      </c>
      <c r="L1891">
        <v>458.41379310344831</v>
      </c>
      <c r="M1891">
        <v>600</v>
      </c>
      <c r="N1891">
        <v>1933.9839999999999</v>
      </c>
      <c r="O1891">
        <v>1134.4960000000001</v>
      </c>
      <c r="P1891">
        <v>935.52499999999998</v>
      </c>
      <c r="Q1891">
        <v>103.75210307764191</v>
      </c>
      <c r="R1891">
        <v>517.24368182238595</v>
      </c>
      <c r="S1891">
        <v>173.32257561599999</v>
      </c>
      <c r="T1891">
        <v>600</v>
      </c>
      <c r="U1891">
        <v>329</v>
      </c>
      <c r="V1891">
        <v>2357</v>
      </c>
      <c r="W1891">
        <v>770</v>
      </c>
      <c r="X1891">
        <v>1336.274509803922</v>
      </c>
      <c r="Y1891">
        <v>3590</v>
      </c>
      <c r="Z1891">
        <v>496.60991999999999</v>
      </c>
      <c r="AA1891">
        <v>8899.5920376628255</v>
      </c>
      <c r="AB1891">
        <v>179</v>
      </c>
      <c r="AC1891">
        <v>190</v>
      </c>
      <c r="AD1891">
        <v>1237.60387296</v>
      </c>
      <c r="AE1891">
        <v>939</v>
      </c>
      <c r="AF1891">
        <v>1503.1206081481901</v>
      </c>
      <c r="AG1891">
        <v>13276.7510857865</v>
      </c>
      <c r="AH1891">
        <v>1385.8538925434709</v>
      </c>
      <c r="AI1891">
        <v>403</v>
      </c>
      <c r="AJ1891">
        <v>1157</v>
      </c>
      <c r="AK1891">
        <v>309</v>
      </c>
      <c r="AL1891">
        <v>45928.98828125</v>
      </c>
      <c r="AM1891">
        <v>37457.4375</v>
      </c>
      <c r="AN1891">
        <v>8471.55078125</v>
      </c>
      <c r="AO1891" s="5" t="s">
        <v>1062</v>
      </c>
    </row>
    <row r="1892" spans="1:41" ht="15" x14ac:dyDescent="0.25">
      <c r="A1892">
        <v>2017</v>
      </c>
      <c r="B1892" s="5" t="s">
        <v>1808</v>
      </c>
      <c r="C1892" s="5" t="s">
        <v>474</v>
      </c>
      <c r="D1892" s="5" t="s">
        <v>153</v>
      </c>
      <c r="E1892" s="5" t="s">
        <v>154</v>
      </c>
      <c r="F1892" s="5" t="s">
        <v>154</v>
      </c>
      <c r="G1892" s="5" t="s">
        <v>94</v>
      </c>
      <c r="H1892" s="5" t="s">
        <v>319</v>
      </c>
      <c r="I1892">
        <v>575.56371553691292</v>
      </c>
      <c r="J1892">
        <v>357.75042708743922</v>
      </c>
      <c r="K1892">
        <v>441.22265814402152</v>
      </c>
      <c r="L1892">
        <v>400.07370174468514</v>
      </c>
      <c r="M1892">
        <v>1037.2497164832835</v>
      </c>
      <c r="N1892">
        <v>2034.945001269469</v>
      </c>
      <c r="O1892">
        <v>1572.8587658142574</v>
      </c>
      <c r="P1892">
        <v>775.23072015801131</v>
      </c>
      <c r="Q1892">
        <v>102.72067888682375</v>
      </c>
      <c r="R1892">
        <v>686.22653587800517</v>
      </c>
      <c r="S1892">
        <v>164.8837528408967</v>
      </c>
      <c r="T1892">
        <v>215.84271103746218</v>
      </c>
      <c r="U1892">
        <v>333.66859262942683</v>
      </c>
      <c r="V1892">
        <v>1876.3257066465897</v>
      </c>
      <c r="W1892">
        <v>823.19398230929414</v>
      </c>
      <c r="X1892">
        <v>1775.9337480245142</v>
      </c>
      <c r="Y1892">
        <v>2449.5637903786405</v>
      </c>
      <c r="Z1892">
        <v>483.56798629081294</v>
      </c>
      <c r="AA1892">
        <v>8869.9008731702215</v>
      </c>
      <c r="AB1892">
        <v>187.73296262328105</v>
      </c>
      <c r="AC1892">
        <v>303.1837150386678</v>
      </c>
      <c r="AD1892">
        <v>1144.7118691440812</v>
      </c>
      <c r="AE1892">
        <v>1119.370338636141</v>
      </c>
      <c r="AF1892">
        <v>2196.329923293802</v>
      </c>
      <c r="AG1892">
        <v>11261.164393226831</v>
      </c>
      <c r="AH1892">
        <v>2129.6921757172072</v>
      </c>
      <c r="AI1892">
        <v>276.07788621070745</v>
      </c>
      <c r="AJ1892">
        <v>899.60643304558448</v>
      </c>
      <c r="AK1892">
        <v>340.32873972883567</v>
      </c>
      <c r="AL1892">
        <v>44834.921875</v>
      </c>
      <c r="AM1892">
        <v>34725.19140625</v>
      </c>
      <c r="AN1892">
        <v>10109.7294921875</v>
      </c>
      <c r="AO1892" s="5" t="s">
        <v>2629</v>
      </c>
    </row>
    <row r="1893" spans="1:41" ht="15" x14ac:dyDescent="0.25">
      <c r="A1893">
        <v>2017</v>
      </c>
      <c r="B1893" s="5" t="s">
        <v>1807</v>
      </c>
      <c r="C1893" s="5" t="s">
        <v>474</v>
      </c>
      <c r="D1893" s="5" t="s">
        <v>153</v>
      </c>
      <c r="E1893" s="5" t="s">
        <v>154</v>
      </c>
      <c r="F1893" s="5" t="s">
        <v>154</v>
      </c>
      <c r="G1893" s="5" t="s">
        <v>94</v>
      </c>
      <c r="H1893" s="5" t="s">
        <v>319</v>
      </c>
      <c r="I1893">
        <v>574.80242755787913</v>
      </c>
      <c r="J1893">
        <v>211.74446179187606</v>
      </c>
      <c r="K1893">
        <v>386.50973525996329</v>
      </c>
      <c r="L1893">
        <v>526.41820713791878</v>
      </c>
      <c r="M1893">
        <v>1152.0371609996373</v>
      </c>
      <c r="N1893">
        <v>447.90841716323871</v>
      </c>
      <c r="O1893">
        <v>1141.9108036809566</v>
      </c>
      <c r="P1893">
        <v>716.72040208981423</v>
      </c>
      <c r="Q1893">
        <v>106.8176787380759</v>
      </c>
      <c r="R1893">
        <v>754.3283403435845</v>
      </c>
      <c r="S1893">
        <v>167.56813801794289</v>
      </c>
      <c r="T1893">
        <v>1207.8429226873852</v>
      </c>
      <c r="U1893">
        <v>344.60348011617373</v>
      </c>
      <c r="V1893">
        <v>1818.8101344134211</v>
      </c>
      <c r="W1893">
        <v>732.75803976368047</v>
      </c>
      <c r="X1893">
        <v>2199.2806550599475</v>
      </c>
      <c r="Y1893">
        <v>2476.0779915091398</v>
      </c>
      <c r="Z1893">
        <v>469.04566831026796</v>
      </c>
      <c r="AA1893">
        <v>10734.088208704663</v>
      </c>
      <c r="AB1893">
        <v>188.22218878545087</v>
      </c>
      <c r="AC1893">
        <v>303.97380220965863</v>
      </c>
      <c r="AD1893">
        <v>1291.0326892947421</v>
      </c>
      <c r="AE1893">
        <v>558.62735174291572</v>
      </c>
      <c r="AF1893">
        <v>2147.8567244963797</v>
      </c>
      <c r="AG1893">
        <v>10639.083077338053</v>
      </c>
      <c r="AH1893">
        <v>1251.8667841478027</v>
      </c>
      <c r="AI1893">
        <v>321.08491028106329</v>
      </c>
      <c r="AJ1893">
        <v>696.65821664795851</v>
      </c>
      <c r="AK1893">
        <v>269.75158606684937</v>
      </c>
      <c r="AL1893">
        <v>43837.43359375</v>
      </c>
      <c r="AM1893">
        <v>33527.56640625</v>
      </c>
      <c r="AN1893">
        <v>10309.8662109375</v>
      </c>
      <c r="AO1893" s="5" t="s">
        <v>2630</v>
      </c>
    </row>
    <row r="1894" spans="1:41" ht="15" x14ac:dyDescent="0.25">
      <c r="A1894">
        <v>2017</v>
      </c>
      <c r="B1894" s="5" t="s">
        <v>1807</v>
      </c>
      <c r="C1894" s="5" t="s">
        <v>474</v>
      </c>
      <c r="D1894" s="5" t="s">
        <v>153</v>
      </c>
      <c r="E1894" s="5" t="s">
        <v>154</v>
      </c>
      <c r="F1894" s="5" t="s">
        <v>154</v>
      </c>
      <c r="G1894" s="5" t="s">
        <v>97</v>
      </c>
      <c r="H1894" s="5" t="s">
        <v>319</v>
      </c>
      <c r="I1894">
        <v>594.86463094780447</v>
      </c>
      <c r="J1894">
        <v>225</v>
      </c>
      <c r="K1894">
        <v>407.7989949748744</v>
      </c>
      <c r="L1894">
        <v>553.90929999999992</v>
      </c>
      <c r="M1894">
        <v>1201.784433715839</v>
      </c>
      <c r="N1894">
        <v>479</v>
      </c>
      <c r="O1894">
        <v>1294.7</v>
      </c>
      <c r="P1894">
        <v>757.10902409625601</v>
      </c>
      <c r="Q1894">
        <v>113.792602053438</v>
      </c>
      <c r="R1894">
        <v>802.99713982114349</v>
      </c>
      <c r="S1894">
        <v>178.50991213792801</v>
      </c>
      <c r="T1894">
        <v>1330.46145</v>
      </c>
      <c r="U1894">
        <v>363.32138531404797</v>
      </c>
      <c r="V1894">
        <v>1917</v>
      </c>
      <c r="W1894">
        <v>757.41120000000012</v>
      </c>
      <c r="X1894">
        <v>2388.0859000000009</v>
      </c>
      <c r="Y1894">
        <v>2722.9740000000002</v>
      </c>
      <c r="Z1894">
        <v>499.55200000000002</v>
      </c>
      <c r="AA1894">
        <v>11378.04047447447</v>
      </c>
      <c r="AB1894">
        <v>187</v>
      </c>
      <c r="AC1894">
        <v>331.87010969599999</v>
      </c>
      <c r="AD1894">
        <v>1444.1005395903239</v>
      </c>
      <c r="AE1894">
        <v>577.42200000000003</v>
      </c>
      <c r="AF1894">
        <v>2260.0821042745488</v>
      </c>
      <c r="AG1894">
        <v>11399</v>
      </c>
      <c r="AH1894">
        <v>1383.4560327182519</v>
      </c>
      <c r="AI1894">
        <v>331.88759999999996</v>
      </c>
      <c r="AJ1894">
        <v>768.06174891765693</v>
      </c>
      <c r="AK1894">
        <v>290.42221999999998</v>
      </c>
      <c r="AL1894">
        <v>46939.61328125</v>
      </c>
      <c r="AM1894">
        <v>35743.99609375</v>
      </c>
      <c r="AN1894">
        <v>11195.6181640625</v>
      </c>
      <c r="AO1894" s="5" t="s">
        <v>2631</v>
      </c>
    </row>
    <row r="1895" spans="1:41" ht="15" x14ac:dyDescent="0.25">
      <c r="A1895">
        <v>2017</v>
      </c>
      <c r="B1895" s="5" t="s">
        <v>1808</v>
      </c>
      <c r="C1895" s="5" t="s">
        <v>474</v>
      </c>
      <c r="D1895" s="5" t="s">
        <v>153</v>
      </c>
      <c r="E1895" s="5" t="s">
        <v>154</v>
      </c>
      <c r="F1895" s="5" t="s">
        <v>154</v>
      </c>
      <c r="G1895" s="5" t="s">
        <v>97</v>
      </c>
      <c r="H1895" s="5" t="s">
        <v>319</v>
      </c>
      <c r="I1895">
        <v>597.64867965837391</v>
      </c>
      <c r="J1895">
        <v>370.75</v>
      </c>
      <c r="K1895">
        <v>452.78212949999988</v>
      </c>
      <c r="L1895">
        <v>407</v>
      </c>
      <c r="M1895">
        <v>1059.03</v>
      </c>
      <c r="N1895">
        <v>2089.0273574170001</v>
      </c>
      <c r="O1895">
        <v>1566.7178799999999</v>
      </c>
      <c r="P1895">
        <v>787.64807999999994</v>
      </c>
      <c r="Q1895">
        <v>105.0635047790918</v>
      </c>
      <c r="R1895">
        <v>723.88885382592366</v>
      </c>
      <c r="S1895">
        <v>168.18176</v>
      </c>
      <c r="T1895">
        <v>221.49837500000001</v>
      </c>
      <c r="U1895">
        <v>345.79343658239998</v>
      </c>
      <c r="V1895">
        <v>1914</v>
      </c>
      <c r="W1895">
        <v>835.55962</v>
      </c>
      <c r="X1895">
        <v>1804.38</v>
      </c>
      <c r="Y1895">
        <v>2543.6268</v>
      </c>
      <c r="Z1895">
        <v>494.68536</v>
      </c>
      <c r="AA1895">
        <v>9233.1232781758281</v>
      </c>
      <c r="AB1895">
        <v>187</v>
      </c>
      <c r="AC1895">
        <v>306.56020000000001</v>
      </c>
      <c r="AD1895">
        <v>1170.8201526492139</v>
      </c>
      <c r="AE1895">
        <v>1163.316113467705</v>
      </c>
      <c r="AF1895">
        <v>2289.1012813155771</v>
      </c>
      <c r="AG1895">
        <v>11884.887954523811</v>
      </c>
      <c r="AH1895">
        <v>2209.245230893182</v>
      </c>
      <c r="AI1895">
        <v>280.5</v>
      </c>
      <c r="AJ1895">
        <v>934.35733360656593</v>
      </c>
      <c r="AK1895">
        <v>348.15300000000002</v>
      </c>
      <c r="AL1895">
        <v>46494.34375</v>
      </c>
      <c r="AM1895">
        <v>36190.4765625</v>
      </c>
      <c r="AN1895">
        <v>10303.8681640625</v>
      </c>
      <c r="AO1895" s="5" t="s">
        <v>2632</v>
      </c>
    </row>
    <row r="1896" spans="1:41" ht="15" x14ac:dyDescent="0.25">
      <c r="A1896">
        <v>2017</v>
      </c>
      <c r="B1896" s="5" t="s">
        <v>803</v>
      </c>
      <c r="C1896" s="5" t="s">
        <v>474</v>
      </c>
      <c r="D1896" s="5" t="s">
        <v>153</v>
      </c>
      <c r="E1896" s="5" t="s">
        <v>154</v>
      </c>
      <c r="F1896" s="5" t="s">
        <v>154</v>
      </c>
      <c r="G1896" s="5" t="s">
        <v>97</v>
      </c>
      <c r="H1896" s="5" t="s">
        <v>319</v>
      </c>
      <c r="I1896">
        <v>360.26908518880572</v>
      </c>
      <c r="J1896">
        <v>424.22550000000001</v>
      </c>
      <c r="K1896">
        <v>343.359668</v>
      </c>
      <c r="L1896">
        <v>465.29</v>
      </c>
      <c r="M1896">
        <v>600</v>
      </c>
      <c r="N1896">
        <v>1933.9839999999999</v>
      </c>
      <c r="O1896">
        <v>1234.2</v>
      </c>
      <c r="P1896">
        <v>935.52499999999998</v>
      </c>
      <c r="Q1896">
        <v>103.75210307764191</v>
      </c>
      <c r="R1896">
        <v>517.24368182238595</v>
      </c>
      <c r="S1896">
        <v>173.32257561599999</v>
      </c>
      <c r="T1896">
        <v>565.6</v>
      </c>
      <c r="U1896">
        <v>329</v>
      </c>
      <c r="V1896">
        <v>2357</v>
      </c>
      <c r="W1896">
        <v>770</v>
      </c>
      <c r="X1896">
        <v>1363</v>
      </c>
      <c r="Y1896">
        <v>3590</v>
      </c>
      <c r="Z1896">
        <v>496.60991999999999</v>
      </c>
      <c r="AA1896">
        <v>9067.6959769017394</v>
      </c>
      <c r="AB1896">
        <v>179</v>
      </c>
      <c r="AC1896">
        <v>190</v>
      </c>
      <c r="AD1896">
        <v>1237.60387296</v>
      </c>
      <c r="AE1896">
        <v>939</v>
      </c>
      <c r="AF1896">
        <v>1525.6674172704129</v>
      </c>
      <c r="AG1896">
        <v>13529.00935641644</v>
      </c>
      <c r="AH1896">
        <v>1414.2638973406119</v>
      </c>
      <c r="AI1896">
        <v>403</v>
      </c>
      <c r="AJ1896">
        <v>1172.0409999999999</v>
      </c>
      <c r="AK1896">
        <v>309</v>
      </c>
      <c r="AL1896">
        <v>46528.66015625</v>
      </c>
      <c r="AM1896">
        <v>37936.3125</v>
      </c>
      <c r="AN1896">
        <v>8592.349609375</v>
      </c>
      <c r="AO1896" s="5" t="s">
        <v>1063</v>
      </c>
    </row>
    <row r="1897" spans="1:41" ht="15" x14ac:dyDescent="0.25">
      <c r="A1897">
        <v>2017</v>
      </c>
      <c r="B1897" s="5" t="s">
        <v>1806</v>
      </c>
      <c r="C1897" s="5" t="s">
        <v>474</v>
      </c>
      <c r="D1897" s="5" t="s">
        <v>153</v>
      </c>
      <c r="E1897" s="5" t="s">
        <v>154</v>
      </c>
      <c r="F1897" s="5" t="s">
        <v>154</v>
      </c>
      <c r="G1897" s="5" t="s">
        <v>97</v>
      </c>
      <c r="H1897" s="5" t="s">
        <v>319</v>
      </c>
      <c r="I1897">
        <v>821.111285222589</v>
      </c>
      <c r="J1897">
        <v>1282.4208544570311</v>
      </c>
      <c r="K1897">
        <v>497</v>
      </c>
      <c r="L1897">
        <v>523.35594935999995</v>
      </c>
      <c r="M1897">
        <v>1264.574455454328</v>
      </c>
      <c r="N1897">
        <v>436.0060917968749</v>
      </c>
      <c r="O1897">
        <v>1294.7</v>
      </c>
      <c r="P1897">
        <v>739.84</v>
      </c>
      <c r="Q1897">
        <v>234.465</v>
      </c>
      <c r="R1897">
        <v>1007.934035530378</v>
      </c>
      <c r="S1897">
        <v>184.148296875</v>
      </c>
      <c r="T1897">
        <v>1269.3848242187501</v>
      </c>
      <c r="U1897">
        <v>315.2</v>
      </c>
      <c r="V1897">
        <v>1652</v>
      </c>
      <c r="W1897">
        <v>767.10997199999997</v>
      </c>
      <c r="X1897">
        <v>2381.0521330000001</v>
      </c>
      <c r="Y1897">
        <v>3237</v>
      </c>
      <c r="Z1897">
        <v>717.8814000000001</v>
      </c>
      <c r="AA1897">
        <v>11470.207109812351</v>
      </c>
      <c r="AB1897">
        <v>185</v>
      </c>
      <c r="AC1897">
        <v>124.92611833495749</v>
      </c>
      <c r="AD1897">
        <v>716.71472999999992</v>
      </c>
      <c r="AE1897">
        <v>1558.2730659653739</v>
      </c>
      <c r="AF1897">
        <v>2582.114072494669</v>
      </c>
      <c r="AG1897">
        <v>11869.381667432681</v>
      </c>
      <c r="AH1897">
        <v>1831.672515</v>
      </c>
      <c r="AI1897">
        <v>230.28213600000001</v>
      </c>
      <c r="AJ1897">
        <v>763.16515569280853</v>
      </c>
      <c r="AK1897">
        <v>325</v>
      </c>
      <c r="AL1897">
        <v>50281.91796875</v>
      </c>
      <c r="AM1897">
        <v>39335.28125</v>
      </c>
      <c r="AN1897">
        <v>10946.6396484375</v>
      </c>
      <c r="AO1897" s="5" t="s">
        <v>2633</v>
      </c>
    </row>
    <row r="1898" spans="1:41" ht="15" x14ac:dyDescent="0.25">
      <c r="A1898">
        <v>2017</v>
      </c>
      <c r="B1898" s="5" t="s">
        <v>803</v>
      </c>
      <c r="C1898" s="5" t="s">
        <v>474</v>
      </c>
      <c r="D1898" s="5" t="s">
        <v>153</v>
      </c>
      <c r="E1898" s="5" t="s">
        <v>32</v>
      </c>
      <c r="F1898" s="5" t="s">
        <v>32</v>
      </c>
      <c r="G1898" s="5" t="s">
        <v>94</v>
      </c>
      <c r="H1898" s="5" t="s">
        <v>319</v>
      </c>
      <c r="I1898">
        <v>10459.76258865312</v>
      </c>
      <c r="J1898">
        <v>2901.1913588233328</v>
      </c>
      <c r="K1898">
        <v>1636.6740542041209</v>
      </c>
      <c r="L1898">
        <v>2091.6256157635471</v>
      </c>
      <c r="M1898">
        <v>5654.1401500000002</v>
      </c>
      <c r="N1898">
        <v>3494.9400300000002</v>
      </c>
      <c r="O1898">
        <v>277</v>
      </c>
      <c r="P1898">
        <v>3774.6990000000001</v>
      </c>
      <c r="Q1898">
        <v>2418.9229999999998</v>
      </c>
      <c r="R1898">
        <v>3596</v>
      </c>
      <c r="S1898">
        <v>4474</v>
      </c>
      <c r="T1898">
        <v>3800</v>
      </c>
      <c r="U1898">
        <v>1150</v>
      </c>
      <c r="V1898">
        <v>2807</v>
      </c>
      <c r="W1898">
        <v>935</v>
      </c>
      <c r="X1898">
        <v>5714.7058823529414</v>
      </c>
      <c r="Y1898">
        <v>16144</v>
      </c>
      <c r="Z1898">
        <v>1388.2360000000001</v>
      </c>
      <c r="AA1898">
        <v>28111.501470873769</v>
      </c>
      <c r="AB1898">
        <v>606</v>
      </c>
      <c r="AC1898">
        <v>5573.5079999999998</v>
      </c>
      <c r="AD1898">
        <v>3040.1280000000002</v>
      </c>
      <c r="AE1898">
        <v>3378</v>
      </c>
      <c r="AF1898">
        <v>22659.248216748769</v>
      </c>
      <c r="AG1898">
        <v>28566.021550356891</v>
      </c>
      <c r="AH1898">
        <v>13221.999</v>
      </c>
      <c r="AI1898">
        <v>1966</v>
      </c>
      <c r="AJ1898">
        <v>11729.4779230246</v>
      </c>
      <c r="AK1898">
        <v>1733.044234782609</v>
      </c>
      <c r="AL1898">
        <v>193302.828125</v>
      </c>
      <c r="AM1898">
        <v>150244.140625</v>
      </c>
      <c r="AN1898">
        <v>43058.69140625</v>
      </c>
      <c r="AO1898" s="5" t="s">
        <v>1064</v>
      </c>
    </row>
    <row r="1899" spans="1:41" ht="15" x14ac:dyDescent="0.25">
      <c r="A1899">
        <v>2017</v>
      </c>
      <c r="B1899" s="5" t="s">
        <v>1808</v>
      </c>
      <c r="C1899" s="5" t="s">
        <v>474</v>
      </c>
      <c r="D1899" s="5" t="s">
        <v>153</v>
      </c>
      <c r="E1899" s="5" t="s">
        <v>32</v>
      </c>
      <c r="F1899" s="5" t="s">
        <v>32</v>
      </c>
      <c r="G1899" s="5" t="s">
        <v>94</v>
      </c>
      <c r="H1899" s="5" t="s">
        <v>319</v>
      </c>
      <c r="I1899">
        <v>5473.3695840755527</v>
      </c>
      <c r="J1899">
        <v>2923.766882220948</v>
      </c>
      <c r="K1899">
        <v>1489.0436478702093</v>
      </c>
      <c r="L1899">
        <v>1779.197543385455</v>
      </c>
      <c r="M1899">
        <v>4560.862899697715</v>
      </c>
      <c r="N1899">
        <v>3173.9329325399499</v>
      </c>
      <c r="O1899">
        <v>301.17587586622631</v>
      </c>
      <c r="P1899">
        <v>4020.5714489462566</v>
      </c>
      <c r="Q1899">
        <v>3272.8732234403496</v>
      </c>
      <c r="R1899">
        <v>3092.048880920604</v>
      </c>
      <c r="S1899">
        <v>4633.3241840618011</v>
      </c>
      <c r="T1899">
        <v>3513.7185517726398</v>
      </c>
      <c r="U1899">
        <v>1058.6332036697854</v>
      </c>
      <c r="V1899">
        <v>2603.1634870704156</v>
      </c>
      <c r="W1899">
        <v>938.6648131164053</v>
      </c>
      <c r="X1899">
        <v>5525.4930889921343</v>
      </c>
      <c r="Y1899">
        <v>14321.91681702528</v>
      </c>
      <c r="Z1899">
        <v>1613.0679538654883</v>
      </c>
      <c r="AA1899">
        <v>29714.740510306256</v>
      </c>
      <c r="AB1899">
        <v>608.37526924977703</v>
      </c>
      <c r="AC1899">
        <v>3801.8434730179965</v>
      </c>
      <c r="AD1899">
        <v>3506.2513978903298</v>
      </c>
      <c r="AE1899">
        <v>3444.760857280633</v>
      </c>
      <c r="AF1899">
        <v>21500.945778089896</v>
      </c>
      <c r="AG1899">
        <v>26935.890317885827</v>
      </c>
      <c r="AH1899">
        <v>8139.8271892984276</v>
      </c>
      <c r="AI1899">
        <v>1664.4986739540107</v>
      </c>
      <c r="AJ1899">
        <v>11180.15604164873</v>
      </c>
      <c r="AK1899">
        <v>1639.0541235547762</v>
      </c>
      <c r="AL1899">
        <v>176431.15625</v>
      </c>
      <c r="AM1899">
        <v>139910.875</v>
      </c>
      <c r="AN1899">
        <v>36520.29296875</v>
      </c>
      <c r="AO1899" s="5" t="s">
        <v>2634</v>
      </c>
    </row>
    <row r="1900" spans="1:41" ht="15" x14ac:dyDescent="0.25">
      <c r="A1900">
        <v>2017</v>
      </c>
      <c r="B1900" s="5" t="s">
        <v>1807</v>
      </c>
      <c r="C1900" s="5" t="s">
        <v>474</v>
      </c>
      <c r="D1900" s="5" t="s">
        <v>153</v>
      </c>
      <c r="E1900" s="5" t="s">
        <v>32</v>
      </c>
      <c r="F1900" s="5" t="s">
        <v>32</v>
      </c>
      <c r="G1900" s="5" t="s">
        <v>94</v>
      </c>
      <c r="H1900" s="5" t="s">
        <v>319</v>
      </c>
      <c r="I1900">
        <v>5473.9654801451761</v>
      </c>
      <c r="J1900">
        <v>4879.742952210313</v>
      </c>
      <c r="K1900">
        <v>1109.6308205807613</v>
      </c>
      <c r="L1900">
        <v>1198.5878262922934</v>
      </c>
      <c r="M1900">
        <v>4461.0381609296783</v>
      </c>
      <c r="N1900">
        <v>3229.9732824198495</v>
      </c>
      <c r="O1900">
        <v>278.81040798700479</v>
      </c>
      <c r="P1900">
        <v>4171.2603701066628</v>
      </c>
      <c r="Q1900">
        <v>2131.842758543235</v>
      </c>
      <c r="R1900">
        <v>2721.1845492743219</v>
      </c>
      <c r="S1900">
        <v>3610.5262298709813</v>
      </c>
      <c r="T1900">
        <v>3422.2216142809252</v>
      </c>
      <c r="U1900">
        <v>1371.9082530190885</v>
      </c>
      <c r="V1900">
        <v>2577.7381041686613</v>
      </c>
      <c r="W1900">
        <v>680.88118623425726</v>
      </c>
      <c r="X1900">
        <v>5403.0449187205122</v>
      </c>
      <c r="Y1900">
        <v>14902.768594424522</v>
      </c>
      <c r="Z1900">
        <v>1516.8494037415746</v>
      </c>
      <c r="AA1900">
        <v>22256.38756628993</v>
      </c>
      <c r="AB1900">
        <v>609.96067595712952</v>
      </c>
      <c r="AC1900">
        <v>4378.4305947417715</v>
      </c>
      <c r="AD1900">
        <v>3176.6268866678233</v>
      </c>
      <c r="AE1900">
        <v>3385.0787455348759</v>
      </c>
      <c r="AF1900">
        <v>20796.513182984549</v>
      </c>
      <c r="AG1900">
        <v>31136.177475342982</v>
      </c>
      <c r="AH1900">
        <v>8707.9435209186322</v>
      </c>
      <c r="AI1900">
        <v>1668.8363048464041</v>
      </c>
      <c r="AJ1900">
        <v>14235.619476343601</v>
      </c>
      <c r="AK1900">
        <v>1738.6168831691723</v>
      </c>
      <c r="AL1900">
        <v>175232.15625</v>
      </c>
      <c r="AM1900">
        <v>140364.03125</v>
      </c>
      <c r="AN1900">
        <v>34868.13671875</v>
      </c>
      <c r="AO1900" s="5" t="s">
        <v>2636</v>
      </c>
    </row>
    <row r="1901" spans="1:41" ht="15" x14ac:dyDescent="0.25">
      <c r="A1901">
        <v>2017</v>
      </c>
      <c r="B1901" s="5" t="s">
        <v>1806</v>
      </c>
      <c r="C1901" s="5" t="s">
        <v>474</v>
      </c>
      <c r="D1901" s="5" t="s">
        <v>153</v>
      </c>
      <c r="E1901" s="5" t="s">
        <v>32</v>
      </c>
      <c r="F1901" s="5" t="s">
        <v>32</v>
      </c>
      <c r="G1901" s="5" t="s">
        <v>94</v>
      </c>
      <c r="H1901" s="5" t="s">
        <v>319</v>
      </c>
      <c r="I1901">
        <v>4837.23416471165</v>
      </c>
      <c r="J1901">
        <v>309.6858205970758</v>
      </c>
      <c r="K1901"/>
      <c r="L1901">
        <v>1221.1106741592744</v>
      </c>
      <c r="M1901">
        <v>4445.866355322335</v>
      </c>
      <c r="N1901">
        <v>3161.4615394065718</v>
      </c>
      <c r="O1901">
        <v>284.04957717016555</v>
      </c>
      <c r="P1901">
        <v>2871.2592638139481</v>
      </c>
      <c r="Q1901">
        <v>2546.1767543071574</v>
      </c>
      <c r="R1901">
        <v>3656.668048608733</v>
      </c>
      <c r="S1901">
        <v>9484.3846182197158</v>
      </c>
      <c r="T1901">
        <v>3332.7116454983325</v>
      </c>
      <c r="U1901">
        <v>1367.2774383211454</v>
      </c>
      <c r="V1901">
        <v>2560.5479934797959</v>
      </c>
      <c r="W1901">
        <v>840.86878440265616</v>
      </c>
      <c r="X1901">
        <v>4186.5208262410924</v>
      </c>
      <c r="Y1901">
        <v>18766.75563823538</v>
      </c>
      <c r="Z1901">
        <v>1532.36362711525</v>
      </c>
      <c r="AA1901">
        <v>23501.801019837407</v>
      </c>
      <c r="AB1901">
        <v>621.42254066830446</v>
      </c>
      <c r="AC1901">
        <v>4027.2502905947895</v>
      </c>
      <c r="AD1901">
        <v>3542.1259848475192</v>
      </c>
      <c r="AE1901">
        <v>4824.1513785328198</v>
      </c>
      <c r="AF1901">
        <v>18351.253400404457</v>
      </c>
      <c r="AG1901">
        <v>29815.158964831018</v>
      </c>
      <c r="AH1901">
        <v>7407.9186285559381</v>
      </c>
      <c r="AI1901">
        <v>1700.1956640726878</v>
      </c>
      <c r="AJ1901">
        <v>15817.450006566962</v>
      </c>
      <c r="AK1901">
        <v>1750.4427011894318</v>
      </c>
      <c r="AL1901">
        <v>176764.109375</v>
      </c>
      <c r="AM1901">
        <v>139167.59375</v>
      </c>
      <c r="AN1901">
        <v>37596.5078125</v>
      </c>
      <c r="AO1901" s="5" t="s">
        <v>2635</v>
      </c>
    </row>
    <row r="1902" spans="1:41" ht="15" x14ac:dyDescent="0.25">
      <c r="A1902">
        <v>2017</v>
      </c>
      <c r="B1902" s="5" t="s">
        <v>1807</v>
      </c>
      <c r="C1902" s="5" t="s">
        <v>474</v>
      </c>
      <c r="D1902" s="5" t="s">
        <v>153</v>
      </c>
      <c r="E1902" s="5" t="s">
        <v>32</v>
      </c>
      <c r="F1902" s="5" t="s">
        <v>32</v>
      </c>
      <c r="G1902" s="5" t="s">
        <v>97</v>
      </c>
      <c r="H1902" s="5" t="s">
        <v>319</v>
      </c>
      <c r="I1902">
        <v>5665.0220998582936</v>
      </c>
      <c r="J1902">
        <v>5161.9273067601434</v>
      </c>
      <c r="K1902">
        <v>1170.7501574873079</v>
      </c>
      <c r="L1902">
        <v>1261.1815755</v>
      </c>
      <c r="M1902">
        <v>4653.6747263999987</v>
      </c>
      <c r="N1902">
        <v>3456</v>
      </c>
      <c r="O1902">
        <v>300</v>
      </c>
      <c r="P1902">
        <v>4406.3191990271998</v>
      </c>
      <c r="Q1902">
        <v>2262.5563460624999</v>
      </c>
      <c r="R1902">
        <v>2896.7536987904869</v>
      </c>
      <c r="S1902">
        <v>3732</v>
      </c>
      <c r="T1902">
        <v>3586.9246287999999</v>
      </c>
      <c r="U1902">
        <v>1446.426504</v>
      </c>
      <c r="V1902">
        <v>2718</v>
      </c>
      <c r="W1902">
        <v>703.78898400000014</v>
      </c>
      <c r="X1902">
        <v>5865.7160999999996</v>
      </c>
      <c r="Y1902">
        <v>15586</v>
      </c>
      <c r="Z1902">
        <v>1577</v>
      </c>
      <c r="AA1902">
        <v>23591.57793574682</v>
      </c>
      <c r="AB1902">
        <v>606</v>
      </c>
      <c r="AC1902">
        <v>4780.2482688000009</v>
      </c>
      <c r="AD1902">
        <v>3371.401240875</v>
      </c>
      <c r="AE1902">
        <v>3498.9674839691152</v>
      </c>
      <c r="AF1902">
        <v>21883.129698604029</v>
      </c>
      <c r="AG1902">
        <v>33573</v>
      </c>
      <c r="AH1902">
        <v>9580.1339214109667</v>
      </c>
      <c r="AI1902">
        <v>1724.9831999999999</v>
      </c>
      <c r="AJ1902">
        <v>15694.690065576169</v>
      </c>
      <c r="AK1902">
        <v>1810.4816553129999</v>
      </c>
      <c r="AL1902">
        <v>186564.671875</v>
      </c>
      <c r="AM1902">
        <v>149458.8125</v>
      </c>
      <c r="AN1902">
        <v>37105.85546875</v>
      </c>
      <c r="AO1902" s="5" t="s">
        <v>2637</v>
      </c>
    </row>
    <row r="1903" spans="1:41" ht="15" x14ac:dyDescent="0.25">
      <c r="A1903">
        <v>2017</v>
      </c>
      <c r="B1903" s="5" t="s">
        <v>1808</v>
      </c>
      <c r="C1903" s="5" t="s">
        <v>474</v>
      </c>
      <c r="D1903" s="5" t="s">
        <v>153</v>
      </c>
      <c r="E1903" s="5" t="s">
        <v>32</v>
      </c>
      <c r="F1903" s="5" t="s">
        <v>32</v>
      </c>
      <c r="G1903" s="5" t="s">
        <v>97</v>
      </c>
      <c r="H1903" s="5" t="s">
        <v>319</v>
      </c>
      <c r="I1903">
        <v>5923</v>
      </c>
      <c r="J1903">
        <v>2999.1290847060081</v>
      </c>
      <c r="K1903">
        <v>1528.0546938299999</v>
      </c>
      <c r="L1903">
        <v>1810</v>
      </c>
      <c r="M1903">
        <v>4656.6324000000004</v>
      </c>
      <c r="N1903">
        <v>3258.2859598399109</v>
      </c>
      <c r="O1903">
        <v>300</v>
      </c>
      <c r="P1903">
        <v>4084.9714800000002</v>
      </c>
      <c r="Q1903">
        <v>3347.5200444415518</v>
      </c>
      <c r="R1903">
        <v>3261.7504619221882</v>
      </c>
      <c r="S1903">
        <v>4726</v>
      </c>
      <c r="T1903">
        <v>3605.787499999999</v>
      </c>
      <c r="U1903">
        <v>1097.1017999999999</v>
      </c>
      <c r="V1903">
        <v>2656</v>
      </c>
      <c r="W1903">
        <v>952.76499999999987</v>
      </c>
      <c r="X1903">
        <v>5613.9984000000004</v>
      </c>
      <c r="Y1903">
        <v>14655</v>
      </c>
      <c r="Z1903">
        <v>1650.15287216</v>
      </c>
      <c r="AA1903">
        <v>30931.55901443609</v>
      </c>
      <c r="AB1903">
        <v>606</v>
      </c>
      <c r="AC1903">
        <v>3877.8879999999999</v>
      </c>
      <c r="AD1903">
        <v>3586.2210461519812</v>
      </c>
      <c r="AE1903">
        <v>3580</v>
      </c>
      <c r="AF1903">
        <v>22409.12988896999</v>
      </c>
      <c r="AG1903">
        <v>28427.791940943691</v>
      </c>
      <c r="AH1903">
        <v>8435.6120988000002</v>
      </c>
      <c r="AI1903">
        <v>1691.16</v>
      </c>
      <c r="AJ1903">
        <v>11612.03433485331</v>
      </c>
      <c r="AK1903">
        <v>1668.3302719357091</v>
      </c>
      <c r="AL1903">
        <v>182951.875</v>
      </c>
      <c r="AM1903">
        <v>145581.3125</v>
      </c>
      <c r="AN1903">
        <v>37370.5625</v>
      </c>
      <c r="AO1903" s="5" t="s">
        <v>2639</v>
      </c>
    </row>
    <row r="1904" spans="1:41" ht="15" x14ac:dyDescent="0.25">
      <c r="A1904">
        <v>2017</v>
      </c>
      <c r="B1904" s="5" t="s">
        <v>803</v>
      </c>
      <c r="C1904" s="5" t="s">
        <v>474</v>
      </c>
      <c r="D1904" s="5" t="s">
        <v>153</v>
      </c>
      <c r="E1904" s="5" t="s">
        <v>32</v>
      </c>
      <c r="F1904" s="5" t="s">
        <v>32</v>
      </c>
      <c r="G1904" s="5" t="s">
        <v>97</v>
      </c>
      <c r="H1904" s="5" t="s">
        <v>319</v>
      </c>
      <c r="I1904">
        <v>10681.631324829021</v>
      </c>
      <c r="J1904">
        <v>2962.1163773586231</v>
      </c>
      <c r="K1904">
        <v>1994.6489999999999</v>
      </c>
      <c r="L1904">
        <v>2123</v>
      </c>
      <c r="M1904">
        <v>5654.1401500000002</v>
      </c>
      <c r="N1904">
        <v>3494.9400300000002</v>
      </c>
      <c r="O1904">
        <v>288</v>
      </c>
      <c r="P1904">
        <v>3774.6990000000001</v>
      </c>
      <c r="Q1904">
        <v>2418.9229999999998</v>
      </c>
      <c r="R1904">
        <v>3596</v>
      </c>
      <c r="S1904">
        <v>4474</v>
      </c>
      <c r="T1904">
        <v>3787.5</v>
      </c>
      <c r="U1904">
        <v>1150</v>
      </c>
      <c r="V1904">
        <v>2807</v>
      </c>
      <c r="W1904">
        <v>935</v>
      </c>
      <c r="X1904">
        <v>5829</v>
      </c>
      <c r="Y1904">
        <v>16144</v>
      </c>
      <c r="Z1904">
        <v>1388.2360000000001</v>
      </c>
      <c r="AA1904">
        <v>28642.49818568672</v>
      </c>
      <c r="AB1904">
        <v>606</v>
      </c>
      <c r="AC1904">
        <v>5573.5079999999998</v>
      </c>
      <c r="AD1904">
        <v>3040.1280000000002</v>
      </c>
      <c r="AE1904">
        <v>3378</v>
      </c>
      <c r="AF1904">
        <v>22999.13694</v>
      </c>
      <c r="AG1904">
        <v>29108.775959813669</v>
      </c>
      <c r="AH1904">
        <v>13486.438980000001</v>
      </c>
      <c r="AI1904">
        <v>1966</v>
      </c>
      <c r="AJ1904">
        <v>11881.96113602392</v>
      </c>
      <c r="AK1904">
        <v>1733.044234782609</v>
      </c>
      <c r="AL1904">
        <v>195918.328125</v>
      </c>
      <c r="AM1904">
        <v>152124.4375</v>
      </c>
      <c r="AN1904">
        <v>43793.8984375</v>
      </c>
      <c r="AO1904" s="5" t="s">
        <v>1065</v>
      </c>
    </row>
    <row r="1905" spans="1:41" ht="15" x14ac:dyDescent="0.25">
      <c r="A1905">
        <v>2017</v>
      </c>
      <c r="B1905" s="5" t="s">
        <v>1806</v>
      </c>
      <c r="C1905" s="5" t="s">
        <v>474</v>
      </c>
      <c r="D1905" s="5" t="s">
        <v>153</v>
      </c>
      <c r="E1905" s="5" t="s">
        <v>32</v>
      </c>
      <c r="F1905" s="5" t="s">
        <v>32</v>
      </c>
      <c r="G1905" s="5" t="s">
        <v>97</v>
      </c>
      <c r="H1905" s="5" t="s">
        <v>319</v>
      </c>
      <c r="I1905">
        <v>5018.2798885080701</v>
      </c>
      <c r="J1905">
        <v>315</v>
      </c>
      <c r="K1905"/>
      <c r="L1905">
        <v>1288.9656282888</v>
      </c>
      <c r="M1905">
        <v>4660.6929224999994</v>
      </c>
      <c r="N1905">
        <v>3403.0551417968741</v>
      </c>
      <c r="O1905">
        <v>300</v>
      </c>
      <c r="P1905">
        <v>3046.4</v>
      </c>
      <c r="Q1905">
        <v>2303.326</v>
      </c>
      <c r="R1905">
        <v>3812.8891525381682</v>
      </c>
      <c r="S1905">
        <v>9249</v>
      </c>
      <c r="T1905">
        <v>3587.3918945312489</v>
      </c>
      <c r="U1905">
        <v>1244</v>
      </c>
      <c r="V1905">
        <v>2689</v>
      </c>
      <c r="W1905">
        <v>867.62783039999999</v>
      </c>
      <c r="X1905">
        <v>4595.0239224955048</v>
      </c>
      <c r="Y1905">
        <v>19871</v>
      </c>
      <c r="Z1905">
        <v>1639.731863238336</v>
      </c>
      <c r="AA1905">
        <v>25018.836113279009</v>
      </c>
      <c r="AB1905">
        <v>606</v>
      </c>
      <c r="AC1905">
        <v>4326.5536599063107</v>
      </c>
      <c r="AD1905">
        <v>3694.2851549165111</v>
      </c>
      <c r="AE1905">
        <v>5075.6620972920564</v>
      </c>
      <c r="AF1905">
        <v>19371</v>
      </c>
      <c r="AG1905">
        <v>31434.3008103502</v>
      </c>
      <c r="AH1905">
        <v>7797.5806881893432</v>
      </c>
      <c r="AI1905">
        <v>1759.4828640000001</v>
      </c>
      <c r="AJ1905">
        <v>16860.690605131011</v>
      </c>
      <c r="AK1905">
        <v>1848</v>
      </c>
      <c r="AL1905">
        <v>185683.78125</v>
      </c>
      <c r="AM1905">
        <v>146718.703125</v>
      </c>
      <c r="AN1905">
        <v>38965.0859375</v>
      </c>
      <c r="AO1905" s="5" t="s">
        <v>2638</v>
      </c>
    </row>
    <row r="1906" spans="1:41" ht="15" x14ac:dyDescent="0.25">
      <c r="A1906">
        <v>2017</v>
      </c>
      <c r="B1906" s="5" t="s">
        <v>1807</v>
      </c>
      <c r="C1906" s="5" t="s">
        <v>474</v>
      </c>
      <c r="D1906" s="5" t="s">
        <v>153</v>
      </c>
      <c r="E1906" s="5" t="s">
        <v>409</v>
      </c>
      <c r="F1906" s="5" t="s">
        <v>480</v>
      </c>
      <c r="G1906" s="5" t="s">
        <v>94</v>
      </c>
      <c r="H1906" s="5" t="s">
        <v>319</v>
      </c>
      <c r="I1906"/>
      <c r="J1906"/>
      <c r="K1906"/>
      <c r="L1906"/>
      <c r="M1906"/>
      <c r="N1906"/>
      <c r="O1906"/>
      <c r="P1906"/>
      <c r="Q1906">
        <v>0</v>
      </c>
      <c r="R1906"/>
      <c r="S1906"/>
      <c r="T1906"/>
      <c r="U1906"/>
      <c r="V1906">
        <v>0</v>
      </c>
      <c r="W1906"/>
      <c r="X1906"/>
      <c r="Y1906"/>
      <c r="Z1906"/>
      <c r="AA1906">
        <v>0</v>
      </c>
      <c r="AB1906">
        <v>0</v>
      </c>
      <c r="AC1906">
        <v>1157.5161342420777</v>
      </c>
      <c r="AD1906"/>
      <c r="AE1906"/>
      <c r="AF1906"/>
      <c r="AG1906">
        <v>0</v>
      </c>
      <c r="AH1906">
        <v>0</v>
      </c>
      <c r="AI1906">
        <v>0</v>
      </c>
      <c r="AJ1906"/>
      <c r="AK1906"/>
      <c r="AL1906">
        <v>1157.51611328125</v>
      </c>
      <c r="AM1906">
        <v>1157.51611328125</v>
      </c>
      <c r="AN1906">
        <v>0</v>
      </c>
      <c r="AO1906" s="5" t="s">
        <v>2640</v>
      </c>
    </row>
    <row r="1907" spans="1:41" ht="15" x14ac:dyDescent="0.25">
      <c r="A1907">
        <v>2017</v>
      </c>
      <c r="B1907" s="5" t="s">
        <v>803</v>
      </c>
      <c r="C1907" s="5" t="s">
        <v>474</v>
      </c>
      <c r="D1907" s="5" t="s">
        <v>153</v>
      </c>
      <c r="E1907" s="5" t="s">
        <v>409</v>
      </c>
      <c r="F1907" s="5" t="s">
        <v>480</v>
      </c>
      <c r="G1907" s="5" t="s">
        <v>94</v>
      </c>
      <c r="H1907" s="5" t="s">
        <v>319</v>
      </c>
      <c r="I1907">
        <v>0</v>
      </c>
      <c r="J1907"/>
      <c r="K1907"/>
      <c r="L1907">
        <v>0</v>
      </c>
      <c r="M1907">
        <v>0</v>
      </c>
      <c r="N1907"/>
      <c r="O1907"/>
      <c r="P1907">
        <v>0</v>
      </c>
      <c r="Q1907">
        <v>0</v>
      </c>
      <c r="R1907"/>
      <c r="S1907"/>
      <c r="T1907"/>
      <c r="U1907"/>
      <c r="V1907">
        <v>0</v>
      </c>
      <c r="W1907"/>
      <c r="X1907">
        <v>0</v>
      </c>
      <c r="Y1907"/>
      <c r="Z1907"/>
      <c r="AA1907"/>
      <c r="AB1907"/>
      <c r="AC1907">
        <v>1629.3520000000001</v>
      </c>
      <c r="AD1907"/>
      <c r="AE1907"/>
      <c r="AF1907">
        <v>0</v>
      </c>
      <c r="AG1907"/>
      <c r="AH1907">
        <v>0</v>
      </c>
      <c r="AI1907"/>
      <c r="AJ1907">
        <v>0</v>
      </c>
      <c r="AK1907"/>
      <c r="AL1907">
        <v>1629.35205078125</v>
      </c>
      <c r="AM1907">
        <v>1629.35205078125</v>
      </c>
      <c r="AN1907">
        <v>0</v>
      </c>
      <c r="AO1907" s="5" t="s">
        <v>1066</v>
      </c>
    </row>
    <row r="1908" spans="1:41" ht="15" x14ac:dyDescent="0.25">
      <c r="A1908">
        <v>2017</v>
      </c>
      <c r="B1908" s="5" t="s">
        <v>1806</v>
      </c>
      <c r="C1908" s="5" t="s">
        <v>474</v>
      </c>
      <c r="D1908" s="5" t="s">
        <v>153</v>
      </c>
      <c r="E1908" s="5" t="s">
        <v>409</v>
      </c>
      <c r="F1908" s="5" t="s">
        <v>480</v>
      </c>
      <c r="G1908" s="5" t="s">
        <v>94</v>
      </c>
      <c r="H1908" s="5" t="s">
        <v>319</v>
      </c>
      <c r="I1908"/>
      <c r="J1908"/>
      <c r="K1908"/>
      <c r="L1908"/>
      <c r="M1908"/>
      <c r="N1908"/>
      <c r="O1908"/>
      <c r="P1908"/>
      <c r="Q1908">
        <v>0</v>
      </c>
      <c r="R1908"/>
      <c r="S1908">
        <v>0</v>
      </c>
      <c r="T1908">
        <v>0</v>
      </c>
      <c r="U1908"/>
      <c r="V1908"/>
      <c r="W1908"/>
      <c r="X1908"/>
      <c r="Y1908"/>
      <c r="Z1908"/>
      <c r="AA1908">
        <v>0</v>
      </c>
      <c r="AB1908">
        <v>0</v>
      </c>
      <c r="AC1908">
        <v>1218.3317053717974</v>
      </c>
      <c r="AD1908"/>
      <c r="AE1908"/>
      <c r="AF1908"/>
      <c r="AG1908"/>
      <c r="AH1908"/>
      <c r="AI1908">
        <v>0</v>
      </c>
      <c r="AJ1908"/>
      <c r="AK1908"/>
      <c r="AL1908">
        <v>1218.3316650390625</v>
      </c>
      <c r="AM1908">
        <v>1218.3316650390625</v>
      </c>
      <c r="AN1908">
        <v>0</v>
      </c>
      <c r="AO1908" s="5" t="s">
        <v>2642</v>
      </c>
    </row>
    <row r="1909" spans="1:41" ht="15" x14ac:dyDescent="0.25">
      <c r="A1909">
        <v>2017</v>
      </c>
      <c r="B1909" s="5" t="s">
        <v>1808</v>
      </c>
      <c r="C1909" s="5" t="s">
        <v>474</v>
      </c>
      <c r="D1909" s="5" t="s">
        <v>153</v>
      </c>
      <c r="E1909" s="5" t="s">
        <v>409</v>
      </c>
      <c r="F1909" s="5" t="s">
        <v>480</v>
      </c>
      <c r="G1909" s="5" t="s">
        <v>94</v>
      </c>
      <c r="H1909" s="5" t="s">
        <v>319</v>
      </c>
      <c r="I1909"/>
      <c r="J1909"/>
      <c r="K1909"/>
      <c r="L1909"/>
      <c r="M1909"/>
      <c r="N1909"/>
      <c r="O1909"/>
      <c r="P1909">
        <v>0</v>
      </c>
      <c r="Q1909">
        <v>0</v>
      </c>
      <c r="R1909"/>
      <c r="S1909"/>
      <c r="T1909"/>
      <c r="U1909"/>
      <c r="V1909">
        <v>0</v>
      </c>
      <c r="W1909"/>
      <c r="X1909"/>
      <c r="Y1909">
        <v>0</v>
      </c>
      <c r="Z1909"/>
      <c r="AA1909"/>
      <c r="AB1909">
        <v>0</v>
      </c>
      <c r="AC1909">
        <v>1165.5506396022956</v>
      </c>
      <c r="AD1909"/>
      <c r="AE1909"/>
      <c r="AF1909"/>
      <c r="AG1909"/>
      <c r="AH1909">
        <v>0</v>
      </c>
      <c r="AI1909"/>
      <c r="AJ1909">
        <v>0</v>
      </c>
      <c r="AK1909"/>
      <c r="AL1909">
        <v>1165.5506591796875</v>
      </c>
      <c r="AM1909">
        <v>1165.5506591796875</v>
      </c>
      <c r="AN1909">
        <v>0</v>
      </c>
      <c r="AO1909" s="5" t="s">
        <v>2641</v>
      </c>
    </row>
    <row r="1910" spans="1:41" ht="15" x14ac:dyDescent="0.25">
      <c r="A1910">
        <v>2017</v>
      </c>
      <c r="B1910" s="5" t="s">
        <v>1807</v>
      </c>
      <c r="C1910" s="5" t="s">
        <v>474</v>
      </c>
      <c r="D1910" s="5" t="s">
        <v>153</v>
      </c>
      <c r="E1910" s="5" t="s">
        <v>409</v>
      </c>
      <c r="F1910" s="5" t="s">
        <v>410</v>
      </c>
      <c r="G1910" s="5" t="s">
        <v>94</v>
      </c>
      <c r="H1910" s="5" t="s">
        <v>319</v>
      </c>
      <c r="I1910"/>
      <c r="J1910"/>
      <c r="K1910"/>
      <c r="L1910"/>
      <c r="M1910"/>
      <c r="N1910"/>
      <c r="O1910">
        <v>20.130715378123089</v>
      </c>
      <c r="P1910"/>
      <c r="Q1910">
        <v>125.8169711132693</v>
      </c>
      <c r="R1910"/>
      <c r="S1910"/>
      <c r="T1910"/>
      <c r="U1910"/>
      <c r="V1910">
        <v>0</v>
      </c>
      <c r="W1910"/>
      <c r="X1910"/>
      <c r="Y1910"/>
      <c r="Z1910"/>
      <c r="AA1910">
        <v>170.3662442450557</v>
      </c>
      <c r="AB1910">
        <v>0</v>
      </c>
      <c r="AC1910">
        <v>503.26788445307722</v>
      </c>
      <c r="AD1910">
        <v>125.8169711132693</v>
      </c>
      <c r="AE1910"/>
      <c r="AF1910"/>
      <c r="AG1910">
        <v>0</v>
      </c>
      <c r="AH1910">
        <v>1256.0703996102009</v>
      </c>
      <c r="AI1910">
        <v>0</v>
      </c>
      <c r="AJ1910"/>
      <c r="AK1910"/>
      <c r="AL1910">
        <v>2201.46923828125</v>
      </c>
      <c r="AM1910">
        <v>799.45111083984375</v>
      </c>
      <c r="AN1910">
        <v>1402.01806640625</v>
      </c>
      <c r="AO1910" s="5" t="s">
        <v>2645</v>
      </c>
    </row>
    <row r="1911" spans="1:41" ht="15" x14ac:dyDescent="0.25">
      <c r="A1911">
        <v>2017</v>
      </c>
      <c r="B1911" s="5" t="s">
        <v>1808</v>
      </c>
      <c r="C1911" s="5" t="s">
        <v>474</v>
      </c>
      <c r="D1911" s="5" t="s">
        <v>153</v>
      </c>
      <c r="E1911" s="5" t="s">
        <v>409</v>
      </c>
      <c r="F1911" s="5" t="s">
        <v>410</v>
      </c>
      <c r="G1911" s="5" t="s">
        <v>94</v>
      </c>
      <c r="H1911" s="5" t="s">
        <v>319</v>
      </c>
      <c r="I1911"/>
      <c r="J1911"/>
      <c r="K1911"/>
      <c r="L1911"/>
      <c r="M1911"/>
      <c r="N1911">
        <v>0</v>
      </c>
      <c r="O1911"/>
      <c r="P1911">
        <v>0</v>
      </c>
      <c r="Q1911">
        <v>125.48994827759428</v>
      </c>
      <c r="R1911"/>
      <c r="S1911"/>
      <c r="T1911"/>
      <c r="U1911"/>
      <c r="V1911">
        <v>0</v>
      </c>
      <c r="W1911"/>
      <c r="X1911"/>
      <c r="Y1911">
        <v>0</v>
      </c>
      <c r="Z1911"/>
      <c r="AA1911">
        <v>169.92342916372485</v>
      </c>
      <c r="AB1911">
        <v>0</v>
      </c>
      <c r="AC1911">
        <v>347.35617683238098</v>
      </c>
      <c r="AD1911">
        <v>125.48994827759428</v>
      </c>
      <c r="AE1911"/>
      <c r="AF1911"/>
      <c r="AG1911"/>
      <c r="AH1911">
        <v>795.38540977097921</v>
      </c>
      <c r="AI1911"/>
      <c r="AJ1911">
        <v>0</v>
      </c>
      <c r="AK1911"/>
      <c r="AL1911">
        <v>1563.6448974609375</v>
      </c>
      <c r="AM1911">
        <v>642.76959228515625</v>
      </c>
      <c r="AN1911">
        <v>920.8753662109375</v>
      </c>
      <c r="AO1911" s="5" t="s">
        <v>2643</v>
      </c>
    </row>
    <row r="1912" spans="1:41" ht="15" x14ac:dyDescent="0.25">
      <c r="A1912">
        <v>2017</v>
      </c>
      <c r="B1912" s="5" t="s">
        <v>803</v>
      </c>
      <c r="C1912" s="5" t="s">
        <v>474</v>
      </c>
      <c r="D1912" s="5" t="s">
        <v>153</v>
      </c>
      <c r="E1912" s="5" t="s">
        <v>409</v>
      </c>
      <c r="F1912" s="5" t="s">
        <v>410</v>
      </c>
      <c r="G1912" s="5" t="s">
        <v>94</v>
      </c>
      <c r="H1912" s="5" t="s">
        <v>319</v>
      </c>
      <c r="I1912">
        <v>0</v>
      </c>
      <c r="J1912"/>
      <c r="K1912"/>
      <c r="L1912"/>
      <c r="M1912">
        <v>0</v>
      </c>
      <c r="N1912">
        <v>0</v>
      </c>
      <c r="O1912">
        <v>20</v>
      </c>
      <c r="P1912">
        <v>0</v>
      </c>
      <c r="Q1912">
        <v>125</v>
      </c>
      <c r="R1912"/>
      <c r="S1912"/>
      <c r="T1912"/>
      <c r="U1912"/>
      <c r="V1912">
        <v>56</v>
      </c>
      <c r="W1912"/>
      <c r="X1912">
        <v>0</v>
      </c>
      <c r="Y1912"/>
      <c r="Z1912"/>
      <c r="AA1912"/>
      <c r="AB1912"/>
      <c r="AC1912">
        <v>630</v>
      </c>
      <c r="AD1912">
        <v>125</v>
      </c>
      <c r="AE1912"/>
      <c r="AF1912"/>
      <c r="AG1912"/>
      <c r="AH1912">
        <v>805.64957599999991</v>
      </c>
      <c r="AI1912"/>
      <c r="AJ1912">
        <v>0</v>
      </c>
      <c r="AK1912"/>
      <c r="AL1912">
        <v>1761.6495361328125</v>
      </c>
      <c r="AM1912">
        <v>811</v>
      </c>
      <c r="AN1912">
        <v>950.64959716796875</v>
      </c>
      <c r="AO1912" s="5" t="s">
        <v>1067</v>
      </c>
    </row>
    <row r="1913" spans="1:41" ht="15" x14ac:dyDescent="0.25">
      <c r="A1913">
        <v>2017</v>
      </c>
      <c r="B1913" s="5" t="s">
        <v>1806</v>
      </c>
      <c r="C1913" s="5" t="s">
        <v>474</v>
      </c>
      <c r="D1913" s="5" t="s">
        <v>153</v>
      </c>
      <c r="E1913" s="5" t="s">
        <v>409</v>
      </c>
      <c r="F1913" s="5" t="s">
        <v>410</v>
      </c>
      <c r="G1913" s="5" t="s">
        <v>94</v>
      </c>
      <c r="H1913" s="5" t="s">
        <v>319</v>
      </c>
      <c r="I1913"/>
      <c r="J1913"/>
      <c r="K1913"/>
      <c r="L1913"/>
      <c r="M1913"/>
      <c r="N1913">
        <v>0</v>
      </c>
      <c r="O1913">
        <v>20.508994741528198</v>
      </c>
      <c r="P1913"/>
      <c r="Q1913">
        <v>102.54497370764099</v>
      </c>
      <c r="R1913"/>
      <c r="S1913">
        <v>146.63931240192662</v>
      </c>
      <c r="T1913"/>
      <c r="U1913"/>
      <c r="V1913"/>
      <c r="W1913"/>
      <c r="X1913"/>
      <c r="Y1913"/>
      <c r="Z1913"/>
      <c r="AA1913">
        <v>191.34892093845809</v>
      </c>
      <c r="AB1913">
        <v>0</v>
      </c>
      <c r="AC1913">
        <v>355.24542442066991</v>
      </c>
      <c r="AD1913"/>
      <c r="AE1913"/>
      <c r="AF1913"/>
      <c r="AG1913"/>
      <c r="AH1913"/>
      <c r="AI1913">
        <v>0</v>
      </c>
      <c r="AJ1913"/>
      <c r="AK1913"/>
      <c r="AL1913">
        <v>816.28759765625</v>
      </c>
      <c r="AM1913">
        <v>649.13934326171875</v>
      </c>
      <c r="AN1913">
        <v>167.14830017089844</v>
      </c>
      <c r="AO1913" s="5" t="s">
        <v>2644</v>
      </c>
    </row>
    <row r="1914" spans="1:41" ht="15" x14ac:dyDescent="0.25">
      <c r="A1914">
        <v>2017</v>
      </c>
      <c r="B1914" s="5" t="s">
        <v>803</v>
      </c>
      <c r="C1914" s="5" t="s">
        <v>474</v>
      </c>
      <c r="D1914" s="5" t="s">
        <v>153</v>
      </c>
      <c r="E1914" s="5" t="s">
        <v>409</v>
      </c>
      <c r="F1914" s="5" t="s">
        <v>481</v>
      </c>
      <c r="G1914" s="5" t="s">
        <v>94</v>
      </c>
      <c r="H1914" s="5" t="s">
        <v>319</v>
      </c>
      <c r="I1914">
        <v>33.999999999999993</v>
      </c>
      <c r="J1914"/>
      <c r="K1914">
        <v>83.3</v>
      </c>
      <c r="L1914"/>
      <c r="M1914">
        <v>238</v>
      </c>
      <c r="N1914">
        <v>128.78399999999999</v>
      </c>
      <c r="O1914">
        <v>260</v>
      </c>
      <c r="P1914">
        <v>21</v>
      </c>
      <c r="Q1914">
        <v>88</v>
      </c>
      <c r="R1914"/>
      <c r="S1914">
        <v>354</v>
      </c>
      <c r="T1914">
        <v>250</v>
      </c>
      <c r="U1914"/>
      <c r="V1914">
        <v>261</v>
      </c>
      <c r="W1914">
        <v>84</v>
      </c>
      <c r="X1914">
        <v>100</v>
      </c>
      <c r="Y1914">
        <v>1160</v>
      </c>
      <c r="Z1914">
        <v>168.13</v>
      </c>
      <c r="AA1914"/>
      <c r="AB1914"/>
      <c r="AC1914">
        <v>156.06</v>
      </c>
      <c r="AD1914">
        <v>303</v>
      </c>
      <c r="AE1914">
        <v>202</v>
      </c>
      <c r="AF1914"/>
      <c r="AG1914">
        <v>2496.1473436631741</v>
      </c>
      <c r="AH1914">
        <v>523</v>
      </c>
      <c r="AI1914"/>
      <c r="AJ1914">
        <v>1107.7162215000001</v>
      </c>
      <c r="AK1914">
        <v>200</v>
      </c>
      <c r="AL1914">
        <v>8218.1376953125</v>
      </c>
      <c r="AM1914">
        <v>5822.837890625</v>
      </c>
      <c r="AN1914">
        <v>2395.300048828125</v>
      </c>
      <c r="AO1914" s="5" t="s">
        <v>1068</v>
      </c>
    </row>
    <row r="1915" spans="1:41" ht="15" x14ac:dyDescent="0.25">
      <c r="A1915">
        <v>2017</v>
      </c>
      <c r="B1915" s="5" t="s">
        <v>1808</v>
      </c>
      <c r="C1915" s="5" t="s">
        <v>474</v>
      </c>
      <c r="D1915" s="5" t="s">
        <v>153</v>
      </c>
      <c r="E1915" s="5" t="s">
        <v>409</v>
      </c>
      <c r="F1915" s="5" t="s">
        <v>481</v>
      </c>
      <c r="G1915" s="5" t="s">
        <v>94</v>
      </c>
      <c r="H1915" s="5" t="s">
        <v>319</v>
      </c>
      <c r="I1915">
        <v>97.279807904791099</v>
      </c>
      <c r="J1915"/>
      <c r="K1915">
        <v>83.626501532188826</v>
      </c>
      <c r="L1915"/>
      <c r="M1915">
        <v>257.00341407251307</v>
      </c>
      <c r="N1915">
        <v>100.52347208787035</v>
      </c>
      <c r="O1915"/>
      <c r="P1915">
        <v>0</v>
      </c>
      <c r="Q1915">
        <v>90.553546677112038</v>
      </c>
      <c r="R1915"/>
      <c r="S1915"/>
      <c r="T1915">
        <v>230.90150483077349</v>
      </c>
      <c r="U1915"/>
      <c r="V1915">
        <v>190.74472138194332</v>
      </c>
      <c r="W1915">
        <v>96.376280277192407</v>
      </c>
      <c r="X1915">
        <v>120.47035034649051</v>
      </c>
      <c r="Y1915">
        <v>1338.2248084322655</v>
      </c>
      <c r="Z1915">
        <v>168.65849048508673</v>
      </c>
      <c r="AA1915">
        <v>919.17147356494672</v>
      </c>
      <c r="AB1915">
        <v>38.148944276388661</v>
      </c>
      <c r="AC1915">
        <v>212.52977640293366</v>
      </c>
      <c r="AD1915">
        <v>297.61095741555641</v>
      </c>
      <c r="AE1915">
        <v>245.73043080304814</v>
      </c>
      <c r="AF1915"/>
      <c r="AG1915">
        <v>2541.6971636826102</v>
      </c>
      <c r="AH1915">
        <v>464.436290736204</v>
      </c>
      <c r="AI1915"/>
      <c r="AJ1915">
        <v>1213.7741334160214</v>
      </c>
      <c r="AK1915">
        <v>200.78391724415084</v>
      </c>
      <c r="AL1915">
        <v>8908.24609375</v>
      </c>
      <c r="AM1915">
        <v>7118.8876953125</v>
      </c>
      <c r="AN1915">
        <v>1789.358154296875</v>
      </c>
      <c r="AO1915" s="5" t="s">
        <v>2648</v>
      </c>
    </row>
    <row r="1916" spans="1:41" ht="15" x14ac:dyDescent="0.25">
      <c r="A1916">
        <v>2017</v>
      </c>
      <c r="B1916" s="5" t="s">
        <v>1806</v>
      </c>
      <c r="C1916" s="5" t="s">
        <v>474</v>
      </c>
      <c r="D1916" s="5" t="s">
        <v>153</v>
      </c>
      <c r="E1916" s="5" t="s">
        <v>409</v>
      </c>
      <c r="F1916" s="5" t="s">
        <v>481</v>
      </c>
      <c r="G1916" s="5" t="s">
        <v>94</v>
      </c>
      <c r="H1916" s="5" t="s">
        <v>319</v>
      </c>
      <c r="I1916">
        <v>190.65534939500867</v>
      </c>
      <c r="J1916"/>
      <c r="K1916"/>
      <c r="L1916"/>
      <c r="M1916">
        <v>262.51513269156095</v>
      </c>
      <c r="N1916">
        <v>194.8354500445179</v>
      </c>
      <c r="O1916">
        <v>297.38042375215889</v>
      </c>
      <c r="P1916"/>
      <c r="Q1916">
        <v>136.51299624829707</v>
      </c>
      <c r="R1916"/>
      <c r="S1916">
        <v>890.09037178232381</v>
      </c>
      <c r="T1916"/>
      <c r="U1916"/>
      <c r="V1916">
        <v>269.69328085109584</v>
      </c>
      <c r="W1916">
        <v>128.89903195050474</v>
      </c>
      <c r="X1916">
        <v>128.2667617916712</v>
      </c>
      <c r="Y1916">
        <v>2926.6335496160741</v>
      </c>
      <c r="Z1916">
        <v>222843.30148783312</v>
      </c>
      <c r="AA1916">
        <v>1207.9774133294984</v>
      </c>
      <c r="AB1916">
        <v>32.814391586445119</v>
      </c>
      <c r="AC1916">
        <v>194.88672253137173</v>
      </c>
      <c r="AD1916">
        <v>365.14932052632759</v>
      </c>
      <c r="AE1916">
        <v>251.00038799646376</v>
      </c>
      <c r="AF1916"/>
      <c r="AG1916">
        <v>5031.881859833944</v>
      </c>
      <c r="AH1916">
        <v>571.95893074349101</v>
      </c>
      <c r="AI1916">
        <v>0</v>
      </c>
      <c r="AJ1916">
        <v>1975.7725250597575</v>
      </c>
      <c r="AK1916"/>
      <c r="AL1916">
        <v>237900.21875</v>
      </c>
      <c r="AM1916">
        <v>235223.140625</v>
      </c>
      <c r="AN1916">
        <v>2677.074462890625</v>
      </c>
      <c r="AO1916" s="5" t="s">
        <v>2646</v>
      </c>
    </row>
    <row r="1917" spans="1:41" ht="15" x14ac:dyDescent="0.25">
      <c r="A1917">
        <v>2017</v>
      </c>
      <c r="B1917" s="5" t="s">
        <v>1807</v>
      </c>
      <c r="C1917" s="5" t="s">
        <v>474</v>
      </c>
      <c r="D1917" s="5" t="s">
        <v>153</v>
      </c>
      <c r="E1917" s="5" t="s">
        <v>409</v>
      </c>
      <c r="F1917" s="5" t="s">
        <v>481</v>
      </c>
      <c r="G1917" s="5" t="s">
        <v>94</v>
      </c>
      <c r="H1917" s="5" t="s">
        <v>319</v>
      </c>
      <c r="I1917">
        <v>187.23932673782937</v>
      </c>
      <c r="J1917"/>
      <c r="K1917"/>
      <c r="L1917"/>
      <c r="M1917">
        <v>257.67315683997555</v>
      </c>
      <c r="N1917">
        <v>191.24179609216935</v>
      </c>
      <c r="O1917">
        <v>291.89537298278481</v>
      </c>
      <c r="P1917"/>
      <c r="Q1917">
        <v>133.87127033605637</v>
      </c>
      <c r="R1917"/>
      <c r="S1917">
        <v>503.26788445307722</v>
      </c>
      <c r="T1917"/>
      <c r="U1917"/>
      <c r="V1917">
        <v>238.5489772307586</v>
      </c>
      <c r="W1917"/>
      <c r="X1917">
        <v>108.70586304186467</v>
      </c>
      <c r="Y1917">
        <v>2033.202253190432</v>
      </c>
      <c r="Z1917"/>
      <c r="AA1917">
        <v>1172.6141707756699</v>
      </c>
      <c r="AB1917">
        <v>38.248359218433869</v>
      </c>
      <c r="AC1917">
        <v>201.30715378123088</v>
      </c>
      <c r="AD1917">
        <v>335.17641104574943</v>
      </c>
      <c r="AE1917">
        <v>246.37079653270081</v>
      </c>
      <c r="AF1917"/>
      <c r="AG1917">
        <v>2934.0517663614401</v>
      </c>
      <c r="AH1917">
        <v>506.61260281315236</v>
      </c>
      <c r="AI1917">
        <v>0</v>
      </c>
      <c r="AJ1917">
        <v>1680.9490817664866</v>
      </c>
      <c r="AK1917">
        <v>216.15398918297728</v>
      </c>
      <c r="AL1917">
        <v>11277.1298828125</v>
      </c>
      <c r="AM1917">
        <v>9019.396484375</v>
      </c>
      <c r="AN1917">
        <v>2257.733642578125</v>
      </c>
      <c r="AO1917" s="5" t="s">
        <v>2647</v>
      </c>
    </row>
    <row r="1918" spans="1:41" ht="15" x14ac:dyDescent="0.25">
      <c r="A1918">
        <v>2017</v>
      </c>
      <c r="B1918" s="5" t="s">
        <v>803</v>
      </c>
      <c r="C1918" s="5" t="s">
        <v>474</v>
      </c>
      <c r="D1918" s="5" t="s">
        <v>153</v>
      </c>
      <c r="E1918" s="5" t="s">
        <v>409</v>
      </c>
      <c r="F1918" s="5" t="s">
        <v>482</v>
      </c>
      <c r="G1918" s="5" t="s">
        <v>94</v>
      </c>
      <c r="H1918" s="5" t="s">
        <v>319</v>
      </c>
      <c r="I1918">
        <v>0</v>
      </c>
      <c r="J1918"/>
      <c r="K1918"/>
      <c r="L1918"/>
      <c r="M1918">
        <v>0</v>
      </c>
      <c r="N1918">
        <v>0</v>
      </c>
      <c r="O1918">
        <v>20</v>
      </c>
      <c r="P1918">
        <v>0</v>
      </c>
      <c r="Q1918">
        <v>0</v>
      </c>
      <c r="R1918"/>
      <c r="S1918"/>
      <c r="T1918"/>
      <c r="U1918"/>
      <c r="V1918">
        <v>0</v>
      </c>
      <c r="W1918"/>
      <c r="X1918">
        <v>45</v>
      </c>
      <c r="Y1918"/>
      <c r="Z1918"/>
      <c r="AA1918"/>
      <c r="AB1918"/>
      <c r="AC1918">
        <v>0</v>
      </c>
      <c r="AD1918"/>
      <c r="AE1918"/>
      <c r="AF1918"/>
      <c r="AG1918"/>
      <c r="AH1918">
        <v>10.042</v>
      </c>
      <c r="AI1918"/>
      <c r="AJ1918">
        <v>0</v>
      </c>
      <c r="AK1918"/>
      <c r="AL1918">
        <v>75.041999816894531</v>
      </c>
      <c r="AM1918">
        <v>0</v>
      </c>
      <c r="AN1918">
        <v>75.041999816894531</v>
      </c>
      <c r="AO1918" s="5" t="s">
        <v>1069</v>
      </c>
    </row>
    <row r="1919" spans="1:41" ht="15" x14ac:dyDescent="0.25">
      <c r="A1919">
        <v>2017</v>
      </c>
      <c r="B1919" s="5" t="s">
        <v>1807</v>
      </c>
      <c r="C1919" s="5" t="s">
        <v>474</v>
      </c>
      <c r="D1919" s="5" t="s">
        <v>153</v>
      </c>
      <c r="E1919" s="5" t="s">
        <v>409</v>
      </c>
      <c r="F1919" s="5" t="s">
        <v>482</v>
      </c>
      <c r="G1919" s="5" t="s">
        <v>94</v>
      </c>
      <c r="H1919" s="5" t="s">
        <v>319</v>
      </c>
      <c r="I1919"/>
      <c r="J1919"/>
      <c r="K1919"/>
      <c r="L1919"/>
      <c r="M1919">
        <v>12.078429226873853</v>
      </c>
      <c r="N1919"/>
      <c r="O1919">
        <v>20.130715378123089</v>
      </c>
      <c r="P1919"/>
      <c r="Q1919">
        <v>0</v>
      </c>
      <c r="R1919"/>
      <c r="S1919"/>
      <c r="T1919"/>
      <c r="U1919"/>
      <c r="V1919">
        <v>0</v>
      </c>
      <c r="W1919"/>
      <c r="X1919">
        <v>103.67318419733391</v>
      </c>
      <c r="Y1919"/>
      <c r="Z1919"/>
      <c r="AA1919">
        <v>487.16331215057875</v>
      </c>
      <c r="AB1919">
        <v>0</v>
      </c>
      <c r="AC1919"/>
      <c r="AD1919"/>
      <c r="AE1919"/>
      <c r="AF1919">
        <v>704.57503823430807</v>
      </c>
      <c r="AG1919">
        <v>0</v>
      </c>
      <c r="AH1919">
        <v>135.88232880233085</v>
      </c>
      <c r="AI1919">
        <v>0</v>
      </c>
      <c r="AJ1919"/>
      <c r="AK1919"/>
      <c r="AL1919">
        <v>1463.5030517578125</v>
      </c>
      <c r="AM1919">
        <v>1191.73828125</v>
      </c>
      <c r="AN1919">
        <v>271.7646484375</v>
      </c>
      <c r="AO1919" s="5" t="s">
        <v>2651</v>
      </c>
    </row>
    <row r="1920" spans="1:41" ht="15" x14ac:dyDescent="0.25">
      <c r="A1920">
        <v>2017</v>
      </c>
      <c r="B1920" s="5" t="s">
        <v>1806</v>
      </c>
      <c r="C1920" s="5" t="s">
        <v>474</v>
      </c>
      <c r="D1920" s="5" t="s">
        <v>153</v>
      </c>
      <c r="E1920" s="5" t="s">
        <v>409</v>
      </c>
      <c r="F1920" s="5" t="s">
        <v>482</v>
      </c>
      <c r="G1920" s="5" t="s">
        <v>94</v>
      </c>
      <c r="H1920" s="5" t="s">
        <v>319</v>
      </c>
      <c r="I1920"/>
      <c r="J1920"/>
      <c r="K1920"/>
      <c r="L1920"/>
      <c r="M1920"/>
      <c r="N1920"/>
      <c r="O1920">
        <v>20.508994741528198</v>
      </c>
      <c r="P1920"/>
      <c r="Q1920">
        <v>0</v>
      </c>
      <c r="R1920"/>
      <c r="S1920">
        <v>0</v>
      </c>
      <c r="T1920"/>
      <c r="U1920"/>
      <c r="V1920"/>
      <c r="W1920"/>
      <c r="X1920">
        <v>94.294276675930519</v>
      </c>
      <c r="Y1920"/>
      <c r="Z1920"/>
      <c r="AA1920">
        <v>588.60814908185932</v>
      </c>
      <c r="AB1920">
        <v>0</v>
      </c>
      <c r="AC1920"/>
      <c r="AD1920"/>
      <c r="AE1920"/>
      <c r="AF1920"/>
      <c r="AG1920"/>
      <c r="AH1920">
        <v>127.66849226601305</v>
      </c>
      <c r="AI1920">
        <v>0</v>
      </c>
      <c r="AJ1920"/>
      <c r="AK1920"/>
      <c r="AL1920">
        <v>831.0799560546875</v>
      </c>
      <c r="AM1920">
        <v>588.608154296875</v>
      </c>
      <c r="AN1920">
        <v>242.47175598144531</v>
      </c>
      <c r="AO1920" s="5" t="s">
        <v>2650</v>
      </c>
    </row>
    <row r="1921" spans="1:41" ht="15" x14ac:dyDescent="0.25">
      <c r="A1921">
        <v>2017</v>
      </c>
      <c r="B1921" s="5" t="s">
        <v>1808</v>
      </c>
      <c r="C1921" s="5" t="s">
        <v>474</v>
      </c>
      <c r="D1921" s="5" t="s">
        <v>153</v>
      </c>
      <c r="E1921" s="5" t="s">
        <v>409</v>
      </c>
      <c r="F1921" s="5" t="s">
        <v>482</v>
      </c>
      <c r="G1921" s="5" t="s">
        <v>94</v>
      </c>
      <c r="H1921" s="5" t="s">
        <v>319</v>
      </c>
      <c r="I1921"/>
      <c r="J1921"/>
      <c r="K1921"/>
      <c r="L1921"/>
      <c r="M1921">
        <v>12.047035034649051</v>
      </c>
      <c r="N1921">
        <v>0</v>
      </c>
      <c r="O1921"/>
      <c r="P1921">
        <v>0</v>
      </c>
      <c r="Q1921">
        <v>0</v>
      </c>
      <c r="R1921"/>
      <c r="S1921"/>
      <c r="T1921"/>
      <c r="U1921"/>
      <c r="V1921">
        <v>0</v>
      </c>
      <c r="W1921"/>
      <c r="X1921">
        <v>50.195979311037711</v>
      </c>
      <c r="Y1921">
        <v>0</v>
      </c>
      <c r="Z1921"/>
      <c r="AA1921">
        <v>493.68290685704028</v>
      </c>
      <c r="AB1921">
        <v>0</v>
      </c>
      <c r="AC1921"/>
      <c r="AD1921"/>
      <c r="AE1921"/>
      <c r="AF1921">
        <v>602.35175173245261</v>
      </c>
      <c r="AG1921"/>
      <c r="AH1921">
        <v>10.039195862207542</v>
      </c>
      <c r="AI1921"/>
      <c r="AJ1921">
        <v>0</v>
      </c>
      <c r="AK1921"/>
      <c r="AL1921">
        <v>1168.31689453125</v>
      </c>
      <c r="AM1921">
        <v>1096.03466796875</v>
      </c>
      <c r="AN1921">
        <v>72.282211303710938</v>
      </c>
      <c r="AO1921" s="5" t="s">
        <v>2649</v>
      </c>
    </row>
    <row r="1922" spans="1:41" ht="15" x14ac:dyDescent="0.25">
      <c r="A1922">
        <v>2017</v>
      </c>
      <c r="B1922" s="5" t="s">
        <v>1806</v>
      </c>
      <c r="C1922" s="5" t="s">
        <v>474</v>
      </c>
      <c r="D1922" s="5" t="s">
        <v>153</v>
      </c>
      <c r="E1922" s="5" t="s">
        <v>483</v>
      </c>
      <c r="F1922" s="5" t="s">
        <v>483</v>
      </c>
      <c r="G1922" s="5" t="s">
        <v>94</v>
      </c>
      <c r="H1922" s="5" t="s">
        <v>319</v>
      </c>
      <c r="I1922">
        <v>5309.3682768522149</v>
      </c>
      <c r="J1922">
        <v>11084.996875551233</v>
      </c>
      <c r="K1922">
        <v>952.64280574398481</v>
      </c>
      <c r="L1922">
        <v>1442.2950551979707</v>
      </c>
      <c r="M1922">
        <v>3571.4307058060344</v>
      </c>
      <c r="N1922">
        <v>3929.5233924768031</v>
      </c>
      <c r="O1922">
        <v>4814.4865155737452</v>
      </c>
      <c r="P1922">
        <v>2212.9205326108927</v>
      </c>
      <c r="Q1922">
        <v>1549.7252714530434</v>
      </c>
      <c r="R1922">
        <v>2673.2994581287594</v>
      </c>
      <c r="S1922">
        <v>3152.2324917728843</v>
      </c>
      <c r="T1922">
        <v>5404.1201143926801</v>
      </c>
      <c r="U1922">
        <v>739.69269774126292</v>
      </c>
      <c r="V1922">
        <v>4093.5953504090285</v>
      </c>
      <c r="W1922">
        <v>1719.6074275955443</v>
      </c>
      <c r="X1922">
        <v>6317.7958301277622</v>
      </c>
      <c r="Y1922">
        <v>27334.388191508784</v>
      </c>
      <c r="Z1922">
        <v>3261.9556136400602</v>
      </c>
      <c r="AA1922">
        <v>32204.217494657692</v>
      </c>
      <c r="AB1922">
        <v>836.76698545435056</v>
      </c>
      <c r="AC1922">
        <v>3257.2662319924098</v>
      </c>
      <c r="AD1922">
        <v>7418.2592766252837</v>
      </c>
      <c r="AE1922">
        <v>5026.4469762274393</v>
      </c>
      <c r="AF1922">
        <v>9185.4699217391972</v>
      </c>
      <c r="AG1922">
        <v>34991.164764118716</v>
      </c>
      <c r="AH1922">
        <v>7769.8813666904689</v>
      </c>
      <c r="AI1922">
        <v>2167.8007441795307</v>
      </c>
      <c r="AJ1922">
        <v>13830.417088665923</v>
      </c>
      <c r="AK1922">
        <v>5231.8445585638437</v>
      </c>
      <c r="AL1922">
        <v>211483.625</v>
      </c>
      <c r="AM1922">
        <v>162126.75</v>
      </c>
      <c r="AN1922">
        <v>49356.8671875</v>
      </c>
      <c r="AO1922" s="5" t="s">
        <v>2653</v>
      </c>
    </row>
    <row r="1923" spans="1:41" ht="15" x14ac:dyDescent="0.25">
      <c r="A1923">
        <v>2017</v>
      </c>
      <c r="B1923" s="5" t="s">
        <v>1807</v>
      </c>
      <c r="C1923" s="5" t="s">
        <v>474</v>
      </c>
      <c r="D1923" s="5" t="s">
        <v>153</v>
      </c>
      <c r="E1923" s="5" t="s">
        <v>483</v>
      </c>
      <c r="F1923" s="5" t="s">
        <v>483</v>
      </c>
      <c r="G1923" s="5" t="s">
        <v>94</v>
      </c>
      <c r="H1923" s="5" t="s">
        <v>319</v>
      </c>
      <c r="I1923">
        <v>5278.1000332037784</v>
      </c>
      <c r="J1923">
        <v>11416.700613275967</v>
      </c>
      <c r="K1923">
        <v>885.8521302143065</v>
      </c>
      <c r="L1923">
        <v>1531.9474402751671</v>
      </c>
      <c r="M1923">
        <v>3888.3273043422232</v>
      </c>
      <c r="N1923">
        <v>4199.2672278764767</v>
      </c>
      <c r="O1923">
        <v>4492.1449797697132</v>
      </c>
      <c r="P1923">
        <v>2340.9973684467427</v>
      </c>
      <c r="Q1923">
        <v>1649.6826418920978</v>
      </c>
      <c r="R1923">
        <v>2686.4493208861077</v>
      </c>
      <c r="S1923">
        <v>3297.7356172656878</v>
      </c>
      <c r="T1923">
        <v>5837.9074596556957</v>
      </c>
      <c r="U1923">
        <v>754.91165046872038</v>
      </c>
      <c r="V1923">
        <v>4622.0122508170607</v>
      </c>
      <c r="W1923">
        <v>1714.4978000028318</v>
      </c>
      <c r="X1923">
        <v>7940.5802252845151</v>
      </c>
      <c r="Y1923">
        <v>27347.576841180216</v>
      </c>
      <c r="Z1923">
        <v>3423.2281500498311</v>
      </c>
      <c r="AA1923">
        <v>32082.825448464049</v>
      </c>
      <c r="AB1923">
        <v>847.50311741898201</v>
      </c>
      <c r="AC1923">
        <v>3531.9340130916958</v>
      </c>
      <c r="AD1923">
        <v>8586.6871147585989</v>
      </c>
      <c r="AE1923">
        <v>5133.3324214213872</v>
      </c>
      <c r="AF1923">
        <v>8084.5943517155247</v>
      </c>
      <c r="AG1923">
        <v>36862.359464650093</v>
      </c>
      <c r="AH1923">
        <v>7989.3589450029867</v>
      </c>
      <c r="AI1923">
        <v>2116.7447220096428</v>
      </c>
      <c r="AJ1923">
        <v>14495.839653093302</v>
      </c>
      <c r="AK1923">
        <v>4566.010908259288</v>
      </c>
      <c r="AL1923">
        <v>217605.109375</v>
      </c>
      <c r="AM1923">
        <v>165441.78125</v>
      </c>
      <c r="AN1923">
        <v>52163.3515625</v>
      </c>
      <c r="AO1923" s="5" t="s">
        <v>2654</v>
      </c>
    </row>
    <row r="1924" spans="1:41" ht="15" x14ac:dyDescent="0.25">
      <c r="A1924">
        <v>2017</v>
      </c>
      <c r="B1924" s="5" t="s">
        <v>803</v>
      </c>
      <c r="C1924" s="5" t="s">
        <v>474</v>
      </c>
      <c r="D1924" s="5" t="s">
        <v>153</v>
      </c>
      <c r="E1924" s="5" t="s">
        <v>483</v>
      </c>
      <c r="F1924" s="5" t="s">
        <v>483</v>
      </c>
      <c r="G1924" s="5" t="s">
        <v>94</v>
      </c>
      <c r="H1924" s="5" t="s">
        <v>319</v>
      </c>
      <c r="I1924">
        <v>5268.9073351408624</v>
      </c>
      <c r="J1924">
        <v>14542.312575555559</v>
      </c>
      <c r="K1924">
        <v>1103.70418</v>
      </c>
      <c r="L1924">
        <v>1401.862068965517</v>
      </c>
      <c r="M1924">
        <v>4020</v>
      </c>
      <c r="N1924">
        <v>5666.9846868000004</v>
      </c>
      <c r="O1924">
        <v>4462.9759999999997</v>
      </c>
      <c r="P1924">
        <v>2877.3539999999998</v>
      </c>
      <c r="Q1924">
        <v>1600.0990299527309</v>
      </c>
      <c r="R1924">
        <v>2946.9995476560348</v>
      </c>
      <c r="S1924">
        <v>4382.0726067192481</v>
      </c>
      <c r="T1924">
        <v>6000</v>
      </c>
      <c r="U1924">
        <v>710.15707571908717</v>
      </c>
      <c r="V1924">
        <v>5992</v>
      </c>
      <c r="W1924">
        <v>1925</v>
      </c>
      <c r="X1924">
        <v>5758.8235294117649</v>
      </c>
      <c r="Y1924">
        <v>29575</v>
      </c>
      <c r="Z1924">
        <v>3957.2019063291141</v>
      </c>
      <c r="AA1924">
        <v>32377.79018442129</v>
      </c>
      <c r="AB1924">
        <v>899</v>
      </c>
      <c r="AC1924">
        <v>3571.5346300000001</v>
      </c>
      <c r="AD1924">
        <v>8870.723634240001</v>
      </c>
      <c r="AE1924">
        <v>5737</v>
      </c>
      <c r="AF1924">
        <v>8042.3645320197047</v>
      </c>
      <c r="AG1924">
        <v>38561.430677250013</v>
      </c>
      <c r="AH1924">
        <v>7906.4205875434709</v>
      </c>
      <c r="AI1924">
        <v>3017</v>
      </c>
      <c r="AJ1924">
        <v>14197.200303338621</v>
      </c>
      <c r="AK1924">
        <v>4619.43804</v>
      </c>
      <c r="AL1924">
        <v>229991.359375</v>
      </c>
      <c r="AM1924">
        <v>177026.203125</v>
      </c>
      <c r="AN1924">
        <v>52965.16015625</v>
      </c>
      <c r="AO1924" s="5" t="s">
        <v>1070</v>
      </c>
    </row>
    <row r="1925" spans="1:41" ht="15" x14ac:dyDescent="0.25">
      <c r="A1925">
        <v>2017</v>
      </c>
      <c r="B1925" s="5" t="s">
        <v>1808</v>
      </c>
      <c r="C1925" s="5" t="s">
        <v>474</v>
      </c>
      <c r="D1925" s="5" t="s">
        <v>153</v>
      </c>
      <c r="E1925" s="5" t="s">
        <v>483</v>
      </c>
      <c r="F1925" s="5" t="s">
        <v>483</v>
      </c>
      <c r="G1925" s="5" t="s">
        <v>94</v>
      </c>
      <c r="H1925" s="5" t="s">
        <v>319</v>
      </c>
      <c r="I1925">
        <v>5150.374886548585</v>
      </c>
      <c r="J1925">
        <v>12439.076392599311</v>
      </c>
      <c r="K1925">
        <v>1024.9308200246858</v>
      </c>
      <c r="L1925">
        <v>1426.3069809128708</v>
      </c>
      <c r="M1925">
        <v>4458.0474791945026</v>
      </c>
      <c r="N1925">
        <v>5776.2129703744913</v>
      </c>
      <c r="O1925">
        <v>5528.9465394401705</v>
      </c>
      <c r="P1925">
        <v>2677.2788544427494</v>
      </c>
      <c r="Q1925">
        <v>1549.1436383367379</v>
      </c>
      <c r="R1925">
        <v>2946.3691563065181</v>
      </c>
      <c r="S1925">
        <v>3569.0635645176208</v>
      </c>
      <c r="T1925">
        <v>6259.4386200864028</v>
      </c>
      <c r="U1925">
        <v>752.94948792072728</v>
      </c>
      <c r="V1925">
        <v>5528.5851613176937</v>
      </c>
      <c r="W1925">
        <v>1923.8111030748314</v>
      </c>
      <c r="X1925">
        <v>7268.377804238261</v>
      </c>
      <c r="Y1925">
        <v>27015.476065200499</v>
      </c>
      <c r="Z1925">
        <v>3941.7469187462543</v>
      </c>
      <c r="AA1925">
        <v>30504.343359664104</v>
      </c>
      <c r="AB1925">
        <v>846.30421118409583</v>
      </c>
      <c r="AC1925">
        <v>3490.8884164623937</v>
      </c>
      <c r="AD1925">
        <v>8619.0974691267602</v>
      </c>
      <c r="AE1925">
        <v>5627.9732003535482</v>
      </c>
      <c r="AF1925">
        <v>8248.5853940794223</v>
      </c>
      <c r="AG1925">
        <v>37138.72300465656</v>
      </c>
      <c r="AH1925">
        <v>8165.3843715657476</v>
      </c>
      <c r="AI1925">
        <v>2229.7054009962953</v>
      </c>
      <c r="AJ1925">
        <v>15263.848519619851</v>
      </c>
      <c r="AK1925">
        <v>4848.7690066300584</v>
      </c>
      <c r="AL1925">
        <v>224219.734375</v>
      </c>
      <c r="AM1925">
        <v>169477.890625</v>
      </c>
      <c r="AN1925">
        <v>54741.875</v>
      </c>
      <c r="AO1925" s="5" t="s">
        <v>2652</v>
      </c>
    </row>
    <row r="1926" spans="1:41" ht="15" x14ac:dyDescent="0.25">
      <c r="A1926">
        <v>2017</v>
      </c>
      <c r="B1926" s="5" t="s">
        <v>803</v>
      </c>
      <c r="C1926" s="5" t="s">
        <v>474</v>
      </c>
      <c r="D1926" s="5" t="s">
        <v>153</v>
      </c>
      <c r="E1926" s="5" t="s">
        <v>483</v>
      </c>
      <c r="F1926" s="5" t="s">
        <v>483</v>
      </c>
      <c r="G1926" s="5" t="s">
        <v>97</v>
      </c>
      <c r="H1926" s="5" t="s">
        <v>319</v>
      </c>
      <c r="I1926">
        <v>5347.940945167973</v>
      </c>
      <c r="J1926">
        <v>14847.70113964222</v>
      </c>
      <c r="K1926">
        <v>1104.063848</v>
      </c>
      <c r="L1926">
        <v>1422.89</v>
      </c>
      <c r="M1926">
        <v>4020</v>
      </c>
      <c r="N1926">
        <v>5666.9846868000004</v>
      </c>
      <c r="O1926">
        <v>4788.8999999999996</v>
      </c>
      <c r="P1926">
        <v>2877.3539999999998</v>
      </c>
      <c r="Q1926">
        <v>1600.0990299527309</v>
      </c>
      <c r="R1926">
        <v>2946.9995476560348</v>
      </c>
      <c r="S1926">
        <v>4382.0726067192481</v>
      </c>
      <c r="T1926">
        <v>6034.75</v>
      </c>
      <c r="U1926">
        <v>710.15707571908717</v>
      </c>
      <c r="V1926">
        <v>5992</v>
      </c>
      <c r="W1926">
        <v>1925</v>
      </c>
      <c r="X1926">
        <v>5874</v>
      </c>
      <c r="Y1926">
        <v>29575</v>
      </c>
      <c r="Z1926">
        <v>3957.2019063291141</v>
      </c>
      <c r="AA1926">
        <v>32989.372608741243</v>
      </c>
      <c r="AB1926">
        <v>899</v>
      </c>
      <c r="AC1926">
        <v>3571.5346300000001</v>
      </c>
      <c r="AD1926">
        <v>8870.723634240001</v>
      </c>
      <c r="AE1926">
        <v>5737</v>
      </c>
      <c r="AF1926">
        <v>8162.9999999999982</v>
      </c>
      <c r="AG1926">
        <v>39294.097860117748</v>
      </c>
      <c r="AH1926">
        <v>8068.5022095881113</v>
      </c>
      <c r="AI1926">
        <v>3017</v>
      </c>
      <c r="AJ1926">
        <v>14381.76390728202</v>
      </c>
      <c r="AK1926">
        <v>4619.43804</v>
      </c>
      <c r="AL1926">
        <v>232684.53125</v>
      </c>
      <c r="AM1926">
        <v>179081.09375</v>
      </c>
      <c r="AN1926">
        <v>53603.44921875</v>
      </c>
      <c r="AO1926" s="5" t="s">
        <v>1071</v>
      </c>
    </row>
    <row r="1927" spans="1:41" ht="15" x14ac:dyDescent="0.25">
      <c r="A1927">
        <v>2017</v>
      </c>
      <c r="B1927" s="5" t="s">
        <v>1807</v>
      </c>
      <c r="C1927" s="5" t="s">
        <v>474</v>
      </c>
      <c r="D1927" s="5" t="s">
        <v>153</v>
      </c>
      <c r="E1927" s="5" t="s">
        <v>483</v>
      </c>
      <c r="F1927" s="5" t="s">
        <v>483</v>
      </c>
      <c r="G1927" s="5" t="s">
        <v>97</v>
      </c>
      <c r="H1927" s="5" t="s">
        <v>319</v>
      </c>
      <c r="I1927">
        <v>5462.3204040682413</v>
      </c>
      <c r="J1927">
        <v>12131.40412858556</v>
      </c>
      <c r="K1927">
        <v>934.64556113902847</v>
      </c>
      <c r="L1927">
        <v>1611.9502</v>
      </c>
      <c r="M1927">
        <v>4056.2330675999988</v>
      </c>
      <c r="N1927">
        <v>4492</v>
      </c>
      <c r="O1927">
        <v>5023.6499999999996</v>
      </c>
      <c r="P1927">
        <v>2472.9172322549762</v>
      </c>
      <c r="Q1927">
        <v>1757.402731467306</v>
      </c>
      <c r="R1927">
        <v>2859.7773748808409</v>
      </c>
      <c r="S1927">
        <v>3513.069383328585</v>
      </c>
      <c r="T1927">
        <v>6430.5636749999994</v>
      </c>
      <c r="U1927">
        <v>795.91635739008007</v>
      </c>
      <c r="V1927">
        <v>4872</v>
      </c>
      <c r="W1927">
        <v>1772.1809459999999</v>
      </c>
      <c r="X1927">
        <v>8645.2741000000005</v>
      </c>
      <c r="Y1927">
        <v>30074.472999999991</v>
      </c>
      <c r="Z1927">
        <v>3645.8719999999998</v>
      </c>
      <c r="AA1927">
        <v>34007.516930231621</v>
      </c>
      <c r="AB1927">
        <v>842</v>
      </c>
      <c r="AC1927">
        <v>3856.066936832</v>
      </c>
      <c r="AD1927">
        <v>9604.7447896071462</v>
      </c>
      <c r="AE1927">
        <v>5306.0400000000009</v>
      </c>
      <c r="AF1927">
        <v>8507.0139019238595</v>
      </c>
      <c r="AG1927">
        <v>39548</v>
      </c>
      <c r="AH1927">
        <v>8829.1557616013342</v>
      </c>
      <c r="AI1927">
        <v>2187.9612000000002</v>
      </c>
      <c r="AJ1927">
        <v>15981.581340640299</v>
      </c>
      <c r="AK1927">
        <v>4915.8970438537262</v>
      </c>
      <c r="AL1927">
        <v>234137.640625</v>
      </c>
      <c r="AM1927">
        <v>177382.265625</v>
      </c>
      <c r="AN1927">
        <v>56755.37890625</v>
      </c>
      <c r="AO1927" s="5" t="s">
        <v>2655</v>
      </c>
    </row>
    <row r="1928" spans="1:41" ht="15" x14ac:dyDescent="0.25">
      <c r="A1928">
        <v>2017</v>
      </c>
      <c r="B1928" s="5" t="s">
        <v>1806</v>
      </c>
      <c r="C1928" s="5" t="s">
        <v>474</v>
      </c>
      <c r="D1928" s="5" t="s">
        <v>153</v>
      </c>
      <c r="E1928" s="5" t="s">
        <v>483</v>
      </c>
      <c r="F1928" s="5" t="s">
        <v>483</v>
      </c>
      <c r="G1928" s="5" t="s">
        <v>97</v>
      </c>
      <c r="H1928" s="5" t="s">
        <v>319</v>
      </c>
      <c r="I1928">
        <v>5508.0848140000007</v>
      </c>
      <c r="J1928">
        <v>10577.18988887968</v>
      </c>
      <c r="K1928">
        <v>1040</v>
      </c>
      <c r="L1928">
        <v>1522.4408330399999</v>
      </c>
      <c r="M1928">
        <v>3744.0040890618579</v>
      </c>
      <c r="N1928">
        <v>4229.8109968749977</v>
      </c>
      <c r="O1928">
        <v>5023.6499999999996</v>
      </c>
      <c r="P1928">
        <v>2347.9040000000009</v>
      </c>
      <c r="Q1928">
        <v>1629.1425919999999</v>
      </c>
      <c r="R1928">
        <v>2787.508838617025</v>
      </c>
      <c r="S1928">
        <v>3310.3617812500001</v>
      </c>
      <c r="T1928">
        <v>5817.0939335937483</v>
      </c>
      <c r="U1928">
        <v>673</v>
      </c>
      <c r="V1928">
        <v>4299</v>
      </c>
      <c r="W1928">
        <v>1774.3306556496</v>
      </c>
      <c r="X1928">
        <v>6933.5769609558774</v>
      </c>
      <c r="Y1928">
        <v>31212</v>
      </c>
      <c r="Z1928">
        <v>3428.7999</v>
      </c>
      <c r="AA1928">
        <v>34282.991289695106</v>
      </c>
      <c r="AB1928">
        <v>816</v>
      </c>
      <c r="AC1928">
        <v>3499.344744037408</v>
      </c>
      <c r="AD1928">
        <v>7736.9255746949984</v>
      </c>
      <c r="AE1928">
        <v>5288.5045263743486</v>
      </c>
      <c r="AF1928">
        <v>9695.8901918976535</v>
      </c>
      <c r="AG1928">
        <v>36890.115978735317</v>
      </c>
      <c r="AH1928">
        <v>8258.9817750000002</v>
      </c>
      <c r="AI1928">
        <v>2243.3937120000001</v>
      </c>
      <c r="AJ1928">
        <v>14742.602845281561</v>
      </c>
      <c r="AK1928">
        <v>5135</v>
      </c>
      <c r="AL1928">
        <v>224447.640625</v>
      </c>
      <c r="AM1928">
        <v>172614.34375</v>
      </c>
      <c r="AN1928">
        <v>51833.31640625</v>
      </c>
      <c r="AO1928" s="5" t="s">
        <v>2657</v>
      </c>
    </row>
    <row r="1929" spans="1:41" ht="15" x14ac:dyDescent="0.25">
      <c r="A1929">
        <v>2017</v>
      </c>
      <c r="B1929" s="5" t="s">
        <v>1808</v>
      </c>
      <c r="C1929" s="5" t="s">
        <v>474</v>
      </c>
      <c r="D1929" s="5" t="s">
        <v>153</v>
      </c>
      <c r="E1929" s="5" t="s">
        <v>483</v>
      </c>
      <c r="F1929" s="5" t="s">
        <v>483</v>
      </c>
      <c r="G1929" s="5" t="s">
        <v>97</v>
      </c>
      <c r="H1929" s="5" t="s">
        <v>319</v>
      </c>
      <c r="I1929">
        <v>5347.9999999999991</v>
      </c>
      <c r="J1929">
        <v>12891.07496</v>
      </c>
      <c r="K1929">
        <v>1051.7827013532001</v>
      </c>
      <c r="L1929">
        <v>1451</v>
      </c>
      <c r="M1929">
        <v>4551.65805</v>
      </c>
      <c r="N1929">
        <v>5929.7263119404306</v>
      </c>
      <c r="O1929">
        <v>5507.3599672</v>
      </c>
      <c r="P1929">
        <v>2720.1625199999999</v>
      </c>
      <c r="Q1929">
        <v>1584.476093944204</v>
      </c>
      <c r="R1929">
        <v>3108.0753657797181</v>
      </c>
      <c r="S1929">
        <v>3640.4520244736</v>
      </c>
      <c r="T1929">
        <v>6423.4528749999981</v>
      </c>
      <c r="U1929">
        <v>780.31015430399998</v>
      </c>
      <c r="V1929">
        <v>5642</v>
      </c>
      <c r="W1929">
        <v>1952.7097000000001</v>
      </c>
      <c r="X1929">
        <v>7384.8</v>
      </c>
      <c r="Y1929">
        <v>28052.867699999999</v>
      </c>
      <c r="Z1929">
        <v>4032.3688680999999</v>
      </c>
      <c r="AA1929">
        <v>31753.496097292609</v>
      </c>
      <c r="AB1929">
        <v>843</v>
      </c>
      <c r="AC1929">
        <v>3529.7656200000001</v>
      </c>
      <c r="AD1929">
        <v>8815.6795491663361</v>
      </c>
      <c r="AE1929">
        <v>5848.9238852914386</v>
      </c>
      <c r="AF1929">
        <v>8596.9995647608994</v>
      </c>
      <c r="AG1929">
        <v>39195.73023460331</v>
      </c>
      <c r="AH1929">
        <v>8470.3961854094305</v>
      </c>
      <c r="AI1929">
        <v>2265.42</v>
      </c>
      <c r="AJ1929">
        <v>15853.475786165111</v>
      </c>
      <c r="AK1929">
        <v>4960.2436670799998</v>
      </c>
      <c r="AL1929">
        <v>232185.390625</v>
      </c>
      <c r="AM1929">
        <v>176318.453125</v>
      </c>
      <c r="AN1929">
        <v>55866.953125</v>
      </c>
      <c r="AO1929" s="5" t="s">
        <v>2656</v>
      </c>
    </row>
    <row r="1930" spans="1:41" ht="15" x14ac:dyDescent="0.25">
      <c r="A1930">
        <v>2017</v>
      </c>
      <c r="B1930" s="5" t="s">
        <v>803</v>
      </c>
      <c r="C1930" s="5" t="s">
        <v>474</v>
      </c>
      <c r="D1930" s="5" t="s">
        <v>153</v>
      </c>
      <c r="E1930" s="5" t="s">
        <v>162</v>
      </c>
      <c r="F1930" s="5" t="s">
        <v>162</v>
      </c>
      <c r="G1930" s="5" t="s">
        <v>94</v>
      </c>
      <c r="H1930" s="5" t="s">
        <v>319</v>
      </c>
      <c r="I1930">
        <v>16680.20252711252</v>
      </c>
      <c r="J1930">
        <v>6382.6209894113326</v>
      </c>
      <c r="K1930">
        <v>1792.4760542041211</v>
      </c>
      <c r="L1930">
        <v>2342.8571428571431</v>
      </c>
      <c r="M1930">
        <v>7854.67515</v>
      </c>
      <c r="N1930">
        <v>5004.6197878354978</v>
      </c>
      <c r="O1930">
        <v>2097</v>
      </c>
      <c r="P1930">
        <v>7435.1260000000002</v>
      </c>
      <c r="Q1930">
        <v>3099.549</v>
      </c>
      <c r="R1930">
        <v>5566</v>
      </c>
      <c r="S1930">
        <v>7519</v>
      </c>
      <c r="T1930">
        <v>6200</v>
      </c>
      <c r="U1930">
        <v>1400</v>
      </c>
      <c r="V1930">
        <v>4839</v>
      </c>
      <c r="W1930">
        <v>2870</v>
      </c>
      <c r="X1930">
        <v>8580.3921568627447</v>
      </c>
      <c r="Y1930">
        <v>34218</v>
      </c>
      <c r="Z1930">
        <v>2197.6239999999998</v>
      </c>
      <c r="AA1930">
        <v>41363.634173948201</v>
      </c>
      <c r="AB1930">
        <v>1390</v>
      </c>
      <c r="AC1930">
        <v>7697.3639999999996</v>
      </c>
      <c r="AD1930">
        <v>4693.9970000000003</v>
      </c>
      <c r="AE1930">
        <v>7886</v>
      </c>
      <c r="AF1930">
        <v>29448.41077832512</v>
      </c>
      <c r="AG1930">
        <v>70243.222410159666</v>
      </c>
      <c r="AH1930">
        <v>16622.443240000001</v>
      </c>
      <c r="AI1930">
        <v>3126</v>
      </c>
      <c r="AJ1930">
        <v>16079.960513326751</v>
      </c>
      <c r="AK1930">
        <v>4016.5492347826089</v>
      </c>
      <c r="AL1930">
        <v>328646.75</v>
      </c>
      <c r="AM1930">
        <v>261884.171875</v>
      </c>
      <c r="AN1930">
        <v>66762.53125</v>
      </c>
      <c r="AO1930" s="5" t="s">
        <v>1072</v>
      </c>
    </row>
    <row r="1931" spans="1:41" ht="15" x14ac:dyDescent="0.25">
      <c r="A1931">
        <v>2017</v>
      </c>
      <c r="B1931" s="5" t="s">
        <v>1806</v>
      </c>
      <c r="C1931" s="5" t="s">
        <v>474</v>
      </c>
      <c r="D1931" s="5" t="s">
        <v>153</v>
      </c>
      <c r="E1931" s="5" t="s">
        <v>162</v>
      </c>
      <c r="F1931" s="5" t="s">
        <v>162</v>
      </c>
      <c r="G1931" s="5" t="s">
        <v>94</v>
      </c>
      <c r="H1931" s="5" t="s">
        <v>319</v>
      </c>
      <c r="I1931">
        <v>10930.309554746618</v>
      </c>
      <c r="J1931">
        <v>883.93767335986536</v>
      </c>
      <c r="K1931">
        <v>0</v>
      </c>
      <c r="L1931">
        <v>1386.92589664453</v>
      </c>
      <c r="M1931">
        <v>6646.5953160091258</v>
      </c>
      <c r="N1931">
        <v>5020.6019127261034</v>
      </c>
      <c r="O1931">
        <v>2191.386088132288</v>
      </c>
      <c r="P1931">
        <v>6460.3333435813829</v>
      </c>
      <c r="Q1931">
        <v>3843.0839354533355</v>
      </c>
      <c r="R1931">
        <v>5943.4182595039547</v>
      </c>
      <c r="S1931">
        <v>11446.069965246888</v>
      </c>
      <c r="T1931">
        <v>5978.37196715547</v>
      </c>
      <c r="U1931">
        <v>1617.8716955054069</v>
      </c>
      <c r="V1931">
        <v>5579.4720194327465</v>
      </c>
      <c r="W1931">
        <v>1973.9907438720893</v>
      </c>
      <c r="X1931">
        <v>8929.0270152609719</v>
      </c>
      <c r="Y1931">
        <v>35396.47402440352</v>
      </c>
      <c r="Z1931">
        <v>2906.7429332983002</v>
      </c>
      <c r="AA1931">
        <v>38442.046902720162</v>
      </c>
      <c r="AB1931">
        <v>1425.3751345362098</v>
      </c>
      <c r="AC1931">
        <v>6895.9397117388444</v>
      </c>
      <c r="AD1931">
        <v>5604.118009449362</v>
      </c>
      <c r="AE1931">
        <v>8397.8216071208717</v>
      </c>
      <c r="AF1931">
        <v>26462.524455810104</v>
      </c>
      <c r="AG1931">
        <v>73397.587456112029</v>
      </c>
      <c r="AH1931">
        <v>14460.491399915998</v>
      </c>
      <c r="AI1931">
        <v>2853.8266182836487</v>
      </c>
      <c r="AJ1931">
        <v>20294.849377569397</v>
      </c>
      <c r="AK1931">
        <v>3408.5949260419866</v>
      </c>
      <c r="AL1931">
        <v>318777.78125</v>
      </c>
      <c r="AM1931">
        <v>253859.953125</v>
      </c>
      <c r="AN1931">
        <v>64917.84375</v>
      </c>
      <c r="AO1931" s="5" t="s">
        <v>2659</v>
      </c>
    </row>
    <row r="1932" spans="1:41" ht="15" x14ac:dyDescent="0.25">
      <c r="A1932">
        <v>2017</v>
      </c>
      <c r="B1932" s="5" t="s">
        <v>1808</v>
      </c>
      <c r="C1932" s="5" t="s">
        <v>474</v>
      </c>
      <c r="D1932" s="5" t="s">
        <v>153</v>
      </c>
      <c r="E1932" s="5" t="s">
        <v>162</v>
      </c>
      <c r="F1932" s="5" t="s">
        <v>162</v>
      </c>
      <c r="G1932" s="5" t="s">
        <v>94</v>
      </c>
      <c r="H1932" s="5" t="s">
        <v>319</v>
      </c>
      <c r="I1932">
        <v>8521.2694478417616</v>
      </c>
      <c r="J1932">
        <v>6867.4524442864131</v>
      </c>
      <c r="K1932">
        <v>1673.0219512410247</v>
      </c>
      <c r="L1932">
        <v>2155.6796754940897</v>
      </c>
      <c r="M1932">
        <v>6383.3865478795624</v>
      </c>
      <c r="N1932">
        <v>4009.5722286865939</v>
      </c>
      <c r="O1932">
        <v>2397.3599718951614</v>
      </c>
      <c r="P1932">
        <v>7584.9206772107682</v>
      </c>
      <c r="Q1932">
        <v>4425.5936162815769</v>
      </c>
      <c r="R1932">
        <v>5432.1854364011824</v>
      </c>
      <c r="S1932">
        <v>7787.2395247572767</v>
      </c>
      <c r="T1932">
        <v>5446.2637552475917</v>
      </c>
      <c r="U1932">
        <v>1317.1424971216295</v>
      </c>
      <c r="V1932">
        <v>5034.6567248970823</v>
      </c>
      <c r="W1932">
        <v>2881.2492124535647</v>
      </c>
      <c r="X1932">
        <v>8171.5038640024522</v>
      </c>
      <c r="Y1932">
        <v>31611.41993091911</v>
      </c>
      <c r="Z1932">
        <v>2236.2821826132645</v>
      </c>
      <c r="AA1932">
        <v>39655.912355737652</v>
      </c>
      <c r="AB1932">
        <v>1395.4482248468485</v>
      </c>
      <c r="AC1932">
        <v>6928.0490645094251</v>
      </c>
      <c r="AD1932">
        <v>5146.3568337383485</v>
      </c>
      <c r="AE1932">
        <v>7737.2407970373079</v>
      </c>
      <c r="AF1932">
        <v>28220.179568665404</v>
      </c>
      <c r="AG1932">
        <v>68831.956530380834</v>
      </c>
      <c r="AH1932">
        <v>11959.380858744824</v>
      </c>
      <c r="AI1932">
        <v>2829.0453939700856</v>
      </c>
      <c r="AJ1932">
        <v>15497.776255624653</v>
      </c>
      <c r="AK1932">
        <v>3959.9385131303993</v>
      </c>
      <c r="AL1932">
        <v>306097.46875</v>
      </c>
      <c r="AM1932">
        <v>246067.265625</v>
      </c>
      <c r="AN1932">
        <v>60030.19140625</v>
      </c>
      <c r="AO1932" s="5" t="s">
        <v>2660</v>
      </c>
    </row>
    <row r="1933" spans="1:41" ht="15" x14ac:dyDescent="0.25">
      <c r="A1933">
        <v>2017</v>
      </c>
      <c r="B1933" s="5" t="s">
        <v>1807</v>
      </c>
      <c r="C1933" s="5" t="s">
        <v>474</v>
      </c>
      <c r="D1933" s="5" t="s">
        <v>153</v>
      </c>
      <c r="E1933" s="5" t="s">
        <v>162</v>
      </c>
      <c r="F1933" s="5" t="s">
        <v>162</v>
      </c>
      <c r="G1933" s="5" t="s">
        <v>94</v>
      </c>
      <c r="H1933" s="5" t="s">
        <v>319</v>
      </c>
      <c r="I1933">
        <v>9768.0595469499222</v>
      </c>
      <c r="J1933">
        <v>9716.9303003021159</v>
      </c>
      <c r="K1933">
        <v>1811.58981815722</v>
      </c>
      <c r="L1933">
        <v>1361.3446601244184</v>
      </c>
      <c r="M1933">
        <v>6243.6125567344525</v>
      </c>
      <c r="N1933">
        <v>6316.0119498861186</v>
      </c>
      <c r="O1933">
        <v>2135.8689016188596</v>
      </c>
      <c r="P1933">
        <v>6891.9265534599981</v>
      </c>
      <c r="Q1933">
        <v>3029.6726644075247</v>
      </c>
      <c r="R1933">
        <v>5219.803909328115</v>
      </c>
      <c r="S1933">
        <v>6182.9777961161399</v>
      </c>
      <c r="T1933">
        <v>6139.8681903275419</v>
      </c>
      <c r="U1933">
        <v>1628.5748740901579</v>
      </c>
      <c r="V1933">
        <v>5282.2997152194985</v>
      </c>
      <c r="W1933">
        <v>2701.9748141247478</v>
      </c>
      <c r="X1933">
        <v>8196.9145918299237</v>
      </c>
      <c r="Y1933">
        <v>30990.22978885159</v>
      </c>
      <c r="Z1933">
        <v>3555.0843357765375</v>
      </c>
      <c r="AA1933">
        <v>33973.073713158876</v>
      </c>
      <c r="AB1933">
        <v>1399.0847187795546</v>
      </c>
      <c r="AC1933">
        <v>6808.2079408812288</v>
      </c>
      <c r="AD1933">
        <v>4839.4239769007909</v>
      </c>
      <c r="AE1933">
        <v>7567.7802729452651</v>
      </c>
      <c r="AF1933">
        <v>27934.864856066994</v>
      </c>
      <c r="AG1933">
        <v>74757.424628197899</v>
      </c>
      <c r="AH1933">
        <v>14651.821763840628</v>
      </c>
      <c r="AI1933">
        <v>2801.1890448658278</v>
      </c>
      <c r="AJ1933">
        <v>18991.540173091122</v>
      </c>
      <c r="AK1933">
        <v>3998.6882725279756</v>
      </c>
      <c r="AL1933">
        <v>314895.8125</v>
      </c>
      <c r="AM1933">
        <v>253792.828125</v>
      </c>
      <c r="AN1933">
        <v>61103.015625</v>
      </c>
      <c r="AO1933" s="5" t="s">
        <v>2658</v>
      </c>
    </row>
    <row r="1934" spans="1:41" ht="15" x14ac:dyDescent="0.25">
      <c r="A1934">
        <v>2017</v>
      </c>
      <c r="B1934" s="5" t="s">
        <v>1806</v>
      </c>
      <c r="C1934" s="5" t="s">
        <v>474</v>
      </c>
      <c r="D1934" s="5" t="s">
        <v>153</v>
      </c>
      <c r="E1934" s="5" t="s">
        <v>162</v>
      </c>
      <c r="F1934" s="5" t="s">
        <v>162</v>
      </c>
      <c r="G1934" s="5" t="s">
        <v>97</v>
      </c>
      <c r="H1934" s="5" t="s">
        <v>319</v>
      </c>
      <c r="I1934">
        <v>11339.40403669134</v>
      </c>
      <c r="J1934">
        <v>900</v>
      </c>
      <c r="K1934">
        <v>0</v>
      </c>
      <c r="L1934">
        <v>1463.9949085608</v>
      </c>
      <c r="M1934">
        <v>6967.762247499998</v>
      </c>
      <c r="N1934">
        <v>5404.2679124999986</v>
      </c>
      <c r="O1934">
        <v>2388</v>
      </c>
      <c r="P1934">
        <v>6854.4000000000005</v>
      </c>
      <c r="Q1934">
        <v>3476.5360000000001</v>
      </c>
      <c r="R1934">
        <v>6197.3344885057477</v>
      </c>
      <c r="S1934">
        <v>11309.091765625</v>
      </c>
      <c r="T1934">
        <v>6435.2291523437489</v>
      </c>
      <c r="U1934">
        <v>1472</v>
      </c>
      <c r="V1934">
        <v>5859</v>
      </c>
      <c r="W1934">
        <v>2036.8092360000001</v>
      </c>
      <c r="X1934">
        <v>9800.2839213321586</v>
      </c>
      <c r="Y1934">
        <v>37276</v>
      </c>
      <c r="Z1934">
        <v>3110.4099063907202</v>
      </c>
      <c r="AA1934">
        <v>40923.470950431627</v>
      </c>
      <c r="AB1934">
        <v>1390</v>
      </c>
      <c r="AC1934">
        <v>7408.442745164095</v>
      </c>
      <c r="AD1934">
        <v>5844.8542082560289</v>
      </c>
      <c r="AE1934">
        <v>8835.6482801845978</v>
      </c>
      <c r="AF1934">
        <v>27933</v>
      </c>
      <c r="AG1934">
        <v>77383.516404219466</v>
      </c>
      <c r="AH1934">
        <v>15224.072233616531</v>
      </c>
      <c r="AI1934">
        <v>2953.341864</v>
      </c>
      <c r="AJ1934">
        <v>21633.397045090551</v>
      </c>
      <c r="AK1934">
        <v>3598</v>
      </c>
      <c r="AL1934">
        <v>335418.25</v>
      </c>
      <c r="AM1934">
        <v>267470.8125</v>
      </c>
      <c r="AN1934">
        <v>67947.4453125</v>
      </c>
      <c r="AO1934" s="5" t="s">
        <v>2662</v>
      </c>
    </row>
    <row r="1935" spans="1:41" ht="15" x14ac:dyDescent="0.25">
      <c r="A1935">
        <v>2017</v>
      </c>
      <c r="B1935" s="5" t="s">
        <v>1807</v>
      </c>
      <c r="C1935" s="5" t="s">
        <v>474</v>
      </c>
      <c r="D1935" s="5" t="s">
        <v>153</v>
      </c>
      <c r="E1935" s="5" t="s">
        <v>162</v>
      </c>
      <c r="F1935" s="5" t="s">
        <v>162</v>
      </c>
      <c r="G1935" s="5" t="s">
        <v>97</v>
      </c>
      <c r="H1935" s="5" t="s">
        <v>319</v>
      </c>
      <c r="I1935">
        <v>10108.991992535461</v>
      </c>
      <c r="J1935">
        <v>10254.718186850219</v>
      </c>
      <c r="K1935">
        <v>1911.3736078454599</v>
      </c>
      <c r="L1935">
        <v>1432.4380455</v>
      </c>
      <c r="M1935">
        <v>6513.2242559999986</v>
      </c>
      <c r="N1935">
        <v>6758</v>
      </c>
      <c r="O1935">
        <v>2388</v>
      </c>
      <c r="P1935">
        <v>7280.3003400191992</v>
      </c>
      <c r="Q1935">
        <v>3215.4365446874999</v>
      </c>
      <c r="R1935">
        <v>5556.5824395627824</v>
      </c>
      <c r="S1935">
        <v>6391</v>
      </c>
      <c r="T1935">
        <v>6435.3647752000006</v>
      </c>
      <c r="U1935">
        <v>1717.0345440000001</v>
      </c>
      <c r="V1935">
        <v>5569</v>
      </c>
      <c r="W1935">
        <v>2792.8809719999999</v>
      </c>
      <c r="X1935">
        <v>8898.8292000000001</v>
      </c>
      <c r="Y1935">
        <v>32266</v>
      </c>
      <c r="Z1935">
        <v>3696</v>
      </c>
      <c r="AA1935">
        <v>36011.163709010812</v>
      </c>
      <c r="AB1935">
        <v>1390</v>
      </c>
      <c r="AC1935">
        <v>7433.0113310720017</v>
      </c>
      <c r="AD1935">
        <v>5136.1524607500014</v>
      </c>
      <c r="AE1935">
        <v>7822.3932414530518</v>
      </c>
      <c r="AF1935">
        <v>29394.459801004032</v>
      </c>
      <c r="AG1935">
        <v>80609</v>
      </c>
      <c r="AH1935">
        <v>16119.352904970299</v>
      </c>
      <c r="AI1935">
        <v>2895.4332000000004</v>
      </c>
      <c r="AJ1935">
        <v>20938.065770859019</v>
      </c>
      <c r="AK1935">
        <v>4185.3604678129996</v>
      </c>
      <c r="AL1935">
        <v>335119.5625</v>
      </c>
      <c r="AM1935">
        <v>270062.59375</v>
      </c>
      <c r="AN1935">
        <v>65056.96875</v>
      </c>
      <c r="AO1935" s="5" t="s">
        <v>2663</v>
      </c>
    </row>
    <row r="1936" spans="1:41" ht="15" x14ac:dyDescent="0.25">
      <c r="A1936">
        <v>2017</v>
      </c>
      <c r="B1936" s="5" t="s">
        <v>1808</v>
      </c>
      <c r="C1936" s="5" t="s">
        <v>474</v>
      </c>
      <c r="D1936" s="5" t="s">
        <v>153</v>
      </c>
      <c r="E1936" s="5" t="s">
        <v>162</v>
      </c>
      <c r="F1936" s="5" t="s">
        <v>162</v>
      </c>
      <c r="G1936" s="5" t="s">
        <v>97</v>
      </c>
      <c r="H1936" s="5" t="s">
        <v>319</v>
      </c>
      <c r="I1936">
        <v>9114</v>
      </c>
      <c r="J1936">
        <v>7044.465989658298</v>
      </c>
      <c r="K1936">
        <v>1716.85299429</v>
      </c>
      <c r="L1936">
        <v>2193</v>
      </c>
      <c r="M1936">
        <v>6517.4255999999996</v>
      </c>
      <c r="N1936">
        <v>4116.1338866851147</v>
      </c>
      <c r="O1936">
        <v>2388</v>
      </c>
      <c r="P1936">
        <v>7706.4131399999997</v>
      </c>
      <c r="Q1936">
        <v>4526.5313770639441</v>
      </c>
      <c r="R1936">
        <v>5730.321233198998</v>
      </c>
      <c r="S1936">
        <v>7943</v>
      </c>
      <c r="T1936">
        <v>5588.9706249999981</v>
      </c>
      <c r="U1936">
        <v>1365.0047999999999</v>
      </c>
      <c r="V1936">
        <v>5137</v>
      </c>
      <c r="W1936">
        <v>2924.53</v>
      </c>
      <c r="X1936">
        <v>8302.3919999999998</v>
      </c>
      <c r="Y1936">
        <v>32295</v>
      </c>
      <c r="Z1936">
        <v>2287.694983808</v>
      </c>
      <c r="AA1936">
        <v>41279.821806869368</v>
      </c>
      <c r="AB1936">
        <v>1390</v>
      </c>
      <c r="AC1936">
        <v>7066.6239999999998</v>
      </c>
      <c r="AD1936">
        <v>5263.7335700643944</v>
      </c>
      <c r="AE1936">
        <v>8041</v>
      </c>
      <c r="AF1936">
        <v>29412.179165099991</v>
      </c>
      <c r="AG1936">
        <v>72644.360963797153</v>
      </c>
      <c r="AH1936">
        <v>12393.9606480614</v>
      </c>
      <c r="AI1936">
        <v>2874.36</v>
      </c>
      <c r="AJ1936">
        <v>16096.439917635469</v>
      </c>
      <c r="AK1936">
        <v>4038.9587469357089</v>
      </c>
      <c r="AL1936">
        <v>317398.21875</v>
      </c>
      <c r="AM1936">
        <v>256055.984375</v>
      </c>
      <c r="AN1936">
        <v>61342.1796875</v>
      </c>
      <c r="AO1936" s="5" t="s">
        <v>2661</v>
      </c>
    </row>
    <row r="1937" spans="1:41" ht="15" x14ac:dyDescent="0.25">
      <c r="A1937">
        <v>2017</v>
      </c>
      <c r="B1937" s="5" t="s">
        <v>803</v>
      </c>
      <c r="C1937" s="5" t="s">
        <v>474</v>
      </c>
      <c r="D1937" s="5" t="s">
        <v>153</v>
      </c>
      <c r="E1937" s="5" t="s">
        <v>162</v>
      </c>
      <c r="F1937" s="5" t="s">
        <v>162</v>
      </c>
      <c r="G1937" s="5" t="s">
        <v>97</v>
      </c>
      <c r="H1937" s="5" t="s">
        <v>319</v>
      </c>
      <c r="I1937">
        <v>17077.862149969558</v>
      </c>
      <c r="J1937">
        <v>6516.6560301889713</v>
      </c>
      <c r="K1937">
        <v>2150.451</v>
      </c>
      <c r="L1937">
        <v>2378</v>
      </c>
      <c r="M1937">
        <v>7854.67515</v>
      </c>
      <c r="N1937">
        <v>5004.6197878354978</v>
      </c>
      <c r="O1937">
        <v>2226</v>
      </c>
      <c r="P1937">
        <v>7435.1260000000002</v>
      </c>
      <c r="Q1937">
        <v>3099.549</v>
      </c>
      <c r="R1937">
        <v>5566</v>
      </c>
      <c r="S1937">
        <v>7519</v>
      </c>
      <c r="T1937">
        <v>6161</v>
      </c>
      <c r="U1937">
        <v>1400</v>
      </c>
      <c r="V1937">
        <v>4839</v>
      </c>
      <c r="W1937">
        <v>2870</v>
      </c>
      <c r="X1937">
        <v>8752</v>
      </c>
      <c r="Y1937">
        <v>34218</v>
      </c>
      <c r="Z1937">
        <v>2197.6239999999998</v>
      </c>
      <c r="AA1937">
        <v>42144.949746218423</v>
      </c>
      <c r="AB1937">
        <v>1390</v>
      </c>
      <c r="AC1937">
        <v>7697.3639999999996</v>
      </c>
      <c r="AD1937">
        <v>4693.9970000000003</v>
      </c>
      <c r="AE1937">
        <v>7886</v>
      </c>
      <c r="AF1937">
        <v>29890.13694</v>
      </c>
      <c r="AG1937">
        <v>71577.843635952697</v>
      </c>
      <c r="AH1937">
        <v>16954.892104800001</v>
      </c>
      <c r="AI1937">
        <v>3126</v>
      </c>
      <c r="AJ1937">
        <v>16289</v>
      </c>
      <c r="AK1937">
        <v>4016.5492347826089</v>
      </c>
      <c r="AL1937">
        <v>332932.3125</v>
      </c>
      <c r="AM1937">
        <v>265217.75</v>
      </c>
      <c r="AN1937">
        <v>67714.5625</v>
      </c>
      <c r="AO1937" s="5" t="s">
        <v>1073</v>
      </c>
    </row>
    <row r="1938" spans="1:41" ht="15" x14ac:dyDescent="0.25">
      <c r="A1938">
        <v>2017</v>
      </c>
      <c r="B1938" s="5" t="s">
        <v>1806</v>
      </c>
      <c r="C1938" s="5" t="s">
        <v>474</v>
      </c>
      <c r="D1938" s="5" t="s">
        <v>153</v>
      </c>
      <c r="E1938" s="5" t="s">
        <v>488</v>
      </c>
      <c r="F1938" s="5" t="s">
        <v>488</v>
      </c>
      <c r="G1938" s="5" t="s">
        <v>94</v>
      </c>
      <c r="H1938" s="5" t="s">
        <v>319</v>
      </c>
      <c r="I1938">
        <v>2923.2519149959203</v>
      </c>
      <c r="J1938">
        <v>3701.320520658835</v>
      </c>
      <c r="K1938">
        <v>189.70820135913584</v>
      </c>
      <c r="L1938">
        <v>203.03904794112918</v>
      </c>
      <c r="M1938">
        <v>114.8443806951545</v>
      </c>
      <c r="N1938">
        <v>1527.9201082438508</v>
      </c>
      <c r="O1938">
        <v>825.48703834651008</v>
      </c>
      <c r="P1938">
        <v>536.31021249096239</v>
      </c>
      <c r="Q1938">
        <v>733.04787179775701</v>
      </c>
      <c r="R1938">
        <v>554.73363217547865</v>
      </c>
      <c r="S1938">
        <v>1245.9214305478381</v>
      </c>
      <c r="T1938">
        <v>1763.7735477714252</v>
      </c>
      <c r="U1938">
        <v>231.68977813351887</v>
      </c>
      <c r="V1938">
        <v>770.11275254438385</v>
      </c>
      <c r="W1938">
        <v>452.73605891923501</v>
      </c>
      <c r="X1938">
        <v>1368.9753989970072</v>
      </c>
      <c r="Y1938">
        <v>14617.786002024224</v>
      </c>
      <c r="Z1938">
        <v>386.59455087780657</v>
      </c>
      <c r="AA1938">
        <v>9554.839094247076</v>
      </c>
      <c r="AB1938">
        <v>174.3264553029897</v>
      </c>
      <c r="AC1938">
        <v>1079.6180939877343</v>
      </c>
      <c r="AD1938">
        <v>2805.9576093616824</v>
      </c>
      <c r="AE1938">
        <v>1420.6580657456584</v>
      </c>
      <c r="AF1938">
        <v>2500.754402728222</v>
      </c>
      <c r="AG1938">
        <v>11825.062131992683</v>
      </c>
      <c r="AH1938">
        <v>2072.0893675197667</v>
      </c>
      <c r="AI1938">
        <v>844.97058335096176</v>
      </c>
      <c r="AJ1938">
        <v>7604.191519785908</v>
      </c>
      <c r="AK1938">
        <v>3903.8871490498927</v>
      </c>
      <c r="AL1938">
        <v>75933.609375</v>
      </c>
      <c r="AM1938">
        <v>60170.92578125</v>
      </c>
      <c r="AN1938">
        <v>15762.677734375</v>
      </c>
      <c r="AO1938" s="5" t="s">
        <v>2666</v>
      </c>
    </row>
    <row r="1939" spans="1:41" ht="15" x14ac:dyDescent="0.25">
      <c r="A1939">
        <v>2017</v>
      </c>
      <c r="B1939" s="5" t="s">
        <v>1807</v>
      </c>
      <c r="C1939" s="5" t="s">
        <v>474</v>
      </c>
      <c r="D1939" s="5" t="s">
        <v>153</v>
      </c>
      <c r="E1939" s="5" t="s">
        <v>488</v>
      </c>
      <c r="F1939" s="5" t="s">
        <v>488</v>
      </c>
      <c r="G1939" s="5" t="s">
        <v>94</v>
      </c>
      <c r="H1939" s="5" t="s">
        <v>319</v>
      </c>
      <c r="I1939">
        <v>2761.6218194517573</v>
      </c>
      <c r="J1939">
        <v>3993.4678466390178</v>
      </c>
      <c r="K1939">
        <v>189.32937813124764</v>
      </c>
      <c r="L1939">
        <v>215.39865454591705</v>
      </c>
      <c r="M1939">
        <v>138.61624548666566</v>
      </c>
      <c r="N1939">
        <v>1686.9539486867147</v>
      </c>
      <c r="O1939">
        <v>769.13826859502444</v>
      </c>
      <c r="P1939">
        <v>602.89479485940831</v>
      </c>
      <c r="Q1939">
        <v>821.19401724953059</v>
      </c>
      <c r="R1939">
        <v>894.33132986820999</v>
      </c>
      <c r="S1939">
        <v>1565.3236271014296</v>
      </c>
      <c r="T1939">
        <v>1811.764384031078</v>
      </c>
      <c r="U1939">
        <v>229.73565341078248</v>
      </c>
      <c r="V1939">
        <v>1123.2939180992682</v>
      </c>
      <c r="W1939">
        <v>471.33553718452941</v>
      </c>
      <c r="X1939">
        <v>2582.7903273970551</v>
      </c>
      <c r="Y1939">
        <v>14599.801327983771</v>
      </c>
      <c r="Z1939">
        <v>429.79077332292792</v>
      </c>
      <c r="AA1939">
        <v>9518.8226479883178</v>
      </c>
      <c r="AB1939">
        <v>173.12415225185856</v>
      </c>
      <c r="AC1939">
        <v>1088.0651661875529</v>
      </c>
      <c r="AD1939">
        <v>2860.6405577581459</v>
      </c>
      <c r="AE1939">
        <v>1894.3003170813827</v>
      </c>
      <c r="AF1939">
        <v>2182.3005000019525</v>
      </c>
      <c r="AG1939">
        <v>14241.474594253179</v>
      </c>
      <c r="AH1939">
        <v>2842.476539060583</v>
      </c>
      <c r="AI1939">
        <v>715.64693169227576</v>
      </c>
      <c r="AJ1939">
        <v>8466.8843834331165</v>
      </c>
      <c r="AK1939">
        <v>3325.9588409669054</v>
      </c>
      <c r="AL1939">
        <v>82196.484375</v>
      </c>
      <c r="AM1939">
        <v>64750.33203125</v>
      </c>
      <c r="AN1939">
        <v>17446.14453125</v>
      </c>
      <c r="AO1939" s="5" t="s">
        <v>2664</v>
      </c>
    </row>
    <row r="1940" spans="1:41" ht="15" x14ac:dyDescent="0.25">
      <c r="A1940">
        <v>2017</v>
      </c>
      <c r="B1940" s="5" t="s">
        <v>803</v>
      </c>
      <c r="C1940" s="5" t="s">
        <v>474</v>
      </c>
      <c r="D1940" s="5" t="s">
        <v>153</v>
      </c>
      <c r="E1940" s="5" t="s">
        <v>488</v>
      </c>
      <c r="F1940" s="5" t="s">
        <v>488</v>
      </c>
      <c r="G1940" s="5" t="s">
        <v>94</v>
      </c>
      <c r="H1940" s="5" t="s">
        <v>319</v>
      </c>
      <c r="I1940">
        <v>3035.8296856102102</v>
      </c>
      <c r="J1940">
        <v>6405.8088255555558</v>
      </c>
      <c r="K1940">
        <v>230.50896</v>
      </c>
      <c r="L1940">
        <v>184.82758620689651</v>
      </c>
      <c r="M1940">
        <v>1020</v>
      </c>
      <c r="N1940">
        <v>1516.1010752</v>
      </c>
      <c r="O1940">
        <v>764.14400000000001</v>
      </c>
      <c r="P1940">
        <v>549.43499999999995</v>
      </c>
      <c r="Q1940">
        <v>795.3873174529416</v>
      </c>
      <c r="R1940">
        <v>991.83296333364899</v>
      </c>
      <c r="S1940">
        <v>2147.3125485512478</v>
      </c>
      <c r="T1940">
        <v>2400</v>
      </c>
      <c r="U1940">
        <v>230</v>
      </c>
      <c r="V1940">
        <v>1672</v>
      </c>
      <c r="W1940">
        <v>582</v>
      </c>
      <c r="X1940">
        <v>1462.7450980392159</v>
      </c>
      <c r="Y1940">
        <v>13815</v>
      </c>
      <c r="Z1940">
        <v>1396.9847463291139</v>
      </c>
      <c r="AA1940">
        <v>10490.873676758471</v>
      </c>
      <c r="AB1940">
        <v>243</v>
      </c>
      <c r="AC1940">
        <v>1068.6123700000001</v>
      </c>
      <c r="AD1940">
        <v>3444.8896996799999</v>
      </c>
      <c r="AE1940">
        <v>1765</v>
      </c>
      <c r="AF1940">
        <v>2652.704729623496</v>
      </c>
      <c r="AG1940">
        <v>11728.318022564999</v>
      </c>
      <c r="AH1940">
        <v>2704.1216949999998</v>
      </c>
      <c r="AI1940">
        <v>976</v>
      </c>
      <c r="AJ1940">
        <v>7464.2003033386172</v>
      </c>
      <c r="AK1940">
        <v>3214.1979999999999</v>
      </c>
      <c r="AL1940">
        <v>84951.8359375</v>
      </c>
      <c r="AM1940">
        <v>65762.9140625</v>
      </c>
      <c r="AN1940">
        <v>19188.919921875</v>
      </c>
      <c r="AO1940" s="5" t="s">
        <v>1074</v>
      </c>
    </row>
    <row r="1941" spans="1:41" ht="15" x14ac:dyDescent="0.25">
      <c r="A1941">
        <v>2017</v>
      </c>
      <c r="B1941" s="5" t="s">
        <v>1808</v>
      </c>
      <c r="C1941" s="5" t="s">
        <v>474</v>
      </c>
      <c r="D1941" s="5" t="s">
        <v>153</v>
      </c>
      <c r="E1941" s="5" t="s">
        <v>488</v>
      </c>
      <c r="F1941" s="5" t="s">
        <v>488</v>
      </c>
      <c r="G1941" s="5" t="s">
        <v>94</v>
      </c>
      <c r="H1941" s="5" t="s">
        <v>319</v>
      </c>
      <c r="I1941">
        <v>2697.1226676371284</v>
      </c>
      <c r="J1941">
        <v>4824.2861817612184</v>
      </c>
      <c r="K1941">
        <v>221.31728532504118</v>
      </c>
      <c r="L1941">
        <v>195.6134315655832</v>
      </c>
      <c r="M1941">
        <v>1009.9270410246993</v>
      </c>
      <c r="N1941">
        <v>1682.4698384669484</v>
      </c>
      <c r="O1941">
        <v>749.12618385949838</v>
      </c>
      <c r="P1941">
        <v>602.10378359465608</v>
      </c>
      <c r="Q1941">
        <v>752.43175526002835</v>
      </c>
      <c r="R1941">
        <v>854.45954834109796</v>
      </c>
      <c r="S1941">
        <v>1608.087358360897</v>
      </c>
      <c r="T1941">
        <v>2710.5828827960363</v>
      </c>
      <c r="U1941">
        <v>224.11892772998578</v>
      </c>
      <c r="V1941">
        <v>2050.0037950627802</v>
      </c>
      <c r="W1941">
        <v>576.77188067554778</v>
      </c>
      <c r="X1941">
        <v>2267.854345272684</v>
      </c>
      <c r="Y1941">
        <v>14140.207371919323</v>
      </c>
      <c r="Z1941">
        <v>855.91806948499675</v>
      </c>
      <c r="AA1941">
        <v>9646.2108650394184</v>
      </c>
      <c r="AB1941">
        <v>172.67416882996974</v>
      </c>
      <c r="AC1941">
        <v>1066.1204359438198</v>
      </c>
      <c r="AD1941">
        <v>3327.7922167348124</v>
      </c>
      <c r="AE1941">
        <v>1437.9471526903317</v>
      </c>
      <c r="AF1941">
        <v>2245.7226502044578</v>
      </c>
      <c r="AG1941">
        <v>13940.761221881266</v>
      </c>
      <c r="AH1941">
        <v>2035.8356034288672</v>
      </c>
      <c r="AI1941">
        <v>813.174864838811</v>
      </c>
      <c r="AJ1941">
        <v>9081.7533666371</v>
      </c>
      <c r="AK1941">
        <v>3458.0993988568375</v>
      </c>
      <c r="AL1941">
        <v>85248.4921875</v>
      </c>
      <c r="AM1941">
        <v>66297.25</v>
      </c>
      <c r="AN1941">
        <v>18951.2421875</v>
      </c>
      <c r="AO1941" s="5" t="s">
        <v>2665</v>
      </c>
    </row>
    <row r="1942" spans="1:41" ht="15" x14ac:dyDescent="0.25">
      <c r="A1942">
        <v>2017</v>
      </c>
      <c r="B1942" s="5" t="s">
        <v>1808</v>
      </c>
      <c r="C1942" s="5" t="s">
        <v>474</v>
      </c>
      <c r="D1942" s="5" t="s">
        <v>153</v>
      </c>
      <c r="E1942" s="5" t="s">
        <v>488</v>
      </c>
      <c r="F1942" s="5" t="s">
        <v>488</v>
      </c>
      <c r="G1942" s="5" t="s">
        <v>97</v>
      </c>
      <c r="H1942" s="5" t="s">
        <v>319</v>
      </c>
      <c r="I1942">
        <v>2800.6140027196038</v>
      </c>
      <c r="J1942">
        <v>4999.5862100000004</v>
      </c>
      <c r="K1942">
        <v>227.11551615720001</v>
      </c>
      <c r="L1942">
        <v>199</v>
      </c>
      <c r="M1942">
        <v>1031.1335999999999</v>
      </c>
      <c r="N1942">
        <v>1727.184527539471</v>
      </c>
      <c r="O1942">
        <v>746.2013831999999</v>
      </c>
      <c r="P1942">
        <v>611.74806000000001</v>
      </c>
      <c r="Q1942">
        <v>769.59301838145007</v>
      </c>
      <c r="R1942">
        <v>901.35503474499058</v>
      </c>
      <c r="S1942">
        <v>1640.2523444736</v>
      </c>
      <c r="T1942">
        <v>2781.6074999999992</v>
      </c>
      <c r="U1942">
        <v>232.2629577216</v>
      </c>
      <c r="V1942">
        <v>2092</v>
      </c>
      <c r="W1942">
        <v>585.43587999999988</v>
      </c>
      <c r="X1942">
        <v>2304.1799999999998</v>
      </c>
      <c r="Y1942">
        <v>14683.18995</v>
      </c>
      <c r="Z1942">
        <v>875.59588379999991</v>
      </c>
      <c r="AA1942">
        <v>10041.2231610831</v>
      </c>
      <c r="AB1942">
        <v>172</v>
      </c>
      <c r="AC1942">
        <v>1077.9935700000001</v>
      </c>
      <c r="AD1942">
        <v>3403.6916155115991</v>
      </c>
      <c r="AE1942">
        <v>1494.4000526919631</v>
      </c>
      <c r="AF1942">
        <v>2340.5803206255218</v>
      </c>
      <c r="AG1942">
        <v>14712.899957528571</v>
      </c>
      <c r="AH1942">
        <v>2111.8827166856208</v>
      </c>
      <c r="AI1942">
        <v>826.2</v>
      </c>
      <c r="AJ1942">
        <v>9432.5724543740725</v>
      </c>
      <c r="AK1942">
        <v>3537.6021460000002</v>
      </c>
      <c r="AL1942">
        <v>88359.1015625</v>
      </c>
      <c r="AM1942">
        <v>68991.796875</v>
      </c>
      <c r="AN1942">
        <v>19367.302734375</v>
      </c>
      <c r="AO1942" s="5" t="s">
        <v>2667</v>
      </c>
    </row>
    <row r="1943" spans="1:41" ht="15" x14ac:dyDescent="0.25">
      <c r="A1943">
        <v>2017</v>
      </c>
      <c r="B1943" s="5" t="s">
        <v>803</v>
      </c>
      <c r="C1943" s="5" t="s">
        <v>474</v>
      </c>
      <c r="D1943" s="5" t="s">
        <v>153</v>
      </c>
      <c r="E1943" s="5" t="s">
        <v>488</v>
      </c>
      <c r="F1943" s="5" t="s">
        <v>488</v>
      </c>
      <c r="G1943" s="5" t="s">
        <v>97</v>
      </c>
      <c r="H1943" s="5" t="s">
        <v>319</v>
      </c>
      <c r="I1943">
        <v>3081.3671308943631</v>
      </c>
      <c r="J1943">
        <v>6540.330810892222</v>
      </c>
      <c r="K1943">
        <v>230.50896</v>
      </c>
      <c r="L1943">
        <v>187.6</v>
      </c>
      <c r="M1943">
        <v>1020</v>
      </c>
      <c r="N1943">
        <v>1516.1010752</v>
      </c>
      <c r="O1943">
        <v>821.1</v>
      </c>
      <c r="P1943">
        <v>549.43499999999995</v>
      </c>
      <c r="Q1943">
        <v>795.3873174529416</v>
      </c>
      <c r="R1943">
        <v>991.83296333364899</v>
      </c>
      <c r="S1943">
        <v>2147.3125485512478</v>
      </c>
      <c r="T1943">
        <v>2454.3000000000002</v>
      </c>
      <c r="U1943">
        <v>230</v>
      </c>
      <c r="V1943">
        <v>1672</v>
      </c>
      <c r="W1943">
        <v>582</v>
      </c>
      <c r="X1943">
        <v>1492</v>
      </c>
      <c r="Y1943">
        <v>13815</v>
      </c>
      <c r="Z1943">
        <v>1396.9847463291139</v>
      </c>
      <c r="AA1943">
        <v>10689.035253565309</v>
      </c>
      <c r="AB1943">
        <v>243</v>
      </c>
      <c r="AC1943">
        <v>1068.6123700000001</v>
      </c>
      <c r="AD1943">
        <v>3444.8896996799999</v>
      </c>
      <c r="AE1943">
        <v>1765</v>
      </c>
      <c r="AF1943">
        <v>2692.4953005678481</v>
      </c>
      <c r="AG1943">
        <v>11951.15606499374</v>
      </c>
      <c r="AH1943">
        <v>2759.5561897475</v>
      </c>
      <c r="AI1943">
        <v>976</v>
      </c>
      <c r="AJ1943">
        <v>7561.2349072820189</v>
      </c>
      <c r="AK1943">
        <v>3214.1979999999999</v>
      </c>
      <c r="AL1943">
        <v>85888.4375</v>
      </c>
      <c r="AM1943">
        <v>66503.578125</v>
      </c>
      <c r="AN1943">
        <v>19384.865234375</v>
      </c>
      <c r="AO1943" s="5" t="s">
        <v>1075</v>
      </c>
    </row>
    <row r="1944" spans="1:41" ht="15" x14ac:dyDescent="0.25">
      <c r="A1944">
        <v>2017</v>
      </c>
      <c r="B1944" s="5" t="s">
        <v>1806</v>
      </c>
      <c r="C1944" s="5" t="s">
        <v>474</v>
      </c>
      <c r="D1944" s="5" t="s">
        <v>153</v>
      </c>
      <c r="E1944" s="5" t="s">
        <v>488</v>
      </c>
      <c r="F1944" s="5" t="s">
        <v>488</v>
      </c>
      <c r="G1944" s="5" t="s">
        <v>97</v>
      </c>
      <c r="H1944" s="5" t="s">
        <v>319</v>
      </c>
      <c r="I1944">
        <v>3032.662011916721</v>
      </c>
      <c r="J1944">
        <v>3531.7619324695302</v>
      </c>
      <c r="K1944">
        <v>207</v>
      </c>
      <c r="L1944">
        <v>214.32156767999999</v>
      </c>
      <c r="M1944">
        <v>120.3937207095814</v>
      </c>
      <c r="N1944">
        <v>1644.681207031249</v>
      </c>
      <c r="O1944">
        <v>861.35</v>
      </c>
      <c r="P1944">
        <v>569.024</v>
      </c>
      <c r="Q1944">
        <v>770.61369000000002</v>
      </c>
      <c r="R1944">
        <v>578.43310373079555</v>
      </c>
      <c r="S1944">
        <v>1308.422109375</v>
      </c>
      <c r="T1944">
        <v>1898.558171875</v>
      </c>
      <c r="U1944">
        <v>210.8</v>
      </c>
      <c r="V1944">
        <v>809</v>
      </c>
      <c r="W1944">
        <v>467.14352087999998</v>
      </c>
      <c r="X1944">
        <v>1502.4996249999999</v>
      </c>
      <c r="Y1944">
        <v>16621</v>
      </c>
      <c r="Z1944">
        <v>406.36829999999998</v>
      </c>
      <c r="AA1944">
        <v>10171.601452413821</v>
      </c>
      <c r="AB1944">
        <v>170</v>
      </c>
      <c r="AC1944">
        <v>1159.854808813941</v>
      </c>
      <c r="AD1944">
        <v>2926.493181195</v>
      </c>
      <c r="AE1944">
        <v>1494.725130228089</v>
      </c>
      <c r="AF1944">
        <v>2639.7168889935729</v>
      </c>
      <c r="AG1944">
        <v>12467.7821415776</v>
      </c>
      <c r="AH1944">
        <v>2202.52376</v>
      </c>
      <c r="AI1944">
        <v>874.43539200000009</v>
      </c>
      <c r="AJ1944">
        <v>8105.7263000067114</v>
      </c>
      <c r="AK1944">
        <v>3838</v>
      </c>
      <c r="AL1944">
        <v>80804.8984375</v>
      </c>
      <c r="AM1944">
        <v>64428.07421875</v>
      </c>
      <c r="AN1944">
        <v>16376.8193359375</v>
      </c>
      <c r="AO1944" s="5" t="s">
        <v>2668</v>
      </c>
    </row>
    <row r="1945" spans="1:41" ht="15" x14ac:dyDescent="0.25">
      <c r="A1945">
        <v>2017</v>
      </c>
      <c r="B1945" s="5" t="s">
        <v>1807</v>
      </c>
      <c r="C1945" s="5" t="s">
        <v>474</v>
      </c>
      <c r="D1945" s="5" t="s">
        <v>153</v>
      </c>
      <c r="E1945" s="5" t="s">
        <v>488</v>
      </c>
      <c r="F1945" s="5" t="s">
        <v>488</v>
      </c>
      <c r="G1945" s="5" t="s">
        <v>97</v>
      </c>
      <c r="H1945" s="5" t="s">
        <v>319</v>
      </c>
      <c r="I1945">
        <v>2858.010101706042</v>
      </c>
      <c r="J1945">
        <v>4243.4652500000002</v>
      </c>
      <c r="K1945">
        <v>199.75778894472359</v>
      </c>
      <c r="L1945">
        <v>226.6474</v>
      </c>
      <c r="M1945">
        <v>144.60197268416121</v>
      </c>
      <c r="N1945">
        <v>1805</v>
      </c>
      <c r="O1945">
        <v>861.35</v>
      </c>
      <c r="P1945">
        <v>636.86911721471984</v>
      </c>
      <c r="Q1945">
        <v>874.81590236270995</v>
      </c>
      <c r="R1945">
        <v>952.03303591842837</v>
      </c>
      <c r="S1945">
        <v>1667.5352871163291</v>
      </c>
      <c r="T1945">
        <v>1995.6921749999999</v>
      </c>
      <c r="U1945">
        <v>242.21425687603201</v>
      </c>
      <c r="V1945">
        <v>1184</v>
      </c>
      <c r="W1945">
        <v>487.19331</v>
      </c>
      <c r="X1945">
        <v>2803.9587000000001</v>
      </c>
      <c r="Y1945">
        <v>16055.584500000001</v>
      </c>
      <c r="Z1945">
        <v>457.74400000000003</v>
      </c>
      <c r="AA1945">
        <v>10089.86951218888</v>
      </c>
      <c r="AB1945">
        <v>172</v>
      </c>
      <c r="AC1945">
        <v>1187.9191674880001</v>
      </c>
      <c r="AD1945">
        <v>3199.8047820843258</v>
      </c>
      <c r="AE1945">
        <v>1958.0328</v>
      </c>
      <c r="AF1945">
        <v>2296.3255649001858</v>
      </c>
      <c r="AG1945">
        <v>15272</v>
      </c>
      <c r="AH1945">
        <v>3141.2618064632461</v>
      </c>
      <c r="AI1945">
        <v>739.72440000000006</v>
      </c>
      <c r="AJ1945">
        <v>9334.6922092062759</v>
      </c>
      <c r="AK1945">
        <v>3580.8217638537262</v>
      </c>
      <c r="AL1945">
        <v>88668.9296875</v>
      </c>
      <c r="AM1945">
        <v>69675.21875</v>
      </c>
      <c r="AN1945">
        <v>18993.703125</v>
      </c>
      <c r="AO1945" s="5" t="s">
        <v>2669</v>
      </c>
    </row>
    <row r="1946" spans="1:41" ht="15" x14ac:dyDescent="0.25">
      <c r="A1946">
        <v>2017</v>
      </c>
      <c r="B1946" s="5" t="s">
        <v>1807</v>
      </c>
      <c r="C1946" s="5" t="s">
        <v>474</v>
      </c>
      <c r="D1946" s="5" t="s">
        <v>153</v>
      </c>
      <c r="E1946" s="5" t="s">
        <v>491</v>
      </c>
      <c r="F1946" s="5" t="s">
        <v>491</v>
      </c>
      <c r="G1946" s="5" t="s">
        <v>94</v>
      </c>
      <c r="H1946" s="5" t="s">
        <v>319</v>
      </c>
      <c r="I1946">
        <v>2872.0866922298278</v>
      </c>
      <c r="J1946">
        <v>8071.6086602127516</v>
      </c>
      <c r="K1946">
        <v>253.24439945678844</v>
      </c>
      <c r="L1946">
        <v>716.65346746118189</v>
      </c>
      <c r="M1946">
        <v>1162.3437097440265</v>
      </c>
      <c r="N1946">
        <v>2682.4178241349014</v>
      </c>
      <c r="O1946">
        <v>1901.6117929067168</v>
      </c>
      <c r="P1946">
        <v>893.17971061194316</v>
      </c>
      <c r="Q1946">
        <v>822.65783228360851</v>
      </c>
      <c r="R1946">
        <v>1372.6757782259406</v>
      </c>
      <c r="S1946">
        <v>2211.4895160777337</v>
      </c>
      <c r="T1946">
        <v>3623.5287680621559</v>
      </c>
      <c r="U1946">
        <v>264.9644053224979</v>
      </c>
      <c r="V1946">
        <v>2078.4963627912089</v>
      </c>
      <c r="W1946">
        <v>722.96947941106805</v>
      </c>
      <c r="X1946">
        <v>4193.2475576469024</v>
      </c>
      <c r="Y1946">
        <v>17548.951130878802</v>
      </c>
      <c r="Z1946">
        <v>1285.3461768931593</v>
      </c>
      <c r="AA1946">
        <v>14517.508600124649</v>
      </c>
      <c r="AB1946">
        <v>549.5685298227603</v>
      </c>
      <c r="AC1946">
        <v>1957.7120705224702</v>
      </c>
      <c r="AD1946">
        <v>4273.7850714256656</v>
      </c>
      <c r="AE1946">
        <v>3064.9014163192405</v>
      </c>
      <c r="AF1946">
        <v>3107.151999727736</v>
      </c>
      <c r="AG1946">
        <v>18853.42148738118</v>
      </c>
      <c r="AH1946">
        <v>3971.8096717732883</v>
      </c>
      <c r="AI1946">
        <v>1219.921351914259</v>
      </c>
      <c r="AJ1946">
        <v>9722.2830746897234</v>
      </c>
      <c r="AK1946">
        <v>3815.1352246552965</v>
      </c>
      <c r="AL1946">
        <v>117730.6796875</v>
      </c>
      <c r="AM1946">
        <v>89832.017578125</v>
      </c>
      <c r="AN1946">
        <v>27898.654296875</v>
      </c>
      <c r="AO1946" s="5" t="s">
        <v>2672</v>
      </c>
    </row>
    <row r="1947" spans="1:41" ht="15" x14ac:dyDescent="0.25">
      <c r="A1947">
        <v>2017</v>
      </c>
      <c r="B1947" s="5" t="s">
        <v>1806</v>
      </c>
      <c r="C1947" s="5" t="s">
        <v>474</v>
      </c>
      <c r="D1947" s="5" t="s">
        <v>153</v>
      </c>
      <c r="E1947" s="5" t="s">
        <v>491</v>
      </c>
      <c r="F1947" s="5" t="s">
        <v>491</v>
      </c>
      <c r="G1947" s="5" t="s">
        <v>94</v>
      </c>
      <c r="H1947" s="5" t="s">
        <v>319</v>
      </c>
      <c r="I1947">
        <v>3045.0540781207501</v>
      </c>
      <c r="J1947">
        <v>5182.0328925236199</v>
      </c>
      <c r="K1947">
        <v>247.13338663541481</v>
      </c>
      <c r="L1947">
        <v>674.74592699627783</v>
      </c>
      <c r="M1947">
        <v>1019.3501382215125</v>
      </c>
      <c r="N1947">
        <v>2539.0135490011908</v>
      </c>
      <c r="O1947">
        <v>2056.0267228382022</v>
      </c>
      <c r="P1947">
        <v>823.43613887235711</v>
      </c>
      <c r="Q1947">
        <v>734.38095645595638</v>
      </c>
      <c r="R1947">
        <v>989.85246461174097</v>
      </c>
      <c r="S1947">
        <v>2152.4189981233844</v>
      </c>
      <c r="T1947">
        <v>3240.4211691614555</v>
      </c>
      <c r="U1947">
        <v>253.6717305181032</v>
      </c>
      <c r="V1947">
        <v>1794.5370398837176</v>
      </c>
      <c r="W1947">
        <v>709.09849318833744</v>
      </c>
      <c r="X1947">
        <v>2837.4194224904263</v>
      </c>
      <c r="Y1947">
        <v>17448.027276355115</v>
      </c>
      <c r="Z1947">
        <v>1258.226827392755</v>
      </c>
      <c r="AA1947">
        <v>14572.438614858977</v>
      </c>
      <c r="AB1947">
        <v>557.84465696956704</v>
      </c>
      <c r="AC1947">
        <v>1818.4341205565461</v>
      </c>
      <c r="AD1947">
        <v>4092.8970293925768</v>
      </c>
      <c r="AE1947">
        <v>2519.9401838915701</v>
      </c>
      <c r="AF1947">
        <v>3517.0034566659174</v>
      </c>
      <c r="AG1947">
        <v>16611.131955847442</v>
      </c>
      <c r="AH1947">
        <v>3374.4105336068073</v>
      </c>
      <c r="AI1947">
        <v>1358.7209016262432</v>
      </c>
      <c r="AJ1947">
        <v>8894.3455176773168</v>
      </c>
      <c r="AK1947">
        <v>4402.2557212690281</v>
      </c>
      <c r="AL1947">
        <v>108724.26953125</v>
      </c>
      <c r="AM1947">
        <v>82676.26953125</v>
      </c>
      <c r="AN1947">
        <v>26047.99609375</v>
      </c>
      <c r="AO1947" s="5" t="s">
        <v>2671</v>
      </c>
    </row>
    <row r="1948" spans="1:41" ht="15" x14ac:dyDescent="0.25">
      <c r="A1948">
        <v>2017</v>
      </c>
      <c r="B1948" s="5" t="s">
        <v>1808</v>
      </c>
      <c r="C1948" s="5" t="s">
        <v>474</v>
      </c>
      <c r="D1948" s="5" t="s">
        <v>153</v>
      </c>
      <c r="E1948" s="5" t="s">
        <v>491</v>
      </c>
      <c r="F1948" s="5" t="s">
        <v>491</v>
      </c>
      <c r="G1948" s="5" t="s">
        <v>94</v>
      </c>
      <c r="H1948" s="5" t="s">
        <v>319</v>
      </c>
      <c r="I1948">
        <v>3178.646123746757</v>
      </c>
      <c r="J1948">
        <v>9005.7819702164015</v>
      </c>
      <c r="K1948">
        <v>296.03098877076218</v>
      </c>
      <c r="L1948">
        <v>752.96426421726983</v>
      </c>
      <c r="M1948">
        <v>2047.1767575079828</v>
      </c>
      <c r="N1948">
        <v>2675.2820583857565</v>
      </c>
      <c r="O1948">
        <v>2085.3601795955046</v>
      </c>
      <c r="P1948">
        <v>1052.109734198523</v>
      </c>
      <c r="Q1948">
        <v>753.83942556181353</v>
      </c>
      <c r="R1948">
        <v>1446.0328178280502</v>
      </c>
      <c r="S1948">
        <v>2447.7657002759361</v>
      </c>
      <c r="T1948">
        <v>5140.0682814502616</v>
      </c>
      <c r="U1948">
        <v>274.3149070410235</v>
      </c>
      <c r="V1948">
        <v>2885.2648907984476</v>
      </c>
      <c r="W1948">
        <v>871.92423902444955</v>
      </c>
      <c r="X1948">
        <v>4025.7175407452251</v>
      </c>
      <c r="Y1948">
        <v>17367.808841619048</v>
      </c>
      <c r="Z1948">
        <v>1831.7279072915699</v>
      </c>
      <c r="AA1948">
        <v>14711.793083089015</v>
      </c>
      <c r="AB1948">
        <v>548.1400940765318</v>
      </c>
      <c r="AC1948">
        <v>1920.7581836131342</v>
      </c>
      <c r="AD1948">
        <v>4636.0380136205395</v>
      </c>
      <c r="AE1948">
        <v>3002.7234823862759</v>
      </c>
      <c r="AF1948">
        <v>3158.6648859364018</v>
      </c>
      <c r="AG1948">
        <v>17415.042931057942</v>
      </c>
      <c r="AH1948">
        <v>3330.8407773175559</v>
      </c>
      <c r="AI1948">
        <v>1316.1385775354088</v>
      </c>
      <c r="AJ1948">
        <v>10723.100466177506</v>
      </c>
      <c r="AK1948">
        <v>4010.2551712782524</v>
      </c>
      <c r="AL1948">
        <v>122911.3125</v>
      </c>
      <c r="AM1948">
        <v>92155.853515625</v>
      </c>
      <c r="AN1948">
        <v>30755.455078125</v>
      </c>
      <c r="AO1948" s="5" t="s">
        <v>2670</v>
      </c>
    </row>
    <row r="1949" spans="1:41" ht="15" x14ac:dyDescent="0.25">
      <c r="A1949">
        <v>2017</v>
      </c>
      <c r="B1949" s="5" t="s">
        <v>803</v>
      </c>
      <c r="C1949" s="5" t="s">
        <v>474</v>
      </c>
      <c r="D1949" s="5" t="s">
        <v>153</v>
      </c>
      <c r="E1949" s="5" t="s">
        <v>491</v>
      </c>
      <c r="F1949" s="5" t="s">
        <v>491</v>
      </c>
      <c r="G1949" s="5" t="s">
        <v>94</v>
      </c>
      <c r="H1949" s="5" t="s">
        <v>319</v>
      </c>
      <c r="I1949">
        <v>3551.7965925667695</v>
      </c>
      <c r="J1949">
        <v>10926.747575555557</v>
      </c>
      <c r="K1949">
        <v>495.58605999999997</v>
      </c>
      <c r="L1949">
        <v>689.26108374384239</v>
      </c>
      <c r="M1949">
        <v>2120</v>
      </c>
      <c r="N1949">
        <v>2595.0814409</v>
      </c>
      <c r="O1949">
        <v>1889.2639999999999</v>
      </c>
      <c r="P1949">
        <v>874.73899999999992</v>
      </c>
      <c r="Q1949">
        <v>796.80912225245106</v>
      </c>
      <c r="R1949">
        <v>1603.8408833336489</v>
      </c>
      <c r="S1949">
        <v>3211.1155485512481</v>
      </c>
      <c r="T1949">
        <v>4600</v>
      </c>
      <c r="U1949">
        <v>261.15707571908717</v>
      </c>
      <c r="V1949">
        <v>2634</v>
      </c>
      <c r="W1949">
        <v>882</v>
      </c>
      <c r="X1949">
        <v>3325.4901960784318</v>
      </c>
      <c r="Y1949">
        <v>17205</v>
      </c>
      <c r="Z1949">
        <v>2476.9847463291139</v>
      </c>
      <c r="AA1949">
        <v>16240.873676758471</v>
      </c>
      <c r="AB1949">
        <v>633</v>
      </c>
      <c r="AC1949">
        <v>2129.8796300000004</v>
      </c>
      <c r="AD1949">
        <v>4766.27134776</v>
      </c>
      <c r="AE1949">
        <v>3598</v>
      </c>
      <c r="AF1949">
        <v>3743.2348722558918</v>
      </c>
      <c r="AG1949">
        <v>16072.273455064998</v>
      </c>
      <c r="AH1949">
        <v>4020.5666949999995</v>
      </c>
      <c r="AI1949">
        <v>1979</v>
      </c>
      <c r="AJ1949">
        <v>8889.2003033386172</v>
      </c>
      <c r="AK1949">
        <v>3814.1979999999999</v>
      </c>
      <c r="AL1949">
        <v>126025.37109375</v>
      </c>
      <c r="AM1949">
        <v>94288.876953125</v>
      </c>
      <c r="AN1949">
        <v>31736.4921875</v>
      </c>
      <c r="AO1949" s="5" t="s">
        <v>1076</v>
      </c>
    </row>
    <row r="1950" spans="1:41" ht="15" x14ac:dyDescent="0.25">
      <c r="A1950">
        <v>2017</v>
      </c>
      <c r="B1950" s="5" t="s">
        <v>1807</v>
      </c>
      <c r="C1950" s="5" t="s">
        <v>474</v>
      </c>
      <c r="D1950" s="5" t="s">
        <v>153</v>
      </c>
      <c r="E1950" s="5" t="s">
        <v>491</v>
      </c>
      <c r="F1950" s="5" t="s">
        <v>491</v>
      </c>
      <c r="G1950" s="5" t="s">
        <v>97</v>
      </c>
      <c r="H1950" s="5" t="s">
        <v>319</v>
      </c>
      <c r="I1950">
        <v>2972.3305057742837</v>
      </c>
      <c r="J1950">
        <v>8576.9041285855601</v>
      </c>
      <c r="K1950">
        <v>267.19329983249577</v>
      </c>
      <c r="L1950">
        <v>754.0791999999999</v>
      </c>
      <c r="M1950">
        <v>1212.5360398841613</v>
      </c>
      <c r="N1950">
        <v>2870</v>
      </c>
      <c r="O1950">
        <v>2145.35</v>
      </c>
      <c r="P1950">
        <v>943.51216607231981</v>
      </c>
      <c r="Q1950">
        <v>876.37530080330998</v>
      </c>
      <c r="R1950">
        <v>1461.2399731861237</v>
      </c>
      <c r="S1950">
        <v>2355.8941686558201</v>
      </c>
      <c r="T1950">
        <v>3991.3843499999998</v>
      </c>
      <c r="U1950">
        <v>279.35653687603201</v>
      </c>
      <c r="V1950">
        <v>2191</v>
      </c>
      <c r="W1950">
        <v>747.29331000000002</v>
      </c>
      <c r="X1950">
        <v>4573.5398999999998</v>
      </c>
      <c r="Y1950">
        <v>19298.801500000001</v>
      </c>
      <c r="Z1950">
        <v>1368.944</v>
      </c>
      <c r="AA1950">
        <v>15388.433300445427</v>
      </c>
      <c r="AB1950">
        <v>546</v>
      </c>
      <c r="AC1950">
        <v>2137.3753753599999</v>
      </c>
      <c r="AD1950">
        <v>4780.4950090848261</v>
      </c>
      <c r="AE1950">
        <v>3168.018</v>
      </c>
      <c r="AF1950">
        <v>3269.5004977541598</v>
      </c>
      <c r="AG1950">
        <v>20245</v>
      </c>
      <c r="AH1950">
        <v>4389.3041342765619</v>
      </c>
      <c r="AI1950">
        <v>1260.9648000000002</v>
      </c>
      <c r="AJ1950">
        <v>10718.762175444452</v>
      </c>
      <c r="AK1950">
        <v>4107.482953853726</v>
      </c>
      <c r="AL1950">
        <v>126897.078125</v>
      </c>
      <c r="AM1950">
        <v>96519.630859375</v>
      </c>
      <c r="AN1950">
        <v>30377.4384765625</v>
      </c>
      <c r="AO1950" s="5" t="s">
        <v>2674</v>
      </c>
    </row>
    <row r="1951" spans="1:41" ht="15" x14ac:dyDescent="0.25">
      <c r="A1951">
        <v>2017</v>
      </c>
      <c r="B1951" s="5" t="s">
        <v>1806</v>
      </c>
      <c r="C1951" s="5" t="s">
        <v>474</v>
      </c>
      <c r="D1951" s="5" t="s">
        <v>153</v>
      </c>
      <c r="E1951" s="5" t="s">
        <v>491</v>
      </c>
      <c r="F1951" s="5" t="s">
        <v>491</v>
      </c>
      <c r="G1951" s="5" t="s">
        <v>97</v>
      </c>
      <c r="H1951" s="5" t="s">
        <v>319</v>
      </c>
      <c r="I1951">
        <v>3159.0229290799175</v>
      </c>
      <c r="J1951">
        <v>4944.6424324695299</v>
      </c>
      <c r="K1951">
        <v>270</v>
      </c>
      <c r="L1951">
        <v>712.24036128</v>
      </c>
      <c r="M1951">
        <v>1068.6056653661938</v>
      </c>
      <c r="N1951">
        <v>2733.040717187499</v>
      </c>
      <c r="O1951">
        <v>2145.35</v>
      </c>
      <c r="P1951">
        <v>873.66399999999999</v>
      </c>
      <c r="Q1951">
        <v>772.01508999999999</v>
      </c>
      <c r="R1951">
        <v>1032.1411937753724</v>
      </c>
      <c r="S1951">
        <v>2260.3934218750001</v>
      </c>
      <c r="T1951">
        <v>3488.0487343750001</v>
      </c>
      <c r="U1951">
        <v>230.8</v>
      </c>
      <c r="V1951">
        <v>1885</v>
      </c>
      <c r="W1951">
        <v>731.66420087999995</v>
      </c>
      <c r="X1951">
        <v>3114.2719499999998</v>
      </c>
      <c r="Y1951">
        <v>19883</v>
      </c>
      <c r="Z1951">
        <v>1322.5833</v>
      </c>
      <c r="AA1951">
        <v>15513.085706420363</v>
      </c>
      <c r="AB1951">
        <v>544</v>
      </c>
      <c r="AC1951">
        <v>1953.5792989986899</v>
      </c>
      <c r="AD1951">
        <v>4268.7156811949999</v>
      </c>
      <c r="AE1951">
        <v>2651.3191388931041</v>
      </c>
      <c r="AF1951">
        <v>3712.4371002132179</v>
      </c>
      <c r="AG1951">
        <v>17513.764244837635</v>
      </c>
      <c r="AH1951">
        <v>3586.8237600000002</v>
      </c>
      <c r="AI1951">
        <v>1406.1006000000002</v>
      </c>
      <c r="AJ1951">
        <v>9480.9724605691736</v>
      </c>
      <c r="AK1951">
        <v>4324</v>
      </c>
      <c r="AL1951">
        <v>115581.2890625</v>
      </c>
      <c r="AM1951">
        <v>88373.310546875</v>
      </c>
      <c r="AN1951">
        <v>27207.9736328125</v>
      </c>
      <c r="AO1951" s="5" t="s">
        <v>2673</v>
      </c>
    </row>
    <row r="1952" spans="1:41" ht="15" x14ac:dyDescent="0.25">
      <c r="A1952">
        <v>2017</v>
      </c>
      <c r="B1952" s="5" t="s">
        <v>803</v>
      </c>
      <c r="C1952" s="5" t="s">
        <v>474</v>
      </c>
      <c r="D1952" s="5" t="s">
        <v>153</v>
      </c>
      <c r="E1952" s="5" t="s">
        <v>491</v>
      </c>
      <c r="F1952" s="5" t="s">
        <v>491</v>
      </c>
      <c r="G1952" s="5" t="s">
        <v>97</v>
      </c>
      <c r="H1952" s="5" t="s">
        <v>319</v>
      </c>
      <c r="I1952">
        <v>3605.073541455271</v>
      </c>
      <c r="J1952">
        <v>11156.209274642222</v>
      </c>
      <c r="K1952">
        <v>495.58605999999997</v>
      </c>
      <c r="L1952">
        <v>699.59999999999991</v>
      </c>
      <c r="M1952">
        <v>2120</v>
      </c>
      <c r="N1952">
        <v>2595.0814409</v>
      </c>
      <c r="O1952">
        <v>2045.1</v>
      </c>
      <c r="P1952">
        <v>874.73899999999992</v>
      </c>
      <c r="Q1952">
        <v>796.80912225245106</v>
      </c>
      <c r="R1952">
        <v>1603.8408833336489</v>
      </c>
      <c r="S1952">
        <v>3211.1155485512481</v>
      </c>
      <c r="T1952">
        <v>4686.3999999999996</v>
      </c>
      <c r="U1952">
        <v>261.15707571908717</v>
      </c>
      <c r="V1952">
        <v>2634</v>
      </c>
      <c r="W1952">
        <v>882</v>
      </c>
      <c r="X1952">
        <v>3392</v>
      </c>
      <c r="Y1952">
        <v>17205</v>
      </c>
      <c r="Z1952">
        <v>2476.9847463291139</v>
      </c>
      <c r="AA1952">
        <v>16547.646709745903</v>
      </c>
      <c r="AB1952">
        <v>633</v>
      </c>
      <c r="AC1952">
        <v>2129.8796300000004</v>
      </c>
      <c r="AD1952">
        <v>4766.27134776</v>
      </c>
      <c r="AE1952">
        <v>3598</v>
      </c>
      <c r="AF1952">
        <v>3799.3833953397298</v>
      </c>
      <c r="AG1952">
        <v>16377.64665071124</v>
      </c>
      <c r="AH1952">
        <v>4102.9883122475003</v>
      </c>
      <c r="AI1952">
        <v>1979</v>
      </c>
      <c r="AJ1952">
        <v>9004.7599072820194</v>
      </c>
      <c r="AK1952">
        <v>3814.1979999999999</v>
      </c>
      <c r="AL1952">
        <v>127493.46875</v>
      </c>
      <c r="AM1952">
        <v>95365.818359375</v>
      </c>
      <c r="AN1952">
        <v>32127.6591796875</v>
      </c>
      <c r="AO1952" s="5" t="s">
        <v>1077</v>
      </c>
    </row>
    <row r="1953" spans="1:41" ht="15" x14ac:dyDescent="0.25">
      <c r="A1953">
        <v>2017</v>
      </c>
      <c r="B1953" s="5" t="s">
        <v>1808</v>
      </c>
      <c r="C1953" s="5" t="s">
        <v>474</v>
      </c>
      <c r="D1953" s="5" t="s">
        <v>153</v>
      </c>
      <c r="E1953" s="5" t="s">
        <v>491</v>
      </c>
      <c r="F1953" s="5" t="s">
        <v>491</v>
      </c>
      <c r="G1953" s="5" t="s">
        <v>97</v>
      </c>
      <c r="H1953" s="5" t="s">
        <v>319</v>
      </c>
      <c r="I1953">
        <v>3300.6140027196038</v>
      </c>
      <c r="J1953">
        <v>9333.0249599999988</v>
      </c>
      <c r="K1953">
        <v>303.7866234192</v>
      </c>
      <c r="L1953">
        <v>766</v>
      </c>
      <c r="M1953">
        <v>2090.1635999999999</v>
      </c>
      <c r="N1953">
        <v>2746.3825338219272</v>
      </c>
      <c r="O1953">
        <v>2077.2183431999997</v>
      </c>
      <c r="P1953">
        <v>1068.9620400000001</v>
      </c>
      <c r="Q1953">
        <v>771.03279445265321</v>
      </c>
      <c r="R1953">
        <v>1525.3957466872257</v>
      </c>
      <c r="S1953">
        <v>2496.7259444736001</v>
      </c>
      <c r="T1953">
        <v>5274.7519999999986</v>
      </c>
      <c r="U1953">
        <v>284.28295772159998</v>
      </c>
      <c r="V1953">
        <v>2945</v>
      </c>
      <c r="W1953">
        <v>885.0218799999999</v>
      </c>
      <c r="X1953">
        <v>4090.2</v>
      </c>
      <c r="Y1953">
        <v>18034.731</v>
      </c>
      <c r="Z1953">
        <v>1873.8398837999998</v>
      </c>
      <c r="AA1953">
        <v>15314.240950544667</v>
      </c>
      <c r="AB1953">
        <v>546</v>
      </c>
      <c r="AC1953">
        <v>1942.1492200000002</v>
      </c>
      <c r="AD1953">
        <v>4741.7755341816573</v>
      </c>
      <c r="AE1953">
        <v>3120.6085160375842</v>
      </c>
      <c r="AF1953">
        <v>3292.0845638710143</v>
      </c>
      <c r="AG1953">
        <v>18379.612154790477</v>
      </c>
      <c r="AH1953">
        <v>3455.2618383336107</v>
      </c>
      <c r="AI1953">
        <v>1337.22</v>
      </c>
      <c r="AJ1953">
        <v>11137.323157698283</v>
      </c>
      <c r="AK1953">
        <v>4102.4521460000005</v>
      </c>
      <c r="AL1953">
        <v>127235.86328125</v>
      </c>
      <c r="AM1953">
        <v>95835.283203125</v>
      </c>
      <c r="AN1953">
        <v>31400.576171875</v>
      </c>
      <c r="AO1953" s="5" t="s">
        <v>2675</v>
      </c>
    </row>
    <row r="1954" spans="1:41" ht="15" x14ac:dyDescent="0.25">
      <c r="A1954">
        <v>2017</v>
      </c>
      <c r="B1954" s="5" t="s">
        <v>803</v>
      </c>
      <c r="C1954" s="5" t="s">
        <v>474</v>
      </c>
      <c r="D1954" s="5" t="s">
        <v>153</v>
      </c>
      <c r="E1954" s="5" t="s">
        <v>174</v>
      </c>
      <c r="F1954" s="5" t="s">
        <v>174</v>
      </c>
      <c r="G1954" s="5" t="s">
        <v>94</v>
      </c>
      <c r="H1954" s="5" t="s">
        <v>319</v>
      </c>
      <c r="I1954">
        <v>1362.1658310580269</v>
      </c>
      <c r="J1954">
        <v>3200.065000000001</v>
      </c>
      <c r="K1954">
        <v>265.11811999999998</v>
      </c>
      <c r="L1954">
        <v>254.18719211822659</v>
      </c>
      <c r="M1954">
        <v>1300</v>
      </c>
      <c r="N1954">
        <v>1137.9192459000001</v>
      </c>
      <c r="O1954">
        <v>1439.2159999999999</v>
      </c>
      <c r="P1954">
        <v>1067.0899999999999</v>
      </c>
      <c r="Q1954">
        <v>699.53780462263808</v>
      </c>
      <c r="R1954">
        <v>825.91498250000006</v>
      </c>
      <c r="S1954">
        <v>997.63448255199989</v>
      </c>
      <c r="T1954">
        <v>800</v>
      </c>
      <c r="U1954">
        <v>120</v>
      </c>
      <c r="V1954">
        <v>1001</v>
      </c>
      <c r="W1954">
        <v>273</v>
      </c>
      <c r="X1954">
        <v>1097.0588235294119</v>
      </c>
      <c r="Y1954">
        <v>8780</v>
      </c>
      <c r="Z1954">
        <v>983.60724000000016</v>
      </c>
      <c r="AA1954">
        <v>7237.3244700000014</v>
      </c>
      <c r="AB1954">
        <v>87</v>
      </c>
      <c r="AC1954">
        <v>1251.655</v>
      </c>
      <c r="AD1954">
        <v>2866.848413520001</v>
      </c>
      <c r="AE1954">
        <v>1200</v>
      </c>
      <c r="AF1954">
        <v>2796.009051615622</v>
      </c>
      <c r="AG1954">
        <v>9212.4061363985002</v>
      </c>
      <c r="AH1954">
        <v>2500</v>
      </c>
      <c r="AI1954">
        <v>635</v>
      </c>
      <c r="AJ1954">
        <v>4151</v>
      </c>
      <c r="AK1954">
        <v>496.24004000000002</v>
      </c>
      <c r="AL1954">
        <v>58036.99609375</v>
      </c>
      <c r="AM1954">
        <v>45279.87890625</v>
      </c>
      <c r="AN1954">
        <v>12757.1162109375</v>
      </c>
      <c r="AO1954" s="5" t="s">
        <v>1078</v>
      </c>
    </row>
    <row r="1955" spans="1:41" ht="15" x14ac:dyDescent="0.25">
      <c r="A1955">
        <v>2017</v>
      </c>
      <c r="B1955" s="5" t="s">
        <v>1807</v>
      </c>
      <c r="C1955" s="5" t="s">
        <v>474</v>
      </c>
      <c r="D1955" s="5" t="s">
        <v>153</v>
      </c>
      <c r="E1955" s="5" t="s">
        <v>174</v>
      </c>
      <c r="F1955" s="5" t="s">
        <v>174</v>
      </c>
      <c r="G1955" s="5" t="s">
        <v>94</v>
      </c>
      <c r="H1955" s="5" t="s">
        <v>319</v>
      </c>
      <c r="I1955">
        <v>1831.2109134160721</v>
      </c>
      <c r="J1955">
        <v>3133.34749127134</v>
      </c>
      <c r="K1955">
        <v>246.09799549755476</v>
      </c>
      <c r="L1955">
        <v>288.87576567606629</v>
      </c>
      <c r="M1955">
        <v>1573.9464335985606</v>
      </c>
      <c r="N1955">
        <v>1068.9409865783359</v>
      </c>
      <c r="O1955">
        <v>1448.6223831820398</v>
      </c>
      <c r="P1955">
        <v>731.09725574498532</v>
      </c>
      <c r="Q1955">
        <v>720.20713087041361</v>
      </c>
      <c r="R1955">
        <v>559.44520231658259</v>
      </c>
      <c r="S1955">
        <v>918.67796317001103</v>
      </c>
      <c r="T1955">
        <v>1006.5357689061544</v>
      </c>
      <c r="U1955">
        <v>145.3437650300487</v>
      </c>
      <c r="V1955">
        <v>724.70575361243118</v>
      </c>
      <c r="W1955">
        <v>258.77028082808323</v>
      </c>
      <c r="X1955">
        <v>1548.0520125776654</v>
      </c>
      <c r="Y1955">
        <v>7322.5477187922734</v>
      </c>
      <c r="Z1955">
        <v>1668.8363048464041</v>
      </c>
      <c r="AA1955">
        <v>6831.2286396347454</v>
      </c>
      <c r="AB1955">
        <v>109.71239881077084</v>
      </c>
      <c r="AC1955">
        <v>1270.2481403595668</v>
      </c>
      <c r="AD1955">
        <v>3021.869354038191</v>
      </c>
      <c r="AE1955">
        <v>1509.8036533592317</v>
      </c>
      <c r="AF1955">
        <v>2829.5856274914067</v>
      </c>
      <c r="AG1955">
        <v>7369.8548999308623</v>
      </c>
      <c r="AH1955">
        <v>2765.6824890818943</v>
      </c>
      <c r="AI1955">
        <v>575.73845981432032</v>
      </c>
      <c r="AJ1955">
        <v>4076.8983617556205</v>
      </c>
      <c r="AK1955">
        <v>481.12409753714184</v>
      </c>
      <c r="AL1955">
        <v>56037.015625</v>
      </c>
      <c r="AM1955">
        <v>42082.17578125</v>
      </c>
      <c r="AN1955">
        <v>13954.830078125</v>
      </c>
      <c r="AO1955" s="5" t="s">
        <v>2677</v>
      </c>
    </row>
    <row r="1956" spans="1:41" ht="15" x14ac:dyDescent="0.25">
      <c r="A1956">
        <v>2017</v>
      </c>
      <c r="B1956" s="5" t="s">
        <v>1806</v>
      </c>
      <c r="C1956" s="5" t="s">
        <v>474</v>
      </c>
      <c r="D1956" s="5" t="s">
        <v>153</v>
      </c>
      <c r="E1956" s="5" t="s">
        <v>174</v>
      </c>
      <c r="F1956" s="5" t="s">
        <v>174</v>
      </c>
      <c r="G1956" s="5" t="s">
        <v>94</v>
      </c>
      <c r="H1956" s="5" t="s">
        <v>319</v>
      </c>
      <c r="I1956">
        <v>1472.8263482820064</v>
      </c>
      <c r="J1956">
        <v>4558.9745761868107</v>
      </c>
      <c r="K1956">
        <v>250.20973584664404</v>
      </c>
      <c r="L1956">
        <v>271.74418032524864</v>
      </c>
      <c r="M1956">
        <v>1345.7944812038841</v>
      </c>
      <c r="N1956">
        <v>985.45719733042995</v>
      </c>
      <c r="O1956">
        <v>1517.6656108730867</v>
      </c>
      <c r="P1956">
        <v>692.17857252657677</v>
      </c>
      <c r="Q1956">
        <v>592.30899718296814</v>
      </c>
      <c r="R1956">
        <v>716.80987521115208</v>
      </c>
      <c r="S1956">
        <v>824.46158860943365</v>
      </c>
      <c r="T1956">
        <v>984.43174759335352</v>
      </c>
      <c r="U1956">
        <v>139.58539764211054</v>
      </c>
      <c r="V1956">
        <v>726.01841385009823</v>
      </c>
      <c r="W1956">
        <v>267.05787502680943</v>
      </c>
      <c r="X1956">
        <v>1310.5247639836518</v>
      </c>
      <c r="Y1956">
        <v>7077.6540853013812</v>
      </c>
      <c r="Z1956">
        <v>1320.7792613544161</v>
      </c>
      <c r="AA1956">
        <v>6857.0760147019428</v>
      </c>
      <c r="AB1956">
        <v>89.214127125647664</v>
      </c>
      <c r="AC1956">
        <v>1322.5481621508727</v>
      </c>
      <c r="AD1956">
        <v>2638.1673604283205</v>
      </c>
      <c r="AE1956">
        <v>1025.44973707641</v>
      </c>
      <c r="AF1956">
        <v>3222.2824966101148</v>
      </c>
      <c r="AG1956">
        <v>7120.1738016234958</v>
      </c>
      <c r="AH1956">
        <v>2672.2707423342704</v>
      </c>
      <c r="AI1956">
        <v>586.55724960770647</v>
      </c>
      <c r="AJ1956">
        <v>4220.126596987875</v>
      </c>
      <c r="AK1956">
        <v>496.31767274498242</v>
      </c>
      <c r="AL1956">
        <v>55304.66015625</v>
      </c>
      <c r="AM1956">
        <v>42321.9921875</v>
      </c>
      <c r="AN1956">
        <v>12982.673828125</v>
      </c>
      <c r="AO1956" s="5" t="s">
        <v>2678</v>
      </c>
    </row>
    <row r="1957" spans="1:41" ht="15" x14ac:dyDescent="0.25">
      <c r="A1957">
        <v>2017</v>
      </c>
      <c r="B1957" s="5" t="s">
        <v>1808</v>
      </c>
      <c r="C1957" s="5" t="s">
        <v>474</v>
      </c>
      <c r="D1957" s="5" t="s">
        <v>153</v>
      </c>
      <c r="E1957" s="5" t="s">
        <v>174</v>
      </c>
      <c r="F1957" s="5" t="s">
        <v>174</v>
      </c>
      <c r="G1957" s="5" t="s">
        <v>94</v>
      </c>
      <c r="H1957" s="5" t="s">
        <v>319</v>
      </c>
      <c r="I1957">
        <v>1396.1650472649158</v>
      </c>
      <c r="J1957">
        <v>3075.5439952954698</v>
      </c>
      <c r="K1957">
        <v>287.67717310990201</v>
      </c>
      <c r="L1957">
        <v>273.26901495091522</v>
      </c>
      <c r="M1957">
        <v>1373.6210052032368</v>
      </c>
      <c r="N1957">
        <v>1065.9859107192663</v>
      </c>
      <c r="O1957">
        <v>1870.7275940304087</v>
      </c>
      <c r="P1957">
        <v>849.93840008621498</v>
      </c>
      <c r="Q1957">
        <v>692.58353388810031</v>
      </c>
      <c r="R1957">
        <v>814.10980260046347</v>
      </c>
      <c r="S1957">
        <v>956.4141114007881</v>
      </c>
      <c r="T1957">
        <v>903.52762759867881</v>
      </c>
      <c r="U1957">
        <v>144.96598825027692</v>
      </c>
      <c r="V1957">
        <v>766.99456387265627</v>
      </c>
      <c r="W1957">
        <v>228.69288174108783</v>
      </c>
      <c r="X1957">
        <v>1466.7265154685219</v>
      </c>
      <c r="Y1957">
        <v>7198.1034332028084</v>
      </c>
      <c r="Z1957">
        <v>1626.4510251638715</v>
      </c>
      <c r="AA1957">
        <v>6922.6494034048737</v>
      </c>
      <c r="AB1957">
        <v>110.43115448428297</v>
      </c>
      <c r="AC1957">
        <v>1266.9465178105918</v>
      </c>
      <c r="AD1957">
        <v>2838.3475863621393</v>
      </c>
      <c r="AE1957">
        <v>1505.8793793311313</v>
      </c>
      <c r="AF1957">
        <v>2893.5905848492184</v>
      </c>
      <c r="AG1957">
        <v>8462.5156803717928</v>
      </c>
      <c r="AH1957">
        <v>2704.8514185309846</v>
      </c>
      <c r="AI1957">
        <v>637.48893725017899</v>
      </c>
      <c r="AJ1957">
        <v>3641.1416203967638</v>
      </c>
      <c r="AK1957">
        <v>498.18509562297055</v>
      </c>
      <c r="AL1957">
        <v>56473.51953125</v>
      </c>
      <c r="AM1957">
        <v>42596.83203125</v>
      </c>
      <c r="AN1957">
        <v>13876.6923828125</v>
      </c>
      <c r="AO1957" s="5" t="s">
        <v>2676</v>
      </c>
    </row>
    <row r="1958" spans="1:41" ht="15" x14ac:dyDescent="0.25">
      <c r="A1958">
        <v>2017</v>
      </c>
      <c r="B1958" s="5" t="s">
        <v>1808</v>
      </c>
      <c r="C1958" s="5" t="s">
        <v>474</v>
      </c>
      <c r="D1958" s="5" t="s">
        <v>153</v>
      </c>
      <c r="E1958" s="5" t="s">
        <v>174</v>
      </c>
      <c r="F1958" s="5" t="s">
        <v>174</v>
      </c>
      <c r="G1958" s="5" t="s">
        <v>97</v>
      </c>
      <c r="H1958" s="5" t="s">
        <v>319</v>
      </c>
      <c r="I1958">
        <v>1449.737317622021</v>
      </c>
      <c r="J1958">
        <v>3187.3</v>
      </c>
      <c r="K1958">
        <v>295.21394843399992</v>
      </c>
      <c r="L1958">
        <v>278</v>
      </c>
      <c r="M1958">
        <v>1402.4644499999999</v>
      </c>
      <c r="N1958">
        <v>1094.3164207015041</v>
      </c>
      <c r="O1958">
        <v>1863.4237439999999</v>
      </c>
      <c r="P1958">
        <v>863.55240000000003</v>
      </c>
      <c r="Q1958">
        <v>708.37979471245944</v>
      </c>
      <c r="R1958">
        <v>858.79076526656866</v>
      </c>
      <c r="S1958">
        <v>975.54431999999997</v>
      </c>
      <c r="T1958">
        <v>927.20249999999976</v>
      </c>
      <c r="U1958">
        <v>150.23375999999999</v>
      </c>
      <c r="V1958">
        <v>783</v>
      </c>
      <c r="W1958">
        <v>232.12819999999999</v>
      </c>
      <c r="X1958">
        <v>1490.22</v>
      </c>
      <c r="Y1958">
        <v>7474.5099000000009</v>
      </c>
      <c r="Z1958">
        <v>1663.8436243000001</v>
      </c>
      <c r="AA1958">
        <v>7206.1318685721126</v>
      </c>
      <c r="AB1958">
        <v>110</v>
      </c>
      <c r="AC1958">
        <v>1281.0562</v>
      </c>
      <c r="AD1958">
        <v>2903.0838623354648</v>
      </c>
      <c r="AE1958">
        <v>1564.9992557861499</v>
      </c>
      <c r="AF1958">
        <v>3015.8137195743079</v>
      </c>
      <c r="AG1958">
        <v>8931.2301252890265</v>
      </c>
      <c r="AH1958">
        <v>2805.8891161826382</v>
      </c>
      <c r="AI1958">
        <v>647.70000000000005</v>
      </c>
      <c r="AJ1958">
        <v>3781.7952948602569</v>
      </c>
      <c r="AK1958">
        <v>509.63852107999998</v>
      </c>
      <c r="AL1958">
        <v>58455.1953125</v>
      </c>
      <c r="AM1958">
        <v>44292.6953125</v>
      </c>
      <c r="AN1958">
        <v>14162.5087890625</v>
      </c>
      <c r="AO1958" s="5" t="s">
        <v>2681</v>
      </c>
    </row>
    <row r="1959" spans="1:41" ht="15" x14ac:dyDescent="0.25">
      <c r="A1959">
        <v>2017</v>
      </c>
      <c r="B1959" s="5" t="s">
        <v>803</v>
      </c>
      <c r="C1959" s="5" t="s">
        <v>474</v>
      </c>
      <c r="D1959" s="5" t="s">
        <v>153</v>
      </c>
      <c r="E1959" s="5" t="s">
        <v>174</v>
      </c>
      <c r="F1959" s="5" t="s">
        <v>174</v>
      </c>
      <c r="G1959" s="5" t="s">
        <v>97</v>
      </c>
      <c r="H1959" s="5" t="s">
        <v>319</v>
      </c>
      <c r="I1959">
        <v>1382.598318523897</v>
      </c>
      <c r="J1959">
        <v>3267.266365</v>
      </c>
      <c r="K1959">
        <v>265.11811999999998</v>
      </c>
      <c r="L1959">
        <v>258</v>
      </c>
      <c r="M1959">
        <v>1300</v>
      </c>
      <c r="N1959">
        <v>1137.9192459000001</v>
      </c>
      <c r="O1959">
        <v>1509.6</v>
      </c>
      <c r="P1959">
        <v>1067.0899999999999</v>
      </c>
      <c r="Q1959">
        <v>699.53780462263808</v>
      </c>
      <c r="R1959">
        <v>825.91498250000006</v>
      </c>
      <c r="S1959">
        <v>997.63448255199989</v>
      </c>
      <c r="T1959">
        <v>782.75</v>
      </c>
      <c r="U1959">
        <v>120</v>
      </c>
      <c r="V1959">
        <v>1001</v>
      </c>
      <c r="W1959">
        <v>273</v>
      </c>
      <c r="X1959">
        <v>1119</v>
      </c>
      <c r="Y1959">
        <v>8780</v>
      </c>
      <c r="Z1959">
        <v>983.60724000000016</v>
      </c>
      <c r="AA1959">
        <v>7374.0299220935894</v>
      </c>
      <c r="AB1959">
        <v>87</v>
      </c>
      <c r="AC1959">
        <v>1251.655</v>
      </c>
      <c r="AD1959">
        <v>2866.848413520001</v>
      </c>
      <c r="AE1959">
        <v>1200</v>
      </c>
      <c r="AF1959">
        <v>2837.949187389856</v>
      </c>
      <c r="AG1959">
        <v>9387.4418529900704</v>
      </c>
      <c r="AH1959">
        <v>2551.25</v>
      </c>
      <c r="AI1959">
        <v>635</v>
      </c>
      <c r="AJ1959">
        <v>4204.9629999999997</v>
      </c>
      <c r="AK1959">
        <v>496.24004000000002</v>
      </c>
      <c r="AL1959">
        <v>58662.4140625</v>
      </c>
      <c r="AM1959">
        <v>45778.97265625</v>
      </c>
      <c r="AN1959">
        <v>12883.44140625</v>
      </c>
      <c r="AO1959" s="5" t="s">
        <v>1079</v>
      </c>
    </row>
    <row r="1960" spans="1:41" ht="15" x14ac:dyDescent="0.25">
      <c r="A1960">
        <v>2017</v>
      </c>
      <c r="B1960" s="5" t="s">
        <v>1806</v>
      </c>
      <c r="C1960" s="5" t="s">
        <v>474</v>
      </c>
      <c r="D1960" s="5" t="s">
        <v>153</v>
      </c>
      <c r="E1960" s="5" t="s">
        <v>174</v>
      </c>
      <c r="F1960" s="5" t="s">
        <v>174</v>
      </c>
      <c r="G1960" s="5" t="s">
        <v>97</v>
      </c>
      <c r="H1960" s="5" t="s">
        <v>319</v>
      </c>
      <c r="I1960">
        <v>1527.9505996974949</v>
      </c>
      <c r="J1960">
        <v>4350.126601953124</v>
      </c>
      <c r="K1960">
        <v>273</v>
      </c>
      <c r="L1960">
        <v>286.84452240000002</v>
      </c>
      <c r="M1960">
        <v>1410.8239682413359</v>
      </c>
      <c r="N1960">
        <v>1060.764187890625</v>
      </c>
      <c r="O1960">
        <v>1583.6</v>
      </c>
      <c r="P1960">
        <v>734.40000000000009</v>
      </c>
      <c r="Q1960">
        <v>622.66250200000013</v>
      </c>
      <c r="R1960">
        <v>747.43360931127449</v>
      </c>
      <c r="S1960">
        <v>865.82006249999995</v>
      </c>
      <c r="T1960">
        <v>1059.6603749999999</v>
      </c>
      <c r="U1960">
        <v>127</v>
      </c>
      <c r="V1960">
        <v>762</v>
      </c>
      <c r="W1960">
        <v>275.5564827696</v>
      </c>
      <c r="X1960">
        <v>1438.2528779558791</v>
      </c>
      <c r="Y1960">
        <v>8092</v>
      </c>
      <c r="Z1960">
        <v>1388.3352</v>
      </c>
      <c r="AA1960">
        <v>7299.6984734624011</v>
      </c>
      <c r="AB1960">
        <v>87</v>
      </c>
      <c r="AC1960">
        <v>1420.83932670376</v>
      </c>
      <c r="AD1960">
        <v>2751.4951635000002</v>
      </c>
      <c r="AE1960">
        <v>1078.912321515872</v>
      </c>
      <c r="AF1960">
        <v>3401.3390191897652</v>
      </c>
      <c r="AG1960">
        <v>7506.9700664650072</v>
      </c>
      <c r="AH1960">
        <v>2840.4854999999998</v>
      </c>
      <c r="AI1960">
        <v>607.01097600000014</v>
      </c>
      <c r="AJ1960">
        <v>4498.4652290195772</v>
      </c>
      <c r="AK1960">
        <v>486</v>
      </c>
      <c r="AL1960">
        <v>58584.44921875</v>
      </c>
      <c r="AM1960">
        <v>44905.7421875</v>
      </c>
      <c r="AN1960">
        <v>13678.705078125</v>
      </c>
      <c r="AO1960" s="5" t="s">
        <v>2680</v>
      </c>
    </row>
    <row r="1961" spans="1:41" ht="15" x14ac:dyDescent="0.25">
      <c r="A1961">
        <v>2017</v>
      </c>
      <c r="B1961" s="5" t="s">
        <v>1807</v>
      </c>
      <c r="C1961" s="5" t="s">
        <v>474</v>
      </c>
      <c r="D1961" s="5" t="s">
        <v>153</v>
      </c>
      <c r="E1961" s="5" t="s">
        <v>174</v>
      </c>
      <c r="F1961" s="5" t="s">
        <v>174</v>
      </c>
      <c r="G1961" s="5" t="s">
        <v>97</v>
      </c>
      <c r="H1961" s="5" t="s">
        <v>319</v>
      </c>
      <c r="I1961">
        <v>1895.125267346154</v>
      </c>
      <c r="J1961">
        <v>3329.5</v>
      </c>
      <c r="K1961">
        <v>259.6532663316583</v>
      </c>
      <c r="L1961">
        <v>303.96170000000001</v>
      </c>
      <c r="M1961">
        <v>1641.9125939999999</v>
      </c>
      <c r="N1961">
        <v>1143</v>
      </c>
      <c r="O1961">
        <v>1583.6</v>
      </c>
      <c r="P1961">
        <v>772.29604208640001</v>
      </c>
      <c r="Q1961">
        <v>767.23482861055811</v>
      </c>
      <c r="R1961">
        <v>595.54026187357397</v>
      </c>
      <c r="S1961">
        <v>978.66530253483666</v>
      </c>
      <c r="T1961">
        <v>1108.717875</v>
      </c>
      <c r="U1961">
        <v>153.2384352</v>
      </c>
      <c r="V1961">
        <v>764</v>
      </c>
      <c r="W1961">
        <v>267.47643599999998</v>
      </c>
      <c r="X1961">
        <v>1683.6483000000001</v>
      </c>
      <c r="Y1961">
        <v>8052.6974999999984</v>
      </c>
      <c r="Z1961">
        <v>1777.376</v>
      </c>
      <c r="AA1961">
        <v>7241.0431553117332</v>
      </c>
      <c r="AB1961">
        <v>109</v>
      </c>
      <c r="AC1961">
        <v>1386.821451776</v>
      </c>
      <c r="AD1961">
        <v>3380.1492409319949</v>
      </c>
      <c r="AE1961">
        <v>1560.6</v>
      </c>
      <c r="AF1961">
        <v>2977.4312998951509</v>
      </c>
      <c r="AG1961">
        <v>7904</v>
      </c>
      <c r="AH1961">
        <v>3056.3955946065212</v>
      </c>
      <c r="AI1961">
        <v>595.10880000000009</v>
      </c>
      <c r="AJ1961">
        <v>4494.7574162781939</v>
      </c>
      <c r="AK1961">
        <v>517.99186999999984</v>
      </c>
      <c r="AL1961">
        <v>60300.94140625</v>
      </c>
      <c r="AM1961">
        <v>45118.625</v>
      </c>
      <c r="AN1961">
        <v>15182.3193359375</v>
      </c>
      <c r="AO1961" s="5" t="s">
        <v>2679</v>
      </c>
    </row>
    <row r="1962" spans="1:41" ht="15" x14ac:dyDescent="0.25">
      <c r="A1962">
        <v>2017</v>
      </c>
      <c r="B1962" s="5" t="s">
        <v>1807</v>
      </c>
      <c r="C1962" s="5" t="s">
        <v>474</v>
      </c>
      <c r="D1962" s="5" t="s">
        <v>153</v>
      </c>
      <c r="E1962" s="5" t="s">
        <v>177</v>
      </c>
      <c r="F1962" s="5" t="s">
        <v>177</v>
      </c>
      <c r="G1962" s="5" t="s">
        <v>94</v>
      </c>
      <c r="H1962" s="5" t="s">
        <v>319</v>
      </c>
      <c r="I1962">
        <v>4294.0940668047451</v>
      </c>
      <c r="J1962">
        <v>4837.187348091803</v>
      </c>
      <c r="K1962">
        <v>701.9589975764585</v>
      </c>
      <c r="L1962">
        <v>162.75683383212515</v>
      </c>
      <c r="M1962">
        <v>1782.5743958047749</v>
      </c>
      <c r="N1962">
        <v>3086.0386674662695</v>
      </c>
      <c r="O1962">
        <v>1857.0584936318548</v>
      </c>
      <c r="P1962">
        <v>2720.6661833533353</v>
      </c>
      <c r="Q1962">
        <v>897.8299058642898</v>
      </c>
      <c r="R1962">
        <v>2498.6193600537931</v>
      </c>
      <c r="S1962">
        <v>2572.4515662451599</v>
      </c>
      <c r="T1962">
        <v>2717.6465760466172</v>
      </c>
      <c r="U1962">
        <v>256.66662107106936</v>
      </c>
      <c r="V1962">
        <v>2704.5616110508367</v>
      </c>
      <c r="W1962">
        <v>2021.093627890491</v>
      </c>
      <c r="X1962">
        <v>2793.8696731094133</v>
      </c>
      <c r="Y1962">
        <v>16087.461194427065</v>
      </c>
      <c r="Z1962">
        <v>2038.2349320349626</v>
      </c>
      <c r="AA1962">
        <v>11716.686146868953</v>
      </c>
      <c r="AB1962">
        <v>789.12404282242505</v>
      </c>
      <c r="AC1962">
        <v>2429.7773461394568</v>
      </c>
      <c r="AD1962">
        <v>1662.7970902329671</v>
      </c>
      <c r="AE1962">
        <v>4182.7015274103887</v>
      </c>
      <c r="AF1962">
        <v>7138.3516730824467</v>
      </c>
      <c r="AG1962">
        <v>43621.247152854921</v>
      </c>
      <c r="AH1962">
        <v>5943.8782429219955</v>
      </c>
      <c r="AI1962">
        <v>1132.3527400194237</v>
      </c>
      <c r="AJ1962">
        <v>4755.9206967475238</v>
      </c>
      <c r="AK1962">
        <v>2260.0713893588036</v>
      </c>
      <c r="AL1962">
        <v>139663.703125</v>
      </c>
      <c r="AM1962">
        <v>113428.8046875</v>
      </c>
      <c r="AN1962">
        <v>26234.880859375</v>
      </c>
      <c r="AO1962" s="5" t="s">
        <v>2684</v>
      </c>
    </row>
    <row r="1963" spans="1:41" ht="15" x14ac:dyDescent="0.25">
      <c r="A1963">
        <v>2017</v>
      </c>
      <c r="B1963" s="5" t="s">
        <v>1806</v>
      </c>
      <c r="C1963" s="5" t="s">
        <v>474</v>
      </c>
      <c r="D1963" s="5" t="s">
        <v>153</v>
      </c>
      <c r="E1963" s="5" t="s">
        <v>177</v>
      </c>
      <c r="F1963" s="5" t="s">
        <v>177</v>
      </c>
      <c r="G1963" s="5" t="s">
        <v>94</v>
      </c>
      <c r="H1963" s="5" t="s">
        <v>319</v>
      </c>
      <c r="I1963">
        <v>6093.0753900349655</v>
      </c>
      <c r="J1963">
        <v>574.25185276278955</v>
      </c>
      <c r="K1963">
        <v>0</v>
      </c>
      <c r="L1963">
        <v>165.81522248525548</v>
      </c>
      <c r="M1963">
        <v>2200.7289606867912</v>
      </c>
      <c r="N1963">
        <v>1859.1403733195314</v>
      </c>
      <c r="O1963">
        <v>1907.3365109621225</v>
      </c>
      <c r="P1963">
        <v>3589.0740797674348</v>
      </c>
      <c r="Q1963">
        <v>1296.9071811461772</v>
      </c>
      <c r="R1963">
        <v>2286.7502108952217</v>
      </c>
      <c r="S1963">
        <v>1961.6853470271722</v>
      </c>
      <c r="T1963">
        <v>2645.6603216571375</v>
      </c>
      <c r="U1963">
        <v>250.59425718426141</v>
      </c>
      <c r="V1963">
        <v>3018.9240259529511</v>
      </c>
      <c r="W1963">
        <v>1133.121959469433</v>
      </c>
      <c r="X1963">
        <v>4742.5061890198795</v>
      </c>
      <c r="Y1963">
        <v>16629.718386168141</v>
      </c>
      <c r="Z1963">
        <v>1374.3793061830502</v>
      </c>
      <c r="AA1963">
        <v>14940.245882882748</v>
      </c>
      <c r="AB1963">
        <v>803.95259386790542</v>
      </c>
      <c r="AC1963">
        <v>2868.6894211440544</v>
      </c>
      <c r="AD1963">
        <v>2061.9920246018442</v>
      </c>
      <c r="AE1963">
        <v>3573.6702285880519</v>
      </c>
      <c r="AF1963">
        <v>8111.2710554056548</v>
      </c>
      <c r="AG1963">
        <v>43582.428491281011</v>
      </c>
      <c r="AH1963">
        <v>7052.5727713600609</v>
      </c>
      <c r="AI1963">
        <v>1153.6309542109611</v>
      </c>
      <c r="AJ1963">
        <v>4477.3993710024324</v>
      </c>
      <c r="AK1963">
        <v>1658.1522248525548</v>
      </c>
      <c r="AL1963">
        <v>142013.6875</v>
      </c>
      <c r="AM1963">
        <v>114692.3359375</v>
      </c>
      <c r="AN1963">
        <v>27321.337890625</v>
      </c>
      <c r="AO1963" s="5" t="s">
        <v>2682</v>
      </c>
    </row>
    <row r="1964" spans="1:41" ht="15" x14ac:dyDescent="0.25">
      <c r="A1964">
        <v>2017</v>
      </c>
      <c r="B1964" s="5" t="s">
        <v>803</v>
      </c>
      <c r="C1964" s="5" t="s">
        <v>474</v>
      </c>
      <c r="D1964" s="5" t="s">
        <v>153</v>
      </c>
      <c r="E1964" s="5" t="s">
        <v>177</v>
      </c>
      <c r="F1964" s="5" t="s">
        <v>177</v>
      </c>
      <c r="G1964" s="5" t="s">
        <v>94</v>
      </c>
      <c r="H1964" s="5" t="s">
        <v>319</v>
      </c>
      <c r="I1964">
        <v>6220.4399384594044</v>
      </c>
      <c r="J1964">
        <v>3481.4296305879998</v>
      </c>
      <c r="K1964">
        <v>155.80199999999999</v>
      </c>
      <c r="L1964">
        <v>251.2315270935961</v>
      </c>
      <c r="M1964">
        <v>2200.5349999999999</v>
      </c>
      <c r="N1964">
        <v>1509.6797578354981</v>
      </c>
      <c r="O1964">
        <v>1820</v>
      </c>
      <c r="P1964">
        <v>3660.4270000000001</v>
      </c>
      <c r="Q1964">
        <v>680.62599999999998</v>
      </c>
      <c r="R1964">
        <v>1970</v>
      </c>
      <c r="S1964">
        <v>3045</v>
      </c>
      <c r="T1964">
        <v>2400</v>
      </c>
      <c r="U1964">
        <v>250</v>
      </c>
      <c r="V1964">
        <v>2032</v>
      </c>
      <c r="W1964">
        <v>1935</v>
      </c>
      <c r="X1964">
        <v>2865.6862745098042</v>
      </c>
      <c r="Y1964">
        <v>18074</v>
      </c>
      <c r="Z1964">
        <v>809.38800000000003</v>
      </c>
      <c r="AA1964">
        <v>13252.132703074431</v>
      </c>
      <c r="AB1964">
        <v>784</v>
      </c>
      <c r="AC1964">
        <v>2123.8560000000002</v>
      </c>
      <c r="AD1964">
        <v>1653.8689999999999</v>
      </c>
      <c r="AE1964">
        <v>4508</v>
      </c>
      <c r="AF1964">
        <v>6789.1625615763551</v>
      </c>
      <c r="AG1964">
        <v>41677.200859802782</v>
      </c>
      <c r="AH1964">
        <v>3400.444239999998</v>
      </c>
      <c r="AI1964">
        <v>1160</v>
      </c>
      <c r="AJ1964">
        <v>4350.4825903021574</v>
      </c>
      <c r="AK1964">
        <v>2283.5050000000001</v>
      </c>
      <c r="AL1964">
        <v>135343.890625</v>
      </c>
      <c r="AM1964">
        <v>111640.0546875</v>
      </c>
      <c r="AN1964">
        <v>23703.841796875</v>
      </c>
      <c r="AO1964" s="5" t="s">
        <v>1080</v>
      </c>
    </row>
    <row r="1965" spans="1:41" ht="15" x14ac:dyDescent="0.25">
      <c r="A1965">
        <v>2017</v>
      </c>
      <c r="B1965" s="5" t="s">
        <v>1808</v>
      </c>
      <c r="C1965" s="5" t="s">
        <v>474</v>
      </c>
      <c r="D1965" s="5" t="s">
        <v>153</v>
      </c>
      <c r="E1965" s="5" t="s">
        <v>177</v>
      </c>
      <c r="F1965" s="5" t="s">
        <v>177</v>
      </c>
      <c r="G1965" s="5" t="s">
        <v>94</v>
      </c>
      <c r="H1965" s="5" t="s">
        <v>319</v>
      </c>
      <c r="I1965">
        <v>3047.8998637662098</v>
      </c>
      <c r="J1965">
        <v>3943.6855620654651</v>
      </c>
      <c r="K1965">
        <v>183.97830337081541</v>
      </c>
      <c r="L1965">
        <v>376.48213210863497</v>
      </c>
      <c r="M1965">
        <v>1822.523648181847</v>
      </c>
      <c r="N1965">
        <v>835.63929614664391</v>
      </c>
      <c r="O1965">
        <v>2096.1840960289351</v>
      </c>
      <c r="P1965">
        <v>3564.3492282645111</v>
      </c>
      <c r="Q1965">
        <v>1152.7203928412273</v>
      </c>
      <c r="R1965">
        <v>2340.1365554805784</v>
      </c>
      <c r="S1965">
        <v>3153.9153406954752</v>
      </c>
      <c r="T1965">
        <v>1932.5452034749519</v>
      </c>
      <c r="U1965">
        <v>258.5092934518442</v>
      </c>
      <c r="V1965">
        <v>2431.4932378266667</v>
      </c>
      <c r="W1965">
        <v>1942.5843993371595</v>
      </c>
      <c r="X1965">
        <v>2646.0107750103175</v>
      </c>
      <c r="Y1965">
        <v>17289.503113893828</v>
      </c>
      <c r="Z1965">
        <v>623.21422874777613</v>
      </c>
      <c r="AA1965">
        <v>9941.171845431405</v>
      </c>
      <c r="AB1965">
        <v>787.07295559707131</v>
      </c>
      <c r="AC1965">
        <v>3126.205591491429</v>
      </c>
      <c r="AD1965">
        <v>1640.1054358480187</v>
      </c>
      <c r="AE1965">
        <v>4292.4799397566758</v>
      </c>
      <c r="AF1965">
        <v>6719.2337905755085</v>
      </c>
      <c r="AG1965">
        <v>41896.066212495018</v>
      </c>
      <c r="AH1965">
        <v>3819.5536694463922</v>
      </c>
      <c r="AI1965">
        <v>1164.5467200160749</v>
      </c>
      <c r="AJ1965">
        <v>4317.6202139759298</v>
      </c>
      <c r="AK1965">
        <v>2320.8843895756227</v>
      </c>
      <c r="AL1965">
        <v>129666.3125</v>
      </c>
      <c r="AM1965">
        <v>106156.4140625</v>
      </c>
      <c r="AN1965">
        <v>23509.904296875</v>
      </c>
      <c r="AO1965" s="5" t="s">
        <v>2683</v>
      </c>
    </row>
    <row r="1966" spans="1:41" ht="15" x14ac:dyDescent="0.25">
      <c r="A1966">
        <v>2017</v>
      </c>
      <c r="B1966" s="5" t="s">
        <v>1806</v>
      </c>
      <c r="C1966" s="5" t="s">
        <v>474</v>
      </c>
      <c r="D1966" s="5" t="s">
        <v>153</v>
      </c>
      <c r="E1966" s="5" t="s">
        <v>177</v>
      </c>
      <c r="F1966" s="5" t="s">
        <v>177</v>
      </c>
      <c r="G1966" s="5" t="s">
        <v>97</v>
      </c>
      <c r="H1966" s="5" t="s">
        <v>319</v>
      </c>
      <c r="I1966">
        <v>6321.1241481832676</v>
      </c>
      <c r="J1966">
        <v>585</v>
      </c>
      <c r="K1966"/>
      <c r="L1966">
        <v>175.02928027199999</v>
      </c>
      <c r="M1966">
        <v>2307.0693249999999</v>
      </c>
      <c r="N1966">
        <v>2001.2127707031241</v>
      </c>
      <c r="O1966">
        <v>2088</v>
      </c>
      <c r="P1966">
        <v>3808.0000000000009</v>
      </c>
      <c r="Q1966">
        <v>1173.21</v>
      </c>
      <c r="R1966">
        <v>2384.4453359675799</v>
      </c>
      <c r="S1966">
        <v>2060.0917656249999</v>
      </c>
      <c r="T1966">
        <v>2847.8372578125</v>
      </c>
      <c r="U1966">
        <v>228</v>
      </c>
      <c r="V1966">
        <v>3170</v>
      </c>
      <c r="W1966">
        <v>1169.1814056000001</v>
      </c>
      <c r="X1966">
        <v>5205.2599988366537</v>
      </c>
      <c r="Y1966">
        <v>17405</v>
      </c>
      <c r="Z1966">
        <v>1470.6780431523839</v>
      </c>
      <c r="AA1966">
        <v>15904.63483715262</v>
      </c>
      <c r="AB1966">
        <v>784</v>
      </c>
      <c r="AC1966">
        <v>3081.8890852577852</v>
      </c>
      <c r="AD1966">
        <v>2150.5690533395168</v>
      </c>
      <c r="AE1966">
        <v>3759.9861828925418</v>
      </c>
      <c r="AF1966">
        <v>8562</v>
      </c>
      <c r="AG1966">
        <v>45949.215593869259</v>
      </c>
      <c r="AH1966">
        <v>7426.4915454271841</v>
      </c>
      <c r="AI1966">
        <v>1193.8589999999999</v>
      </c>
      <c r="AJ1966">
        <v>4772.7064399595401</v>
      </c>
      <c r="AK1966">
        <v>1750</v>
      </c>
      <c r="AL1966">
        <v>149734.484375</v>
      </c>
      <c r="AM1966">
        <v>120752.140625</v>
      </c>
      <c r="AN1966">
        <v>28982.359375</v>
      </c>
      <c r="AO1966" s="5" t="s">
        <v>2686</v>
      </c>
    </row>
    <row r="1967" spans="1:41" ht="15" x14ac:dyDescent="0.25">
      <c r="A1967">
        <v>2017</v>
      </c>
      <c r="B1967" s="5" t="s">
        <v>803</v>
      </c>
      <c r="C1967" s="5" t="s">
        <v>474</v>
      </c>
      <c r="D1967" s="5" t="s">
        <v>153</v>
      </c>
      <c r="E1967" s="5" t="s">
        <v>177</v>
      </c>
      <c r="F1967" s="5" t="s">
        <v>177</v>
      </c>
      <c r="G1967" s="5" t="s">
        <v>97</v>
      </c>
      <c r="H1967" s="5" t="s">
        <v>319</v>
      </c>
      <c r="I1967">
        <v>6396.2308251405366</v>
      </c>
      <c r="J1967">
        <v>3554.5396528303481</v>
      </c>
      <c r="K1967">
        <v>155.80199999999999</v>
      </c>
      <c r="L1967">
        <v>255</v>
      </c>
      <c r="M1967">
        <v>2200.5349999999999</v>
      </c>
      <c r="N1967">
        <v>1509.6797578354981</v>
      </c>
      <c r="O1967">
        <v>1938</v>
      </c>
      <c r="P1967">
        <v>3660.4270000000001</v>
      </c>
      <c r="Q1967">
        <v>680.62599999999998</v>
      </c>
      <c r="R1967">
        <v>1970</v>
      </c>
      <c r="S1967">
        <v>3045</v>
      </c>
      <c r="T1967">
        <v>2373.5</v>
      </c>
      <c r="U1967">
        <v>250</v>
      </c>
      <c r="V1967">
        <v>2032</v>
      </c>
      <c r="W1967">
        <v>1935</v>
      </c>
      <c r="X1967">
        <v>2923</v>
      </c>
      <c r="Y1967">
        <v>18074</v>
      </c>
      <c r="Z1967">
        <v>809.38800000000003</v>
      </c>
      <c r="AA1967">
        <v>13502.45156053171</v>
      </c>
      <c r="AB1967">
        <v>784</v>
      </c>
      <c r="AC1967">
        <v>2123.8560000000002</v>
      </c>
      <c r="AD1967">
        <v>1653.8689999999999</v>
      </c>
      <c r="AE1967">
        <v>4508</v>
      </c>
      <c r="AF1967">
        <v>6891</v>
      </c>
      <c r="AG1967">
        <v>42469.067676139028</v>
      </c>
      <c r="AH1967">
        <v>3468.4531247999989</v>
      </c>
      <c r="AI1967">
        <v>1160</v>
      </c>
      <c r="AJ1967">
        <v>4407.038863976084</v>
      </c>
      <c r="AK1967">
        <v>2283.5050000000001</v>
      </c>
      <c r="AL1967">
        <v>137013.96875</v>
      </c>
      <c r="AM1967">
        <v>113093.3125</v>
      </c>
      <c r="AN1967">
        <v>23920.6640625</v>
      </c>
      <c r="AO1967" s="5" t="s">
        <v>1081</v>
      </c>
    </row>
    <row r="1968" spans="1:41" ht="15" x14ac:dyDescent="0.25">
      <c r="A1968">
        <v>2017</v>
      </c>
      <c r="B1968" s="5" t="s">
        <v>1807</v>
      </c>
      <c r="C1968" s="5" t="s">
        <v>474</v>
      </c>
      <c r="D1968" s="5" t="s">
        <v>153</v>
      </c>
      <c r="E1968" s="5" t="s">
        <v>177</v>
      </c>
      <c r="F1968" s="5" t="s">
        <v>177</v>
      </c>
      <c r="G1968" s="5" t="s">
        <v>97</v>
      </c>
      <c r="H1968" s="5" t="s">
        <v>319</v>
      </c>
      <c r="I1968">
        <v>4443.9698926771634</v>
      </c>
      <c r="J1968">
        <v>5092.7908800900732</v>
      </c>
      <c r="K1968">
        <v>740.62345035815235</v>
      </c>
      <c r="L1968">
        <v>171.25647000000001</v>
      </c>
      <c r="M1968">
        <v>1859.5495295999999</v>
      </c>
      <c r="N1968">
        <v>3302</v>
      </c>
      <c r="O1968">
        <v>2088</v>
      </c>
      <c r="P1968">
        <v>2873.9811409919998</v>
      </c>
      <c r="Q1968">
        <v>952.88019862500005</v>
      </c>
      <c r="R1968">
        <v>2659.8287407722951</v>
      </c>
      <c r="S1968">
        <v>2659</v>
      </c>
      <c r="T1968">
        <v>2848.4401463999998</v>
      </c>
      <c r="U1968">
        <v>270.60804000000002</v>
      </c>
      <c r="V1968">
        <v>2851</v>
      </c>
      <c r="W1968">
        <v>2089.0919880000001</v>
      </c>
      <c r="X1968">
        <v>3033.1131</v>
      </c>
      <c r="Y1968">
        <v>16680</v>
      </c>
      <c r="Z1968">
        <v>2119</v>
      </c>
      <c r="AA1968">
        <v>12419.585773263991</v>
      </c>
      <c r="AB1968">
        <v>784</v>
      </c>
      <c r="AC1968">
        <v>2652.7630622720012</v>
      </c>
      <c r="AD1968">
        <v>1764.7512198750001</v>
      </c>
      <c r="AE1968">
        <v>4323.4257574839376</v>
      </c>
      <c r="AF1968">
        <v>7511.3301024000002</v>
      </c>
      <c r="AG1968">
        <v>47036</v>
      </c>
      <c r="AH1968">
        <v>6539.2189835593344</v>
      </c>
      <c r="AI1968">
        <v>1170.45</v>
      </c>
      <c r="AJ1968">
        <v>5243.3757052828532</v>
      </c>
      <c r="AK1968">
        <v>2374.8788125000001</v>
      </c>
      <c r="AL1968">
        <v>148554.90625</v>
      </c>
      <c r="AM1968">
        <v>120603.7890625</v>
      </c>
      <c r="AN1968">
        <v>27951.1171875</v>
      </c>
      <c r="AO1968" s="5" t="s">
        <v>2687</v>
      </c>
    </row>
    <row r="1969" spans="1:41" ht="15" x14ac:dyDescent="0.25">
      <c r="A1969">
        <v>2017</v>
      </c>
      <c r="B1969" s="5" t="s">
        <v>1808</v>
      </c>
      <c r="C1969" s="5" t="s">
        <v>474</v>
      </c>
      <c r="D1969" s="5" t="s">
        <v>153</v>
      </c>
      <c r="E1969" s="5" t="s">
        <v>177</v>
      </c>
      <c r="F1969" s="5" t="s">
        <v>177</v>
      </c>
      <c r="G1969" s="5" t="s">
        <v>97</v>
      </c>
      <c r="H1969" s="5" t="s">
        <v>319</v>
      </c>
      <c r="I1969">
        <v>3191</v>
      </c>
      <c r="J1969">
        <v>4045.3369049522898</v>
      </c>
      <c r="K1969">
        <v>188.79830046000001</v>
      </c>
      <c r="L1969">
        <v>383</v>
      </c>
      <c r="M1969">
        <v>1860.7932000000001</v>
      </c>
      <c r="N1969">
        <v>857.84792684520414</v>
      </c>
      <c r="O1969">
        <v>2088</v>
      </c>
      <c r="P1969">
        <v>3621.44166</v>
      </c>
      <c r="Q1969">
        <v>1179.011332622392</v>
      </c>
      <c r="R1969">
        <v>2468.5707712768099</v>
      </c>
      <c r="S1969">
        <v>3217</v>
      </c>
      <c r="T1969">
        <v>1983.183125</v>
      </c>
      <c r="U1969">
        <v>267.90300000000002</v>
      </c>
      <c r="V1969">
        <v>2481</v>
      </c>
      <c r="W1969">
        <v>1971.7650000000001</v>
      </c>
      <c r="X1969">
        <v>2688.3935999999999</v>
      </c>
      <c r="Y1969">
        <v>17640</v>
      </c>
      <c r="Z1969">
        <v>637.54211164799995</v>
      </c>
      <c r="AA1969">
        <v>10348.262792433279</v>
      </c>
      <c r="AB1969">
        <v>784</v>
      </c>
      <c r="AC1969">
        <v>3188.7359999999999</v>
      </c>
      <c r="AD1969">
        <v>1677.5125239124129</v>
      </c>
      <c r="AE1969">
        <v>4461</v>
      </c>
      <c r="AF1969">
        <v>7003.0492761299984</v>
      </c>
      <c r="AG1969">
        <v>44216.569022853473</v>
      </c>
      <c r="AH1969">
        <v>3958.3485492613981</v>
      </c>
      <c r="AI1969">
        <v>1183.2</v>
      </c>
      <c r="AJ1969">
        <v>4484.4055827821549</v>
      </c>
      <c r="AK1969">
        <v>2370.628475</v>
      </c>
      <c r="AL1969">
        <v>134446.296875</v>
      </c>
      <c r="AM1969">
        <v>110474.671875</v>
      </c>
      <c r="AN1969">
        <v>23971.62109375</v>
      </c>
      <c r="AO1969" s="5" t="s">
        <v>2685</v>
      </c>
    </row>
    <row r="1970" spans="1:41" ht="15" x14ac:dyDescent="0.25">
      <c r="A1970">
        <v>2017</v>
      </c>
      <c r="B1970" s="5" t="s">
        <v>1807</v>
      </c>
      <c r="C1970" s="5" t="s">
        <v>474</v>
      </c>
      <c r="D1970" s="5" t="s">
        <v>153</v>
      </c>
      <c r="E1970" s="5" t="s">
        <v>183</v>
      </c>
      <c r="F1970" s="5" t="s">
        <v>184</v>
      </c>
      <c r="G1970" s="5" t="s">
        <v>94</v>
      </c>
      <c r="H1970" s="5" t="s">
        <v>319</v>
      </c>
      <c r="I1970">
        <v>15046.159580153701</v>
      </c>
      <c r="J1970">
        <v>21133.630913578083</v>
      </c>
      <c r="K1970">
        <v>2697.4419483715265</v>
      </c>
      <c r="L1970">
        <v>2893.2921003995857</v>
      </c>
      <c r="M1970">
        <v>10131.939861076677</v>
      </c>
      <c r="N1970">
        <v>10515.279177762595</v>
      </c>
      <c r="O1970">
        <v>6628.0138813885724</v>
      </c>
      <c r="P1970">
        <v>9232.9239219067404</v>
      </c>
      <c r="Q1970">
        <v>4679.3553062996225</v>
      </c>
      <c r="R1970">
        <v>7906.2532302142226</v>
      </c>
      <c r="S1970">
        <v>9480.7134133818272</v>
      </c>
      <c r="T1970">
        <v>11977.775649983238</v>
      </c>
      <c r="U1970">
        <v>2383.486524558878</v>
      </c>
      <c r="V1970">
        <v>9904.3119660365592</v>
      </c>
      <c r="W1970">
        <v>4416.4726141275796</v>
      </c>
      <c r="X1970">
        <v>16137.494817114442</v>
      </c>
      <c r="Y1970">
        <v>58337.806630031802</v>
      </c>
      <c r="Z1970">
        <v>6978.3124858263682</v>
      </c>
      <c r="AA1970">
        <v>66055.899161622932</v>
      </c>
      <c r="AB1970">
        <v>2246.5878361985365</v>
      </c>
      <c r="AC1970">
        <v>10340.141953972925</v>
      </c>
      <c r="AD1970">
        <v>13426.11109165939</v>
      </c>
      <c r="AE1970">
        <v>12701.11269436665</v>
      </c>
      <c r="AF1970">
        <v>36019.459207782515</v>
      </c>
      <c r="AG1970">
        <v>111619.784092848</v>
      </c>
      <c r="AH1970">
        <v>22641.180708843614</v>
      </c>
      <c r="AI1970">
        <v>4917.9337668754706</v>
      </c>
      <c r="AJ1970">
        <v>33487.379826184428</v>
      </c>
      <c r="AK1970">
        <v>8564.6991807872637</v>
      </c>
      <c r="AL1970">
        <v>532501</v>
      </c>
      <c r="AM1970">
        <v>419234.59375</v>
      </c>
      <c r="AN1970">
        <v>113266.3671875</v>
      </c>
      <c r="AO1970" s="5" t="s">
        <v>2690</v>
      </c>
    </row>
    <row r="1971" spans="1:41" ht="15" x14ac:dyDescent="0.25">
      <c r="A1971">
        <v>2017</v>
      </c>
      <c r="B1971" s="5" t="s">
        <v>1808</v>
      </c>
      <c r="C1971" s="5" t="s">
        <v>474</v>
      </c>
      <c r="D1971" s="5" t="s">
        <v>153</v>
      </c>
      <c r="E1971" s="5" t="s">
        <v>183</v>
      </c>
      <c r="F1971" s="5" t="s">
        <v>184</v>
      </c>
      <c r="G1971" s="5" t="s">
        <v>94</v>
      </c>
      <c r="H1971" s="5" t="s">
        <v>319</v>
      </c>
      <c r="I1971">
        <v>13671.644334390348</v>
      </c>
      <c r="J1971">
        <v>19306.528836885722</v>
      </c>
      <c r="K1971">
        <v>2697.9527712657105</v>
      </c>
      <c r="L1971">
        <v>3581.9866564069607</v>
      </c>
      <c r="M1971">
        <v>10841.434027074065</v>
      </c>
      <c r="N1971">
        <v>9785.7851990610852</v>
      </c>
      <c r="O1971">
        <v>7926.3065113353323</v>
      </c>
      <c r="P1971">
        <v>10262.199531653518</v>
      </c>
      <c r="Q1971">
        <v>5974.7372546183151</v>
      </c>
      <c r="R1971">
        <v>8378.5545927077019</v>
      </c>
      <c r="S1971">
        <v>11356.303089274898</v>
      </c>
      <c r="T1971">
        <v>11705.702375333994</v>
      </c>
      <c r="U1971">
        <v>2070.0919850423566</v>
      </c>
      <c r="V1971">
        <v>10563.241886214777</v>
      </c>
      <c r="W1971">
        <v>4805.0603155283961</v>
      </c>
      <c r="X1971">
        <v>15439.881668240712</v>
      </c>
      <c r="Y1971">
        <v>58626.895996119609</v>
      </c>
      <c r="Z1971">
        <v>6178.0291013595179</v>
      </c>
      <c r="AA1971">
        <v>70160.255715401756</v>
      </c>
      <c r="AB1971">
        <v>2241.7524360309444</v>
      </c>
      <c r="AC1971">
        <v>10418.937480971819</v>
      </c>
      <c r="AD1971">
        <v>13765.454302865108</v>
      </c>
      <c r="AE1971">
        <v>13365.21399739086</v>
      </c>
      <c r="AF1971">
        <v>36468.764962744812</v>
      </c>
      <c r="AG1971">
        <v>105970.6795350374</v>
      </c>
      <c r="AH1971">
        <v>20124.765230310571</v>
      </c>
      <c r="AI1971">
        <v>5058.7507949663805</v>
      </c>
      <c r="AJ1971">
        <v>30761.624775244512</v>
      </c>
      <c r="AK1971">
        <v>8808.7075197604572</v>
      </c>
      <c r="AL1971">
        <v>530317.25</v>
      </c>
      <c r="AM1971">
        <v>415545.1875</v>
      </c>
      <c r="AN1971">
        <v>114772.0703125</v>
      </c>
      <c r="AO1971" s="5" t="s">
        <v>2689</v>
      </c>
    </row>
    <row r="1972" spans="1:41" ht="15" x14ac:dyDescent="0.25">
      <c r="A1972">
        <v>2017</v>
      </c>
      <c r="B1972" s="5" t="s">
        <v>803</v>
      </c>
      <c r="C1972" s="5" t="s">
        <v>474</v>
      </c>
      <c r="D1972" s="5" t="s">
        <v>153</v>
      </c>
      <c r="E1972" s="5" t="s">
        <v>183</v>
      </c>
      <c r="F1972" s="5" t="s">
        <v>184</v>
      </c>
      <c r="G1972" s="5" t="s">
        <v>94</v>
      </c>
      <c r="H1972" s="5" t="s">
        <v>319</v>
      </c>
      <c r="I1972">
        <v>21949.10986225339</v>
      </c>
      <c r="J1972">
        <v>20924.93356496689</v>
      </c>
      <c r="K1972">
        <v>2896.180234204121</v>
      </c>
      <c r="L1972">
        <v>3744.7192118226599</v>
      </c>
      <c r="M1972">
        <v>11874.675149999999</v>
      </c>
      <c r="N1972">
        <v>10671.6044746355</v>
      </c>
      <c r="O1972">
        <v>6559.9759999999997</v>
      </c>
      <c r="P1972">
        <v>10312.48</v>
      </c>
      <c r="Q1972">
        <v>4699.6480299527311</v>
      </c>
      <c r="R1972">
        <v>8512.9995476560343</v>
      </c>
      <c r="S1972">
        <v>11901.07260671925</v>
      </c>
      <c r="T1972">
        <v>12200</v>
      </c>
      <c r="U1972">
        <v>2110.1570757190871</v>
      </c>
      <c r="V1972">
        <v>10831</v>
      </c>
      <c r="W1972">
        <v>4795</v>
      </c>
      <c r="X1972">
        <v>14339.215686274511</v>
      </c>
      <c r="Y1972">
        <v>63793</v>
      </c>
      <c r="Z1972">
        <v>6154.8259063291134</v>
      </c>
      <c r="AA1972">
        <v>73741.424358369492</v>
      </c>
      <c r="AB1972">
        <v>2289</v>
      </c>
      <c r="AC1972">
        <v>11268.89863</v>
      </c>
      <c r="AD1972">
        <v>13564.72063424</v>
      </c>
      <c r="AE1972">
        <v>13623</v>
      </c>
      <c r="AF1972">
        <v>37490.775310344827</v>
      </c>
      <c r="AG1972">
        <v>108804.65308740969</v>
      </c>
      <c r="AH1972">
        <v>24528.863827543471</v>
      </c>
      <c r="AI1972">
        <v>6143</v>
      </c>
      <c r="AJ1972">
        <v>30277.160816665371</v>
      </c>
      <c r="AK1972">
        <v>8635.9872747826084</v>
      </c>
      <c r="AL1972">
        <v>558638.125</v>
      </c>
      <c r="AM1972">
        <v>438910.40625</v>
      </c>
      <c r="AN1972">
        <v>119727.6953125</v>
      </c>
      <c r="AO1972" s="5" t="s">
        <v>1082</v>
      </c>
    </row>
    <row r="1973" spans="1:41" ht="15" x14ac:dyDescent="0.25">
      <c r="A1973">
        <v>2017</v>
      </c>
      <c r="B1973" s="5" t="s">
        <v>1806</v>
      </c>
      <c r="C1973" s="5" t="s">
        <v>474</v>
      </c>
      <c r="D1973" s="5" t="s">
        <v>153</v>
      </c>
      <c r="E1973" s="5" t="s">
        <v>183</v>
      </c>
      <c r="F1973" s="5" t="s">
        <v>184</v>
      </c>
      <c r="G1973" s="5" t="s">
        <v>94</v>
      </c>
      <c r="H1973" s="5" t="s">
        <v>319</v>
      </c>
      <c r="I1973">
        <v>16239.677831598832</v>
      </c>
      <c r="J1973">
        <v>11968.934548911098</v>
      </c>
      <c r="K1973">
        <v>952.64280574398481</v>
      </c>
      <c r="L1973">
        <v>2829.2209518425007</v>
      </c>
      <c r="M1973">
        <v>10218.02602181516</v>
      </c>
      <c r="N1973">
        <v>8950.125305202906</v>
      </c>
      <c r="O1973">
        <v>7005.8726037060333</v>
      </c>
      <c r="P1973">
        <v>8673.2538761922751</v>
      </c>
      <c r="Q1973">
        <v>5392.8092069063787</v>
      </c>
      <c r="R1973">
        <v>8616.717717632715</v>
      </c>
      <c r="S1973">
        <v>14598.302457019772</v>
      </c>
      <c r="T1973">
        <v>11382.492081548151</v>
      </c>
      <c r="U1973">
        <v>2357.564393246671</v>
      </c>
      <c r="V1973">
        <v>9673.0673698417759</v>
      </c>
      <c r="W1973">
        <v>3693.5981714676332</v>
      </c>
      <c r="X1973">
        <v>15246.822845388735</v>
      </c>
      <c r="Y1973">
        <v>62730.862215912304</v>
      </c>
      <c r="Z1973">
        <v>6168.6985469383617</v>
      </c>
      <c r="AA1973">
        <v>70646.264397377861</v>
      </c>
      <c r="AB1973">
        <v>2262.1421199905603</v>
      </c>
      <c r="AC1973">
        <v>10153.205943731253</v>
      </c>
      <c r="AD1973">
        <v>13022.377286074649</v>
      </c>
      <c r="AE1973">
        <v>13424.268583348308</v>
      </c>
      <c r="AF1973">
        <v>35647.994377549301</v>
      </c>
      <c r="AG1973">
        <v>108388.75222023077</v>
      </c>
      <c r="AH1973">
        <v>22230.372766606466</v>
      </c>
      <c r="AI1973">
        <v>5021.6273624631795</v>
      </c>
      <c r="AJ1973">
        <v>34125.26646623532</v>
      </c>
      <c r="AK1973">
        <v>8640.4394846058312</v>
      </c>
      <c r="AL1973">
        <v>530261.5</v>
      </c>
      <c r="AM1973">
        <v>415986.6875</v>
      </c>
      <c r="AN1973">
        <v>114274.7109375</v>
      </c>
      <c r="AO1973" s="5" t="s">
        <v>2688</v>
      </c>
    </row>
    <row r="1974" spans="1:41" ht="15" x14ac:dyDescent="0.25">
      <c r="A1974">
        <v>2017</v>
      </c>
      <c r="B1974" s="5" t="s">
        <v>1808</v>
      </c>
      <c r="C1974" s="5" t="s">
        <v>474</v>
      </c>
      <c r="D1974" s="5" t="s">
        <v>153</v>
      </c>
      <c r="E1974" s="5" t="s">
        <v>183</v>
      </c>
      <c r="F1974" s="5" t="s">
        <v>184</v>
      </c>
      <c r="G1974" s="5" t="s">
        <v>97</v>
      </c>
      <c r="H1974" s="5" t="s">
        <v>319</v>
      </c>
      <c r="I1974">
        <v>14462</v>
      </c>
      <c r="J1974">
        <v>19935.540949658302</v>
      </c>
      <c r="K1974">
        <v>2768.6356956431991</v>
      </c>
      <c r="L1974">
        <v>3644</v>
      </c>
      <c r="M1974">
        <v>11069.08365</v>
      </c>
      <c r="N1974">
        <v>10045.860198625551</v>
      </c>
      <c r="O1974">
        <v>7895.3599672</v>
      </c>
      <c r="P1974">
        <v>10426.57566</v>
      </c>
      <c r="Q1974">
        <v>6111.0074710081481</v>
      </c>
      <c r="R1974">
        <v>8838.3965989787157</v>
      </c>
      <c r="S1974">
        <v>11583.4520244736</v>
      </c>
      <c r="T1974">
        <v>12012.423500000001</v>
      </c>
      <c r="U1974">
        <v>2145.3149543039999</v>
      </c>
      <c r="V1974">
        <v>10779</v>
      </c>
      <c r="W1974">
        <v>4877.2397000000001</v>
      </c>
      <c r="X1974">
        <v>15687.191999999999</v>
      </c>
      <c r="Y1974">
        <v>60347.867700000003</v>
      </c>
      <c r="Z1974">
        <v>6320.0638519080003</v>
      </c>
      <c r="AA1974">
        <v>73033.317904161973</v>
      </c>
      <c r="AB1974">
        <v>2233</v>
      </c>
      <c r="AC1974">
        <v>10596.38962</v>
      </c>
      <c r="AD1974">
        <v>14079.41311923073</v>
      </c>
      <c r="AE1974">
        <v>13889.92388529144</v>
      </c>
      <c r="AF1974">
        <v>38009.178729860891</v>
      </c>
      <c r="AG1974">
        <v>111840.09119840051</v>
      </c>
      <c r="AH1974">
        <v>20864.356833470829</v>
      </c>
      <c r="AI1974">
        <v>5139.78</v>
      </c>
      <c r="AJ1974">
        <v>31949.915703800569</v>
      </c>
      <c r="AK1974">
        <v>8999.2024140157082</v>
      </c>
      <c r="AL1974">
        <v>549583.5625</v>
      </c>
      <c r="AM1974">
        <v>432374.4375</v>
      </c>
      <c r="AN1974">
        <v>117209.140625</v>
      </c>
      <c r="AO1974" s="5" t="s">
        <v>2692</v>
      </c>
    </row>
    <row r="1975" spans="1:41" ht="15" x14ac:dyDescent="0.25">
      <c r="A1975">
        <v>2017</v>
      </c>
      <c r="B1975" s="5" t="s">
        <v>803</v>
      </c>
      <c r="C1975" s="5" t="s">
        <v>474</v>
      </c>
      <c r="D1975" s="5" t="s">
        <v>153</v>
      </c>
      <c r="E1975" s="5" t="s">
        <v>183</v>
      </c>
      <c r="F1975" s="5" t="s">
        <v>184</v>
      </c>
      <c r="G1975" s="5" t="s">
        <v>97</v>
      </c>
      <c r="H1975" s="5" t="s">
        <v>319</v>
      </c>
      <c r="I1975">
        <v>22425.803095137529</v>
      </c>
      <c r="J1975">
        <v>21364.35716983119</v>
      </c>
      <c r="K1975">
        <v>3254.5148479999998</v>
      </c>
      <c r="L1975">
        <v>3800.889999999999</v>
      </c>
      <c r="M1975">
        <v>11874.675149999999</v>
      </c>
      <c r="N1975">
        <v>10671.6044746355</v>
      </c>
      <c r="O1975">
        <v>7014.9</v>
      </c>
      <c r="P1975">
        <v>10312.48</v>
      </c>
      <c r="Q1975">
        <v>4699.6480299527311</v>
      </c>
      <c r="R1975">
        <v>8512.9995476560343</v>
      </c>
      <c r="S1975">
        <v>11901.07260671925</v>
      </c>
      <c r="T1975">
        <v>12195.75</v>
      </c>
      <c r="U1975">
        <v>2110.1570757190871</v>
      </c>
      <c r="V1975">
        <v>10831</v>
      </c>
      <c r="W1975">
        <v>4795</v>
      </c>
      <c r="X1975">
        <v>14626</v>
      </c>
      <c r="Y1975">
        <v>63793</v>
      </c>
      <c r="Z1975">
        <v>6154.8259063291134</v>
      </c>
      <c r="AA1975">
        <v>75134.322354959659</v>
      </c>
      <c r="AB1975">
        <v>2289</v>
      </c>
      <c r="AC1975">
        <v>11268.89863</v>
      </c>
      <c r="AD1975">
        <v>13564.72063424</v>
      </c>
      <c r="AE1975">
        <v>13623</v>
      </c>
      <c r="AF1975">
        <v>38053.136939999997</v>
      </c>
      <c r="AG1975">
        <v>110871.9414960705</v>
      </c>
      <c r="AH1975">
        <v>25023.394314388112</v>
      </c>
      <c r="AI1975">
        <v>6143</v>
      </c>
      <c r="AJ1975">
        <v>30670.76390728202</v>
      </c>
      <c r="AK1975">
        <v>8635.9872747826084</v>
      </c>
      <c r="AL1975">
        <v>565616.875</v>
      </c>
      <c r="AM1975">
        <v>444298.8125</v>
      </c>
      <c r="AN1975">
        <v>121318.0078125</v>
      </c>
      <c r="AO1975" s="5" t="s">
        <v>1083</v>
      </c>
    </row>
    <row r="1976" spans="1:41" ht="15" x14ac:dyDescent="0.25">
      <c r="A1976">
        <v>2017</v>
      </c>
      <c r="B1976" s="5" t="s">
        <v>1806</v>
      </c>
      <c r="C1976" s="5" t="s">
        <v>474</v>
      </c>
      <c r="D1976" s="5" t="s">
        <v>153</v>
      </c>
      <c r="E1976" s="5" t="s">
        <v>183</v>
      </c>
      <c r="F1976" s="5" t="s">
        <v>184</v>
      </c>
      <c r="G1976" s="5" t="s">
        <v>97</v>
      </c>
      <c r="H1976" s="5" t="s">
        <v>319</v>
      </c>
      <c r="I1976">
        <v>16847.488850691341</v>
      </c>
      <c r="J1976">
        <v>11477.18988887968</v>
      </c>
      <c r="K1976">
        <v>1040</v>
      </c>
      <c r="L1976">
        <v>2986.4357416008011</v>
      </c>
      <c r="M1976">
        <v>10711.766336561859</v>
      </c>
      <c r="N1976">
        <v>9634.0789093749954</v>
      </c>
      <c r="O1976">
        <v>7411.65</v>
      </c>
      <c r="P1976">
        <v>9202.3040000000001</v>
      </c>
      <c r="Q1976">
        <v>5105.6785920000002</v>
      </c>
      <c r="R1976">
        <v>8984.8433271227732</v>
      </c>
      <c r="S1976">
        <v>14619.453546875</v>
      </c>
      <c r="T1976">
        <v>12252.3230859375</v>
      </c>
      <c r="U1976">
        <v>2145</v>
      </c>
      <c r="V1976">
        <v>10158</v>
      </c>
      <c r="W1976">
        <v>3811.1398916496</v>
      </c>
      <c r="X1976">
        <v>16733.860882288031</v>
      </c>
      <c r="Y1976">
        <v>68488</v>
      </c>
      <c r="Z1976">
        <v>6539.2098063907197</v>
      </c>
      <c r="AA1976">
        <v>75206.462240126741</v>
      </c>
      <c r="AB1976">
        <v>2206</v>
      </c>
      <c r="AC1976">
        <v>10907.787489201501</v>
      </c>
      <c r="AD1976">
        <v>13581.779782951029</v>
      </c>
      <c r="AE1976">
        <v>14124.15280655895</v>
      </c>
      <c r="AF1976">
        <v>37628.890191897663</v>
      </c>
      <c r="AG1976">
        <v>114273.63238295481</v>
      </c>
      <c r="AH1976">
        <v>23483.054008616531</v>
      </c>
      <c r="AI1976">
        <v>5196.735576</v>
      </c>
      <c r="AJ1976">
        <v>36375.999890372113</v>
      </c>
      <c r="AK1976">
        <v>8733</v>
      </c>
      <c r="AL1976">
        <v>559865.875</v>
      </c>
      <c r="AM1976">
        <v>440085.125</v>
      </c>
      <c r="AN1976">
        <v>119780.765625</v>
      </c>
      <c r="AO1976" s="5" t="s">
        <v>2691</v>
      </c>
    </row>
    <row r="1977" spans="1:41" ht="15" x14ac:dyDescent="0.25">
      <c r="A1977">
        <v>2017</v>
      </c>
      <c r="B1977" s="5" t="s">
        <v>1807</v>
      </c>
      <c r="C1977" s="5" t="s">
        <v>474</v>
      </c>
      <c r="D1977" s="5" t="s">
        <v>153</v>
      </c>
      <c r="E1977" s="5" t="s">
        <v>183</v>
      </c>
      <c r="F1977" s="5" t="s">
        <v>184</v>
      </c>
      <c r="G1977" s="5" t="s">
        <v>97</v>
      </c>
      <c r="H1977" s="5" t="s">
        <v>319</v>
      </c>
      <c r="I1977">
        <v>15571.3123966037</v>
      </c>
      <c r="J1977">
        <v>22386.122315435779</v>
      </c>
      <c r="K1977">
        <v>2846.0191689844892</v>
      </c>
      <c r="L1977">
        <v>3044.3882454999998</v>
      </c>
      <c r="M1977">
        <v>10569.4573236</v>
      </c>
      <c r="N1977">
        <v>11250</v>
      </c>
      <c r="O1977">
        <v>7411.65</v>
      </c>
      <c r="P1977">
        <v>9753.217572274174</v>
      </c>
      <c r="Q1977">
        <v>4972.8392761548057</v>
      </c>
      <c r="R1977">
        <v>8416.3598144436237</v>
      </c>
      <c r="S1977">
        <v>9904.0693833285841</v>
      </c>
      <c r="T1977">
        <v>12865.928450199999</v>
      </c>
      <c r="U1977">
        <v>2512.9509013900802</v>
      </c>
      <c r="V1977">
        <v>10441</v>
      </c>
      <c r="W1977">
        <v>4565.0619180000003</v>
      </c>
      <c r="X1977">
        <v>17544.103299999999</v>
      </c>
      <c r="Y1977">
        <v>62340.472999999998</v>
      </c>
      <c r="Z1977">
        <v>7341.8720000000003</v>
      </c>
      <c r="AA1977">
        <v>70018.680639242433</v>
      </c>
      <c r="AB1977">
        <v>2232</v>
      </c>
      <c r="AC1977">
        <v>11289.078267904</v>
      </c>
      <c r="AD1977">
        <v>14740.897250357149</v>
      </c>
      <c r="AE1977">
        <v>13128.433241453051</v>
      </c>
      <c r="AF1977">
        <v>37901.473702927891</v>
      </c>
      <c r="AG1977">
        <v>120157</v>
      </c>
      <c r="AH1977">
        <v>24948.50866657163</v>
      </c>
      <c r="AI1977">
        <v>5083.3944000000001</v>
      </c>
      <c r="AJ1977">
        <v>36919.647111499333</v>
      </c>
      <c r="AK1977">
        <v>9101.2575116667249</v>
      </c>
      <c r="AL1977">
        <v>569257.1875</v>
      </c>
      <c r="AM1977">
        <v>447444.875</v>
      </c>
      <c r="AN1977">
        <v>121812.34375</v>
      </c>
      <c r="AO1977" s="5" t="s">
        <v>2693</v>
      </c>
    </row>
    <row r="1978" spans="1:41" ht="15" x14ac:dyDescent="0.25">
      <c r="A1978">
        <v>2017</v>
      </c>
      <c r="B1978" s="5" t="s">
        <v>803</v>
      </c>
      <c r="C1978" s="5" t="s">
        <v>474</v>
      </c>
      <c r="D1978" s="5" t="s">
        <v>153</v>
      </c>
      <c r="E1978" s="5" t="s">
        <v>31</v>
      </c>
      <c r="F1978" s="5" t="s">
        <v>31</v>
      </c>
      <c r="G1978" s="5" t="s">
        <v>94</v>
      </c>
      <c r="H1978" s="5" t="s">
        <v>319</v>
      </c>
      <c r="I1978">
        <v>515.96690695655957</v>
      </c>
      <c r="J1978">
        <v>4520.9387500000003</v>
      </c>
      <c r="K1978">
        <v>265.07709999999997</v>
      </c>
      <c r="L1978">
        <v>504.43349753694582</v>
      </c>
      <c r="M1978">
        <v>1100</v>
      </c>
      <c r="N1978">
        <v>1078.9803657</v>
      </c>
      <c r="O1978">
        <v>1125.1199999999999</v>
      </c>
      <c r="P1978">
        <v>325.30399999999997</v>
      </c>
      <c r="Q1978">
        <v>1.4218047995094341</v>
      </c>
      <c r="R1978">
        <v>612.0079199999999</v>
      </c>
      <c r="S1978">
        <v>1063.8030000000001</v>
      </c>
      <c r="T1978">
        <v>2200</v>
      </c>
      <c r="U1978">
        <v>31.157075719087199</v>
      </c>
      <c r="V1978">
        <v>962</v>
      </c>
      <c r="W1978">
        <v>300</v>
      </c>
      <c r="X1978">
        <v>1862.7450980392159</v>
      </c>
      <c r="Y1978">
        <v>3390</v>
      </c>
      <c r="Z1978">
        <v>1080</v>
      </c>
      <c r="AA1978">
        <v>5750</v>
      </c>
      <c r="AB1978">
        <v>390</v>
      </c>
      <c r="AC1978">
        <v>1061.2672600000001</v>
      </c>
      <c r="AD1978">
        <v>1321.3816480800001</v>
      </c>
      <c r="AE1978">
        <v>1833</v>
      </c>
      <c r="AF1978">
        <v>1090.5301426323961</v>
      </c>
      <c r="AG1978">
        <v>4343.9554324999999</v>
      </c>
      <c r="AH1978">
        <v>1316.4449999999999</v>
      </c>
      <c r="AI1978">
        <v>1003</v>
      </c>
      <c r="AJ1978">
        <v>1425</v>
      </c>
      <c r="AK1978">
        <v>600</v>
      </c>
      <c r="AL1978">
        <v>41073.53515625</v>
      </c>
      <c r="AM1978">
        <v>28525.962890625</v>
      </c>
      <c r="AN1978">
        <v>12547.572265625</v>
      </c>
      <c r="AO1978" s="5" t="s">
        <v>1084</v>
      </c>
    </row>
    <row r="1979" spans="1:41" ht="15" x14ac:dyDescent="0.25">
      <c r="A1979">
        <v>2017</v>
      </c>
      <c r="B1979" s="5" t="s">
        <v>1806</v>
      </c>
      <c r="C1979" s="5" t="s">
        <v>474</v>
      </c>
      <c r="D1979" s="5" t="s">
        <v>153</v>
      </c>
      <c r="E1979" s="5" t="s">
        <v>31</v>
      </c>
      <c r="F1979" s="5" t="s">
        <v>31</v>
      </c>
      <c r="G1979" s="5" t="s">
        <v>94</v>
      </c>
      <c r="H1979" s="5" t="s">
        <v>319</v>
      </c>
      <c r="I1979">
        <v>121.80216312483003</v>
      </c>
      <c r="J1979">
        <v>1480.7123718647852</v>
      </c>
      <c r="K1979">
        <v>57.42518527627896</v>
      </c>
      <c r="L1979">
        <v>471.70687905514859</v>
      </c>
      <c r="M1979">
        <v>904.50575752635791</v>
      </c>
      <c r="N1979">
        <v>1011.0934407573402</v>
      </c>
      <c r="O1979">
        <v>1230.539684491692</v>
      </c>
      <c r="P1979">
        <v>287.12592638139478</v>
      </c>
      <c r="Q1979">
        <v>1.333084658199333</v>
      </c>
      <c r="R1979">
        <v>435.11883243626227</v>
      </c>
      <c r="S1979">
        <v>906.49756757554644</v>
      </c>
      <c r="T1979">
        <v>1476.6476213900303</v>
      </c>
      <c r="U1979">
        <v>21.981952384584332</v>
      </c>
      <c r="V1979">
        <v>1024.4242873393337</v>
      </c>
      <c r="W1979">
        <v>256.36243426910249</v>
      </c>
      <c r="X1979">
        <v>1468.4440234934191</v>
      </c>
      <c r="Y1979">
        <v>2830.2412743308914</v>
      </c>
      <c r="Z1979">
        <v>871.63227651494844</v>
      </c>
      <c r="AA1979">
        <v>5017.5995206118996</v>
      </c>
      <c r="AB1979">
        <v>383.51820166657734</v>
      </c>
      <c r="AC1979">
        <v>738.81602656881182</v>
      </c>
      <c r="AD1979">
        <v>1286.9394200308946</v>
      </c>
      <c r="AE1979">
        <v>1099.2821181459115</v>
      </c>
      <c r="AF1979">
        <v>1016.2490539376954</v>
      </c>
      <c r="AG1979">
        <v>4786.0698238547611</v>
      </c>
      <c r="AH1979">
        <v>1302.3211660870406</v>
      </c>
      <c r="AI1979">
        <v>513.75031827528142</v>
      </c>
      <c r="AJ1979">
        <v>1290.1539978914091</v>
      </c>
      <c r="AK1979">
        <v>498.36857221913522</v>
      </c>
      <c r="AL1979">
        <v>32790.66015625</v>
      </c>
      <c r="AM1979">
        <v>22505.34375</v>
      </c>
      <c r="AN1979">
        <v>10285.318359375</v>
      </c>
      <c r="AO1979" s="5" t="s">
        <v>2696</v>
      </c>
    </row>
    <row r="1980" spans="1:41" ht="15" x14ac:dyDescent="0.25">
      <c r="A1980">
        <v>2017</v>
      </c>
      <c r="B1980" s="5" t="s">
        <v>1807</v>
      </c>
      <c r="C1980" s="5" t="s">
        <v>474</v>
      </c>
      <c r="D1980" s="5" t="s">
        <v>153</v>
      </c>
      <c r="E1980" s="5" t="s">
        <v>31</v>
      </c>
      <c r="F1980" s="5" t="s">
        <v>31</v>
      </c>
      <c r="G1980" s="5" t="s">
        <v>94</v>
      </c>
      <c r="H1980" s="5" t="s">
        <v>319</v>
      </c>
      <c r="I1980">
        <v>110.4648727780703</v>
      </c>
      <c r="J1980">
        <v>4078.1408135737338</v>
      </c>
      <c r="K1980">
        <v>63.915021325540806</v>
      </c>
      <c r="L1980">
        <v>501.25481291526489</v>
      </c>
      <c r="M1980">
        <v>1023.7274642573608</v>
      </c>
      <c r="N1980">
        <v>995.46387544818674</v>
      </c>
      <c r="O1980">
        <v>1132.4735243116922</v>
      </c>
      <c r="P1980">
        <v>290.28491575253491</v>
      </c>
      <c r="Q1980">
        <v>1.4638150340779095</v>
      </c>
      <c r="R1980">
        <v>478.34444835773058</v>
      </c>
      <c r="S1980">
        <v>646.16588897630425</v>
      </c>
      <c r="T1980">
        <v>1811.764384031078</v>
      </c>
      <c r="U1980">
        <v>35.228751911715406</v>
      </c>
      <c r="V1980">
        <v>955.20244469194051</v>
      </c>
      <c r="W1980">
        <v>251.63394222653861</v>
      </c>
      <c r="X1980">
        <v>1610.457230249847</v>
      </c>
      <c r="Y1980">
        <v>2949.1498028950323</v>
      </c>
      <c r="Z1980">
        <v>855.55540357023131</v>
      </c>
      <c r="AA1980">
        <v>4998.6859521363303</v>
      </c>
      <c r="AB1980">
        <v>376.44437757090174</v>
      </c>
      <c r="AC1980">
        <v>869.64690433491739</v>
      </c>
      <c r="AD1980">
        <v>1413.1445136675202</v>
      </c>
      <c r="AE1980">
        <v>1170.6010992378576</v>
      </c>
      <c r="AF1980">
        <v>924.85149972578358</v>
      </c>
      <c r="AG1980">
        <v>4611.9468931279998</v>
      </c>
      <c r="AH1980">
        <v>1129.3331327127053</v>
      </c>
      <c r="AI1980">
        <v>504.27442022198335</v>
      </c>
      <c r="AJ1980">
        <v>1255.398691256607</v>
      </c>
      <c r="AK1980">
        <v>489.17638368839107</v>
      </c>
      <c r="AL1980">
        <v>35534.1953125</v>
      </c>
      <c r="AM1980">
        <v>25081.685546875</v>
      </c>
      <c r="AN1980">
        <v>10452.509765625</v>
      </c>
      <c r="AO1980" s="5" t="s">
        <v>2695</v>
      </c>
    </row>
    <row r="1981" spans="1:41" ht="15" x14ac:dyDescent="0.25">
      <c r="A1981">
        <v>2017</v>
      </c>
      <c r="B1981" s="5" t="s">
        <v>1808</v>
      </c>
      <c r="C1981" s="5" t="s">
        <v>474</v>
      </c>
      <c r="D1981" s="5" t="s">
        <v>153</v>
      </c>
      <c r="E1981" s="5" t="s">
        <v>31</v>
      </c>
      <c r="F1981" s="5" t="s">
        <v>31</v>
      </c>
      <c r="G1981" s="5" t="s">
        <v>94</v>
      </c>
      <c r="H1981" s="5" t="s">
        <v>319</v>
      </c>
      <c r="I1981">
        <v>481.52345610962851</v>
      </c>
      <c r="J1981">
        <v>4181.4957884551832</v>
      </c>
      <c r="K1981">
        <v>74.713703445720967</v>
      </c>
      <c r="L1981">
        <v>557.35083265168669</v>
      </c>
      <c r="M1981">
        <v>1037.2497164832835</v>
      </c>
      <c r="N1981">
        <v>992.81221991880784</v>
      </c>
      <c r="O1981">
        <v>1336.2339957360061</v>
      </c>
      <c r="P1981">
        <v>450.00595060386689</v>
      </c>
      <c r="Q1981">
        <v>1.4076703017852006</v>
      </c>
      <c r="R1981">
        <v>591.57326948695209</v>
      </c>
      <c r="S1981">
        <v>839.6783419150388</v>
      </c>
      <c r="T1981">
        <v>2429.4853986542253</v>
      </c>
      <c r="U1981">
        <v>50.195979311037711</v>
      </c>
      <c r="V1981">
        <v>835.2610957356676</v>
      </c>
      <c r="W1981">
        <v>295.15235834890177</v>
      </c>
      <c r="X1981">
        <v>1757.8631954725408</v>
      </c>
      <c r="Y1981">
        <v>3227.6014696997249</v>
      </c>
      <c r="Z1981">
        <v>975.80983780657323</v>
      </c>
      <c r="AA1981">
        <v>5065.5822180495952</v>
      </c>
      <c r="AB1981">
        <v>375.46592524656211</v>
      </c>
      <c r="AC1981">
        <v>854.63774766931442</v>
      </c>
      <c r="AD1981">
        <v>1308.2457968857268</v>
      </c>
      <c r="AE1981">
        <v>1564.7763296959442</v>
      </c>
      <c r="AF1981">
        <v>912.94223573194392</v>
      </c>
      <c r="AG1981">
        <v>3474.2817091766765</v>
      </c>
      <c r="AH1981">
        <v>1295.0051738886884</v>
      </c>
      <c r="AI1981">
        <v>502.9637126965979</v>
      </c>
      <c r="AJ1981">
        <v>1641.3470995404066</v>
      </c>
      <c r="AK1981">
        <v>552.15577242141489</v>
      </c>
      <c r="AL1981">
        <v>37662.8203125</v>
      </c>
      <c r="AM1981">
        <v>25858.603515625</v>
      </c>
      <c r="AN1981">
        <v>11804.212890625</v>
      </c>
      <c r="AO1981" s="5" t="s">
        <v>2694</v>
      </c>
    </row>
    <row r="1982" spans="1:41" ht="15" x14ac:dyDescent="0.25">
      <c r="A1982">
        <v>2017</v>
      </c>
      <c r="B1982" s="5" t="s">
        <v>1807</v>
      </c>
      <c r="C1982" s="5" t="s">
        <v>474</v>
      </c>
      <c r="D1982" s="5" t="s">
        <v>153</v>
      </c>
      <c r="E1982" s="5" t="s">
        <v>31</v>
      </c>
      <c r="F1982" s="5" t="s">
        <v>31</v>
      </c>
      <c r="G1982" s="5" t="s">
        <v>97</v>
      </c>
      <c r="H1982" s="5" t="s">
        <v>319</v>
      </c>
      <c r="I1982">
        <v>114.3204040682417</v>
      </c>
      <c r="J1982">
        <v>4333.438878585559</v>
      </c>
      <c r="K1982">
        <v>67.435510887772196</v>
      </c>
      <c r="L1982">
        <v>527.43179999999995</v>
      </c>
      <c r="M1982">
        <v>1067.9340672000001</v>
      </c>
      <c r="N1982">
        <v>1065</v>
      </c>
      <c r="O1982">
        <v>1284</v>
      </c>
      <c r="P1982">
        <v>306.64304885759998</v>
      </c>
      <c r="Q1982">
        <v>1.5593984406000001</v>
      </c>
      <c r="R1982">
        <v>509.20693726769531</v>
      </c>
      <c r="S1982">
        <v>688.35888153949099</v>
      </c>
      <c r="T1982">
        <v>1995.6921749999999</v>
      </c>
      <c r="U1982">
        <v>37.14228</v>
      </c>
      <c r="V1982">
        <v>1007</v>
      </c>
      <c r="W1982">
        <v>260.10000000000002</v>
      </c>
      <c r="X1982">
        <v>1769.5812000000001</v>
      </c>
      <c r="Y1982">
        <v>3243.2170000000001</v>
      </c>
      <c r="Z1982">
        <v>911.2</v>
      </c>
      <c r="AA1982">
        <v>5298.563788256547</v>
      </c>
      <c r="AB1982">
        <v>374</v>
      </c>
      <c r="AC1982">
        <v>949.45620787199994</v>
      </c>
      <c r="AD1982">
        <v>1580.6902270005</v>
      </c>
      <c r="AE1982">
        <v>1209.9852000000001</v>
      </c>
      <c r="AF1982">
        <v>973.17493285397404</v>
      </c>
      <c r="AG1982">
        <v>4973</v>
      </c>
      <c r="AH1982">
        <v>1248.042327813316</v>
      </c>
      <c r="AI1982">
        <v>521.24040000000002</v>
      </c>
      <c r="AJ1982">
        <v>1384.0699662381751</v>
      </c>
      <c r="AK1982">
        <v>526.66119000000003</v>
      </c>
      <c r="AL1982">
        <v>38228.1484375</v>
      </c>
      <c r="AM1982">
        <v>26844.412109375</v>
      </c>
      <c r="AN1982">
        <v>11383.7353515625</v>
      </c>
      <c r="AO1982" s="5" t="s">
        <v>2698</v>
      </c>
    </row>
    <row r="1983" spans="1:41" ht="15" x14ac:dyDescent="0.25">
      <c r="A1983">
        <v>2017</v>
      </c>
      <c r="B1983" s="5" t="s">
        <v>1806</v>
      </c>
      <c r="C1983" s="5" t="s">
        <v>474</v>
      </c>
      <c r="D1983" s="5" t="s">
        <v>153</v>
      </c>
      <c r="E1983" s="5" t="s">
        <v>31</v>
      </c>
      <c r="F1983" s="5" t="s">
        <v>31</v>
      </c>
      <c r="G1983" s="5" t="s">
        <v>97</v>
      </c>
      <c r="H1983" s="5" t="s">
        <v>319</v>
      </c>
      <c r="I1983">
        <v>126.3609171631967</v>
      </c>
      <c r="J1983">
        <v>1412.8805</v>
      </c>
      <c r="K1983">
        <v>63</v>
      </c>
      <c r="L1983">
        <v>497.91879360000001</v>
      </c>
      <c r="M1983">
        <v>948.21194465661245</v>
      </c>
      <c r="N1983">
        <v>1088.3595101562501</v>
      </c>
      <c r="O1983">
        <v>1284</v>
      </c>
      <c r="P1983">
        <v>304.64</v>
      </c>
      <c r="Q1983">
        <v>1.4014</v>
      </c>
      <c r="R1983">
        <v>453.70809004457669</v>
      </c>
      <c r="S1983">
        <v>951.97131249999984</v>
      </c>
      <c r="T1983">
        <v>1589.4905624999999</v>
      </c>
      <c r="U1983">
        <v>20</v>
      </c>
      <c r="V1983">
        <v>1076</v>
      </c>
      <c r="W1983">
        <v>264.52068000000003</v>
      </c>
      <c r="X1983">
        <v>1611.7723249999999</v>
      </c>
      <c r="Y1983">
        <v>3262</v>
      </c>
      <c r="Z1983">
        <v>916.21500000000003</v>
      </c>
      <c r="AA1983">
        <v>5341.484254006542</v>
      </c>
      <c r="AB1983">
        <v>374</v>
      </c>
      <c r="AC1983">
        <v>793.7244901847489</v>
      </c>
      <c r="AD1983">
        <v>1342.2225000000001</v>
      </c>
      <c r="AE1983">
        <v>1156.5940086650151</v>
      </c>
      <c r="AF1983">
        <v>1072.7202112196451</v>
      </c>
      <c r="AG1983">
        <v>5045.9821032600357</v>
      </c>
      <c r="AH1983">
        <v>1384.3</v>
      </c>
      <c r="AI1983">
        <v>531.66520800000001</v>
      </c>
      <c r="AJ1983">
        <v>1375.2461605624619</v>
      </c>
      <c r="AK1983">
        <v>486</v>
      </c>
      <c r="AL1983">
        <v>34776.390625</v>
      </c>
      <c r="AM1983">
        <v>23945.236328125</v>
      </c>
      <c r="AN1983">
        <v>10831.154296875</v>
      </c>
      <c r="AO1983" s="5" t="s">
        <v>2697</v>
      </c>
    </row>
    <row r="1984" spans="1:41" ht="15" x14ac:dyDescent="0.25">
      <c r="A1984">
        <v>2017</v>
      </c>
      <c r="B1984" s="5" t="s">
        <v>1808</v>
      </c>
      <c r="C1984" s="5" t="s">
        <v>474</v>
      </c>
      <c r="D1984" s="5" t="s">
        <v>153</v>
      </c>
      <c r="E1984" s="5" t="s">
        <v>31</v>
      </c>
      <c r="F1984" s="5" t="s">
        <v>31</v>
      </c>
      <c r="G1984" s="5" t="s">
        <v>97</v>
      </c>
      <c r="H1984" s="5" t="s">
        <v>319</v>
      </c>
      <c r="I1984">
        <v>500</v>
      </c>
      <c r="J1984">
        <v>4333.4387499999993</v>
      </c>
      <c r="K1984">
        <v>76.671107261999978</v>
      </c>
      <c r="L1984">
        <v>567</v>
      </c>
      <c r="M1984">
        <v>1059.03</v>
      </c>
      <c r="N1984">
        <v>1019.198006282456</v>
      </c>
      <c r="O1984">
        <v>1331.0169599999999</v>
      </c>
      <c r="P1984">
        <v>457.21398000000011</v>
      </c>
      <c r="Q1984">
        <v>1.439776071203184</v>
      </c>
      <c r="R1984">
        <v>624.04071194223502</v>
      </c>
      <c r="S1984">
        <v>856.47360000000003</v>
      </c>
      <c r="T1984">
        <v>2493.144499999999</v>
      </c>
      <c r="U1984">
        <v>52.02</v>
      </c>
      <c r="V1984">
        <v>853</v>
      </c>
      <c r="W1984">
        <v>299.58600000000001</v>
      </c>
      <c r="X1984">
        <v>1786.02</v>
      </c>
      <c r="Y1984">
        <v>3351.5410499999998</v>
      </c>
      <c r="Z1984">
        <v>998.24400000000003</v>
      </c>
      <c r="AA1984">
        <v>5273.0177894615663</v>
      </c>
      <c r="AB1984">
        <v>374</v>
      </c>
      <c r="AC1984">
        <v>864.15565000000004</v>
      </c>
      <c r="AD1984">
        <v>1338.083918670058</v>
      </c>
      <c r="AE1984">
        <v>1626.2084633456211</v>
      </c>
      <c r="AF1984">
        <v>951.50424324549272</v>
      </c>
      <c r="AG1984">
        <v>3666.7121972619052</v>
      </c>
      <c r="AH1984">
        <v>1343.3791216479899</v>
      </c>
      <c r="AI1984">
        <v>511.02</v>
      </c>
      <c r="AJ1984">
        <v>1704.7507033242109</v>
      </c>
      <c r="AK1984">
        <v>564.85</v>
      </c>
      <c r="AL1984">
        <v>38876.76171875</v>
      </c>
      <c r="AM1984">
        <v>26843.486328125</v>
      </c>
      <c r="AN1984">
        <v>12033.2734375</v>
      </c>
      <c r="AO1984" s="5" t="s">
        <v>2699</v>
      </c>
    </row>
    <row r="1985" spans="1:41" ht="15" x14ac:dyDescent="0.25">
      <c r="A1985">
        <v>2017</v>
      </c>
      <c r="B1985" s="5" t="s">
        <v>803</v>
      </c>
      <c r="C1985" s="5" t="s">
        <v>474</v>
      </c>
      <c r="D1985" s="5" t="s">
        <v>153</v>
      </c>
      <c r="E1985" s="5" t="s">
        <v>31</v>
      </c>
      <c r="F1985" s="5" t="s">
        <v>31</v>
      </c>
      <c r="G1985" s="5" t="s">
        <v>97</v>
      </c>
      <c r="H1985" s="5" t="s">
        <v>319</v>
      </c>
      <c r="I1985">
        <v>523.7064105609079</v>
      </c>
      <c r="J1985">
        <v>4615.8784637500003</v>
      </c>
      <c r="K1985">
        <v>265.07709999999997</v>
      </c>
      <c r="L1985">
        <v>511.99999999999989</v>
      </c>
      <c r="M1985">
        <v>1100</v>
      </c>
      <c r="N1985">
        <v>1078.9803657</v>
      </c>
      <c r="O1985">
        <v>1224</v>
      </c>
      <c r="P1985">
        <v>325.30399999999997</v>
      </c>
      <c r="Q1985">
        <v>1.4218047995094341</v>
      </c>
      <c r="R1985">
        <v>612.0079199999999</v>
      </c>
      <c r="S1985">
        <v>1063.8030000000001</v>
      </c>
      <c r="T1985">
        <v>2232.1</v>
      </c>
      <c r="U1985">
        <v>31.157075719087199</v>
      </c>
      <c r="V1985">
        <v>962</v>
      </c>
      <c r="W1985">
        <v>300</v>
      </c>
      <c r="X1985">
        <v>1900</v>
      </c>
      <c r="Y1985">
        <v>3390</v>
      </c>
      <c r="Z1985">
        <v>1080</v>
      </c>
      <c r="AA1985">
        <v>5858.6114561805916</v>
      </c>
      <c r="AB1985">
        <v>390</v>
      </c>
      <c r="AC1985">
        <v>1061.2672600000001</v>
      </c>
      <c r="AD1985">
        <v>1321.3816480800001</v>
      </c>
      <c r="AE1985">
        <v>1833</v>
      </c>
      <c r="AF1985">
        <v>1106.8880947718819</v>
      </c>
      <c r="AG1985">
        <v>4426.4905857174999</v>
      </c>
      <c r="AH1985">
        <v>1343.4321225000001</v>
      </c>
      <c r="AI1985">
        <v>1003</v>
      </c>
      <c r="AJ1985">
        <v>1443.5250000000001</v>
      </c>
      <c r="AK1985">
        <v>600</v>
      </c>
      <c r="AL1985">
        <v>41605.03125</v>
      </c>
      <c r="AM1985">
        <v>28862.240234375</v>
      </c>
      <c r="AN1985">
        <v>12742.7939453125</v>
      </c>
      <c r="AO1985" s="5" t="s">
        <v>1085</v>
      </c>
    </row>
    <row r="1986" spans="1:41" ht="15" x14ac:dyDescent="0.25">
      <c r="A1986">
        <v>2017</v>
      </c>
      <c r="B1986" s="5" t="s">
        <v>1808</v>
      </c>
      <c r="C1986" s="5" t="s">
        <v>505</v>
      </c>
      <c r="D1986" s="5" t="s">
        <v>9</v>
      </c>
      <c r="E1986" s="5" t="s">
        <v>1</v>
      </c>
      <c r="F1986" s="5" t="s">
        <v>188</v>
      </c>
      <c r="G1986" s="5" t="s">
        <v>87</v>
      </c>
      <c r="H1986" s="5" t="s">
        <v>503</v>
      </c>
      <c r="I1986">
        <v>48.999000000000002</v>
      </c>
      <c r="J1986">
        <v>7.0549999999999997</v>
      </c>
      <c r="K1986">
        <v>159</v>
      </c>
      <c r="L1986">
        <v>69.747220891618767</v>
      </c>
      <c r="M1986">
        <v>25</v>
      </c>
      <c r="N1986">
        <v>40</v>
      </c>
      <c r="O1986">
        <v>15</v>
      </c>
      <c r="P1986">
        <v>72.5</v>
      </c>
      <c r="Q1986">
        <v>2.0299999999999998</v>
      </c>
      <c r="R1986">
        <v>20</v>
      </c>
      <c r="S1986">
        <v>70</v>
      </c>
      <c r="T1986">
        <v>70</v>
      </c>
      <c r="U1986">
        <v>15</v>
      </c>
      <c r="V1986">
        <v>40</v>
      </c>
      <c r="W1986">
        <v>29.128592574318489</v>
      </c>
      <c r="X1986">
        <v>55</v>
      </c>
      <c r="Y1986">
        <v>15.5</v>
      </c>
      <c r="Z1986">
        <v>74</v>
      </c>
      <c r="AA1986">
        <v>40</v>
      </c>
      <c r="AB1986">
        <v>25.930800000000001</v>
      </c>
      <c r="AC1986">
        <v>58.9</v>
      </c>
      <c r="AD1986">
        <v>35.73854</v>
      </c>
      <c r="AE1986">
        <v>140</v>
      </c>
      <c r="AF1986">
        <v>31.5</v>
      </c>
      <c r="AG1986">
        <v>20.6</v>
      </c>
      <c r="AH1986">
        <v>32.897856533206571</v>
      </c>
      <c r="AI1986">
        <v>35</v>
      </c>
      <c r="AJ1986">
        <v>1.75</v>
      </c>
      <c r="AK1986">
        <v>49</v>
      </c>
      <c r="AL1986">
        <v>44.802650451660156</v>
      </c>
      <c r="AM1986">
        <v>41.034187316894531</v>
      </c>
      <c r="AN1986">
        <v>50.141311645507813</v>
      </c>
      <c r="AO1986" s="5" t="s">
        <v>2701</v>
      </c>
    </row>
    <row r="1987" spans="1:41" ht="15" x14ac:dyDescent="0.25">
      <c r="A1987">
        <v>2017</v>
      </c>
      <c r="B1987" s="5" t="s">
        <v>1806</v>
      </c>
      <c r="C1987" s="5" t="s">
        <v>505</v>
      </c>
      <c r="D1987" s="5" t="s">
        <v>9</v>
      </c>
      <c r="E1987" s="5" t="s">
        <v>1</v>
      </c>
      <c r="F1987" s="5" t="s">
        <v>188</v>
      </c>
      <c r="G1987" s="5" t="s">
        <v>87</v>
      </c>
      <c r="H1987" s="5" t="s">
        <v>503</v>
      </c>
      <c r="I1987">
        <v>49.780487804878049</v>
      </c>
      <c r="J1987">
        <v>13</v>
      </c>
      <c r="K1987">
        <v>150.1</v>
      </c>
      <c r="L1987">
        <v>67.099999999999994</v>
      </c>
      <c r="M1987">
        <v>20</v>
      </c>
      <c r="N1987">
        <v>60</v>
      </c>
      <c r="O1987">
        <v>0</v>
      </c>
      <c r="P1987">
        <v>61.96076772791497</v>
      </c>
      <c r="Q1987">
        <v>4</v>
      </c>
      <c r="R1987">
        <v>45</v>
      </c>
      <c r="S1987">
        <v>70</v>
      </c>
      <c r="T1987">
        <v>65</v>
      </c>
      <c r="U1987">
        <v>15</v>
      </c>
      <c r="V1987">
        <v>40</v>
      </c>
      <c r="W1987">
        <v>20.27</v>
      </c>
      <c r="X1987">
        <v>55</v>
      </c>
      <c r="Y1987">
        <v>15.5</v>
      </c>
      <c r="Z1987">
        <v>149</v>
      </c>
      <c r="AA1987">
        <v>40</v>
      </c>
      <c r="AB1987">
        <v>28.235759999999999</v>
      </c>
      <c r="AC1987">
        <v>90.69</v>
      </c>
      <c r="AD1987">
        <v>63.353066326396892</v>
      </c>
      <c r="AE1987">
        <v>20</v>
      </c>
      <c r="AF1987">
        <v>15.1929842246237</v>
      </c>
      <c r="AG1987">
        <v>18.899999999999999</v>
      </c>
      <c r="AH1987">
        <v>15</v>
      </c>
      <c r="AI1987">
        <v>38</v>
      </c>
      <c r="AJ1987">
        <v>1.3</v>
      </c>
      <c r="AK1987">
        <v>49</v>
      </c>
      <c r="AL1987">
        <v>44.151145935058594</v>
      </c>
      <c r="AM1987">
        <v>41.554367065429687</v>
      </c>
      <c r="AN1987">
        <v>47.829898834228516</v>
      </c>
      <c r="AO1987" s="5" t="s">
        <v>2702</v>
      </c>
    </row>
    <row r="1988" spans="1:41" ht="15" x14ac:dyDescent="0.25">
      <c r="A1988">
        <v>2017</v>
      </c>
      <c r="B1988" s="5" t="s">
        <v>1807</v>
      </c>
      <c r="C1988" s="5" t="s">
        <v>505</v>
      </c>
      <c r="D1988" s="5" t="s">
        <v>9</v>
      </c>
      <c r="E1988" s="5" t="s">
        <v>1</v>
      </c>
      <c r="F1988" s="5" t="s">
        <v>188</v>
      </c>
      <c r="G1988" s="5" t="s">
        <v>87</v>
      </c>
      <c r="H1988" s="5" t="s">
        <v>503</v>
      </c>
      <c r="I1988">
        <v>49.780487804878049</v>
      </c>
      <c r="J1988">
        <v>13</v>
      </c>
      <c r="K1988">
        <v>160.1</v>
      </c>
      <c r="L1988">
        <v>67.099999999999994</v>
      </c>
      <c r="M1988">
        <v>20</v>
      </c>
      <c r="N1988">
        <v>68.400000000000006</v>
      </c>
      <c r="O1988">
        <v>15</v>
      </c>
      <c r="P1988">
        <v>73</v>
      </c>
      <c r="Q1988">
        <v>4</v>
      </c>
      <c r="R1988">
        <v>20</v>
      </c>
      <c r="S1988">
        <v>70</v>
      </c>
      <c r="T1988">
        <v>65</v>
      </c>
      <c r="U1988">
        <v>15</v>
      </c>
      <c r="V1988">
        <v>40</v>
      </c>
      <c r="W1988">
        <v>29.128592574318489</v>
      </c>
      <c r="X1988">
        <v>55</v>
      </c>
      <c r="Y1988">
        <v>15.5</v>
      </c>
      <c r="Z1988">
        <v>148</v>
      </c>
      <c r="AA1988">
        <v>40</v>
      </c>
      <c r="AB1988">
        <v>23.906276800000001</v>
      </c>
      <c r="AC1988">
        <v>90.7</v>
      </c>
      <c r="AD1988">
        <v>57.9</v>
      </c>
      <c r="AE1988">
        <v>76</v>
      </c>
      <c r="AF1988">
        <v>45.358460324946243</v>
      </c>
      <c r="AG1988">
        <v>19.600000000000001</v>
      </c>
      <c r="AH1988">
        <v>32.759039111765432</v>
      </c>
      <c r="AI1988">
        <v>55</v>
      </c>
      <c r="AJ1988">
        <v>1.3</v>
      </c>
      <c r="AK1988">
        <v>49</v>
      </c>
      <c r="AL1988">
        <v>48.949413299560547</v>
      </c>
      <c r="AM1988">
        <v>46.278762817382813</v>
      </c>
      <c r="AN1988">
        <v>52.732830047607422</v>
      </c>
      <c r="AO1988" s="5" t="s">
        <v>2700</v>
      </c>
    </row>
    <row r="1989" spans="1:41" ht="15" x14ac:dyDescent="0.25">
      <c r="A1989">
        <v>2017</v>
      </c>
      <c r="B1989" s="5" t="s">
        <v>803</v>
      </c>
      <c r="C1989" s="5" t="s">
        <v>505</v>
      </c>
      <c r="D1989" s="5" t="s">
        <v>9</v>
      </c>
      <c r="E1989" s="5" t="s">
        <v>1</v>
      </c>
      <c r="F1989" s="5" t="s">
        <v>188</v>
      </c>
      <c r="G1989" s="5" t="s">
        <v>87</v>
      </c>
      <c r="H1989" s="5" t="s">
        <v>503</v>
      </c>
      <c r="I1989">
        <v>46.246499999999997</v>
      </c>
      <c r="J1989">
        <v>17.397698828466758</v>
      </c>
      <c r="K1989">
        <v>160.1</v>
      </c>
      <c r="L1989">
        <v>64.477677</v>
      </c>
      <c r="M1989">
        <v>40</v>
      </c>
      <c r="N1989">
        <v>40</v>
      </c>
      <c r="O1989">
        <v>15</v>
      </c>
      <c r="P1989">
        <v>71.2</v>
      </c>
      <c r="Q1989">
        <v>2.0265</v>
      </c>
      <c r="R1989">
        <v>20</v>
      </c>
      <c r="S1989">
        <v>70</v>
      </c>
      <c r="T1989">
        <v>65</v>
      </c>
      <c r="U1989">
        <v>15</v>
      </c>
      <c r="V1989">
        <v>75</v>
      </c>
      <c r="W1989">
        <v>29.1</v>
      </c>
      <c r="X1989">
        <v>55</v>
      </c>
      <c r="Y1989">
        <v>15.5</v>
      </c>
      <c r="Z1989">
        <v>148</v>
      </c>
      <c r="AA1989">
        <v>23.5</v>
      </c>
      <c r="AB1989">
        <v>25.930800000000001</v>
      </c>
      <c r="AC1989">
        <v>39.5</v>
      </c>
      <c r="AD1989">
        <v>72.040000000000006</v>
      </c>
      <c r="AE1989">
        <v>200</v>
      </c>
      <c r="AF1989">
        <v>28.77309003895347</v>
      </c>
      <c r="AG1989">
        <v>10.199999999999999</v>
      </c>
      <c r="AH1989">
        <v>32.897856533206571</v>
      </c>
      <c r="AI1989">
        <v>35</v>
      </c>
      <c r="AJ1989">
        <v>5.3</v>
      </c>
      <c r="AK1989">
        <v>49</v>
      </c>
      <c r="AL1989">
        <v>50.730690002441406</v>
      </c>
      <c r="AM1989">
        <v>48.360084533691406</v>
      </c>
      <c r="AN1989">
        <v>54.08905029296875</v>
      </c>
      <c r="AO1989" s="5" t="s">
        <v>1086</v>
      </c>
    </row>
    <row r="1990" spans="1:41" ht="15" x14ac:dyDescent="0.25">
      <c r="A1990">
        <v>2017</v>
      </c>
      <c r="B1990" s="5" t="s">
        <v>1806</v>
      </c>
      <c r="C1990" s="5" t="s">
        <v>505</v>
      </c>
      <c r="D1990" s="5" t="s">
        <v>9</v>
      </c>
      <c r="E1990" s="5" t="s">
        <v>1</v>
      </c>
      <c r="F1990" s="5" t="s">
        <v>190</v>
      </c>
      <c r="G1990" s="5" t="s">
        <v>87</v>
      </c>
      <c r="H1990" s="5" t="s">
        <v>503</v>
      </c>
      <c r="I1990">
        <v>107.21951219512199</v>
      </c>
      <c r="J1990">
        <v>67</v>
      </c>
      <c r="K1990">
        <v>124</v>
      </c>
      <c r="L1990">
        <v>130.4</v>
      </c>
      <c r="M1990">
        <v>70</v>
      </c>
      <c r="N1990">
        <v>242</v>
      </c>
      <c r="O1990">
        <v>83</v>
      </c>
      <c r="P1990">
        <v>127</v>
      </c>
      <c r="Q1990">
        <v>36</v>
      </c>
      <c r="R1990">
        <v>95</v>
      </c>
      <c r="S1990">
        <v>51</v>
      </c>
      <c r="T1990">
        <v>115</v>
      </c>
      <c r="U1990">
        <v>30</v>
      </c>
      <c r="V1990">
        <v>75</v>
      </c>
      <c r="W1990">
        <v>60.8</v>
      </c>
      <c r="X1990">
        <v>90</v>
      </c>
      <c r="Y1990">
        <v>74.5</v>
      </c>
      <c r="Z1990">
        <v>155.51646161062499</v>
      </c>
      <c r="AA1990">
        <v>170</v>
      </c>
      <c r="AB1990">
        <v>56.471519999999991</v>
      </c>
      <c r="AC1990">
        <v>217</v>
      </c>
      <c r="AD1990">
        <v>142.4010648813281</v>
      </c>
      <c r="AE1990">
        <v>226</v>
      </c>
      <c r="AF1990">
        <v>117.90701577537629</v>
      </c>
      <c r="AG1990">
        <v>88.26</v>
      </c>
      <c r="AH1990">
        <v>55</v>
      </c>
      <c r="AI1990">
        <v>129</v>
      </c>
      <c r="AJ1990">
        <v>36.344999999999999</v>
      </c>
      <c r="AK1990">
        <v>128</v>
      </c>
      <c r="AL1990">
        <v>106.89037322998047</v>
      </c>
      <c r="AM1990">
        <v>117.36164093017578</v>
      </c>
      <c r="AN1990">
        <v>92.056053161621094</v>
      </c>
      <c r="AO1990" s="5" t="s">
        <v>2705</v>
      </c>
    </row>
    <row r="1991" spans="1:41" ht="15" x14ac:dyDescent="0.25">
      <c r="A1991">
        <v>2017</v>
      </c>
      <c r="B1991" s="5" t="s">
        <v>803</v>
      </c>
      <c r="C1991" s="5" t="s">
        <v>505</v>
      </c>
      <c r="D1991" s="5" t="s">
        <v>9</v>
      </c>
      <c r="E1991" s="5" t="s">
        <v>1</v>
      </c>
      <c r="F1991" s="5" t="s">
        <v>190</v>
      </c>
      <c r="G1991" s="5" t="s">
        <v>87</v>
      </c>
      <c r="H1991" s="5" t="s">
        <v>503</v>
      </c>
      <c r="I1991">
        <v>107.9085</v>
      </c>
      <c r="J1991">
        <v>65.967301171533236</v>
      </c>
      <c r="K1991">
        <v>129.5</v>
      </c>
      <c r="L1991">
        <v>86.832961999999995</v>
      </c>
      <c r="M1991">
        <v>75</v>
      </c>
      <c r="N1991">
        <v>232</v>
      </c>
      <c r="O1991">
        <v>68</v>
      </c>
      <c r="P1991">
        <v>118.7</v>
      </c>
      <c r="Q1991">
        <v>19.074045465265002</v>
      </c>
      <c r="R1991">
        <v>125</v>
      </c>
      <c r="S1991">
        <v>63.022425093750002</v>
      </c>
      <c r="T1991">
        <v>80</v>
      </c>
      <c r="U1991">
        <v>30</v>
      </c>
      <c r="V1991">
        <v>75</v>
      </c>
      <c r="W1991">
        <v>87.4</v>
      </c>
      <c r="X1991">
        <v>90</v>
      </c>
      <c r="Y1991">
        <v>101.5</v>
      </c>
      <c r="Z1991">
        <v>169.9</v>
      </c>
      <c r="AA1991">
        <v>165.36</v>
      </c>
      <c r="AB1991">
        <v>40.336799999999997</v>
      </c>
      <c r="AC1991">
        <v>169.3</v>
      </c>
      <c r="AD1991">
        <v>122.94</v>
      </c>
      <c r="AE1991">
        <v>250</v>
      </c>
      <c r="AF1991">
        <v>84.750554980523262</v>
      </c>
      <c r="AG1991">
        <v>85.8</v>
      </c>
      <c r="AH1991">
        <v>62.103045875697987</v>
      </c>
      <c r="AI1991">
        <v>180.25559847313099</v>
      </c>
      <c r="AJ1991">
        <v>30.1</v>
      </c>
      <c r="AK1991">
        <v>128</v>
      </c>
      <c r="AL1991">
        <v>104.95693969726562</v>
      </c>
      <c r="AM1991">
        <v>112.77608489990234</v>
      </c>
      <c r="AN1991">
        <v>93.87982177734375</v>
      </c>
      <c r="AO1991" s="5" t="s">
        <v>1087</v>
      </c>
    </row>
    <row r="1992" spans="1:41" ht="15" x14ac:dyDescent="0.25">
      <c r="A1992">
        <v>2017</v>
      </c>
      <c r="B1992" s="5" t="s">
        <v>1808</v>
      </c>
      <c r="C1992" s="5" t="s">
        <v>505</v>
      </c>
      <c r="D1992" s="5" t="s">
        <v>9</v>
      </c>
      <c r="E1992" s="5" t="s">
        <v>1</v>
      </c>
      <c r="F1992" s="5" t="s">
        <v>190</v>
      </c>
      <c r="G1992" s="5" t="s">
        <v>87</v>
      </c>
      <c r="H1992" s="5" t="s">
        <v>503</v>
      </c>
      <c r="I1992">
        <v>114.331</v>
      </c>
      <c r="J1992">
        <v>76.31</v>
      </c>
      <c r="K1992">
        <v>129.5</v>
      </c>
      <c r="L1992">
        <v>84.226389554190618</v>
      </c>
      <c r="M1992">
        <v>70</v>
      </c>
      <c r="N1992">
        <v>232</v>
      </c>
      <c r="O1992">
        <v>67</v>
      </c>
      <c r="P1992">
        <v>119.9</v>
      </c>
      <c r="Q1992">
        <v>19.079999999999998</v>
      </c>
      <c r="R1992">
        <v>120</v>
      </c>
      <c r="S1992">
        <v>52.5</v>
      </c>
      <c r="T1992">
        <v>105</v>
      </c>
      <c r="U1992">
        <v>30</v>
      </c>
      <c r="V1992">
        <v>75</v>
      </c>
      <c r="W1992">
        <v>87.371407425681511</v>
      </c>
      <c r="X1992">
        <v>90</v>
      </c>
      <c r="Y1992">
        <v>101.5</v>
      </c>
      <c r="Z1992">
        <v>173</v>
      </c>
      <c r="AA1992">
        <v>226</v>
      </c>
      <c r="AB1992">
        <v>40.336799999999997</v>
      </c>
      <c r="AC1992">
        <v>149.9</v>
      </c>
      <c r="AD1992">
        <v>116.40103499999999</v>
      </c>
      <c r="AE1992">
        <v>280</v>
      </c>
      <c r="AF1992">
        <v>80.5</v>
      </c>
      <c r="AG1992">
        <v>137.80000000000001</v>
      </c>
      <c r="AH1992">
        <v>62.103045875697987</v>
      </c>
      <c r="AI1992">
        <v>133</v>
      </c>
      <c r="AJ1992">
        <v>33.67</v>
      </c>
      <c r="AK1992">
        <v>128</v>
      </c>
      <c r="AL1992">
        <v>108.08378601074219</v>
      </c>
      <c r="AM1992">
        <v>120.77750396728516</v>
      </c>
      <c r="AN1992">
        <v>90.101020812988281</v>
      </c>
      <c r="AO1992" s="5" t="s">
        <v>2704</v>
      </c>
    </row>
    <row r="1993" spans="1:41" ht="15" x14ac:dyDescent="0.25">
      <c r="A1993">
        <v>2017</v>
      </c>
      <c r="B1993" s="5" t="s">
        <v>1807</v>
      </c>
      <c r="C1993" s="5" t="s">
        <v>505</v>
      </c>
      <c r="D1993" s="5" t="s">
        <v>9</v>
      </c>
      <c r="E1993" s="5" t="s">
        <v>1</v>
      </c>
      <c r="F1993" s="5" t="s">
        <v>190</v>
      </c>
      <c r="G1993" s="5" t="s">
        <v>87</v>
      </c>
      <c r="H1993" s="5" t="s">
        <v>503</v>
      </c>
      <c r="I1993">
        <v>107.21951219512199</v>
      </c>
      <c r="J1993">
        <v>68</v>
      </c>
      <c r="K1993">
        <v>123.7</v>
      </c>
      <c r="L1993">
        <v>130.4</v>
      </c>
      <c r="M1993">
        <v>70</v>
      </c>
      <c r="N1993">
        <v>326.89999999999998</v>
      </c>
      <c r="O1993">
        <v>68</v>
      </c>
      <c r="P1993">
        <v>127</v>
      </c>
      <c r="Q1993">
        <v>18.899999999999999</v>
      </c>
      <c r="R1993">
        <v>125</v>
      </c>
      <c r="S1993">
        <v>52.518687578124997</v>
      </c>
      <c r="T1993">
        <v>115</v>
      </c>
      <c r="U1993">
        <v>30</v>
      </c>
      <c r="V1993">
        <v>75</v>
      </c>
      <c r="W1993">
        <v>87.371407425681511</v>
      </c>
      <c r="X1993">
        <v>84</v>
      </c>
      <c r="Y1993">
        <v>89.5</v>
      </c>
      <c r="Z1993">
        <v>173</v>
      </c>
      <c r="AA1993">
        <v>227.05792734998099</v>
      </c>
      <c r="AB1993">
        <v>40.188898400000006</v>
      </c>
      <c r="AC1993">
        <v>217</v>
      </c>
      <c r="AD1993">
        <v>124.99</v>
      </c>
      <c r="AE1993">
        <v>230</v>
      </c>
      <c r="AF1993">
        <v>74.641539675053778</v>
      </c>
      <c r="AG1993">
        <v>122.8</v>
      </c>
      <c r="AH1993">
        <v>44.929400391929349</v>
      </c>
      <c r="AI1993">
        <v>113</v>
      </c>
      <c r="AJ1993">
        <v>49.06</v>
      </c>
      <c r="AK1993">
        <v>128</v>
      </c>
      <c r="AL1993">
        <v>111.83371734619141</v>
      </c>
      <c r="AM1993">
        <v>128.9105224609375</v>
      </c>
      <c r="AN1993">
        <v>87.641532897949219</v>
      </c>
      <c r="AO1993" s="5" t="s">
        <v>2703</v>
      </c>
    </row>
    <row r="1994" spans="1:41" ht="15" x14ac:dyDescent="0.25">
      <c r="A1994">
        <v>2017</v>
      </c>
      <c r="B1994" s="5" t="s">
        <v>1806</v>
      </c>
      <c r="C1994" s="5" t="s">
        <v>505</v>
      </c>
      <c r="D1994" s="5" t="s">
        <v>9</v>
      </c>
      <c r="E1994" s="5" t="s">
        <v>192</v>
      </c>
      <c r="F1994" s="5" t="s">
        <v>188</v>
      </c>
      <c r="G1994" s="5" t="s">
        <v>87</v>
      </c>
      <c r="H1994" s="5" t="s">
        <v>503</v>
      </c>
      <c r="I1994">
        <v>0.3</v>
      </c>
      <c r="J1994">
        <v>0.11</v>
      </c>
      <c r="K1994">
        <v>0.56999999999999995</v>
      </c>
      <c r="L1994">
        <v>1.21</v>
      </c>
      <c r="M1994">
        <v>0.2</v>
      </c>
      <c r="N1994">
        <v>0.2</v>
      </c>
      <c r="O1994">
        <v>0</v>
      </c>
      <c r="P1994">
        <v>0.22659281326934991</v>
      </c>
      <c r="Q1994">
        <v>0.02</v>
      </c>
      <c r="R1994">
        <v>0.3</v>
      </c>
      <c r="S1994">
        <v>0.4</v>
      </c>
      <c r="T1994">
        <v>0.4</v>
      </c>
      <c r="U1994">
        <v>0.3</v>
      </c>
      <c r="V1994">
        <v>0.28999999999999998</v>
      </c>
      <c r="W1994">
        <v>0.09</v>
      </c>
      <c r="X1994">
        <v>0.24</v>
      </c>
      <c r="Y1994">
        <v>7.0000000000000007E-2</v>
      </c>
      <c r="Z1994">
        <v>0.64</v>
      </c>
      <c r="AA1994">
        <v>0.2</v>
      </c>
      <c r="AB1994">
        <v>0.14117879999999999</v>
      </c>
      <c r="AC1994">
        <v>0.7</v>
      </c>
      <c r="AD1994">
        <v>0.33767968640273438</v>
      </c>
      <c r="AE1994">
        <v>0.1</v>
      </c>
      <c r="AF1994">
        <v>0.19282887947049041</v>
      </c>
      <c r="AG1994">
        <v>7.6999999999999999E-2</v>
      </c>
      <c r="AH1994">
        <v>0.15</v>
      </c>
      <c r="AI1994">
        <v>0.13</v>
      </c>
      <c r="AJ1994">
        <v>0.01</v>
      </c>
      <c r="AK1994">
        <v>0.22</v>
      </c>
      <c r="AL1994">
        <v>0.26983726024627686</v>
      </c>
      <c r="AM1994">
        <v>0.2909659743309021</v>
      </c>
      <c r="AN1994">
        <v>0.23990488052368164</v>
      </c>
      <c r="AO1994" s="5" t="s">
        <v>2706</v>
      </c>
    </row>
    <row r="1995" spans="1:41" ht="15" x14ac:dyDescent="0.25">
      <c r="A1995">
        <v>2017</v>
      </c>
      <c r="B1995" s="5" t="s">
        <v>1807</v>
      </c>
      <c r="C1995" s="5" t="s">
        <v>505</v>
      </c>
      <c r="D1995" s="5" t="s">
        <v>9</v>
      </c>
      <c r="E1995" s="5" t="s">
        <v>192</v>
      </c>
      <c r="F1995" s="5" t="s">
        <v>188</v>
      </c>
      <c r="G1995" s="5" t="s">
        <v>87</v>
      </c>
      <c r="H1995" s="5" t="s">
        <v>503</v>
      </c>
      <c r="I1995">
        <v>0.28799999999999998</v>
      </c>
      <c r="J1995">
        <v>0.11</v>
      </c>
      <c r="K1995">
        <v>0.59</v>
      </c>
      <c r="L1995">
        <v>1.21</v>
      </c>
      <c r="M1995">
        <v>0.2</v>
      </c>
      <c r="N1995">
        <v>0.41</v>
      </c>
      <c r="O1995">
        <v>0.06</v>
      </c>
      <c r="P1995">
        <v>0.26</v>
      </c>
      <c r="Q1995">
        <v>0.02</v>
      </c>
      <c r="R1995">
        <v>0.14000000000000001</v>
      </c>
      <c r="S1995">
        <v>0.4</v>
      </c>
      <c r="T1995">
        <v>0.4</v>
      </c>
      <c r="U1995">
        <v>0.3</v>
      </c>
      <c r="V1995">
        <v>0.28999999999999998</v>
      </c>
      <c r="W1995">
        <v>0.154</v>
      </c>
      <c r="X1995">
        <v>0.24</v>
      </c>
      <c r="Y1995">
        <v>7.0000000000000007E-2</v>
      </c>
      <c r="Z1995">
        <v>0.63</v>
      </c>
      <c r="AA1995">
        <v>0.2</v>
      </c>
      <c r="AB1995">
        <v>0.14117879999999999</v>
      </c>
      <c r="AC1995">
        <v>0.7</v>
      </c>
      <c r="AD1995">
        <v>0.4</v>
      </c>
      <c r="AE1995">
        <v>0.5</v>
      </c>
      <c r="AF1995">
        <v>0.87315036125521506</v>
      </c>
      <c r="AG1995">
        <v>0.11</v>
      </c>
      <c r="AH1995">
        <v>0.35607651208440688</v>
      </c>
      <c r="AI1995">
        <v>0.17</v>
      </c>
      <c r="AJ1995">
        <v>9.4999999999999998E-3</v>
      </c>
      <c r="AK1995">
        <v>0.22</v>
      </c>
      <c r="AL1995">
        <v>0.32592776417732239</v>
      </c>
      <c r="AM1995">
        <v>0.36003828048706055</v>
      </c>
      <c r="AN1995">
        <v>0.2776046097278595</v>
      </c>
      <c r="AO1995" s="5" t="s">
        <v>2707</v>
      </c>
    </row>
    <row r="1996" spans="1:41" ht="15" x14ac:dyDescent="0.25">
      <c r="A1996">
        <v>2017</v>
      </c>
      <c r="B1996" s="5" t="s">
        <v>1808</v>
      </c>
      <c r="C1996" s="5" t="s">
        <v>505</v>
      </c>
      <c r="D1996" s="5" t="s">
        <v>9</v>
      </c>
      <c r="E1996" s="5" t="s">
        <v>192</v>
      </c>
      <c r="F1996" s="5" t="s">
        <v>188</v>
      </c>
      <c r="G1996" s="5" t="s">
        <v>87</v>
      </c>
      <c r="H1996" s="5" t="s">
        <v>503</v>
      </c>
      <c r="I1996">
        <v>0.47370000000000001</v>
      </c>
      <c r="J1996">
        <v>4.7E-2</v>
      </c>
      <c r="K1996">
        <v>0.6</v>
      </c>
      <c r="L1996">
        <v>0.3839136362690424</v>
      </c>
      <c r="M1996">
        <v>0.25</v>
      </c>
      <c r="N1996">
        <v>0.54</v>
      </c>
      <c r="O1996">
        <v>0.06</v>
      </c>
      <c r="P1996">
        <v>0.26363636363636361</v>
      </c>
      <c r="Q1996">
        <v>0.01</v>
      </c>
      <c r="R1996">
        <v>0.14000000000000001</v>
      </c>
      <c r="S1996">
        <v>0.4</v>
      </c>
      <c r="T1996">
        <v>0.4</v>
      </c>
      <c r="U1996">
        <v>0.3</v>
      </c>
      <c r="V1996">
        <v>0.28999999999999998</v>
      </c>
      <c r="W1996">
        <v>0.154</v>
      </c>
      <c r="X1996">
        <v>0.24</v>
      </c>
      <c r="Y1996">
        <v>7.0000000000000007E-2</v>
      </c>
      <c r="Z1996">
        <v>0.315</v>
      </c>
      <c r="AA1996">
        <v>0.2</v>
      </c>
      <c r="AB1996">
        <v>0.153664</v>
      </c>
      <c r="AC1996">
        <v>0.45</v>
      </c>
      <c r="AD1996">
        <v>0.17799999999999999</v>
      </c>
      <c r="AE1996">
        <v>0.5</v>
      </c>
      <c r="AF1996">
        <v>0.31</v>
      </c>
      <c r="AG1996">
        <v>0.12</v>
      </c>
      <c r="AH1996">
        <v>0.29640462295269299</v>
      </c>
      <c r="AI1996">
        <v>0.14000000000000001</v>
      </c>
      <c r="AJ1996">
        <v>1.2999999999999999E-2</v>
      </c>
      <c r="AK1996">
        <v>0.22</v>
      </c>
      <c r="AL1996">
        <v>0.25925233960151672</v>
      </c>
      <c r="AM1996">
        <v>0.26036763191223145</v>
      </c>
      <c r="AN1996">
        <v>0.25767239928245544</v>
      </c>
      <c r="AO1996" s="5" t="s">
        <v>2708</v>
      </c>
    </row>
    <row r="1997" spans="1:41" ht="15" x14ac:dyDescent="0.25">
      <c r="A1997">
        <v>2017</v>
      </c>
      <c r="B1997" s="5" t="s">
        <v>803</v>
      </c>
      <c r="C1997" s="5" t="s">
        <v>505</v>
      </c>
      <c r="D1997" s="5" t="s">
        <v>9</v>
      </c>
      <c r="E1997" s="5" t="s">
        <v>192</v>
      </c>
      <c r="F1997" s="5" t="s">
        <v>188</v>
      </c>
      <c r="G1997" s="5" t="s">
        <v>87</v>
      </c>
      <c r="H1997" s="5" t="s">
        <v>503</v>
      </c>
      <c r="I1997">
        <v>0.4521</v>
      </c>
      <c r="J1997">
        <v>0.1106947310522509</v>
      </c>
      <c r="K1997">
        <v>0.6</v>
      </c>
      <c r="L1997">
        <v>0.39304470000000002</v>
      </c>
      <c r="M1997">
        <v>0.35</v>
      </c>
      <c r="N1997">
        <v>0.54</v>
      </c>
      <c r="O1997">
        <v>0.06</v>
      </c>
      <c r="P1997">
        <v>0.26</v>
      </c>
      <c r="Q1997">
        <v>8.6999999999999994E-3</v>
      </c>
      <c r="R1997">
        <v>0.14000000000000001</v>
      </c>
      <c r="S1997">
        <v>0.4</v>
      </c>
      <c r="T1997">
        <v>0.2</v>
      </c>
      <c r="U1997">
        <v>0.3</v>
      </c>
      <c r="V1997">
        <v>0.54</v>
      </c>
      <c r="W1997">
        <v>0.15</v>
      </c>
      <c r="X1997">
        <v>0.24</v>
      </c>
      <c r="Y1997">
        <v>7.0000000000000007E-2</v>
      </c>
      <c r="Z1997">
        <v>0.64</v>
      </c>
      <c r="AA1997">
        <v>0.10100000000000001</v>
      </c>
      <c r="AB1997">
        <v>0.153664</v>
      </c>
      <c r="AC1997">
        <v>0.25</v>
      </c>
      <c r="AD1997">
        <v>0.35199999999999998</v>
      </c>
      <c r="AE1997">
        <v>1.5</v>
      </c>
      <c r="AF1997">
        <v>0.1888302214439076</v>
      </c>
      <c r="AG1997">
        <v>0.06</v>
      </c>
      <c r="AH1997">
        <v>0.29640462295269299</v>
      </c>
      <c r="AI1997">
        <v>0.14000000000000001</v>
      </c>
      <c r="AJ1997">
        <v>0.02</v>
      </c>
      <c r="AK1997">
        <v>0.22</v>
      </c>
      <c r="AL1997">
        <v>0.30125653743743896</v>
      </c>
      <c r="AM1997">
        <v>0.3279041051864624</v>
      </c>
      <c r="AN1997">
        <v>0.2635057270526886</v>
      </c>
      <c r="AO1997" s="5" t="s">
        <v>1088</v>
      </c>
    </row>
    <row r="1998" spans="1:41" ht="15" x14ac:dyDescent="0.25">
      <c r="A1998">
        <v>2017</v>
      </c>
      <c r="B1998" s="5" t="s">
        <v>1806</v>
      </c>
      <c r="C1998" s="5" t="s">
        <v>505</v>
      </c>
      <c r="D1998" s="5" t="s">
        <v>9</v>
      </c>
      <c r="E1998" s="5" t="s">
        <v>192</v>
      </c>
      <c r="F1998" s="5" t="s">
        <v>190</v>
      </c>
      <c r="G1998" s="5" t="s">
        <v>87</v>
      </c>
      <c r="H1998" s="5" t="s">
        <v>503</v>
      </c>
      <c r="I1998">
        <v>1.39</v>
      </c>
      <c r="J1998">
        <v>1.22</v>
      </c>
      <c r="K1998">
        <v>1.07</v>
      </c>
      <c r="L1998">
        <v>3.01</v>
      </c>
      <c r="M1998">
        <v>2.2999999999999998</v>
      </c>
      <c r="N1998">
        <v>3.8</v>
      </c>
      <c r="O1998">
        <v>1.66</v>
      </c>
      <c r="P1998">
        <v>1.46</v>
      </c>
      <c r="Q1998">
        <v>0.98</v>
      </c>
      <c r="R1998">
        <v>1.5</v>
      </c>
      <c r="S1998">
        <v>1.1599999999999999</v>
      </c>
      <c r="T1998">
        <v>1.3</v>
      </c>
      <c r="U1998">
        <v>0.6</v>
      </c>
      <c r="V1998">
        <v>1.07</v>
      </c>
      <c r="W1998">
        <v>0.81</v>
      </c>
      <c r="X1998">
        <v>2.2999999999999998</v>
      </c>
      <c r="Y1998">
        <v>1.0900000000000001</v>
      </c>
      <c r="Z1998">
        <v>1.9305841252169109</v>
      </c>
      <c r="AA1998">
        <v>2.6</v>
      </c>
      <c r="AB1998">
        <v>0.80001319999999998</v>
      </c>
      <c r="AC1998">
        <v>3.45</v>
      </c>
      <c r="AD1998">
        <v>2.7302873126171892</v>
      </c>
      <c r="AE1998">
        <v>3.5</v>
      </c>
      <c r="AF1998">
        <v>2.2371711205295099</v>
      </c>
      <c r="AG1998">
        <v>1.1579999999999999</v>
      </c>
      <c r="AH1998">
        <v>1.1499999999999999</v>
      </c>
      <c r="AI1998">
        <v>2.25</v>
      </c>
      <c r="AJ1998">
        <v>0.56499999999999995</v>
      </c>
      <c r="AK1998">
        <v>2.11</v>
      </c>
      <c r="AL1998">
        <v>1.7655535936355591</v>
      </c>
      <c r="AM1998">
        <v>1.8565150499343872</v>
      </c>
      <c r="AN1998">
        <v>1.636691689491272</v>
      </c>
      <c r="AO1998" s="5" t="s">
        <v>2709</v>
      </c>
    </row>
    <row r="1999" spans="1:41" ht="15" x14ac:dyDescent="0.25">
      <c r="A1999">
        <v>2017</v>
      </c>
      <c r="B1999" s="5" t="s">
        <v>1807</v>
      </c>
      <c r="C1999" s="5" t="s">
        <v>505</v>
      </c>
      <c r="D1999" s="5" t="s">
        <v>9</v>
      </c>
      <c r="E1999" s="5" t="s">
        <v>192</v>
      </c>
      <c r="F1999" s="5" t="s">
        <v>190</v>
      </c>
      <c r="G1999" s="5" t="s">
        <v>87</v>
      </c>
      <c r="H1999" s="5" t="s">
        <v>503</v>
      </c>
      <c r="I1999">
        <v>1.3344</v>
      </c>
      <c r="J1999">
        <v>1.24</v>
      </c>
      <c r="K1999">
        <v>1.07</v>
      </c>
      <c r="L1999">
        <v>3.01</v>
      </c>
      <c r="M1999">
        <v>2.2999999999999998</v>
      </c>
      <c r="N1999">
        <v>5.7</v>
      </c>
      <c r="O1999">
        <v>1.6</v>
      </c>
      <c r="P1999">
        <v>1.46</v>
      </c>
      <c r="Q1999">
        <v>0.49</v>
      </c>
      <c r="R1999">
        <v>1.6</v>
      </c>
      <c r="S1999">
        <v>1.168239201</v>
      </c>
      <c r="T1999">
        <v>1.3</v>
      </c>
      <c r="U1999">
        <v>0.6</v>
      </c>
      <c r="V1999">
        <v>1.07</v>
      </c>
      <c r="W1999">
        <v>1.3859999999999999</v>
      </c>
      <c r="X1999">
        <v>1.85</v>
      </c>
      <c r="Y1999">
        <v>1.23</v>
      </c>
      <c r="Z1999">
        <v>2.0499999999999998</v>
      </c>
      <c r="AA1999">
        <v>2.61147105675209</v>
      </c>
      <c r="AB1999">
        <v>1.1106065599999999</v>
      </c>
      <c r="AC1999">
        <v>3.45</v>
      </c>
      <c r="AD1999">
        <v>2.4</v>
      </c>
      <c r="AE1999">
        <v>3.5</v>
      </c>
      <c r="AF1999">
        <v>1.4368496387447851</v>
      </c>
      <c r="AG1999">
        <v>1.39</v>
      </c>
      <c r="AH1999">
        <v>1.005767478343119</v>
      </c>
      <c r="AI1999">
        <v>2.4</v>
      </c>
      <c r="AJ1999">
        <v>0.71</v>
      </c>
      <c r="AK1999">
        <v>2.11</v>
      </c>
      <c r="AL1999">
        <v>1.8132184743881226</v>
      </c>
      <c r="AM1999">
        <v>1.9342776536941528</v>
      </c>
      <c r="AN1999">
        <v>1.6417179107666016</v>
      </c>
      <c r="AO1999" s="5" t="s">
        <v>2710</v>
      </c>
    </row>
    <row r="2000" spans="1:41" ht="15" x14ac:dyDescent="0.25">
      <c r="A2000">
        <v>2017</v>
      </c>
      <c r="B2000" s="5" t="s">
        <v>1808</v>
      </c>
      <c r="C2000" s="5" t="s">
        <v>505</v>
      </c>
      <c r="D2000" s="5" t="s">
        <v>9</v>
      </c>
      <c r="E2000" s="5" t="s">
        <v>192</v>
      </c>
      <c r="F2000" s="5" t="s">
        <v>190</v>
      </c>
      <c r="G2000" s="5" t="s">
        <v>87</v>
      </c>
      <c r="H2000" s="5" t="s">
        <v>503</v>
      </c>
      <c r="I2000">
        <v>1.1052999999999999</v>
      </c>
      <c r="J2000">
        <v>1.4</v>
      </c>
      <c r="K2000">
        <v>1.1200000000000001</v>
      </c>
      <c r="L2000">
        <v>3.3280431818654792</v>
      </c>
      <c r="M2000">
        <v>2.2999999999999998</v>
      </c>
      <c r="N2000">
        <v>3</v>
      </c>
      <c r="O2000">
        <v>1.6</v>
      </c>
      <c r="P2000">
        <v>1.44</v>
      </c>
      <c r="Q2000">
        <v>0.57999999999999996</v>
      </c>
      <c r="R2000">
        <v>1.6</v>
      </c>
      <c r="S2000">
        <v>1.17</v>
      </c>
      <c r="T2000">
        <v>1.25</v>
      </c>
      <c r="U2000">
        <v>0.6</v>
      </c>
      <c r="V2000">
        <v>1.07</v>
      </c>
      <c r="W2000">
        <v>1.3859999999999999</v>
      </c>
      <c r="X2000">
        <v>2</v>
      </c>
      <c r="Y2000">
        <v>1.43</v>
      </c>
      <c r="Z2000">
        <v>2.39</v>
      </c>
      <c r="AA2000">
        <v>2.21</v>
      </c>
      <c r="AB2000">
        <v>0.72029999999999994</v>
      </c>
      <c r="AC2000">
        <v>2.62</v>
      </c>
      <c r="AD2000">
        <v>2.4427517280000002</v>
      </c>
      <c r="AE2000">
        <v>3.5</v>
      </c>
      <c r="AF2000">
        <v>1.74</v>
      </c>
      <c r="AG2000">
        <v>1.38</v>
      </c>
      <c r="AH2000">
        <v>1.26048067030836</v>
      </c>
      <c r="AI2000">
        <v>2.27</v>
      </c>
      <c r="AJ2000">
        <v>0.53400000000000003</v>
      </c>
      <c r="AK2000">
        <v>2.11</v>
      </c>
      <c r="AL2000">
        <v>1.7088577747344971</v>
      </c>
      <c r="AM2000">
        <v>1.7604320049285889</v>
      </c>
      <c r="AN2000">
        <v>1.6357945203781128</v>
      </c>
      <c r="AO2000" s="5" t="s">
        <v>2711</v>
      </c>
    </row>
    <row r="2001" spans="1:41" ht="15" x14ac:dyDescent="0.25">
      <c r="A2001">
        <v>2017</v>
      </c>
      <c r="B2001" s="5" t="s">
        <v>803</v>
      </c>
      <c r="C2001" s="5" t="s">
        <v>505</v>
      </c>
      <c r="D2001" s="5" t="s">
        <v>9</v>
      </c>
      <c r="E2001" s="5" t="s">
        <v>192</v>
      </c>
      <c r="F2001" s="5" t="s">
        <v>190</v>
      </c>
      <c r="G2001" s="5" t="s">
        <v>87</v>
      </c>
      <c r="H2001" s="5" t="s">
        <v>503</v>
      </c>
      <c r="I2001">
        <v>1.0548999999999999</v>
      </c>
      <c r="J2001">
        <v>1.336305268947749</v>
      </c>
      <c r="K2001">
        <v>1.1200000000000001</v>
      </c>
      <c r="L2001">
        <v>3.3248777</v>
      </c>
      <c r="M2001">
        <v>2.2000000000000002</v>
      </c>
      <c r="N2001">
        <v>3</v>
      </c>
      <c r="O2001">
        <v>1.6</v>
      </c>
      <c r="P2001">
        <v>1.44</v>
      </c>
      <c r="Q2001">
        <v>0.55822238999999996</v>
      </c>
      <c r="R2001">
        <v>1.6</v>
      </c>
      <c r="S2001">
        <v>1.2850631211000001</v>
      </c>
      <c r="T2001">
        <v>0.85</v>
      </c>
      <c r="U2001">
        <v>0.6</v>
      </c>
      <c r="V2001">
        <v>1.07</v>
      </c>
      <c r="W2001">
        <v>1.39</v>
      </c>
      <c r="X2001">
        <v>2</v>
      </c>
      <c r="Y2001">
        <v>1.43</v>
      </c>
      <c r="Z2001">
        <v>2.36</v>
      </c>
      <c r="AA2001">
        <v>2.2395999999999998</v>
      </c>
      <c r="AB2001">
        <v>0.72029999999999994</v>
      </c>
      <c r="AC2001">
        <v>2.82</v>
      </c>
      <c r="AD2001">
        <v>2.4769999999999999</v>
      </c>
      <c r="AE2001">
        <v>3.85</v>
      </c>
      <c r="AF2001">
        <v>1.847184889278046</v>
      </c>
      <c r="AG2001">
        <v>1.23</v>
      </c>
      <c r="AH2001">
        <v>1.26048067030836</v>
      </c>
      <c r="AI2001">
        <v>2.1525098724873</v>
      </c>
      <c r="AJ2001">
        <v>0.53</v>
      </c>
      <c r="AK2001">
        <v>2.11</v>
      </c>
      <c r="AL2001">
        <v>1.7053946256637573</v>
      </c>
      <c r="AM2001">
        <v>1.7818288803100586</v>
      </c>
      <c r="AN2001">
        <v>1.5971130132675171</v>
      </c>
      <c r="AO2001" s="5" t="s">
        <v>1089</v>
      </c>
    </row>
    <row r="2002" spans="1:41" ht="15" x14ac:dyDescent="0.25">
      <c r="A2002">
        <v>2018</v>
      </c>
      <c r="B2002" s="5" t="s">
        <v>1808</v>
      </c>
      <c r="C2002" s="5" t="s">
        <v>363</v>
      </c>
      <c r="D2002" s="5" t="s">
        <v>91</v>
      </c>
      <c r="E2002" s="5" t="s">
        <v>92</v>
      </c>
      <c r="F2002" s="5" t="s">
        <v>93</v>
      </c>
      <c r="G2002" s="5" t="s">
        <v>94</v>
      </c>
      <c r="H2002" s="5" t="s">
        <v>319</v>
      </c>
      <c r="I2002">
        <v>17165.160592614851</v>
      </c>
      <c r="J2002">
        <v>29367.348909237426</v>
      </c>
      <c r="K2002">
        <v>1180.8524921018989</v>
      </c>
      <c r="L2002">
        <v>3308.1959223087274</v>
      </c>
      <c r="M2002">
        <v>20576.821195306071</v>
      </c>
      <c r="N2002">
        <v>9239.3101943147794</v>
      </c>
      <c r="O2002">
        <v>11548.178639147569</v>
      </c>
      <c r="P2002">
        <v>19908.67499616689</v>
      </c>
      <c r="Q2002">
        <v>2399.8769416915929</v>
      </c>
      <c r="R2002">
        <v>7688.3616291281714</v>
      </c>
      <c r="S2002">
        <v>21879.487397839217</v>
      </c>
      <c r="T2002">
        <v>11287.712249829941</v>
      </c>
      <c r="U2002">
        <v>1372.6765650546963</v>
      </c>
      <c r="V2002">
        <v>10758.649080879482</v>
      </c>
      <c r="W2002">
        <v>8766.153871498811</v>
      </c>
      <c r="X2002">
        <v>12614.23348586413</v>
      </c>
      <c r="Y2002">
        <v>87908.131273120089</v>
      </c>
      <c r="Z2002">
        <v>11823.202556536537</v>
      </c>
      <c r="AA2002">
        <v>149282.34060297889</v>
      </c>
      <c r="AB2002">
        <v>8480.4803865099675</v>
      </c>
      <c r="AC2002">
        <v>13698.03591162589</v>
      </c>
      <c r="AD2002">
        <v>24547.311324969658</v>
      </c>
      <c r="AE2002">
        <v>19228.329545193519</v>
      </c>
      <c r="AF2002">
        <v>37464.417497591348</v>
      </c>
      <c r="AG2002">
        <v>186398.52295136405</v>
      </c>
      <c r="AH2002">
        <v>37482.701787987629</v>
      </c>
      <c r="AI2002">
        <v>4130.7437122144229</v>
      </c>
      <c r="AJ2002">
        <v>38464.652452922666</v>
      </c>
      <c r="AK2002">
        <v>2990.6404285561312</v>
      </c>
      <c r="AL2002">
        <v>810961.125</v>
      </c>
      <c r="AM2002">
        <v>645475.8125</v>
      </c>
      <c r="AN2002">
        <v>165485.328125</v>
      </c>
      <c r="AO2002" s="5" t="s">
        <v>2712</v>
      </c>
    </row>
    <row r="2003" spans="1:41" ht="15" x14ac:dyDescent="0.25">
      <c r="A2003">
        <v>2018</v>
      </c>
      <c r="B2003" s="5" t="s">
        <v>1807</v>
      </c>
      <c r="C2003" s="5" t="s">
        <v>363</v>
      </c>
      <c r="D2003" s="5" t="s">
        <v>91</v>
      </c>
      <c r="E2003" s="5" t="s">
        <v>92</v>
      </c>
      <c r="F2003" s="5" t="s">
        <v>93</v>
      </c>
      <c r="G2003" s="5" t="s">
        <v>94</v>
      </c>
      <c r="H2003" s="5" t="s">
        <v>319</v>
      </c>
      <c r="I2003">
        <v>13027.366301184453</v>
      </c>
      <c r="J2003">
        <v>19903.572892334058</v>
      </c>
      <c r="K2003">
        <v>1015.2338306569827</v>
      </c>
      <c r="L2003">
        <v>3393.6305860190182</v>
      </c>
      <c r="M2003">
        <v>22480.306992823182</v>
      </c>
      <c r="N2003">
        <v>10044.469712062522</v>
      </c>
      <c r="O2003">
        <v>9508.7697369216767</v>
      </c>
      <c r="P2003">
        <v>18839.148903893365</v>
      </c>
      <c r="Q2003">
        <v>2942.451365364941</v>
      </c>
      <c r="R2003">
        <v>9184.4904660583816</v>
      </c>
      <c r="S2003">
        <v>25939.998839321812</v>
      </c>
      <c r="T2003">
        <v>11283.901013656256</v>
      </c>
      <c r="U2003">
        <v>1549.2891269921663</v>
      </c>
      <c r="V2003">
        <v>20482.342533504627</v>
      </c>
      <c r="W2003">
        <v>7101.3491383975406</v>
      </c>
      <c r="X2003">
        <v>12249.430688020657</v>
      </c>
      <c r="Y2003">
        <v>66599.338734911682</v>
      </c>
      <c r="Z2003">
        <v>12424.981537905094</v>
      </c>
      <c r="AA2003">
        <v>150992.13339444951</v>
      </c>
      <c r="AB2003">
        <v>8627.3724901038167</v>
      </c>
      <c r="AC2003">
        <v>11396.634270268793</v>
      </c>
      <c r="AD2003">
        <v>23337.398308653377</v>
      </c>
      <c r="AE2003">
        <v>18523.505435387331</v>
      </c>
      <c r="AF2003">
        <v>38855.589917306555</v>
      </c>
      <c r="AG2003">
        <v>199675.34378542315</v>
      </c>
      <c r="AH2003">
        <v>53732.207028145625</v>
      </c>
      <c r="AI2003">
        <v>4700.7441429898836</v>
      </c>
      <c r="AJ2003">
        <v>46520.823052295658</v>
      </c>
      <c r="AK2003">
        <v>2180.3679791300633</v>
      </c>
      <c r="AL2003">
        <v>826512.1875</v>
      </c>
      <c r="AM2003">
        <v>644355.125</v>
      </c>
      <c r="AN2003">
        <v>182157.09375</v>
      </c>
      <c r="AO2003" s="5" t="s">
        <v>2713</v>
      </c>
    </row>
    <row r="2004" spans="1:41" ht="15" x14ac:dyDescent="0.25">
      <c r="A2004">
        <v>2018</v>
      </c>
      <c r="B2004" s="5" t="s">
        <v>803</v>
      </c>
      <c r="C2004" s="5" t="s">
        <v>363</v>
      </c>
      <c r="D2004" s="5" t="s">
        <v>91</v>
      </c>
      <c r="E2004" s="5" t="s">
        <v>92</v>
      </c>
      <c r="F2004" s="5" t="s">
        <v>93</v>
      </c>
      <c r="G2004" s="5" t="s">
        <v>94</v>
      </c>
      <c r="H2004" s="5" t="s">
        <v>319</v>
      </c>
      <c r="I2004">
        <v>23549</v>
      </c>
      <c r="J2004">
        <v>28432</v>
      </c>
      <c r="K2004">
        <v>1013</v>
      </c>
      <c r="L2004">
        <v>2120</v>
      </c>
      <c r="M2004">
        <v>18661</v>
      </c>
      <c r="N2004">
        <v>9938</v>
      </c>
      <c r="O2004">
        <v>8154.0321999999987</v>
      </c>
      <c r="P2004">
        <v>19976.415000000001</v>
      </c>
      <c r="Q2004">
        <v>4905.0394794818394</v>
      </c>
      <c r="R2004">
        <v>9082.5100434073483</v>
      </c>
      <c r="S2004">
        <v>21691.374067119999</v>
      </c>
      <c r="T2004">
        <v>11725</v>
      </c>
      <c r="U2004">
        <v>979</v>
      </c>
      <c r="V2004">
        <v>6725</v>
      </c>
      <c r="W2004">
        <v>6874</v>
      </c>
      <c r="X2004">
        <v>13970.351387263991</v>
      </c>
      <c r="Y2004">
        <v>72618</v>
      </c>
      <c r="Z2004">
        <v>13444.47082530122</v>
      </c>
      <c r="AA2004">
        <v>152287.41699684889</v>
      </c>
      <c r="AB2004">
        <v>1387</v>
      </c>
      <c r="AC2004">
        <v>13802.187959999999</v>
      </c>
      <c r="AD2004">
        <v>20599.025633426802</v>
      </c>
      <c r="AE2004">
        <v>17036.013900000002</v>
      </c>
      <c r="AF2004">
        <v>38309.708932926253</v>
      </c>
      <c r="AG2004">
        <v>192399</v>
      </c>
      <c r="AH2004">
        <v>32687.811457511409</v>
      </c>
      <c r="AI2004">
        <v>4576.3280000000004</v>
      </c>
      <c r="AJ2004">
        <v>36814.68808135148</v>
      </c>
      <c r="AK2004">
        <v>2933.04</v>
      </c>
      <c r="AL2004">
        <v>786690.375</v>
      </c>
      <c r="AM2004">
        <v>642418.4375</v>
      </c>
      <c r="AN2004">
        <v>144271.96875</v>
      </c>
      <c r="AO2004" s="5" t="s">
        <v>1090</v>
      </c>
    </row>
    <row r="2005" spans="1:41" ht="15" x14ac:dyDescent="0.25">
      <c r="A2005">
        <v>2018</v>
      </c>
      <c r="B2005" s="5" t="s">
        <v>1806</v>
      </c>
      <c r="C2005" s="5" t="s">
        <v>363</v>
      </c>
      <c r="D2005" s="5" t="s">
        <v>91</v>
      </c>
      <c r="E2005" s="5" t="s">
        <v>92</v>
      </c>
      <c r="F2005" s="5" t="s">
        <v>93</v>
      </c>
      <c r="G2005" s="5" t="s">
        <v>94</v>
      </c>
      <c r="H2005" s="5" t="s">
        <v>319</v>
      </c>
      <c r="I2005">
        <v>6408.2412966443944</v>
      </c>
      <c r="J2005">
        <v>23173.366052994239</v>
      </c>
      <c r="K2005">
        <v>1163.3818201530946</v>
      </c>
      <c r="L2005">
        <v>2783.1178349518786</v>
      </c>
      <c r="M2005">
        <v>12778.988704057336</v>
      </c>
      <c r="N2005">
        <v>8261.2428651617192</v>
      </c>
      <c r="O2005">
        <v>9590.9368654057616</v>
      </c>
      <c r="P2005">
        <v>17860.700855044677</v>
      </c>
      <c r="Q2005">
        <v>1992.0835437404346</v>
      </c>
      <c r="R2005">
        <v>9072.3616887972421</v>
      </c>
      <c r="S2005">
        <v>19818.198593768189</v>
      </c>
      <c r="T2005">
        <v>12038.752205230643</v>
      </c>
      <c r="U2005">
        <v>1713.7161097751818</v>
      </c>
      <c r="V2005">
        <v>19382.198224705287</v>
      </c>
      <c r="W2005">
        <v>5529.8130346503449</v>
      </c>
      <c r="X2005">
        <v>14471.759520253116</v>
      </c>
      <c r="Y2005">
        <v>75436.63387970606</v>
      </c>
      <c r="Z2005">
        <v>10817.522670263306</v>
      </c>
      <c r="AA2005">
        <v>136491.60280161994</v>
      </c>
      <c r="AB2005">
        <v>2290.3410050527777</v>
      </c>
      <c r="AC2005">
        <v>11454.170773395306</v>
      </c>
      <c r="AD2005">
        <v>19488.387083114569</v>
      </c>
      <c r="AE2005">
        <v>22099.57144297217</v>
      </c>
      <c r="AF2005">
        <v>35856.10098024358</v>
      </c>
      <c r="AG2005">
        <v>154723.6981756188</v>
      </c>
      <c r="AH2005">
        <v>47197.906149260627</v>
      </c>
      <c r="AI2005">
        <v>4131.8265933061566</v>
      </c>
      <c r="AJ2005">
        <v>41248.651770479606</v>
      </c>
      <c r="AK2005">
        <v>2001.1024309815662</v>
      </c>
      <c r="AL2005">
        <v>729276.3125</v>
      </c>
      <c r="AM2005">
        <v>578774.9375</v>
      </c>
      <c r="AN2005">
        <v>150501.40625</v>
      </c>
      <c r="AO2005" s="5" t="s">
        <v>2714</v>
      </c>
    </row>
    <row r="2006" spans="1:41" ht="15" x14ac:dyDescent="0.25">
      <c r="A2006">
        <v>2018</v>
      </c>
      <c r="B2006" s="5" t="s">
        <v>1808</v>
      </c>
      <c r="C2006" s="5" t="s">
        <v>363</v>
      </c>
      <c r="D2006" s="5" t="s">
        <v>91</v>
      </c>
      <c r="E2006" s="5" t="s">
        <v>92</v>
      </c>
      <c r="F2006" s="5" t="s">
        <v>93</v>
      </c>
      <c r="G2006" s="5" t="s">
        <v>97</v>
      </c>
      <c r="H2006" s="5" t="s">
        <v>319</v>
      </c>
      <c r="I2006">
        <v>17662.745952000001</v>
      </c>
      <c r="J2006">
        <v>32025.665499999999</v>
      </c>
      <c r="K2006">
        <v>1201.8021896929999</v>
      </c>
      <c r="L2006">
        <v>3479.130012366737</v>
      </c>
      <c r="M2006">
        <v>20952.647473962708</v>
      </c>
      <c r="N2006">
        <v>9396.6346102314437</v>
      </c>
      <c r="O2006">
        <v>11197.8166864</v>
      </c>
      <c r="P2006">
        <v>20485.789620256801</v>
      </c>
      <c r="Q2006">
        <v>3633.2642300227262</v>
      </c>
      <c r="R2006">
        <v>7966.6645954991327</v>
      </c>
      <c r="S2006">
        <v>22158.852383117872</v>
      </c>
      <c r="T2006">
        <v>11275.812625</v>
      </c>
      <c r="U2006">
        <v>1398.620124</v>
      </c>
      <c r="V2006">
        <v>10481</v>
      </c>
      <c r="W2006">
        <v>8843.3914999999979</v>
      </c>
      <c r="X2006">
        <v>12725.311533678951</v>
      </c>
      <c r="Y2006">
        <v>91016.986419999987</v>
      </c>
      <c r="Z2006">
        <v>11997.639786496</v>
      </c>
      <c r="AA2006">
        <v>154151.5845863522</v>
      </c>
      <c r="AB2006">
        <v>1578</v>
      </c>
      <c r="AC2006">
        <v>13670.10254</v>
      </c>
      <c r="AD2006">
        <v>24914.298502857229</v>
      </c>
      <c r="AE2006">
        <v>19923.295247027741</v>
      </c>
      <c r="AF2006">
        <v>39085.802150532043</v>
      </c>
      <c r="AG2006">
        <v>196793.84858945449</v>
      </c>
      <c r="AH2006">
        <v>38853.547140715818</v>
      </c>
      <c r="AI2006">
        <v>4167.1432512000001</v>
      </c>
      <c r="AJ2006">
        <v>39774.683302874459</v>
      </c>
      <c r="AK2006">
        <v>3106.3811040000001</v>
      </c>
      <c r="AL2006">
        <v>833918.5</v>
      </c>
      <c r="AM2006">
        <v>672943.4375</v>
      </c>
      <c r="AN2006">
        <v>160975</v>
      </c>
      <c r="AO2006" s="5" t="s">
        <v>2717</v>
      </c>
    </row>
    <row r="2007" spans="1:41" ht="15" x14ac:dyDescent="0.25">
      <c r="A2007">
        <v>2018</v>
      </c>
      <c r="B2007" s="5" t="s">
        <v>803</v>
      </c>
      <c r="C2007" s="5" t="s">
        <v>363</v>
      </c>
      <c r="D2007" s="5" t="s">
        <v>91</v>
      </c>
      <c r="E2007" s="5" t="s">
        <v>92</v>
      </c>
      <c r="F2007" s="5" t="s">
        <v>93</v>
      </c>
      <c r="G2007" s="5" t="s">
        <v>97</v>
      </c>
      <c r="H2007" s="5" t="s">
        <v>319</v>
      </c>
      <c r="I2007">
        <v>24260.768524999989</v>
      </c>
      <c r="J2007">
        <v>29609.653439999998</v>
      </c>
      <c r="K2007">
        <v>1024.143</v>
      </c>
      <c r="L2007">
        <v>2194.8359999999998</v>
      </c>
      <c r="M2007">
        <v>19034.22</v>
      </c>
      <c r="N2007">
        <v>10114.20074</v>
      </c>
      <c r="O2007">
        <v>9229.7279999999992</v>
      </c>
      <c r="P2007">
        <v>20784.187030000001</v>
      </c>
      <c r="Q2007">
        <v>5008.0453085509571</v>
      </c>
      <c r="R2007">
        <v>9232.7954068308882</v>
      </c>
      <c r="S2007">
        <v>22125.201548462399</v>
      </c>
      <c r="T2007">
        <v>11960.672500000001</v>
      </c>
      <c r="U2007">
        <v>988.79</v>
      </c>
      <c r="V2007">
        <v>6869</v>
      </c>
      <c r="W2007">
        <v>5898.317</v>
      </c>
      <c r="X2007">
        <v>14534.753583309461</v>
      </c>
      <c r="Y2007">
        <v>74382.891520000005</v>
      </c>
      <c r="Z2007">
        <v>13726.80471263254</v>
      </c>
      <c r="AA2007">
        <v>158908.66944052509</v>
      </c>
      <c r="AB2007">
        <v>1387</v>
      </c>
      <c r="AC2007">
        <v>14046.48666</v>
      </c>
      <c r="AD2007">
        <v>21031.60517172877</v>
      </c>
      <c r="AE2007">
        <v>17376.734177999999</v>
      </c>
      <c r="AF2007">
        <v>39662.041658258553</v>
      </c>
      <c r="AG2007">
        <v>200288</v>
      </c>
      <c r="AH2007">
        <v>34175.311177649783</v>
      </c>
      <c r="AI2007">
        <v>4667.8545600000007</v>
      </c>
      <c r="AJ2007">
        <v>38302.00147983808</v>
      </c>
      <c r="AK2007">
        <v>2991.7008000000001</v>
      </c>
      <c r="AL2007">
        <v>813816.4375</v>
      </c>
      <c r="AM2007">
        <v>665755.875</v>
      </c>
      <c r="AN2007">
        <v>148060.5</v>
      </c>
      <c r="AO2007" s="5" t="s">
        <v>1091</v>
      </c>
    </row>
    <row r="2008" spans="1:41" ht="15" x14ac:dyDescent="0.25">
      <c r="A2008">
        <v>2018</v>
      </c>
      <c r="B2008" s="5" t="s">
        <v>1807</v>
      </c>
      <c r="C2008" s="5" t="s">
        <v>363</v>
      </c>
      <c r="D2008" s="5" t="s">
        <v>91</v>
      </c>
      <c r="E2008" s="5" t="s">
        <v>92</v>
      </c>
      <c r="F2008" s="5" t="s">
        <v>93</v>
      </c>
      <c r="G2008" s="5" t="s">
        <v>97</v>
      </c>
      <c r="H2008" s="5" t="s">
        <v>319</v>
      </c>
      <c r="I2008">
        <v>12564.98424</v>
      </c>
      <c r="J2008">
        <v>21047.759999999998</v>
      </c>
      <c r="K2008">
        <v>1044.376285837863</v>
      </c>
      <c r="L2008">
        <v>3527.9746000000009</v>
      </c>
      <c r="M2008">
        <v>22854.865645985949</v>
      </c>
      <c r="N2008">
        <v>10478</v>
      </c>
      <c r="O2008">
        <v>10057.299999999999</v>
      </c>
      <c r="P2008">
        <v>19376.705226076319</v>
      </c>
      <c r="Q2008">
        <v>3269.4073391480588</v>
      </c>
      <c r="R2008">
        <v>9566.126524584839</v>
      </c>
      <c r="S2008">
        <v>29728.81757806454</v>
      </c>
      <c r="T2008">
        <v>11753.276972719999</v>
      </c>
      <c r="U2008">
        <v>1570.2164172</v>
      </c>
      <c r="V2008">
        <v>20964</v>
      </c>
      <c r="W2008">
        <v>7126.0117200000013</v>
      </c>
      <c r="X2008">
        <v>13026.6480725</v>
      </c>
      <c r="Y2008">
        <v>70971</v>
      </c>
      <c r="Z2008">
        <v>14110.549000000001</v>
      </c>
      <c r="AA2008">
        <v>155997.5310560517</v>
      </c>
      <c r="AB2008">
        <v>1472</v>
      </c>
      <c r="AC2008">
        <v>11848.9</v>
      </c>
      <c r="AD2008">
        <v>27892.834251285742</v>
      </c>
      <c r="AE2008">
        <v>18587.836516068</v>
      </c>
      <c r="AF2008">
        <v>40394.192364966162</v>
      </c>
      <c r="AG2008">
        <v>210188</v>
      </c>
      <c r="AH2008">
        <v>58280.913900484207</v>
      </c>
      <c r="AI2008">
        <v>4717.0695600000008</v>
      </c>
      <c r="AJ2008">
        <v>50359.160433452293</v>
      </c>
      <c r="AK2008">
        <v>2352.793536400844</v>
      </c>
      <c r="AL2008">
        <v>865129.375</v>
      </c>
      <c r="AM2008">
        <v>674822.375</v>
      </c>
      <c r="AN2008">
        <v>190306.90625</v>
      </c>
      <c r="AO2008" s="5" t="s">
        <v>2715</v>
      </c>
    </row>
    <row r="2009" spans="1:41" ht="15" x14ac:dyDescent="0.25">
      <c r="A2009">
        <v>2018</v>
      </c>
      <c r="B2009" s="5" t="s">
        <v>1806</v>
      </c>
      <c r="C2009" s="5" t="s">
        <v>363</v>
      </c>
      <c r="D2009" s="5" t="s">
        <v>91</v>
      </c>
      <c r="E2009" s="5" t="s">
        <v>92</v>
      </c>
      <c r="F2009" s="5" t="s">
        <v>93</v>
      </c>
      <c r="G2009" s="5" t="s">
        <v>97</v>
      </c>
      <c r="H2009" s="5" t="s">
        <v>319</v>
      </c>
      <c r="I2009">
        <v>6580.2000000000007</v>
      </c>
      <c r="J2009">
        <v>22107.903999999999</v>
      </c>
      <c r="K2009">
        <v>1208</v>
      </c>
      <c r="L2009">
        <v>2868.4019267136</v>
      </c>
      <c r="M2009">
        <v>13121.9</v>
      </c>
      <c r="N2009">
        <v>8725.1372857592742</v>
      </c>
      <c r="O2009">
        <v>10268.299999999999</v>
      </c>
      <c r="P2009">
        <v>18540.04723242189</v>
      </c>
      <c r="Q2009">
        <v>2056.696586</v>
      </c>
      <c r="R2009">
        <v>9272.799849291574</v>
      </c>
      <c r="S2009">
        <v>20419</v>
      </c>
      <c r="T2009">
        <v>12275.09077734375</v>
      </c>
      <c r="U2009">
        <v>1465</v>
      </c>
      <c r="V2009">
        <v>19970.973266015619</v>
      </c>
      <c r="W2009">
        <v>5620.02147280384</v>
      </c>
      <c r="X2009">
        <v>15658.97981773145</v>
      </c>
      <c r="Y2009">
        <v>79809</v>
      </c>
      <c r="Z2009">
        <v>11168.05143188275</v>
      </c>
      <c r="AA2009">
        <v>142149.11605953041</v>
      </c>
      <c r="AB2009">
        <v>1723</v>
      </c>
      <c r="AC2009">
        <v>12097.35727</v>
      </c>
      <c r="AD2009">
        <v>20714.48971514107</v>
      </c>
      <c r="AE2009">
        <v>22828.266895054719</v>
      </c>
      <c r="AF2009">
        <v>36955.285871621731</v>
      </c>
      <c r="AG2009">
        <v>160023.4597944516</v>
      </c>
      <c r="AH2009">
        <v>48952.324397831842</v>
      </c>
      <c r="AI2009">
        <v>4102.2356760000002</v>
      </c>
      <c r="AJ2009">
        <v>43036.197684441453</v>
      </c>
      <c r="AK2009">
        <v>2160</v>
      </c>
      <c r="AL2009">
        <v>755877.25</v>
      </c>
      <c r="AM2009">
        <v>599653.875</v>
      </c>
      <c r="AN2009">
        <v>156223.34375</v>
      </c>
      <c r="AO2009" s="5" t="s">
        <v>2716</v>
      </c>
    </row>
    <row r="2010" spans="1:41" ht="15" x14ac:dyDescent="0.25">
      <c r="A2010">
        <v>2018</v>
      </c>
      <c r="B2010" s="5" t="s">
        <v>1807</v>
      </c>
      <c r="C2010" s="5" t="s">
        <v>363</v>
      </c>
      <c r="D2010" s="5" t="s">
        <v>91</v>
      </c>
      <c r="E2010" s="5" t="s">
        <v>29</v>
      </c>
      <c r="F2010" s="5" t="s">
        <v>29</v>
      </c>
      <c r="G2010" s="5" t="s">
        <v>94</v>
      </c>
      <c r="H2010" s="5" t="s">
        <v>319</v>
      </c>
      <c r="I2010">
        <v>0</v>
      </c>
      <c r="J2010">
        <v>955.94777056643181</v>
      </c>
      <c r="K2010">
        <v>84.602819221415231</v>
      </c>
      <c r="L2010">
        <v>139.59465171533512</v>
      </c>
      <c r="M2010">
        <v>189.69538372301696</v>
      </c>
      <c r="N2010">
        <v>56.049367734187584</v>
      </c>
      <c r="O2010">
        <v>0</v>
      </c>
      <c r="P2010">
        <v>0</v>
      </c>
      <c r="Q2010">
        <v>6.211089534759191</v>
      </c>
      <c r="R2010">
        <v>20.526790739653077</v>
      </c>
      <c r="S2010">
        <v>0</v>
      </c>
      <c r="T2010">
        <v>211.50704805353806</v>
      </c>
      <c r="U2010">
        <v>0</v>
      </c>
      <c r="V2010">
        <v>1374.7958123479975</v>
      </c>
      <c r="W2010">
        <v>0</v>
      </c>
      <c r="X2010">
        <v>31.72605720803071</v>
      </c>
      <c r="Y2010">
        <v>1321.9190503346128</v>
      </c>
      <c r="Z2010">
        <v>63.45211441606142</v>
      </c>
      <c r="AA2010">
        <v>2550.9382318961857</v>
      </c>
      <c r="AB2010">
        <v>146.99739839720897</v>
      </c>
      <c r="AC2010">
        <v>11.104120022810749</v>
      </c>
      <c r="AD2010">
        <v>62.110895347591921</v>
      </c>
      <c r="AE2010">
        <v>0</v>
      </c>
      <c r="AF2010">
        <v>1312.9386175218035</v>
      </c>
      <c r="AG2010">
        <v>19572.862226874411</v>
      </c>
      <c r="AH2010">
        <v>2749.5916246959951</v>
      </c>
      <c r="AI2010">
        <v>0</v>
      </c>
      <c r="AJ2010">
        <v>1093.5008363268425</v>
      </c>
      <c r="AK2010">
        <v>0</v>
      </c>
      <c r="AL2010">
        <v>31956.0703125</v>
      </c>
      <c r="AM2010">
        <v>28479.83984375</v>
      </c>
      <c r="AN2010">
        <v>3476.231201171875</v>
      </c>
      <c r="AO2010" s="5" t="s">
        <v>2720</v>
      </c>
    </row>
    <row r="2011" spans="1:41" ht="15" x14ac:dyDescent="0.25">
      <c r="A2011">
        <v>2018</v>
      </c>
      <c r="B2011" s="5" t="s">
        <v>1808</v>
      </c>
      <c r="C2011" s="5" t="s">
        <v>363</v>
      </c>
      <c r="D2011" s="5" t="s">
        <v>91</v>
      </c>
      <c r="E2011" s="5" t="s">
        <v>29</v>
      </c>
      <c r="F2011" s="5" t="s">
        <v>29</v>
      </c>
      <c r="G2011" s="5" t="s">
        <v>94</v>
      </c>
      <c r="H2011" s="5" t="s">
        <v>319</v>
      </c>
      <c r="I2011">
        <v>0</v>
      </c>
      <c r="J2011">
        <v>1044.7166835347759</v>
      </c>
      <c r="K2011">
        <v>82.504977614106465</v>
      </c>
      <c r="L2011">
        <v>134.070588622923</v>
      </c>
      <c r="M2011">
        <v>184.99162949412934</v>
      </c>
      <c r="N2011">
        <v>56.722172109698192</v>
      </c>
      <c r="O2011">
        <v>0</v>
      </c>
      <c r="P2011">
        <v>0</v>
      </c>
      <c r="Q2011">
        <v>5.5857086014821045</v>
      </c>
      <c r="R2011">
        <v>41.272083739236578</v>
      </c>
      <c r="S2011">
        <v>0</v>
      </c>
      <c r="T2011">
        <v>2268.8868843879277</v>
      </c>
      <c r="U2011">
        <v>0</v>
      </c>
      <c r="V2011">
        <v>804.42353173753804</v>
      </c>
      <c r="W2011">
        <v>0</v>
      </c>
      <c r="X2011">
        <v>53.46608738778226</v>
      </c>
      <c r="Y2011">
        <v>6033.176488031535</v>
      </c>
      <c r="Z2011">
        <v>297.94610040894196</v>
      </c>
      <c r="AA2011">
        <v>2527.5459515714433</v>
      </c>
      <c r="AB2011">
        <v>143.35239860450997</v>
      </c>
      <c r="AC2011">
        <v>11.045353878088504</v>
      </c>
      <c r="AD2011">
        <v>53.54366784711474</v>
      </c>
      <c r="AE2011">
        <v>0</v>
      </c>
      <c r="AF2011">
        <v>1142.0045475034683</v>
      </c>
      <c r="AG2011">
        <v>15374.507090262701</v>
      </c>
      <c r="AH2011">
        <v>2728.5952794675877</v>
      </c>
      <c r="AI2011">
        <v>100.03728535710408</v>
      </c>
      <c r="AJ2011">
        <v>894.66335100296692</v>
      </c>
      <c r="AK2011">
        <v>0</v>
      </c>
      <c r="AL2011">
        <v>33983.0625</v>
      </c>
      <c r="AM2011">
        <v>28367.6796875</v>
      </c>
      <c r="AN2011">
        <v>5615.3779296875</v>
      </c>
      <c r="AO2011" s="5" t="s">
        <v>2718</v>
      </c>
    </row>
    <row r="2012" spans="1:41" ht="15" x14ac:dyDescent="0.25">
      <c r="A2012">
        <v>2018</v>
      </c>
      <c r="B2012" s="5" t="s">
        <v>1806</v>
      </c>
      <c r="C2012" s="5" t="s">
        <v>363</v>
      </c>
      <c r="D2012" s="5" t="s">
        <v>91</v>
      </c>
      <c r="E2012" s="5" t="s">
        <v>29</v>
      </c>
      <c r="F2012" s="5" t="s">
        <v>29</v>
      </c>
      <c r="G2012" s="5" t="s">
        <v>94</v>
      </c>
      <c r="H2012" s="5" t="s">
        <v>319</v>
      </c>
      <c r="I2012">
        <v>0</v>
      </c>
      <c r="J2012">
        <v>2464.9554034735461</v>
      </c>
      <c r="K2012">
        <v>85.700318243321888</v>
      </c>
      <c r="L2012">
        <v>128.55047736498284</v>
      </c>
      <c r="M2012">
        <v>187.46944615726665</v>
      </c>
      <c r="N2012">
        <v>56.240833847179992</v>
      </c>
      <c r="O2012">
        <v>0</v>
      </c>
      <c r="P2012">
        <v>0</v>
      </c>
      <c r="Q2012">
        <v>6.1597103737387613</v>
      </c>
      <c r="R2012">
        <v>21.043745282267032</v>
      </c>
      <c r="S2012">
        <v>0</v>
      </c>
      <c r="T2012">
        <v>214.25079560830474</v>
      </c>
      <c r="U2012">
        <v>0</v>
      </c>
      <c r="V2012">
        <v>1392.6301714539807</v>
      </c>
      <c r="W2012">
        <v>0</v>
      </c>
      <c r="X2012">
        <v>83.557810287238851</v>
      </c>
      <c r="Y2012">
        <v>1463.3329340047212</v>
      </c>
      <c r="Z2012">
        <v>64.27523868249142</v>
      </c>
      <c r="AA2012">
        <v>2423.9738682941411</v>
      </c>
      <c r="AB2012">
        <v>588.11843394479649</v>
      </c>
      <c r="AC2012">
        <v>56.179001067567434</v>
      </c>
      <c r="AD2012">
        <v>61.597103737387606</v>
      </c>
      <c r="AE2012">
        <v>0</v>
      </c>
      <c r="AF2012">
        <v>1508.3256010824653</v>
      </c>
      <c r="AG2012">
        <v>18951.411948278248</v>
      </c>
      <c r="AH2012">
        <v>2785.2603429079613</v>
      </c>
      <c r="AI2012">
        <v>0</v>
      </c>
      <c r="AJ2012">
        <v>1142.6679106381305</v>
      </c>
      <c r="AK2012">
        <v>0</v>
      </c>
      <c r="AL2012">
        <v>33685.69921875</v>
      </c>
      <c r="AM2012">
        <v>29679.74609375</v>
      </c>
      <c r="AN2012">
        <v>4005.9541015625</v>
      </c>
      <c r="AO2012" s="5" t="s">
        <v>2719</v>
      </c>
    </row>
    <row r="2013" spans="1:41" ht="15" x14ac:dyDescent="0.25">
      <c r="A2013">
        <v>2018</v>
      </c>
      <c r="B2013" s="5" t="s">
        <v>803</v>
      </c>
      <c r="C2013" s="5" t="s">
        <v>363</v>
      </c>
      <c r="D2013" s="5" t="s">
        <v>91</v>
      </c>
      <c r="E2013" s="5" t="s">
        <v>29</v>
      </c>
      <c r="F2013" s="5" t="s">
        <v>29</v>
      </c>
      <c r="G2013" s="5" t="s">
        <v>94</v>
      </c>
      <c r="H2013" s="5" t="s">
        <v>319</v>
      </c>
      <c r="I2013">
        <v>1000</v>
      </c>
      <c r="J2013">
        <v>1507.75</v>
      </c>
      <c r="K2013">
        <v>80</v>
      </c>
      <c r="L2013">
        <v>110</v>
      </c>
      <c r="M2013">
        <v>180</v>
      </c>
      <c r="N2013">
        <v>56</v>
      </c>
      <c r="O2013">
        <v>0</v>
      </c>
      <c r="P2013">
        <v>53</v>
      </c>
      <c r="Q2013">
        <v>5.5945967264150953</v>
      </c>
      <c r="R2013">
        <v>40.018999999999998</v>
      </c>
      <c r="S2013">
        <v>0</v>
      </c>
      <c r="T2013">
        <v>2200</v>
      </c>
      <c r="U2013">
        <v>0</v>
      </c>
      <c r="V2013">
        <v>264</v>
      </c>
      <c r="W2013">
        <v>0</v>
      </c>
      <c r="X2013">
        <v>99.901214064255768</v>
      </c>
      <c r="Y2013">
        <v>7877</v>
      </c>
      <c r="Z2013">
        <v>119.36808000000001</v>
      </c>
      <c r="AA2013">
        <v>2901.4556024971189</v>
      </c>
      <c r="AB2013">
        <v>0</v>
      </c>
      <c r="AC2013">
        <v>10.870649999999999</v>
      </c>
      <c r="AD2013">
        <v>53.799591549600002</v>
      </c>
      <c r="AE2013">
        <v>0</v>
      </c>
      <c r="AF2013">
        <v>726.04031283874997</v>
      </c>
      <c r="AG2013">
        <v>14273</v>
      </c>
      <c r="AH2013">
        <v>3035.7616345800002</v>
      </c>
      <c r="AI2013">
        <v>97</v>
      </c>
      <c r="AJ2013">
        <v>933</v>
      </c>
      <c r="AK2013">
        <v>0</v>
      </c>
      <c r="AL2013">
        <v>35623.55859375</v>
      </c>
      <c r="AM2013">
        <v>29877.09765625</v>
      </c>
      <c r="AN2013">
        <v>5746.46240234375</v>
      </c>
      <c r="AO2013" s="5" t="s">
        <v>1092</v>
      </c>
    </row>
    <row r="2014" spans="1:41" ht="15" x14ac:dyDescent="0.25">
      <c r="A2014">
        <v>2018</v>
      </c>
      <c r="B2014" s="5" t="s">
        <v>1807</v>
      </c>
      <c r="C2014" s="5" t="s">
        <v>363</v>
      </c>
      <c r="D2014" s="5" t="s">
        <v>91</v>
      </c>
      <c r="E2014" s="5" t="s">
        <v>29</v>
      </c>
      <c r="F2014" s="5" t="s">
        <v>29</v>
      </c>
      <c r="G2014" s="5" t="s">
        <v>97</v>
      </c>
      <c r="H2014" s="5" t="s">
        <v>319</v>
      </c>
      <c r="I2014">
        <v>0</v>
      </c>
      <c r="J2014">
        <v>989</v>
      </c>
      <c r="K2014">
        <v>87.204278293308008</v>
      </c>
      <c r="L2014">
        <v>145.1208</v>
      </c>
      <c r="M2014">
        <v>192.82812499999989</v>
      </c>
      <c r="N2014">
        <v>58</v>
      </c>
      <c r="O2014">
        <v>0</v>
      </c>
      <c r="P2014">
        <v>0</v>
      </c>
      <c r="Q2014">
        <v>7.0538792275842219</v>
      </c>
      <c r="R2014">
        <v>21.379724665713368</v>
      </c>
      <c r="S2014">
        <v>0</v>
      </c>
      <c r="T2014">
        <v>222.38693119999999</v>
      </c>
      <c r="U2014"/>
      <c r="V2014">
        <v>1407</v>
      </c>
      <c r="W2014">
        <v>0</v>
      </c>
      <c r="X2014">
        <v>32.78181</v>
      </c>
      <c r="Y2014">
        <v>1447</v>
      </c>
      <c r="Z2014">
        <v>72.06</v>
      </c>
      <c r="AA2014">
        <v>2635.5019768660559</v>
      </c>
      <c r="AB2014">
        <v>139</v>
      </c>
      <c r="AC2014">
        <v>11.5</v>
      </c>
      <c r="AD2014">
        <v>70.538792275842226</v>
      </c>
      <c r="AE2014">
        <v>0</v>
      </c>
      <c r="AF2014">
        <v>1364.9283202864531</v>
      </c>
      <c r="AG2014">
        <v>20577</v>
      </c>
      <c r="AH2014">
        <v>2997.7350362561519</v>
      </c>
      <c r="AI2014">
        <v>0</v>
      </c>
      <c r="AJ2014">
        <v>1192.1864104437</v>
      </c>
      <c r="AK2014">
        <v>0</v>
      </c>
      <c r="AL2014">
        <v>33670.20703125</v>
      </c>
      <c r="AM2014">
        <v>29927.73046875</v>
      </c>
      <c r="AN2014">
        <v>3742.47509765625</v>
      </c>
      <c r="AO2014" s="5" t="s">
        <v>2723</v>
      </c>
    </row>
    <row r="2015" spans="1:41" ht="15" x14ac:dyDescent="0.25">
      <c r="A2015">
        <v>2018</v>
      </c>
      <c r="B2015" s="5" t="s">
        <v>1808</v>
      </c>
      <c r="C2015" s="5" t="s">
        <v>363</v>
      </c>
      <c r="D2015" s="5" t="s">
        <v>91</v>
      </c>
      <c r="E2015" s="5" t="s">
        <v>29</v>
      </c>
      <c r="F2015" s="5" t="s">
        <v>29</v>
      </c>
      <c r="G2015" s="5" t="s">
        <v>97</v>
      </c>
      <c r="H2015" s="5" t="s">
        <v>319</v>
      </c>
      <c r="I2015">
        <v>0</v>
      </c>
      <c r="J2015">
        <v>881.25</v>
      </c>
      <c r="K2015">
        <v>85.24367379600001</v>
      </c>
      <c r="L2015">
        <v>140.99799999999999</v>
      </c>
      <c r="M2015">
        <v>188.34375</v>
      </c>
      <c r="N2015">
        <v>57.688021551810643</v>
      </c>
      <c r="O2015">
        <v>0</v>
      </c>
      <c r="P2015">
        <v>0</v>
      </c>
      <c r="Q2015">
        <v>5.6692160540508292</v>
      </c>
      <c r="R2015">
        <v>42.763772477698467</v>
      </c>
      <c r="S2015">
        <v>0</v>
      </c>
      <c r="T2015">
        <v>2266.494999999999</v>
      </c>
      <c r="U2015"/>
      <c r="V2015">
        <v>814</v>
      </c>
      <c r="W2015">
        <v>0</v>
      </c>
      <c r="X2015">
        <v>53.937223112451697</v>
      </c>
      <c r="Y2015">
        <v>6263.4780000000001</v>
      </c>
      <c r="Z2015">
        <v>302.34193920000001</v>
      </c>
      <c r="AA2015">
        <v>2609.9886428347099</v>
      </c>
      <c r="AB2015">
        <v>139</v>
      </c>
      <c r="AC2015">
        <v>11.06415</v>
      </c>
      <c r="AD2015">
        <v>54.344156311893123</v>
      </c>
      <c r="AE2015">
        <v>0</v>
      </c>
      <c r="AF2015">
        <v>1191.4282078881431</v>
      </c>
      <c r="AG2015">
        <v>16231.933453936799</v>
      </c>
      <c r="AH2015">
        <v>2828.387503077598</v>
      </c>
      <c r="AI2015">
        <v>100.9188</v>
      </c>
      <c r="AJ2015">
        <v>925.1253200316994</v>
      </c>
      <c r="AK2015"/>
      <c r="AL2015">
        <v>35194.39453125</v>
      </c>
      <c r="AM2015">
        <v>29477.7265625</v>
      </c>
      <c r="AN2015">
        <v>5716.67041015625</v>
      </c>
      <c r="AO2015" s="5" t="s">
        <v>2722</v>
      </c>
    </row>
    <row r="2016" spans="1:41" ht="15" x14ac:dyDescent="0.25">
      <c r="A2016">
        <v>2018</v>
      </c>
      <c r="B2016" s="5" t="s">
        <v>1806</v>
      </c>
      <c r="C2016" s="5" t="s">
        <v>363</v>
      </c>
      <c r="D2016" s="5" t="s">
        <v>91</v>
      </c>
      <c r="E2016" s="5" t="s">
        <v>29</v>
      </c>
      <c r="F2016" s="5" t="s">
        <v>29</v>
      </c>
      <c r="G2016" s="5" t="s">
        <v>97</v>
      </c>
      <c r="H2016" s="5" t="s">
        <v>319</v>
      </c>
      <c r="I2016">
        <v>0</v>
      </c>
      <c r="J2016">
        <v>2351.6219999999998</v>
      </c>
      <c r="K2016">
        <v>90</v>
      </c>
      <c r="L2016">
        <v>132.48969638400001</v>
      </c>
      <c r="M2016">
        <v>192.49999999999989</v>
      </c>
      <c r="N2016">
        <v>59.398931176757792</v>
      </c>
      <c r="O2016">
        <v>0</v>
      </c>
      <c r="P2016">
        <v>0</v>
      </c>
      <c r="Q2016">
        <v>6.3595000000000006</v>
      </c>
      <c r="R2016">
        <v>21.50867048465367</v>
      </c>
      <c r="S2016">
        <v>0</v>
      </c>
      <c r="T2016">
        <v>220.762578125</v>
      </c>
      <c r="U2016"/>
      <c r="V2016">
        <v>1434.9567578125</v>
      </c>
      <c r="W2016">
        <v>0</v>
      </c>
      <c r="X2016">
        <v>90.0407048</v>
      </c>
      <c r="Y2016">
        <v>1758</v>
      </c>
      <c r="Z2016">
        <v>66.358000189440006</v>
      </c>
      <c r="AA2016">
        <v>2524.4496731113718</v>
      </c>
      <c r="AB2016">
        <v>134</v>
      </c>
      <c r="AC2016">
        <v>59.33361</v>
      </c>
      <c r="AD2016">
        <v>63.594999999999999</v>
      </c>
      <c r="AE2016">
        <v>0</v>
      </c>
      <c r="AF2016">
        <v>1554.5457709056</v>
      </c>
      <c r="AG2016">
        <v>19604.422043864361</v>
      </c>
      <c r="AH2016">
        <v>2892.5</v>
      </c>
      <c r="AI2016">
        <v>0</v>
      </c>
      <c r="AJ2016">
        <v>1192.1864104437</v>
      </c>
      <c r="AK2016">
        <v>0</v>
      </c>
      <c r="AL2016">
        <v>34449.03125</v>
      </c>
      <c r="AM2016">
        <v>30765.630859375</v>
      </c>
      <c r="AN2016">
        <v>3683.398193359375</v>
      </c>
      <c r="AO2016" s="5" t="s">
        <v>2721</v>
      </c>
    </row>
    <row r="2017" spans="1:41" ht="15" x14ac:dyDescent="0.25">
      <c r="A2017">
        <v>2018</v>
      </c>
      <c r="B2017" s="5" t="s">
        <v>803</v>
      </c>
      <c r="C2017" s="5" t="s">
        <v>363</v>
      </c>
      <c r="D2017" s="5" t="s">
        <v>91</v>
      </c>
      <c r="E2017" s="5" t="s">
        <v>29</v>
      </c>
      <c r="F2017" s="5" t="s">
        <v>29</v>
      </c>
      <c r="G2017" s="5" t="s">
        <v>97</v>
      </c>
      <c r="H2017" s="5" t="s">
        <v>319</v>
      </c>
      <c r="I2017">
        <v>1030.2249999999999</v>
      </c>
      <c r="J2017">
        <v>1570.2010049999999</v>
      </c>
      <c r="K2017">
        <v>80.88</v>
      </c>
      <c r="L2017">
        <v>113.883</v>
      </c>
      <c r="M2017">
        <v>183.6</v>
      </c>
      <c r="N2017">
        <v>56.99288</v>
      </c>
      <c r="O2017">
        <v>0</v>
      </c>
      <c r="P2017">
        <v>55</v>
      </c>
      <c r="Q2017">
        <v>5.7120832576698124</v>
      </c>
      <c r="R2017">
        <v>40.681181481782367</v>
      </c>
      <c r="S2017">
        <v>0</v>
      </c>
      <c r="T2017">
        <v>2244.2199999999998</v>
      </c>
      <c r="U2017">
        <v>0</v>
      </c>
      <c r="V2017">
        <v>270</v>
      </c>
      <c r="W2017">
        <v>0</v>
      </c>
      <c r="X2017">
        <v>103.9372231124517</v>
      </c>
      <c r="Y2017">
        <v>8102.7548199999992</v>
      </c>
      <c r="Z2017">
        <v>121.87480968</v>
      </c>
      <c r="AA2017">
        <v>3019.9181390826611</v>
      </c>
      <c r="AB2017">
        <v>0</v>
      </c>
      <c r="AC2017">
        <v>11.06306</v>
      </c>
      <c r="AD2017">
        <v>54.929382972141603</v>
      </c>
      <c r="AE2017"/>
      <c r="AF2017">
        <v>751.66953588195781</v>
      </c>
      <c r="AG2017">
        <v>14858</v>
      </c>
      <c r="AH2017">
        <v>3173.9077624636061</v>
      </c>
      <c r="AI2017">
        <v>98.94</v>
      </c>
      <c r="AJ2017">
        <v>970.69320000000005</v>
      </c>
      <c r="AK2017"/>
      <c r="AL2017">
        <v>36919.08203125</v>
      </c>
      <c r="AM2017">
        <v>30978.669921875</v>
      </c>
      <c r="AN2017">
        <v>5940.41455078125</v>
      </c>
      <c r="AO2017" s="5" t="s">
        <v>1093</v>
      </c>
    </row>
    <row r="2018" spans="1:41" ht="15" x14ac:dyDescent="0.25">
      <c r="A2018">
        <v>2018</v>
      </c>
      <c r="B2018" s="5" t="s">
        <v>1808</v>
      </c>
      <c r="C2018" s="5" t="s">
        <v>363</v>
      </c>
      <c r="D2018" s="5" t="s">
        <v>91</v>
      </c>
      <c r="E2018" s="5" t="s">
        <v>154</v>
      </c>
      <c r="F2018" s="5" t="s">
        <v>154</v>
      </c>
      <c r="G2018" s="5" t="s">
        <v>94</v>
      </c>
      <c r="H2018" s="5" t="s">
        <v>319</v>
      </c>
      <c r="I2018">
        <v>5356.6356715958618</v>
      </c>
      <c r="J2018">
        <v>14286.573534548554</v>
      </c>
      <c r="K2018">
        <v>629.10045430756179</v>
      </c>
      <c r="L2018">
        <v>1479.9330359530347</v>
      </c>
      <c r="M2018">
        <v>5160.3511732908019</v>
      </c>
      <c r="N2018">
        <v>7342.7270214105074</v>
      </c>
      <c r="O2018">
        <v>8831.1220762005341</v>
      </c>
      <c r="P2018">
        <v>2929.339127057628</v>
      </c>
      <c r="Q2018">
        <v>2025.6344653922918</v>
      </c>
      <c r="R2018">
        <v>5314.1719946304429</v>
      </c>
      <c r="S2018">
        <v>3915.4723594757797</v>
      </c>
      <c r="T2018">
        <v>4383.0769357494055</v>
      </c>
      <c r="U2018">
        <v>1166.41412101943</v>
      </c>
      <c r="V2018">
        <v>1050.907152359681</v>
      </c>
      <c r="W2018">
        <v>1118.973758891319</v>
      </c>
      <c r="X2018">
        <v>8861.0544268129033</v>
      </c>
      <c r="Y2018">
        <v>20131.214537841977</v>
      </c>
      <c r="Z2018">
        <v>6946.6133310344812</v>
      </c>
      <c r="AA2018">
        <v>57235.979009905641</v>
      </c>
      <c r="AB2018">
        <v>430.05719581352992</v>
      </c>
      <c r="AC2018">
        <v>8131.1672026945935</v>
      </c>
      <c r="AD2018">
        <v>11177.597581938473</v>
      </c>
      <c r="AE2018">
        <v>6493.431021307938</v>
      </c>
      <c r="AF2018">
        <v>14261.636750383643</v>
      </c>
      <c r="AG2018">
        <v>67171.493399437139</v>
      </c>
      <c r="AH2018">
        <v>10480.472840924553</v>
      </c>
      <c r="AI2018">
        <v>760.07710626995583</v>
      </c>
      <c r="AJ2018">
        <v>17507.32684103787</v>
      </c>
      <c r="AK2018">
        <v>1247.7227764581319</v>
      </c>
      <c r="AL2018">
        <v>295826.25</v>
      </c>
      <c r="AM2018">
        <v>238831.21875</v>
      </c>
      <c r="AN2018">
        <v>56995.08203125</v>
      </c>
      <c r="AO2018" s="5" t="s">
        <v>2727</v>
      </c>
    </row>
    <row r="2019" spans="1:41" ht="15" x14ac:dyDescent="0.25">
      <c r="A2019">
        <v>2018</v>
      </c>
      <c r="B2019" s="5" t="s">
        <v>1806</v>
      </c>
      <c r="C2019" s="5" t="s">
        <v>363</v>
      </c>
      <c r="D2019" s="5" t="s">
        <v>91</v>
      </c>
      <c r="E2019" s="5" t="s">
        <v>154</v>
      </c>
      <c r="F2019" s="5" t="s">
        <v>154</v>
      </c>
      <c r="G2019" s="5" t="s">
        <v>94</v>
      </c>
      <c r="H2019" s="5" t="s">
        <v>319</v>
      </c>
      <c r="I2019">
        <v>2616.0022143774008</v>
      </c>
      <c r="J2019">
        <v>9420.6074828971596</v>
      </c>
      <c r="K2019">
        <v>681.31753003440906</v>
      </c>
      <c r="L2019">
        <v>1392.6301714539807</v>
      </c>
      <c r="M2019">
        <v>3869.3693686859833</v>
      </c>
      <c r="N2019">
        <v>5951.9942273965098</v>
      </c>
      <c r="O2019">
        <v>6682.482315023025</v>
      </c>
      <c r="P2019">
        <v>978.16200734971528</v>
      </c>
      <c r="Q2019">
        <v>1521.448462313474</v>
      </c>
      <c r="R2019">
        <v>3148.2062563660343</v>
      </c>
      <c r="S2019">
        <v>4230.3819592859772</v>
      </c>
      <c r="T2019">
        <v>8114.7488836645416</v>
      </c>
      <c r="U2019">
        <v>1504.9346310897786</v>
      </c>
      <c r="V2019">
        <v>1519.0381408628805</v>
      </c>
      <c r="W2019">
        <v>1000.5512154907831</v>
      </c>
      <c r="X2019">
        <v>11303.508069488984</v>
      </c>
      <c r="Y2019">
        <v>26298.213906941364</v>
      </c>
      <c r="Z2019">
        <v>8055.8299148722581</v>
      </c>
      <c r="AA2019">
        <v>50504.927730372132</v>
      </c>
      <c r="AB2019">
        <v>588.11843394479649</v>
      </c>
      <c r="AC2019">
        <v>7811.8468186172231</v>
      </c>
      <c r="AD2019">
        <v>9870.4357300728552</v>
      </c>
      <c r="AE2019">
        <v>8234.6222038073884</v>
      </c>
      <c r="AF2019">
        <v>16368.340317288101</v>
      </c>
      <c r="AG2019">
        <v>61036.631702365936</v>
      </c>
      <c r="AH2019">
        <v>11607.036852079909</v>
      </c>
      <c r="AI2019">
        <v>674.89000616615988</v>
      </c>
      <c r="AJ2019">
        <v>24409.481257971715</v>
      </c>
      <c r="AK2019">
        <v>931.99096089612556</v>
      </c>
      <c r="AL2019">
        <v>290327.71875</v>
      </c>
      <c r="AM2019">
        <v>230772.921875</v>
      </c>
      <c r="AN2019">
        <v>59554.83203125</v>
      </c>
      <c r="AO2019" s="5" t="s">
        <v>2725</v>
      </c>
    </row>
    <row r="2020" spans="1:41" ht="15" x14ac:dyDescent="0.25">
      <c r="A2020">
        <v>2018</v>
      </c>
      <c r="B2020" s="5" t="s">
        <v>1807</v>
      </c>
      <c r="C2020" s="5" t="s">
        <v>363</v>
      </c>
      <c r="D2020" s="5" t="s">
        <v>91</v>
      </c>
      <c r="E2020" s="5" t="s">
        <v>154</v>
      </c>
      <c r="F2020" s="5" t="s">
        <v>154</v>
      </c>
      <c r="G2020" s="5" t="s">
        <v>94</v>
      </c>
      <c r="H2020" s="5" t="s">
        <v>319</v>
      </c>
      <c r="I2020">
        <v>4364.4479365847583</v>
      </c>
      <c r="J2020">
        <v>8995.3111797968395</v>
      </c>
      <c r="K2020">
        <v>629.23346795927569</v>
      </c>
      <c r="L2020">
        <v>1517.5630697841357</v>
      </c>
      <c r="M2020">
        <v>4591.1306153361375</v>
      </c>
      <c r="N2020">
        <v>7737.9853530386899</v>
      </c>
      <c r="O2020">
        <v>6457.932853823987</v>
      </c>
      <c r="P2020">
        <v>3140.8796635950403</v>
      </c>
      <c r="Q2020">
        <v>1709.136715409011</v>
      </c>
      <c r="R2020">
        <v>3448.4347365917638</v>
      </c>
      <c r="S2020">
        <v>4123.4935646722861</v>
      </c>
      <c r="T2020">
        <v>6768.2255377132178</v>
      </c>
      <c r="U2020">
        <v>1358.9327837439821</v>
      </c>
      <c r="V2020">
        <v>1499.5849706995848</v>
      </c>
      <c r="W2020">
        <v>1068.1105926703672</v>
      </c>
      <c r="X2020">
        <v>9238.6278589785434</v>
      </c>
      <c r="Y2020">
        <v>22996.103799620927</v>
      </c>
      <c r="Z2020">
        <v>9475.5157527985048</v>
      </c>
      <c r="AA2020">
        <v>57765.694430046009</v>
      </c>
      <c r="AB2020">
        <v>415.61134942520232</v>
      </c>
      <c r="AC2020">
        <v>7896.2983785067636</v>
      </c>
      <c r="AD2020">
        <v>11049.509532030574</v>
      </c>
      <c r="AE2020">
        <v>7614.852823640982</v>
      </c>
      <c r="AF2020">
        <v>14533.029769836605</v>
      </c>
      <c r="AG2020">
        <v>68622.404205730156</v>
      </c>
      <c r="AH2020">
        <v>14271.43806741248</v>
      </c>
      <c r="AI2020">
        <v>666.24720136864494</v>
      </c>
      <c r="AJ2020">
        <v>23359.182419842578</v>
      </c>
      <c r="AK2020">
        <v>842.03067252520475</v>
      </c>
      <c r="AL2020">
        <v>306156.96875</v>
      </c>
      <c r="AM2020">
        <v>246035.375</v>
      </c>
      <c r="AN2020">
        <v>60121.58984375</v>
      </c>
      <c r="AO2020" s="5" t="s">
        <v>2726</v>
      </c>
    </row>
    <row r="2021" spans="1:41" ht="15" x14ac:dyDescent="0.25">
      <c r="A2021">
        <v>2018</v>
      </c>
      <c r="B2021" s="5" t="s">
        <v>803</v>
      </c>
      <c r="C2021" s="5" t="s">
        <v>363</v>
      </c>
      <c r="D2021" s="5" t="s">
        <v>91</v>
      </c>
      <c r="E2021" s="5" t="s">
        <v>154</v>
      </c>
      <c r="F2021" s="5" t="s">
        <v>154</v>
      </c>
      <c r="G2021" s="5" t="s">
        <v>94</v>
      </c>
      <c r="H2021" s="5" t="s">
        <v>319</v>
      </c>
      <c r="I2021">
        <v>6477</v>
      </c>
      <c r="J2021">
        <v>13592.75</v>
      </c>
      <c r="K2021">
        <v>618</v>
      </c>
      <c r="L2021">
        <v>835</v>
      </c>
      <c r="M2021">
        <v>4973</v>
      </c>
      <c r="N2021">
        <v>7630</v>
      </c>
      <c r="O2021">
        <v>6025.9551999999994</v>
      </c>
      <c r="P2021">
        <v>8502</v>
      </c>
      <c r="Q2021">
        <v>4520.4853409984598</v>
      </c>
      <c r="R2021">
        <v>6462.89019817383</v>
      </c>
      <c r="S2021">
        <v>5594.774067119999</v>
      </c>
      <c r="T2021">
        <v>4250</v>
      </c>
      <c r="U2021">
        <v>605</v>
      </c>
      <c r="V2021">
        <v>2162</v>
      </c>
      <c r="W2021">
        <v>1215</v>
      </c>
      <c r="X2021">
        <v>7236.6032611761848</v>
      </c>
      <c r="Y2021">
        <v>17470</v>
      </c>
      <c r="Z2021">
        <v>7220.3584059692184</v>
      </c>
      <c r="AA2021">
        <v>60491.448168728049</v>
      </c>
      <c r="AB2021">
        <v>629</v>
      </c>
      <c r="AC2021">
        <v>7844.0479900000009</v>
      </c>
      <c r="AD2021">
        <v>7653.0559688500007</v>
      </c>
      <c r="AE2021">
        <v>5206.3482000000004</v>
      </c>
      <c r="AF2021">
        <v>19075.049902999999</v>
      </c>
      <c r="AG2021">
        <v>76780</v>
      </c>
      <c r="AH2021">
        <v>11368</v>
      </c>
      <c r="AI2021">
        <v>737</v>
      </c>
      <c r="AJ2021">
        <v>20048</v>
      </c>
      <c r="AK2021">
        <v>1209.04</v>
      </c>
      <c r="AL2021">
        <v>316431.78125</v>
      </c>
      <c r="AM2021">
        <v>264922.375</v>
      </c>
      <c r="AN2021">
        <v>51509.42578125</v>
      </c>
      <c r="AO2021" s="5" t="s">
        <v>1094</v>
      </c>
    </row>
    <row r="2022" spans="1:41" ht="15" x14ac:dyDescent="0.25">
      <c r="A2022">
        <v>2018</v>
      </c>
      <c r="B2022" s="5" t="s">
        <v>1807</v>
      </c>
      <c r="C2022" s="5" t="s">
        <v>363</v>
      </c>
      <c r="D2022" s="5" t="s">
        <v>91</v>
      </c>
      <c r="E2022" s="5" t="s">
        <v>154</v>
      </c>
      <c r="F2022" s="5" t="s">
        <v>154</v>
      </c>
      <c r="G2022" s="5" t="s">
        <v>97</v>
      </c>
      <c r="H2022" s="5" t="s">
        <v>319</v>
      </c>
      <c r="I2022">
        <v>4209.54</v>
      </c>
      <c r="J2022">
        <v>9306.7200000000012</v>
      </c>
      <c r="K2022">
        <v>646.9633936207365</v>
      </c>
      <c r="L2022">
        <v>1577.6389999999999</v>
      </c>
      <c r="M2022">
        <v>4670.2568749999991</v>
      </c>
      <c r="N2022">
        <v>8076</v>
      </c>
      <c r="O2022">
        <v>6861.8000000000011</v>
      </c>
      <c r="P2022">
        <v>3230.501531811839</v>
      </c>
      <c r="Q2022">
        <v>1941.0513898496829</v>
      </c>
      <c r="R2022">
        <v>3591.7248892487992</v>
      </c>
      <c r="S2022">
        <v>4683.0150230714344</v>
      </c>
      <c r="T2022">
        <v>7116.3817984000007</v>
      </c>
      <c r="U2022">
        <v>1377.2888028</v>
      </c>
      <c r="V2022">
        <v>1535</v>
      </c>
      <c r="W2022">
        <v>1071.82008</v>
      </c>
      <c r="X2022">
        <v>9832.2494999999981</v>
      </c>
      <c r="Y2022">
        <v>24494</v>
      </c>
      <c r="Z2022">
        <v>10760.96</v>
      </c>
      <c r="AA2022">
        <v>59680.630429166151</v>
      </c>
      <c r="AB2022">
        <v>393</v>
      </c>
      <c r="AC2022">
        <v>8209.7000000000007</v>
      </c>
      <c r="AD2022">
        <v>12548.829851316281</v>
      </c>
      <c r="AE2022">
        <v>7641.2987743319991</v>
      </c>
      <c r="AF2022">
        <v>15108.508233125131</v>
      </c>
      <c r="AG2022">
        <v>72219</v>
      </c>
      <c r="AH2022">
        <v>15559.39781318337</v>
      </c>
      <c r="AI2022">
        <v>668.56104000000005</v>
      </c>
      <c r="AJ2022">
        <v>25467.287188875918</v>
      </c>
      <c r="AK2022">
        <v>908.61925268183336</v>
      </c>
      <c r="AL2022">
        <v>323387.75</v>
      </c>
      <c r="AM2022">
        <v>258426.84375</v>
      </c>
      <c r="AN2022">
        <v>64960.89453125</v>
      </c>
      <c r="AO2022" s="5" t="s">
        <v>2730</v>
      </c>
    </row>
    <row r="2023" spans="1:41" ht="15" x14ac:dyDescent="0.25">
      <c r="A2023">
        <v>2018</v>
      </c>
      <c r="B2023" s="5" t="s">
        <v>1808</v>
      </c>
      <c r="C2023" s="5" t="s">
        <v>363</v>
      </c>
      <c r="D2023" s="5" t="s">
        <v>91</v>
      </c>
      <c r="E2023" s="5" t="s">
        <v>154</v>
      </c>
      <c r="F2023" s="5" t="s">
        <v>154</v>
      </c>
      <c r="G2023" s="5" t="s">
        <v>97</v>
      </c>
      <c r="H2023" s="5" t="s">
        <v>319</v>
      </c>
      <c r="I2023">
        <v>5511.9143519999998</v>
      </c>
      <c r="J2023">
        <v>15449.7155</v>
      </c>
      <c r="K2023">
        <v>690.87657138500015</v>
      </c>
      <c r="L2023">
        <v>1556.4010000000001</v>
      </c>
      <c r="M2023">
        <v>5257.0874999999987</v>
      </c>
      <c r="N2023">
        <v>7467.7569441627211</v>
      </c>
      <c r="O2023">
        <v>8563.4303663999999</v>
      </c>
      <c r="P2023">
        <v>3014.2550970791999</v>
      </c>
      <c r="Q2023">
        <v>2372.140769277139</v>
      </c>
      <c r="R2023">
        <v>5506.2410592486567</v>
      </c>
      <c r="S2023">
        <v>3965.4650551178661</v>
      </c>
      <c r="T2023">
        <v>4378.4562499999993</v>
      </c>
      <c r="U2023">
        <v>1188.4593239999999</v>
      </c>
      <c r="V2023">
        <v>1063</v>
      </c>
      <c r="W2023">
        <v>1128.832915</v>
      </c>
      <c r="X2023">
        <v>8939.1368058063908</v>
      </c>
      <c r="Y2023">
        <v>20899.673599999998</v>
      </c>
      <c r="Z2023">
        <v>7049.1023124480016</v>
      </c>
      <c r="AA2023">
        <v>59102.883998806297</v>
      </c>
      <c r="AB2023">
        <v>417</v>
      </c>
      <c r="AC2023">
        <v>8145.002379999999</v>
      </c>
      <c r="AD2023">
        <v>11344.70488496868</v>
      </c>
      <c r="AE2023">
        <v>6728.1218110839736</v>
      </c>
      <c r="AF2023">
        <v>14878.85171053546</v>
      </c>
      <c r="AG2023">
        <v>70917.60434724862</v>
      </c>
      <c r="AH2023">
        <v>10863.772517923289</v>
      </c>
      <c r="AI2023">
        <v>766.77480000000003</v>
      </c>
      <c r="AJ2023">
        <v>18103.791629522399</v>
      </c>
      <c r="AK2023">
        <v>1296.0108540000001</v>
      </c>
      <c r="AL2023">
        <v>306566.46875</v>
      </c>
      <c r="AM2023">
        <v>248954.9375</v>
      </c>
      <c r="AN2023">
        <v>57611.546875</v>
      </c>
      <c r="AO2023" s="5" t="s">
        <v>2728</v>
      </c>
    </row>
    <row r="2024" spans="1:41" ht="15" x14ac:dyDescent="0.25">
      <c r="A2024">
        <v>2018</v>
      </c>
      <c r="B2024" s="5" t="s">
        <v>1806</v>
      </c>
      <c r="C2024" s="5" t="s">
        <v>363</v>
      </c>
      <c r="D2024" s="5" t="s">
        <v>91</v>
      </c>
      <c r="E2024" s="5" t="s">
        <v>154</v>
      </c>
      <c r="F2024" s="5" t="s">
        <v>154</v>
      </c>
      <c r="G2024" s="5" t="s">
        <v>97</v>
      </c>
      <c r="H2024" s="5" t="s">
        <v>319</v>
      </c>
      <c r="I2024">
        <v>2686.2</v>
      </c>
      <c r="J2024">
        <v>8987.4680000000008</v>
      </c>
      <c r="K2024">
        <v>712</v>
      </c>
      <c r="L2024">
        <v>1435.3050441600001</v>
      </c>
      <c r="M2024">
        <v>3973.1999999999989</v>
      </c>
      <c r="N2024">
        <v>6286.2171716415987</v>
      </c>
      <c r="O2024">
        <v>6861.8000000000011</v>
      </c>
      <c r="P2024">
        <v>1015.3672</v>
      </c>
      <c r="Q2024">
        <v>1570.7964999999999</v>
      </c>
      <c r="R2024">
        <v>3217.760435589506</v>
      </c>
      <c r="S2024">
        <v>4359</v>
      </c>
      <c r="T2024">
        <v>8361.3826464843733</v>
      </c>
      <c r="U2024">
        <v>1285</v>
      </c>
      <c r="V2024">
        <v>1565.2066789062501</v>
      </c>
      <c r="W2024">
        <v>1009.0024949500799</v>
      </c>
      <c r="X2024">
        <v>12232.26622463145</v>
      </c>
      <c r="Y2024">
        <v>27539</v>
      </c>
      <c r="Z2024">
        <v>8316.869357076479</v>
      </c>
      <c r="AA2024">
        <v>52598.400489018837</v>
      </c>
      <c r="AB2024">
        <v>549</v>
      </c>
      <c r="AC2024">
        <v>8250.5058199999967</v>
      </c>
      <c r="AD2024">
        <v>10826.532384038001</v>
      </c>
      <c r="AE2024">
        <v>8506.1447428311349</v>
      </c>
      <c r="AF2024">
        <v>16870.354672895999</v>
      </c>
      <c r="AG2024">
        <v>63122.261654118251</v>
      </c>
      <c r="AH2024">
        <v>12053.9375</v>
      </c>
      <c r="AI2024">
        <v>681.93226080000011</v>
      </c>
      <c r="AJ2024">
        <v>25467.287188875918</v>
      </c>
      <c r="AK2024">
        <v>986</v>
      </c>
      <c r="AL2024">
        <v>301326.21875</v>
      </c>
      <c r="AM2024">
        <v>238720.15625</v>
      </c>
      <c r="AN2024">
        <v>62606.0546875</v>
      </c>
      <c r="AO2024" s="5" t="s">
        <v>2729</v>
      </c>
    </row>
    <row r="2025" spans="1:41" ht="15" x14ac:dyDescent="0.25">
      <c r="A2025">
        <v>2018</v>
      </c>
      <c r="B2025" s="5" t="s">
        <v>803</v>
      </c>
      <c r="C2025" s="5" t="s">
        <v>363</v>
      </c>
      <c r="D2025" s="5" t="s">
        <v>91</v>
      </c>
      <c r="E2025" s="5" t="s">
        <v>154</v>
      </c>
      <c r="F2025" s="5" t="s">
        <v>154</v>
      </c>
      <c r="G2025" s="5" t="s">
        <v>97</v>
      </c>
      <c r="H2025" s="5" t="s">
        <v>319</v>
      </c>
      <c r="I2025">
        <v>6672.767324999998</v>
      </c>
      <c r="J2025">
        <v>14155.761705000001</v>
      </c>
      <c r="K2025">
        <v>624.798</v>
      </c>
      <c r="L2025">
        <v>864.4754999999999</v>
      </c>
      <c r="M2025">
        <v>5072.46</v>
      </c>
      <c r="N2025">
        <v>7765.2799000000014</v>
      </c>
      <c r="O2025">
        <v>7136.5519999999997</v>
      </c>
      <c r="P2025">
        <v>8845</v>
      </c>
      <c r="Q2025">
        <v>4615.4155331594284</v>
      </c>
      <c r="R2025">
        <v>6569.8295571788894</v>
      </c>
      <c r="S2025">
        <v>5706.6695484623988</v>
      </c>
      <c r="T2025">
        <v>4335.4250000000002</v>
      </c>
      <c r="U2025">
        <v>611.04999999999995</v>
      </c>
      <c r="V2025">
        <v>2208</v>
      </c>
      <c r="W2025">
        <v>1240.5150000000001</v>
      </c>
      <c r="X2025">
        <v>7528.9620329277022</v>
      </c>
      <c r="Y2025">
        <v>17960.659199999998</v>
      </c>
      <c r="Z2025">
        <v>7371.985932494571</v>
      </c>
      <c r="AA2025">
        <v>63080.436487900319</v>
      </c>
      <c r="AB2025">
        <v>629</v>
      </c>
      <c r="AC2025">
        <v>7982.8876100000016</v>
      </c>
      <c r="AD2025">
        <v>7813.7701441958507</v>
      </c>
      <c r="AE2025">
        <v>5310.4751640000004</v>
      </c>
      <c r="AF2025">
        <v>19748.399164575902</v>
      </c>
      <c r="AG2025">
        <v>79928</v>
      </c>
      <c r="AH2025">
        <v>11885.315049999999</v>
      </c>
      <c r="AI2025">
        <v>751.74</v>
      </c>
      <c r="AJ2025">
        <v>20857.939200000001</v>
      </c>
      <c r="AK2025">
        <v>1233.2208000000001</v>
      </c>
      <c r="AL2025">
        <v>328506.78125</v>
      </c>
      <c r="AM2025">
        <v>274548.375</v>
      </c>
      <c r="AN2025">
        <v>53958.4296875</v>
      </c>
      <c r="AO2025" s="5" t="s">
        <v>1095</v>
      </c>
    </row>
    <row r="2026" spans="1:41" ht="15" x14ac:dyDescent="0.25">
      <c r="A2026">
        <v>2018</v>
      </c>
      <c r="B2026" s="5" t="s">
        <v>803</v>
      </c>
      <c r="C2026" s="5" t="s">
        <v>363</v>
      </c>
      <c r="D2026" s="5" t="s">
        <v>91</v>
      </c>
      <c r="E2026" s="5" t="s">
        <v>696</v>
      </c>
      <c r="F2026" s="5" t="s">
        <v>696</v>
      </c>
      <c r="G2026" s="5" t="s">
        <v>97</v>
      </c>
      <c r="H2026" s="5" t="s">
        <v>319</v>
      </c>
      <c r="I2026">
        <v>21060.768524999989</v>
      </c>
      <c r="J2026">
        <v>25370.653439999998</v>
      </c>
      <c r="K2026">
        <v>1463</v>
      </c>
      <c r="L2026"/>
      <c r="M2026">
        <v>18898.560000000001</v>
      </c>
      <c r="N2026">
        <v>10812.602167999999</v>
      </c>
      <c r="O2026"/>
      <c r="P2026">
        <v>20047.483440456999</v>
      </c>
      <c r="Q2026">
        <v>4929.402759973741</v>
      </c>
      <c r="R2026">
        <v>9268.5195311651623</v>
      </c>
      <c r="S2026">
        <v>13599.556091383811</v>
      </c>
      <c r="T2026">
        <v>11960.672500000001</v>
      </c>
      <c r="U2026">
        <v>988.79</v>
      </c>
      <c r="V2026">
        <v>6958</v>
      </c>
      <c r="W2026">
        <v>4132.8998295574329</v>
      </c>
      <c r="X2026">
        <v>11627.802866647569</v>
      </c>
      <c r="Y2026">
        <v>81646</v>
      </c>
      <c r="Z2026">
        <v>13104.40448221501</v>
      </c>
      <c r="AA2026">
        <v>156990.22332856141</v>
      </c>
      <c r="AB2026"/>
      <c r="AC2026">
        <v>13030.68441</v>
      </c>
      <c r="AD2026">
        <v>14943.86316360176</v>
      </c>
      <c r="AE2026">
        <v>14220.38185851685</v>
      </c>
      <c r="AF2026"/>
      <c r="AG2026"/>
      <c r="AH2026"/>
      <c r="AI2026">
        <v>4608.3600000000006</v>
      </c>
      <c r="AJ2026">
        <v>32731.13942803572</v>
      </c>
      <c r="AK2026">
        <v>2991.7008000000001</v>
      </c>
      <c r="AL2026">
        <v>495385.46875</v>
      </c>
      <c r="AM2026">
        <v>411159.03125</v>
      </c>
      <c r="AN2026">
        <v>84226.4140625</v>
      </c>
      <c r="AO2026" s="5" t="s">
        <v>1106</v>
      </c>
    </row>
    <row r="2027" spans="1:41" ht="15" x14ac:dyDescent="0.25">
      <c r="A2027">
        <v>2018</v>
      </c>
      <c r="B2027" s="5" t="s">
        <v>1808</v>
      </c>
      <c r="C2027" s="5" t="s">
        <v>363</v>
      </c>
      <c r="D2027" s="5" t="s">
        <v>91</v>
      </c>
      <c r="E2027" s="5" t="s">
        <v>696</v>
      </c>
      <c r="F2027" s="5" t="s">
        <v>696</v>
      </c>
      <c r="G2027" s="5" t="s">
        <v>97</v>
      </c>
      <c r="H2027" s="5" t="s">
        <v>319</v>
      </c>
      <c r="I2027">
        <v>15262.745951999999</v>
      </c>
      <c r="J2027"/>
      <c r="K2027"/>
      <c r="L2027"/>
      <c r="M2027">
        <v>20952.647473962708</v>
      </c>
      <c r="N2027"/>
      <c r="O2027"/>
      <c r="P2027"/>
      <c r="Q2027"/>
      <c r="R2027">
        <v>8043.9440016028148</v>
      </c>
      <c r="S2027"/>
      <c r="T2027"/>
      <c r="U2027"/>
      <c r="V2027"/>
      <c r="W2027"/>
      <c r="X2027"/>
      <c r="Y2027"/>
      <c r="Z2027"/>
      <c r="AA2027"/>
      <c r="AB2027">
        <v>1578</v>
      </c>
      <c r="AC2027"/>
      <c r="AD2027"/>
      <c r="AE2027"/>
      <c r="AF2027"/>
      <c r="AG2027"/>
      <c r="AH2027"/>
      <c r="AI2027"/>
      <c r="AJ2027"/>
      <c r="AK2027"/>
      <c r="AL2027">
        <v>45837.33984375</v>
      </c>
      <c r="AM2027">
        <v>23306.689453125</v>
      </c>
      <c r="AN2027">
        <v>22530.6484375</v>
      </c>
      <c r="AO2027" s="5" t="s">
        <v>2761</v>
      </c>
    </row>
    <row r="2028" spans="1:41" ht="15" x14ac:dyDescent="0.25">
      <c r="A2028">
        <v>2018</v>
      </c>
      <c r="B2028" s="5" t="s">
        <v>1807</v>
      </c>
      <c r="C2028" s="5" t="s">
        <v>363</v>
      </c>
      <c r="D2028" s="5" t="s">
        <v>91</v>
      </c>
      <c r="E2028" s="5" t="s">
        <v>403</v>
      </c>
      <c r="F2028" s="5" t="s">
        <v>403</v>
      </c>
      <c r="G2028" s="5" t="s">
        <v>97</v>
      </c>
      <c r="H2028" s="5" t="s">
        <v>319</v>
      </c>
      <c r="I2028">
        <v>10018.08504</v>
      </c>
      <c r="J2028">
        <v>17150.907500000001</v>
      </c>
      <c r="K2028">
        <v>859.68794412932027</v>
      </c>
      <c r="L2028">
        <v>3246.9746000000009</v>
      </c>
      <c r="M2028">
        <v>19101.741958695809</v>
      </c>
      <c r="N2028">
        <v>10790</v>
      </c>
      <c r="O2028">
        <v>10675.433000000001</v>
      </c>
      <c r="P2028">
        <v>18876.705226076319</v>
      </c>
      <c r="Q2028">
        <v>3464.4032029005211</v>
      </c>
      <c r="R2028">
        <v>9388.3404587978857</v>
      </c>
      <c r="S2028">
        <v>24930.510391288819</v>
      </c>
      <c r="T2028">
        <v>12318.981079165311</v>
      </c>
      <c r="U2028">
        <v>1570.2164172</v>
      </c>
      <c r="V2028">
        <v>20810</v>
      </c>
      <c r="W2028">
        <v>6612.8998237056012</v>
      </c>
      <c r="X2028">
        <v>12253.196488150001</v>
      </c>
      <c r="Y2028">
        <v>66660</v>
      </c>
      <c r="Z2028">
        <v>13279.457</v>
      </c>
      <c r="AA2028">
        <v>145056.13833065471</v>
      </c>
      <c r="AB2028">
        <v>1472</v>
      </c>
      <c r="AC2028">
        <v>11896</v>
      </c>
      <c r="AD2028">
        <v>27462.228821337168</v>
      </c>
      <c r="AE2028">
        <v>17336.326516067998</v>
      </c>
      <c r="AF2028">
        <v>37726.514235785922</v>
      </c>
      <c r="AG2028">
        <v>176817</v>
      </c>
      <c r="AH2028">
        <v>55534.559437736767</v>
      </c>
      <c r="AI2028">
        <v>3423.0695600000008</v>
      </c>
      <c r="AJ2028">
        <v>44151.912618802809</v>
      </c>
      <c r="AK2028">
        <v>2352.793536400844</v>
      </c>
      <c r="AL2028">
        <v>785236.125</v>
      </c>
      <c r="AM2028">
        <v>608238.9375</v>
      </c>
      <c r="AN2028">
        <v>176997.09375</v>
      </c>
      <c r="AO2028" s="5" t="s">
        <v>2762</v>
      </c>
    </row>
    <row r="2029" spans="1:41" ht="15" x14ac:dyDescent="0.25">
      <c r="A2029">
        <v>2018</v>
      </c>
      <c r="B2029" s="5" t="s">
        <v>1806</v>
      </c>
      <c r="C2029" s="5" t="s">
        <v>363</v>
      </c>
      <c r="D2029" s="5" t="s">
        <v>91</v>
      </c>
      <c r="E2029" s="5" t="s">
        <v>403</v>
      </c>
      <c r="F2029" s="5" t="s">
        <v>403</v>
      </c>
      <c r="G2029" s="5" t="s">
        <v>97</v>
      </c>
      <c r="H2029" s="5" t="s">
        <v>319</v>
      </c>
      <c r="I2029">
        <v>4449.4608000000007</v>
      </c>
      <c r="J2029">
        <v>17890.903999999999</v>
      </c>
      <c r="K2029">
        <v>1039</v>
      </c>
      <c r="L2029">
        <v>2587.4019267136</v>
      </c>
      <c r="M2029">
        <v>12483.119000000001</v>
      </c>
      <c r="N2029">
        <v>9045.5907640795849</v>
      </c>
      <c r="O2029">
        <v>10886.433000000001</v>
      </c>
      <c r="P2029">
        <v>18559.651588774519</v>
      </c>
      <c r="Q2029">
        <v>2042.11400065</v>
      </c>
      <c r="R2029">
        <v>8643.767456578189</v>
      </c>
      <c r="S2029">
        <v>14900</v>
      </c>
      <c r="T2029">
        <v>12863.42304804687</v>
      </c>
      <c r="U2029">
        <v>1465</v>
      </c>
      <c r="V2029">
        <v>19970.973266015619</v>
      </c>
      <c r="W2029">
        <v>5623.7389329545013</v>
      </c>
      <c r="X2029">
        <v>14728.40102866756</v>
      </c>
      <c r="Y2029">
        <v>76734</v>
      </c>
      <c r="Z2029">
        <v>10173.55143188275</v>
      </c>
      <c r="AA2029">
        <v>127543.1886463483</v>
      </c>
      <c r="AB2029">
        <v>1723</v>
      </c>
      <c r="AC2029">
        <v>12126.69155422617</v>
      </c>
      <c r="AD2029">
        <v>19186.8823780196</v>
      </c>
      <c r="AE2029">
        <v>22303.282715367219</v>
      </c>
      <c r="AF2029">
        <v>47782.242412088934</v>
      </c>
      <c r="AG2029">
        <v>136661.48388731619</v>
      </c>
      <c r="AH2029">
        <v>45921.607105450043</v>
      </c>
      <c r="AI2029">
        <v>3358.2356759999998</v>
      </c>
      <c r="AJ2029">
        <v>38844.988217005288</v>
      </c>
      <c r="AK2029">
        <v>2160</v>
      </c>
      <c r="AL2029">
        <v>701698.1875</v>
      </c>
      <c r="AM2029">
        <v>556824.3125</v>
      </c>
      <c r="AN2029">
        <v>144873.84375</v>
      </c>
      <c r="AO2029" s="5" t="s">
        <v>2763</v>
      </c>
    </row>
    <row r="2030" spans="1:41" ht="15" x14ac:dyDescent="0.25">
      <c r="A2030">
        <v>2018</v>
      </c>
      <c r="B2030" s="5" t="s">
        <v>803</v>
      </c>
      <c r="C2030" s="5" t="s">
        <v>363</v>
      </c>
      <c r="D2030" s="5" t="s">
        <v>91</v>
      </c>
      <c r="E2030" s="5" t="s">
        <v>403</v>
      </c>
      <c r="F2030" s="5" t="s">
        <v>403</v>
      </c>
      <c r="G2030" s="5" t="s">
        <v>97</v>
      </c>
      <c r="H2030" s="5" t="s">
        <v>319</v>
      </c>
      <c r="I2030">
        <v>21060.768524999989</v>
      </c>
      <c r="J2030">
        <v>25370.653439999998</v>
      </c>
      <c r="K2030">
        <v>926.07600000000002</v>
      </c>
      <c r="L2030">
        <v>1921.836</v>
      </c>
      <c r="M2030">
        <v>14633.205599999999</v>
      </c>
      <c r="N2030">
        <v>10266.86024</v>
      </c>
      <c r="O2030">
        <v>9847.860999999999</v>
      </c>
      <c r="P2030">
        <v>20048.187030000001</v>
      </c>
      <c r="Q2030">
        <v>4929.402759973741</v>
      </c>
      <c r="R2030">
        <v>9268.5195311651623</v>
      </c>
      <c r="S2030">
        <v>17767.019544729599</v>
      </c>
      <c r="T2030">
        <v>11960.672500000001</v>
      </c>
      <c r="U2030">
        <v>988.79</v>
      </c>
      <c r="V2030">
        <v>6953</v>
      </c>
      <c r="W2030">
        <v>4970.477124</v>
      </c>
      <c r="X2030">
        <v>13363.260509140029</v>
      </c>
      <c r="Y2030">
        <v>68146.121520000001</v>
      </c>
      <c r="Z2030">
        <v>12937.503305632539</v>
      </c>
      <c r="AA2030">
        <v>143269.06174180051</v>
      </c>
      <c r="AB2030">
        <v>1387</v>
      </c>
      <c r="AC2030">
        <v>14241.94692615</v>
      </c>
      <c r="AD2030">
        <v>18915.31042632613</v>
      </c>
      <c r="AE2030">
        <v>17264.710246331109</v>
      </c>
      <c r="AF2030">
        <v>36877.644926720823</v>
      </c>
      <c r="AG2030">
        <v>163503</v>
      </c>
      <c r="AH2030">
        <v>29945.58404297808</v>
      </c>
      <c r="AI2030">
        <v>3176.6145600000009</v>
      </c>
      <c r="AJ2030">
        <v>32731.13942803572</v>
      </c>
      <c r="AK2030">
        <v>2991.7008000000001</v>
      </c>
      <c r="AL2030">
        <v>719663.875</v>
      </c>
      <c r="AM2030">
        <v>589779.125</v>
      </c>
      <c r="AN2030">
        <v>129884.7890625</v>
      </c>
      <c r="AO2030" s="5" t="s">
        <v>1107</v>
      </c>
    </row>
    <row r="2031" spans="1:41" ht="15" x14ac:dyDescent="0.25">
      <c r="A2031">
        <v>2018</v>
      </c>
      <c r="B2031" s="5" t="s">
        <v>1808</v>
      </c>
      <c r="C2031" s="5" t="s">
        <v>363</v>
      </c>
      <c r="D2031" s="5" t="s">
        <v>91</v>
      </c>
      <c r="E2031" s="5" t="s">
        <v>403</v>
      </c>
      <c r="F2031" s="5" t="s">
        <v>403</v>
      </c>
      <c r="G2031" s="5" t="s">
        <v>97</v>
      </c>
      <c r="H2031" s="5" t="s">
        <v>319</v>
      </c>
      <c r="I2031">
        <v>15262.745951999999</v>
      </c>
      <c r="J2031">
        <v>28009.2055</v>
      </c>
      <c r="K2031">
        <v>1021.266176292665</v>
      </c>
      <c r="L2031">
        <v>3206.130012366737</v>
      </c>
      <c r="M2031">
        <v>18011.12394870233</v>
      </c>
      <c r="N2031">
        <v>9553.9655781000183</v>
      </c>
      <c r="O2031">
        <v>11815.949686399999</v>
      </c>
      <c r="P2031">
        <v>19902.125220256799</v>
      </c>
      <c r="Q2031">
        <v>3598.9742300227258</v>
      </c>
      <c r="R2031">
        <v>8043.9440016028148</v>
      </c>
      <c r="S2031">
        <v>17590.29686311787</v>
      </c>
      <c r="T2031">
        <v>11171.2447875</v>
      </c>
      <c r="U2031">
        <v>1398.620124</v>
      </c>
      <c r="V2031">
        <v>10291</v>
      </c>
      <c r="W2031">
        <v>8329.9337855199974</v>
      </c>
      <c r="X2031">
        <v>10772.59325291759</v>
      </c>
      <c r="Y2031">
        <v>84159.28101999998</v>
      </c>
      <c r="Z2031">
        <v>11205.718653337601</v>
      </c>
      <c r="AA2031">
        <v>142022.2352043587</v>
      </c>
      <c r="AB2031">
        <v>1578</v>
      </c>
      <c r="AC2031">
        <v>13858.529832099999</v>
      </c>
      <c r="AD2031">
        <v>22813.886445446169</v>
      </c>
      <c r="AE2031">
        <v>19548.993261950611</v>
      </c>
      <c r="AF2031">
        <v>35609.835565354653</v>
      </c>
      <c r="AG2031">
        <v>164246.1619674488</v>
      </c>
      <c r="AH2031">
        <v>35488.288895633261</v>
      </c>
      <c r="AI2031">
        <v>2646.0784512</v>
      </c>
      <c r="AJ2031">
        <v>34853.11278943684</v>
      </c>
      <c r="AK2031">
        <v>3106.3811040000001</v>
      </c>
      <c r="AL2031">
        <v>749115.6875</v>
      </c>
      <c r="AM2031">
        <v>604770.625</v>
      </c>
      <c r="AN2031">
        <v>144345.03125</v>
      </c>
      <c r="AO2031" s="5" t="s">
        <v>2764</v>
      </c>
    </row>
    <row r="2032" spans="1:41" ht="15" x14ac:dyDescent="0.25">
      <c r="A2032">
        <v>2018</v>
      </c>
      <c r="B2032" s="5" t="s">
        <v>803</v>
      </c>
      <c r="C2032" s="5" t="s">
        <v>363</v>
      </c>
      <c r="D2032" s="5" t="s">
        <v>91</v>
      </c>
      <c r="E2032" s="5" t="s">
        <v>26</v>
      </c>
      <c r="F2032" s="5" t="s">
        <v>26</v>
      </c>
      <c r="G2032" s="5" t="s">
        <v>94</v>
      </c>
      <c r="H2032" s="5" t="s">
        <v>319</v>
      </c>
      <c r="I2032">
        <v>2800.0000000000009</v>
      </c>
      <c r="J2032">
        <v>7400</v>
      </c>
      <c r="K2032">
        <v>100</v>
      </c>
      <c r="L2032">
        <v>300</v>
      </c>
      <c r="M2032">
        <v>5500</v>
      </c>
      <c r="N2032">
        <v>112</v>
      </c>
      <c r="O2032">
        <v>95</v>
      </c>
      <c r="P2032">
        <v>2949.6419999999998</v>
      </c>
      <c r="Q2032">
        <v>269.8091693673407</v>
      </c>
      <c r="R2032">
        <v>400.19</v>
      </c>
      <c r="S2032">
        <v>7121.6</v>
      </c>
      <c r="T2032">
        <v>400</v>
      </c>
      <c r="U2032">
        <v>0</v>
      </c>
      <c r="V2032">
        <v>312</v>
      </c>
      <c r="W2032">
        <v>505</v>
      </c>
      <c r="X2032">
        <v>780.46941276274868</v>
      </c>
      <c r="Y2032">
        <v>13455</v>
      </c>
      <c r="Z2032">
        <v>3263.6808000000001</v>
      </c>
      <c r="AA2032">
        <v>23377.725045826861</v>
      </c>
      <c r="AB2032">
        <v>115</v>
      </c>
      <c r="AC2032">
        <v>3272.3365699999999</v>
      </c>
      <c r="AD2032">
        <v>3454.6110764000009</v>
      </c>
      <c r="AE2032">
        <v>1482.4359999999999</v>
      </c>
      <c r="AF2032">
        <v>7588.5742170875001</v>
      </c>
      <c r="AG2032">
        <v>47536</v>
      </c>
      <c r="AH2032">
        <v>9123.4669504697467</v>
      </c>
      <c r="AI2032">
        <v>2314</v>
      </c>
      <c r="AJ2032">
        <v>7186.0000000000009</v>
      </c>
      <c r="AK2032">
        <v>98</v>
      </c>
      <c r="AL2032">
        <v>151312.53125</v>
      </c>
      <c r="AM2032">
        <v>121705.390625</v>
      </c>
      <c r="AN2032">
        <v>29607.146484375</v>
      </c>
      <c r="AO2032" s="5" t="s">
        <v>1108</v>
      </c>
    </row>
    <row r="2033" spans="1:41" ht="15" x14ac:dyDescent="0.25">
      <c r="A2033">
        <v>2018</v>
      </c>
      <c r="B2033" s="5" t="s">
        <v>1806</v>
      </c>
      <c r="C2033" s="5" t="s">
        <v>363</v>
      </c>
      <c r="D2033" s="5" t="s">
        <v>91</v>
      </c>
      <c r="E2033" s="5" t="s">
        <v>26</v>
      </c>
      <c r="F2033" s="5" t="s">
        <v>26</v>
      </c>
      <c r="G2033" s="5" t="s">
        <v>94</v>
      </c>
      <c r="H2033" s="5" t="s">
        <v>319</v>
      </c>
      <c r="I2033">
        <v>1981.8198593768188</v>
      </c>
      <c r="J2033">
        <v>5894.0393871844635</v>
      </c>
      <c r="K2033">
        <v>107.12539780415237</v>
      </c>
      <c r="L2033">
        <v>267.81349451038091</v>
      </c>
      <c r="M2033">
        <v>2152.1492418854209</v>
      </c>
      <c r="N2033">
        <v>101.76912791394474</v>
      </c>
      <c r="O2033">
        <v>107.12539780415237</v>
      </c>
      <c r="P2033">
        <v>2745.6239457204251</v>
      </c>
      <c r="Q2033">
        <v>203.27044233337912</v>
      </c>
      <c r="R2033">
        <v>841.74981129068124</v>
      </c>
      <c r="S2033">
        <v>7230.9643517802851</v>
      </c>
      <c r="T2033">
        <v>267.81349451038091</v>
      </c>
      <c r="U2033">
        <v>0</v>
      </c>
      <c r="V2033">
        <v>972.69861206170344</v>
      </c>
      <c r="W2033">
        <v>433.8578611068171</v>
      </c>
      <c r="X2033">
        <v>354.93050549683812</v>
      </c>
      <c r="Y2033">
        <v>12608.659321548734</v>
      </c>
      <c r="Z2033">
        <v>1553.3182681602093</v>
      </c>
      <c r="AA2033">
        <v>17871.011296160672</v>
      </c>
      <c r="AB2033">
        <v>123.19420747477523</v>
      </c>
      <c r="AC2033">
        <v>1266.5554584451099</v>
      </c>
      <c r="AD2033">
        <v>2913.5430067784341</v>
      </c>
      <c r="AE2033">
        <v>1124.8166769435998</v>
      </c>
      <c r="AF2033">
        <v>7918.7094056829428</v>
      </c>
      <c r="AG2033">
        <v>24782.788061322757</v>
      </c>
      <c r="AH2033">
        <v>7666.6076361838377</v>
      </c>
      <c r="AI2033">
        <v>1758.9990319441818</v>
      </c>
      <c r="AJ2033">
        <v>7418.2453437130398</v>
      </c>
      <c r="AK2033">
        <v>95.341604045695604</v>
      </c>
      <c r="AL2033">
        <v>110764.5390625</v>
      </c>
      <c r="AM2033">
        <v>87552.8828125</v>
      </c>
      <c r="AN2033">
        <v>23211.65234375</v>
      </c>
      <c r="AO2033" s="5" t="s">
        <v>2766</v>
      </c>
    </row>
    <row r="2034" spans="1:41" ht="15" x14ac:dyDescent="0.25">
      <c r="A2034">
        <v>2018</v>
      </c>
      <c r="B2034" s="5" t="s">
        <v>1808</v>
      </c>
      <c r="C2034" s="5" t="s">
        <v>363</v>
      </c>
      <c r="D2034" s="5" t="s">
        <v>91</v>
      </c>
      <c r="E2034" s="5" t="s">
        <v>26</v>
      </c>
      <c r="F2034" s="5" t="s">
        <v>26</v>
      </c>
      <c r="G2034" s="5" t="s">
        <v>94</v>
      </c>
      <c r="H2034" s="5" t="s">
        <v>319</v>
      </c>
      <c r="I2034">
        <v>2990.8054385113592</v>
      </c>
      <c r="J2034">
        <v>5446.863914237606</v>
      </c>
      <c r="K2034">
        <v>103.13122201763308</v>
      </c>
      <c r="L2034">
        <v>299.85817605437029</v>
      </c>
      <c r="M2034">
        <v>4834.6035060432105</v>
      </c>
      <c r="N2034">
        <v>165.00995522821293</v>
      </c>
      <c r="O2034">
        <v>114.47565643957272</v>
      </c>
      <c r="P2034">
        <v>3731.6526971239068</v>
      </c>
      <c r="Q2034">
        <v>226.10948418799552</v>
      </c>
      <c r="R2034">
        <v>412.52488807053231</v>
      </c>
      <c r="S2034">
        <v>7516.8222479772048</v>
      </c>
      <c r="T2034">
        <v>206.26244403526616</v>
      </c>
      <c r="U2034">
        <v>0</v>
      </c>
      <c r="V2034">
        <v>321.76941269501521</v>
      </c>
      <c r="W2034">
        <v>520.81267118904702</v>
      </c>
      <c r="X2034">
        <v>804.42353173753804</v>
      </c>
      <c r="Y2034">
        <v>13480.797686034908</v>
      </c>
      <c r="Z2034">
        <v>1312.8759259677718</v>
      </c>
      <c r="AA2034">
        <v>18634.607758328053</v>
      </c>
      <c r="AB2034">
        <v>6993.3281650156987</v>
      </c>
      <c r="AC2034">
        <v>1090.8911271359175</v>
      </c>
      <c r="AD2034">
        <v>3449.1217080341908</v>
      </c>
      <c r="AE2034">
        <v>1745.619690114861</v>
      </c>
      <c r="AF2034">
        <v>5935.1659035727262</v>
      </c>
      <c r="AG2034">
        <v>44627.620615246611</v>
      </c>
      <c r="AH2034">
        <v>7531.6935756049352</v>
      </c>
      <c r="AI2034">
        <v>2386.4564774880296</v>
      </c>
      <c r="AJ2034">
        <v>7051.0816493455723</v>
      </c>
      <c r="AK2034">
        <v>101.06859757728041</v>
      </c>
      <c r="AL2034">
        <v>142035.4375</v>
      </c>
      <c r="AM2034">
        <v>107473.25</v>
      </c>
      <c r="AN2034">
        <v>34562.19921875</v>
      </c>
      <c r="AO2034" s="5" t="s">
        <v>2765</v>
      </c>
    </row>
    <row r="2035" spans="1:41" ht="15" x14ac:dyDescent="0.25">
      <c r="A2035">
        <v>2018</v>
      </c>
      <c r="B2035" s="5" t="s">
        <v>1807</v>
      </c>
      <c r="C2035" s="5" t="s">
        <v>363</v>
      </c>
      <c r="D2035" s="5" t="s">
        <v>91</v>
      </c>
      <c r="E2035" s="5" t="s">
        <v>26</v>
      </c>
      <c r="F2035" s="5" t="s">
        <v>26</v>
      </c>
      <c r="G2035" s="5" t="s">
        <v>94</v>
      </c>
      <c r="H2035" s="5" t="s">
        <v>319</v>
      </c>
      <c r="I2035">
        <v>3013.9754347629173</v>
      </c>
      <c r="J2035">
        <v>4892.6737073875465</v>
      </c>
      <c r="K2035">
        <v>105.75352402676903</v>
      </c>
      <c r="L2035">
        <v>306.68521967763019</v>
      </c>
      <c r="M2035">
        <v>9212.9481104628921</v>
      </c>
      <c r="N2035">
        <v>112.09873546837517</v>
      </c>
      <c r="O2035">
        <v>99.408312585162889</v>
      </c>
      <c r="P2035">
        <v>2368.8789381996262</v>
      </c>
      <c r="Q2035">
        <v>211.17704418181253</v>
      </c>
      <c r="R2035">
        <v>410.53581479306155</v>
      </c>
      <c r="S2035">
        <v>7041.6845864444977</v>
      </c>
      <c r="T2035">
        <v>317.2605720803071</v>
      </c>
      <c r="U2035">
        <v>0</v>
      </c>
      <c r="V2035">
        <v>960.24199816306282</v>
      </c>
      <c r="W2035">
        <v>534.05529633518358</v>
      </c>
      <c r="X2035">
        <v>361.67705217155009</v>
      </c>
      <c r="Y2035">
        <v>11527.133562731446</v>
      </c>
      <c r="Z2035">
        <v>1057.5352402676904</v>
      </c>
      <c r="AA2035">
        <v>18807.069892262123</v>
      </c>
      <c r="AB2035">
        <v>7111.9244908002174</v>
      </c>
      <c r="AC2035">
        <v>1223.5682729897178</v>
      </c>
      <c r="AD2035">
        <v>2937.845349941098</v>
      </c>
      <c r="AE2035">
        <v>1586.3028604015356</v>
      </c>
      <c r="AF2035">
        <v>5981.8900791210026</v>
      </c>
      <c r="AG2035">
        <v>42099.420379816482</v>
      </c>
      <c r="AH2035">
        <v>7825.7607779809077</v>
      </c>
      <c r="AI2035">
        <v>2318.1172466667772</v>
      </c>
      <c r="AJ2035">
        <v>7099.0507494848562</v>
      </c>
      <c r="AK2035">
        <v>120.16024877034209</v>
      </c>
      <c r="AL2035">
        <v>139644.828125</v>
      </c>
      <c r="AM2035">
        <v>101658.234375</v>
      </c>
      <c r="AN2035">
        <v>37986.59375</v>
      </c>
      <c r="AO2035" s="5" t="s">
        <v>2767</v>
      </c>
    </row>
    <row r="2036" spans="1:41" ht="15" x14ac:dyDescent="0.25">
      <c r="A2036">
        <v>2018</v>
      </c>
      <c r="B2036" s="5" t="s">
        <v>1808</v>
      </c>
      <c r="C2036" s="5" t="s">
        <v>363</v>
      </c>
      <c r="D2036" s="5" t="s">
        <v>91</v>
      </c>
      <c r="E2036" s="5" t="s">
        <v>26</v>
      </c>
      <c r="F2036" s="5" t="s">
        <v>26</v>
      </c>
      <c r="G2036" s="5" t="s">
        <v>97</v>
      </c>
      <c r="H2036" s="5" t="s">
        <v>319</v>
      </c>
      <c r="I2036">
        <v>3077.5031999999992</v>
      </c>
      <c r="J2036">
        <v>5502</v>
      </c>
      <c r="K2036">
        <v>106.31987449</v>
      </c>
      <c r="L2036">
        <v>315.3518123667377</v>
      </c>
      <c r="M2036">
        <v>4922.2084079227088</v>
      </c>
      <c r="N2036">
        <v>167.81969905981279</v>
      </c>
      <c r="O2036">
        <v>111</v>
      </c>
      <c r="P2036">
        <v>3839.8262116320002</v>
      </c>
      <c r="Q2036">
        <v>229.4898658679775</v>
      </c>
      <c r="R2036">
        <v>427.63772477698473</v>
      </c>
      <c r="S2036">
        <v>7612.7969280000007</v>
      </c>
      <c r="T2036">
        <v>206.04499999999999</v>
      </c>
      <c r="U2036"/>
      <c r="V2036">
        <v>326</v>
      </c>
      <c r="W2036">
        <v>525.40149499999984</v>
      </c>
      <c r="X2036">
        <v>812.00037703836369</v>
      </c>
      <c r="Y2036">
        <v>13939.17122</v>
      </c>
      <c r="Z2036">
        <v>1332.24584192</v>
      </c>
      <c r="AA2036">
        <v>19242.42547704322</v>
      </c>
      <c r="AB2036">
        <v>136</v>
      </c>
      <c r="AC2036">
        <v>1092.74728</v>
      </c>
      <c r="AD2036">
        <v>3500.6867623517551</v>
      </c>
      <c r="AE2036">
        <v>1808.7112764237479</v>
      </c>
      <c r="AF2036">
        <v>6192.027948987643</v>
      </c>
      <c r="AG2036">
        <v>47116.474289638092</v>
      </c>
      <c r="AH2036">
        <v>7807.1482958833867</v>
      </c>
      <c r="AI2036">
        <v>2407.4856</v>
      </c>
      <c r="AJ2036">
        <v>7291.1605914198599</v>
      </c>
      <c r="AK2036">
        <v>104.98005000000001</v>
      </c>
      <c r="AL2036">
        <v>140152.671875</v>
      </c>
      <c r="AM2036">
        <v>111900.59375</v>
      </c>
      <c r="AN2036">
        <v>28252.07421875</v>
      </c>
      <c r="AO2036" s="5" t="s">
        <v>2769</v>
      </c>
    </row>
    <row r="2037" spans="1:41" ht="15" x14ac:dyDescent="0.25">
      <c r="A2037">
        <v>2018</v>
      </c>
      <c r="B2037" s="5" t="s">
        <v>1807</v>
      </c>
      <c r="C2037" s="5" t="s">
        <v>363</v>
      </c>
      <c r="D2037" s="5" t="s">
        <v>91</v>
      </c>
      <c r="E2037" s="5" t="s">
        <v>26</v>
      </c>
      <c r="F2037" s="5" t="s">
        <v>26</v>
      </c>
      <c r="G2037" s="5" t="s">
        <v>97</v>
      </c>
      <c r="H2037" s="5" t="s">
        <v>319</v>
      </c>
      <c r="I2037">
        <v>2907</v>
      </c>
      <c r="J2037">
        <v>5061.84</v>
      </c>
      <c r="K2037">
        <v>108.76523160327</v>
      </c>
      <c r="L2037">
        <v>318.82600000000002</v>
      </c>
      <c r="M2037">
        <v>9365.0961609947499</v>
      </c>
      <c r="N2037">
        <v>116</v>
      </c>
      <c r="O2037">
        <v>102</v>
      </c>
      <c r="P2037">
        <v>2436.47253577728</v>
      </c>
      <c r="Q2037">
        <v>239.8318937378636</v>
      </c>
      <c r="R2037">
        <v>427.59449331426742</v>
      </c>
      <c r="S2037">
        <v>7997.1786446262149</v>
      </c>
      <c r="T2037">
        <v>333.58039680000002</v>
      </c>
      <c r="U2037"/>
      <c r="V2037">
        <v>983</v>
      </c>
      <c r="W2037">
        <v>535.91004000000009</v>
      </c>
      <c r="X2037">
        <v>384.09354050000002</v>
      </c>
      <c r="Y2037">
        <v>12275</v>
      </c>
      <c r="Z2037">
        <v>1201</v>
      </c>
      <c r="AA2037">
        <v>19430.525310395711</v>
      </c>
      <c r="AB2037">
        <v>136</v>
      </c>
      <c r="AC2037">
        <v>1272.0999999999999</v>
      </c>
      <c r="AD2037">
        <v>3336.4848746473372</v>
      </c>
      <c r="AE2037">
        <v>1591.8119999999999</v>
      </c>
      <c r="AF2037">
        <v>6218.7607774414746</v>
      </c>
      <c r="AG2037">
        <v>44279</v>
      </c>
      <c r="AH2037">
        <v>8532.0151031905843</v>
      </c>
      <c r="AI2037">
        <v>2326.1679359999998</v>
      </c>
      <c r="AJ2037">
        <v>7739.7214061721497</v>
      </c>
      <c r="AK2037">
        <v>129.66263463104821</v>
      </c>
      <c r="AL2037">
        <v>139785.421875</v>
      </c>
      <c r="AM2037">
        <v>106498.484375</v>
      </c>
      <c r="AN2037">
        <v>33286.953125</v>
      </c>
      <c r="AO2037" s="5" t="s">
        <v>2770</v>
      </c>
    </row>
    <row r="2038" spans="1:41" ht="15" x14ac:dyDescent="0.25">
      <c r="A2038">
        <v>2018</v>
      </c>
      <c r="B2038" s="5" t="s">
        <v>803</v>
      </c>
      <c r="C2038" s="5" t="s">
        <v>363</v>
      </c>
      <c r="D2038" s="5" t="s">
        <v>91</v>
      </c>
      <c r="E2038" s="5" t="s">
        <v>26</v>
      </c>
      <c r="F2038" s="5" t="s">
        <v>26</v>
      </c>
      <c r="G2038" s="5" t="s">
        <v>97</v>
      </c>
      <c r="H2038" s="5" t="s">
        <v>319</v>
      </c>
      <c r="I2038">
        <v>2884.63</v>
      </c>
      <c r="J2038">
        <v>7706.5079999999998</v>
      </c>
      <c r="K2038">
        <v>101.1</v>
      </c>
      <c r="L2038">
        <v>310.58999999999997</v>
      </c>
      <c r="M2038">
        <v>5610</v>
      </c>
      <c r="N2038">
        <v>113.98576</v>
      </c>
      <c r="O2038">
        <v>95</v>
      </c>
      <c r="P2038">
        <v>3069</v>
      </c>
      <c r="Q2038">
        <v>275.47516192405482</v>
      </c>
      <c r="R2038">
        <v>406.81181481782369</v>
      </c>
      <c r="S2038">
        <v>7264.0320000000002</v>
      </c>
      <c r="T2038">
        <v>408.04</v>
      </c>
      <c r="U2038">
        <v>0</v>
      </c>
      <c r="V2038">
        <v>319</v>
      </c>
      <c r="W2038">
        <v>515.6049999999999</v>
      </c>
      <c r="X2038">
        <v>812.00037703836369</v>
      </c>
      <c r="Y2038">
        <v>13814.4627</v>
      </c>
      <c r="Z2038">
        <v>3332.2180967999998</v>
      </c>
      <c r="AA2038">
        <v>24249.91887097248</v>
      </c>
      <c r="AB2038">
        <v>115</v>
      </c>
      <c r="AC2038">
        <v>3330.2569100000001</v>
      </c>
      <c r="AD2038">
        <v>3527.1579090044002</v>
      </c>
      <c r="AE2038">
        <v>1512.0847200000001</v>
      </c>
      <c r="AF2038">
        <v>7856.4508869506881</v>
      </c>
      <c r="AG2038">
        <v>49485</v>
      </c>
      <c r="AH2038">
        <v>9538.6417183845588</v>
      </c>
      <c r="AI2038">
        <v>2360.2800000000002</v>
      </c>
      <c r="AJ2038">
        <v>7476.3144000000011</v>
      </c>
      <c r="AK2038">
        <v>99.96</v>
      </c>
      <c r="AL2038">
        <v>156589.515625</v>
      </c>
      <c r="AM2038">
        <v>126142.7109375</v>
      </c>
      <c r="AN2038">
        <v>30446.818359375</v>
      </c>
      <c r="AO2038" s="5" t="s">
        <v>1109</v>
      </c>
    </row>
    <row r="2039" spans="1:41" ht="15" x14ac:dyDescent="0.25">
      <c r="A2039">
        <v>2018</v>
      </c>
      <c r="B2039" s="5" t="s">
        <v>1806</v>
      </c>
      <c r="C2039" s="5" t="s">
        <v>363</v>
      </c>
      <c r="D2039" s="5" t="s">
        <v>91</v>
      </c>
      <c r="E2039" s="5" t="s">
        <v>26</v>
      </c>
      <c r="F2039" s="5" t="s">
        <v>26</v>
      </c>
      <c r="G2039" s="5" t="s">
        <v>97</v>
      </c>
      <c r="H2039" s="5" t="s">
        <v>319</v>
      </c>
      <c r="I2039">
        <v>2035</v>
      </c>
      <c r="J2039">
        <v>5623.0439999999999</v>
      </c>
      <c r="K2039">
        <v>112</v>
      </c>
      <c r="L2039">
        <v>276.0202008</v>
      </c>
      <c r="M2039">
        <v>2209.8999999999992</v>
      </c>
      <c r="N2039">
        <v>107.4837802246093</v>
      </c>
      <c r="O2039">
        <v>110</v>
      </c>
      <c r="P2039">
        <v>2850.056</v>
      </c>
      <c r="Q2039">
        <v>209.86349999999999</v>
      </c>
      <c r="R2039">
        <v>860.34681938614688</v>
      </c>
      <c r="S2039">
        <v>7451</v>
      </c>
      <c r="T2039">
        <v>275.95322265624992</v>
      </c>
      <c r="U2039"/>
      <c r="V2039">
        <v>1002.2621046875</v>
      </c>
      <c r="W2039">
        <v>437.52249513359999</v>
      </c>
      <c r="X2039">
        <v>384.09354050000002</v>
      </c>
      <c r="Y2039">
        <v>13117</v>
      </c>
      <c r="Z2039">
        <v>1603.6516712447999</v>
      </c>
      <c r="AA2039">
        <v>18611.780108220199</v>
      </c>
      <c r="AB2039">
        <v>115</v>
      </c>
      <c r="AC2039">
        <v>1337.67625</v>
      </c>
      <c r="AD2039">
        <v>3008.0435000000002</v>
      </c>
      <c r="AE2039">
        <v>1161.905577017093</v>
      </c>
      <c r="AF2039">
        <v>8161.3652972543996</v>
      </c>
      <c r="AG2039">
        <v>25636.730281827589</v>
      </c>
      <c r="AH2039">
        <v>7961.791666666667</v>
      </c>
      <c r="AI2039">
        <v>1777.35360672</v>
      </c>
      <c r="AJ2039">
        <v>7739.7214061721497</v>
      </c>
      <c r="AK2039">
        <v>113</v>
      </c>
      <c r="AL2039">
        <v>114289.5546875</v>
      </c>
      <c r="AM2039">
        <v>90333.90625</v>
      </c>
      <c r="AN2039">
        <v>23955.658203125</v>
      </c>
      <c r="AO2039" s="5" t="s">
        <v>2768</v>
      </c>
    </row>
    <row r="2040" spans="1:41" ht="15" x14ac:dyDescent="0.25">
      <c r="A2040">
        <v>2018</v>
      </c>
      <c r="B2040" s="5" t="s">
        <v>1807</v>
      </c>
      <c r="C2040" s="5" t="s">
        <v>363</v>
      </c>
      <c r="D2040" s="5" t="s">
        <v>91</v>
      </c>
      <c r="E2040" s="5" t="s">
        <v>406</v>
      </c>
      <c r="F2040" s="5" t="s">
        <v>406</v>
      </c>
      <c r="G2040" s="5" t="s">
        <v>97</v>
      </c>
      <c r="H2040" s="5" t="s">
        <v>319</v>
      </c>
      <c r="I2040">
        <v>0</v>
      </c>
      <c r="J2040"/>
      <c r="K2040"/>
      <c r="L2040">
        <v>0</v>
      </c>
      <c r="M2040">
        <v>228.5486564598595</v>
      </c>
      <c r="N2040">
        <v>146</v>
      </c>
      <c r="O2040">
        <v>618.13300000000004</v>
      </c>
      <c r="P2040">
        <v>0</v>
      </c>
      <c r="Q2040">
        <v>237.0320320882343</v>
      </c>
      <c r="R2040">
        <v>114.1214050658361</v>
      </c>
      <c r="S2040">
        <v>0</v>
      </c>
      <c r="T2040">
        <v>0</v>
      </c>
      <c r="U2040"/>
      <c r="V2040">
        <v>0</v>
      </c>
      <c r="W2040">
        <v>495.03570370559999</v>
      </c>
      <c r="X2040">
        <v>130.26648072500001</v>
      </c>
      <c r="Y2040">
        <v>0</v>
      </c>
      <c r="Z2040"/>
      <c r="AA2040">
        <v>4946.1469214313784</v>
      </c>
      <c r="AB2040">
        <v>0</v>
      </c>
      <c r="AC2040">
        <v>225.1</v>
      </c>
      <c r="AD2040">
        <v>1115.71337005143</v>
      </c>
      <c r="AE2040"/>
      <c r="AF2040">
        <v>290.83818502775642</v>
      </c>
      <c r="AG2040">
        <v>4441</v>
      </c>
      <c r="AH2040">
        <v>1481.5047835351629</v>
      </c>
      <c r="AI2040">
        <v>0</v>
      </c>
      <c r="AJ2040">
        <v>402.36396964625391</v>
      </c>
      <c r="AK2040"/>
      <c r="AL2040">
        <v>14871.8046875</v>
      </c>
      <c r="AM2040">
        <v>10802.6025390625</v>
      </c>
      <c r="AN2040">
        <v>4069.201904296875</v>
      </c>
      <c r="AO2040" s="5" t="s">
        <v>2771</v>
      </c>
    </row>
    <row r="2041" spans="1:41" ht="15" x14ac:dyDescent="0.25">
      <c r="A2041">
        <v>2018</v>
      </c>
      <c r="B2041" s="5" t="s">
        <v>1806</v>
      </c>
      <c r="C2041" s="5" t="s">
        <v>363</v>
      </c>
      <c r="D2041" s="5" t="s">
        <v>91</v>
      </c>
      <c r="E2041" s="5" t="s">
        <v>406</v>
      </c>
      <c r="F2041" s="5" t="s">
        <v>406</v>
      </c>
      <c r="G2041" s="5" t="s">
        <v>97</v>
      </c>
      <c r="H2041" s="5" t="s">
        <v>319</v>
      </c>
      <c r="I2041">
        <v>0</v>
      </c>
      <c r="J2041"/>
      <c r="K2041">
        <v>0</v>
      </c>
      <c r="L2041"/>
      <c r="M2041">
        <v>131.21899999999999</v>
      </c>
      <c r="N2041">
        <v>116.8</v>
      </c>
      <c r="O2041">
        <v>618.13300000000004</v>
      </c>
      <c r="P2041">
        <v>569.60435635263707</v>
      </c>
      <c r="Q2041">
        <v>51.417414650000012</v>
      </c>
      <c r="R2041">
        <v>82.119111320285384</v>
      </c>
      <c r="S2041">
        <v>0</v>
      </c>
      <c r="T2041">
        <v>22.62816425781249</v>
      </c>
      <c r="U2041"/>
      <c r="V2041">
        <v>0</v>
      </c>
      <c r="W2041">
        <v>377.40146015066108</v>
      </c>
      <c r="X2041">
        <v>156.58979817731449</v>
      </c>
      <c r="Y2041">
        <v>86</v>
      </c>
      <c r="Z2041">
        <v>0</v>
      </c>
      <c r="AA2041">
        <v>1712.938391581718</v>
      </c>
      <c r="AB2041">
        <v>0</v>
      </c>
      <c r="AC2041">
        <v>206.96537365</v>
      </c>
      <c r="AD2041">
        <v>517.8622428785269</v>
      </c>
      <c r="AE2041"/>
      <c r="AF2041">
        <v>16462.184959999999</v>
      </c>
      <c r="AG2041">
        <v>3032.3341814081</v>
      </c>
      <c r="AH2041">
        <v>1286.7293625556961</v>
      </c>
      <c r="AI2041">
        <v>0</v>
      </c>
      <c r="AJ2041">
        <v>402.36396964625391</v>
      </c>
      <c r="AK2041"/>
      <c r="AL2041">
        <v>25833.2890625</v>
      </c>
      <c r="AM2041">
        <v>22722.7265625</v>
      </c>
      <c r="AN2041">
        <v>3110.56298828125</v>
      </c>
      <c r="AO2041" s="5" t="s">
        <v>2772</v>
      </c>
    </row>
    <row r="2042" spans="1:41" ht="15" x14ac:dyDescent="0.25">
      <c r="A2042">
        <v>2018</v>
      </c>
      <c r="B2042" s="5" t="s">
        <v>803</v>
      </c>
      <c r="C2042" s="5" t="s">
        <v>363</v>
      </c>
      <c r="D2042" s="5" t="s">
        <v>91</v>
      </c>
      <c r="E2042" s="5" t="s">
        <v>406</v>
      </c>
      <c r="F2042" s="5" t="s">
        <v>406</v>
      </c>
      <c r="G2042" s="5" t="s">
        <v>97</v>
      </c>
      <c r="H2042" s="5" t="s">
        <v>319</v>
      </c>
      <c r="I2042">
        <v>0</v>
      </c>
      <c r="J2042"/>
      <c r="K2042"/>
      <c r="L2042">
        <v>0</v>
      </c>
      <c r="M2042">
        <v>188.98560000000001</v>
      </c>
      <c r="N2042">
        <v>0</v>
      </c>
      <c r="O2042">
        <v>618.13300000000004</v>
      </c>
      <c r="P2042">
        <v>0</v>
      </c>
      <c r="Q2042">
        <v>2</v>
      </c>
      <c r="R2042">
        <v>114.7402975664629</v>
      </c>
      <c r="S2042">
        <v>0</v>
      </c>
      <c r="T2042">
        <v>0</v>
      </c>
      <c r="U2042"/>
      <c r="V2042">
        <v>0</v>
      </c>
      <c r="W2042">
        <v>424.67882400000002</v>
      </c>
      <c r="X2042"/>
      <c r="Y2042">
        <v>0</v>
      </c>
      <c r="Z2042"/>
      <c r="AA2042">
        <v>2171.0685281986639</v>
      </c>
      <c r="AB2042"/>
      <c r="AC2042">
        <v>195.46026615</v>
      </c>
      <c r="AD2042"/>
      <c r="AE2042">
        <v>934.50540000000001</v>
      </c>
      <c r="AF2042">
        <v>294.6727584876416</v>
      </c>
      <c r="AG2042">
        <v>4036</v>
      </c>
      <c r="AH2042">
        <v>152.47080831599999</v>
      </c>
      <c r="AI2042"/>
      <c r="AJ2042">
        <v>257.57319219764162</v>
      </c>
      <c r="AK2042"/>
      <c r="AL2042">
        <v>9390.2880859375</v>
      </c>
      <c r="AM2042">
        <v>8006.0205078125</v>
      </c>
      <c r="AN2042">
        <v>1384.2681884765625</v>
      </c>
      <c r="AO2042" s="5" t="s">
        <v>1110</v>
      </c>
    </row>
    <row r="2043" spans="1:41" ht="15" x14ac:dyDescent="0.25">
      <c r="A2043">
        <v>2018</v>
      </c>
      <c r="B2043" s="5" t="s">
        <v>1808</v>
      </c>
      <c r="C2043" s="5" t="s">
        <v>363</v>
      </c>
      <c r="D2043" s="5" t="s">
        <v>91</v>
      </c>
      <c r="E2043" s="5" t="s">
        <v>406</v>
      </c>
      <c r="F2043" s="5" t="s">
        <v>406</v>
      </c>
      <c r="G2043" s="5" t="s">
        <v>97</v>
      </c>
      <c r="H2043" s="5" t="s">
        <v>319</v>
      </c>
      <c r="I2043">
        <v>0</v>
      </c>
      <c r="J2043"/>
      <c r="K2043"/>
      <c r="L2043">
        <v>0</v>
      </c>
      <c r="M2043">
        <v>209.5264747396271</v>
      </c>
      <c r="N2043">
        <v>0</v>
      </c>
      <c r="O2043">
        <v>618.13300000000004</v>
      </c>
      <c r="P2043">
        <v>0</v>
      </c>
      <c r="Q2043">
        <v>0</v>
      </c>
      <c r="R2043">
        <v>98.009988728619021</v>
      </c>
      <c r="S2043">
        <v>0</v>
      </c>
      <c r="T2043">
        <v>0</v>
      </c>
      <c r="U2043"/>
      <c r="V2043">
        <v>0</v>
      </c>
      <c r="W2043">
        <v>474.92133551999979</v>
      </c>
      <c r="X2043">
        <v>127.25311533678951</v>
      </c>
      <c r="Y2043">
        <v>0</v>
      </c>
      <c r="Z2043">
        <v>0</v>
      </c>
      <c r="AA2043">
        <v>2730.292219523481</v>
      </c>
      <c r="AB2043">
        <v>0</v>
      </c>
      <c r="AC2043">
        <v>226.42729209999999</v>
      </c>
      <c r="AD2043"/>
      <c r="AE2043">
        <v>956.96473893313089</v>
      </c>
      <c r="AF2043">
        <v>273.60061505372431</v>
      </c>
      <c r="AG2043">
        <v>3812.5412705222502</v>
      </c>
      <c r="AH2043">
        <v>594.30089486533666</v>
      </c>
      <c r="AI2043">
        <v>0</v>
      </c>
      <c r="AJ2043">
        <v>747.66676546395195</v>
      </c>
      <c r="AK2043"/>
      <c r="AL2043">
        <v>10869.6376953125</v>
      </c>
      <c r="AM2043">
        <v>8845.5029296875</v>
      </c>
      <c r="AN2043">
        <v>2024.1348876953125</v>
      </c>
      <c r="AO2043" s="5" t="s">
        <v>2773</v>
      </c>
    </row>
    <row r="2044" spans="1:41" ht="15" x14ac:dyDescent="0.25">
      <c r="A2044">
        <v>2018</v>
      </c>
      <c r="B2044" s="5" t="s">
        <v>1807</v>
      </c>
      <c r="C2044" s="5" t="s">
        <v>363</v>
      </c>
      <c r="D2044" s="5" t="s">
        <v>91</v>
      </c>
      <c r="E2044" s="5" t="s">
        <v>409</v>
      </c>
      <c r="F2044" s="5" t="s">
        <v>410</v>
      </c>
      <c r="G2044" s="5" t="s">
        <v>94</v>
      </c>
      <c r="H2044" s="5" t="s">
        <v>319</v>
      </c>
      <c r="I2044">
        <v>0</v>
      </c>
      <c r="J2044"/>
      <c r="K2044"/>
      <c r="L2044"/>
      <c r="M2044"/>
      <c r="N2044">
        <v>0</v>
      </c>
      <c r="O2044"/>
      <c r="P2044"/>
      <c r="Q2044">
        <v>0</v>
      </c>
      <c r="R2044"/>
      <c r="S2044">
        <v>0</v>
      </c>
      <c r="T2044"/>
      <c r="U2044"/>
      <c r="V2044">
        <v>0</v>
      </c>
      <c r="W2044">
        <v>0</v>
      </c>
      <c r="X2044">
        <v>0</v>
      </c>
      <c r="Y2044"/>
      <c r="Z2044"/>
      <c r="AA2044">
        <v>1480.5493363747664</v>
      </c>
      <c r="AB2044"/>
      <c r="AC2044"/>
      <c r="AD2044"/>
      <c r="AE2044"/>
      <c r="AF2044">
        <v>0</v>
      </c>
      <c r="AG2044">
        <v>3243.4605819010062</v>
      </c>
      <c r="AH2044">
        <v>356.74188771696754</v>
      </c>
      <c r="AI2044"/>
      <c r="AJ2044">
        <v>0</v>
      </c>
      <c r="AK2044"/>
      <c r="AL2044">
        <v>5080.75146484375</v>
      </c>
      <c r="AM2044">
        <v>4724.009765625</v>
      </c>
      <c r="AN2044">
        <v>356.74188232421875</v>
      </c>
      <c r="AO2044" s="5" t="s">
        <v>2776</v>
      </c>
    </row>
    <row r="2045" spans="1:41" ht="15" x14ac:dyDescent="0.25">
      <c r="A2045">
        <v>2018</v>
      </c>
      <c r="B2045" s="5" t="s">
        <v>1808</v>
      </c>
      <c r="C2045" s="5" t="s">
        <v>363</v>
      </c>
      <c r="D2045" s="5" t="s">
        <v>91</v>
      </c>
      <c r="E2045" s="5" t="s">
        <v>409</v>
      </c>
      <c r="F2045" s="5" t="s">
        <v>410</v>
      </c>
      <c r="G2045" s="5" t="s">
        <v>94</v>
      </c>
      <c r="H2045" s="5" t="s">
        <v>319</v>
      </c>
      <c r="I2045">
        <v>0</v>
      </c>
      <c r="J2045"/>
      <c r="K2045"/>
      <c r="L2045"/>
      <c r="M2045"/>
      <c r="N2045"/>
      <c r="O2045"/>
      <c r="P2045">
        <v>0</v>
      </c>
      <c r="Q2045">
        <v>0</v>
      </c>
      <c r="R2045"/>
      <c r="S2045">
        <v>0</v>
      </c>
      <c r="T2045"/>
      <c r="U2045"/>
      <c r="V2045">
        <v>0</v>
      </c>
      <c r="W2045">
        <v>0</v>
      </c>
      <c r="X2045"/>
      <c r="Y2045">
        <v>0</v>
      </c>
      <c r="Z2045">
        <v>0</v>
      </c>
      <c r="AA2045">
        <v>1443.8371082468632</v>
      </c>
      <c r="AB2045"/>
      <c r="AC2045"/>
      <c r="AD2045"/>
      <c r="AE2045"/>
      <c r="AF2045">
        <v>0</v>
      </c>
      <c r="AG2045"/>
      <c r="AH2045">
        <v>357.49024436322026</v>
      </c>
      <c r="AI2045">
        <v>0</v>
      </c>
      <c r="AJ2045">
        <v>0</v>
      </c>
      <c r="AK2045"/>
      <c r="AL2045">
        <v>1801.327392578125</v>
      </c>
      <c r="AM2045">
        <v>1443.837158203125</v>
      </c>
      <c r="AN2045">
        <v>357.490234375</v>
      </c>
      <c r="AO2045" s="5" t="s">
        <v>2774</v>
      </c>
    </row>
    <row r="2046" spans="1:41" ht="15" x14ac:dyDescent="0.25">
      <c r="A2046">
        <v>2018</v>
      </c>
      <c r="B2046" s="5" t="s">
        <v>1806</v>
      </c>
      <c r="C2046" s="5" t="s">
        <v>363</v>
      </c>
      <c r="D2046" s="5" t="s">
        <v>91</v>
      </c>
      <c r="E2046" s="5" t="s">
        <v>409</v>
      </c>
      <c r="F2046" s="5" t="s">
        <v>410</v>
      </c>
      <c r="G2046" s="5" t="s">
        <v>94</v>
      </c>
      <c r="H2046" s="5" t="s">
        <v>319</v>
      </c>
      <c r="I2046"/>
      <c r="J2046"/>
      <c r="K2046"/>
      <c r="L2046"/>
      <c r="M2046"/>
      <c r="N2046"/>
      <c r="O2046"/>
      <c r="P2046">
        <v>0</v>
      </c>
      <c r="Q2046">
        <v>0</v>
      </c>
      <c r="R2046">
        <v>0</v>
      </c>
      <c r="S2046">
        <v>0</v>
      </c>
      <c r="T2046"/>
      <c r="U2046"/>
      <c r="V2046">
        <v>0</v>
      </c>
      <c r="W2046"/>
      <c r="X2046"/>
      <c r="Y2046"/>
      <c r="Z2046"/>
      <c r="AA2046">
        <v>2571.0095472996568</v>
      </c>
      <c r="AB2046"/>
      <c r="AC2046"/>
      <c r="AD2046"/>
      <c r="AE2046"/>
      <c r="AF2046"/>
      <c r="AG2046">
        <v>0</v>
      </c>
      <c r="AH2046">
        <v>482.61482548150536</v>
      </c>
      <c r="AI2046"/>
      <c r="AJ2046"/>
      <c r="AK2046"/>
      <c r="AL2046">
        <v>3053.624267578125</v>
      </c>
      <c r="AM2046">
        <v>2571.009521484375</v>
      </c>
      <c r="AN2046">
        <v>482.61483764648437</v>
      </c>
      <c r="AO2046" s="5" t="s">
        <v>2775</v>
      </c>
    </row>
    <row r="2047" spans="1:41" ht="15" x14ac:dyDescent="0.25">
      <c r="A2047">
        <v>2018</v>
      </c>
      <c r="B2047" s="5" t="s">
        <v>803</v>
      </c>
      <c r="C2047" s="5" t="s">
        <v>363</v>
      </c>
      <c r="D2047" s="5" t="s">
        <v>91</v>
      </c>
      <c r="E2047" s="5" t="s">
        <v>409</v>
      </c>
      <c r="F2047" s="5" t="s">
        <v>410</v>
      </c>
      <c r="G2047" s="5" t="s">
        <v>94</v>
      </c>
      <c r="H2047" s="5" t="s">
        <v>319</v>
      </c>
      <c r="I2047">
        <v>0</v>
      </c>
      <c r="J2047"/>
      <c r="K2047"/>
      <c r="L2047"/>
      <c r="M2047"/>
      <c r="N2047">
        <v>0</v>
      </c>
      <c r="O2047"/>
      <c r="P2047">
        <v>0</v>
      </c>
      <c r="Q2047">
        <v>0</v>
      </c>
      <c r="R2047"/>
      <c r="S2047">
        <v>0</v>
      </c>
      <c r="T2047"/>
      <c r="U2047"/>
      <c r="V2047">
        <v>0</v>
      </c>
      <c r="W2047"/>
      <c r="X2047">
        <v>0</v>
      </c>
      <c r="Y2047">
        <v>0</v>
      </c>
      <c r="Z2047"/>
      <c r="AA2047"/>
      <c r="AB2047">
        <v>0</v>
      </c>
      <c r="AC2047">
        <v>0</v>
      </c>
      <c r="AD2047"/>
      <c r="AE2047"/>
      <c r="AF2047">
        <v>0</v>
      </c>
      <c r="AG2047"/>
      <c r="AH2047">
        <v>341.74947246166101</v>
      </c>
      <c r="AI2047"/>
      <c r="AJ2047"/>
      <c r="AK2047"/>
      <c r="AL2047">
        <v>341.74948120117187</v>
      </c>
      <c r="AM2047">
        <v>0</v>
      </c>
      <c r="AN2047">
        <v>341.74948120117187</v>
      </c>
      <c r="AO2047" s="5" t="s">
        <v>1111</v>
      </c>
    </row>
    <row r="2048" spans="1:41" ht="15" x14ac:dyDescent="0.25">
      <c r="A2048">
        <v>2018</v>
      </c>
      <c r="B2048" s="5" t="s">
        <v>803</v>
      </c>
      <c r="C2048" s="5" t="s">
        <v>363</v>
      </c>
      <c r="D2048" s="5" t="s">
        <v>91</v>
      </c>
      <c r="E2048" s="5" t="s">
        <v>409</v>
      </c>
      <c r="F2048" s="5" t="s">
        <v>411</v>
      </c>
      <c r="G2048" s="5" t="s">
        <v>94</v>
      </c>
      <c r="H2048" s="5" t="s">
        <v>319</v>
      </c>
      <c r="I2048">
        <v>1000</v>
      </c>
      <c r="J2048"/>
      <c r="K2048">
        <v>80</v>
      </c>
      <c r="L2048">
        <v>50</v>
      </c>
      <c r="M2048">
        <v>675</v>
      </c>
      <c r="N2048">
        <v>165</v>
      </c>
      <c r="O2048"/>
      <c r="P2048">
        <v>7825</v>
      </c>
      <c r="Q2048">
        <v>0</v>
      </c>
      <c r="R2048">
        <v>290.57558610691132</v>
      </c>
      <c r="S2048">
        <v>550</v>
      </c>
      <c r="T2048"/>
      <c r="U2048">
        <v>0</v>
      </c>
      <c r="V2048">
        <v>264</v>
      </c>
      <c r="W2048"/>
      <c r="X2048">
        <v>0</v>
      </c>
      <c r="Y2048">
        <v>7877</v>
      </c>
      <c r="Z2048">
        <v>59.684040000000003</v>
      </c>
      <c r="AA2048"/>
      <c r="AB2048">
        <v>0</v>
      </c>
      <c r="AC2048">
        <v>0</v>
      </c>
      <c r="AD2048"/>
      <c r="AE2048"/>
      <c r="AF2048">
        <v>1971.9518</v>
      </c>
      <c r="AG2048">
        <v>4716</v>
      </c>
      <c r="AH2048">
        <v>500</v>
      </c>
      <c r="AI2048">
        <v>195</v>
      </c>
      <c r="AJ2048"/>
      <c r="AK2048"/>
      <c r="AL2048">
        <v>26219.208984375</v>
      </c>
      <c r="AM2048">
        <v>24219.208984375</v>
      </c>
      <c r="AN2048">
        <v>2000</v>
      </c>
      <c r="AO2048" s="5" t="s">
        <v>1112</v>
      </c>
    </row>
    <row r="2049" spans="1:41" ht="15" x14ac:dyDescent="0.25">
      <c r="A2049">
        <v>2018</v>
      </c>
      <c r="B2049" s="5" t="s">
        <v>1806</v>
      </c>
      <c r="C2049" s="5" t="s">
        <v>363</v>
      </c>
      <c r="D2049" s="5" t="s">
        <v>91</v>
      </c>
      <c r="E2049" s="5" t="s">
        <v>409</v>
      </c>
      <c r="F2049" s="5" t="s">
        <v>411</v>
      </c>
      <c r="G2049" s="5" t="s">
        <v>94</v>
      </c>
      <c r="H2049" s="5" t="s">
        <v>319</v>
      </c>
      <c r="I2049">
        <v>0</v>
      </c>
      <c r="J2049"/>
      <c r="K2049">
        <v>85.700318243321888</v>
      </c>
      <c r="L2049"/>
      <c r="M2049">
        <v>669.53373627595226</v>
      </c>
      <c r="N2049">
        <v>168.72250154153997</v>
      </c>
      <c r="O2049"/>
      <c r="P2049">
        <v>2133.9379242587152</v>
      </c>
      <c r="Q2049">
        <v>0</v>
      </c>
      <c r="R2049">
        <v>320.33256707450926</v>
      </c>
      <c r="S2049">
        <v>482.06429011868568</v>
      </c>
      <c r="T2049"/>
      <c r="U2049"/>
      <c r="V2049">
        <v>1392.6301714539807</v>
      </c>
      <c r="W2049"/>
      <c r="X2049"/>
      <c r="Y2049"/>
      <c r="Z2049"/>
      <c r="AA2049">
        <v>321.3761934124571</v>
      </c>
      <c r="AB2049"/>
      <c r="AC2049"/>
      <c r="AD2049">
        <v>0</v>
      </c>
      <c r="AE2049"/>
      <c r="AF2049">
        <v>1928.2571604747427</v>
      </c>
      <c r="AG2049">
        <v>13755.991252188525</v>
      </c>
      <c r="AH2049">
        <v>1071.2539780415236</v>
      </c>
      <c r="AI2049">
        <v>208.89452571809713</v>
      </c>
      <c r="AJ2049"/>
      <c r="AK2049"/>
      <c r="AL2049">
        <v>22538.6953125</v>
      </c>
      <c r="AM2049">
        <v>20021.248046875</v>
      </c>
      <c r="AN2049">
        <v>2517.44677734375</v>
      </c>
      <c r="AO2049" s="5" t="s">
        <v>2778</v>
      </c>
    </row>
    <row r="2050" spans="1:41" ht="15" x14ac:dyDescent="0.25">
      <c r="A2050">
        <v>2018</v>
      </c>
      <c r="B2050" s="5" t="s">
        <v>1808</v>
      </c>
      <c r="C2050" s="5" t="s">
        <v>363</v>
      </c>
      <c r="D2050" s="5" t="s">
        <v>91</v>
      </c>
      <c r="E2050" s="5" t="s">
        <v>409</v>
      </c>
      <c r="F2050" s="5" t="s">
        <v>411</v>
      </c>
      <c r="G2050" s="5" t="s">
        <v>94</v>
      </c>
      <c r="H2050" s="5" t="s">
        <v>319</v>
      </c>
      <c r="I2050">
        <v>1031.3122201763308</v>
      </c>
      <c r="J2050"/>
      <c r="K2050">
        <v>82.504977614106465</v>
      </c>
      <c r="L2050">
        <v>309.39366605289922</v>
      </c>
      <c r="M2050">
        <v>1342.6395966420607</v>
      </c>
      <c r="N2050">
        <v>170.16651632909458</v>
      </c>
      <c r="O2050"/>
      <c r="P2050">
        <v>4285.7159056036598</v>
      </c>
      <c r="Q2050">
        <v>0</v>
      </c>
      <c r="R2050"/>
      <c r="S2050">
        <v>567.22172109698192</v>
      </c>
      <c r="T2050"/>
      <c r="U2050"/>
      <c r="V2050">
        <v>1340.7058862292299</v>
      </c>
      <c r="W2050">
        <v>0</v>
      </c>
      <c r="X2050"/>
      <c r="Y2050">
        <v>6033.176488031535</v>
      </c>
      <c r="Z2050">
        <v>178.76766024536519</v>
      </c>
      <c r="AA2050">
        <v>309.39366605289922</v>
      </c>
      <c r="AB2050"/>
      <c r="AC2050"/>
      <c r="AD2050"/>
      <c r="AE2050"/>
      <c r="AF2050">
        <v>1875.9291201980409</v>
      </c>
      <c r="AG2050">
        <v>8112.6550475522872</v>
      </c>
      <c r="AH2050">
        <v>1031.3122201763308</v>
      </c>
      <c r="AI2050">
        <v>201.10588293438451</v>
      </c>
      <c r="AJ2050">
        <v>0</v>
      </c>
      <c r="AK2050">
        <v>0</v>
      </c>
      <c r="AL2050">
        <v>26872</v>
      </c>
      <c r="AM2050">
        <v>23647.21484375</v>
      </c>
      <c r="AN2050">
        <v>3224.784423828125</v>
      </c>
      <c r="AO2050" s="5" t="s">
        <v>2779</v>
      </c>
    </row>
    <row r="2051" spans="1:41" ht="15" x14ac:dyDescent="0.25">
      <c r="A2051">
        <v>2018</v>
      </c>
      <c r="B2051" s="5" t="s">
        <v>1807</v>
      </c>
      <c r="C2051" s="5" t="s">
        <v>363</v>
      </c>
      <c r="D2051" s="5" t="s">
        <v>91</v>
      </c>
      <c r="E2051" s="5" t="s">
        <v>409</v>
      </c>
      <c r="F2051" s="5" t="s">
        <v>411</v>
      </c>
      <c r="G2051" s="5" t="s">
        <v>94</v>
      </c>
      <c r="H2051" s="5" t="s">
        <v>319</v>
      </c>
      <c r="I2051">
        <v>0</v>
      </c>
      <c r="J2051"/>
      <c r="K2051">
        <v>84.602819221415231</v>
      </c>
      <c r="L2051"/>
      <c r="M2051">
        <v>1056.8742807425231</v>
      </c>
      <c r="N2051">
        <v>389.17296841851004</v>
      </c>
      <c r="O2051"/>
      <c r="P2051">
        <v>2107.6677338535069</v>
      </c>
      <c r="Q2051">
        <v>0</v>
      </c>
      <c r="R2051">
        <v>337.49852836049132</v>
      </c>
      <c r="S2051">
        <v>475.89085812046062</v>
      </c>
      <c r="T2051"/>
      <c r="U2051"/>
      <c r="V2051">
        <v>1374.7958123479975</v>
      </c>
      <c r="W2051">
        <v>0</v>
      </c>
      <c r="X2051">
        <v>0</v>
      </c>
      <c r="Y2051">
        <v>1321.9190503346128</v>
      </c>
      <c r="Z2051"/>
      <c r="AA2051">
        <v>317.2605720803071</v>
      </c>
      <c r="AB2051"/>
      <c r="AC2051"/>
      <c r="AD2051"/>
      <c r="AE2051"/>
      <c r="AF2051">
        <v>1911.5938678406944</v>
      </c>
      <c r="AG2051">
        <v>14200.583206314546</v>
      </c>
      <c r="AH2051">
        <v>1057.5352402676904</v>
      </c>
      <c r="AI2051">
        <v>206.2193718521996</v>
      </c>
      <c r="AJ2051">
        <v>0</v>
      </c>
      <c r="AK2051">
        <v>0</v>
      </c>
      <c r="AL2051">
        <v>24841.61328125</v>
      </c>
      <c r="AM2051">
        <v>21960.4921875</v>
      </c>
      <c r="AN2051">
        <v>2881.12255859375</v>
      </c>
      <c r="AO2051" s="5" t="s">
        <v>2777</v>
      </c>
    </row>
    <row r="2052" spans="1:41" ht="15" x14ac:dyDescent="0.25">
      <c r="A2052">
        <v>2018</v>
      </c>
      <c r="B2052" s="5" t="s">
        <v>1808</v>
      </c>
      <c r="C2052" s="5" t="s">
        <v>363</v>
      </c>
      <c r="D2052" s="5" t="s">
        <v>91</v>
      </c>
      <c r="E2052" s="5" t="s">
        <v>409</v>
      </c>
      <c r="F2052" s="5" t="s">
        <v>412</v>
      </c>
      <c r="G2052" s="5" t="s">
        <v>94</v>
      </c>
      <c r="H2052" s="5" t="s">
        <v>319</v>
      </c>
      <c r="I2052">
        <v>0</v>
      </c>
      <c r="J2052"/>
      <c r="K2052"/>
      <c r="L2052"/>
      <c r="M2052"/>
      <c r="N2052"/>
      <c r="O2052"/>
      <c r="P2052">
        <v>0</v>
      </c>
      <c r="Q2052">
        <v>0</v>
      </c>
      <c r="R2052"/>
      <c r="S2052">
        <v>0</v>
      </c>
      <c r="T2052"/>
      <c r="U2052"/>
      <c r="V2052">
        <v>0</v>
      </c>
      <c r="W2052">
        <v>0</v>
      </c>
      <c r="X2052">
        <v>53.628235449169203</v>
      </c>
      <c r="Y2052">
        <v>0</v>
      </c>
      <c r="Z2052">
        <v>0</v>
      </c>
      <c r="AA2052"/>
      <c r="AB2052"/>
      <c r="AC2052"/>
      <c r="AD2052"/>
      <c r="AE2052"/>
      <c r="AF2052">
        <v>457.5436878531807</v>
      </c>
      <c r="AG2052"/>
      <c r="AH2052">
        <v>0</v>
      </c>
      <c r="AI2052">
        <v>0</v>
      </c>
      <c r="AJ2052">
        <v>0</v>
      </c>
      <c r="AK2052"/>
      <c r="AL2052">
        <v>511.17193603515625</v>
      </c>
      <c r="AM2052">
        <v>457.543701171875</v>
      </c>
      <c r="AN2052">
        <v>53.62823486328125</v>
      </c>
      <c r="AO2052" s="5" t="s">
        <v>2781</v>
      </c>
    </row>
    <row r="2053" spans="1:41" ht="15" x14ac:dyDescent="0.25">
      <c r="A2053">
        <v>2018</v>
      </c>
      <c r="B2053" s="5" t="s">
        <v>1807</v>
      </c>
      <c r="C2053" s="5" t="s">
        <v>363</v>
      </c>
      <c r="D2053" s="5" t="s">
        <v>91</v>
      </c>
      <c r="E2053" s="5" t="s">
        <v>409</v>
      </c>
      <c r="F2053" s="5" t="s">
        <v>412</v>
      </c>
      <c r="G2053" s="5" t="s">
        <v>94</v>
      </c>
      <c r="H2053" s="5" t="s">
        <v>319</v>
      </c>
      <c r="I2053">
        <v>0</v>
      </c>
      <c r="J2053"/>
      <c r="K2053"/>
      <c r="L2053"/>
      <c r="M2053"/>
      <c r="N2053">
        <v>0</v>
      </c>
      <c r="O2053"/>
      <c r="P2053"/>
      <c r="Q2053">
        <v>0</v>
      </c>
      <c r="R2053"/>
      <c r="S2053">
        <v>0</v>
      </c>
      <c r="T2053"/>
      <c r="U2053"/>
      <c r="V2053">
        <v>0</v>
      </c>
      <c r="W2053">
        <v>0</v>
      </c>
      <c r="X2053">
        <v>59.513261490337612</v>
      </c>
      <c r="Y2053"/>
      <c r="Z2053"/>
      <c r="AA2053">
        <v>0</v>
      </c>
      <c r="AB2053"/>
      <c r="AC2053"/>
      <c r="AD2053"/>
      <c r="AE2053"/>
      <c r="AF2053">
        <v>0</v>
      </c>
      <c r="AG2053">
        <v>2000.85667458647</v>
      </c>
      <c r="AH2053">
        <v>0</v>
      </c>
      <c r="AI2053"/>
      <c r="AJ2053">
        <v>0</v>
      </c>
      <c r="AK2053"/>
      <c r="AL2053">
        <v>2060.369873046875</v>
      </c>
      <c r="AM2053">
        <v>2000.856689453125</v>
      </c>
      <c r="AN2053">
        <v>59.513259887695313</v>
      </c>
      <c r="AO2053" s="5" t="s">
        <v>2782</v>
      </c>
    </row>
    <row r="2054" spans="1:41" ht="15" x14ac:dyDescent="0.25">
      <c r="A2054">
        <v>2018</v>
      </c>
      <c r="B2054" s="5" t="s">
        <v>1806</v>
      </c>
      <c r="C2054" s="5" t="s">
        <v>363</v>
      </c>
      <c r="D2054" s="5" t="s">
        <v>91</v>
      </c>
      <c r="E2054" s="5" t="s">
        <v>409</v>
      </c>
      <c r="F2054" s="5" t="s">
        <v>412</v>
      </c>
      <c r="G2054" s="5" t="s">
        <v>94</v>
      </c>
      <c r="H2054" s="5" t="s">
        <v>319</v>
      </c>
      <c r="I2054"/>
      <c r="J2054"/>
      <c r="K2054"/>
      <c r="L2054"/>
      <c r="M2054"/>
      <c r="N2054"/>
      <c r="O2054"/>
      <c r="P2054">
        <v>0</v>
      </c>
      <c r="Q2054">
        <v>0</v>
      </c>
      <c r="R2054">
        <v>0</v>
      </c>
      <c r="S2054">
        <v>0</v>
      </c>
      <c r="T2054"/>
      <c r="U2054"/>
      <c r="V2054">
        <v>0</v>
      </c>
      <c r="W2054"/>
      <c r="X2054"/>
      <c r="Y2054"/>
      <c r="Z2054"/>
      <c r="AA2054">
        <v>0</v>
      </c>
      <c r="AB2054"/>
      <c r="AC2054"/>
      <c r="AD2054"/>
      <c r="AE2054"/>
      <c r="AF2054"/>
      <c r="AG2054">
        <v>2046.8865468938332</v>
      </c>
      <c r="AH2054"/>
      <c r="AI2054"/>
      <c r="AJ2054"/>
      <c r="AK2054"/>
      <c r="AL2054">
        <v>2046.8865966796875</v>
      </c>
      <c r="AM2054">
        <v>2046.8865966796875</v>
      </c>
      <c r="AN2054">
        <v>0</v>
      </c>
      <c r="AO2054" s="5" t="s">
        <v>2780</v>
      </c>
    </row>
    <row r="2055" spans="1:41" ht="15" x14ac:dyDescent="0.25">
      <c r="A2055">
        <v>2018</v>
      </c>
      <c r="B2055" s="5" t="s">
        <v>803</v>
      </c>
      <c r="C2055" s="5" t="s">
        <v>363</v>
      </c>
      <c r="D2055" s="5" t="s">
        <v>91</v>
      </c>
      <c r="E2055" s="5" t="s">
        <v>409</v>
      </c>
      <c r="F2055" s="5" t="s">
        <v>412</v>
      </c>
      <c r="G2055" s="5" t="s">
        <v>94</v>
      </c>
      <c r="H2055" s="5" t="s">
        <v>319</v>
      </c>
      <c r="I2055">
        <v>0</v>
      </c>
      <c r="J2055"/>
      <c r="K2055"/>
      <c r="L2055"/>
      <c r="M2055"/>
      <c r="N2055">
        <v>0</v>
      </c>
      <c r="O2055"/>
      <c r="P2055">
        <v>0</v>
      </c>
      <c r="Q2055">
        <v>0</v>
      </c>
      <c r="R2055"/>
      <c r="S2055">
        <v>0</v>
      </c>
      <c r="T2055"/>
      <c r="U2055"/>
      <c r="V2055">
        <v>0</v>
      </c>
      <c r="W2055"/>
      <c r="X2055">
        <v>100</v>
      </c>
      <c r="Y2055">
        <v>0</v>
      </c>
      <c r="Z2055"/>
      <c r="AA2055"/>
      <c r="AB2055">
        <v>0</v>
      </c>
      <c r="AC2055">
        <v>0</v>
      </c>
      <c r="AD2055"/>
      <c r="AE2055"/>
      <c r="AF2055">
        <v>0</v>
      </c>
      <c r="AG2055">
        <v>5246</v>
      </c>
      <c r="AH2055"/>
      <c r="AI2055">
        <v>0</v>
      </c>
      <c r="AJ2055"/>
      <c r="AK2055"/>
      <c r="AL2055">
        <v>5346</v>
      </c>
      <c r="AM2055">
        <v>5246</v>
      </c>
      <c r="AN2055">
        <v>100</v>
      </c>
      <c r="AO2055" s="5" t="s">
        <v>1113</v>
      </c>
    </row>
    <row r="2056" spans="1:41" ht="15" x14ac:dyDescent="0.25">
      <c r="A2056">
        <v>2018</v>
      </c>
      <c r="B2056" s="5" t="s">
        <v>1806</v>
      </c>
      <c r="C2056" s="5" t="s">
        <v>363</v>
      </c>
      <c r="D2056" s="5" t="s">
        <v>91</v>
      </c>
      <c r="E2056" s="5" t="s">
        <v>107</v>
      </c>
      <c r="F2056" s="5" t="s">
        <v>108</v>
      </c>
      <c r="G2056" s="5" t="s">
        <v>94</v>
      </c>
      <c r="H2056" s="5" t="s">
        <v>319</v>
      </c>
      <c r="I2056">
        <v>6022.5898645494462</v>
      </c>
      <c r="J2056">
        <v>23173.366052994239</v>
      </c>
      <c r="K2056">
        <v>1088.394041690188</v>
      </c>
      <c r="L2056">
        <v>2549.5844677388263</v>
      </c>
      <c r="M2056">
        <v>12690.074623879889</v>
      </c>
      <c r="N2056">
        <v>8250.5303253813054</v>
      </c>
      <c r="O2056">
        <v>9590.9368654057616</v>
      </c>
      <c r="P2056">
        <v>17228.661008000177</v>
      </c>
      <c r="Q2056">
        <v>1757.9813406650424</v>
      </c>
      <c r="R2056">
        <v>8448.8918735770749</v>
      </c>
      <c r="S2056">
        <v>17515.002540978912</v>
      </c>
      <c r="T2056">
        <v>10701.827240634821</v>
      </c>
      <c r="U2056">
        <v>1713.7161097751818</v>
      </c>
      <c r="V2056">
        <v>19069.392063117164</v>
      </c>
      <c r="W2056">
        <v>5176.2992218966419</v>
      </c>
      <c r="X2056">
        <v>14353.921582668549</v>
      </c>
      <c r="Y2056">
        <v>72025.761213621838</v>
      </c>
      <c r="Z2056">
        <v>10817.522670263306</v>
      </c>
      <c r="AA2056">
        <v>125680.7230784813</v>
      </c>
      <c r="AB2056">
        <v>2290.3410050527777</v>
      </c>
      <c r="AC2056">
        <v>11197.802160022349</v>
      </c>
      <c r="AD2056">
        <v>19064.419433915336</v>
      </c>
      <c r="AE2056">
        <v>21831.757948461789</v>
      </c>
      <c r="AF2056">
        <v>32313.955780436179</v>
      </c>
      <c r="AG2056">
        <v>145245.45476018215</v>
      </c>
      <c r="AH2056">
        <v>42332.270580996024</v>
      </c>
      <c r="AI2056">
        <v>3186.980584673533</v>
      </c>
      <c r="AJ2056">
        <v>40182.31240190925</v>
      </c>
      <c r="AK2056">
        <v>2001.1024309815662</v>
      </c>
      <c r="AL2056">
        <v>687501.625</v>
      </c>
      <c r="AM2056">
        <v>547510</v>
      </c>
      <c r="AN2056">
        <v>139991.59375</v>
      </c>
      <c r="AO2056" s="5" t="s">
        <v>2784</v>
      </c>
    </row>
    <row r="2057" spans="1:41" ht="15" x14ac:dyDescent="0.25">
      <c r="A2057">
        <v>2018</v>
      </c>
      <c r="B2057" s="5" t="s">
        <v>803</v>
      </c>
      <c r="C2057" s="5" t="s">
        <v>363</v>
      </c>
      <c r="D2057" s="5" t="s">
        <v>91</v>
      </c>
      <c r="E2057" s="5" t="s">
        <v>107</v>
      </c>
      <c r="F2057" s="5" t="s">
        <v>108</v>
      </c>
      <c r="G2057" s="5" t="s">
        <v>94</v>
      </c>
      <c r="H2057" s="5" t="s">
        <v>319</v>
      </c>
      <c r="I2057">
        <v>17667</v>
      </c>
      <c r="J2057">
        <v>28432</v>
      </c>
      <c r="K2057">
        <v>1013</v>
      </c>
      <c r="L2057">
        <v>1845</v>
      </c>
      <c r="M2057">
        <v>17628</v>
      </c>
      <c r="N2057">
        <v>9488</v>
      </c>
      <c r="O2057">
        <v>8154.0321999999987</v>
      </c>
      <c r="P2057">
        <v>19006.415000000001</v>
      </c>
      <c r="Q2057">
        <v>4905.0394794818394</v>
      </c>
      <c r="R2057">
        <v>8682.5100434073483</v>
      </c>
      <c r="S2057">
        <v>18391.374067119999</v>
      </c>
      <c r="T2057">
        <v>9795</v>
      </c>
      <c r="U2057">
        <v>917</v>
      </c>
      <c r="V2057">
        <v>6234</v>
      </c>
      <c r="W2057">
        <v>5777</v>
      </c>
      <c r="X2057">
        <v>13852.09879210828</v>
      </c>
      <c r="Y2057">
        <v>58830</v>
      </c>
      <c r="Z2057">
        <v>13444.47082530122</v>
      </c>
      <c r="AA2057">
        <v>140688.30368387839</v>
      </c>
      <c r="AB2057">
        <v>1387</v>
      </c>
      <c r="AC2057">
        <v>12804.05271</v>
      </c>
      <c r="AD2057">
        <v>20599.025633426802</v>
      </c>
      <c r="AE2057">
        <v>16781.013900000002</v>
      </c>
      <c r="AF2057">
        <v>31392.70893292626</v>
      </c>
      <c r="AG2057">
        <v>180384</v>
      </c>
      <c r="AH2057">
        <v>28674.024057511411</v>
      </c>
      <c r="AI2057">
        <v>4518</v>
      </c>
      <c r="AJ2057">
        <v>35525</v>
      </c>
      <c r="AK2057">
        <v>2933.04</v>
      </c>
      <c r="AL2057">
        <v>719748.0625</v>
      </c>
      <c r="AM2057">
        <v>587026.5</v>
      </c>
      <c r="AN2057">
        <v>132721.59375</v>
      </c>
      <c r="AO2057" s="5" t="s">
        <v>1114</v>
      </c>
    </row>
    <row r="2058" spans="1:41" ht="15" x14ac:dyDescent="0.25">
      <c r="A2058">
        <v>2018</v>
      </c>
      <c r="B2058" s="5" t="s">
        <v>1807</v>
      </c>
      <c r="C2058" s="5" t="s">
        <v>363</v>
      </c>
      <c r="D2058" s="5" t="s">
        <v>91</v>
      </c>
      <c r="E2058" s="5" t="s">
        <v>107</v>
      </c>
      <c r="F2058" s="5" t="s">
        <v>108</v>
      </c>
      <c r="G2058" s="5" t="s">
        <v>94</v>
      </c>
      <c r="H2058" s="5" t="s">
        <v>319</v>
      </c>
      <c r="I2058">
        <v>12634.373515478097</v>
      </c>
      <c r="J2058">
        <v>19903.572892334058</v>
      </c>
      <c r="K2058">
        <v>1015.2338306569827</v>
      </c>
      <c r="L2058">
        <v>2792.9505695469702</v>
      </c>
      <c r="M2058">
        <v>21421.015951398585</v>
      </c>
      <c r="N2058">
        <v>10033.894359659846</v>
      </c>
      <c r="O2058">
        <v>9508.7697369216767</v>
      </c>
      <c r="P2058">
        <v>18172.901702524723</v>
      </c>
      <c r="Q2058">
        <v>2049.8916225790099</v>
      </c>
      <c r="R2058">
        <v>8428.352769266985</v>
      </c>
      <c r="S2058">
        <v>23432.58693822199</v>
      </c>
      <c r="T2058">
        <v>9221.7072951342598</v>
      </c>
      <c r="U2058">
        <v>1549.2891269921663</v>
      </c>
      <c r="V2058">
        <v>20028.659915429787</v>
      </c>
      <c r="W2058">
        <v>6423.4690493859507</v>
      </c>
      <c r="X2058">
        <v>12133.10181159121</v>
      </c>
      <c r="Y2058">
        <v>64113.073385042349</v>
      </c>
      <c r="Z2058">
        <v>12424.981537905094</v>
      </c>
      <c r="AA2058">
        <v>142889.832258574</v>
      </c>
      <c r="AB2058">
        <v>8627.3724901038167</v>
      </c>
      <c r="AC2058">
        <v>11191.155173084779</v>
      </c>
      <c r="AD2058">
        <v>22912.269142065765</v>
      </c>
      <c r="AE2058">
        <v>18206.244863307023</v>
      </c>
      <c r="AF2058">
        <v>30263.116090131574</v>
      </c>
      <c r="AG2058">
        <v>186431.82997155085</v>
      </c>
      <c r="AH2058">
        <v>49627.912760666724</v>
      </c>
      <c r="AI2058">
        <v>3767.9980610737807</v>
      </c>
      <c r="AJ2058">
        <v>41613.422574220589</v>
      </c>
      <c r="AK2058">
        <v>2180.3679791300633</v>
      </c>
      <c r="AL2058">
        <v>772999.4375</v>
      </c>
      <c r="AM2058">
        <v>602727.5625</v>
      </c>
      <c r="AN2058">
        <v>170271.8125</v>
      </c>
      <c r="AO2058" s="5" t="s">
        <v>2785</v>
      </c>
    </row>
    <row r="2059" spans="1:41" ht="15" x14ac:dyDescent="0.25">
      <c r="A2059">
        <v>2018</v>
      </c>
      <c r="B2059" s="5" t="s">
        <v>1808</v>
      </c>
      <c r="C2059" s="5" t="s">
        <v>363</v>
      </c>
      <c r="D2059" s="5" t="s">
        <v>91</v>
      </c>
      <c r="E2059" s="5" t="s">
        <v>107</v>
      </c>
      <c r="F2059" s="5" t="s">
        <v>108</v>
      </c>
      <c r="G2059" s="5" t="s">
        <v>94</v>
      </c>
      <c r="H2059" s="5" t="s">
        <v>319</v>
      </c>
      <c r="I2059">
        <v>13679.325288418851</v>
      </c>
      <c r="J2059">
        <v>29367.348909237426</v>
      </c>
      <c r="K2059">
        <v>1180.8524921018989</v>
      </c>
      <c r="L2059">
        <v>2722.4105812485718</v>
      </c>
      <c r="M2059">
        <v>19494.152385531408</v>
      </c>
      <c r="N2059">
        <v>9208.3708277094902</v>
      </c>
      <c r="O2059">
        <v>11548.178639147569</v>
      </c>
      <c r="P2059">
        <v>19258.948297455801</v>
      </c>
      <c r="Q2059">
        <v>2399.8769416915929</v>
      </c>
      <c r="R2059">
        <v>7275.8367410576393</v>
      </c>
      <c r="S2059">
        <v>18888.681959327856</v>
      </c>
      <c r="T2059">
        <v>9895.4407525918941</v>
      </c>
      <c r="U2059">
        <v>1352.0503206511696</v>
      </c>
      <c r="V2059">
        <v>10361.593876111596</v>
      </c>
      <c r="W2059">
        <v>6538.5194759179376</v>
      </c>
      <c r="X2059">
        <v>12497.695204984206</v>
      </c>
      <c r="Y2059">
        <v>85597.991899925095</v>
      </c>
      <c r="Z2059">
        <v>11823.202556536537</v>
      </c>
      <c r="AA2059">
        <v>140731.66112295361</v>
      </c>
      <c r="AB2059">
        <v>8480.4803865099675</v>
      </c>
      <c r="AC2059">
        <v>11896.98314842406</v>
      </c>
      <c r="AD2059">
        <v>24547.311324969658</v>
      </c>
      <c r="AE2059">
        <v>18970.501490149436</v>
      </c>
      <c r="AF2059">
        <v>29799.705077240851</v>
      </c>
      <c r="AG2059">
        <v>174146.67074006985</v>
      </c>
      <c r="AH2059">
        <v>33360.649975164859</v>
      </c>
      <c r="AI2059">
        <v>4070.5893330359777</v>
      </c>
      <c r="AJ2059">
        <v>36695.664181583641</v>
      </c>
      <c r="AK2059">
        <v>2990.6404285561312</v>
      </c>
      <c r="AL2059">
        <v>758781.25</v>
      </c>
      <c r="AM2059">
        <v>605288.1875</v>
      </c>
      <c r="AN2059">
        <v>153493.203125</v>
      </c>
      <c r="AO2059" s="5" t="s">
        <v>2783</v>
      </c>
    </row>
    <row r="2060" spans="1:41" ht="15" x14ac:dyDescent="0.25">
      <c r="A2060">
        <v>2018</v>
      </c>
      <c r="B2060" s="5" t="s">
        <v>803</v>
      </c>
      <c r="C2060" s="5" t="s">
        <v>363</v>
      </c>
      <c r="D2060" s="5" t="s">
        <v>91</v>
      </c>
      <c r="E2060" s="5" t="s">
        <v>107</v>
      </c>
      <c r="F2060" s="5" t="s">
        <v>108</v>
      </c>
      <c r="G2060" s="5" t="s">
        <v>97</v>
      </c>
      <c r="H2060" s="5" t="s">
        <v>319</v>
      </c>
      <c r="I2060">
        <v>18200.98507499999</v>
      </c>
      <c r="J2060">
        <v>29609.653439999998</v>
      </c>
      <c r="K2060">
        <v>1024.143</v>
      </c>
      <c r="L2060">
        <v>1910.1285</v>
      </c>
      <c r="M2060">
        <v>17980.560000000001</v>
      </c>
      <c r="N2060">
        <v>9656.222240000001</v>
      </c>
      <c r="O2060">
        <v>9229.7279999999992</v>
      </c>
      <c r="P2060">
        <v>19775</v>
      </c>
      <c r="Q2060">
        <v>5008.0453085509571</v>
      </c>
      <c r="R2060">
        <v>8826.1767358817651</v>
      </c>
      <c r="S2060">
        <v>18759.201548462399</v>
      </c>
      <c r="T2060">
        <v>9991.8794999999991</v>
      </c>
      <c r="U2060">
        <v>926.17</v>
      </c>
      <c r="V2060">
        <v>6367</v>
      </c>
      <c r="W2060">
        <v>5898.317</v>
      </c>
      <c r="X2060">
        <v>14411.72358330946</v>
      </c>
      <c r="Y2060">
        <v>60386.891519999997</v>
      </c>
      <c r="Z2060">
        <v>13726.80471263254</v>
      </c>
      <c r="AA2060">
        <v>146881.84694291549</v>
      </c>
      <c r="AB2060">
        <v>1387</v>
      </c>
      <c r="AC2060">
        <v>13030.68441</v>
      </c>
      <c r="AD2060">
        <v>21031.60517172877</v>
      </c>
      <c r="AE2060">
        <v>17116.634178</v>
      </c>
      <c r="AF2060">
        <v>32500.871558258539</v>
      </c>
      <c r="AG2060">
        <v>187780</v>
      </c>
      <c r="AH2060">
        <v>29978.871364778541</v>
      </c>
      <c r="AI2060">
        <v>4608.3600000000006</v>
      </c>
      <c r="AJ2060">
        <v>36960.21</v>
      </c>
      <c r="AK2060">
        <v>2991.7008000000001</v>
      </c>
      <c r="AL2060">
        <v>745956.375</v>
      </c>
      <c r="AM2060">
        <v>608663.3125</v>
      </c>
      <c r="AN2060">
        <v>137293.09375</v>
      </c>
      <c r="AO2060" s="5" t="s">
        <v>1115</v>
      </c>
    </row>
    <row r="2061" spans="1:41" ht="15" x14ac:dyDescent="0.25">
      <c r="A2061">
        <v>2018</v>
      </c>
      <c r="B2061" s="5" t="s">
        <v>1807</v>
      </c>
      <c r="C2061" s="5" t="s">
        <v>363</v>
      </c>
      <c r="D2061" s="5" t="s">
        <v>91</v>
      </c>
      <c r="E2061" s="5" t="s">
        <v>107</v>
      </c>
      <c r="F2061" s="5" t="s">
        <v>108</v>
      </c>
      <c r="G2061" s="5" t="s">
        <v>97</v>
      </c>
      <c r="H2061" s="5" t="s">
        <v>319</v>
      </c>
      <c r="I2061">
        <v>12185.94</v>
      </c>
      <c r="J2061">
        <v>21047.759999999998</v>
      </c>
      <c r="K2061">
        <v>1044.376285837863</v>
      </c>
      <c r="L2061">
        <v>2903.5154000000002</v>
      </c>
      <c r="M2061">
        <v>21778.080848494748</v>
      </c>
      <c r="N2061">
        <v>10467</v>
      </c>
      <c r="O2061">
        <v>10057.299999999999</v>
      </c>
      <c r="P2061">
        <v>18691.447325388959</v>
      </c>
      <c r="Q2061">
        <v>2328.0437118782588</v>
      </c>
      <c r="R2061">
        <v>8778.5696204489323</v>
      </c>
      <c r="S2061">
        <v>27212.697578064541</v>
      </c>
      <c r="T2061">
        <v>9696.0702003200004</v>
      </c>
      <c r="U2061">
        <v>1570.2164172</v>
      </c>
      <c r="V2061">
        <v>20499</v>
      </c>
      <c r="W2061">
        <v>6445.7773920000009</v>
      </c>
      <c r="X2061">
        <v>12910.258072500001</v>
      </c>
      <c r="Y2061">
        <v>68393</v>
      </c>
      <c r="Z2061">
        <v>14110.549000000001</v>
      </c>
      <c r="AA2061">
        <v>147626.6381846508</v>
      </c>
      <c r="AB2061">
        <v>1472</v>
      </c>
      <c r="AC2061">
        <v>11635.3</v>
      </c>
      <c r="AD2061">
        <v>26021.260594225641</v>
      </c>
      <c r="AE2061">
        <v>18269.474116067999</v>
      </c>
      <c r="AF2061">
        <v>31461.47402496617</v>
      </c>
      <c r="AG2061">
        <v>196135</v>
      </c>
      <c r="AH2061">
        <v>54106.701345281806</v>
      </c>
      <c r="AI2061">
        <v>3781.0841040000009</v>
      </c>
      <c r="AJ2061">
        <v>45368.160433452293</v>
      </c>
      <c r="AK2061">
        <v>2352.793536400844</v>
      </c>
      <c r="AL2061">
        <v>808349.5</v>
      </c>
      <c r="AM2061">
        <v>631471.125</v>
      </c>
      <c r="AN2061">
        <v>176878.390625</v>
      </c>
      <c r="AO2061" s="5" t="s">
        <v>2787</v>
      </c>
    </row>
    <row r="2062" spans="1:41" ht="15" x14ac:dyDescent="0.25">
      <c r="A2062">
        <v>2018</v>
      </c>
      <c r="B2062" s="5" t="s">
        <v>1808</v>
      </c>
      <c r="C2062" s="5" t="s">
        <v>363</v>
      </c>
      <c r="D2062" s="5" t="s">
        <v>91</v>
      </c>
      <c r="E2062" s="5" t="s">
        <v>107</v>
      </c>
      <c r="F2062" s="5" t="s">
        <v>108</v>
      </c>
      <c r="G2062" s="5" t="s">
        <v>97</v>
      </c>
      <c r="H2062" s="5" t="s">
        <v>319</v>
      </c>
      <c r="I2062">
        <v>14075.862912000001</v>
      </c>
      <c r="J2062">
        <v>32025.665499999999</v>
      </c>
      <c r="K2062">
        <v>1201.8021896929999</v>
      </c>
      <c r="L2062">
        <v>2863.077212366738</v>
      </c>
      <c r="M2062">
        <v>19850.360282922709</v>
      </c>
      <c r="N2062">
        <v>9365.1684166577288</v>
      </c>
      <c r="O2062">
        <v>11197.8166864</v>
      </c>
      <c r="P2062">
        <v>19817.2285802568</v>
      </c>
      <c r="Q2062">
        <v>3633.2642300227262</v>
      </c>
      <c r="R2062">
        <v>7539.229902201464</v>
      </c>
      <c r="S2062">
        <v>19129.852383117872</v>
      </c>
      <c r="T2062">
        <v>9885.0088749999977</v>
      </c>
      <c r="U2062">
        <v>1377.6040439999999</v>
      </c>
      <c r="V2062">
        <v>10481</v>
      </c>
      <c r="W2062">
        <v>6596.1296599999987</v>
      </c>
      <c r="X2062">
        <v>12608.311533678951</v>
      </c>
      <c r="Y2062">
        <v>88640.986419999987</v>
      </c>
      <c r="Z2062">
        <v>11997.639786496</v>
      </c>
      <c r="AA2062">
        <v>145322.0017581901</v>
      </c>
      <c r="AB2062">
        <v>1578</v>
      </c>
      <c r="AC2062">
        <v>11917.225899999999</v>
      </c>
      <c r="AD2062">
        <v>24914.298502857229</v>
      </c>
      <c r="AE2062">
        <v>19656.148563716699</v>
      </c>
      <c r="AF2062">
        <v>31089.37638942671</v>
      </c>
      <c r="AG2062">
        <v>183858.71846699691</v>
      </c>
      <c r="AH2062">
        <v>34580.740571651753</v>
      </c>
      <c r="AI2062">
        <v>4106.4588000000003</v>
      </c>
      <c r="AJ2062">
        <v>37945.463587078353</v>
      </c>
      <c r="AK2062">
        <v>3106.3811040000001</v>
      </c>
      <c r="AL2062">
        <v>780360.75</v>
      </c>
      <c r="AM2062">
        <v>631605.625</v>
      </c>
      <c r="AN2062">
        <v>148755.140625</v>
      </c>
      <c r="AO2062" s="5" t="s">
        <v>2786</v>
      </c>
    </row>
    <row r="2063" spans="1:41" ht="15" x14ac:dyDescent="0.25">
      <c r="A2063">
        <v>2018</v>
      </c>
      <c r="B2063" s="5" t="s">
        <v>1806</v>
      </c>
      <c r="C2063" s="5" t="s">
        <v>363</v>
      </c>
      <c r="D2063" s="5" t="s">
        <v>91</v>
      </c>
      <c r="E2063" s="5" t="s">
        <v>107</v>
      </c>
      <c r="F2063" s="5" t="s">
        <v>108</v>
      </c>
      <c r="G2063" s="5" t="s">
        <v>97</v>
      </c>
      <c r="H2063" s="5" t="s">
        <v>319</v>
      </c>
      <c r="I2063">
        <v>6184.2000000000007</v>
      </c>
      <c r="J2063">
        <v>22107.903999999999</v>
      </c>
      <c r="K2063">
        <v>1138</v>
      </c>
      <c r="L2063">
        <v>2627.7123116160001</v>
      </c>
      <c r="M2063">
        <v>13030.6</v>
      </c>
      <c r="N2063">
        <v>8713.8232036303671</v>
      </c>
      <c r="O2063">
        <v>9848.3000000000011</v>
      </c>
      <c r="P2063">
        <v>17883.967232421888</v>
      </c>
      <c r="Q2063">
        <v>1815.0012999999999</v>
      </c>
      <c r="R2063">
        <v>8635.5555454461592</v>
      </c>
      <c r="S2063">
        <v>18046</v>
      </c>
      <c r="T2063">
        <v>11027.09077734375</v>
      </c>
      <c r="U2063">
        <v>1465</v>
      </c>
      <c r="V2063">
        <v>19648.973266015619</v>
      </c>
      <c r="W2063">
        <v>5220.02147280384</v>
      </c>
      <c r="X2063">
        <v>15530.97981773145</v>
      </c>
      <c r="Y2063">
        <v>76176</v>
      </c>
      <c r="Z2063">
        <v>11168.05143188275</v>
      </c>
      <c r="AA2063">
        <v>130890.29730966259</v>
      </c>
      <c r="AB2063">
        <v>1723</v>
      </c>
      <c r="AC2063">
        <v>11826.592780000001</v>
      </c>
      <c r="AD2063">
        <v>20318.722084038</v>
      </c>
      <c r="AE2063">
        <v>22551.622710050658</v>
      </c>
      <c r="AF2063">
        <v>33304.597428528003</v>
      </c>
      <c r="AG2063">
        <v>150236.51569905589</v>
      </c>
      <c r="AH2063">
        <v>43962.171424051041</v>
      </c>
      <c r="AI2063">
        <v>3220.2356760000011</v>
      </c>
      <c r="AJ2063">
        <v>41923.647579292578</v>
      </c>
      <c r="AK2063">
        <v>2160</v>
      </c>
      <c r="AL2063">
        <v>712384.5625</v>
      </c>
      <c r="AM2063">
        <v>567159.4375</v>
      </c>
      <c r="AN2063">
        <v>145225.109375</v>
      </c>
      <c r="AO2063" s="5" t="s">
        <v>2788</v>
      </c>
    </row>
    <row r="2064" spans="1:41" ht="15" x14ac:dyDescent="0.25">
      <c r="A2064">
        <v>2018</v>
      </c>
      <c r="B2064" s="5" t="s">
        <v>803</v>
      </c>
      <c r="C2064" s="5" t="s">
        <v>363</v>
      </c>
      <c r="D2064" s="5" t="s">
        <v>91</v>
      </c>
      <c r="E2064" s="5" t="s">
        <v>111</v>
      </c>
      <c r="F2064" s="5" t="s">
        <v>112</v>
      </c>
      <c r="G2064" s="5" t="s">
        <v>94</v>
      </c>
      <c r="H2064" s="5" t="s">
        <v>319</v>
      </c>
      <c r="I2064">
        <v>5882</v>
      </c>
      <c r="J2064">
        <v>0</v>
      </c>
      <c r="K2064">
        <v>0</v>
      </c>
      <c r="L2064"/>
      <c r="M2064">
        <v>1033</v>
      </c>
      <c r="N2064">
        <v>450</v>
      </c>
      <c r="O2064"/>
      <c r="P2064">
        <v>970</v>
      </c>
      <c r="Q2064">
        <v>0</v>
      </c>
      <c r="R2064">
        <v>400</v>
      </c>
      <c r="S2064">
        <v>3300</v>
      </c>
      <c r="T2064">
        <v>1930</v>
      </c>
      <c r="U2064">
        <v>62</v>
      </c>
      <c r="V2064">
        <v>491</v>
      </c>
      <c r="W2064">
        <v>1097</v>
      </c>
      <c r="X2064">
        <v>118.2525951557093</v>
      </c>
      <c r="Y2064">
        <v>13788</v>
      </c>
      <c r="Z2064">
        <v>0</v>
      </c>
      <c r="AA2064">
        <v>11599.11331297055</v>
      </c>
      <c r="AB2064">
        <v>0</v>
      </c>
      <c r="AC2064">
        <v>998.13525000000004</v>
      </c>
      <c r="AD2064">
        <v>0</v>
      </c>
      <c r="AE2064">
        <v>255</v>
      </c>
      <c r="AF2064"/>
      <c r="AG2064"/>
      <c r="AH2064"/>
      <c r="AI2064">
        <v>58.328000000000003</v>
      </c>
      <c r="AJ2064">
        <v>1289.6880813514781</v>
      </c>
      <c r="AK2064">
        <v>0</v>
      </c>
      <c r="AL2064">
        <v>43721.51953125</v>
      </c>
      <c r="AM2064">
        <v>36184.9375</v>
      </c>
      <c r="AN2064">
        <v>7536.58056640625</v>
      </c>
      <c r="AO2064" s="5" t="s">
        <v>1116</v>
      </c>
    </row>
    <row r="2065" spans="1:41" ht="15" x14ac:dyDescent="0.25">
      <c r="A2065">
        <v>2018</v>
      </c>
      <c r="B2065" s="5" t="s">
        <v>1808</v>
      </c>
      <c r="C2065" s="5" t="s">
        <v>363</v>
      </c>
      <c r="D2065" s="5" t="s">
        <v>91</v>
      </c>
      <c r="E2065" s="5" t="s">
        <v>111</v>
      </c>
      <c r="F2065" s="5" t="s">
        <v>112</v>
      </c>
      <c r="G2065" s="5" t="s">
        <v>94</v>
      </c>
      <c r="H2065" s="5" t="s">
        <v>319</v>
      </c>
      <c r="I2065">
        <v>3485.8353041959981</v>
      </c>
      <c r="J2065"/>
      <c r="K2065"/>
      <c r="L2065"/>
      <c r="M2065">
        <v>1082.6688097746608</v>
      </c>
      <c r="N2065"/>
      <c r="O2065"/>
      <c r="P2065"/>
      <c r="Q2065"/>
      <c r="R2065">
        <v>412.52488807053231</v>
      </c>
      <c r="S2065"/>
      <c r="T2065"/>
      <c r="U2065"/>
      <c r="V2065"/>
      <c r="W2065"/>
      <c r="X2065"/>
      <c r="Y2065"/>
      <c r="Z2065"/>
      <c r="AA2065"/>
      <c r="AB2065">
        <v>0</v>
      </c>
      <c r="AC2065"/>
      <c r="AD2065"/>
      <c r="AE2065"/>
      <c r="AF2065"/>
      <c r="AG2065"/>
      <c r="AH2065"/>
      <c r="AI2065"/>
      <c r="AJ2065"/>
      <c r="AK2065"/>
      <c r="AL2065">
        <v>4981.02880859375</v>
      </c>
      <c r="AM2065">
        <v>3898.360107421875</v>
      </c>
      <c r="AN2065">
        <v>1082.6688232421875</v>
      </c>
      <c r="AO2065" s="5" t="s">
        <v>2789</v>
      </c>
    </row>
    <row r="2066" spans="1:41" ht="15" x14ac:dyDescent="0.25">
      <c r="A2066">
        <v>2018</v>
      </c>
      <c r="B2066" s="5" t="s">
        <v>1808</v>
      </c>
      <c r="C2066" s="5" t="s">
        <v>363</v>
      </c>
      <c r="D2066" s="5" t="s">
        <v>91</v>
      </c>
      <c r="E2066" s="5" t="s">
        <v>111</v>
      </c>
      <c r="F2066" s="5" t="s">
        <v>112</v>
      </c>
      <c r="G2066" s="5" t="s">
        <v>97</v>
      </c>
      <c r="H2066" s="5" t="s">
        <v>319</v>
      </c>
      <c r="I2066">
        <v>3586.8830400000002</v>
      </c>
      <c r="J2066"/>
      <c r="K2066"/>
      <c r="L2066"/>
      <c r="M2066">
        <v>1102.2871910399999</v>
      </c>
      <c r="N2066"/>
      <c r="O2066"/>
      <c r="P2066"/>
      <c r="Q2066"/>
      <c r="R2066">
        <v>427.43469329766828</v>
      </c>
      <c r="S2066"/>
      <c r="T2066"/>
      <c r="U2066"/>
      <c r="V2066"/>
      <c r="W2066"/>
      <c r="X2066"/>
      <c r="Y2066"/>
      <c r="Z2066"/>
      <c r="AA2066"/>
      <c r="AB2066"/>
      <c r="AC2066"/>
      <c r="AD2066"/>
      <c r="AE2066"/>
      <c r="AF2066"/>
      <c r="AG2066"/>
      <c r="AH2066"/>
      <c r="AI2066"/>
      <c r="AJ2066"/>
      <c r="AK2066"/>
      <c r="AL2066">
        <v>5116.60498046875</v>
      </c>
      <c r="AM2066">
        <v>4014.31787109375</v>
      </c>
      <c r="AN2066">
        <v>1102.2872314453125</v>
      </c>
      <c r="AO2066" s="5" t="s">
        <v>2790</v>
      </c>
    </row>
    <row r="2067" spans="1:41" ht="15" x14ac:dyDescent="0.25">
      <c r="A2067">
        <v>2018</v>
      </c>
      <c r="B2067" s="5" t="s">
        <v>803</v>
      </c>
      <c r="C2067" s="5" t="s">
        <v>363</v>
      </c>
      <c r="D2067" s="5" t="s">
        <v>91</v>
      </c>
      <c r="E2067" s="5" t="s">
        <v>111</v>
      </c>
      <c r="F2067" s="5" t="s">
        <v>112</v>
      </c>
      <c r="G2067" s="5" t="s">
        <v>97</v>
      </c>
      <c r="H2067" s="5" t="s">
        <v>319</v>
      </c>
      <c r="I2067">
        <v>6059.7834499999981</v>
      </c>
      <c r="J2067"/>
      <c r="K2067"/>
      <c r="L2067"/>
      <c r="M2067">
        <v>1053.6600000000001</v>
      </c>
      <c r="N2067">
        <v>457.9785</v>
      </c>
      <c r="O2067"/>
      <c r="P2067">
        <v>1009.18703</v>
      </c>
      <c r="Q2067">
        <v>0</v>
      </c>
      <c r="R2067">
        <v>406.61867094912287</v>
      </c>
      <c r="S2067">
        <v>3366</v>
      </c>
      <c r="T2067">
        <v>1968.7929999999999</v>
      </c>
      <c r="U2067">
        <v>62.62</v>
      </c>
      <c r="V2067">
        <v>502</v>
      </c>
      <c r="W2067"/>
      <c r="X2067">
        <v>123.03</v>
      </c>
      <c r="Y2067">
        <v>13996</v>
      </c>
      <c r="Z2067"/>
      <c r="AA2067">
        <v>12026.82249760963</v>
      </c>
      <c r="AB2067">
        <v>0</v>
      </c>
      <c r="AC2067">
        <v>1015.80225</v>
      </c>
      <c r="AD2067">
        <v>0</v>
      </c>
      <c r="AE2067">
        <v>260.10000000000002</v>
      </c>
      <c r="AF2067"/>
      <c r="AG2067"/>
      <c r="AH2067"/>
      <c r="AI2067">
        <v>59.494560000000007</v>
      </c>
      <c r="AJ2067">
        <v>1341.791479838078</v>
      </c>
      <c r="AK2067"/>
      <c r="AL2067">
        <v>43709.6875</v>
      </c>
      <c r="AM2067">
        <v>37138.70703125</v>
      </c>
      <c r="AN2067">
        <v>6570.9775390625</v>
      </c>
      <c r="AO2067" s="5" t="s">
        <v>1117</v>
      </c>
    </row>
    <row r="2068" spans="1:41" ht="15" x14ac:dyDescent="0.25">
      <c r="A2068">
        <v>2018</v>
      </c>
      <c r="B2068" s="5" t="s">
        <v>1807</v>
      </c>
      <c r="C2068" s="5" t="s">
        <v>363</v>
      </c>
      <c r="D2068" s="5" t="s">
        <v>91</v>
      </c>
      <c r="E2068" s="5" t="s">
        <v>111</v>
      </c>
      <c r="F2068" s="5" t="s">
        <v>111</v>
      </c>
      <c r="G2068" s="5" t="s">
        <v>94</v>
      </c>
      <c r="H2068" s="5" t="s">
        <v>319</v>
      </c>
      <c r="I2068">
        <v>392.99278570635698</v>
      </c>
      <c r="J2068">
        <v>0</v>
      </c>
      <c r="K2068">
        <v>0</v>
      </c>
      <c r="L2068">
        <v>600.68001647204812</v>
      </c>
      <c r="M2068">
        <v>1059.2910414246069</v>
      </c>
      <c r="N2068">
        <v>10.575352402676904</v>
      </c>
      <c r="O2068">
        <v>0</v>
      </c>
      <c r="P2068">
        <v>666.24720136864494</v>
      </c>
      <c r="Q2068">
        <v>892.55974278593067</v>
      </c>
      <c r="R2068">
        <v>756.13769679139853</v>
      </c>
      <c r="S2068">
        <v>2507.4119010998234</v>
      </c>
      <c r="T2068">
        <v>2062.1937185219963</v>
      </c>
      <c r="U2068">
        <v>0</v>
      </c>
      <c r="V2068">
        <v>453.68261807483913</v>
      </c>
      <c r="W2068">
        <v>677.88008901158946</v>
      </c>
      <c r="X2068">
        <v>116.32887642944594</v>
      </c>
      <c r="Y2068">
        <v>2486.2653498693398</v>
      </c>
      <c r="Z2068">
        <v>0</v>
      </c>
      <c r="AA2068">
        <v>8102.3011358754675</v>
      </c>
      <c r="AB2068">
        <v>0</v>
      </c>
      <c r="AC2068">
        <v>205.47909718401223</v>
      </c>
      <c r="AD2068">
        <v>425.12916658761151</v>
      </c>
      <c r="AE2068">
        <v>317.2605720803071</v>
      </c>
      <c r="AF2068">
        <v>8592.4738271749848</v>
      </c>
      <c r="AG2068">
        <v>13243.513813872285</v>
      </c>
      <c r="AH2068">
        <v>4104.2942674789065</v>
      </c>
      <c r="AI2068">
        <v>932.74608191610287</v>
      </c>
      <c r="AJ2068">
        <v>4907.400478075072</v>
      </c>
      <c r="AK2068">
        <v>0</v>
      </c>
      <c r="AL2068">
        <v>53512.84765625</v>
      </c>
      <c r="AM2068">
        <v>41627.57421875</v>
      </c>
      <c r="AN2068">
        <v>11885.275390625</v>
      </c>
      <c r="AO2068" s="5" t="s">
        <v>2792</v>
      </c>
    </row>
    <row r="2069" spans="1:41" ht="15" x14ac:dyDescent="0.25">
      <c r="A2069">
        <v>2018</v>
      </c>
      <c r="B2069" s="5" t="s">
        <v>803</v>
      </c>
      <c r="C2069" s="5" t="s">
        <v>363</v>
      </c>
      <c r="D2069" s="5" t="s">
        <v>91</v>
      </c>
      <c r="E2069" s="5" t="s">
        <v>111</v>
      </c>
      <c r="F2069" s="5" t="s">
        <v>111</v>
      </c>
      <c r="G2069" s="5" t="s">
        <v>94</v>
      </c>
      <c r="H2069" s="5" t="s">
        <v>319</v>
      </c>
      <c r="I2069"/>
      <c r="J2069"/>
      <c r="K2069"/>
      <c r="L2069">
        <v>275</v>
      </c>
      <c r="M2069"/>
      <c r="N2069"/>
      <c r="O2069">
        <v>0</v>
      </c>
      <c r="P2069"/>
      <c r="Q2069"/>
      <c r="R2069"/>
      <c r="S2069"/>
      <c r="T2069"/>
      <c r="U2069"/>
      <c r="V2069"/>
      <c r="W2069"/>
      <c r="X2069"/>
      <c r="Y2069"/>
      <c r="Z2069"/>
      <c r="AA2069"/>
      <c r="AB2069"/>
      <c r="AC2069"/>
      <c r="AD2069"/>
      <c r="AE2069"/>
      <c r="AF2069">
        <v>6917</v>
      </c>
      <c r="AG2069">
        <v>12015</v>
      </c>
      <c r="AH2069">
        <v>4013.7874000000002</v>
      </c>
      <c r="AI2069"/>
      <c r="AJ2069"/>
      <c r="AK2069"/>
      <c r="AL2069">
        <v>23220.787109375</v>
      </c>
      <c r="AM2069">
        <v>19207</v>
      </c>
      <c r="AN2069">
        <v>4013.787353515625</v>
      </c>
      <c r="AO2069" s="5" t="s">
        <v>1118</v>
      </c>
    </row>
    <row r="2070" spans="1:41" ht="15" x14ac:dyDescent="0.25">
      <c r="A2070">
        <v>2018</v>
      </c>
      <c r="B2070" s="5" t="s">
        <v>1806</v>
      </c>
      <c r="C2070" s="5" t="s">
        <v>363</v>
      </c>
      <c r="D2070" s="5" t="s">
        <v>91</v>
      </c>
      <c r="E2070" s="5" t="s">
        <v>111</v>
      </c>
      <c r="F2070" s="5" t="s">
        <v>111</v>
      </c>
      <c r="G2070" s="5" t="s">
        <v>94</v>
      </c>
      <c r="H2070" s="5" t="s">
        <v>319</v>
      </c>
      <c r="I2070">
        <v>385.65143209494852</v>
      </c>
      <c r="J2070">
        <v>0</v>
      </c>
      <c r="K2070">
        <v>74.987778462906661</v>
      </c>
      <c r="L2070">
        <v>233.53336721305214</v>
      </c>
      <c r="M2070">
        <v>88.914080177446465</v>
      </c>
      <c r="N2070">
        <v>10.712539780415236</v>
      </c>
      <c r="O2070">
        <v>0</v>
      </c>
      <c r="P2070">
        <v>632.03984704449897</v>
      </c>
      <c r="Q2070">
        <v>234.10220307539223</v>
      </c>
      <c r="R2070">
        <v>623.46981522016677</v>
      </c>
      <c r="S2070">
        <v>2303.1960527892757</v>
      </c>
      <c r="T2070">
        <v>1336.9249645958216</v>
      </c>
      <c r="U2070">
        <v>0</v>
      </c>
      <c r="V2070">
        <v>312.80616158812489</v>
      </c>
      <c r="W2070">
        <v>353.51381275370284</v>
      </c>
      <c r="X2070">
        <v>117.8379375845676</v>
      </c>
      <c r="Y2070">
        <v>3410.8726660842112</v>
      </c>
      <c r="Z2070">
        <v>0</v>
      </c>
      <c r="AA2070">
        <v>10810.879723138656</v>
      </c>
      <c r="AB2070">
        <v>0</v>
      </c>
      <c r="AC2070">
        <v>256.36861337295716</v>
      </c>
      <c r="AD2070">
        <v>423.96764919923839</v>
      </c>
      <c r="AE2070">
        <v>267.81349451038091</v>
      </c>
      <c r="AF2070">
        <v>3542.1451998073981</v>
      </c>
      <c r="AG2070">
        <v>9478.2434154367129</v>
      </c>
      <c r="AH2070">
        <v>4865.6355682646008</v>
      </c>
      <c r="AI2070">
        <v>944.84600863262392</v>
      </c>
      <c r="AJ2070">
        <v>1066.3393685703584</v>
      </c>
      <c r="AK2070">
        <v>0</v>
      </c>
      <c r="AL2070">
        <v>41774.8046875</v>
      </c>
      <c r="AM2070">
        <v>31264.98046875</v>
      </c>
      <c r="AN2070">
        <v>10509.8232421875</v>
      </c>
      <c r="AO2070" s="5" t="s">
        <v>2793</v>
      </c>
    </row>
    <row r="2071" spans="1:41" ht="15" x14ac:dyDescent="0.25">
      <c r="A2071">
        <v>2018</v>
      </c>
      <c r="B2071" s="5" t="s">
        <v>1808</v>
      </c>
      <c r="C2071" s="5" t="s">
        <v>363</v>
      </c>
      <c r="D2071" s="5" t="s">
        <v>91</v>
      </c>
      <c r="E2071" s="5" t="s">
        <v>111</v>
      </c>
      <c r="F2071" s="5" t="s">
        <v>111</v>
      </c>
      <c r="G2071" s="5" t="s">
        <v>94</v>
      </c>
      <c r="H2071" s="5" t="s">
        <v>319</v>
      </c>
      <c r="I2071"/>
      <c r="J2071">
        <v>0</v>
      </c>
      <c r="K2071">
        <v>0</v>
      </c>
      <c r="L2071">
        <v>585.78534106015593</v>
      </c>
      <c r="M2071"/>
      <c r="N2071">
        <v>30.939366605289923</v>
      </c>
      <c r="O2071">
        <v>0</v>
      </c>
      <c r="P2071">
        <v>649.72669871108837</v>
      </c>
      <c r="Q2071">
        <v>0</v>
      </c>
      <c r="R2071"/>
      <c r="S2071">
        <v>2990.8054385113592</v>
      </c>
      <c r="T2071">
        <v>1392.2714972380465</v>
      </c>
      <c r="U2071">
        <v>20.626244403526616</v>
      </c>
      <c r="V2071">
        <v>397.05520476788735</v>
      </c>
      <c r="W2071">
        <v>2227.6343955808743</v>
      </c>
      <c r="X2071">
        <v>116.53828087992538</v>
      </c>
      <c r="Y2071">
        <v>2310.1393731949811</v>
      </c>
      <c r="Z2071">
        <v>0</v>
      </c>
      <c r="AA2071">
        <v>8550.6794800253065</v>
      </c>
      <c r="AB2071"/>
      <c r="AC2071">
        <v>1801.0527632018277</v>
      </c>
      <c r="AD2071">
        <v>0</v>
      </c>
      <c r="AE2071">
        <v>257.8280550440827</v>
      </c>
      <c r="AF2071">
        <v>7664.71242035049</v>
      </c>
      <c r="AG2071">
        <v>12251.852211294186</v>
      </c>
      <c r="AH2071">
        <v>4122.0518128227768</v>
      </c>
      <c r="AI2071">
        <v>60.154379178445026</v>
      </c>
      <c r="AJ2071">
        <v>1768.988271339025</v>
      </c>
      <c r="AK2071">
        <v>0</v>
      </c>
      <c r="AL2071">
        <v>47198.84375</v>
      </c>
      <c r="AM2071">
        <v>36289.38671875</v>
      </c>
      <c r="AN2071">
        <v>10909.4560546875</v>
      </c>
      <c r="AO2071" s="5" t="s">
        <v>2791</v>
      </c>
    </row>
    <row r="2072" spans="1:41" ht="15" x14ac:dyDescent="0.25">
      <c r="A2072">
        <v>2018</v>
      </c>
      <c r="B2072" s="5" t="s">
        <v>1806</v>
      </c>
      <c r="C2072" s="5" t="s">
        <v>363</v>
      </c>
      <c r="D2072" s="5" t="s">
        <v>91</v>
      </c>
      <c r="E2072" s="5" t="s">
        <v>111</v>
      </c>
      <c r="F2072" s="5" t="s">
        <v>111</v>
      </c>
      <c r="G2072" s="5" t="s">
        <v>97</v>
      </c>
      <c r="H2072" s="5" t="s">
        <v>319</v>
      </c>
      <c r="I2072">
        <v>396.00000000000011</v>
      </c>
      <c r="J2072"/>
      <c r="K2072">
        <v>70</v>
      </c>
      <c r="L2072">
        <v>240.68961509760001</v>
      </c>
      <c r="M2072">
        <v>91.299999999999969</v>
      </c>
      <c r="N2072">
        <v>11.31408212890625</v>
      </c>
      <c r="O2072">
        <v>420</v>
      </c>
      <c r="P2072">
        <v>656.08</v>
      </c>
      <c r="Q2072">
        <v>241.69528600000001</v>
      </c>
      <c r="R2072">
        <v>637.24430384541461</v>
      </c>
      <c r="S2072">
        <v>2373</v>
      </c>
      <c r="T2072">
        <v>1248</v>
      </c>
      <c r="U2072"/>
      <c r="V2072">
        <v>322</v>
      </c>
      <c r="W2072">
        <v>400</v>
      </c>
      <c r="X2072">
        <v>128</v>
      </c>
      <c r="Y2072">
        <v>3633</v>
      </c>
      <c r="Z2072">
        <v>0</v>
      </c>
      <c r="AA2072">
        <v>11258.818749867811</v>
      </c>
      <c r="AB2072"/>
      <c r="AC2072">
        <v>270.76449000000002</v>
      </c>
      <c r="AD2072">
        <v>395.76763110307411</v>
      </c>
      <c r="AE2072">
        <v>276.64418500406981</v>
      </c>
      <c r="AF2072">
        <v>3650.6884430937321</v>
      </c>
      <c r="AG2072">
        <v>9786.9440953957419</v>
      </c>
      <c r="AH2072">
        <v>4990.1529737807996</v>
      </c>
      <c r="AI2072">
        <v>882</v>
      </c>
      <c r="AJ2072">
        <v>1112.550105148875</v>
      </c>
      <c r="AK2072"/>
      <c r="AL2072">
        <v>43492.65234375</v>
      </c>
      <c r="AM2072">
        <v>32494.431640625</v>
      </c>
      <c r="AN2072">
        <v>10998.220703125</v>
      </c>
      <c r="AO2072" s="5" t="s">
        <v>2794</v>
      </c>
    </row>
    <row r="2073" spans="1:41" ht="15" x14ac:dyDescent="0.25">
      <c r="A2073">
        <v>2018</v>
      </c>
      <c r="B2073" s="5" t="s">
        <v>1807</v>
      </c>
      <c r="C2073" s="5" t="s">
        <v>363</v>
      </c>
      <c r="D2073" s="5" t="s">
        <v>91</v>
      </c>
      <c r="E2073" s="5" t="s">
        <v>111</v>
      </c>
      <c r="F2073" s="5" t="s">
        <v>111</v>
      </c>
      <c r="G2073" s="5" t="s">
        <v>97</v>
      </c>
      <c r="H2073" s="5" t="s">
        <v>319</v>
      </c>
      <c r="I2073">
        <v>379.04424</v>
      </c>
      <c r="J2073"/>
      <c r="K2073">
        <v>0</v>
      </c>
      <c r="L2073">
        <v>624.45920000000001</v>
      </c>
      <c r="M2073">
        <v>1076.7847974911999</v>
      </c>
      <c r="N2073">
        <v>11</v>
      </c>
      <c r="O2073">
        <v>0</v>
      </c>
      <c r="P2073">
        <v>685.25790068735989</v>
      </c>
      <c r="Q2073">
        <v>941.36362726979985</v>
      </c>
      <c r="R2073">
        <v>787.55690413590605</v>
      </c>
      <c r="S2073">
        <v>2516.12</v>
      </c>
      <c r="T2073">
        <v>2057.2067723999999</v>
      </c>
      <c r="U2073">
        <v>0</v>
      </c>
      <c r="V2073">
        <v>465</v>
      </c>
      <c r="W2073">
        <v>680.23432800000012</v>
      </c>
      <c r="X2073">
        <v>116.39</v>
      </c>
      <c r="Y2073">
        <v>2578</v>
      </c>
      <c r="Z2073">
        <v>0</v>
      </c>
      <c r="AA2073">
        <v>8370.892871400938</v>
      </c>
      <c r="AB2073"/>
      <c r="AC2073">
        <v>213.6</v>
      </c>
      <c r="AD2073">
        <v>1871.5736570601</v>
      </c>
      <c r="AE2073">
        <v>318.36239999999998</v>
      </c>
      <c r="AF2073">
        <v>8932.7183399999994</v>
      </c>
      <c r="AG2073">
        <v>14053</v>
      </c>
      <c r="AH2073">
        <v>4174.212555202399</v>
      </c>
      <c r="AI2073">
        <v>935.985456</v>
      </c>
      <c r="AJ2073">
        <v>4991</v>
      </c>
      <c r="AK2073"/>
      <c r="AL2073">
        <v>56779.76171875</v>
      </c>
      <c r="AM2073">
        <v>43351.25390625</v>
      </c>
      <c r="AN2073">
        <v>13428.5078125</v>
      </c>
      <c r="AO2073" s="5" t="s">
        <v>2796</v>
      </c>
    </row>
    <row r="2074" spans="1:41" ht="15" x14ac:dyDescent="0.25">
      <c r="A2074">
        <v>2018</v>
      </c>
      <c r="B2074" s="5" t="s">
        <v>803</v>
      </c>
      <c r="C2074" s="5" t="s">
        <v>363</v>
      </c>
      <c r="D2074" s="5" t="s">
        <v>91</v>
      </c>
      <c r="E2074" s="5" t="s">
        <v>111</v>
      </c>
      <c r="F2074" s="5" t="s">
        <v>111</v>
      </c>
      <c r="G2074" s="5" t="s">
        <v>97</v>
      </c>
      <c r="H2074" s="5" t="s">
        <v>319</v>
      </c>
      <c r="I2074"/>
      <c r="J2074"/>
      <c r="K2074"/>
      <c r="L2074">
        <v>284.70749999999998</v>
      </c>
      <c r="M2074"/>
      <c r="N2074"/>
      <c r="O2074">
        <v>0</v>
      </c>
      <c r="P2074"/>
      <c r="Q2074"/>
      <c r="R2074"/>
      <c r="S2074"/>
      <c r="T2074"/>
      <c r="U2074"/>
      <c r="V2074"/>
      <c r="W2074"/>
      <c r="X2074"/>
      <c r="Y2074"/>
      <c r="Z2074"/>
      <c r="AA2074"/>
      <c r="AB2074"/>
      <c r="AC2074"/>
      <c r="AD2074"/>
      <c r="AE2074"/>
      <c r="AF2074">
        <v>7161.1700999999994</v>
      </c>
      <c r="AG2074">
        <v>12508</v>
      </c>
      <c r="AH2074">
        <v>4196.4398128712492</v>
      </c>
      <c r="AI2074"/>
      <c r="AJ2074"/>
      <c r="AK2074"/>
      <c r="AL2074">
        <v>24150.31640625</v>
      </c>
      <c r="AM2074">
        <v>19953.876953125</v>
      </c>
      <c r="AN2074">
        <v>4196.43994140625</v>
      </c>
      <c r="AO2074" s="5" t="s">
        <v>1119</v>
      </c>
    </row>
    <row r="2075" spans="1:41" ht="15" x14ac:dyDescent="0.25">
      <c r="A2075">
        <v>2018</v>
      </c>
      <c r="B2075" s="5" t="s">
        <v>1808</v>
      </c>
      <c r="C2075" s="5" t="s">
        <v>363</v>
      </c>
      <c r="D2075" s="5" t="s">
        <v>91</v>
      </c>
      <c r="E2075" s="5" t="s">
        <v>111</v>
      </c>
      <c r="F2075" s="5" t="s">
        <v>111</v>
      </c>
      <c r="G2075" s="5" t="s">
        <v>97</v>
      </c>
      <c r="H2075" s="5" t="s">
        <v>319</v>
      </c>
      <c r="I2075"/>
      <c r="J2075"/>
      <c r="K2075">
        <v>0</v>
      </c>
      <c r="L2075">
        <v>616.05280000000005</v>
      </c>
      <c r="M2075"/>
      <c r="N2075">
        <v>31.4661935737149</v>
      </c>
      <c r="O2075">
        <v>0</v>
      </c>
      <c r="P2075">
        <v>668.56103999999993</v>
      </c>
      <c r="Q2075">
        <v>0</v>
      </c>
      <c r="R2075"/>
      <c r="S2075">
        <v>3029</v>
      </c>
      <c r="T2075">
        <v>1390.80375</v>
      </c>
      <c r="U2075">
        <v>21.016079999999999</v>
      </c>
      <c r="V2075"/>
      <c r="W2075">
        <v>2247.2618400000001</v>
      </c>
      <c r="X2075">
        <v>117</v>
      </c>
      <c r="Y2075">
        <v>2376</v>
      </c>
      <c r="Z2075">
        <v>0</v>
      </c>
      <c r="AA2075">
        <v>8829.5828281620979</v>
      </c>
      <c r="AB2075"/>
      <c r="AC2075">
        <v>1752.87664</v>
      </c>
      <c r="AD2075"/>
      <c r="AE2075">
        <v>267.14668331104269</v>
      </c>
      <c r="AF2075">
        <v>7996.4257611053335</v>
      </c>
      <c r="AG2075">
        <v>12935.130122457649</v>
      </c>
      <c r="AH2075">
        <v>4272.8065690640624</v>
      </c>
      <c r="AI2075">
        <v>60.684451200000012</v>
      </c>
      <c r="AJ2075">
        <v>1829.219715796105</v>
      </c>
      <c r="AK2075"/>
      <c r="AL2075">
        <v>48441.03125</v>
      </c>
      <c r="AM2075">
        <v>37323.4765625</v>
      </c>
      <c r="AN2075">
        <v>11117.556640625</v>
      </c>
      <c r="AO2075" s="5" t="s">
        <v>2795</v>
      </c>
    </row>
    <row r="2076" spans="1:41" ht="15" x14ac:dyDescent="0.25">
      <c r="A2076">
        <v>2018</v>
      </c>
      <c r="B2076" s="5" t="s">
        <v>1806</v>
      </c>
      <c r="C2076" s="5" t="s">
        <v>363</v>
      </c>
      <c r="D2076" s="5" t="s">
        <v>91</v>
      </c>
      <c r="E2076" s="5" t="s">
        <v>115</v>
      </c>
      <c r="F2076" s="5" t="s">
        <v>417</v>
      </c>
      <c r="G2076" s="5" t="s">
        <v>94</v>
      </c>
      <c r="H2076" s="5" t="s">
        <v>319</v>
      </c>
      <c r="I2076">
        <v>0</v>
      </c>
      <c r="J2076">
        <v>0</v>
      </c>
      <c r="K2076">
        <v>37.493889231453331</v>
      </c>
      <c r="L2076">
        <v>0</v>
      </c>
      <c r="M2076">
        <v>96.41285802373713</v>
      </c>
      <c r="N2076">
        <v>168.72250154153997</v>
      </c>
      <c r="O2076">
        <v>37.493889231453331</v>
      </c>
      <c r="P2076">
        <v>0</v>
      </c>
      <c r="Q2076">
        <v>0</v>
      </c>
      <c r="R2076">
        <v>0</v>
      </c>
      <c r="S2076">
        <v>0</v>
      </c>
      <c r="T2076">
        <v>144.61928703560571</v>
      </c>
      <c r="U2076">
        <v>0</v>
      </c>
      <c r="V2076">
        <v>0</v>
      </c>
      <c r="W2076">
        <v>53.562698902076185</v>
      </c>
      <c r="X2076">
        <v>156.00786087983357</v>
      </c>
      <c r="Y2076">
        <v>0</v>
      </c>
      <c r="Z2076">
        <v>0</v>
      </c>
      <c r="AA2076">
        <v>0</v>
      </c>
      <c r="AB2076">
        <v>216.39330356438779</v>
      </c>
      <c r="AC2076">
        <v>0</v>
      </c>
      <c r="AD2076">
        <v>0</v>
      </c>
      <c r="AE2076">
        <v>0</v>
      </c>
      <c r="AF2076">
        <v>0</v>
      </c>
      <c r="AG2076">
        <v>2309.2152972768808</v>
      </c>
      <c r="AH2076">
        <v>107.12539780415237</v>
      </c>
      <c r="AI2076">
        <v>0</v>
      </c>
      <c r="AJ2076">
        <v>0</v>
      </c>
      <c r="AK2076">
        <v>0</v>
      </c>
      <c r="AL2076">
        <v>3327.047119140625</v>
      </c>
      <c r="AM2076">
        <v>2477.937744140625</v>
      </c>
      <c r="AN2076">
        <v>849.1092529296875</v>
      </c>
      <c r="AO2076" s="5" t="s">
        <v>2797</v>
      </c>
    </row>
    <row r="2077" spans="1:41" ht="15" x14ac:dyDescent="0.25">
      <c r="A2077">
        <v>2018</v>
      </c>
      <c r="B2077" s="5" t="s">
        <v>803</v>
      </c>
      <c r="C2077" s="5" t="s">
        <v>363</v>
      </c>
      <c r="D2077" s="5" t="s">
        <v>91</v>
      </c>
      <c r="E2077" s="5" t="s">
        <v>115</v>
      </c>
      <c r="F2077" s="5" t="s">
        <v>417</v>
      </c>
      <c r="G2077" s="5" t="s">
        <v>94</v>
      </c>
      <c r="H2077" s="5" t="s">
        <v>319</v>
      </c>
      <c r="I2077">
        <v>0</v>
      </c>
      <c r="J2077">
        <v>0</v>
      </c>
      <c r="K2077">
        <v>100</v>
      </c>
      <c r="L2077">
        <v>55</v>
      </c>
      <c r="M2077">
        <v>0</v>
      </c>
      <c r="N2077">
        <v>168</v>
      </c>
      <c r="O2077">
        <v>35</v>
      </c>
      <c r="P2077">
        <v>0</v>
      </c>
      <c r="Q2077">
        <v>0</v>
      </c>
      <c r="R2077">
        <v>99.206820000000008</v>
      </c>
      <c r="S2077">
        <v>0</v>
      </c>
      <c r="T2077">
        <v>50</v>
      </c>
      <c r="U2077">
        <v>15</v>
      </c>
      <c r="V2077">
        <v>0</v>
      </c>
      <c r="W2077">
        <v>50</v>
      </c>
      <c r="X2077">
        <v>0</v>
      </c>
      <c r="Y2077">
        <v>0</v>
      </c>
      <c r="Z2077">
        <v>0</v>
      </c>
      <c r="AA2077">
        <v>0</v>
      </c>
      <c r="AB2077">
        <v>0</v>
      </c>
      <c r="AC2077">
        <v>0</v>
      </c>
      <c r="AD2077">
        <v>0</v>
      </c>
      <c r="AE2077">
        <v>0</v>
      </c>
      <c r="AF2077">
        <v>61.789000000000001</v>
      </c>
      <c r="AG2077">
        <v>0</v>
      </c>
      <c r="AH2077">
        <v>230</v>
      </c>
      <c r="AI2077">
        <v>0</v>
      </c>
      <c r="AJ2077">
        <v>0</v>
      </c>
      <c r="AK2077">
        <v>0</v>
      </c>
      <c r="AL2077">
        <v>863.99578857421875</v>
      </c>
      <c r="AM2077">
        <v>398.99581909179687</v>
      </c>
      <c r="AN2077">
        <v>465</v>
      </c>
      <c r="AO2077" s="5" t="s">
        <v>1120</v>
      </c>
    </row>
    <row r="2078" spans="1:41" ht="15" x14ac:dyDescent="0.25">
      <c r="A2078">
        <v>2018</v>
      </c>
      <c r="B2078" s="5" t="s">
        <v>1808</v>
      </c>
      <c r="C2078" s="5" t="s">
        <v>363</v>
      </c>
      <c r="D2078" s="5" t="s">
        <v>91</v>
      </c>
      <c r="E2078" s="5" t="s">
        <v>115</v>
      </c>
      <c r="F2078" s="5" t="s">
        <v>417</v>
      </c>
      <c r="G2078" s="5" t="s">
        <v>94</v>
      </c>
      <c r="H2078" s="5" t="s">
        <v>319</v>
      </c>
      <c r="I2078">
        <v>0</v>
      </c>
      <c r="J2078">
        <v>0</v>
      </c>
      <c r="K2078">
        <v>72.191855412343159</v>
      </c>
      <c r="L2078">
        <v>0</v>
      </c>
      <c r="M2078">
        <v>112.41303199922005</v>
      </c>
      <c r="N2078">
        <v>170.16651632909458</v>
      </c>
      <c r="O2078">
        <v>0</v>
      </c>
      <c r="P2078">
        <v>0</v>
      </c>
      <c r="Q2078">
        <v>0</v>
      </c>
      <c r="R2078">
        <v>102.09990979745675</v>
      </c>
      <c r="S2078">
        <v>0</v>
      </c>
      <c r="T2078">
        <v>51.565611008816539</v>
      </c>
      <c r="U2078">
        <v>0</v>
      </c>
      <c r="V2078">
        <v>0</v>
      </c>
      <c r="W2078">
        <v>51.565611008816539</v>
      </c>
      <c r="X2078">
        <v>97.21106797778593</v>
      </c>
      <c r="Y2078">
        <v>0</v>
      </c>
      <c r="Z2078">
        <v>0</v>
      </c>
      <c r="AA2078">
        <v>0</v>
      </c>
      <c r="AB2078">
        <v>102.09990979745675</v>
      </c>
      <c r="AC2078">
        <v>0</v>
      </c>
      <c r="AD2078">
        <v>0</v>
      </c>
      <c r="AE2078">
        <v>0</v>
      </c>
      <c r="AF2078">
        <v>183.01747514127226</v>
      </c>
      <c r="AG2078">
        <v>0</v>
      </c>
      <c r="AH2078">
        <v>103.13122201763308</v>
      </c>
      <c r="AI2078">
        <v>0</v>
      </c>
      <c r="AJ2078">
        <v>0</v>
      </c>
      <c r="AK2078">
        <v>0</v>
      </c>
      <c r="AL2078">
        <v>1045.462158203125</v>
      </c>
      <c r="AM2078">
        <v>455.28390502929687</v>
      </c>
      <c r="AN2078">
        <v>590.17828369140625</v>
      </c>
      <c r="AO2078" s="5" t="s">
        <v>2798</v>
      </c>
    </row>
    <row r="2079" spans="1:41" ht="15" x14ac:dyDescent="0.25">
      <c r="A2079">
        <v>2018</v>
      </c>
      <c r="B2079" s="5" t="s">
        <v>1807</v>
      </c>
      <c r="C2079" s="5" t="s">
        <v>363</v>
      </c>
      <c r="D2079" s="5" t="s">
        <v>91</v>
      </c>
      <c r="E2079" s="5" t="s">
        <v>115</v>
      </c>
      <c r="F2079" s="5" t="s">
        <v>417</v>
      </c>
      <c r="G2079" s="5" t="s">
        <v>94</v>
      </c>
      <c r="H2079" s="5" t="s">
        <v>319</v>
      </c>
      <c r="I2079">
        <v>0</v>
      </c>
      <c r="J2079">
        <v>0</v>
      </c>
      <c r="K2079">
        <v>74.027466818738318</v>
      </c>
      <c r="L2079">
        <v>0</v>
      </c>
      <c r="M2079">
        <v>115.00695737911133</v>
      </c>
      <c r="N2079">
        <v>167.09056796229507</v>
      </c>
      <c r="O2079">
        <v>37.013733409369159</v>
      </c>
      <c r="P2079">
        <v>0</v>
      </c>
      <c r="Q2079">
        <v>0</v>
      </c>
      <c r="R2079">
        <v>0</v>
      </c>
      <c r="S2079">
        <v>0</v>
      </c>
      <c r="T2079">
        <v>0</v>
      </c>
      <c r="U2079">
        <v>0</v>
      </c>
      <c r="V2079">
        <v>0</v>
      </c>
      <c r="W2079">
        <v>52.876762013384514</v>
      </c>
      <c r="X2079">
        <v>0</v>
      </c>
      <c r="Y2079">
        <v>0</v>
      </c>
      <c r="Z2079">
        <v>0</v>
      </c>
      <c r="AA2079">
        <v>0</v>
      </c>
      <c r="AB2079">
        <v>104.69598878650135</v>
      </c>
      <c r="AC2079">
        <v>0</v>
      </c>
      <c r="AD2079">
        <v>0</v>
      </c>
      <c r="AE2079">
        <v>0</v>
      </c>
      <c r="AF2079">
        <v>0</v>
      </c>
      <c r="AG2079">
        <v>239.00296430049801</v>
      </c>
      <c r="AH2079">
        <v>105.75352402676903</v>
      </c>
      <c r="AI2079">
        <v>0</v>
      </c>
      <c r="AJ2079">
        <v>0</v>
      </c>
      <c r="AK2079">
        <v>0</v>
      </c>
      <c r="AL2079">
        <v>895.468017578125</v>
      </c>
      <c r="AM2079">
        <v>406.09353637695312</v>
      </c>
      <c r="AN2079">
        <v>489.37442016601562</v>
      </c>
      <c r="AO2079" s="5" t="s">
        <v>2799</v>
      </c>
    </row>
    <row r="2080" spans="1:41" ht="15" x14ac:dyDescent="0.25">
      <c r="A2080">
        <v>2018</v>
      </c>
      <c r="B2080" s="5" t="s">
        <v>1807</v>
      </c>
      <c r="C2080" s="5" t="s">
        <v>363</v>
      </c>
      <c r="D2080" s="5" t="s">
        <v>91</v>
      </c>
      <c r="E2080" s="5" t="s">
        <v>115</v>
      </c>
      <c r="F2080" s="5" t="s">
        <v>417</v>
      </c>
      <c r="G2080" s="5" t="s">
        <v>97</v>
      </c>
      <c r="H2080" s="5" t="s">
        <v>319</v>
      </c>
      <c r="I2080">
        <v>0</v>
      </c>
      <c r="J2080"/>
      <c r="K2080">
        <v>76.247661494235004</v>
      </c>
      <c r="L2080">
        <v>0</v>
      </c>
      <c r="M2080">
        <v>116.90625</v>
      </c>
      <c r="N2080">
        <v>174</v>
      </c>
      <c r="O2080">
        <v>38.5</v>
      </c>
      <c r="P2080">
        <v>0</v>
      </c>
      <c r="Q2080">
        <v>0</v>
      </c>
      <c r="R2080">
        <v>0</v>
      </c>
      <c r="S2080">
        <v>0</v>
      </c>
      <c r="T2080">
        <v>0</v>
      </c>
      <c r="U2080"/>
      <c r="V2080">
        <v>0</v>
      </c>
      <c r="W2080">
        <v>53.060400000000001</v>
      </c>
      <c r="X2080">
        <v>0</v>
      </c>
      <c r="Y2080">
        <v>0</v>
      </c>
      <c r="Z2080">
        <v>0</v>
      </c>
      <c r="AA2080">
        <v>0</v>
      </c>
      <c r="AB2080">
        <v>0</v>
      </c>
      <c r="AC2080"/>
      <c r="AD2080">
        <v>0</v>
      </c>
      <c r="AE2080">
        <v>0</v>
      </c>
      <c r="AF2080">
        <v>0</v>
      </c>
      <c r="AG2080">
        <v>245</v>
      </c>
      <c r="AH2080">
        <v>115.2975013944674</v>
      </c>
      <c r="AI2080">
        <v>0</v>
      </c>
      <c r="AJ2080">
        <v>0</v>
      </c>
      <c r="AK2080">
        <v>0</v>
      </c>
      <c r="AL2080">
        <v>819.01177978515625</v>
      </c>
      <c r="AM2080">
        <v>419</v>
      </c>
      <c r="AN2080">
        <v>400.01181030273437</v>
      </c>
      <c r="AO2080" s="5" t="s">
        <v>2800</v>
      </c>
    </row>
    <row r="2081" spans="1:41" ht="15" x14ac:dyDescent="0.25">
      <c r="A2081">
        <v>2018</v>
      </c>
      <c r="B2081" s="5" t="s">
        <v>803</v>
      </c>
      <c r="C2081" s="5" t="s">
        <v>363</v>
      </c>
      <c r="D2081" s="5" t="s">
        <v>91</v>
      </c>
      <c r="E2081" s="5" t="s">
        <v>115</v>
      </c>
      <c r="F2081" s="5" t="s">
        <v>417</v>
      </c>
      <c r="G2081" s="5" t="s">
        <v>97</v>
      </c>
      <c r="H2081" s="5" t="s">
        <v>319</v>
      </c>
      <c r="I2081">
        <v>0</v>
      </c>
      <c r="J2081"/>
      <c r="K2081">
        <v>101.1</v>
      </c>
      <c r="L2081">
        <v>56.941499999999991</v>
      </c>
      <c r="M2081">
        <v>0</v>
      </c>
      <c r="N2081">
        <v>170.97864000000001</v>
      </c>
      <c r="O2081">
        <v>0</v>
      </c>
      <c r="P2081">
        <v>0</v>
      </c>
      <c r="Q2081">
        <v>0</v>
      </c>
      <c r="R2081">
        <v>100.8483632437222</v>
      </c>
      <c r="S2081">
        <v>0</v>
      </c>
      <c r="T2081">
        <v>51.005000000000003</v>
      </c>
      <c r="U2081">
        <v>15.15</v>
      </c>
      <c r="V2081">
        <v>0</v>
      </c>
      <c r="W2081">
        <v>51.05</v>
      </c>
      <c r="X2081">
        <v>0</v>
      </c>
      <c r="Y2081">
        <v>0</v>
      </c>
      <c r="Z2081"/>
      <c r="AA2081">
        <v>0</v>
      </c>
      <c r="AB2081">
        <v>0</v>
      </c>
      <c r="AC2081"/>
      <c r="AD2081">
        <v>0</v>
      </c>
      <c r="AE2081"/>
      <c r="AF2081">
        <v>63.970151700000002</v>
      </c>
      <c r="AG2081">
        <v>0</v>
      </c>
      <c r="AH2081">
        <v>240.46643750000001</v>
      </c>
      <c r="AI2081">
        <v>0</v>
      </c>
      <c r="AJ2081">
        <v>0</v>
      </c>
      <c r="AK2081"/>
      <c r="AL2081">
        <v>851.51007080078125</v>
      </c>
      <c r="AM2081">
        <v>407.88864135742187</v>
      </c>
      <c r="AN2081">
        <v>443.62142944335937</v>
      </c>
      <c r="AO2081" s="5" t="s">
        <v>1121</v>
      </c>
    </row>
    <row r="2082" spans="1:41" ht="15" x14ac:dyDescent="0.25">
      <c r="A2082">
        <v>2018</v>
      </c>
      <c r="B2082" s="5" t="s">
        <v>1808</v>
      </c>
      <c r="C2082" s="5" t="s">
        <v>363</v>
      </c>
      <c r="D2082" s="5" t="s">
        <v>91</v>
      </c>
      <c r="E2082" s="5" t="s">
        <v>115</v>
      </c>
      <c r="F2082" s="5" t="s">
        <v>417</v>
      </c>
      <c r="G2082" s="5" t="s">
        <v>97</v>
      </c>
      <c r="H2082" s="5" t="s">
        <v>319</v>
      </c>
      <c r="I2082">
        <v>0</v>
      </c>
      <c r="J2082"/>
      <c r="K2082">
        <v>37.266696722500001</v>
      </c>
      <c r="L2082">
        <v>0</v>
      </c>
      <c r="M2082">
        <v>114.1875</v>
      </c>
      <c r="N2082">
        <v>173.06406465543191</v>
      </c>
      <c r="O2082">
        <v>0</v>
      </c>
      <c r="P2082">
        <v>0</v>
      </c>
      <c r="Q2082">
        <v>0</v>
      </c>
      <c r="R2082">
        <v>106.0110916993425</v>
      </c>
      <c r="S2082">
        <v>0</v>
      </c>
      <c r="T2082">
        <v>51.51124999999999</v>
      </c>
      <c r="U2082"/>
      <c r="V2082">
        <v>0</v>
      </c>
      <c r="W2082">
        <v>52.019949999999987</v>
      </c>
      <c r="X2082">
        <v>98.067678386275816</v>
      </c>
      <c r="Y2082">
        <v>0</v>
      </c>
      <c r="Z2082">
        <v>0</v>
      </c>
      <c r="AA2082">
        <v>0</v>
      </c>
      <c r="AB2082">
        <v>99</v>
      </c>
      <c r="AC2082">
        <v>0</v>
      </c>
      <c r="AD2082">
        <v>0</v>
      </c>
      <c r="AE2082">
        <v>0</v>
      </c>
      <c r="AF2082">
        <v>190.9381034396595</v>
      </c>
      <c r="AG2082">
        <v>0</v>
      </c>
      <c r="AH2082">
        <v>106.90301406250001</v>
      </c>
      <c r="AI2082">
        <v>0</v>
      </c>
      <c r="AJ2082">
        <v>0</v>
      </c>
      <c r="AK2082"/>
      <c r="AL2082">
        <v>1028.9693603515625</v>
      </c>
      <c r="AM2082">
        <v>470.01327514648437</v>
      </c>
      <c r="AN2082">
        <v>558.9560546875</v>
      </c>
      <c r="AO2082" s="5" t="s">
        <v>2801</v>
      </c>
    </row>
    <row r="2083" spans="1:41" ht="15" x14ac:dyDescent="0.25">
      <c r="A2083">
        <v>2018</v>
      </c>
      <c r="B2083" s="5" t="s">
        <v>1806</v>
      </c>
      <c r="C2083" s="5" t="s">
        <v>363</v>
      </c>
      <c r="D2083" s="5" t="s">
        <v>91</v>
      </c>
      <c r="E2083" s="5" t="s">
        <v>115</v>
      </c>
      <c r="F2083" s="5" t="s">
        <v>417</v>
      </c>
      <c r="G2083" s="5" t="s">
        <v>97</v>
      </c>
      <c r="H2083" s="5" t="s">
        <v>319</v>
      </c>
      <c r="I2083"/>
      <c r="J2083">
        <v>0</v>
      </c>
      <c r="K2083">
        <v>39</v>
      </c>
      <c r="L2083">
        <v>0</v>
      </c>
      <c r="M2083">
        <v>98.999999999999972</v>
      </c>
      <c r="N2083">
        <v>178.1967935302734</v>
      </c>
      <c r="O2083">
        <v>38.5</v>
      </c>
      <c r="P2083">
        <v>0</v>
      </c>
      <c r="Q2083">
        <v>0</v>
      </c>
      <c r="R2083">
        <v>0</v>
      </c>
      <c r="S2083">
        <v>0</v>
      </c>
      <c r="T2083">
        <v>149.01474023437501</v>
      </c>
      <c r="U2083"/>
      <c r="V2083">
        <v>0</v>
      </c>
      <c r="W2083">
        <v>54.015122855999998</v>
      </c>
      <c r="X2083">
        <v>168.82632150000001</v>
      </c>
      <c r="Y2083">
        <v>0</v>
      </c>
      <c r="Z2083">
        <v>0</v>
      </c>
      <c r="AA2083">
        <v>0</v>
      </c>
      <c r="AB2083">
        <v>202</v>
      </c>
      <c r="AC2083"/>
      <c r="AD2083">
        <v>0</v>
      </c>
      <c r="AE2083">
        <v>0</v>
      </c>
      <c r="AF2083">
        <v>0</v>
      </c>
      <c r="AG2083">
        <v>2388.3414519375051</v>
      </c>
      <c r="AH2083">
        <v>111.25</v>
      </c>
      <c r="AI2083">
        <v>0</v>
      </c>
      <c r="AJ2083">
        <v>0</v>
      </c>
      <c r="AK2083"/>
      <c r="AL2083">
        <v>3428.14453125</v>
      </c>
      <c r="AM2083">
        <v>2566.538330078125</v>
      </c>
      <c r="AN2083">
        <v>861.606201171875</v>
      </c>
      <c r="AO2083" s="5" t="s">
        <v>2802</v>
      </c>
    </row>
    <row r="2084" spans="1:41" ht="15" x14ac:dyDescent="0.25">
      <c r="A2084">
        <v>2018</v>
      </c>
      <c r="B2084" s="5" t="s">
        <v>1807</v>
      </c>
      <c r="C2084" s="5" t="s">
        <v>363</v>
      </c>
      <c r="D2084" s="5" t="s">
        <v>91</v>
      </c>
      <c r="E2084" s="5" t="s">
        <v>115</v>
      </c>
      <c r="F2084" s="5" t="s">
        <v>420</v>
      </c>
      <c r="G2084" s="5" t="s">
        <v>94</v>
      </c>
      <c r="H2084" s="5" t="s">
        <v>319</v>
      </c>
      <c r="I2084">
        <v>105.75352402676903</v>
      </c>
      <c r="J2084">
        <v>293.4413492816289</v>
      </c>
      <c r="K2084">
        <v>58.164438214722971</v>
      </c>
      <c r="L2084">
        <v>21.150704805353808</v>
      </c>
      <c r="M2084">
        <v>1365.9389547107555</v>
      </c>
      <c r="N2084">
        <v>450.51001235403606</v>
      </c>
      <c r="O2084">
        <v>0</v>
      </c>
      <c r="P2084">
        <v>424.60039896747764</v>
      </c>
      <c r="Q2084">
        <v>13.435985227601005</v>
      </c>
      <c r="R2084">
        <v>240.35503503417777</v>
      </c>
      <c r="S2084">
        <v>475.89085812046062</v>
      </c>
      <c r="T2084">
        <v>423.01409610707611</v>
      </c>
      <c r="U2084">
        <v>31.72605720803071</v>
      </c>
      <c r="V2084">
        <v>0</v>
      </c>
      <c r="W2084">
        <v>0</v>
      </c>
      <c r="X2084">
        <v>51.819226773116824</v>
      </c>
      <c r="Y2084">
        <v>2955.8109965481945</v>
      </c>
      <c r="Z2084">
        <v>793.15143020076778</v>
      </c>
      <c r="AA2084">
        <v>6866.8525959878652</v>
      </c>
      <c r="AB2084">
        <v>210.44951281327039</v>
      </c>
      <c r="AC2084">
        <v>729.59356226067951</v>
      </c>
      <c r="AD2084">
        <v>124.22179069518384</v>
      </c>
      <c r="AE2084">
        <v>3.1726057208030709</v>
      </c>
      <c r="AF2084">
        <v>787.94966747579849</v>
      </c>
      <c r="AG2084">
        <v>10801.664944094189</v>
      </c>
      <c r="AH2084">
        <v>1486.8945478163726</v>
      </c>
      <c r="AI2084">
        <v>247.46324622263953</v>
      </c>
      <c r="AJ2084">
        <v>3845.9912850435226</v>
      </c>
      <c r="AK2084">
        <v>226.03246176055379</v>
      </c>
      <c r="AL2084">
        <v>33035.046875</v>
      </c>
      <c r="AM2084">
        <v>28365.16015625</v>
      </c>
      <c r="AN2084">
        <v>4669.88916015625</v>
      </c>
      <c r="AO2084" s="5" t="s">
        <v>2803</v>
      </c>
    </row>
    <row r="2085" spans="1:41" ht="15" x14ac:dyDescent="0.25">
      <c r="A2085">
        <v>2018</v>
      </c>
      <c r="B2085" s="5" t="s">
        <v>1806</v>
      </c>
      <c r="C2085" s="5" t="s">
        <v>363</v>
      </c>
      <c r="D2085" s="5" t="s">
        <v>91</v>
      </c>
      <c r="E2085" s="5" t="s">
        <v>115</v>
      </c>
      <c r="F2085" s="5" t="s">
        <v>420</v>
      </c>
      <c r="G2085" s="5" t="s">
        <v>94</v>
      </c>
      <c r="H2085" s="5" t="s">
        <v>319</v>
      </c>
      <c r="I2085">
        <v>0</v>
      </c>
      <c r="J2085">
        <v>321.3761934124571</v>
      </c>
      <c r="K2085">
        <v>53.562698902076185</v>
      </c>
      <c r="L2085">
        <v>439.21413099702471</v>
      </c>
      <c r="M2085">
        <v>1140.8854866142226</v>
      </c>
      <c r="N2085">
        <v>455.55075416215794</v>
      </c>
      <c r="O2085">
        <v>32.13761934124571</v>
      </c>
      <c r="P2085">
        <v>627.75483113233281</v>
      </c>
      <c r="Q2085">
        <v>13.551362822225276</v>
      </c>
      <c r="R2085">
        <v>0</v>
      </c>
      <c r="S2085">
        <v>482.06429011868568</v>
      </c>
      <c r="T2085">
        <v>439.21413099702471</v>
      </c>
      <c r="U2085">
        <v>33.108175445351328</v>
      </c>
      <c r="V2085">
        <v>0</v>
      </c>
      <c r="W2085">
        <v>0</v>
      </c>
      <c r="X2085">
        <v>83.204192469244575</v>
      </c>
      <c r="Y2085">
        <v>1133.3867087679321</v>
      </c>
      <c r="Z2085">
        <v>107.12539780415237</v>
      </c>
      <c r="AA2085">
        <v>6525.0781230126468</v>
      </c>
      <c r="AB2085">
        <v>160.68809670622855</v>
      </c>
      <c r="AC2085">
        <v>0</v>
      </c>
      <c r="AD2085">
        <v>123.19420747477523</v>
      </c>
      <c r="AE2085">
        <v>61.06147674836685</v>
      </c>
      <c r="AF2085">
        <v>905.20961144508749</v>
      </c>
      <c r="AG2085">
        <v>1430.7608545551072</v>
      </c>
      <c r="AH2085">
        <v>733.27334796942296</v>
      </c>
      <c r="AI2085">
        <v>418.86030541423577</v>
      </c>
      <c r="AJ2085">
        <v>717.25930801764548</v>
      </c>
      <c r="AK2085">
        <v>239.9608910813013</v>
      </c>
      <c r="AL2085">
        <v>16677.482421875</v>
      </c>
      <c r="AM2085">
        <v>12770.4375</v>
      </c>
      <c r="AN2085">
        <v>3907.045166015625</v>
      </c>
      <c r="AO2085" s="5" t="s">
        <v>2804</v>
      </c>
    </row>
    <row r="2086" spans="1:41" ht="15" x14ac:dyDescent="0.25">
      <c r="A2086">
        <v>2018</v>
      </c>
      <c r="B2086" s="5" t="s">
        <v>803</v>
      </c>
      <c r="C2086" s="5" t="s">
        <v>363</v>
      </c>
      <c r="D2086" s="5" t="s">
        <v>91</v>
      </c>
      <c r="E2086" s="5" t="s">
        <v>115</v>
      </c>
      <c r="F2086" s="5" t="s">
        <v>420</v>
      </c>
      <c r="G2086" s="5" t="s">
        <v>94</v>
      </c>
      <c r="H2086" s="5" t="s">
        <v>319</v>
      </c>
      <c r="I2086">
        <v>250</v>
      </c>
      <c r="J2086">
        <v>1443.5</v>
      </c>
      <c r="K2086">
        <v>95</v>
      </c>
      <c r="L2086">
        <v>190</v>
      </c>
      <c r="M2086">
        <v>2000</v>
      </c>
      <c r="N2086">
        <v>61</v>
      </c>
      <c r="O2086">
        <v>0</v>
      </c>
      <c r="P2086">
        <v>140.84899999999999</v>
      </c>
      <c r="Q2086">
        <v>13.726152000000001</v>
      </c>
      <c r="R2086">
        <v>444.39583249577248</v>
      </c>
      <c r="S2086">
        <v>550</v>
      </c>
      <c r="T2086">
        <v>670</v>
      </c>
      <c r="U2086">
        <v>72</v>
      </c>
      <c r="V2086">
        <v>336</v>
      </c>
      <c r="W2086">
        <v>0</v>
      </c>
      <c r="X2086">
        <v>1029.969489391701</v>
      </c>
      <c r="Y2086">
        <v>1780</v>
      </c>
      <c r="Z2086">
        <v>1736.1250713320001</v>
      </c>
      <c r="AA2086">
        <v>1667.4469999999999</v>
      </c>
      <c r="AB2086">
        <v>129</v>
      </c>
      <c r="AC2086">
        <v>297.51749999999998</v>
      </c>
      <c r="AD2086">
        <v>1067.6047128936</v>
      </c>
      <c r="AE2086">
        <v>0</v>
      </c>
      <c r="AF2086">
        <v>816.49749999999995</v>
      </c>
      <c r="AG2086">
        <v>1798</v>
      </c>
      <c r="AH2086">
        <v>1746.299</v>
      </c>
      <c r="AI2086">
        <v>292</v>
      </c>
      <c r="AJ2086">
        <v>1310</v>
      </c>
      <c r="AK2086">
        <v>218</v>
      </c>
      <c r="AL2086">
        <v>20154.931640625</v>
      </c>
      <c r="AM2086">
        <v>12357.056640625</v>
      </c>
      <c r="AN2086">
        <v>7797.873046875</v>
      </c>
      <c r="AO2086" s="5" t="s">
        <v>1122</v>
      </c>
    </row>
    <row r="2087" spans="1:41" ht="15" x14ac:dyDescent="0.25">
      <c r="A2087">
        <v>2018</v>
      </c>
      <c r="B2087" s="5" t="s">
        <v>1808</v>
      </c>
      <c r="C2087" s="5" t="s">
        <v>363</v>
      </c>
      <c r="D2087" s="5" t="s">
        <v>91</v>
      </c>
      <c r="E2087" s="5" t="s">
        <v>115</v>
      </c>
      <c r="F2087" s="5" t="s">
        <v>420</v>
      </c>
      <c r="G2087" s="5" t="s">
        <v>94</v>
      </c>
      <c r="H2087" s="5" t="s">
        <v>319</v>
      </c>
      <c r="I2087">
        <v>464.09049907934883</v>
      </c>
      <c r="J2087">
        <v>162.94733078786027</v>
      </c>
      <c r="K2087">
        <v>201.10588293438451</v>
      </c>
      <c r="L2087">
        <v>20.626244403526616</v>
      </c>
      <c r="M2087">
        <v>1538.3310904205193</v>
      </c>
      <c r="N2087">
        <v>62.910045430756178</v>
      </c>
      <c r="O2087">
        <v>0</v>
      </c>
      <c r="P2087">
        <v>448.08040817333148</v>
      </c>
      <c r="Q2087">
        <v>13.51741481558669</v>
      </c>
      <c r="R2087">
        <v>440.35634911176555</v>
      </c>
      <c r="S2087">
        <v>567.22172109698192</v>
      </c>
      <c r="T2087">
        <v>690.97918751814166</v>
      </c>
      <c r="U2087">
        <v>30.939366605289923</v>
      </c>
      <c r="V2087">
        <v>0</v>
      </c>
      <c r="W2087">
        <v>0</v>
      </c>
      <c r="X2087">
        <v>293.32078807345209</v>
      </c>
      <c r="Y2087">
        <v>1902.7710462253303</v>
      </c>
      <c r="Z2087">
        <v>1189.3015174656935</v>
      </c>
      <c r="AA2087">
        <v>6803.8830819221994</v>
      </c>
      <c r="AB2087">
        <v>189.76144851244487</v>
      </c>
      <c r="AC2087">
        <v>579.33963968405385</v>
      </c>
      <c r="AD2087">
        <v>692.69418093247452</v>
      </c>
      <c r="AE2087">
        <v>0</v>
      </c>
      <c r="AF2087">
        <v>773.2488324718754</v>
      </c>
      <c r="AG2087">
        <v>10919.409346291706</v>
      </c>
      <c r="AH2087">
        <v>1961.040186665293</v>
      </c>
      <c r="AI2087">
        <v>301.14316829148856</v>
      </c>
      <c r="AJ2087">
        <v>960.40950503920806</v>
      </c>
      <c r="AK2087">
        <v>76.317104293048473</v>
      </c>
      <c r="AL2087">
        <v>31283.74609375</v>
      </c>
      <c r="AM2087">
        <v>24771.83203125</v>
      </c>
      <c r="AN2087">
        <v>6511.91455078125</v>
      </c>
      <c r="AO2087" s="5" t="s">
        <v>2805</v>
      </c>
    </row>
    <row r="2088" spans="1:41" ht="15" x14ac:dyDescent="0.25">
      <c r="A2088">
        <v>2018</v>
      </c>
      <c r="B2088" s="5" t="s">
        <v>803</v>
      </c>
      <c r="C2088" s="5" t="s">
        <v>363</v>
      </c>
      <c r="D2088" s="5" t="s">
        <v>91</v>
      </c>
      <c r="E2088" s="5" t="s">
        <v>115</v>
      </c>
      <c r="F2088" s="5" t="s">
        <v>420</v>
      </c>
      <c r="G2088" s="5" t="s">
        <v>97</v>
      </c>
      <c r="H2088" s="5" t="s">
        <v>319</v>
      </c>
      <c r="I2088">
        <v>257.55624999999992</v>
      </c>
      <c r="J2088">
        <v>1503.2897700000001</v>
      </c>
      <c r="K2088">
        <v>96.045000000000002</v>
      </c>
      <c r="L2088">
        <v>196.70699999999999</v>
      </c>
      <c r="M2088">
        <v>2040</v>
      </c>
      <c r="N2088">
        <v>62.081530000000001</v>
      </c>
      <c r="O2088">
        <v>302.84800000000001</v>
      </c>
      <c r="P2088">
        <v>147</v>
      </c>
      <c r="Q2088">
        <v>14.014401191999999</v>
      </c>
      <c r="R2088">
        <v>451.74910696190011</v>
      </c>
      <c r="S2088">
        <v>561</v>
      </c>
      <c r="T2088">
        <v>683.46699999999998</v>
      </c>
      <c r="U2088">
        <v>72.72</v>
      </c>
      <c r="V2088">
        <v>343</v>
      </c>
      <c r="W2088"/>
      <c r="X2088">
        <v>1071.580256763126</v>
      </c>
      <c r="Y2088">
        <v>1831.0147999999999</v>
      </c>
      <c r="Z2088">
        <v>1772.5836978299719</v>
      </c>
      <c r="AA2088">
        <v>1717.977028770516</v>
      </c>
      <c r="AB2088">
        <v>129</v>
      </c>
      <c r="AC2088">
        <v>302.78357</v>
      </c>
      <c r="AD2088">
        <v>1090.0244118643659</v>
      </c>
      <c r="AE2088"/>
      <c r="AF2088">
        <v>845.31986174999986</v>
      </c>
      <c r="AG2088">
        <v>1872</v>
      </c>
      <c r="AH2088">
        <v>1825.7665188687499</v>
      </c>
      <c r="AI2088">
        <v>297.83999999999997</v>
      </c>
      <c r="AJ2088">
        <v>1362.924</v>
      </c>
      <c r="AK2088">
        <v>222.36</v>
      </c>
      <c r="AL2088">
        <v>21072.650390625</v>
      </c>
      <c r="AM2088">
        <v>12752.720703125</v>
      </c>
      <c r="AN2088">
        <v>8319.9306640625</v>
      </c>
      <c r="AO2088" s="5" t="s">
        <v>1123</v>
      </c>
    </row>
    <row r="2089" spans="1:41" ht="15" x14ac:dyDescent="0.25">
      <c r="A2089">
        <v>2018</v>
      </c>
      <c r="B2089" s="5" t="s">
        <v>1807</v>
      </c>
      <c r="C2089" s="5" t="s">
        <v>363</v>
      </c>
      <c r="D2089" s="5" t="s">
        <v>91</v>
      </c>
      <c r="E2089" s="5" t="s">
        <v>115</v>
      </c>
      <c r="F2089" s="5" t="s">
        <v>420</v>
      </c>
      <c r="G2089" s="5" t="s">
        <v>97</v>
      </c>
      <c r="H2089" s="5" t="s">
        <v>319</v>
      </c>
      <c r="I2089">
        <v>102</v>
      </c>
      <c r="J2089">
        <v>345</v>
      </c>
      <c r="K2089">
        <v>59.908876888327498</v>
      </c>
      <c r="L2089">
        <v>21.988</v>
      </c>
      <c r="M2089">
        <v>1388.496875</v>
      </c>
      <c r="N2089">
        <v>469</v>
      </c>
      <c r="O2089">
        <v>0</v>
      </c>
      <c r="P2089">
        <v>436.71594781900791</v>
      </c>
      <c r="Q2089">
        <v>15.25912910588524</v>
      </c>
      <c r="R2089">
        <v>250.3423226857264</v>
      </c>
      <c r="S2089">
        <v>540.46502145992588</v>
      </c>
      <c r="T2089">
        <v>444.77386239999998</v>
      </c>
      <c r="U2089">
        <v>32.154602400000002</v>
      </c>
      <c r="V2089">
        <v>0</v>
      </c>
      <c r="W2089">
        <v>0</v>
      </c>
      <c r="X2089">
        <v>54.63635</v>
      </c>
      <c r="Y2089">
        <v>3152</v>
      </c>
      <c r="Z2089">
        <v>900.75</v>
      </c>
      <c r="AA2089">
        <v>7094.4891433617186</v>
      </c>
      <c r="AB2089">
        <v>199</v>
      </c>
      <c r="AC2089">
        <v>758.5</v>
      </c>
      <c r="AD2089">
        <v>141.07758455168451</v>
      </c>
      <c r="AE2089">
        <v>3.183624</v>
      </c>
      <c r="AF2089">
        <v>819.1508740355489</v>
      </c>
      <c r="AG2089">
        <v>11374</v>
      </c>
      <c r="AH2089">
        <v>1621.082869606211</v>
      </c>
      <c r="AI2089">
        <v>248.32267200000001</v>
      </c>
      <c r="AJ2089">
        <v>4192.8552131442657</v>
      </c>
      <c r="AK2089">
        <v>243.90732212971949</v>
      </c>
      <c r="AL2089">
        <v>34909.0546875</v>
      </c>
      <c r="AM2089">
        <v>29967.388671875</v>
      </c>
      <c r="AN2089">
        <v>4941.67138671875</v>
      </c>
      <c r="AO2089" s="5" t="s">
        <v>2807</v>
      </c>
    </row>
    <row r="2090" spans="1:41" ht="15" x14ac:dyDescent="0.25">
      <c r="A2090">
        <v>2018</v>
      </c>
      <c r="B2090" s="5" t="s">
        <v>1808</v>
      </c>
      <c r="C2090" s="5" t="s">
        <v>363</v>
      </c>
      <c r="D2090" s="5" t="s">
        <v>91</v>
      </c>
      <c r="E2090" s="5" t="s">
        <v>115</v>
      </c>
      <c r="F2090" s="5" t="s">
        <v>420</v>
      </c>
      <c r="G2090" s="5" t="s">
        <v>97</v>
      </c>
      <c r="H2090" s="5" t="s">
        <v>319</v>
      </c>
      <c r="I2090">
        <v>477.54360000000003</v>
      </c>
      <c r="J2090">
        <v>237.5</v>
      </c>
      <c r="K2090">
        <v>207.62873888249999</v>
      </c>
      <c r="L2090">
        <v>21.692</v>
      </c>
      <c r="M2090">
        <v>1566.20625</v>
      </c>
      <c r="N2090">
        <v>63.981260266553619</v>
      </c>
      <c r="O2090">
        <v>0</v>
      </c>
      <c r="P2090">
        <v>461.06940700799998</v>
      </c>
      <c r="Q2090">
        <v>13.719502850803</v>
      </c>
      <c r="R2090">
        <v>456.27206131642288</v>
      </c>
      <c r="S2090">
        <v>574.46400000000006</v>
      </c>
      <c r="T2090">
        <v>690.25074999999981</v>
      </c>
      <c r="U2090">
        <v>31.52412</v>
      </c>
      <c r="V2090">
        <v>0</v>
      </c>
      <c r="W2090">
        <v>0</v>
      </c>
      <c r="X2090">
        <v>295.90549005561309</v>
      </c>
      <c r="Y2090">
        <v>1975.4046000000001</v>
      </c>
      <c r="Z2090">
        <v>1206.8482406400001</v>
      </c>
      <c r="AA2090">
        <v>7025.8099798152034</v>
      </c>
      <c r="AB2090">
        <v>184</v>
      </c>
      <c r="AC2090">
        <v>580.32540999999992</v>
      </c>
      <c r="AD2090">
        <v>703.0500964636783</v>
      </c>
      <c r="AE2090">
        <v>0</v>
      </c>
      <c r="AF2090">
        <v>806.71348703256126</v>
      </c>
      <c r="AG2090">
        <v>11528.377776583009</v>
      </c>
      <c r="AH2090">
        <v>2032.7608123984371</v>
      </c>
      <c r="AI2090">
        <v>303.79680000000002</v>
      </c>
      <c r="AJ2090">
        <v>993.11003375160817</v>
      </c>
      <c r="AK2090">
        <v>79.270649999999989</v>
      </c>
      <c r="AL2090">
        <v>32517.224609375</v>
      </c>
      <c r="AM2090">
        <v>25879.890625</v>
      </c>
      <c r="AN2090">
        <v>6637.33349609375</v>
      </c>
      <c r="AO2090" s="5" t="s">
        <v>2808</v>
      </c>
    </row>
    <row r="2091" spans="1:41" ht="15" x14ac:dyDescent="0.25">
      <c r="A2091">
        <v>2018</v>
      </c>
      <c r="B2091" s="5" t="s">
        <v>1806</v>
      </c>
      <c r="C2091" s="5" t="s">
        <v>363</v>
      </c>
      <c r="D2091" s="5" t="s">
        <v>91</v>
      </c>
      <c r="E2091" s="5" t="s">
        <v>115</v>
      </c>
      <c r="F2091" s="5" t="s">
        <v>420</v>
      </c>
      <c r="G2091" s="5" t="s">
        <v>97</v>
      </c>
      <c r="H2091" s="5" t="s">
        <v>319</v>
      </c>
      <c r="I2091"/>
      <c r="J2091">
        <v>306.60000000000002</v>
      </c>
      <c r="K2091">
        <v>56</v>
      </c>
      <c r="L2091">
        <v>452.67312931200001</v>
      </c>
      <c r="M2091">
        <v>1171.5</v>
      </c>
      <c r="N2091">
        <v>481.13134253173808</v>
      </c>
      <c r="O2091">
        <v>33</v>
      </c>
      <c r="P2091">
        <v>651.63200000000006</v>
      </c>
      <c r="Q2091">
        <v>13.9909</v>
      </c>
      <c r="R2091">
        <v>0</v>
      </c>
      <c r="S2091">
        <v>497</v>
      </c>
      <c r="T2091">
        <v>452.56328515624989</v>
      </c>
      <c r="U2091">
        <v>30</v>
      </c>
      <c r="V2091">
        <v>0</v>
      </c>
      <c r="W2091">
        <v>0</v>
      </c>
      <c r="X2091">
        <v>90</v>
      </c>
      <c r="Y2091">
        <v>1201</v>
      </c>
      <c r="Z2091">
        <v>110.5966669824</v>
      </c>
      <c r="AA2091">
        <v>6795.5482318205386</v>
      </c>
      <c r="AB2091">
        <v>150</v>
      </c>
      <c r="AC2091"/>
      <c r="AD2091">
        <v>127.19</v>
      </c>
      <c r="AE2091">
        <v>63.0748741809279</v>
      </c>
      <c r="AF2091">
        <v>932.94827870400002</v>
      </c>
      <c r="AG2091">
        <v>1480.060679019045</v>
      </c>
      <c r="AH2091">
        <v>761.50625000000002</v>
      </c>
      <c r="AI2091">
        <v>423.23097456000011</v>
      </c>
      <c r="AJ2091">
        <v>748.34235898455302</v>
      </c>
      <c r="AK2091">
        <v>237</v>
      </c>
      <c r="AL2091">
        <v>17266.58984375</v>
      </c>
      <c r="AM2091">
        <v>13267.5986328125</v>
      </c>
      <c r="AN2091">
        <v>3998.990478515625</v>
      </c>
      <c r="AO2091" s="5" t="s">
        <v>2806</v>
      </c>
    </row>
    <row r="2092" spans="1:41" ht="15" x14ac:dyDescent="0.25">
      <c r="A2092">
        <v>2018</v>
      </c>
      <c r="B2092" s="5" t="s">
        <v>1807</v>
      </c>
      <c r="C2092" s="5" t="s">
        <v>363</v>
      </c>
      <c r="D2092" s="5" t="s">
        <v>91</v>
      </c>
      <c r="E2092" s="5" t="s">
        <v>115</v>
      </c>
      <c r="F2092" s="5" t="s">
        <v>423</v>
      </c>
      <c r="G2092" s="5" t="s">
        <v>94</v>
      </c>
      <c r="H2092" s="5" t="s">
        <v>319</v>
      </c>
      <c r="I2092">
        <v>359.56198169101469</v>
      </c>
      <c r="J2092">
        <v>0</v>
      </c>
      <c r="K2092">
        <v>21.150704805353808</v>
      </c>
      <c r="L2092">
        <v>504.4443096076883</v>
      </c>
      <c r="M2092">
        <v>487.78812957347202</v>
      </c>
      <c r="N2092">
        <v>79.315143020076775</v>
      </c>
      <c r="O2092">
        <v>1278.3655189994283</v>
      </c>
      <c r="P2092">
        <v>2980.8792084592146</v>
      </c>
      <c r="Q2092">
        <v>109.93078822582642</v>
      </c>
      <c r="R2092">
        <v>317.17997050911936</v>
      </c>
      <c r="S2092">
        <v>2908.2219107361484</v>
      </c>
      <c r="T2092">
        <v>1395.9465171533511</v>
      </c>
      <c r="U2092">
        <v>0</v>
      </c>
      <c r="V2092">
        <v>378.59761601583313</v>
      </c>
      <c r="W2092">
        <v>580.58684690696202</v>
      </c>
      <c r="X2092">
        <v>518.19226773116827</v>
      </c>
      <c r="Y2092">
        <v>0</v>
      </c>
      <c r="Z2092">
        <v>581.64438214722963</v>
      </c>
      <c r="AA2092">
        <v>25019.531354458901</v>
      </c>
      <c r="AB2092">
        <v>457.91275903590991</v>
      </c>
      <c r="AC2092">
        <v>311.02111416272777</v>
      </c>
      <c r="AD2092">
        <v>860.20841786709173</v>
      </c>
      <c r="AE2092">
        <v>8471.721280835498</v>
      </c>
      <c r="AF2092">
        <v>634.08967323496222</v>
      </c>
      <c r="AG2092">
        <v>3550.1458015786366</v>
      </c>
      <c r="AH2092">
        <v>634.5211441606142</v>
      </c>
      <c r="AI2092">
        <v>123.73162311131976</v>
      </c>
      <c r="AJ2092">
        <v>28.55345148722764</v>
      </c>
      <c r="AK2092">
        <v>498.09909816608211</v>
      </c>
      <c r="AL2092">
        <v>53091.3359375</v>
      </c>
      <c r="AM2092">
        <v>43326.6171875</v>
      </c>
      <c r="AN2092">
        <v>9764.724609375</v>
      </c>
      <c r="AO2092" s="5" t="s">
        <v>2809</v>
      </c>
    </row>
    <row r="2093" spans="1:41" ht="15" x14ac:dyDescent="0.25">
      <c r="A2093">
        <v>2018</v>
      </c>
      <c r="B2093" s="5" t="s">
        <v>1806</v>
      </c>
      <c r="C2093" s="5" t="s">
        <v>363</v>
      </c>
      <c r="D2093" s="5" t="s">
        <v>91</v>
      </c>
      <c r="E2093" s="5" t="s">
        <v>115</v>
      </c>
      <c r="F2093" s="5" t="s">
        <v>423</v>
      </c>
      <c r="G2093" s="5" t="s">
        <v>94</v>
      </c>
      <c r="H2093" s="5" t="s">
        <v>319</v>
      </c>
      <c r="I2093">
        <v>535.62698902076181</v>
      </c>
      <c r="J2093">
        <v>214.25079560830474</v>
      </c>
      <c r="K2093">
        <v>80.344048353114275</v>
      </c>
      <c r="L2093">
        <v>42.850159121660944</v>
      </c>
      <c r="M2093">
        <v>482.06429011868568</v>
      </c>
      <c r="N2093">
        <v>78.737167386051993</v>
      </c>
      <c r="O2093">
        <v>1285.5047736498284</v>
      </c>
      <c r="P2093">
        <v>4500.0212409107953</v>
      </c>
      <c r="Q2093">
        <v>13.551362822225276</v>
      </c>
      <c r="R2093">
        <v>346.0527001972801</v>
      </c>
      <c r="S2093">
        <v>2356.7587516913522</v>
      </c>
      <c r="T2093">
        <v>1414.0552510148113</v>
      </c>
      <c r="U2093">
        <v>0</v>
      </c>
      <c r="V2093">
        <v>0</v>
      </c>
      <c r="W2093">
        <v>346.01503490741214</v>
      </c>
      <c r="X2093">
        <v>833.43559491630538</v>
      </c>
      <c r="Y2093">
        <v>0</v>
      </c>
      <c r="Z2093">
        <v>160.68809670622855</v>
      </c>
      <c r="AA2093">
        <v>18062.693338990975</v>
      </c>
      <c r="AB2093">
        <v>437.07162304094163</v>
      </c>
      <c r="AC2093">
        <v>1045.6758289210022</v>
      </c>
      <c r="AD2093">
        <v>736.70136069915566</v>
      </c>
      <c r="AE2093">
        <v>1756.6422731924904</v>
      </c>
      <c r="AF2093">
        <v>728.45270506823613</v>
      </c>
      <c r="AG2093">
        <v>1316.1613124165378</v>
      </c>
      <c r="AH2093">
        <v>642.7523868249142</v>
      </c>
      <c r="AI2093">
        <v>125.33671543085826</v>
      </c>
      <c r="AJ2093">
        <v>29.322222871574048</v>
      </c>
      <c r="AK2093">
        <v>292.45233600533595</v>
      </c>
      <c r="AL2093">
        <v>37863.21875</v>
      </c>
      <c r="AM2093">
        <v>28830.7265625</v>
      </c>
      <c r="AN2093">
        <v>9032.4921875</v>
      </c>
      <c r="AO2093" s="5" t="s">
        <v>2810</v>
      </c>
    </row>
    <row r="2094" spans="1:41" ht="15" x14ac:dyDescent="0.25">
      <c r="A2094">
        <v>2018</v>
      </c>
      <c r="B2094" s="5" t="s">
        <v>1808</v>
      </c>
      <c r="C2094" s="5" t="s">
        <v>363</v>
      </c>
      <c r="D2094" s="5" t="s">
        <v>91</v>
      </c>
      <c r="E2094" s="5" t="s">
        <v>115</v>
      </c>
      <c r="F2094" s="5" t="s">
        <v>423</v>
      </c>
      <c r="G2094" s="5" t="s">
        <v>94</v>
      </c>
      <c r="H2094" s="5" t="s">
        <v>319</v>
      </c>
      <c r="I2094">
        <v>556.90859889521857</v>
      </c>
      <c r="J2094">
        <v>797.38608264212451</v>
      </c>
      <c r="K2094">
        <v>51.565611008816539</v>
      </c>
      <c r="L2094">
        <v>491.93592902410978</v>
      </c>
      <c r="M2094">
        <v>475.69276155633247</v>
      </c>
      <c r="N2094">
        <v>79.411040953577469</v>
      </c>
      <c r="O2094">
        <v>1801.8427071099939</v>
      </c>
      <c r="P2094">
        <v>1746.754133557055</v>
      </c>
      <c r="Q2094">
        <v>129.02986869423663</v>
      </c>
      <c r="R2094">
        <v>432.2593465072826</v>
      </c>
      <c r="S2094">
        <v>2815.4823610813833</v>
      </c>
      <c r="T2094">
        <v>2294.669689892336</v>
      </c>
      <c r="U2094">
        <v>0</v>
      </c>
      <c r="V2094">
        <v>43.31511324740589</v>
      </c>
      <c r="W2094">
        <v>453.77737687758554</v>
      </c>
      <c r="X2094">
        <v>265.56313972307515</v>
      </c>
      <c r="Y2094">
        <v>0</v>
      </c>
      <c r="Z2094">
        <v>536.30298073609549</v>
      </c>
      <c r="AA2094">
        <v>24790.100518494623</v>
      </c>
      <c r="AB2094">
        <v>446.55819133635123</v>
      </c>
      <c r="AC2094">
        <v>200.33239876925225</v>
      </c>
      <c r="AD2094">
        <v>748.54975743700288</v>
      </c>
      <c r="AE2094">
        <v>4554.9373617738956</v>
      </c>
      <c r="AF2094">
        <v>622.25941548032574</v>
      </c>
      <c r="AG2094">
        <v>421.16212791450909</v>
      </c>
      <c r="AH2094">
        <v>773.48416513224811</v>
      </c>
      <c r="AI2094">
        <v>120.66352976063071</v>
      </c>
      <c r="AJ2094">
        <v>1374.2235333849608</v>
      </c>
      <c r="AK2094">
        <v>1258.2009086151236</v>
      </c>
      <c r="AL2094">
        <v>48282.3671875</v>
      </c>
      <c r="AM2094">
        <v>36776.31640625</v>
      </c>
      <c r="AN2094">
        <v>11506.05078125</v>
      </c>
      <c r="AO2094" s="5" t="s">
        <v>2811</v>
      </c>
    </row>
    <row r="2095" spans="1:41" ht="15" x14ac:dyDescent="0.25">
      <c r="A2095">
        <v>2018</v>
      </c>
      <c r="B2095" s="5" t="s">
        <v>803</v>
      </c>
      <c r="C2095" s="5" t="s">
        <v>363</v>
      </c>
      <c r="D2095" s="5" t="s">
        <v>91</v>
      </c>
      <c r="E2095" s="5" t="s">
        <v>115</v>
      </c>
      <c r="F2095" s="5" t="s">
        <v>423</v>
      </c>
      <c r="G2095" s="5" t="s">
        <v>94</v>
      </c>
      <c r="H2095" s="5" t="s">
        <v>319</v>
      </c>
      <c r="I2095">
        <v>760</v>
      </c>
      <c r="J2095">
        <v>1200</v>
      </c>
      <c r="K2095">
        <v>20</v>
      </c>
      <c r="L2095">
        <v>105</v>
      </c>
      <c r="M2095">
        <v>1350</v>
      </c>
      <c r="N2095">
        <v>206</v>
      </c>
      <c r="O2095">
        <v>1589.232</v>
      </c>
      <c r="P2095">
        <v>1272.0239999999999</v>
      </c>
      <c r="Q2095">
        <v>95.424220389622647</v>
      </c>
      <c r="R2095">
        <v>716.87936926849511</v>
      </c>
      <c r="S2095">
        <v>1375</v>
      </c>
      <c r="T2095">
        <v>2225</v>
      </c>
      <c r="U2095">
        <v>30</v>
      </c>
      <c r="V2095">
        <v>564</v>
      </c>
      <c r="W2095">
        <v>2517</v>
      </c>
      <c r="X2095">
        <v>1453.194199509031</v>
      </c>
      <c r="Y2095">
        <v>0</v>
      </c>
      <c r="Z2095">
        <v>537.15635999999995</v>
      </c>
      <c r="AA2095">
        <v>3639.4294258586528</v>
      </c>
      <c r="AB2095">
        <v>378</v>
      </c>
      <c r="AC2095">
        <v>485.73</v>
      </c>
      <c r="AD2095">
        <v>749.7420241896001</v>
      </c>
      <c r="AE2095">
        <v>5066.8472999999994</v>
      </c>
      <c r="AF2095">
        <v>264.81</v>
      </c>
      <c r="AG2095">
        <v>0</v>
      </c>
      <c r="AH2095">
        <v>1732</v>
      </c>
      <c r="AI2095">
        <v>662</v>
      </c>
      <c r="AJ2095">
        <v>1232</v>
      </c>
      <c r="AK2095">
        <v>1099</v>
      </c>
      <c r="AL2095">
        <v>31325.470703125</v>
      </c>
      <c r="AM2095">
        <v>16175.30078125</v>
      </c>
      <c r="AN2095">
        <v>15150.1689453125</v>
      </c>
      <c r="AO2095" s="5" t="s">
        <v>1124</v>
      </c>
    </row>
    <row r="2096" spans="1:41" ht="15" x14ac:dyDescent="0.25">
      <c r="A2096">
        <v>2018</v>
      </c>
      <c r="B2096" s="5" t="s">
        <v>1807</v>
      </c>
      <c r="C2096" s="5" t="s">
        <v>363</v>
      </c>
      <c r="D2096" s="5" t="s">
        <v>91</v>
      </c>
      <c r="E2096" s="5" t="s">
        <v>115</v>
      </c>
      <c r="F2096" s="5" t="s">
        <v>423</v>
      </c>
      <c r="G2096" s="5" t="s">
        <v>97</v>
      </c>
      <c r="H2096" s="5" t="s">
        <v>319</v>
      </c>
      <c r="I2096">
        <v>346.8</v>
      </c>
      <c r="J2096">
        <v>414</v>
      </c>
      <c r="K2096">
        <v>21.78504614121</v>
      </c>
      <c r="L2096">
        <v>524.41379999999992</v>
      </c>
      <c r="M2096">
        <v>495.84374999999977</v>
      </c>
      <c r="N2096">
        <v>81</v>
      </c>
      <c r="O2096">
        <v>1370</v>
      </c>
      <c r="P2096">
        <v>3065.9356232869468</v>
      </c>
      <c r="Q2096">
        <v>124.84741995724291</v>
      </c>
      <c r="R2096">
        <v>330.35950553460299</v>
      </c>
      <c r="S2096">
        <v>3903.3584883216872</v>
      </c>
      <c r="T2096">
        <v>1467.75374592</v>
      </c>
      <c r="U2096"/>
      <c r="V2096">
        <v>387</v>
      </c>
      <c r="W2096">
        <v>582.60319200000004</v>
      </c>
      <c r="X2096">
        <v>551</v>
      </c>
      <c r="Y2096">
        <v>0</v>
      </c>
      <c r="Z2096">
        <v>660.55000000000007</v>
      </c>
      <c r="AA2096">
        <v>25848.930217304529</v>
      </c>
      <c r="AB2096">
        <v>435</v>
      </c>
      <c r="AC2096">
        <v>323.39999999999998</v>
      </c>
      <c r="AD2096">
        <v>976.93106116542549</v>
      </c>
      <c r="AE2096">
        <v>8501.1430869359992</v>
      </c>
      <c r="AF2096">
        <v>659.19833650198029</v>
      </c>
      <c r="AG2096">
        <v>3739</v>
      </c>
      <c r="AH2096">
        <v>691.78500836680428</v>
      </c>
      <c r="AI2096">
        <v>124.16133600000001</v>
      </c>
      <c r="AJ2096">
        <v>30.5929266990352</v>
      </c>
      <c r="AK2096">
        <v>537.48924487499983</v>
      </c>
      <c r="AL2096">
        <v>56194.87890625</v>
      </c>
      <c r="AM2096">
        <v>45037.171875</v>
      </c>
      <c r="AN2096">
        <v>11157.7099609375</v>
      </c>
      <c r="AO2096" s="5" t="s">
        <v>2812</v>
      </c>
    </row>
    <row r="2097" spans="1:41" ht="15" x14ac:dyDescent="0.25">
      <c r="A2097">
        <v>2018</v>
      </c>
      <c r="B2097" s="5" t="s">
        <v>803</v>
      </c>
      <c r="C2097" s="5" t="s">
        <v>363</v>
      </c>
      <c r="D2097" s="5" t="s">
        <v>91</v>
      </c>
      <c r="E2097" s="5" t="s">
        <v>115</v>
      </c>
      <c r="F2097" s="5" t="s">
        <v>423</v>
      </c>
      <c r="G2097" s="5" t="s">
        <v>97</v>
      </c>
      <c r="H2097" s="5" t="s">
        <v>319</v>
      </c>
      <c r="I2097">
        <v>782.97099999999978</v>
      </c>
      <c r="J2097">
        <v>1249.704</v>
      </c>
      <c r="K2097">
        <v>20.22</v>
      </c>
      <c r="L2097">
        <v>108.70650000000001</v>
      </c>
      <c r="M2097">
        <v>1377</v>
      </c>
      <c r="N2097">
        <v>209.65237999999999</v>
      </c>
      <c r="O2097">
        <v>1286.4829999999999</v>
      </c>
      <c r="P2097">
        <v>1324</v>
      </c>
      <c r="Q2097">
        <v>97.428129017804707</v>
      </c>
      <c r="R2097">
        <v>728.74134090700238</v>
      </c>
      <c r="S2097">
        <v>1402.5</v>
      </c>
      <c r="T2097">
        <v>2269.7224999999999</v>
      </c>
      <c r="U2097">
        <v>30.3</v>
      </c>
      <c r="V2097">
        <v>576</v>
      </c>
      <c r="W2097">
        <v>2569.857</v>
      </c>
      <c r="X2097">
        <v>1511.903245169196</v>
      </c>
      <c r="Y2097">
        <v>0</v>
      </c>
      <c r="Z2097">
        <v>548.43664355999999</v>
      </c>
      <c r="AA2097">
        <v>3835.2588543247398</v>
      </c>
      <c r="AB2097">
        <v>378</v>
      </c>
      <c r="AC2097">
        <v>494.32742000000002</v>
      </c>
      <c r="AD2097">
        <v>765.48660669758158</v>
      </c>
      <c r="AE2097">
        <v>5168.1842459999998</v>
      </c>
      <c r="AF2097">
        <v>274.15779300000003</v>
      </c>
      <c r="AG2097">
        <v>0</v>
      </c>
      <c r="AH2097">
        <v>1810.8168250000001</v>
      </c>
      <c r="AI2097">
        <v>675.24</v>
      </c>
      <c r="AJ2097">
        <v>1281.7728</v>
      </c>
      <c r="AK2097">
        <v>1120.98</v>
      </c>
      <c r="AL2097">
        <v>31897.8515625</v>
      </c>
      <c r="AM2097">
        <v>16709.642578125</v>
      </c>
      <c r="AN2097">
        <v>15188.208984375</v>
      </c>
      <c r="AO2097" s="5" t="s">
        <v>1125</v>
      </c>
    </row>
    <row r="2098" spans="1:41" ht="15" x14ac:dyDescent="0.25">
      <c r="A2098">
        <v>2018</v>
      </c>
      <c r="B2098" s="5" t="s">
        <v>1808</v>
      </c>
      <c r="C2098" s="5" t="s">
        <v>363</v>
      </c>
      <c r="D2098" s="5" t="s">
        <v>91</v>
      </c>
      <c r="E2098" s="5" t="s">
        <v>115</v>
      </c>
      <c r="F2098" s="5" t="s">
        <v>423</v>
      </c>
      <c r="G2098" s="5" t="s">
        <v>97</v>
      </c>
      <c r="H2098" s="5" t="s">
        <v>319</v>
      </c>
      <c r="I2098">
        <v>573.05232000000001</v>
      </c>
      <c r="J2098">
        <v>975</v>
      </c>
      <c r="K2098">
        <v>31.942882905000008</v>
      </c>
      <c r="L2098">
        <v>517.35419999999999</v>
      </c>
      <c r="M2098">
        <v>484.31249999999989</v>
      </c>
      <c r="N2098">
        <v>80.763230172534904</v>
      </c>
      <c r="O2098">
        <v>1746.95976</v>
      </c>
      <c r="P2098">
        <v>1797.3892137600001</v>
      </c>
      <c r="Q2098">
        <v>130.9588908485741</v>
      </c>
      <c r="R2098">
        <v>447.88241035241663</v>
      </c>
      <c r="S2098">
        <v>2851.4304000000002</v>
      </c>
      <c r="T2098">
        <v>2292.2506249999992</v>
      </c>
      <c r="U2098"/>
      <c r="V2098">
        <v>44</v>
      </c>
      <c r="W2098">
        <v>457.77555999999993</v>
      </c>
      <c r="X2098">
        <v>267.903245169196</v>
      </c>
      <c r="Y2098">
        <v>0</v>
      </c>
      <c r="Z2098">
        <v>544.21549056000003</v>
      </c>
      <c r="AA2098">
        <v>25598.69614547458</v>
      </c>
      <c r="AB2098">
        <v>433</v>
      </c>
      <c r="AC2098">
        <v>200.67326</v>
      </c>
      <c r="AD2098">
        <v>759.74072492641562</v>
      </c>
      <c r="AE2098">
        <v>4719.5655596106344</v>
      </c>
      <c r="AF2098">
        <v>649.18955169484218</v>
      </c>
      <c r="AG2098">
        <v>444.65006868131871</v>
      </c>
      <c r="AH2098">
        <v>801.77260546874982</v>
      </c>
      <c r="AI2098">
        <v>121.7268</v>
      </c>
      <c r="AJ2098">
        <v>1421.013820106328</v>
      </c>
      <c r="AK2098">
        <v>1306.8945000000001</v>
      </c>
      <c r="AL2098">
        <v>49700.1171875</v>
      </c>
      <c r="AM2098">
        <v>38144.40625</v>
      </c>
      <c r="AN2098">
        <v>11555.708984375</v>
      </c>
      <c r="AO2098" s="5" t="s">
        <v>2813</v>
      </c>
    </row>
    <row r="2099" spans="1:41" ht="15" x14ac:dyDescent="0.25">
      <c r="A2099">
        <v>2018</v>
      </c>
      <c r="B2099" s="5" t="s">
        <v>1806</v>
      </c>
      <c r="C2099" s="5" t="s">
        <v>363</v>
      </c>
      <c r="D2099" s="5" t="s">
        <v>91</v>
      </c>
      <c r="E2099" s="5" t="s">
        <v>115</v>
      </c>
      <c r="F2099" s="5" t="s">
        <v>423</v>
      </c>
      <c r="G2099" s="5" t="s">
        <v>97</v>
      </c>
      <c r="H2099" s="5" t="s">
        <v>319</v>
      </c>
      <c r="I2099">
        <v>550</v>
      </c>
      <c r="J2099">
        <v>204.4</v>
      </c>
      <c r="K2099">
        <v>84</v>
      </c>
      <c r="L2099">
        <v>44.163232127999997</v>
      </c>
      <c r="M2099">
        <v>494.99999999999977</v>
      </c>
      <c r="N2099">
        <v>83.158503647460918</v>
      </c>
      <c r="O2099">
        <v>1320</v>
      </c>
      <c r="P2099">
        <v>4671.1832324218813</v>
      </c>
      <c r="Q2099">
        <v>13.9909</v>
      </c>
      <c r="R2099">
        <v>353.69813685874931</v>
      </c>
      <c r="S2099">
        <v>2428</v>
      </c>
      <c r="T2099">
        <v>1457.033015625</v>
      </c>
      <c r="U2099"/>
      <c r="V2099">
        <v>0</v>
      </c>
      <c r="W2099">
        <v>348.93769364975998</v>
      </c>
      <c r="X2099">
        <v>900</v>
      </c>
      <c r="Y2099">
        <v>0</v>
      </c>
      <c r="Z2099">
        <v>165.89500047359999</v>
      </c>
      <c r="AA2099">
        <v>18811.407536837982</v>
      </c>
      <c r="AB2099">
        <v>408</v>
      </c>
      <c r="AC2099">
        <v>1104.3937800000001</v>
      </c>
      <c r="AD2099">
        <v>760.59619999999995</v>
      </c>
      <c r="AE2099">
        <v>1814.564538278694</v>
      </c>
      <c r="AF2099">
        <v>750.77494617599996</v>
      </c>
      <c r="AG2099">
        <v>1361.512372631654</v>
      </c>
      <c r="AH2099">
        <v>667.5</v>
      </c>
      <c r="AI2099">
        <v>126.64456272</v>
      </c>
      <c r="AJ2099">
        <v>30.5929266990352</v>
      </c>
      <c r="AK2099">
        <v>302</v>
      </c>
      <c r="AL2099">
        <v>39257.44921875</v>
      </c>
      <c r="AM2099">
        <v>29959.736328125</v>
      </c>
      <c r="AN2099">
        <v>9297.7119140625</v>
      </c>
      <c r="AO2099" s="5" t="s">
        <v>2814</v>
      </c>
    </row>
    <row r="2100" spans="1:41" ht="15" x14ac:dyDescent="0.25">
      <c r="A2100">
        <v>2018</v>
      </c>
      <c r="B2100" s="5" t="s">
        <v>1808</v>
      </c>
      <c r="C2100" s="5" t="s">
        <v>363</v>
      </c>
      <c r="D2100" s="5" t="s">
        <v>91</v>
      </c>
      <c r="E2100" s="5" t="s">
        <v>115</v>
      </c>
      <c r="F2100" s="5" t="s">
        <v>116</v>
      </c>
      <c r="G2100" s="5" t="s">
        <v>94</v>
      </c>
      <c r="H2100" s="5" t="s">
        <v>319</v>
      </c>
      <c r="I2100">
        <v>1020.9990979745675</v>
      </c>
      <c r="J2100">
        <v>960.33341342998483</v>
      </c>
      <c r="K2100">
        <v>324.86334935554419</v>
      </c>
      <c r="L2100">
        <v>512.56217342763637</v>
      </c>
      <c r="M2100">
        <v>2126.4368839760718</v>
      </c>
      <c r="N2100">
        <v>312.4876027134282</v>
      </c>
      <c r="O2100">
        <v>1801.8427071099939</v>
      </c>
      <c r="P2100">
        <v>2194.8345417303863</v>
      </c>
      <c r="Q2100">
        <v>142.5472835098233</v>
      </c>
      <c r="R2100">
        <v>974.7156054165049</v>
      </c>
      <c r="S2100">
        <v>3382.7040821783648</v>
      </c>
      <c r="T2100">
        <v>3037.214488419294</v>
      </c>
      <c r="U2100">
        <v>30.939366605289923</v>
      </c>
      <c r="V2100">
        <v>43.31511324740589</v>
      </c>
      <c r="W2100">
        <v>505.34298788640211</v>
      </c>
      <c r="X2100">
        <v>656.09499577431313</v>
      </c>
      <c r="Y2100">
        <v>1902.7710462253303</v>
      </c>
      <c r="Z2100">
        <v>1725.6044982017891</v>
      </c>
      <c r="AA2100">
        <v>31593.983600416817</v>
      </c>
      <c r="AB2100">
        <v>738.41954964625279</v>
      </c>
      <c r="AC2100">
        <v>779.67203845330607</v>
      </c>
      <c r="AD2100">
        <v>1441.2439383694775</v>
      </c>
      <c r="AE2100">
        <v>4554.9373617738956</v>
      </c>
      <c r="AF2100">
        <v>1578.5257230934733</v>
      </c>
      <c r="AG2100">
        <v>11340.571474206215</v>
      </c>
      <c r="AH2100">
        <v>2837.6555738151742</v>
      </c>
      <c r="AI2100">
        <v>421.80669805211932</v>
      </c>
      <c r="AJ2100">
        <v>2334.6330384241687</v>
      </c>
      <c r="AK2100">
        <v>1334.5180129081721</v>
      </c>
      <c r="AL2100">
        <v>80611.5703125</v>
      </c>
      <c r="AM2100">
        <v>62003.43359375</v>
      </c>
      <c r="AN2100">
        <v>18608.142578125</v>
      </c>
      <c r="AO2100" s="5" t="s">
        <v>2816</v>
      </c>
    </row>
    <row r="2101" spans="1:41" ht="15" x14ac:dyDescent="0.25">
      <c r="A2101">
        <v>2018</v>
      </c>
      <c r="B2101" s="5" t="s">
        <v>1807</v>
      </c>
      <c r="C2101" s="5" t="s">
        <v>363</v>
      </c>
      <c r="D2101" s="5" t="s">
        <v>91</v>
      </c>
      <c r="E2101" s="5" t="s">
        <v>115</v>
      </c>
      <c r="F2101" s="5" t="s">
        <v>116</v>
      </c>
      <c r="G2101" s="5" t="s">
        <v>94</v>
      </c>
      <c r="H2101" s="5" t="s">
        <v>319</v>
      </c>
      <c r="I2101">
        <v>465.31550571778376</v>
      </c>
      <c r="J2101">
        <v>293.4413492816289</v>
      </c>
      <c r="K2101">
        <v>153.34260983881509</v>
      </c>
      <c r="L2101">
        <v>525.59501441304212</v>
      </c>
      <c r="M2101">
        <v>1968.734041663339</v>
      </c>
      <c r="N2101">
        <v>696.91572333640795</v>
      </c>
      <c r="O2101">
        <v>1315.3792524087976</v>
      </c>
      <c r="P2101">
        <v>3405.4796074266924</v>
      </c>
      <c r="Q2101">
        <v>123.36677345342741</v>
      </c>
      <c r="R2101">
        <v>557.53500554329719</v>
      </c>
      <c r="S2101">
        <v>3384.1127688566089</v>
      </c>
      <c r="T2101">
        <v>1818.9606132604274</v>
      </c>
      <c r="U2101">
        <v>31.72605720803071</v>
      </c>
      <c r="V2101">
        <v>378.59761601583313</v>
      </c>
      <c r="W2101">
        <v>633.46360892034647</v>
      </c>
      <c r="X2101">
        <v>570.01149450428511</v>
      </c>
      <c r="Y2101">
        <v>2955.8109965481945</v>
      </c>
      <c r="Z2101">
        <v>1374.7958123479975</v>
      </c>
      <c r="AA2101">
        <v>31886.383950446765</v>
      </c>
      <c r="AB2101">
        <v>773.05826063568168</v>
      </c>
      <c r="AC2101">
        <v>1040.6146764234072</v>
      </c>
      <c r="AD2101">
        <v>984.43020856227554</v>
      </c>
      <c r="AE2101">
        <v>8474.8938865563014</v>
      </c>
      <c r="AF2101">
        <v>1422.0393407107604</v>
      </c>
      <c r="AG2101">
        <v>14590.813709973323</v>
      </c>
      <c r="AH2101">
        <v>2227.169216003756</v>
      </c>
      <c r="AI2101">
        <v>371.19486933395928</v>
      </c>
      <c r="AJ2101">
        <v>3874.5447365307505</v>
      </c>
      <c r="AK2101">
        <v>724.13155992663599</v>
      </c>
      <c r="AL2101">
        <v>87021.8671875</v>
      </c>
      <c r="AM2101">
        <v>72097.875</v>
      </c>
      <c r="AN2101">
        <v>14923.990234375</v>
      </c>
      <c r="AO2101" s="5" t="s">
        <v>2817</v>
      </c>
    </row>
    <row r="2102" spans="1:41" ht="15" x14ac:dyDescent="0.25">
      <c r="A2102">
        <v>2018</v>
      </c>
      <c r="B2102" s="5" t="s">
        <v>1806</v>
      </c>
      <c r="C2102" s="5" t="s">
        <v>363</v>
      </c>
      <c r="D2102" s="5" t="s">
        <v>91</v>
      </c>
      <c r="E2102" s="5" t="s">
        <v>115</v>
      </c>
      <c r="F2102" s="5" t="s">
        <v>116</v>
      </c>
      <c r="G2102" s="5" t="s">
        <v>94</v>
      </c>
      <c r="H2102" s="5" t="s">
        <v>319</v>
      </c>
      <c r="I2102">
        <v>535.62698902076181</v>
      </c>
      <c r="J2102">
        <v>535.62698902076181</v>
      </c>
      <c r="K2102">
        <v>171.40063648664378</v>
      </c>
      <c r="L2102">
        <v>482.06429011868568</v>
      </c>
      <c r="M2102">
        <v>1719.3626347566455</v>
      </c>
      <c r="N2102">
        <v>703.01042308974991</v>
      </c>
      <c r="O2102">
        <v>1355.1362822225274</v>
      </c>
      <c r="P2102">
        <v>5127.7760720431279</v>
      </c>
      <c r="Q2102">
        <v>27.102725644450551</v>
      </c>
      <c r="R2102">
        <v>346.0527001972801</v>
      </c>
      <c r="S2102">
        <v>2838.8230418100379</v>
      </c>
      <c r="T2102">
        <v>1997.8886690474417</v>
      </c>
      <c r="U2102">
        <v>33.108175445351328</v>
      </c>
      <c r="V2102">
        <v>0</v>
      </c>
      <c r="W2102">
        <v>399.57773380948834</v>
      </c>
      <c r="X2102">
        <v>1072.6476482653841</v>
      </c>
      <c r="Y2102">
        <v>1133.3867087679321</v>
      </c>
      <c r="Z2102">
        <v>267.81349451038091</v>
      </c>
      <c r="AA2102">
        <v>24587.771462003624</v>
      </c>
      <c r="AB2102">
        <v>814.15302331155794</v>
      </c>
      <c r="AC2102">
        <v>1045.6758289210022</v>
      </c>
      <c r="AD2102">
        <v>859.89556817393088</v>
      </c>
      <c r="AE2102">
        <v>1817.7037499408573</v>
      </c>
      <c r="AF2102">
        <v>1633.6623165133235</v>
      </c>
      <c r="AG2102">
        <v>5056.1374642485243</v>
      </c>
      <c r="AH2102">
        <v>1483.1511325984895</v>
      </c>
      <c r="AI2102">
        <v>544.19702084509402</v>
      </c>
      <c r="AJ2102">
        <v>746.58153088921961</v>
      </c>
      <c r="AK2102">
        <v>532.41322708663722</v>
      </c>
      <c r="AL2102">
        <v>57867.74609375</v>
      </c>
      <c r="AM2102">
        <v>44079.1015625</v>
      </c>
      <c r="AN2102">
        <v>13788.6474609375</v>
      </c>
      <c r="AO2102" s="5" t="s">
        <v>2815</v>
      </c>
    </row>
    <row r="2103" spans="1:41" ht="15" x14ac:dyDescent="0.25">
      <c r="A2103">
        <v>2018</v>
      </c>
      <c r="B2103" s="5" t="s">
        <v>803</v>
      </c>
      <c r="C2103" s="5" t="s">
        <v>363</v>
      </c>
      <c r="D2103" s="5" t="s">
        <v>91</v>
      </c>
      <c r="E2103" s="5" t="s">
        <v>115</v>
      </c>
      <c r="F2103" s="5" t="s">
        <v>116</v>
      </c>
      <c r="G2103" s="5" t="s">
        <v>94</v>
      </c>
      <c r="H2103" s="5" t="s">
        <v>319</v>
      </c>
      <c r="I2103">
        <v>1010</v>
      </c>
      <c r="J2103">
        <v>2643.5</v>
      </c>
      <c r="K2103">
        <v>215</v>
      </c>
      <c r="L2103">
        <v>350</v>
      </c>
      <c r="M2103">
        <v>3350</v>
      </c>
      <c r="N2103">
        <v>435</v>
      </c>
      <c r="O2103">
        <v>1624.232</v>
      </c>
      <c r="P2103">
        <v>1412.873</v>
      </c>
      <c r="Q2103">
        <v>109.1503723896227</v>
      </c>
      <c r="R2103">
        <v>1260.482021764268</v>
      </c>
      <c r="S2103">
        <v>1925</v>
      </c>
      <c r="T2103">
        <v>2945</v>
      </c>
      <c r="U2103">
        <v>117</v>
      </c>
      <c r="V2103">
        <v>900</v>
      </c>
      <c r="W2103">
        <v>2567</v>
      </c>
      <c r="X2103">
        <v>2483.1636889007318</v>
      </c>
      <c r="Y2103">
        <v>1780</v>
      </c>
      <c r="Z2103">
        <v>2273.281431332</v>
      </c>
      <c r="AA2103">
        <v>5306.8764258586534</v>
      </c>
      <c r="AB2103">
        <v>507</v>
      </c>
      <c r="AC2103">
        <v>783.24749999999995</v>
      </c>
      <c r="AD2103">
        <v>1817.3467370832</v>
      </c>
      <c r="AE2103">
        <v>5066.8472999999994</v>
      </c>
      <c r="AF2103">
        <v>1143.0965000000001</v>
      </c>
      <c r="AG2103">
        <v>1798</v>
      </c>
      <c r="AH2103">
        <v>3708.299</v>
      </c>
      <c r="AI2103">
        <v>954</v>
      </c>
      <c r="AJ2103">
        <v>2542</v>
      </c>
      <c r="AK2103">
        <v>1317</v>
      </c>
      <c r="AL2103">
        <v>52344.40234375</v>
      </c>
      <c r="AM2103">
        <v>28931.35546875</v>
      </c>
      <c r="AN2103">
        <v>23413.04296875</v>
      </c>
      <c r="AO2103" s="5" t="s">
        <v>1126</v>
      </c>
    </row>
    <row r="2104" spans="1:41" ht="15" x14ac:dyDescent="0.25">
      <c r="A2104">
        <v>2018</v>
      </c>
      <c r="B2104" s="5" t="s">
        <v>1808</v>
      </c>
      <c r="C2104" s="5" t="s">
        <v>363</v>
      </c>
      <c r="D2104" s="5" t="s">
        <v>91</v>
      </c>
      <c r="E2104" s="5" t="s">
        <v>115</v>
      </c>
      <c r="F2104" s="5" t="s">
        <v>116</v>
      </c>
      <c r="G2104" s="5" t="s">
        <v>97</v>
      </c>
      <c r="H2104" s="5" t="s">
        <v>319</v>
      </c>
      <c r="I2104">
        <v>1050.59592</v>
      </c>
      <c r="J2104">
        <v>1212.5</v>
      </c>
      <c r="K2104">
        <v>276.83831851000002</v>
      </c>
      <c r="L2104">
        <v>539.0462</v>
      </c>
      <c r="M2104">
        <v>2164.7062500000002</v>
      </c>
      <c r="N2104">
        <v>317.80855509452039</v>
      </c>
      <c r="O2104">
        <v>1746.95976</v>
      </c>
      <c r="P2104">
        <v>2258.4586207679999</v>
      </c>
      <c r="Q2104">
        <v>144.6783936993771</v>
      </c>
      <c r="R2104">
        <v>1010.165563368182</v>
      </c>
      <c r="S2104">
        <v>3425.8944000000001</v>
      </c>
      <c r="T2104">
        <v>3034.0126249999989</v>
      </c>
      <c r="U2104">
        <v>31.52412</v>
      </c>
      <c r="V2104">
        <v>44</v>
      </c>
      <c r="W2104">
        <v>509.79550999999992</v>
      </c>
      <c r="X2104">
        <v>661.8764136110849</v>
      </c>
      <c r="Y2104">
        <v>1975.4046000000001</v>
      </c>
      <c r="Z2104">
        <v>1751.0637311999999</v>
      </c>
      <c r="AA2104">
        <v>32624.506125289779</v>
      </c>
      <c r="AB2104">
        <v>716</v>
      </c>
      <c r="AC2104">
        <v>780.99866999999995</v>
      </c>
      <c r="AD2104">
        <v>1462.7908213900939</v>
      </c>
      <c r="AE2104">
        <v>4719.5655596106344</v>
      </c>
      <c r="AF2104">
        <v>1646.841142167063</v>
      </c>
      <c r="AG2104">
        <v>11973.027845264331</v>
      </c>
      <c r="AH2104">
        <v>2941.4364319296869</v>
      </c>
      <c r="AI2104">
        <v>425.52359999999999</v>
      </c>
      <c r="AJ2104">
        <v>2414.123853857936</v>
      </c>
      <c r="AK2104">
        <v>1386.16515</v>
      </c>
      <c r="AL2104">
        <v>83246.3125</v>
      </c>
      <c r="AM2104">
        <v>64494.30859375</v>
      </c>
      <c r="AN2104">
        <v>18752</v>
      </c>
      <c r="AO2104" s="5" t="s">
        <v>2820</v>
      </c>
    </row>
    <row r="2105" spans="1:41" ht="15" x14ac:dyDescent="0.25">
      <c r="A2105">
        <v>2018</v>
      </c>
      <c r="B2105" s="5" t="s">
        <v>1806</v>
      </c>
      <c r="C2105" s="5" t="s">
        <v>363</v>
      </c>
      <c r="D2105" s="5" t="s">
        <v>91</v>
      </c>
      <c r="E2105" s="5" t="s">
        <v>115</v>
      </c>
      <c r="F2105" s="5" t="s">
        <v>116</v>
      </c>
      <c r="G2105" s="5" t="s">
        <v>97</v>
      </c>
      <c r="H2105" s="5" t="s">
        <v>319</v>
      </c>
      <c r="I2105">
        <v>550</v>
      </c>
      <c r="J2105">
        <v>511</v>
      </c>
      <c r="K2105">
        <v>179</v>
      </c>
      <c r="L2105">
        <v>496.83636144000002</v>
      </c>
      <c r="M2105">
        <v>1765.4999999999991</v>
      </c>
      <c r="N2105">
        <v>742.48663970947246</v>
      </c>
      <c r="O2105">
        <v>1391.5</v>
      </c>
      <c r="P2105">
        <v>5322.8152324218809</v>
      </c>
      <c r="Q2105">
        <v>27.9818</v>
      </c>
      <c r="R2105">
        <v>353.69813685874931</v>
      </c>
      <c r="S2105">
        <v>2925</v>
      </c>
      <c r="T2105">
        <v>2058.6110410156248</v>
      </c>
      <c r="U2105">
        <v>30</v>
      </c>
      <c r="V2105">
        <v>0</v>
      </c>
      <c r="W2105">
        <v>402.95281650575998</v>
      </c>
      <c r="X2105">
        <v>1158.8263214999999</v>
      </c>
      <c r="Y2105">
        <v>1201</v>
      </c>
      <c r="Z2105">
        <v>276.49166745600002</v>
      </c>
      <c r="AA2105">
        <v>25606.955768658521</v>
      </c>
      <c r="AB2105">
        <v>760</v>
      </c>
      <c r="AC2105">
        <v>1104.3937800000001</v>
      </c>
      <c r="AD2105">
        <v>887.78620000000001</v>
      </c>
      <c r="AE2105">
        <v>1877.639412459622</v>
      </c>
      <c r="AF2105">
        <v>1683.7232248800001</v>
      </c>
      <c r="AG2105">
        <v>5229.9145035882048</v>
      </c>
      <c r="AH2105">
        <v>1540.2562499999999</v>
      </c>
      <c r="AI2105">
        <v>549.87553728000012</v>
      </c>
      <c r="AJ2105">
        <v>778.93528568358818</v>
      </c>
      <c r="AK2105">
        <v>539</v>
      </c>
      <c r="AL2105">
        <v>59952.1796875</v>
      </c>
      <c r="AM2105">
        <v>45793.87109375</v>
      </c>
      <c r="AN2105">
        <v>14158.30859375</v>
      </c>
      <c r="AO2105" s="5" t="s">
        <v>2818</v>
      </c>
    </row>
    <row r="2106" spans="1:41" ht="15" x14ac:dyDescent="0.25">
      <c r="A2106">
        <v>2018</v>
      </c>
      <c r="B2106" s="5" t="s">
        <v>1807</v>
      </c>
      <c r="C2106" s="5" t="s">
        <v>363</v>
      </c>
      <c r="D2106" s="5" t="s">
        <v>91</v>
      </c>
      <c r="E2106" s="5" t="s">
        <v>115</v>
      </c>
      <c r="F2106" s="5" t="s">
        <v>116</v>
      </c>
      <c r="G2106" s="5" t="s">
        <v>97</v>
      </c>
      <c r="H2106" s="5" t="s">
        <v>319</v>
      </c>
      <c r="I2106">
        <v>448.8</v>
      </c>
      <c r="J2106">
        <v>759</v>
      </c>
      <c r="K2106">
        <v>157.94158452377249</v>
      </c>
      <c r="L2106">
        <v>546.40179999999987</v>
      </c>
      <c r="M2106">
        <v>2001.2468749999989</v>
      </c>
      <c r="N2106">
        <v>724</v>
      </c>
      <c r="O2106">
        <v>1408.5</v>
      </c>
      <c r="P2106">
        <v>3502.6515711059551</v>
      </c>
      <c r="Q2106">
        <v>140.10654906312811</v>
      </c>
      <c r="R2106">
        <v>580.7018282203295</v>
      </c>
      <c r="S2106">
        <v>4443.8235097816123</v>
      </c>
      <c r="T2106">
        <v>1912.5276083199999</v>
      </c>
      <c r="U2106">
        <v>32.154602400000002</v>
      </c>
      <c r="V2106">
        <v>387</v>
      </c>
      <c r="W2106">
        <v>635.66359199999999</v>
      </c>
      <c r="X2106">
        <v>605.63634999999999</v>
      </c>
      <c r="Y2106">
        <v>3152</v>
      </c>
      <c r="Z2106">
        <v>1561.3</v>
      </c>
      <c r="AA2106">
        <v>32943.419360666252</v>
      </c>
      <c r="AB2106">
        <v>634</v>
      </c>
      <c r="AC2106">
        <v>1081.9000000000001</v>
      </c>
      <c r="AD2106">
        <v>1118.0086457171101</v>
      </c>
      <c r="AE2106">
        <v>8504.3267109359986</v>
      </c>
      <c r="AF2106">
        <v>1478.349210537529</v>
      </c>
      <c r="AG2106">
        <v>15358</v>
      </c>
      <c r="AH2106">
        <v>2428.1653793674832</v>
      </c>
      <c r="AI2106">
        <v>372.48400800000007</v>
      </c>
      <c r="AJ2106">
        <v>4223.4481398433009</v>
      </c>
      <c r="AK2106">
        <v>781.39656700471937</v>
      </c>
      <c r="AL2106">
        <v>91922.953125</v>
      </c>
      <c r="AM2106">
        <v>75423.5546875</v>
      </c>
      <c r="AN2106">
        <v>16499.396484375</v>
      </c>
      <c r="AO2106" s="5" t="s">
        <v>2819</v>
      </c>
    </row>
    <row r="2107" spans="1:41" ht="15" x14ac:dyDescent="0.25">
      <c r="A2107">
        <v>2018</v>
      </c>
      <c r="B2107" s="5" t="s">
        <v>803</v>
      </c>
      <c r="C2107" s="5" t="s">
        <v>363</v>
      </c>
      <c r="D2107" s="5" t="s">
        <v>91</v>
      </c>
      <c r="E2107" s="5" t="s">
        <v>115</v>
      </c>
      <c r="F2107" s="5" t="s">
        <v>116</v>
      </c>
      <c r="G2107" s="5" t="s">
        <v>97</v>
      </c>
      <c r="H2107" s="5" t="s">
        <v>319</v>
      </c>
      <c r="I2107">
        <v>1040.5272500000001</v>
      </c>
      <c r="J2107">
        <v>2752.99377</v>
      </c>
      <c r="K2107">
        <v>217.36500000000001</v>
      </c>
      <c r="L2107">
        <v>362.3549999999999</v>
      </c>
      <c r="M2107">
        <v>3417</v>
      </c>
      <c r="N2107">
        <v>442.71255000000002</v>
      </c>
      <c r="O2107">
        <v>1589.3309999999999</v>
      </c>
      <c r="P2107">
        <v>1471</v>
      </c>
      <c r="Q2107">
        <v>111.4425302098047</v>
      </c>
      <c r="R2107">
        <v>1281.3388111126251</v>
      </c>
      <c r="S2107">
        <v>1963.5</v>
      </c>
      <c r="T2107">
        <v>3004.1945000000001</v>
      </c>
      <c r="U2107">
        <v>118.17</v>
      </c>
      <c r="V2107">
        <v>919</v>
      </c>
      <c r="W2107">
        <v>2620.9070000000002</v>
      </c>
      <c r="X2107">
        <v>2583.4835019323218</v>
      </c>
      <c r="Y2107">
        <v>1831.0147999999999</v>
      </c>
      <c r="Z2107">
        <v>2321.0203413899721</v>
      </c>
      <c r="AA2107">
        <v>5553.2358830952562</v>
      </c>
      <c r="AB2107">
        <v>507</v>
      </c>
      <c r="AC2107">
        <v>797.1109899999999</v>
      </c>
      <c r="AD2107">
        <v>1855.5110185619469</v>
      </c>
      <c r="AE2107">
        <v>5168.1842459999998</v>
      </c>
      <c r="AF2107">
        <v>1183.4478064499999</v>
      </c>
      <c r="AG2107">
        <v>1872</v>
      </c>
      <c r="AH2107">
        <v>3877.0497813687489</v>
      </c>
      <c r="AI2107">
        <v>973.08</v>
      </c>
      <c r="AJ2107">
        <v>2644.6968000000002</v>
      </c>
      <c r="AK2107">
        <v>1343.34</v>
      </c>
      <c r="AL2107">
        <v>53822.01171875</v>
      </c>
      <c r="AM2107">
        <v>29870.25</v>
      </c>
      <c r="AN2107">
        <v>23951.76171875</v>
      </c>
      <c r="AO2107" s="5" t="s">
        <v>1127</v>
      </c>
    </row>
    <row r="2108" spans="1:41" ht="15" x14ac:dyDescent="0.25">
      <c r="A2108">
        <v>2018</v>
      </c>
      <c r="B2108" s="5" t="s">
        <v>1806</v>
      </c>
      <c r="C2108" s="5" t="s">
        <v>363</v>
      </c>
      <c r="D2108" s="5" t="s">
        <v>91</v>
      </c>
      <c r="E2108" s="5" t="s">
        <v>27</v>
      </c>
      <c r="F2108" s="5" t="s">
        <v>27</v>
      </c>
      <c r="G2108" s="5" t="s">
        <v>94</v>
      </c>
      <c r="H2108" s="5" t="s">
        <v>319</v>
      </c>
      <c r="I2108">
        <v>889.14080177446465</v>
      </c>
      <c r="J2108">
        <v>4858.1367904183098</v>
      </c>
      <c r="K2108">
        <v>42.850159121660944</v>
      </c>
      <c r="L2108">
        <v>278.52603429079613</v>
      </c>
      <c r="M2108">
        <v>4761.7239323945723</v>
      </c>
      <c r="N2108">
        <v>1437.5157131339206</v>
      </c>
      <c r="O2108">
        <v>1446.192870356057</v>
      </c>
      <c r="P2108">
        <v>8377.0989828869097</v>
      </c>
      <c r="Q2108">
        <v>0</v>
      </c>
      <c r="R2108">
        <v>4091.839360440812</v>
      </c>
      <c r="S2108">
        <v>3214.8331881026124</v>
      </c>
      <c r="T2108">
        <v>107.12539780415237</v>
      </c>
      <c r="U2108">
        <v>175.67330324005198</v>
      </c>
      <c r="V2108">
        <v>15185.025138738598</v>
      </c>
      <c r="W2108">
        <v>3342.3124114895541</v>
      </c>
      <c r="X2108">
        <v>1539.2775491301113</v>
      </c>
      <c r="Y2108">
        <v>30522.168342359091</v>
      </c>
      <c r="Z2108">
        <v>876.2857540379664</v>
      </c>
      <c r="AA2108">
        <v>30293.03872165069</v>
      </c>
      <c r="AB2108">
        <v>176.75690637685142</v>
      </c>
      <c r="AC2108">
        <v>1017.5450529714448</v>
      </c>
      <c r="AD2108">
        <v>5358.948025152722</v>
      </c>
      <c r="AE2108">
        <v>10654.615317769942</v>
      </c>
      <c r="AF2108">
        <v>4884.9181398693481</v>
      </c>
      <c r="AG2108">
        <v>35418.485583966671</v>
      </c>
      <c r="AH2108">
        <v>18790.214617225822</v>
      </c>
      <c r="AI2108">
        <v>208.89452571809713</v>
      </c>
      <c r="AJ2108">
        <v>6465.3363586971454</v>
      </c>
      <c r="AK2108">
        <v>441.35663895310773</v>
      </c>
      <c r="AL2108">
        <v>194855.859375</v>
      </c>
      <c r="AM2108">
        <v>155425.375</v>
      </c>
      <c r="AN2108">
        <v>39430.484375</v>
      </c>
      <c r="AO2108" s="5" t="s">
        <v>2823</v>
      </c>
    </row>
    <row r="2109" spans="1:41" ht="15" x14ac:dyDescent="0.25">
      <c r="A2109">
        <v>2018</v>
      </c>
      <c r="B2109" s="5" t="s">
        <v>803</v>
      </c>
      <c r="C2109" s="5" t="s">
        <v>363</v>
      </c>
      <c r="D2109" s="5" t="s">
        <v>91</v>
      </c>
      <c r="E2109" s="5" t="s">
        <v>27</v>
      </c>
      <c r="F2109" s="5" t="s">
        <v>27</v>
      </c>
      <c r="G2109" s="5" t="s">
        <v>94</v>
      </c>
      <c r="H2109" s="5" t="s">
        <v>319</v>
      </c>
      <c r="I2109">
        <v>6380</v>
      </c>
      <c r="J2109">
        <v>3288</v>
      </c>
      <c r="K2109">
        <v>0</v>
      </c>
      <c r="L2109">
        <v>250</v>
      </c>
      <c r="M2109">
        <v>3625</v>
      </c>
      <c r="N2109">
        <v>1255</v>
      </c>
      <c r="O2109">
        <v>408.84500000000003</v>
      </c>
      <c r="P2109">
        <v>6088.9</v>
      </c>
      <c r="Q2109">
        <v>0</v>
      </c>
      <c r="R2109">
        <v>518.92882346925001</v>
      </c>
      <c r="S2109">
        <v>3750</v>
      </c>
      <c r="T2109">
        <v>0</v>
      </c>
      <c r="U2109">
        <v>195</v>
      </c>
      <c r="V2109">
        <v>2596</v>
      </c>
      <c r="W2109">
        <v>1490</v>
      </c>
      <c r="X2109">
        <v>3251.9612152043578</v>
      </c>
      <c r="Y2109">
        <v>18248</v>
      </c>
      <c r="Z2109">
        <v>567.78210799999999</v>
      </c>
      <c r="AA2109">
        <v>48610.798440967701</v>
      </c>
      <c r="AB2109">
        <v>136</v>
      </c>
      <c r="AC2109">
        <v>893.55000000000007</v>
      </c>
      <c r="AD2109">
        <v>7620.2122595440014</v>
      </c>
      <c r="AE2109">
        <v>5025.3824000000004</v>
      </c>
      <c r="AF2109">
        <v>2859.9479999999999</v>
      </c>
      <c r="AG2109">
        <v>39997</v>
      </c>
      <c r="AH2109">
        <v>1438.4964724616609</v>
      </c>
      <c r="AI2109">
        <v>416</v>
      </c>
      <c r="AJ2109">
        <v>4816</v>
      </c>
      <c r="AK2109">
        <v>309</v>
      </c>
      <c r="AL2109">
        <v>164035.8125</v>
      </c>
      <c r="AM2109">
        <v>141590.28125</v>
      </c>
      <c r="AN2109">
        <v>22445.513671875</v>
      </c>
      <c r="AO2109" s="5" t="s">
        <v>1128</v>
      </c>
    </row>
    <row r="2110" spans="1:41" ht="15" x14ac:dyDescent="0.25">
      <c r="A2110">
        <v>2018</v>
      </c>
      <c r="B2110" s="5" t="s">
        <v>1808</v>
      </c>
      <c r="C2110" s="5" t="s">
        <v>363</v>
      </c>
      <c r="D2110" s="5" t="s">
        <v>91</v>
      </c>
      <c r="E2110" s="5" t="s">
        <v>27</v>
      </c>
      <c r="F2110" s="5" t="s">
        <v>27</v>
      </c>
      <c r="G2110" s="5" t="s">
        <v>94</v>
      </c>
      <c r="H2110" s="5" t="s">
        <v>319</v>
      </c>
      <c r="I2110">
        <v>4310.8850803370624</v>
      </c>
      <c r="J2110">
        <v>7628.861363486506</v>
      </c>
      <c r="K2110">
        <v>41.252488807053233</v>
      </c>
      <c r="L2110">
        <v>295.98660719060695</v>
      </c>
      <c r="M2110">
        <v>7187.7691927271944</v>
      </c>
      <c r="N2110">
        <v>1331.4240762476431</v>
      </c>
      <c r="O2110">
        <v>800.73819939747113</v>
      </c>
      <c r="P2110">
        <v>10403.121931543879</v>
      </c>
      <c r="Q2110">
        <v>0</v>
      </c>
      <c r="R2110">
        <v>533.15216920092382</v>
      </c>
      <c r="S2110">
        <v>4073.6832696965066</v>
      </c>
      <c r="T2110">
        <v>0</v>
      </c>
      <c r="U2110">
        <v>154.69683302644961</v>
      </c>
      <c r="V2110">
        <v>8141.1786660719554</v>
      </c>
      <c r="W2110">
        <v>4393.3900579511692</v>
      </c>
      <c r="X2110">
        <v>2122.6561632716634</v>
      </c>
      <c r="Y2110">
        <v>44050.032141791344</v>
      </c>
      <c r="Z2110">
        <v>1540.1627009235526</v>
      </c>
      <c r="AA2110">
        <v>30739.544802731583</v>
      </c>
      <c r="AB2110">
        <v>175.32307742997622</v>
      </c>
      <c r="AC2110">
        <v>1884.2074262621563</v>
      </c>
      <c r="AD2110">
        <v>8425.804428780395</v>
      </c>
      <c r="AE2110">
        <v>6176.5134169527419</v>
      </c>
      <c r="AF2110">
        <v>6882.3721526875433</v>
      </c>
      <c r="AG2110">
        <v>35632.478160917184</v>
      </c>
      <c r="AH2110">
        <v>9782.2327053526042</v>
      </c>
      <c r="AI2110">
        <v>402.21176586876902</v>
      </c>
      <c r="AJ2110">
        <v>8907.9593017730567</v>
      </c>
      <c r="AK2110">
        <v>307.33104161254658</v>
      </c>
      <c r="AL2110">
        <v>206324.984375</v>
      </c>
      <c r="AM2110">
        <v>168612.59375</v>
      </c>
      <c r="AN2110">
        <v>37712.39453125</v>
      </c>
      <c r="AO2110" s="5" t="s">
        <v>2821</v>
      </c>
    </row>
    <row r="2111" spans="1:41" ht="15" x14ac:dyDescent="0.25">
      <c r="A2111">
        <v>2018</v>
      </c>
      <c r="B2111" s="5" t="s">
        <v>1807</v>
      </c>
      <c r="C2111" s="5" t="s">
        <v>363</v>
      </c>
      <c r="D2111" s="5" t="s">
        <v>91</v>
      </c>
      <c r="E2111" s="5" t="s">
        <v>27</v>
      </c>
      <c r="F2111" s="5" t="s">
        <v>27</v>
      </c>
      <c r="G2111" s="5" t="s">
        <v>94</v>
      </c>
      <c r="H2111" s="5" t="s">
        <v>319</v>
      </c>
      <c r="I2111">
        <v>4790.6346384126373</v>
      </c>
      <c r="J2111">
        <v>4766.1988853016092</v>
      </c>
      <c r="K2111">
        <v>42.301409610707616</v>
      </c>
      <c r="L2111">
        <v>303.51261395682712</v>
      </c>
      <c r="M2111">
        <v>5458.5078002131941</v>
      </c>
      <c r="N2111">
        <v>1430.8451800821849</v>
      </c>
      <c r="O2111">
        <v>1636.0493181037275</v>
      </c>
      <c r="P2111">
        <v>9257.663493303362</v>
      </c>
      <c r="Q2111">
        <v>0</v>
      </c>
      <c r="R2111">
        <v>3991.3204215992096</v>
      </c>
      <c r="S2111">
        <v>8883.2960182485986</v>
      </c>
      <c r="T2111">
        <v>105.75352402676903</v>
      </c>
      <c r="U2111">
        <v>158.63028604015355</v>
      </c>
      <c r="V2111">
        <v>15815.439518203309</v>
      </c>
      <c r="W2111">
        <v>4187.8395514600534</v>
      </c>
      <c r="X2111">
        <v>1931.0593487288024</v>
      </c>
      <c r="Y2111">
        <v>25312.105975807168</v>
      </c>
      <c r="Z2111">
        <v>453.68261807483913</v>
      </c>
      <c r="AA2111">
        <v>31879.745753922951</v>
      </c>
      <c r="AB2111">
        <v>179.78099084550735</v>
      </c>
      <c r="AC2111">
        <v>1019.5697251420803</v>
      </c>
      <c r="AD2111">
        <v>7878.373156184226</v>
      </c>
      <c r="AE2111">
        <v>530.19529270820658</v>
      </c>
      <c r="AF2111">
        <v>7013.2182829413978</v>
      </c>
      <c r="AG2111">
        <v>41546.329449156481</v>
      </c>
      <c r="AH2111">
        <v>22553.953074573586</v>
      </c>
      <c r="AI2111">
        <v>412.4387437043992</v>
      </c>
      <c r="AJ2111">
        <v>6187.1438320355601</v>
      </c>
      <c r="AK2111">
        <v>494.04549790788076</v>
      </c>
      <c r="AL2111">
        <v>208219.625</v>
      </c>
      <c r="AM2111">
        <v>154456.234375</v>
      </c>
      <c r="AN2111">
        <v>53763.3984375</v>
      </c>
      <c r="AO2111" s="5" t="s">
        <v>2822</v>
      </c>
    </row>
    <row r="2112" spans="1:41" ht="15" x14ac:dyDescent="0.25">
      <c r="A2112">
        <v>2018</v>
      </c>
      <c r="B2112" s="5" t="s">
        <v>1807</v>
      </c>
      <c r="C2112" s="5" t="s">
        <v>363</v>
      </c>
      <c r="D2112" s="5" t="s">
        <v>91</v>
      </c>
      <c r="E2112" s="5" t="s">
        <v>27</v>
      </c>
      <c r="F2112" s="5" t="s">
        <v>27</v>
      </c>
      <c r="G2112" s="5" t="s">
        <v>97</v>
      </c>
      <c r="H2112" s="5" t="s">
        <v>319</v>
      </c>
      <c r="I2112">
        <v>4620.6000000000004</v>
      </c>
      <c r="J2112">
        <v>4931.2</v>
      </c>
      <c r="K2112">
        <v>43.501797796775989</v>
      </c>
      <c r="L2112">
        <v>315.52780000000001</v>
      </c>
      <c r="M2112">
        <v>5548.6528124999986</v>
      </c>
      <c r="N2112">
        <v>1493</v>
      </c>
      <c r="O2112">
        <v>1685</v>
      </c>
      <c r="P2112">
        <v>9521.8216866938856</v>
      </c>
      <c r="Q2112">
        <v>0</v>
      </c>
      <c r="R2112">
        <v>4157.1686849998223</v>
      </c>
      <c r="S2112">
        <v>10088.680400585279</v>
      </c>
      <c r="T2112">
        <v>111.1934656</v>
      </c>
      <c r="U2112">
        <v>160.77301199999999</v>
      </c>
      <c r="V2112">
        <v>16187</v>
      </c>
      <c r="W2112">
        <v>4202.3836800000008</v>
      </c>
      <c r="X2112">
        <v>2055.4968720000002</v>
      </c>
      <c r="Y2112">
        <v>27025</v>
      </c>
      <c r="Z2112">
        <v>515.22900000000004</v>
      </c>
      <c r="AA2112">
        <v>32936.561107556627</v>
      </c>
      <c r="AB2112">
        <v>170</v>
      </c>
      <c r="AC2112">
        <v>1060.0999999999999</v>
      </c>
      <c r="AD2112">
        <v>8947.3984302690715</v>
      </c>
      <c r="AE2112">
        <v>532.03663080000001</v>
      </c>
      <c r="AF2112">
        <v>7290.9274835755787</v>
      </c>
      <c r="AG2112">
        <v>43702</v>
      </c>
      <c r="AH2112">
        <v>24589.388013284221</v>
      </c>
      <c r="AI2112">
        <v>413.87112000000002</v>
      </c>
      <c r="AJ2112">
        <v>6745.5172881172202</v>
      </c>
      <c r="AK2112">
        <v>533.1150820832429</v>
      </c>
      <c r="AL2112">
        <v>219583.125</v>
      </c>
      <c r="AM2112">
        <v>161194.46875</v>
      </c>
      <c r="AN2112">
        <v>58388.67578125</v>
      </c>
      <c r="AO2112" s="5" t="s">
        <v>2826</v>
      </c>
    </row>
    <row r="2113" spans="1:41" ht="15" x14ac:dyDescent="0.25">
      <c r="A2113">
        <v>2018</v>
      </c>
      <c r="B2113" s="5" t="s">
        <v>1806</v>
      </c>
      <c r="C2113" s="5" t="s">
        <v>363</v>
      </c>
      <c r="D2113" s="5" t="s">
        <v>91</v>
      </c>
      <c r="E2113" s="5" t="s">
        <v>27</v>
      </c>
      <c r="F2113" s="5" t="s">
        <v>27</v>
      </c>
      <c r="G2113" s="5" t="s">
        <v>97</v>
      </c>
      <c r="H2113" s="5" t="s">
        <v>319</v>
      </c>
      <c r="I2113">
        <v>913.00000000000011</v>
      </c>
      <c r="J2113">
        <v>4634.7700000000004</v>
      </c>
      <c r="K2113">
        <v>45</v>
      </c>
      <c r="L2113">
        <v>287.06100883200003</v>
      </c>
      <c r="M2113">
        <v>4889.4999999999982</v>
      </c>
      <c r="N2113">
        <v>1518.2366808779291</v>
      </c>
      <c r="O2113">
        <v>1485</v>
      </c>
      <c r="P2113">
        <v>8695.7288000000008</v>
      </c>
      <c r="Q2113">
        <v>0</v>
      </c>
      <c r="R2113">
        <v>4182.2414831271044</v>
      </c>
      <c r="S2113">
        <v>3311</v>
      </c>
      <c r="T2113">
        <v>110.3812890625</v>
      </c>
      <c r="U2113">
        <v>150</v>
      </c>
      <c r="V2113">
        <v>15646.547724609371</v>
      </c>
      <c r="W2113">
        <v>3370.5436662144002</v>
      </c>
      <c r="X2113">
        <v>1665.7530263000001</v>
      </c>
      <c r="Y2113">
        <v>32561</v>
      </c>
      <c r="Z2113">
        <v>904.68073591603206</v>
      </c>
      <c r="AA2113">
        <v>31548.711270653632</v>
      </c>
      <c r="AB2113">
        <v>165</v>
      </c>
      <c r="AC2113">
        <v>1074.6833200000001</v>
      </c>
      <c r="AD2113">
        <v>5532.7650000000003</v>
      </c>
      <c r="AE2113">
        <v>11005.93297774281</v>
      </c>
      <c r="AF2113">
        <v>5034.6084625920003</v>
      </c>
      <c r="AG2113">
        <v>36643.18721565749</v>
      </c>
      <c r="AH2113">
        <v>19513.686007384382</v>
      </c>
      <c r="AI2113">
        <v>211.0742712</v>
      </c>
      <c r="AJ2113">
        <v>6745.5172881172202</v>
      </c>
      <c r="AK2113">
        <v>522</v>
      </c>
      <c r="AL2113">
        <v>202367.609375</v>
      </c>
      <c r="AM2113">
        <v>161545.890625</v>
      </c>
      <c r="AN2113">
        <v>40821.703125</v>
      </c>
      <c r="AO2113" s="5" t="s">
        <v>2825</v>
      </c>
    </row>
    <row r="2114" spans="1:41" ht="15" x14ac:dyDescent="0.25">
      <c r="A2114">
        <v>2018</v>
      </c>
      <c r="B2114" s="5" t="s">
        <v>803</v>
      </c>
      <c r="C2114" s="5" t="s">
        <v>363</v>
      </c>
      <c r="D2114" s="5" t="s">
        <v>91</v>
      </c>
      <c r="E2114" s="5" t="s">
        <v>27</v>
      </c>
      <c r="F2114" s="5" t="s">
        <v>27</v>
      </c>
      <c r="G2114" s="5" t="s">
        <v>97</v>
      </c>
      <c r="H2114" s="5" t="s">
        <v>319</v>
      </c>
      <c r="I2114">
        <v>6572.8354999999983</v>
      </c>
      <c r="J2114">
        <v>3424.18896</v>
      </c>
      <c r="K2114">
        <v>0</v>
      </c>
      <c r="L2114">
        <v>258.82499999999999</v>
      </c>
      <c r="M2114">
        <v>3697.5</v>
      </c>
      <c r="N2114">
        <v>1277.2511500000001</v>
      </c>
      <c r="O2114">
        <v>408.84500000000003</v>
      </c>
      <c r="P2114">
        <v>6335</v>
      </c>
      <c r="Q2114">
        <v>0</v>
      </c>
      <c r="R2114">
        <v>527.51537129064604</v>
      </c>
      <c r="S2114">
        <v>3825</v>
      </c>
      <c r="T2114">
        <v>0</v>
      </c>
      <c r="U2114">
        <v>196.95</v>
      </c>
      <c r="V2114">
        <v>2651</v>
      </c>
      <c r="W2114">
        <v>1521.29</v>
      </c>
      <c r="X2114">
        <v>3383.3404482986139</v>
      </c>
      <c r="Y2114">
        <v>18678</v>
      </c>
      <c r="Z2114">
        <v>579.70553226799996</v>
      </c>
      <c r="AA2114">
        <v>50978.337561864741</v>
      </c>
      <c r="AB2114">
        <v>136</v>
      </c>
      <c r="AC2114">
        <v>909.36583999999993</v>
      </c>
      <c r="AD2114">
        <v>7780.2367169944237</v>
      </c>
      <c r="AE2114">
        <v>5125.8900479999993</v>
      </c>
      <c r="AF2114">
        <v>2960.9041643999999</v>
      </c>
      <c r="AG2114">
        <v>41637</v>
      </c>
      <c r="AH2114">
        <v>1503.9570525616191</v>
      </c>
      <c r="AI2114">
        <v>424.32</v>
      </c>
      <c r="AJ2114">
        <v>5010.5663999999997</v>
      </c>
      <c r="AK2114">
        <v>315.18</v>
      </c>
      <c r="AL2114">
        <v>170119</v>
      </c>
      <c r="AM2114">
        <v>147123.34375</v>
      </c>
      <c r="AN2114">
        <v>22995.669921875</v>
      </c>
      <c r="AO2114" s="5" t="s">
        <v>1129</v>
      </c>
    </row>
    <row r="2115" spans="1:41" ht="15" x14ac:dyDescent="0.25">
      <c r="A2115">
        <v>2018</v>
      </c>
      <c r="B2115" s="5" t="s">
        <v>1808</v>
      </c>
      <c r="C2115" s="5" t="s">
        <v>363</v>
      </c>
      <c r="D2115" s="5" t="s">
        <v>91</v>
      </c>
      <c r="E2115" s="5" t="s">
        <v>27</v>
      </c>
      <c r="F2115" s="5" t="s">
        <v>27</v>
      </c>
      <c r="G2115" s="5" t="s">
        <v>97</v>
      </c>
      <c r="H2115" s="5" t="s">
        <v>319</v>
      </c>
      <c r="I2115">
        <v>4435.84944</v>
      </c>
      <c r="J2115">
        <v>8980.2000000000007</v>
      </c>
      <c r="K2115">
        <v>42.523751511999997</v>
      </c>
      <c r="L2115">
        <v>311.28019999999998</v>
      </c>
      <c r="M2115">
        <v>7318.0143749999988</v>
      </c>
      <c r="N2115">
        <v>1354.0951967888641</v>
      </c>
      <c r="O2115">
        <v>776.42655999999999</v>
      </c>
      <c r="P2115">
        <v>10704.6886507776</v>
      </c>
      <c r="Q2115">
        <v>881.28598512418182</v>
      </c>
      <c r="R2115">
        <v>552.42178232994229</v>
      </c>
      <c r="S2115">
        <v>4125.6959999999999</v>
      </c>
      <c r="T2115">
        <v>0</v>
      </c>
      <c r="U2115">
        <v>157.6206</v>
      </c>
      <c r="V2115">
        <v>8234</v>
      </c>
      <c r="W2115">
        <v>4432.0997399999987</v>
      </c>
      <c r="X2115">
        <v>2141.36071411066</v>
      </c>
      <c r="Y2115">
        <v>45563.258999999998</v>
      </c>
      <c r="Z2115">
        <v>1562.885961728</v>
      </c>
      <c r="AA2115">
        <v>31742.19751421615</v>
      </c>
      <c r="AB2115">
        <v>170</v>
      </c>
      <c r="AC2115">
        <v>1887.4134200000001</v>
      </c>
      <c r="AD2115">
        <v>8551.7718778347971</v>
      </c>
      <c r="AE2115">
        <v>6399.74991659834</v>
      </c>
      <c r="AF2115">
        <v>7180.2273798483939</v>
      </c>
      <c r="AG2115">
        <v>37619.678530909012</v>
      </c>
      <c r="AH2115">
        <v>10139.9958228378</v>
      </c>
      <c r="AI2115">
        <v>405.75599999999997</v>
      </c>
      <c r="AJ2115">
        <v>9211.2621922464587</v>
      </c>
      <c r="AK2115">
        <v>319.22505000000001</v>
      </c>
      <c r="AL2115">
        <v>215200.96875</v>
      </c>
      <c r="AM2115">
        <v>176778.109375</v>
      </c>
      <c r="AN2115">
        <v>38422.875</v>
      </c>
      <c r="AO2115" s="5" t="s">
        <v>2824</v>
      </c>
    </row>
    <row r="2116" spans="1:41" ht="15" x14ac:dyDescent="0.25">
      <c r="A2116">
        <v>2018</v>
      </c>
      <c r="B2116" s="5" t="s">
        <v>1808</v>
      </c>
      <c r="C2116" s="5" t="s">
        <v>363</v>
      </c>
      <c r="D2116" s="5" t="s">
        <v>91</v>
      </c>
      <c r="E2116" s="5" t="s">
        <v>453</v>
      </c>
      <c r="F2116" s="5" t="s">
        <v>453</v>
      </c>
      <c r="G2116" s="5" t="s">
        <v>97</v>
      </c>
      <c r="H2116" s="5" t="s">
        <v>319</v>
      </c>
      <c r="I2116">
        <v>2400</v>
      </c>
      <c r="J2116">
        <v>4016.46</v>
      </c>
      <c r="K2116">
        <v>180.53601340033501</v>
      </c>
      <c r="L2116">
        <v>273</v>
      </c>
      <c r="M2116">
        <v>3151.0499999999988</v>
      </c>
      <c r="N2116">
        <v>52.443655956191492</v>
      </c>
      <c r="O2116">
        <v>0</v>
      </c>
      <c r="P2116">
        <v>583.6644</v>
      </c>
      <c r="Q2116">
        <v>34.29</v>
      </c>
      <c r="R2116">
        <v>432.31813466859421</v>
      </c>
      <c r="S2116">
        <v>4568.5555199999999</v>
      </c>
      <c r="T2116">
        <v>104.5678375</v>
      </c>
      <c r="U2116"/>
      <c r="V2116">
        <v>247</v>
      </c>
      <c r="W2116">
        <v>988.37904999999989</v>
      </c>
      <c r="X2116">
        <v>2298.095185630797</v>
      </c>
      <c r="Y2116">
        <v>6857.7054000000007</v>
      </c>
      <c r="Z2116">
        <v>791.92113315840015</v>
      </c>
      <c r="AA2116">
        <v>14859.641601516991</v>
      </c>
      <c r="AB2116">
        <v>0</v>
      </c>
      <c r="AC2116">
        <v>38</v>
      </c>
      <c r="AD2116">
        <v>2100.412057411053</v>
      </c>
      <c r="AE2116">
        <v>1357.9813923413569</v>
      </c>
      <c r="AF2116">
        <v>3749.567200231113</v>
      </c>
      <c r="AG2116">
        <v>36360.227892527982</v>
      </c>
      <c r="AH2116">
        <v>3959.5591399478922</v>
      </c>
      <c r="AI2116">
        <v>1521.0648000000001</v>
      </c>
      <c r="AJ2116">
        <v>5669.2372789015753</v>
      </c>
      <c r="AK2116"/>
      <c r="AL2116">
        <v>96595.671875</v>
      </c>
      <c r="AM2116">
        <v>77723.453125</v>
      </c>
      <c r="AN2116">
        <v>18872.21875</v>
      </c>
      <c r="AO2116" s="5" t="s">
        <v>2827</v>
      </c>
    </row>
    <row r="2117" spans="1:41" ht="15" x14ac:dyDescent="0.25">
      <c r="A2117">
        <v>2018</v>
      </c>
      <c r="B2117" s="5" t="s">
        <v>1806</v>
      </c>
      <c r="C2117" s="5" t="s">
        <v>363</v>
      </c>
      <c r="D2117" s="5" t="s">
        <v>91</v>
      </c>
      <c r="E2117" s="5" t="s">
        <v>453</v>
      </c>
      <c r="F2117" s="5" t="s">
        <v>453</v>
      </c>
      <c r="G2117" s="5" t="s">
        <v>97</v>
      </c>
      <c r="H2117" s="5" t="s">
        <v>319</v>
      </c>
      <c r="I2117">
        <v>2130.7392</v>
      </c>
      <c r="J2117">
        <v>4217</v>
      </c>
      <c r="K2117">
        <v>225</v>
      </c>
      <c r="L2117">
        <v>281</v>
      </c>
      <c r="M2117">
        <v>769.99999999999977</v>
      </c>
      <c r="N2117">
        <v>79.198574902343708</v>
      </c>
      <c r="O2117">
        <v>0</v>
      </c>
      <c r="P2117">
        <v>550</v>
      </c>
      <c r="Q2117">
        <v>66</v>
      </c>
      <c r="R2117">
        <v>711.15150403367136</v>
      </c>
      <c r="S2117">
        <v>5519</v>
      </c>
      <c r="T2117">
        <v>0</v>
      </c>
      <c r="U2117"/>
      <c r="V2117">
        <v>110</v>
      </c>
      <c r="W2117">
        <v>993.68399999999997</v>
      </c>
      <c r="X2117">
        <v>1242.4783854185159</v>
      </c>
      <c r="Y2117">
        <v>3161</v>
      </c>
      <c r="Z2117">
        <v>994.5</v>
      </c>
      <c r="AA2117">
        <v>16318.8658047638</v>
      </c>
      <c r="AB2117">
        <v>0</v>
      </c>
      <c r="AC2117">
        <v>177.63108942382809</v>
      </c>
      <c r="AD2117">
        <v>2045.46958</v>
      </c>
      <c r="AE2117">
        <v>1076.890625</v>
      </c>
      <c r="AF2117">
        <v>5635.2284195328002</v>
      </c>
      <c r="AG2117">
        <v>26394.31008854356</v>
      </c>
      <c r="AH2117">
        <v>4317.4466549375011</v>
      </c>
      <c r="AI2117">
        <v>744</v>
      </c>
      <c r="AJ2117">
        <v>4593.5734370824184</v>
      </c>
      <c r="AK2117"/>
      <c r="AL2117">
        <v>82354.1640625</v>
      </c>
      <c r="AM2117">
        <v>66497.0859375</v>
      </c>
      <c r="AN2117">
        <v>15857.078125</v>
      </c>
      <c r="AO2117" s="5" t="s">
        <v>2828</v>
      </c>
    </row>
    <row r="2118" spans="1:41" ht="15" x14ac:dyDescent="0.25">
      <c r="A2118">
        <v>2018</v>
      </c>
      <c r="B2118" s="5" t="s">
        <v>1807</v>
      </c>
      <c r="C2118" s="5" t="s">
        <v>363</v>
      </c>
      <c r="D2118" s="5" t="s">
        <v>91</v>
      </c>
      <c r="E2118" s="5" t="s">
        <v>453</v>
      </c>
      <c r="F2118" s="5" t="s">
        <v>453</v>
      </c>
      <c r="G2118" s="5" t="s">
        <v>97</v>
      </c>
      <c r="H2118" s="5" t="s">
        <v>319</v>
      </c>
      <c r="I2118">
        <v>2546.8991999999998</v>
      </c>
      <c r="J2118">
        <v>3896.8525</v>
      </c>
      <c r="K2118">
        <v>184.68834170854271</v>
      </c>
      <c r="L2118">
        <v>281</v>
      </c>
      <c r="M2118">
        <v>3981.6723437499991</v>
      </c>
      <c r="N2118">
        <v>55</v>
      </c>
      <c r="O2118">
        <v>0</v>
      </c>
      <c r="P2118">
        <v>500</v>
      </c>
      <c r="Q2118">
        <v>42.036168335772011</v>
      </c>
      <c r="R2118">
        <v>291.90747085278917</v>
      </c>
      <c r="S2118">
        <v>4798.307186775729</v>
      </c>
      <c r="T2118">
        <v>0</v>
      </c>
      <c r="U2118"/>
      <c r="V2118">
        <v>299</v>
      </c>
      <c r="W2118">
        <v>1008.1476</v>
      </c>
      <c r="X2118">
        <v>1032.8206458</v>
      </c>
      <c r="Y2118">
        <v>4311</v>
      </c>
      <c r="Z2118">
        <v>831.0920000000001</v>
      </c>
      <c r="AA2118">
        <v>15887.539646828471</v>
      </c>
      <c r="AB2118">
        <v>0</v>
      </c>
      <c r="AC2118">
        <v>178</v>
      </c>
      <c r="AD2118">
        <v>1546.3188</v>
      </c>
      <c r="AE2118">
        <v>1326.51</v>
      </c>
      <c r="AF2118">
        <v>2958.516314208</v>
      </c>
      <c r="AG2118">
        <v>37812</v>
      </c>
      <c r="AH2118">
        <v>4227.8592462826027</v>
      </c>
      <c r="AI2118">
        <v>1294</v>
      </c>
      <c r="AJ2118">
        <v>6609.6117842957292</v>
      </c>
      <c r="AK2118"/>
      <c r="AL2118">
        <v>95900.78125</v>
      </c>
      <c r="AM2118">
        <v>77826.9609375</v>
      </c>
      <c r="AN2118">
        <v>18073.8125</v>
      </c>
      <c r="AO2118" s="5" t="s">
        <v>2829</v>
      </c>
    </row>
    <row r="2119" spans="1:41" ht="15" x14ac:dyDescent="0.25">
      <c r="A2119">
        <v>2018</v>
      </c>
      <c r="B2119" s="5" t="s">
        <v>803</v>
      </c>
      <c r="C2119" s="5" t="s">
        <v>363</v>
      </c>
      <c r="D2119" s="5" t="s">
        <v>91</v>
      </c>
      <c r="E2119" s="5" t="s">
        <v>453</v>
      </c>
      <c r="F2119" s="5" t="s">
        <v>453</v>
      </c>
      <c r="G2119" s="5" t="s">
        <v>97</v>
      </c>
      <c r="H2119" s="5" t="s">
        <v>319</v>
      </c>
      <c r="I2119">
        <v>3200</v>
      </c>
      <c r="J2119">
        <v>4239</v>
      </c>
      <c r="K2119">
        <v>116.265</v>
      </c>
      <c r="L2119">
        <v>273</v>
      </c>
      <c r="M2119">
        <v>4590</v>
      </c>
      <c r="N2119">
        <v>50.886499999999998</v>
      </c>
      <c r="O2119">
        <v>0</v>
      </c>
      <c r="P2119">
        <v>736</v>
      </c>
      <c r="Q2119">
        <v>82.642548577216431</v>
      </c>
      <c r="R2119">
        <v>470.55945695587241</v>
      </c>
      <c r="S2119">
        <v>4358.1820037327998</v>
      </c>
      <c r="T2119">
        <v>0</v>
      </c>
      <c r="U2119"/>
      <c r="V2119">
        <v>125</v>
      </c>
      <c r="W2119">
        <v>1352.5187000000001</v>
      </c>
      <c r="X2119">
        <v>1505.79240658554</v>
      </c>
      <c r="Y2119">
        <v>6236.77</v>
      </c>
      <c r="Z2119">
        <v>789.30140699999993</v>
      </c>
      <c r="AA2119">
        <v>17810.676226923231</v>
      </c>
      <c r="AB2119"/>
      <c r="AC2119">
        <v>0</v>
      </c>
      <c r="AD2119">
        <v>2116.2947454026398</v>
      </c>
      <c r="AE2119">
        <v>1073.2439999999999</v>
      </c>
      <c r="AF2119">
        <v>3079.0694900253761</v>
      </c>
      <c r="AG2119">
        <v>40821</v>
      </c>
      <c r="AH2119">
        <v>4382.1979429877074</v>
      </c>
      <c r="AI2119">
        <v>1491.24</v>
      </c>
      <c r="AJ2119">
        <v>5828.4352440000002</v>
      </c>
      <c r="AK2119"/>
      <c r="AL2119">
        <v>104728.078125</v>
      </c>
      <c r="AM2119">
        <v>84815.5859375</v>
      </c>
      <c r="AN2119">
        <v>19912.490234375</v>
      </c>
      <c r="AO2119" s="5" t="s">
        <v>1130</v>
      </c>
    </row>
    <row r="2120" spans="1:41" ht="15" x14ac:dyDescent="0.25">
      <c r="A2120">
        <v>2018</v>
      </c>
      <c r="B2120" s="5" t="s">
        <v>803</v>
      </c>
      <c r="C2120" s="5" t="s">
        <v>363</v>
      </c>
      <c r="D2120" s="5" t="s">
        <v>91</v>
      </c>
      <c r="E2120" s="5" t="s">
        <v>456</v>
      </c>
      <c r="F2120" s="5" t="s">
        <v>456</v>
      </c>
      <c r="G2120" s="5" t="s">
        <v>97</v>
      </c>
      <c r="H2120" s="5" t="s">
        <v>319</v>
      </c>
      <c r="I2120"/>
      <c r="J2120"/>
      <c r="K2120"/>
      <c r="L2120"/>
      <c r="M2120"/>
      <c r="N2120"/>
      <c r="O2120"/>
      <c r="P2120"/>
      <c r="Q2120"/>
      <c r="R2120"/>
      <c r="S2120"/>
      <c r="T2120"/>
      <c r="U2120"/>
      <c r="V2120"/>
      <c r="W2120"/>
      <c r="X2120"/>
      <c r="Y2120"/>
      <c r="Z2120"/>
      <c r="AA2120"/>
      <c r="AB2120"/>
      <c r="AC2120"/>
      <c r="AD2120"/>
      <c r="AE2120"/>
      <c r="AF2120">
        <v>36877.644926720823</v>
      </c>
      <c r="AG2120">
        <v>163878</v>
      </c>
      <c r="AH2120">
        <v>29680.069519950841</v>
      </c>
      <c r="AI2120"/>
      <c r="AJ2120"/>
      <c r="AK2120"/>
      <c r="AL2120">
        <v>230435.703125</v>
      </c>
      <c r="AM2120">
        <v>200755.640625</v>
      </c>
      <c r="AN2120">
        <v>29680.0703125</v>
      </c>
      <c r="AO2120" s="5" t="s">
        <v>1131</v>
      </c>
    </row>
    <row r="2121" spans="1:41" ht="15" x14ac:dyDescent="0.25">
      <c r="A2121">
        <v>2018</v>
      </c>
      <c r="B2121" s="5" t="s">
        <v>1806</v>
      </c>
      <c r="C2121" s="5" t="s">
        <v>363</v>
      </c>
      <c r="D2121" s="5" t="s">
        <v>91</v>
      </c>
      <c r="E2121" s="5" t="s">
        <v>456</v>
      </c>
      <c r="F2121" s="5" t="s">
        <v>456</v>
      </c>
      <c r="G2121" s="5" t="s">
        <v>97</v>
      </c>
      <c r="H2121" s="5" t="s">
        <v>319</v>
      </c>
      <c r="I2121">
        <v>6184.2000000000007</v>
      </c>
      <c r="J2121"/>
      <c r="K2121">
        <v>886</v>
      </c>
      <c r="L2121">
        <v>2868</v>
      </c>
      <c r="M2121">
        <v>13121.9</v>
      </c>
      <c r="N2121">
        <v>10120</v>
      </c>
      <c r="O2121"/>
      <c r="P2121">
        <v>18559.651588774519</v>
      </c>
      <c r="Q2121"/>
      <c r="R2121">
        <v>8530.8536785127963</v>
      </c>
      <c r="S2121">
        <v>14802</v>
      </c>
      <c r="T2121">
        <v>12297.718941601561</v>
      </c>
      <c r="U2121">
        <v>1465</v>
      </c>
      <c r="V2121">
        <v>26537</v>
      </c>
      <c r="W2121">
        <v>5500</v>
      </c>
      <c r="X2121">
        <v>14875.68503895424</v>
      </c>
      <c r="Y2121">
        <v>76800</v>
      </c>
      <c r="Z2121">
        <v>10173.55143188275</v>
      </c>
      <c r="AA2121">
        <v>126376.0063417615</v>
      </c>
      <c r="AB2121">
        <v>1723</v>
      </c>
      <c r="AC2121">
        <v>11826.592780000001</v>
      </c>
      <c r="AD2121">
        <v>19186.8823780196</v>
      </c>
      <c r="AE2121">
        <v>22303.282715367219</v>
      </c>
      <c r="AF2121">
        <v>24583.463164051202</v>
      </c>
      <c r="AG2121">
        <v>143675.92538824651</v>
      </c>
      <c r="AH2121">
        <v>28257.96804836201</v>
      </c>
      <c r="AI2121">
        <v>4102.2356760000002</v>
      </c>
      <c r="AJ2121">
        <v>38844.988217005288</v>
      </c>
      <c r="AK2121">
        <v>2160</v>
      </c>
      <c r="AL2121">
        <v>645761.875</v>
      </c>
      <c r="AM2121">
        <v>528848.5</v>
      </c>
      <c r="AN2121">
        <v>116913.390625</v>
      </c>
      <c r="AO2121" s="5" t="s">
        <v>2831</v>
      </c>
    </row>
    <row r="2122" spans="1:41" ht="15" x14ac:dyDescent="0.25">
      <c r="A2122">
        <v>2018</v>
      </c>
      <c r="B2122" s="5" t="s">
        <v>1808</v>
      </c>
      <c r="C2122" s="5" t="s">
        <v>363</v>
      </c>
      <c r="D2122" s="5" t="s">
        <v>91</v>
      </c>
      <c r="E2122" s="5" t="s">
        <v>456</v>
      </c>
      <c r="F2122" s="5" t="s">
        <v>456</v>
      </c>
      <c r="G2122" s="5" t="s">
        <v>97</v>
      </c>
      <c r="H2122" s="5" t="s">
        <v>319</v>
      </c>
      <c r="I2122"/>
      <c r="J2122"/>
      <c r="K2122">
        <v>1382.3382030933351</v>
      </c>
      <c r="L2122">
        <v>3135.6111000000001</v>
      </c>
      <c r="M2122"/>
      <c r="N2122">
        <v>11569.63658315909</v>
      </c>
      <c r="O2122"/>
      <c r="P2122">
        <v>20485.789620256801</v>
      </c>
      <c r="Q2122">
        <v>2751.9782448985438</v>
      </c>
      <c r="R2122"/>
      <c r="S2122">
        <v>17357.441821444001</v>
      </c>
      <c r="T2122">
        <v>11275.812625</v>
      </c>
      <c r="U2122">
        <v>1398.620124</v>
      </c>
      <c r="V2122">
        <v>6931</v>
      </c>
      <c r="W2122">
        <v>5300.2158116479968</v>
      </c>
      <c r="X2122">
        <v>10180.24922694316</v>
      </c>
      <c r="Y2122">
        <v>84159</v>
      </c>
      <c r="Z2122">
        <v>11205.718653337601</v>
      </c>
      <c r="AA2122">
        <v>170472.4074392622</v>
      </c>
      <c r="AB2122"/>
      <c r="AC2122">
        <v>11917.225899999999</v>
      </c>
      <c r="AD2122">
        <v>11181.971625751239</v>
      </c>
      <c r="AE2122">
        <v>29768.234843352158</v>
      </c>
      <c r="AF2122">
        <v>35609.835565354653</v>
      </c>
      <c r="AG2122">
        <v>170279.94666664119</v>
      </c>
      <c r="AH2122">
        <v>27154.47074300647</v>
      </c>
      <c r="AI2122">
        <v>4106.4588000000003</v>
      </c>
      <c r="AJ2122">
        <v>34853.11278943684</v>
      </c>
      <c r="AK2122">
        <v>3106.3811040000001</v>
      </c>
      <c r="AL2122">
        <v>685583.5</v>
      </c>
      <c r="AM2122">
        <v>594538.1875</v>
      </c>
      <c r="AN2122">
        <v>91045.34375</v>
      </c>
      <c r="AO2122" s="5" t="s">
        <v>2832</v>
      </c>
    </row>
    <row r="2123" spans="1:41" ht="15" x14ac:dyDescent="0.25">
      <c r="A2123">
        <v>2018</v>
      </c>
      <c r="B2123" s="5" t="s">
        <v>1807</v>
      </c>
      <c r="C2123" s="5" t="s">
        <v>363</v>
      </c>
      <c r="D2123" s="5" t="s">
        <v>91</v>
      </c>
      <c r="E2123" s="5" t="s">
        <v>456</v>
      </c>
      <c r="F2123" s="5" t="s">
        <v>456</v>
      </c>
      <c r="G2123" s="5" t="s">
        <v>97</v>
      </c>
      <c r="H2123" s="5" t="s">
        <v>319</v>
      </c>
      <c r="I2123">
        <v>12185.94</v>
      </c>
      <c r="J2123"/>
      <c r="K2123">
        <v>1229.064627546406</v>
      </c>
      <c r="L2123">
        <v>2868</v>
      </c>
      <c r="M2123">
        <v>22854.865645985949</v>
      </c>
      <c r="N2123">
        <v>10337</v>
      </c>
      <c r="O2123"/>
      <c r="P2123">
        <v>18876.705226076319</v>
      </c>
      <c r="Q2123">
        <v>3464.4032029005211</v>
      </c>
      <c r="R2123">
        <v>9563.4001910879106</v>
      </c>
      <c r="S2123">
        <v>22783.200000000001</v>
      </c>
      <c r="T2123">
        <v>11753.276972719999</v>
      </c>
      <c r="U2123">
        <v>1570.2164172</v>
      </c>
      <c r="V2123">
        <v>10764</v>
      </c>
      <c r="W2123"/>
      <c r="X2123">
        <v>12253.196488150001</v>
      </c>
      <c r="Y2123">
        <v>66660</v>
      </c>
      <c r="Z2123">
        <v>13279.457</v>
      </c>
      <c r="AA2123">
        <v>145056.13833065471</v>
      </c>
      <c r="AB2123">
        <v>1472</v>
      </c>
      <c r="AC2123">
        <v>11635.3</v>
      </c>
      <c r="AD2123">
        <v>30059.97554458852</v>
      </c>
      <c r="AE2123">
        <v>51171.380722209688</v>
      </c>
      <c r="AF2123">
        <v>37726.514235785922</v>
      </c>
      <c r="AG2123">
        <v>170903</v>
      </c>
      <c r="AH2123">
        <v>57435.134170040466</v>
      </c>
      <c r="AI2123">
        <v>3781.0841040000009</v>
      </c>
      <c r="AJ2123">
        <v>44151.912618802809</v>
      </c>
      <c r="AK2123">
        <v>2352.793536400844</v>
      </c>
      <c r="AL2123">
        <v>776187.9375</v>
      </c>
      <c r="AM2123">
        <v>610213.375</v>
      </c>
      <c r="AN2123">
        <v>165974.59375</v>
      </c>
      <c r="AO2123" s="5" t="s">
        <v>2830</v>
      </c>
    </row>
    <row r="2124" spans="1:41" ht="15" x14ac:dyDescent="0.25">
      <c r="A2124">
        <v>2018</v>
      </c>
      <c r="B2124" s="5" t="s">
        <v>1806</v>
      </c>
      <c r="C2124" s="5" t="s">
        <v>363</v>
      </c>
      <c r="D2124" s="5" t="s">
        <v>91</v>
      </c>
      <c r="E2124" s="5" t="s">
        <v>457</v>
      </c>
      <c r="F2124" s="5" t="s">
        <v>457</v>
      </c>
      <c r="G2124" s="5" t="s">
        <v>97</v>
      </c>
      <c r="H2124" s="5" t="s">
        <v>319</v>
      </c>
      <c r="I2124"/>
      <c r="J2124"/>
      <c r="K2124">
        <v>56</v>
      </c>
      <c r="L2124"/>
      <c r="M2124">
        <v>0</v>
      </c>
      <c r="N2124">
        <v>282.8520532226562</v>
      </c>
      <c r="O2124">
        <v>0</v>
      </c>
      <c r="P2124">
        <v>0</v>
      </c>
      <c r="Q2124">
        <v>0</v>
      </c>
      <c r="R2124">
        <v>0</v>
      </c>
      <c r="S2124">
        <v>0</v>
      </c>
      <c r="T2124">
        <v>565.70410644531239</v>
      </c>
      <c r="U2124"/>
      <c r="V2124">
        <v>110</v>
      </c>
      <c r="W2124">
        <v>620</v>
      </c>
      <c r="X2124">
        <v>155.30979817731449</v>
      </c>
      <c r="Y2124">
        <v>0</v>
      </c>
      <c r="Z2124">
        <v>0</v>
      </c>
      <c r="AA2124">
        <v>0</v>
      </c>
      <c r="AB2124">
        <v>0</v>
      </c>
      <c r="AC2124">
        <v>0</v>
      </c>
      <c r="AD2124">
        <v>0</v>
      </c>
      <c r="AE2124">
        <v>551.90644531249995</v>
      </c>
      <c r="AF2124"/>
      <c r="AG2124">
        <v>0</v>
      </c>
      <c r="AH2124">
        <v>0</v>
      </c>
      <c r="AI2124">
        <v>0</v>
      </c>
      <c r="AJ2124">
        <v>0</v>
      </c>
      <c r="AK2124"/>
      <c r="AL2124">
        <v>2341.7724609375</v>
      </c>
      <c r="AM2124">
        <v>944.75848388671875</v>
      </c>
      <c r="AN2124">
        <v>1397.013916015625</v>
      </c>
      <c r="AO2124" s="5" t="s">
        <v>2833</v>
      </c>
    </row>
    <row r="2125" spans="1:41" ht="15" x14ac:dyDescent="0.25">
      <c r="A2125">
        <v>2018</v>
      </c>
      <c r="B2125" s="5" t="s">
        <v>803</v>
      </c>
      <c r="C2125" s="5" t="s">
        <v>363</v>
      </c>
      <c r="D2125" s="5" t="s">
        <v>91</v>
      </c>
      <c r="E2125" s="5" t="s">
        <v>457</v>
      </c>
      <c r="F2125" s="5" t="s">
        <v>457</v>
      </c>
      <c r="G2125" s="5" t="s">
        <v>97</v>
      </c>
      <c r="H2125" s="5" t="s">
        <v>319</v>
      </c>
      <c r="I2125">
        <v>0</v>
      </c>
      <c r="J2125"/>
      <c r="K2125">
        <v>18.198</v>
      </c>
      <c r="L2125">
        <v>0</v>
      </c>
      <c r="M2125">
        <v>0</v>
      </c>
      <c r="N2125">
        <v>203.54599999999999</v>
      </c>
      <c r="O2125">
        <v>0</v>
      </c>
      <c r="P2125">
        <v>0</v>
      </c>
      <c r="Q2125">
        <v>2</v>
      </c>
      <c r="R2125">
        <v>391.54328372368411</v>
      </c>
      <c r="S2125">
        <v>0</v>
      </c>
      <c r="T2125">
        <v>0</v>
      </c>
      <c r="U2125"/>
      <c r="V2125">
        <v>209</v>
      </c>
      <c r="W2125">
        <v>0</v>
      </c>
      <c r="X2125">
        <v>334.29933241611752</v>
      </c>
      <c r="Y2125">
        <v>0</v>
      </c>
      <c r="Z2125"/>
      <c r="AA2125">
        <v>0</v>
      </c>
      <c r="AB2125"/>
      <c r="AC2125">
        <v>0</v>
      </c>
      <c r="AD2125"/>
      <c r="AE2125">
        <v>26.714668331104271</v>
      </c>
      <c r="AF2125">
        <v>0</v>
      </c>
      <c r="AG2125"/>
      <c r="AH2125"/>
      <c r="AI2125"/>
      <c r="AJ2125">
        <v>0</v>
      </c>
      <c r="AK2125"/>
      <c r="AL2125">
        <v>1185.3013916015625</v>
      </c>
      <c r="AM2125">
        <v>832.803955078125</v>
      </c>
      <c r="AN2125">
        <v>352.49734497070312</v>
      </c>
      <c r="AO2125" s="5" t="s">
        <v>1132</v>
      </c>
    </row>
    <row r="2126" spans="1:41" ht="15" x14ac:dyDescent="0.25">
      <c r="A2126">
        <v>2018</v>
      </c>
      <c r="B2126" s="5" t="s">
        <v>1808</v>
      </c>
      <c r="C2126" s="5" t="s">
        <v>363</v>
      </c>
      <c r="D2126" s="5" t="s">
        <v>91</v>
      </c>
      <c r="E2126" s="5" t="s">
        <v>457</v>
      </c>
      <c r="F2126" s="5" t="s">
        <v>457</v>
      </c>
      <c r="G2126" s="5" t="s">
        <v>97</v>
      </c>
      <c r="H2126" s="5" t="s">
        <v>319</v>
      </c>
      <c r="I2126">
        <v>0</v>
      </c>
      <c r="J2126"/>
      <c r="K2126"/>
      <c r="L2126">
        <v>0</v>
      </c>
      <c r="M2126">
        <v>0</v>
      </c>
      <c r="N2126">
        <v>209.774623824766</v>
      </c>
      <c r="O2126">
        <v>0</v>
      </c>
      <c r="P2126">
        <v>0</v>
      </c>
      <c r="Q2126">
        <v>0</v>
      </c>
      <c r="R2126">
        <v>411.58755204365718</v>
      </c>
      <c r="S2126">
        <v>0</v>
      </c>
      <c r="T2126">
        <v>0</v>
      </c>
      <c r="U2126"/>
      <c r="V2126">
        <v>57</v>
      </c>
      <c r="W2126">
        <v>0</v>
      </c>
      <c r="X2126">
        <v>218.1237895326459</v>
      </c>
      <c r="Y2126">
        <v>0</v>
      </c>
      <c r="Z2126">
        <v>0</v>
      </c>
      <c r="AA2126">
        <v>0</v>
      </c>
      <c r="AB2126">
        <v>0</v>
      </c>
      <c r="AC2126"/>
      <c r="AD2126"/>
      <c r="AE2126">
        <v>26.714668331104271</v>
      </c>
      <c r="AF2126"/>
      <c r="AG2126"/>
      <c r="AH2126">
        <v>0</v>
      </c>
      <c r="AI2126">
        <v>0</v>
      </c>
      <c r="AJ2126">
        <v>0</v>
      </c>
      <c r="AK2126"/>
      <c r="AL2126">
        <v>923.20062255859375</v>
      </c>
      <c r="AM2126">
        <v>705.07684326171875</v>
      </c>
      <c r="AN2126">
        <v>218.12379455566406</v>
      </c>
      <c r="AO2126" s="5" t="s">
        <v>2834</v>
      </c>
    </row>
    <row r="2127" spans="1:41" ht="15" x14ac:dyDescent="0.25">
      <c r="A2127">
        <v>2018</v>
      </c>
      <c r="B2127" s="5" t="s">
        <v>1807</v>
      </c>
      <c r="C2127" s="5" t="s">
        <v>363</v>
      </c>
      <c r="D2127" s="5" t="s">
        <v>91</v>
      </c>
      <c r="E2127" s="5" t="s">
        <v>457</v>
      </c>
      <c r="F2127" s="5" t="s">
        <v>457</v>
      </c>
      <c r="G2127" s="5" t="s">
        <v>97</v>
      </c>
      <c r="H2127" s="5" t="s">
        <v>319</v>
      </c>
      <c r="I2127">
        <v>0</v>
      </c>
      <c r="J2127"/>
      <c r="K2127"/>
      <c r="L2127">
        <v>0</v>
      </c>
      <c r="M2127">
        <v>0</v>
      </c>
      <c r="N2127">
        <v>221</v>
      </c>
      <c r="O2127">
        <v>0</v>
      </c>
      <c r="P2127">
        <v>0</v>
      </c>
      <c r="Q2127">
        <v>0</v>
      </c>
      <c r="R2127"/>
      <c r="S2127">
        <v>0</v>
      </c>
      <c r="T2127">
        <v>565.70410644531239</v>
      </c>
      <c r="U2127"/>
      <c r="V2127">
        <v>145</v>
      </c>
      <c r="W2127"/>
      <c r="X2127">
        <v>129.102580725</v>
      </c>
      <c r="Y2127">
        <v>0</v>
      </c>
      <c r="Z2127"/>
      <c r="AA2127">
        <v>0</v>
      </c>
      <c r="AB2127">
        <v>0</v>
      </c>
      <c r="AC2127"/>
      <c r="AD2127">
        <v>0</v>
      </c>
      <c r="AE2127">
        <v>75</v>
      </c>
      <c r="AF2127"/>
      <c r="AG2127">
        <v>0</v>
      </c>
      <c r="AH2127">
        <v>0</v>
      </c>
      <c r="AI2127">
        <v>0</v>
      </c>
      <c r="AJ2127">
        <v>0</v>
      </c>
      <c r="AK2127"/>
      <c r="AL2127">
        <v>1135.806640625</v>
      </c>
      <c r="AM2127">
        <v>441</v>
      </c>
      <c r="AN2127">
        <v>694.80670166015625</v>
      </c>
      <c r="AO2127" s="5" t="s">
        <v>2835</v>
      </c>
    </row>
    <row r="2128" spans="1:41" ht="15" x14ac:dyDescent="0.25">
      <c r="A2128">
        <v>2018</v>
      </c>
      <c r="B2128" s="5" t="s">
        <v>1806</v>
      </c>
      <c r="C2128" s="5" t="s">
        <v>367</v>
      </c>
      <c r="D2128" s="5" t="s">
        <v>91</v>
      </c>
      <c r="E2128" s="5" t="s">
        <v>154</v>
      </c>
      <c r="F2128" s="5" t="s">
        <v>1809</v>
      </c>
      <c r="G2128" s="5" t="s">
        <v>94</v>
      </c>
      <c r="H2128" s="5" t="s">
        <v>319</v>
      </c>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v>0</v>
      </c>
      <c r="AM2128">
        <v>0</v>
      </c>
      <c r="AN2128">
        <v>0</v>
      </c>
      <c r="AO2128" s="5" t="s">
        <v>2724</v>
      </c>
    </row>
    <row r="2129" spans="1:41" ht="15" x14ac:dyDescent="0.25">
      <c r="A2129">
        <v>2018</v>
      </c>
      <c r="B2129" s="5" t="s">
        <v>803</v>
      </c>
      <c r="C2129" s="5" t="s">
        <v>367</v>
      </c>
      <c r="D2129" s="5" t="s">
        <v>91</v>
      </c>
      <c r="E2129" s="5" t="s">
        <v>154</v>
      </c>
      <c r="F2129" s="5" t="s">
        <v>370</v>
      </c>
      <c r="G2129" s="5" t="s">
        <v>94</v>
      </c>
      <c r="H2129" s="5" t="s">
        <v>319</v>
      </c>
      <c r="I2129">
        <v>6477</v>
      </c>
      <c r="J2129">
        <v>13592.75</v>
      </c>
      <c r="K2129">
        <v>618</v>
      </c>
      <c r="L2129">
        <v>835</v>
      </c>
      <c r="M2129">
        <v>4973</v>
      </c>
      <c r="N2129">
        <v>7630</v>
      </c>
      <c r="O2129">
        <v>6025.9551999999994</v>
      </c>
      <c r="P2129">
        <v>8502</v>
      </c>
      <c r="Q2129">
        <v>4520.4853409984598</v>
      </c>
      <c r="R2129">
        <v>6462.89019817383</v>
      </c>
      <c r="S2129">
        <v>5594.774067119999</v>
      </c>
      <c r="T2129">
        <v>4250</v>
      </c>
      <c r="U2129">
        <v>605</v>
      </c>
      <c r="V2129">
        <v>2162</v>
      </c>
      <c r="W2129">
        <v>1215</v>
      </c>
      <c r="X2129">
        <v>7236.6032611761848</v>
      </c>
      <c r="Y2129">
        <v>17470</v>
      </c>
      <c r="Z2129">
        <v>7220.3584059692184</v>
      </c>
      <c r="AA2129">
        <v>60491.448168728049</v>
      </c>
      <c r="AB2129">
        <v>629</v>
      </c>
      <c r="AC2129">
        <v>7844.0479900000009</v>
      </c>
      <c r="AD2129">
        <v>7653.0559688500007</v>
      </c>
      <c r="AE2129">
        <v>5206.3482000000004</v>
      </c>
      <c r="AF2129">
        <v>19075.049902999999</v>
      </c>
      <c r="AG2129">
        <v>76780</v>
      </c>
      <c r="AH2129">
        <v>11368</v>
      </c>
      <c r="AI2129">
        <v>737</v>
      </c>
      <c r="AJ2129">
        <v>20048</v>
      </c>
      <c r="AK2129">
        <v>1209.04</v>
      </c>
      <c r="AL2129">
        <v>316431.78125</v>
      </c>
      <c r="AM2129">
        <v>264922.375</v>
      </c>
      <c r="AN2129">
        <v>51509.42578125</v>
      </c>
      <c r="AO2129" s="5" t="s">
        <v>1096</v>
      </c>
    </row>
    <row r="2130" spans="1:41" ht="15" x14ac:dyDescent="0.25">
      <c r="A2130">
        <v>2018</v>
      </c>
      <c r="B2130" s="5" t="s">
        <v>1808</v>
      </c>
      <c r="C2130" s="5" t="s">
        <v>367</v>
      </c>
      <c r="D2130" s="5" t="s">
        <v>91</v>
      </c>
      <c r="E2130" s="5" t="s">
        <v>154</v>
      </c>
      <c r="F2130" s="5" t="s">
        <v>370</v>
      </c>
      <c r="G2130" s="5" t="s">
        <v>94</v>
      </c>
      <c r="H2130" s="5" t="s">
        <v>319</v>
      </c>
      <c r="I2130">
        <v>5356.6356715958618</v>
      </c>
      <c r="J2130">
        <v>14286.573534548554</v>
      </c>
      <c r="K2130">
        <v>629.10045430756179</v>
      </c>
      <c r="L2130">
        <v>1479.9330359530347</v>
      </c>
      <c r="M2130">
        <v>5160.3511732908019</v>
      </c>
      <c r="N2130">
        <v>7342.7270214105074</v>
      </c>
      <c r="O2130">
        <v>8831.1220762005341</v>
      </c>
      <c r="P2130">
        <v>2929.339127057628</v>
      </c>
      <c r="Q2130">
        <v>2025.6344653922918</v>
      </c>
      <c r="R2130">
        <v>5314.1719946304429</v>
      </c>
      <c r="S2130">
        <v>3915.4723594757797</v>
      </c>
      <c r="T2130">
        <v>4383.0769357494055</v>
      </c>
      <c r="U2130">
        <v>1166.41412101943</v>
      </c>
      <c r="V2130">
        <v>1050.907152359681</v>
      </c>
      <c r="W2130">
        <v>1118.973758891319</v>
      </c>
      <c r="X2130">
        <v>8861.0544268129033</v>
      </c>
      <c r="Y2130">
        <v>20131.214537841977</v>
      </c>
      <c r="Z2130">
        <v>6946.6133310344812</v>
      </c>
      <c r="AA2130">
        <v>57235.979009905641</v>
      </c>
      <c r="AB2130">
        <v>430.05719581352992</v>
      </c>
      <c r="AC2130">
        <v>8131.1672026945935</v>
      </c>
      <c r="AD2130">
        <v>11177.597581938473</v>
      </c>
      <c r="AE2130">
        <v>6493.431021307938</v>
      </c>
      <c r="AF2130">
        <v>14261.636750383643</v>
      </c>
      <c r="AG2130">
        <v>67171.493399437139</v>
      </c>
      <c r="AH2130">
        <v>10480.472840924553</v>
      </c>
      <c r="AI2130">
        <v>760.07710626995583</v>
      </c>
      <c r="AJ2130">
        <v>17507.32684103787</v>
      </c>
      <c r="AK2130">
        <v>1247.7227764581319</v>
      </c>
      <c r="AL2130">
        <v>295826.25</v>
      </c>
      <c r="AM2130">
        <v>238831.21875</v>
      </c>
      <c r="AN2130">
        <v>56995.08203125</v>
      </c>
      <c r="AO2130" s="5" t="s">
        <v>2732</v>
      </c>
    </row>
    <row r="2131" spans="1:41" ht="15" x14ac:dyDescent="0.25">
      <c r="A2131">
        <v>2018</v>
      </c>
      <c r="B2131" s="5" t="s">
        <v>1806</v>
      </c>
      <c r="C2131" s="5" t="s">
        <v>367</v>
      </c>
      <c r="D2131" s="5" t="s">
        <v>91</v>
      </c>
      <c r="E2131" s="5" t="s">
        <v>154</v>
      </c>
      <c r="F2131" s="5" t="s">
        <v>370</v>
      </c>
      <c r="G2131" s="5" t="s">
        <v>94</v>
      </c>
      <c r="H2131" s="5" t="s">
        <v>319</v>
      </c>
      <c r="I2131">
        <v>2616.0022143774008</v>
      </c>
      <c r="J2131">
        <v>9420.6074828971596</v>
      </c>
      <c r="K2131">
        <v>681.31753003440906</v>
      </c>
      <c r="L2131">
        <v>1392.6301714539807</v>
      </c>
      <c r="M2131">
        <v>3869.3693686859833</v>
      </c>
      <c r="N2131">
        <v>5951.9942273965098</v>
      </c>
      <c r="O2131">
        <v>6682.482315023025</v>
      </c>
      <c r="P2131">
        <v>978.16200734971528</v>
      </c>
      <c r="Q2131">
        <v>1521.448462313474</v>
      </c>
      <c r="R2131">
        <v>3148.2062563660343</v>
      </c>
      <c r="S2131">
        <v>4230.3819592859772</v>
      </c>
      <c r="T2131">
        <v>8114.7488836645416</v>
      </c>
      <c r="U2131">
        <v>1504.9346310897786</v>
      </c>
      <c r="V2131">
        <v>1519.0381408628805</v>
      </c>
      <c r="W2131">
        <v>1000.5512154907831</v>
      </c>
      <c r="X2131">
        <v>11303.508069488984</v>
      </c>
      <c r="Y2131">
        <v>26298.213906941364</v>
      </c>
      <c r="Z2131">
        <v>8055.8299148722581</v>
      </c>
      <c r="AA2131">
        <v>50504.927730372132</v>
      </c>
      <c r="AB2131">
        <v>588.11843394479649</v>
      </c>
      <c r="AC2131">
        <v>7811.8468186172231</v>
      </c>
      <c r="AD2131">
        <v>9870.4357300728552</v>
      </c>
      <c r="AE2131">
        <v>8234.6222038073884</v>
      </c>
      <c r="AF2131">
        <v>16368.340317288101</v>
      </c>
      <c r="AG2131">
        <v>61036.631702365936</v>
      </c>
      <c r="AH2131">
        <v>11607.036852079909</v>
      </c>
      <c r="AI2131">
        <v>674.89000616615988</v>
      </c>
      <c r="AJ2131">
        <v>24409.481257971715</v>
      </c>
      <c r="AK2131">
        <v>931.99096089612556</v>
      </c>
      <c r="AL2131">
        <v>290327.71875</v>
      </c>
      <c r="AM2131">
        <v>230772.921875</v>
      </c>
      <c r="AN2131">
        <v>59554.83203125</v>
      </c>
      <c r="AO2131" s="5" t="s">
        <v>2731</v>
      </c>
    </row>
    <row r="2132" spans="1:41" ht="15" x14ac:dyDescent="0.25">
      <c r="A2132">
        <v>2018</v>
      </c>
      <c r="B2132" s="5" t="s">
        <v>1807</v>
      </c>
      <c r="C2132" s="5" t="s">
        <v>367</v>
      </c>
      <c r="D2132" s="5" t="s">
        <v>91</v>
      </c>
      <c r="E2132" s="5" t="s">
        <v>154</v>
      </c>
      <c r="F2132" s="5" t="s">
        <v>370</v>
      </c>
      <c r="G2132" s="5" t="s">
        <v>94</v>
      </c>
      <c r="H2132" s="5" t="s">
        <v>319</v>
      </c>
      <c r="I2132">
        <v>4364.4479365847583</v>
      </c>
      <c r="J2132">
        <v>8995.3111797968395</v>
      </c>
      <c r="K2132">
        <v>629.23346795927569</v>
      </c>
      <c r="L2132">
        <v>1517.5630697841357</v>
      </c>
      <c r="M2132">
        <v>4591.1306153361375</v>
      </c>
      <c r="N2132">
        <v>7737.9853530386899</v>
      </c>
      <c r="O2132">
        <v>6457.932853823987</v>
      </c>
      <c r="P2132">
        <v>3140.8796635950403</v>
      </c>
      <c r="Q2132">
        <v>1709.136715409011</v>
      </c>
      <c r="R2132">
        <v>3448.4347365917638</v>
      </c>
      <c r="S2132">
        <v>4123.4935646722861</v>
      </c>
      <c r="T2132">
        <v>6768.2255377132178</v>
      </c>
      <c r="U2132">
        <v>1358.9327837439821</v>
      </c>
      <c r="V2132">
        <v>1499.5849706995848</v>
      </c>
      <c r="W2132">
        <v>1068.1105926703672</v>
      </c>
      <c r="X2132">
        <v>9238.6278589785434</v>
      </c>
      <c r="Y2132">
        <v>22996.103799620927</v>
      </c>
      <c r="Z2132">
        <v>9475.5157527985048</v>
      </c>
      <c r="AA2132">
        <v>57765.694430046009</v>
      </c>
      <c r="AB2132">
        <v>415.61134942520232</v>
      </c>
      <c r="AC2132">
        <v>7896.2983785067636</v>
      </c>
      <c r="AD2132">
        <v>11049.509532030574</v>
      </c>
      <c r="AE2132">
        <v>7614.852823640982</v>
      </c>
      <c r="AF2132">
        <v>14533.029769836605</v>
      </c>
      <c r="AG2132">
        <v>68622.404205730156</v>
      </c>
      <c r="AH2132">
        <v>14271.43806741248</v>
      </c>
      <c r="AI2132">
        <v>666.24720136864494</v>
      </c>
      <c r="AJ2132">
        <v>23359.182419842578</v>
      </c>
      <c r="AK2132">
        <v>842.03067252520475</v>
      </c>
      <c r="AL2132">
        <v>306156.96875</v>
      </c>
      <c r="AM2132">
        <v>246035.375</v>
      </c>
      <c r="AN2132">
        <v>60121.58984375</v>
      </c>
      <c r="AO2132" s="5" t="s">
        <v>2733</v>
      </c>
    </row>
    <row r="2133" spans="1:41" ht="15" x14ac:dyDescent="0.25">
      <c r="A2133">
        <v>2018</v>
      </c>
      <c r="B2133" s="5" t="s">
        <v>803</v>
      </c>
      <c r="C2133" s="5" t="s">
        <v>367</v>
      </c>
      <c r="D2133" s="5" t="s">
        <v>91</v>
      </c>
      <c r="E2133" s="5" t="s">
        <v>154</v>
      </c>
      <c r="F2133" s="5" t="s">
        <v>374</v>
      </c>
      <c r="G2133" s="5" t="s">
        <v>94</v>
      </c>
      <c r="H2133" s="5" t="s">
        <v>319</v>
      </c>
      <c r="I2133">
        <v>5338.2484481145584</v>
      </c>
      <c r="J2133">
        <v>13592.75</v>
      </c>
      <c r="K2133">
        <v>618</v>
      </c>
      <c r="L2133">
        <v>835</v>
      </c>
      <c r="M2133">
        <v>4973</v>
      </c>
      <c r="N2133">
        <v>7630</v>
      </c>
      <c r="O2133">
        <v>6025.9551999999994</v>
      </c>
      <c r="P2133">
        <v>8502</v>
      </c>
      <c r="Q2133">
        <v>4520.4853409984598</v>
      </c>
      <c r="R2133">
        <v>6462.89019817383</v>
      </c>
      <c r="S2133">
        <v>5594.774067119999</v>
      </c>
      <c r="T2133">
        <v>4250</v>
      </c>
      <c r="U2133">
        <v>605</v>
      </c>
      <c r="V2133">
        <v>2058</v>
      </c>
      <c r="W2133">
        <v>1215</v>
      </c>
      <c r="X2133">
        <v>5845.6032611761848</v>
      </c>
      <c r="Y2133">
        <v>17470</v>
      </c>
      <c r="Z2133">
        <v>7220.3584059692184</v>
      </c>
      <c r="AA2133">
        <v>60491.448168728049</v>
      </c>
      <c r="AB2133">
        <v>629</v>
      </c>
      <c r="AC2133">
        <v>7844.0479900000009</v>
      </c>
      <c r="AD2133">
        <v>7653.0559688500007</v>
      </c>
      <c r="AE2133">
        <v>5206.3482000000004</v>
      </c>
      <c r="AF2133">
        <v>19075.049902999999</v>
      </c>
      <c r="AG2133">
        <v>76780</v>
      </c>
      <c r="AH2133">
        <v>11188.3</v>
      </c>
      <c r="AI2133">
        <v>737</v>
      </c>
      <c r="AJ2133">
        <v>20048</v>
      </c>
      <c r="AK2133">
        <v>1209.04</v>
      </c>
      <c r="AL2133">
        <v>313618.34375</v>
      </c>
      <c r="AM2133">
        <v>263679.625</v>
      </c>
      <c r="AN2133">
        <v>49938.7265625</v>
      </c>
      <c r="AO2133" s="5" t="s">
        <v>1097</v>
      </c>
    </row>
    <row r="2134" spans="1:41" ht="15" x14ac:dyDescent="0.25">
      <c r="A2134">
        <v>2018</v>
      </c>
      <c r="B2134" s="5" t="s">
        <v>1806</v>
      </c>
      <c r="C2134" s="5" t="s">
        <v>367</v>
      </c>
      <c r="D2134" s="5" t="s">
        <v>91</v>
      </c>
      <c r="E2134" s="5" t="s">
        <v>154</v>
      </c>
      <c r="F2134" s="5" t="s">
        <v>374</v>
      </c>
      <c r="G2134" s="5" t="s">
        <v>94</v>
      </c>
      <c r="H2134" s="5" t="s">
        <v>319</v>
      </c>
      <c r="I2134">
        <v>1624.5368167500912</v>
      </c>
      <c r="J2134">
        <v>9420.6074828971596</v>
      </c>
      <c r="K2134">
        <v>681.31753003440906</v>
      </c>
      <c r="L2134">
        <v>1392.6301714539807</v>
      </c>
      <c r="M2134">
        <v>3869.3693686859833</v>
      </c>
      <c r="N2134">
        <v>5951.9942273965098</v>
      </c>
      <c r="O2134">
        <v>6682.482315023025</v>
      </c>
      <c r="P2134">
        <v>978.16200734971528</v>
      </c>
      <c r="Q2134">
        <v>1521.448462313474</v>
      </c>
      <c r="R2134">
        <v>3148.2062563660343</v>
      </c>
      <c r="S2134">
        <v>4230.3819592859772</v>
      </c>
      <c r="T2134">
        <v>8114.7488836645416</v>
      </c>
      <c r="U2134">
        <v>1504.9346310897786</v>
      </c>
      <c r="V2134">
        <v>1444.0503623999739</v>
      </c>
      <c r="W2134">
        <v>1000.5512154907831</v>
      </c>
      <c r="X2134">
        <v>10229.674802887524</v>
      </c>
      <c r="Y2134">
        <v>26298.213906941364</v>
      </c>
      <c r="Z2134">
        <v>8055.8299148722581</v>
      </c>
      <c r="AA2134">
        <v>50504.927730372132</v>
      </c>
      <c r="AB2134">
        <v>588.11843394479649</v>
      </c>
      <c r="AC2134">
        <v>7811.8468186172231</v>
      </c>
      <c r="AD2134">
        <v>9870.4357300728552</v>
      </c>
      <c r="AE2134">
        <v>8234.6222038073884</v>
      </c>
      <c r="AF2134">
        <v>16368.340317288101</v>
      </c>
      <c r="AG2134">
        <v>61036.631702365936</v>
      </c>
      <c r="AH2134">
        <v>11177.999633874279</v>
      </c>
      <c r="AI2134">
        <v>674.89000616615988</v>
      </c>
      <c r="AJ2134">
        <v>24409.481257971715</v>
      </c>
      <c r="AK2134">
        <v>931.99096089612556</v>
      </c>
      <c r="AL2134">
        <v>287758.40625</v>
      </c>
      <c r="AM2134">
        <v>229706.46875</v>
      </c>
      <c r="AN2134">
        <v>58051.9609375</v>
      </c>
      <c r="AO2134" s="5" t="s">
        <v>2736</v>
      </c>
    </row>
    <row r="2135" spans="1:41" ht="15" x14ac:dyDescent="0.25">
      <c r="A2135">
        <v>2018</v>
      </c>
      <c r="B2135" s="5" t="s">
        <v>1807</v>
      </c>
      <c r="C2135" s="5" t="s">
        <v>367</v>
      </c>
      <c r="D2135" s="5" t="s">
        <v>91</v>
      </c>
      <c r="E2135" s="5" t="s">
        <v>154</v>
      </c>
      <c r="F2135" s="5" t="s">
        <v>374</v>
      </c>
      <c r="G2135" s="5" t="s">
        <v>94</v>
      </c>
      <c r="H2135" s="5" t="s">
        <v>319</v>
      </c>
      <c r="I2135">
        <v>3434.0211383819142</v>
      </c>
      <c r="J2135">
        <v>8995.3111797968395</v>
      </c>
      <c r="K2135">
        <v>629.23346795927569</v>
      </c>
      <c r="L2135">
        <v>1517.5630697841357</v>
      </c>
      <c r="M2135">
        <v>4591.1306153361375</v>
      </c>
      <c r="N2135">
        <v>7737.9853530386899</v>
      </c>
      <c r="O2135">
        <v>6457.932853823987</v>
      </c>
      <c r="P2135">
        <v>3140.8796635950403</v>
      </c>
      <c r="Q2135">
        <v>1709.136715409011</v>
      </c>
      <c r="R2135">
        <v>3448.4347365917638</v>
      </c>
      <c r="S2135">
        <v>4123.4935646722861</v>
      </c>
      <c r="T2135">
        <v>6768.2255377132178</v>
      </c>
      <c r="U2135">
        <v>1358.9327837439821</v>
      </c>
      <c r="V2135">
        <v>1472.0890544526249</v>
      </c>
      <c r="W2135">
        <v>1068.1105926703672</v>
      </c>
      <c r="X2135">
        <v>9238.6278589785434</v>
      </c>
      <c r="Y2135">
        <v>22996.103799620927</v>
      </c>
      <c r="Z2135">
        <v>9475.5157527985048</v>
      </c>
      <c r="AA2135">
        <v>57765.694430046009</v>
      </c>
      <c r="AB2135">
        <v>415.61134942520232</v>
      </c>
      <c r="AC2135">
        <v>7896.2983785067636</v>
      </c>
      <c r="AD2135">
        <v>11049.509532030574</v>
      </c>
      <c r="AE2135">
        <v>7614.852823640982</v>
      </c>
      <c r="AF2135">
        <v>14533.029769836605</v>
      </c>
      <c r="AG2135">
        <v>68622.404205730156</v>
      </c>
      <c r="AH2135">
        <v>14271.43806741248</v>
      </c>
      <c r="AI2135">
        <v>666.24720136864494</v>
      </c>
      <c r="AJ2135">
        <v>23359.182419842578</v>
      </c>
      <c r="AK2135">
        <v>842.03067252520475</v>
      </c>
      <c r="AL2135">
        <v>305199.03125</v>
      </c>
      <c r="AM2135">
        <v>245077.453125</v>
      </c>
      <c r="AN2135">
        <v>60121.58984375</v>
      </c>
      <c r="AO2135" s="5" t="s">
        <v>2734</v>
      </c>
    </row>
    <row r="2136" spans="1:41" ht="15" x14ac:dyDescent="0.25">
      <c r="A2136">
        <v>2018</v>
      </c>
      <c r="B2136" s="5" t="s">
        <v>1808</v>
      </c>
      <c r="C2136" s="5" t="s">
        <v>367</v>
      </c>
      <c r="D2136" s="5" t="s">
        <v>91</v>
      </c>
      <c r="E2136" s="5" t="s">
        <v>154</v>
      </c>
      <c r="F2136" s="5" t="s">
        <v>374</v>
      </c>
      <c r="G2136" s="5" t="s">
        <v>94</v>
      </c>
      <c r="H2136" s="5" t="s">
        <v>319</v>
      </c>
      <c r="I2136">
        <v>4443.3044113951037</v>
      </c>
      <c r="J2136">
        <v>14286.573534548554</v>
      </c>
      <c r="K2136">
        <v>629.10045430756179</v>
      </c>
      <c r="L2136">
        <v>1456.6525616495189</v>
      </c>
      <c r="M2136">
        <v>5160.3511732908019</v>
      </c>
      <c r="N2136">
        <v>7342.7270214105074</v>
      </c>
      <c r="O2136">
        <v>8831.1220762005341</v>
      </c>
      <c r="P2136">
        <v>2929.339127057628</v>
      </c>
      <c r="Q2136">
        <v>2025.6344653922918</v>
      </c>
      <c r="R2136">
        <v>5314.1719946304429</v>
      </c>
      <c r="S2136">
        <v>3915.4723594757797</v>
      </c>
      <c r="T2136">
        <v>4383.0769357494055</v>
      </c>
      <c r="U2136">
        <v>1166.41412101943</v>
      </c>
      <c r="V2136">
        <v>999.34154135086453</v>
      </c>
      <c r="W2136">
        <v>1118.973758891319</v>
      </c>
      <c r="X2136">
        <v>8861.0544268129033</v>
      </c>
      <c r="Y2136">
        <v>20131.214537841977</v>
      </c>
      <c r="Z2136">
        <v>6946.6133310344812</v>
      </c>
      <c r="AA2136">
        <v>57235.979009905641</v>
      </c>
      <c r="AB2136">
        <v>430.05719581352992</v>
      </c>
      <c r="AC2136">
        <v>8131.1672026945935</v>
      </c>
      <c r="AD2136">
        <v>11177.597581938473</v>
      </c>
      <c r="AE2136">
        <v>6493.431021307938</v>
      </c>
      <c r="AF2136">
        <v>14261.636750383643</v>
      </c>
      <c r="AG2136">
        <v>67171.493399437139</v>
      </c>
      <c r="AH2136">
        <v>9882.3117119697945</v>
      </c>
      <c r="AI2136">
        <v>760.07710626995583</v>
      </c>
      <c r="AJ2136">
        <v>17507.32684103787</v>
      </c>
      <c r="AK2136">
        <v>1247.7227764581319</v>
      </c>
      <c r="AL2136">
        <v>294239.90625</v>
      </c>
      <c r="AM2136">
        <v>237843.03125</v>
      </c>
      <c r="AN2136">
        <v>56396.921875</v>
      </c>
      <c r="AO2136" s="5" t="s">
        <v>2735</v>
      </c>
    </row>
    <row r="2137" spans="1:41" ht="15" x14ac:dyDescent="0.25">
      <c r="A2137">
        <v>2018</v>
      </c>
      <c r="B2137" s="5" t="s">
        <v>1807</v>
      </c>
      <c r="C2137" s="5" t="s">
        <v>367</v>
      </c>
      <c r="D2137" s="5" t="s">
        <v>91</v>
      </c>
      <c r="E2137" s="5" t="s">
        <v>154</v>
      </c>
      <c r="F2137" s="5" t="s">
        <v>377</v>
      </c>
      <c r="G2137" s="5" t="s">
        <v>94</v>
      </c>
      <c r="H2137" s="5" t="s">
        <v>319</v>
      </c>
      <c r="I2137">
        <v>930.42679820284354</v>
      </c>
      <c r="J2137"/>
      <c r="K2137"/>
      <c r="L2137"/>
      <c r="M2137">
        <v>0</v>
      </c>
      <c r="N2137">
        <v>0</v>
      </c>
      <c r="O2137">
        <v>0</v>
      </c>
      <c r="P2137">
        <v>0</v>
      </c>
      <c r="Q2137">
        <v>0</v>
      </c>
      <c r="R2137"/>
      <c r="S2137">
        <v>0</v>
      </c>
      <c r="T2137"/>
      <c r="U2137"/>
      <c r="V2137">
        <v>27.495916246959947</v>
      </c>
      <c r="W2137"/>
      <c r="X2137"/>
      <c r="Y2137"/>
      <c r="Z2137"/>
      <c r="AA2137">
        <v>0</v>
      </c>
      <c r="AB2137"/>
      <c r="AC2137"/>
      <c r="AD2137">
        <v>0</v>
      </c>
      <c r="AE2137"/>
      <c r="AF2137"/>
      <c r="AG2137">
        <v>0</v>
      </c>
      <c r="AH2137">
        <v>0</v>
      </c>
      <c r="AI2137">
        <v>0</v>
      </c>
      <c r="AJ2137">
        <v>0</v>
      </c>
      <c r="AK2137"/>
      <c r="AL2137">
        <v>957.9227294921875</v>
      </c>
      <c r="AM2137">
        <v>957.9227294921875</v>
      </c>
      <c r="AN2137">
        <v>0</v>
      </c>
      <c r="AO2137" s="5" t="s">
        <v>2739</v>
      </c>
    </row>
    <row r="2138" spans="1:41" ht="15" x14ac:dyDescent="0.25">
      <c r="A2138">
        <v>2018</v>
      </c>
      <c r="B2138" s="5" t="s">
        <v>1806</v>
      </c>
      <c r="C2138" s="5" t="s">
        <v>367</v>
      </c>
      <c r="D2138" s="5" t="s">
        <v>91</v>
      </c>
      <c r="E2138" s="5" t="s">
        <v>154</v>
      </c>
      <c r="F2138" s="5" t="s">
        <v>377</v>
      </c>
      <c r="G2138" s="5" t="s">
        <v>94</v>
      </c>
      <c r="H2138" s="5" t="s">
        <v>319</v>
      </c>
      <c r="I2138">
        <v>991.46539762730902</v>
      </c>
      <c r="J2138"/>
      <c r="K2138">
        <v>0</v>
      </c>
      <c r="L2138"/>
      <c r="M2138">
        <v>0</v>
      </c>
      <c r="N2138">
        <v>0</v>
      </c>
      <c r="O2138">
        <v>0</v>
      </c>
      <c r="P2138">
        <v>0</v>
      </c>
      <c r="Q2138"/>
      <c r="R2138">
        <v>0</v>
      </c>
      <c r="S2138"/>
      <c r="T2138"/>
      <c r="U2138"/>
      <c r="V2138">
        <v>74.987778462906661</v>
      </c>
      <c r="W2138"/>
      <c r="X2138">
        <v>1073.8332666014535</v>
      </c>
      <c r="Y2138"/>
      <c r="Z2138"/>
      <c r="AA2138">
        <v>0</v>
      </c>
      <c r="AB2138">
        <v>0</v>
      </c>
      <c r="AC2138"/>
      <c r="AD2138">
        <v>0</v>
      </c>
      <c r="AE2138"/>
      <c r="AF2138"/>
      <c r="AG2138">
        <v>0</v>
      </c>
      <c r="AH2138">
        <v>429.03721820563021</v>
      </c>
      <c r="AI2138">
        <v>0</v>
      </c>
      <c r="AJ2138"/>
      <c r="AK2138"/>
      <c r="AL2138">
        <v>2569.323486328125</v>
      </c>
      <c r="AM2138">
        <v>1066.453125</v>
      </c>
      <c r="AN2138">
        <v>1502.8704833984375</v>
      </c>
      <c r="AO2138" s="5" t="s">
        <v>2738</v>
      </c>
    </row>
    <row r="2139" spans="1:41" ht="15" x14ac:dyDescent="0.25">
      <c r="A2139">
        <v>2018</v>
      </c>
      <c r="B2139" s="5" t="s">
        <v>1808</v>
      </c>
      <c r="C2139" s="5" t="s">
        <v>367</v>
      </c>
      <c r="D2139" s="5" t="s">
        <v>91</v>
      </c>
      <c r="E2139" s="5" t="s">
        <v>154</v>
      </c>
      <c r="F2139" s="5" t="s">
        <v>377</v>
      </c>
      <c r="G2139" s="5" t="s">
        <v>94</v>
      </c>
      <c r="H2139" s="5" t="s">
        <v>319</v>
      </c>
      <c r="I2139">
        <v>913.33126020075804</v>
      </c>
      <c r="J2139"/>
      <c r="K2139"/>
      <c r="L2139">
        <v>23.280474303515309</v>
      </c>
      <c r="M2139"/>
      <c r="N2139">
        <v>0</v>
      </c>
      <c r="O2139"/>
      <c r="P2139">
        <v>0</v>
      </c>
      <c r="Q2139"/>
      <c r="R2139"/>
      <c r="S2139">
        <v>0</v>
      </c>
      <c r="T2139"/>
      <c r="U2139"/>
      <c r="V2139">
        <v>51.565611008816539</v>
      </c>
      <c r="W2139"/>
      <c r="X2139"/>
      <c r="Y2139">
        <v>0</v>
      </c>
      <c r="Z2139"/>
      <c r="AA2139">
        <v>0</v>
      </c>
      <c r="AB2139"/>
      <c r="AC2139"/>
      <c r="AD2139">
        <v>0</v>
      </c>
      <c r="AE2139"/>
      <c r="AF2139"/>
      <c r="AG2139"/>
      <c r="AH2139">
        <v>598.16112895476067</v>
      </c>
      <c r="AI2139">
        <v>0</v>
      </c>
      <c r="AJ2139">
        <v>0</v>
      </c>
      <c r="AK2139"/>
      <c r="AL2139">
        <v>1586.33837890625</v>
      </c>
      <c r="AM2139">
        <v>988.17730712890625</v>
      </c>
      <c r="AN2139">
        <v>598.1611328125</v>
      </c>
      <c r="AO2139" s="5" t="s">
        <v>2737</v>
      </c>
    </row>
    <row r="2140" spans="1:41" ht="15" x14ac:dyDescent="0.25">
      <c r="A2140">
        <v>2018</v>
      </c>
      <c r="B2140" s="5" t="s">
        <v>803</v>
      </c>
      <c r="C2140" s="5" t="s">
        <v>367</v>
      </c>
      <c r="D2140" s="5" t="s">
        <v>91</v>
      </c>
      <c r="E2140" s="5" t="s">
        <v>154</v>
      </c>
      <c r="F2140" s="5" t="s">
        <v>377</v>
      </c>
      <c r="G2140" s="5" t="s">
        <v>94</v>
      </c>
      <c r="H2140" s="5" t="s">
        <v>319</v>
      </c>
      <c r="I2140">
        <v>1138.7515518854409</v>
      </c>
      <c r="J2140"/>
      <c r="K2140"/>
      <c r="L2140"/>
      <c r="M2140">
        <v>0</v>
      </c>
      <c r="N2140">
        <v>0</v>
      </c>
      <c r="O2140">
        <v>0</v>
      </c>
      <c r="P2140">
        <v>0</v>
      </c>
      <c r="Q2140">
        <v>0</v>
      </c>
      <c r="R2140"/>
      <c r="S2140">
        <v>0</v>
      </c>
      <c r="T2140"/>
      <c r="U2140"/>
      <c r="V2140">
        <v>104</v>
      </c>
      <c r="W2140"/>
      <c r="X2140">
        <v>1391</v>
      </c>
      <c r="Y2140">
        <v>0</v>
      </c>
      <c r="Z2140">
        <v>0</v>
      </c>
      <c r="AA2140"/>
      <c r="AB2140"/>
      <c r="AC2140"/>
      <c r="AD2140">
        <v>0</v>
      </c>
      <c r="AE2140"/>
      <c r="AF2140">
        <v>0</v>
      </c>
      <c r="AG2140"/>
      <c r="AH2140">
        <v>179.7</v>
      </c>
      <c r="AI2140">
        <v>0</v>
      </c>
      <c r="AJ2140">
        <v>0</v>
      </c>
      <c r="AK2140"/>
      <c r="AL2140">
        <v>2813.451416015625</v>
      </c>
      <c r="AM2140">
        <v>1242.7515869140625</v>
      </c>
      <c r="AN2140">
        <v>1570.699951171875</v>
      </c>
      <c r="AO2140" s="5" t="s">
        <v>1098</v>
      </c>
    </row>
    <row r="2141" spans="1:41" ht="15" x14ac:dyDescent="0.25">
      <c r="A2141">
        <v>2018</v>
      </c>
      <c r="B2141" s="5" t="s">
        <v>803</v>
      </c>
      <c r="C2141" s="5" t="s">
        <v>367</v>
      </c>
      <c r="D2141" s="5" t="s">
        <v>91</v>
      </c>
      <c r="E2141" s="5" t="s">
        <v>154</v>
      </c>
      <c r="F2141" s="5" t="s">
        <v>380</v>
      </c>
      <c r="G2141" s="5" t="s">
        <v>94</v>
      </c>
      <c r="H2141" s="5" t="s">
        <v>319</v>
      </c>
      <c r="I2141">
        <v>220</v>
      </c>
      <c r="J2141">
        <v>256</v>
      </c>
      <c r="K2141">
        <v>0</v>
      </c>
      <c r="L2141">
        <v>35</v>
      </c>
      <c r="M2141">
        <v>800</v>
      </c>
      <c r="N2141">
        <v>223</v>
      </c>
      <c r="O2141">
        <v>309.40800000000002</v>
      </c>
      <c r="P2141">
        <v>3919.4</v>
      </c>
      <c r="Q2141">
        <v>81.167626073521703</v>
      </c>
      <c r="R2141">
        <v>1059.715507295703</v>
      </c>
      <c r="S2141">
        <v>385.42451764352012</v>
      </c>
      <c r="T2141">
        <v>100</v>
      </c>
      <c r="U2141">
        <v>440</v>
      </c>
      <c r="V2141">
        <v>1140</v>
      </c>
      <c r="W2141">
        <v>0</v>
      </c>
      <c r="X2141">
        <v>204.7244094488189</v>
      </c>
      <c r="Y2141">
        <v>300</v>
      </c>
      <c r="Z2141">
        <v>0</v>
      </c>
      <c r="AA2141">
        <v>6126.1220000000003</v>
      </c>
      <c r="AB2141">
        <v>0</v>
      </c>
      <c r="AC2141">
        <v>236.25</v>
      </c>
      <c r="AD2141">
        <v>305.29467740000001</v>
      </c>
      <c r="AE2141">
        <v>140</v>
      </c>
      <c r="AF2141">
        <v>6367.7007030000004</v>
      </c>
      <c r="AG2141">
        <v>4167</v>
      </c>
      <c r="AH2141">
        <v>765.82285545561206</v>
      </c>
      <c r="AI2141"/>
      <c r="AJ2141">
        <v>1255</v>
      </c>
      <c r="AK2141"/>
      <c r="AL2141">
        <v>28837.029296875</v>
      </c>
      <c r="AM2141">
        <v>25966.35546875</v>
      </c>
      <c r="AN2141">
        <v>2870.67431640625</v>
      </c>
      <c r="AO2141" s="5" t="s">
        <v>1099</v>
      </c>
    </row>
    <row r="2142" spans="1:41" ht="15" x14ac:dyDescent="0.25">
      <c r="A2142">
        <v>2018</v>
      </c>
      <c r="B2142" s="5" t="s">
        <v>1807</v>
      </c>
      <c r="C2142" s="5" t="s">
        <v>367</v>
      </c>
      <c r="D2142" s="5" t="s">
        <v>91</v>
      </c>
      <c r="E2142" s="5" t="s">
        <v>154</v>
      </c>
      <c r="F2142" s="5" t="s">
        <v>380</v>
      </c>
      <c r="G2142" s="5" t="s">
        <v>94</v>
      </c>
      <c r="H2142" s="5" t="s">
        <v>319</v>
      </c>
      <c r="I2142">
        <v>740.27466818738321</v>
      </c>
      <c r="J2142">
        <v>133.3824314916495</v>
      </c>
      <c r="K2142">
        <v>0</v>
      </c>
      <c r="L2142">
        <v>68.739790617399876</v>
      </c>
      <c r="M2142">
        <v>303.51261395682712</v>
      </c>
      <c r="N2142">
        <v>266.49888054745799</v>
      </c>
      <c r="O2142">
        <v>317.29441320799566</v>
      </c>
      <c r="P2142">
        <v>1884.5277981570241</v>
      </c>
      <c r="Q2142">
        <v>292.83119076955137</v>
      </c>
      <c r="R2142">
        <v>964.35656939578587</v>
      </c>
      <c r="S2142">
        <v>1328.6311699283494</v>
      </c>
      <c r="T2142">
        <v>528.76762013384518</v>
      </c>
      <c r="U2142">
        <v>1168.5764404957979</v>
      </c>
      <c r="V2142">
        <v>634.5211441606142</v>
      </c>
      <c r="W2142">
        <v>0</v>
      </c>
      <c r="X2142">
        <v>226.31254141728573</v>
      </c>
      <c r="Y2142">
        <v>2326.5775285889185</v>
      </c>
      <c r="Z2142"/>
      <c r="AA2142">
        <v>6206.0573174903429</v>
      </c>
      <c r="AB2142"/>
      <c r="AC2142">
        <v>0</v>
      </c>
      <c r="AD2142">
        <v>393.34798968182292</v>
      </c>
      <c r="AE2142">
        <v>188.78484588114648</v>
      </c>
      <c r="AF2142">
        <v>6086.2984780021143</v>
      </c>
      <c r="AG2142">
        <v>4753.6209050032676</v>
      </c>
      <c r="AH2142">
        <v>81.430213500612155</v>
      </c>
      <c r="AI2142">
        <v>0</v>
      </c>
      <c r="AJ2142">
        <v>918.53487850683211</v>
      </c>
      <c r="AK2142">
        <v>52.876762013384514</v>
      </c>
      <c r="AL2142">
        <v>29865.755859375</v>
      </c>
      <c r="AM2142">
        <v>26633.583984375</v>
      </c>
      <c r="AN2142">
        <v>3232.173095703125</v>
      </c>
      <c r="AO2142" s="5" t="s">
        <v>2742</v>
      </c>
    </row>
    <row r="2143" spans="1:41" ht="15" x14ac:dyDescent="0.25">
      <c r="A2143">
        <v>2018</v>
      </c>
      <c r="B2143" s="5" t="s">
        <v>1808</v>
      </c>
      <c r="C2143" s="5" t="s">
        <v>367</v>
      </c>
      <c r="D2143" s="5" t="s">
        <v>91</v>
      </c>
      <c r="E2143" s="5" t="s">
        <v>154</v>
      </c>
      <c r="F2143" s="5" t="s">
        <v>380</v>
      </c>
      <c r="G2143" s="5" t="s">
        <v>94</v>
      </c>
      <c r="H2143" s="5" t="s">
        <v>319</v>
      </c>
      <c r="I2143">
        <v>2289.5131287914542</v>
      </c>
      <c r="J2143">
        <v>200.19687144945476</v>
      </c>
      <c r="K2143">
        <v>0</v>
      </c>
      <c r="L2143">
        <v>67.035294311461499</v>
      </c>
      <c r="M2143">
        <v>708.5114952611392</v>
      </c>
      <c r="N2143">
        <v>226.88868843879277</v>
      </c>
      <c r="O2143">
        <v>366.05174829598678</v>
      </c>
      <c r="P2143">
        <v>1552.5496888688685</v>
      </c>
      <c r="Q2143">
        <v>214.52026607868862</v>
      </c>
      <c r="R2143">
        <v>778.03939790762865</v>
      </c>
      <c r="S2143">
        <v>1217.7409897424382</v>
      </c>
      <c r="T2143">
        <v>103.13122201763308</v>
      </c>
      <c r="U2143">
        <v>1032.343532396507</v>
      </c>
      <c r="V2143">
        <v>371.27239926347909</v>
      </c>
      <c r="W2143">
        <v>0</v>
      </c>
      <c r="X2143">
        <v>226.88868843879277</v>
      </c>
      <c r="Y2143">
        <v>154.69683302644961</v>
      </c>
      <c r="Z2143">
        <v>0</v>
      </c>
      <c r="AA2143">
        <v>6149.1473419107942</v>
      </c>
      <c r="AB2143"/>
      <c r="AC2143">
        <v>0</v>
      </c>
      <c r="AD2143">
        <v>289.45704317516117</v>
      </c>
      <c r="AE2143">
        <v>184.10366967255752</v>
      </c>
      <c r="AF2143">
        <v>5170.2436727409422</v>
      </c>
      <c r="AG2143">
        <v>5082.6431529067768</v>
      </c>
      <c r="AH2143">
        <v>708.34775022825261</v>
      </c>
      <c r="AI2143"/>
      <c r="AJ2143">
        <v>1598.5339412733126</v>
      </c>
      <c r="AK2143"/>
      <c r="AL2143">
        <v>28691.857421875</v>
      </c>
      <c r="AM2143">
        <v>25071.7265625</v>
      </c>
      <c r="AN2143">
        <v>3620.128662109375</v>
      </c>
      <c r="AO2143" s="5" t="s">
        <v>2740</v>
      </c>
    </row>
    <row r="2144" spans="1:41" ht="15" x14ac:dyDescent="0.25">
      <c r="A2144">
        <v>2018</v>
      </c>
      <c r="B2144" s="5" t="s">
        <v>1806</v>
      </c>
      <c r="C2144" s="5" t="s">
        <v>367</v>
      </c>
      <c r="D2144" s="5" t="s">
        <v>91</v>
      </c>
      <c r="E2144" s="5" t="s">
        <v>154</v>
      </c>
      <c r="F2144" s="5" t="s">
        <v>380</v>
      </c>
      <c r="G2144" s="5" t="s">
        <v>94</v>
      </c>
      <c r="H2144" s="5" t="s">
        <v>319</v>
      </c>
      <c r="I2144"/>
      <c r="J2144">
        <v>160.68809670622855</v>
      </c>
      <c r="K2144">
        <v>0</v>
      </c>
      <c r="L2144">
        <v>160.68809670622855</v>
      </c>
      <c r="M2144">
        <v>257.10095472996568</v>
      </c>
      <c r="N2144">
        <v>224.96333538871997</v>
      </c>
      <c r="O2144">
        <v>342.80127297328755</v>
      </c>
      <c r="P2144">
        <v>0</v>
      </c>
      <c r="Q2144">
        <v>290.73832964046949</v>
      </c>
      <c r="R2144">
        <v>789.0677302540937</v>
      </c>
      <c r="S2144">
        <v>1370.1338379151089</v>
      </c>
      <c r="T2144">
        <v>1151.5980263946378</v>
      </c>
      <c r="U2144">
        <v>1294.1266672017161</v>
      </c>
      <c r="V2144">
        <v>1226.5858048575446</v>
      </c>
      <c r="W2144">
        <v>0</v>
      </c>
      <c r="X2144">
        <v>332.8167698769783</v>
      </c>
      <c r="Y2144">
        <v>2396.3951488788884</v>
      </c>
      <c r="Z2144">
        <v>9.6412858023737122</v>
      </c>
      <c r="AA2144">
        <v>5897.1717051533979</v>
      </c>
      <c r="AB2144">
        <v>0</v>
      </c>
      <c r="AC2144">
        <v>0</v>
      </c>
      <c r="AD2144">
        <v>0</v>
      </c>
      <c r="AE2144">
        <v>191.23383263610467</v>
      </c>
      <c r="AF2144">
        <v>6854.7078170727609</v>
      </c>
      <c r="AG2144">
        <v>8794.7106343127543</v>
      </c>
      <c r="AH2144">
        <v>116.76668360652607</v>
      </c>
      <c r="AI2144">
        <v>0</v>
      </c>
      <c r="AJ2144">
        <v>959.83495906347514</v>
      </c>
      <c r="AK2144">
        <v>26.781349451038093</v>
      </c>
      <c r="AL2144">
        <v>32848.5546875</v>
      </c>
      <c r="AM2144">
        <v>29250.55078125</v>
      </c>
      <c r="AN2144">
        <v>3597.99853515625</v>
      </c>
      <c r="AO2144" s="5" t="s">
        <v>2741</v>
      </c>
    </row>
    <row r="2145" spans="1:41" ht="15" x14ac:dyDescent="0.25">
      <c r="A2145">
        <v>2018</v>
      </c>
      <c r="B2145" s="5" t="s">
        <v>803</v>
      </c>
      <c r="C2145" s="5" t="s">
        <v>367</v>
      </c>
      <c r="D2145" s="5" t="s">
        <v>91</v>
      </c>
      <c r="E2145" s="5" t="s">
        <v>154</v>
      </c>
      <c r="F2145" s="5" t="s">
        <v>383</v>
      </c>
      <c r="G2145" s="5" t="s">
        <v>94</v>
      </c>
      <c r="H2145" s="5" t="s">
        <v>319</v>
      </c>
      <c r="I2145">
        <v>2485</v>
      </c>
      <c r="J2145">
        <v>4487.5</v>
      </c>
      <c r="K2145">
        <v>326</v>
      </c>
      <c r="L2145">
        <v>565</v>
      </c>
      <c r="M2145">
        <v>2200</v>
      </c>
      <c r="N2145">
        <v>3372</v>
      </c>
      <c r="O2145">
        <v>1847.0719999999999</v>
      </c>
      <c r="P2145">
        <v>842.5</v>
      </c>
      <c r="Q2145">
        <v>97.973780891748177</v>
      </c>
      <c r="R2145">
        <v>1214.2319435143579</v>
      </c>
      <c r="S2145">
        <v>3428.8206587916789</v>
      </c>
      <c r="T2145">
        <v>1575</v>
      </c>
      <c r="U2145">
        <v>0</v>
      </c>
      <c r="V2145">
        <v>720</v>
      </c>
      <c r="W2145">
        <v>800</v>
      </c>
      <c r="X2145">
        <v>5583.3929849677888</v>
      </c>
      <c r="Y2145">
        <v>2535</v>
      </c>
      <c r="Z2145">
        <v>4531.9059058835855</v>
      </c>
      <c r="AA2145">
        <v>22916.07</v>
      </c>
      <c r="AB2145">
        <v>393</v>
      </c>
      <c r="AC2145">
        <v>5357.2685200000014</v>
      </c>
      <c r="AD2145">
        <v>3416.4412711</v>
      </c>
      <c r="AE2145">
        <v>1261.55</v>
      </c>
      <c r="AF2145">
        <v>5185.8625000000002</v>
      </c>
      <c r="AG2145">
        <v>28083</v>
      </c>
      <c r="AH2145">
        <v>6490.0960280464351</v>
      </c>
      <c r="AI2145">
        <v>195</v>
      </c>
      <c r="AJ2145">
        <v>7250</v>
      </c>
      <c r="AK2145">
        <v>370</v>
      </c>
      <c r="AL2145">
        <v>117529.671875</v>
      </c>
      <c r="AM2145">
        <v>90904.859375</v>
      </c>
      <c r="AN2145">
        <v>26624.822265625</v>
      </c>
      <c r="AO2145" s="5" t="s">
        <v>1100</v>
      </c>
    </row>
    <row r="2146" spans="1:41" ht="15" x14ac:dyDescent="0.25">
      <c r="A2146">
        <v>2018</v>
      </c>
      <c r="B2146" s="5" t="s">
        <v>1807</v>
      </c>
      <c r="C2146" s="5" t="s">
        <v>367</v>
      </c>
      <c r="D2146" s="5" t="s">
        <v>91</v>
      </c>
      <c r="E2146" s="5" t="s">
        <v>154</v>
      </c>
      <c r="F2146" s="5" t="s">
        <v>383</v>
      </c>
      <c r="G2146" s="5" t="s">
        <v>94</v>
      </c>
      <c r="H2146" s="5" t="s">
        <v>319</v>
      </c>
      <c r="I2146">
        <v>2538.0845766424568</v>
      </c>
      <c r="J2146">
        <v>3023.3351138107209</v>
      </c>
      <c r="K2146">
        <v>343.69895308699938</v>
      </c>
      <c r="L2146">
        <v>1031.0968592609981</v>
      </c>
      <c r="M2146">
        <v>1728.9379259326402</v>
      </c>
      <c r="N2146">
        <v>3453.9100947142765</v>
      </c>
      <c r="O2146">
        <v>1189.8540495299835</v>
      </c>
      <c r="P2146">
        <v>785.21991589876006</v>
      </c>
      <c r="Q2146">
        <v>127.03113306095497</v>
      </c>
      <c r="R2146">
        <v>579.7030580304978</v>
      </c>
      <c r="S2146">
        <v>1328.6311699283494</v>
      </c>
      <c r="T2146">
        <v>2326.5775285889185</v>
      </c>
      <c r="U2146">
        <v>0</v>
      </c>
      <c r="V2146">
        <v>597.50741075124506</v>
      </c>
      <c r="W2146">
        <v>766.71304919407544</v>
      </c>
      <c r="X2146">
        <v>5976.1316427527181</v>
      </c>
      <c r="Y2146">
        <v>2353.015909595611</v>
      </c>
      <c r="Z2146">
        <v>5541.4846590026973</v>
      </c>
      <c r="AA2146">
        <v>23392.502122167651</v>
      </c>
      <c r="AB2146">
        <v>197.75908993005808</v>
      </c>
      <c r="AC2146">
        <v>6127.5706891590507</v>
      </c>
      <c r="AD2146">
        <v>3974.1494899828785</v>
      </c>
      <c r="AE2146">
        <v>1697.9595461394788</v>
      </c>
      <c r="AF2146">
        <v>3807.705488006985</v>
      </c>
      <c r="AG2146">
        <v>16760.876023002624</v>
      </c>
      <c r="AH2146">
        <v>8144.0788853014828</v>
      </c>
      <c r="AI2146">
        <v>206.2193718521996</v>
      </c>
      <c r="AJ2146">
        <v>5511.2092710409934</v>
      </c>
      <c r="AK2146">
        <v>295.70914940582384</v>
      </c>
      <c r="AL2146">
        <v>103806.671875</v>
      </c>
      <c r="AM2146">
        <v>77328.21875</v>
      </c>
      <c r="AN2146">
        <v>26478.458984375</v>
      </c>
      <c r="AO2146" s="5" t="s">
        <v>2743</v>
      </c>
    </row>
    <row r="2147" spans="1:41" ht="15" x14ac:dyDescent="0.25">
      <c r="A2147">
        <v>2018</v>
      </c>
      <c r="B2147" s="5" t="s">
        <v>1806</v>
      </c>
      <c r="C2147" s="5" t="s">
        <v>367</v>
      </c>
      <c r="D2147" s="5" t="s">
        <v>91</v>
      </c>
      <c r="E2147" s="5" t="s">
        <v>154</v>
      </c>
      <c r="F2147" s="5" t="s">
        <v>383</v>
      </c>
      <c r="G2147" s="5" t="s">
        <v>94</v>
      </c>
      <c r="H2147" s="5" t="s">
        <v>319</v>
      </c>
      <c r="I2147">
        <v>1499.7555692581332</v>
      </c>
      <c r="J2147">
        <v>2142.5079560830472</v>
      </c>
      <c r="K2147">
        <v>199.25323991572341</v>
      </c>
      <c r="L2147">
        <v>546.33952880117704</v>
      </c>
      <c r="M2147">
        <v>1547.9619982700017</v>
      </c>
      <c r="N2147">
        <v>3115.7421951337715</v>
      </c>
      <c r="O2147">
        <v>1874.6944615726663</v>
      </c>
      <c r="P2147">
        <v>895.56832564271383</v>
      </c>
      <c r="Q2147">
        <v>128.12197577376622</v>
      </c>
      <c r="R2147">
        <v>815.69788845062681</v>
      </c>
      <c r="S2147">
        <v>1370.1338379151089</v>
      </c>
      <c r="T2147">
        <v>2999.5111385162663</v>
      </c>
      <c r="U2147">
        <v>0</v>
      </c>
      <c r="V2147">
        <v>21.425079560830472</v>
      </c>
      <c r="W2147">
        <v>722.02518119998695</v>
      </c>
      <c r="X2147">
        <v>5457.5033911325445</v>
      </c>
      <c r="Y2147">
        <v>3183.7668227394083</v>
      </c>
      <c r="Z2147">
        <v>6036.8375424573987</v>
      </c>
      <c r="AA2147">
        <v>22228.219072164971</v>
      </c>
      <c r="AB2147">
        <v>331.01747921483081</v>
      </c>
      <c r="AC2147">
        <v>6046.7128651163548</v>
      </c>
      <c r="AD2147">
        <v>1168.6202521057178</v>
      </c>
      <c r="AE2147">
        <v>3045.6629023982509</v>
      </c>
      <c r="AF2147">
        <v>4977.9431571875284</v>
      </c>
      <c r="AG2147">
        <v>17952.411628378093</v>
      </c>
      <c r="AH2147">
        <v>7303.8096222871081</v>
      </c>
      <c r="AI2147">
        <v>208.89452571809713</v>
      </c>
      <c r="AJ2147">
        <v>5759.0097543808515</v>
      </c>
      <c r="AK2147">
        <v>267.81349451038091</v>
      </c>
      <c r="AL2147">
        <v>101846.9609375</v>
      </c>
      <c r="AM2147">
        <v>78395.71875</v>
      </c>
      <c r="AN2147">
        <v>23451.240234375</v>
      </c>
      <c r="AO2147" s="5" t="s">
        <v>2744</v>
      </c>
    </row>
    <row r="2148" spans="1:41" ht="15" x14ac:dyDescent="0.25">
      <c r="A2148">
        <v>2018</v>
      </c>
      <c r="B2148" s="5" t="s">
        <v>1808</v>
      </c>
      <c r="C2148" s="5" t="s">
        <v>367</v>
      </c>
      <c r="D2148" s="5" t="s">
        <v>91</v>
      </c>
      <c r="E2148" s="5" t="s">
        <v>154</v>
      </c>
      <c r="F2148" s="5" t="s">
        <v>383</v>
      </c>
      <c r="G2148" s="5" t="s">
        <v>94</v>
      </c>
      <c r="H2148" s="5" t="s">
        <v>319</v>
      </c>
      <c r="I2148">
        <v>1647.0056156216003</v>
      </c>
      <c r="J2148">
        <v>4276.049681444666</v>
      </c>
      <c r="K2148">
        <v>376.42896036436076</v>
      </c>
      <c r="L2148">
        <v>1005.5294146719225</v>
      </c>
      <c r="M2148">
        <v>2150.1570650401277</v>
      </c>
      <c r="N2148">
        <v>3698.285621552322</v>
      </c>
      <c r="O2148">
        <v>2639.1279714312304</v>
      </c>
      <c r="P2148">
        <v>439.40088452832748</v>
      </c>
      <c r="Q2148">
        <v>96.903942004569487</v>
      </c>
      <c r="R2148">
        <v>399.86811447448099</v>
      </c>
      <c r="S2148">
        <v>1217.7409897424382</v>
      </c>
      <c r="T2148">
        <v>1624.3167467777209</v>
      </c>
      <c r="U2148">
        <v>0</v>
      </c>
      <c r="V2148">
        <v>368.17846260295011</v>
      </c>
      <c r="W2148">
        <v>902.39819265428946</v>
      </c>
      <c r="X2148">
        <v>6187.8733210579849</v>
      </c>
      <c r="Y2148">
        <v>2408.1140341117325</v>
      </c>
      <c r="Z2148">
        <v>4431.9482435830114</v>
      </c>
      <c r="AA2148">
        <v>23177.991256989972</v>
      </c>
      <c r="AB2148">
        <v>192.85538517297385</v>
      </c>
      <c r="AC2148">
        <v>6220.916564592434</v>
      </c>
      <c r="AD2148">
        <v>3248.8491735170078</v>
      </c>
      <c r="AE2148">
        <v>2785.0369930295574</v>
      </c>
      <c r="AF2148">
        <v>5063.1784497832978</v>
      </c>
      <c r="AG2148">
        <v>20881.361573261012</v>
      </c>
      <c r="AH2148">
        <v>6026.3859795294611</v>
      </c>
      <c r="AI2148">
        <v>201.10588293438451</v>
      </c>
      <c r="AJ2148">
        <v>6655.3440042324337</v>
      </c>
      <c r="AK2148">
        <v>381.37925902120713</v>
      </c>
      <c r="AL2148">
        <v>108703.734375</v>
      </c>
      <c r="AM2148">
        <v>83555.1171875</v>
      </c>
      <c r="AN2148">
        <v>25148.619140625</v>
      </c>
      <c r="AO2148" s="5" t="s">
        <v>2745</v>
      </c>
    </row>
    <row r="2149" spans="1:41" ht="15" x14ac:dyDescent="0.25">
      <c r="A2149">
        <v>2018</v>
      </c>
      <c r="B2149" s="5" t="s">
        <v>1807</v>
      </c>
      <c r="C2149" s="5" t="s">
        <v>367</v>
      </c>
      <c r="D2149" s="5" t="s">
        <v>91</v>
      </c>
      <c r="E2149" s="5" t="s">
        <v>154</v>
      </c>
      <c r="F2149" s="5" t="s">
        <v>386</v>
      </c>
      <c r="G2149" s="5" t="s">
        <v>94</v>
      </c>
      <c r="H2149" s="5" t="s">
        <v>319</v>
      </c>
      <c r="I2149">
        <v>338.41127688566093</v>
      </c>
      <c r="J2149">
        <v>373.47080817661856</v>
      </c>
      <c r="K2149">
        <v>52.876762013384514</v>
      </c>
      <c r="L2149">
        <v>333.12360068432247</v>
      </c>
      <c r="M2149">
        <v>2290.3305082287434</v>
      </c>
      <c r="N2149">
        <v>411.38120846413153</v>
      </c>
      <c r="O2149">
        <v>2290.469045345219</v>
      </c>
      <c r="P2149">
        <v>314.08796635950404</v>
      </c>
      <c r="Q2149">
        <v>842.50223224351851</v>
      </c>
      <c r="R2149">
        <v>571.70852647357481</v>
      </c>
      <c r="S2149">
        <v>51.005382435133086</v>
      </c>
      <c r="T2149">
        <v>317.2605720803071</v>
      </c>
      <c r="U2149"/>
      <c r="V2149">
        <v>267.55641578772565</v>
      </c>
      <c r="W2149">
        <v>126.90422883212284</v>
      </c>
      <c r="X2149">
        <v>523.47994393250667</v>
      </c>
      <c r="Y2149">
        <v>2585.6736624545028</v>
      </c>
      <c r="Z2149">
        <v>634.5211441606142</v>
      </c>
      <c r="AA2149">
        <v>6528.2127268717968</v>
      </c>
      <c r="AB2149">
        <v>217.85225949514421</v>
      </c>
      <c r="AC2149">
        <v>375.31925677100327</v>
      </c>
      <c r="AD2149">
        <v>1900.531286740965</v>
      </c>
      <c r="AE2149">
        <v>1689.1608529404516</v>
      </c>
      <c r="AF2149">
        <v>1399.8917235319798</v>
      </c>
      <c r="AG2149">
        <v>4241.7738487137058</v>
      </c>
      <c r="AH2149">
        <v>1719.5523006752644</v>
      </c>
      <c r="AI2149">
        <v>336.29620640512553</v>
      </c>
      <c r="AJ2149">
        <v>2005.4678180732503</v>
      </c>
      <c r="AK2149">
        <v>0</v>
      </c>
      <c r="AL2149">
        <v>32738.822265625</v>
      </c>
      <c r="AM2149">
        <v>22912.263671875</v>
      </c>
      <c r="AN2149">
        <v>9826.55859375</v>
      </c>
      <c r="AO2149" s="5" t="s">
        <v>2746</v>
      </c>
    </row>
    <row r="2150" spans="1:41" ht="15" x14ac:dyDescent="0.25">
      <c r="A2150">
        <v>2018</v>
      </c>
      <c r="B2150" s="5" t="s">
        <v>1806</v>
      </c>
      <c r="C2150" s="5" t="s">
        <v>367</v>
      </c>
      <c r="D2150" s="5" t="s">
        <v>91</v>
      </c>
      <c r="E2150" s="5" t="s">
        <v>154</v>
      </c>
      <c r="F2150" s="5" t="s">
        <v>386</v>
      </c>
      <c r="G2150" s="5" t="s">
        <v>94</v>
      </c>
      <c r="H2150" s="5" t="s">
        <v>319</v>
      </c>
      <c r="I2150">
        <v>342.80127297328755</v>
      </c>
      <c r="J2150">
        <v>396.36397187536375</v>
      </c>
      <c r="K2150">
        <v>153.18931885993788</v>
      </c>
      <c r="L2150">
        <v>214.25079560830474</v>
      </c>
      <c r="M2150">
        <v>1807.2054609560505</v>
      </c>
      <c r="N2150">
        <v>399.30992031497794</v>
      </c>
      <c r="O2150">
        <v>2469.2404193857119</v>
      </c>
      <c r="P2150">
        <v>65.882119649553701</v>
      </c>
      <c r="Q2150">
        <v>809.38594310927317</v>
      </c>
      <c r="R2150">
        <v>747.29262239730542</v>
      </c>
      <c r="S2150">
        <v>53.562698902076185</v>
      </c>
      <c r="T2150">
        <v>321.3761934124571</v>
      </c>
      <c r="U2150">
        <v>0</v>
      </c>
      <c r="V2150">
        <v>271.0272564445055</v>
      </c>
      <c r="W2150">
        <v>182.11317626705903</v>
      </c>
      <c r="X2150">
        <v>754.90643801142664</v>
      </c>
      <c r="Y2150">
        <v>2626.7147541578161</v>
      </c>
      <c r="Z2150">
        <v>9.6412858023737122</v>
      </c>
      <c r="AA2150">
        <v>6203.2929134626165</v>
      </c>
      <c r="AB2150">
        <v>257.10095472996568</v>
      </c>
      <c r="AC2150">
        <v>374.52429559995164</v>
      </c>
      <c r="AD2150">
        <v>381.25527358256062</v>
      </c>
      <c r="AE2150">
        <v>1196.8713620146289</v>
      </c>
      <c r="AF2150">
        <v>1525.4656647311297</v>
      </c>
      <c r="AG2150">
        <v>4190.3303003653309</v>
      </c>
      <c r="AH2150">
        <v>1753.6427620539741</v>
      </c>
      <c r="AI2150">
        <v>340.65876501720453</v>
      </c>
      <c r="AJ2150">
        <v>2095.63966062192</v>
      </c>
      <c r="AK2150">
        <v>0</v>
      </c>
      <c r="AL2150">
        <v>29943.04296875</v>
      </c>
      <c r="AM2150">
        <v>21468.794921875</v>
      </c>
      <c r="AN2150">
        <v>8474.2509765625</v>
      </c>
      <c r="AO2150" s="5" t="s">
        <v>2747</v>
      </c>
    </row>
    <row r="2151" spans="1:41" ht="15" x14ac:dyDescent="0.25">
      <c r="A2151">
        <v>2018</v>
      </c>
      <c r="B2151" s="5" t="s">
        <v>803</v>
      </c>
      <c r="C2151" s="5" t="s">
        <v>367</v>
      </c>
      <c r="D2151" s="5" t="s">
        <v>91</v>
      </c>
      <c r="E2151" s="5" t="s">
        <v>154</v>
      </c>
      <c r="F2151" s="5" t="s">
        <v>386</v>
      </c>
      <c r="G2151" s="5" t="s">
        <v>94</v>
      </c>
      <c r="H2151" s="5" t="s">
        <v>319</v>
      </c>
      <c r="I2151">
        <v>450</v>
      </c>
      <c r="J2151">
        <v>1072.5</v>
      </c>
      <c r="K2151">
        <v>50</v>
      </c>
      <c r="L2151">
        <v>30</v>
      </c>
      <c r="M2151">
        <v>300</v>
      </c>
      <c r="N2151">
        <v>413</v>
      </c>
      <c r="O2151">
        <v>2109.6</v>
      </c>
      <c r="P2151">
        <v>638.70000000000005</v>
      </c>
      <c r="Q2151">
        <v>3251.2086069290958</v>
      </c>
      <c r="R2151">
        <v>388.71504855721122</v>
      </c>
      <c r="S2151">
        <v>70.264445342399995</v>
      </c>
      <c r="T2151">
        <v>75</v>
      </c>
      <c r="U2151">
        <v>0</v>
      </c>
      <c r="V2151">
        <v>152</v>
      </c>
      <c r="W2151">
        <v>150</v>
      </c>
      <c r="X2151">
        <v>474.588403722262</v>
      </c>
      <c r="Y2151">
        <v>3065</v>
      </c>
      <c r="Z2151">
        <v>0</v>
      </c>
      <c r="AA2151">
        <v>7633.3820000000014</v>
      </c>
      <c r="AB2151">
        <v>211</v>
      </c>
      <c r="AC2151">
        <v>362.35500000000002</v>
      </c>
      <c r="AD2151">
        <v>1467.5095100000001</v>
      </c>
      <c r="AE2151">
        <v>956.76931999999999</v>
      </c>
      <c r="AF2151">
        <v>1147.51</v>
      </c>
      <c r="AG2151">
        <v>8422</v>
      </c>
      <c r="AH2151">
        <v>1308.446133737581</v>
      </c>
      <c r="AI2151">
        <v>513</v>
      </c>
      <c r="AJ2151">
        <v>2375</v>
      </c>
      <c r="AK2151">
        <v>0</v>
      </c>
      <c r="AL2151">
        <v>37087.546875</v>
      </c>
      <c r="AM2151">
        <v>30358.140625</v>
      </c>
      <c r="AN2151">
        <v>6729.40869140625</v>
      </c>
      <c r="AO2151" s="5" t="s">
        <v>1101</v>
      </c>
    </row>
    <row r="2152" spans="1:41" ht="15" x14ac:dyDescent="0.25">
      <c r="A2152">
        <v>2018</v>
      </c>
      <c r="B2152" s="5" t="s">
        <v>1808</v>
      </c>
      <c r="C2152" s="5" t="s">
        <v>367</v>
      </c>
      <c r="D2152" s="5" t="s">
        <v>91</v>
      </c>
      <c r="E2152" s="5" t="s">
        <v>154</v>
      </c>
      <c r="F2152" s="5" t="s">
        <v>386</v>
      </c>
      <c r="G2152" s="5" t="s">
        <v>94</v>
      </c>
      <c r="H2152" s="5" t="s">
        <v>319</v>
      </c>
      <c r="I2152">
        <v>330.01991045642586</v>
      </c>
      <c r="J2152">
        <v>699.71722060003617</v>
      </c>
      <c r="K2152">
        <v>51.565611008816539</v>
      </c>
      <c r="L2152">
        <v>324.86334935554419</v>
      </c>
      <c r="M2152">
        <v>2039.987137119791</v>
      </c>
      <c r="N2152">
        <v>419.74407361176662</v>
      </c>
      <c r="O2152">
        <v>2756.8272293541504</v>
      </c>
      <c r="P2152">
        <v>820.21498445287796</v>
      </c>
      <c r="Q2152">
        <v>963.80075779213689</v>
      </c>
      <c r="R2152">
        <v>223.08994389088622</v>
      </c>
      <c r="S2152">
        <v>46.437721926868662</v>
      </c>
      <c r="T2152">
        <v>77.348416513224805</v>
      </c>
      <c r="U2152"/>
      <c r="V2152">
        <v>156.75945746680227</v>
      </c>
      <c r="W2152">
        <v>123.75746642115969</v>
      </c>
      <c r="X2152">
        <v>525.96923228992875</v>
      </c>
      <c r="Y2152">
        <v>2645.3158447522883</v>
      </c>
      <c r="Z2152">
        <v>0</v>
      </c>
      <c r="AA2152">
        <v>6468.3485638681232</v>
      </c>
      <c r="AB2152">
        <v>212.45031735632415</v>
      </c>
      <c r="AC2152">
        <v>134.27685106695824</v>
      </c>
      <c r="AD2152">
        <v>1378.1850651575999</v>
      </c>
      <c r="AE2152">
        <v>1311.9920913950805</v>
      </c>
      <c r="AF2152">
        <v>1328.7068695256369</v>
      </c>
      <c r="AG2152">
        <v>7213.1074216577235</v>
      </c>
      <c r="AH2152">
        <v>1158.7006532456949</v>
      </c>
      <c r="AI2152">
        <v>558.97122333557127</v>
      </c>
      <c r="AJ2152">
        <v>2475.1493284231938</v>
      </c>
      <c r="AK2152">
        <v>0</v>
      </c>
      <c r="AL2152">
        <v>34445.30859375</v>
      </c>
      <c r="AM2152">
        <v>25515.10546875</v>
      </c>
      <c r="AN2152">
        <v>8930.2001953125</v>
      </c>
      <c r="AO2152" s="5" t="s">
        <v>2748</v>
      </c>
    </row>
    <row r="2153" spans="1:41" ht="15" x14ac:dyDescent="0.25">
      <c r="A2153">
        <v>2018</v>
      </c>
      <c r="B2153" s="5" t="s">
        <v>803</v>
      </c>
      <c r="C2153" s="5" t="s">
        <v>367</v>
      </c>
      <c r="D2153" s="5" t="s">
        <v>91</v>
      </c>
      <c r="E2153" s="5" t="s">
        <v>154</v>
      </c>
      <c r="F2153" s="5" t="s">
        <v>389</v>
      </c>
      <c r="G2153" s="5" t="s">
        <v>94</v>
      </c>
      <c r="H2153" s="5" t="s">
        <v>319</v>
      </c>
      <c r="I2153">
        <v>372</v>
      </c>
      <c r="J2153">
        <v>1211.5</v>
      </c>
      <c r="K2153">
        <v>42</v>
      </c>
      <c r="L2153">
        <v>35</v>
      </c>
      <c r="M2153">
        <v>693</v>
      </c>
      <c r="N2153">
        <v>452</v>
      </c>
      <c r="O2153">
        <v>386.2912</v>
      </c>
      <c r="P2153">
        <v>228</v>
      </c>
      <c r="Q2153">
        <v>97.973780891748177</v>
      </c>
      <c r="R2153">
        <v>239.0086448016751</v>
      </c>
      <c r="S2153">
        <v>940.26444534239999</v>
      </c>
      <c r="T2153">
        <v>400</v>
      </c>
      <c r="U2153">
        <v>15</v>
      </c>
      <c r="V2153">
        <v>0</v>
      </c>
      <c r="W2153">
        <v>205</v>
      </c>
      <c r="X2153">
        <v>327.59986867008092</v>
      </c>
      <c r="Y2153">
        <v>4240</v>
      </c>
      <c r="Z2153">
        <v>0</v>
      </c>
      <c r="AA2153">
        <v>9321.6710000000021</v>
      </c>
      <c r="AB2153">
        <v>25</v>
      </c>
      <c r="AC2153">
        <v>71.938130000000001</v>
      </c>
      <c r="AD2153">
        <v>1240.5786495</v>
      </c>
      <c r="AE2153">
        <v>631.83788000000004</v>
      </c>
      <c r="AF2153">
        <v>3785.0176000000001</v>
      </c>
      <c r="AG2153">
        <v>8899</v>
      </c>
      <c r="AH2153">
        <v>1365.985127721319</v>
      </c>
      <c r="AI2153">
        <v>29</v>
      </c>
      <c r="AJ2153">
        <v>4465</v>
      </c>
      <c r="AK2153">
        <v>95</v>
      </c>
      <c r="AL2153">
        <v>39814.6640625</v>
      </c>
      <c r="AM2153">
        <v>34064.9453125</v>
      </c>
      <c r="AN2153">
        <v>5749.7197265625</v>
      </c>
      <c r="AO2153" s="5" t="s">
        <v>1102</v>
      </c>
    </row>
    <row r="2154" spans="1:41" ht="15" x14ac:dyDescent="0.25">
      <c r="A2154">
        <v>2018</v>
      </c>
      <c r="B2154" s="5" t="s">
        <v>1808</v>
      </c>
      <c r="C2154" s="5" t="s">
        <v>367</v>
      </c>
      <c r="D2154" s="5" t="s">
        <v>91</v>
      </c>
      <c r="E2154" s="5" t="s">
        <v>154</v>
      </c>
      <c r="F2154" s="5" t="s">
        <v>389</v>
      </c>
      <c r="G2154" s="5" t="s">
        <v>94</v>
      </c>
      <c r="H2154" s="5" t="s">
        <v>319</v>
      </c>
      <c r="I2154">
        <v>419.74407361176662</v>
      </c>
      <c r="J2154">
        <v>155.49271568889694</v>
      </c>
      <c r="K2154"/>
      <c r="L2154">
        <v>82.504977614106465</v>
      </c>
      <c r="M2154">
        <v>0</v>
      </c>
      <c r="N2154">
        <v>459.44959408855539</v>
      </c>
      <c r="O2154">
        <v>495.31377191300703</v>
      </c>
      <c r="P2154">
        <v>117.173569207554</v>
      </c>
      <c r="Q2154">
        <v>430.21900251300229</v>
      </c>
      <c r="R2154">
        <v>81.641578788838487</v>
      </c>
      <c r="S2154">
        <v>675.53817623443047</v>
      </c>
      <c r="T2154">
        <v>412.52488807053231</v>
      </c>
      <c r="U2154">
        <v>30.939366605289923</v>
      </c>
      <c r="V2154">
        <v>0</v>
      </c>
      <c r="W2154">
        <v>41.252488807053233</v>
      </c>
      <c r="X2154">
        <v>313.1569009164553</v>
      </c>
      <c r="Y2154">
        <v>5043.1167566622571</v>
      </c>
      <c r="Z2154">
        <v>0</v>
      </c>
      <c r="AA2154">
        <v>3847.0687690192399</v>
      </c>
      <c r="AB2154">
        <v>24.751493284231938</v>
      </c>
      <c r="AC2154">
        <v>54.143891559257369</v>
      </c>
      <c r="AD2154">
        <v>1179.4354055640626</v>
      </c>
      <c r="AE2154">
        <v>184.10366967255752</v>
      </c>
      <c r="AF2154">
        <v>686.31553177977105</v>
      </c>
      <c r="AG2154">
        <v>4941.7896883877211</v>
      </c>
      <c r="AH2154">
        <v>1560.557146811871</v>
      </c>
      <c r="AI2154"/>
      <c r="AJ2154">
        <v>4261.8977498786871</v>
      </c>
      <c r="AK2154">
        <v>97.974660916751418</v>
      </c>
      <c r="AL2154">
        <v>25596.10546875</v>
      </c>
      <c r="AM2154">
        <v>20795.6015625</v>
      </c>
      <c r="AN2154">
        <v>4800.5048828125</v>
      </c>
      <c r="AO2154" s="5" t="s">
        <v>2749</v>
      </c>
    </row>
    <row r="2155" spans="1:41" ht="15" x14ac:dyDescent="0.25">
      <c r="A2155">
        <v>2018</v>
      </c>
      <c r="B2155" s="5" t="s">
        <v>1806</v>
      </c>
      <c r="C2155" s="5" t="s">
        <v>367</v>
      </c>
      <c r="D2155" s="5" t="s">
        <v>91</v>
      </c>
      <c r="E2155" s="5" t="s">
        <v>154</v>
      </c>
      <c r="F2155" s="5" t="s">
        <v>389</v>
      </c>
      <c r="G2155" s="5" t="s">
        <v>94</v>
      </c>
      <c r="H2155" s="5" t="s">
        <v>319</v>
      </c>
      <c r="I2155">
        <v>505.63187763559915</v>
      </c>
      <c r="J2155">
        <v>102.84038189198627</v>
      </c>
      <c r="K2155">
        <v>56.776460836200755</v>
      </c>
      <c r="L2155">
        <v>96.41285802373713</v>
      </c>
      <c r="M2155">
        <v>0</v>
      </c>
      <c r="N2155">
        <v>286.82825262061795</v>
      </c>
      <c r="O2155">
        <v>463.85297249197976</v>
      </c>
      <c r="P2155">
        <v>16.711562057447768</v>
      </c>
      <c r="Q2155">
        <v>289.50638756572175</v>
      </c>
      <c r="R2155">
        <v>199.65837885030911</v>
      </c>
      <c r="S2155">
        <v>718.81141926586236</v>
      </c>
      <c r="T2155">
        <v>535.62698902076181</v>
      </c>
      <c r="U2155">
        <v>35.134660648010396</v>
      </c>
      <c r="V2155">
        <v>0</v>
      </c>
      <c r="W2155">
        <v>42.850159121660944</v>
      </c>
      <c r="X2155">
        <v>311.66715907927062</v>
      </c>
      <c r="Y2155">
        <v>9951.9494560057556</v>
      </c>
      <c r="Z2155">
        <v>321.3761934124571</v>
      </c>
      <c r="AA2155">
        <v>3689.4261644720732</v>
      </c>
      <c r="AB2155"/>
      <c r="AC2155">
        <v>99.872986947731704</v>
      </c>
      <c r="AD2155">
        <v>389.54008403523915</v>
      </c>
      <c r="AE2155">
        <v>432.26597769544753</v>
      </c>
      <c r="AF2155">
        <v>524.91444924034658</v>
      </c>
      <c r="AG2155">
        <v>5533.7796886612459</v>
      </c>
      <c r="AH2155">
        <v>1435.4803305756418</v>
      </c>
      <c r="AI2155">
        <v>125.33671543085826</v>
      </c>
      <c r="AJ2155">
        <v>8046.6164068154667</v>
      </c>
      <c r="AK2155">
        <v>40.7076511655779</v>
      </c>
      <c r="AL2155">
        <v>34253.57421875</v>
      </c>
      <c r="AM2155">
        <v>30132.92578125</v>
      </c>
      <c r="AN2155">
        <v>4120.64990234375</v>
      </c>
      <c r="AO2155" s="5" t="s">
        <v>2751</v>
      </c>
    </row>
    <row r="2156" spans="1:41" ht="15" x14ac:dyDescent="0.25">
      <c r="A2156">
        <v>2018</v>
      </c>
      <c r="B2156" s="5" t="s">
        <v>1807</v>
      </c>
      <c r="C2156" s="5" t="s">
        <v>367</v>
      </c>
      <c r="D2156" s="5" t="s">
        <v>91</v>
      </c>
      <c r="E2156" s="5" t="s">
        <v>154</v>
      </c>
      <c r="F2156" s="5" t="s">
        <v>389</v>
      </c>
      <c r="G2156" s="5" t="s">
        <v>94</v>
      </c>
      <c r="H2156" s="5" t="s">
        <v>319</v>
      </c>
      <c r="I2156">
        <v>351.10169976887317</v>
      </c>
      <c r="J2156">
        <v>85.364756154655666</v>
      </c>
      <c r="K2156">
        <v>52.876762013384514</v>
      </c>
      <c r="L2156">
        <v>84.602819221415231</v>
      </c>
      <c r="M2156">
        <v>0</v>
      </c>
      <c r="N2156">
        <v>405.03599702252541</v>
      </c>
      <c r="O2156">
        <v>429.33900287206899</v>
      </c>
      <c r="P2156">
        <v>157.04398317975202</v>
      </c>
      <c r="Q2156">
        <v>290.36385530048284</v>
      </c>
      <c r="R2156">
        <v>81.970317687014628</v>
      </c>
      <c r="S2156">
        <v>706.67723140110104</v>
      </c>
      <c r="T2156">
        <v>528.76762013384518</v>
      </c>
      <c r="U2156">
        <v>31.72605720803071</v>
      </c>
      <c r="V2156">
        <v>0</v>
      </c>
      <c r="W2156">
        <v>121.61655263078438</v>
      </c>
      <c r="X2156">
        <v>347.92909404807011</v>
      </c>
      <c r="Y2156">
        <v>6514.4170800489728</v>
      </c>
      <c r="Z2156">
        <v>52.876762013384514</v>
      </c>
      <c r="AA2156">
        <v>3882.6731508179214</v>
      </c>
      <c r="AB2156"/>
      <c r="AC2156">
        <v>100.0428337293235</v>
      </c>
      <c r="AD2156">
        <v>1455.8324932215673</v>
      </c>
      <c r="AE2156">
        <v>426.73027494137682</v>
      </c>
      <c r="AF2156">
        <v>654.71859069803338</v>
      </c>
      <c r="AG2156">
        <v>4410.9794871565364</v>
      </c>
      <c r="AH2156">
        <v>1438.2479267640588</v>
      </c>
      <c r="AI2156">
        <v>123.73162311131976</v>
      </c>
      <c r="AJ2156">
        <v>7700.3840648156083</v>
      </c>
      <c r="AK2156">
        <v>53.934297253652204</v>
      </c>
      <c r="AL2156">
        <v>30488.984375</v>
      </c>
      <c r="AM2156">
        <v>25230.033203125</v>
      </c>
      <c r="AN2156">
        <v>5258.9521484375</v>
      </c>
      <c r="AO2156" s="5" t="s">
        <v>2750</v>
      </c>
    </row>
    <row r="2157" spans="1:41" ht="15" x14ac:dyDescent="0.25">
      <c r="A2157">
        <v>2018</v>
      </c>
      <c r="B2157" s="5" t="s">
        <v>1807</v>
      </c>
      <c r="C2157" s="5" t="s">
        <v>367</v>
      </c>
      <c r="D2157" s="5" t="s">
        <v>91</v>
      </c>
      <c r="E2157" s="5" t="s">
        <v>154</v>
      </c>
      <c r="F2157" s="5" t="s">
        <v>392</v>
      </c>
      <c r="G2157" s="5" t="s">
        <v>94</v>
      </c>
      <c r="H2157" s="5" t="s">
        <v>319</v>
      </c>
      <c r="I2157">
        <v>105.75352402676903</v>
      </c>
      <c r="J2157">
        <v>755.83377845268024</v>
      </c>
      <c r="K2157">
        <v>58.164438214722971</v>
      </c>
      <c r="L2157"/>
      <c r="M2157">
        <v>268.34956721792639</v>
      </c>
      <c r="N2157">
        <v>88.832960182485991</v>
      </c>
      <c r="O2157">
        <v>347.0407644462453</v>
      </c>
      <c r="P2157">
        <v>0</v>
      </c>
      <c r="Q2157">
        <v>0</v>
      </c>
      <c r="R2157">
        <v>486.7531002432471</v>
      </c>
      <c r="S2157">
        <v>42.301409610707616</v>
      </c>
      <c r="T2157">
        <v>105.75352402676903</v>
      </c>
      <c r="U2157">
        <v>158.63028604015355</v>
      </c>
      <c r="V2157">
        <v>0</v>
      </c>
      <c r="W2157">
        <v>0</v>
      </c>
      <c r="X2157"/>
      <c r="Y2157">
        <v>6064.9646029352043</v>
      </c>
      <c r="Z2157"/>
      <c r="AA2157">
        <v>1054.4157434090841</v>
      </c>
      <c r="AB2157"/>
      <c r="AC2157">
        <v>204.63306899179807</v>
      </c>
      <c r="AD2157">
        <v>124.22179069518384</v>
      </c>
      <c r="AE2157"/>
      <c r="AF2157">
        <v>0</v>
      </c>
      <c r="AG2157">
        <v>5487.5503617490449</v>
      </c>
      <c r="AH2157">
        <v>640.86635560222032</v>
      </c>
      <c r="AI2157">
        <v>0</v>
      </c>
      <c r="AJ2157">
        <v>3090.1794341251457</v>
      </c>
      <c r="AK2157">
        <v>0</v>
      </c>
      <c r="AL2157">
        <v>19084.244140625</v>
      </c>
      <c r="AM2157">
        <v>17497.546875</v>
      </c>
      <c r="AN2157">
        <v>1586.6978759765625</v>
      </c>
      <c r="AO2157" s="5" t="s">
        <v>2752</v>
      </c>
    </row>
    <row r="2158" spans="1:41" ht="15" x14ac:dyDescent="0.25">
      <c r="A2158">
        <v>2018</v>
      </c>
      <c r="B2158" s="5" t="s">
        <v>1808</v>
      </c>
      <c r="C2158" s="5" t="s">
        <v>367</v>
      </c>
      <c r="D2158" s="5" t="s">
        <v>91</v>
      </c>
      <c r="E2158" s="5" t="s">
        <v>154</v>
      </c>
      <c r="F2158" s="5" t="s">
        <v>392</v>
      </c>
      <c r="G2158" s="5" t="s">
        <v>94</v>
      </c>
      <c r="H2158" s="5" t="s">
        <v>319</v>
      </c>
      <c r="I2158">
        <v>309.39366605289922</v>
      </c>
      <c r="J2158">
        <v>2638.2254705040536</v>
      </c>
      <c r="K2158">
        <v>82.504977614106465</v>
      </c>
      <c r="L2158"/>
      <c r="M2158">
        <v>261.69547586974392</v>
      </c>
      <c r="N2158">
        <v>90.755475375517108</v>
      </c>
      <c r="O2158">
        <v>400.36909969873557</v>
      </c>
      <c r="P2158">
        <v>0</v>
      </c>
      <c r="Q2158">
        <v>151.40446333486727</v>
      </c>
      <c r="R2158">
        <v>936.21627477808931</v>
      </c>
      <c r="S2158">
        <v>20.626244403526616</v>
      </c>
      <c r="T2158">
        <v>0</v>
      </c>
      <c r="U2158">
        <v>103.13122201763308</v>
      </c>
      <c r="V2158">
        <v>0</v>
      </c>
      <c r="W2158">
        <v>0</v>
      </c>
      <c r="X2158">
        <v>25.78280550440827</v>
      </c>
      <c r="Y2158">
        <v>6033.176488031535</v>
      </c>
      <c r="Z2158">
        <v>0</v>
      </c>
      <c r="AA2158">
        <v>1044.7466779882757</v>
      </c>
      <c r="AB2158"/>
      <c r="AC2158">
        <v>638.95206429079622</v>
      </c>
      <c r="AD2158">
        <v>108.0972812656634</v>
      </c>
      <c r="AE2158"/>
      <c r="AF2158">
        <v>0</v>
      </c>
      <c r="AG2158">
        <v>8604.972380072446</v>
      </c>
      <c r="AH2158">
        <v>755.24633540101195</v>
      </c>
      <c r="AI2158">
        <v>0</v>
      </c>
      <c r="AJ2158">
        <v>1201.4787365054253</v>
      </c>
      <c r="AK2158">
        <v>105.19384645798574</v>
      </c>
      <c r="AL2158">
        <v>23511.96875</v>
      </c>
      <c r="AM2158">
        <v>21752.453125</v>
      </c>
      <c r="AN2158">
        <v>1759.5159912109375</v>
      </c>
      <c r="AO2158" s="5" t="s">
        <v>2754</v>
      </c>
    </row>
    <row r="2159" spans="1:41" ht="15" x14ac:dyDescent="0.25">
      <c r="A2159">
        <v>2018</v>
      </c>
      <c r="B2159" s="5" t="s">
        <v>803</v>
      </c>
      <c r="C2159" s="5" t="s">
        <v>367</v>
      </c>
      <c r="D2159" s="5" t="s">
        <v>91</v>
      </c>
      <c r="E2159" s="5" t="s">
        <v>154</v>
      </c>
      <c r="F2159" s="5" t="s">
        <v>392</v>
      </c>
      <c r="G2159" s="5" t="s">
        <v>94</v>
      </c>
      <c r="H2159" s="5" t="s">
        <v>319</v>
      </c>
      <c r="I2159">
        <v>500</v>
      </c>
      <c r="J2159">
        <v>2511.5</v>
      </c>
      <c r="K2159">
        <v>105</v>
      </c>
      <c r="L2159">
        <v>20</v>
      </c>
      <c r="M2159">
        <v>730</v>
      </c>
      <c r="N2159">
        <v>89</v>
      </c>
      <c r="O2159">
        <v>318.78399999999999</v>
      </c>
      <c r="P2159">
        <v>0</v>
      </c>
      <c r="Q2159">
        <v>826.34514099764158</v>
      </c>
      <c r="R2159">
        <v>314.58881821616961</v>
      </c>
      <c r="S2159">
        <v>40</v>
      </c>
      <c r="T2159"/>
      <c r="U2159">
        <v>150</v>
      </c>
      <c r="V2159">
        <v>0</v>
      </c>
      <c r="W2159">
        <v>0</v>
      </c>
      <c r="X2159">
        <v>193.3910117164892</v>
      </c>
      <c r="Y2159">
        <v>4720</v>
      </c>
      <c r="Z2159">
        <v>0</v>
      </c>
      <c r="AA2159">
        <v>739.83300000000008</v>
      </c>
      <c r="AB2159">
        <v>0</v>
      </c>
      <c r="AC2159">
        <v>255.21825999999999</v>
      </c>
      <c r="AD2159">
        <v>211.66644600000009</v>
      </c>
      <c r="AE2159"/>
      <c r="AF2159">
        <v>264.81</v>
      </c>
      <c r="AG2159">
        <v>7292</v>
      </c>
      <c r="AH2159">
        <v>957.52292589144781</v>
      </c>
      <c r="AI2159"/>
      <c r="AJ2159">
        <v>2333</v>
      </c>
      <c r="AK2159">
        <v>102</v>
      </c>
      <c r="AL2159">
        <v>22674.66015625</v>
      </c>
      <c r="AM2159">
        <v>20016.29296875</v>
      </c>
      <c r="AN2159">
        <v>2658.364501953125</v>
      </c>
      <c r="AO2159" s="5" t="s">
        <v>1103</v>
      </c>
    </row>
    <row r="2160" spans="1:41" ht="15" x14ac:dyDescent="0.25">
      <c r="A2160">
        <v>2018</v>
      </c>
      <c r="B2160" s="5" t="s">
        <v>1806</v>
      </c>
      <c r="C2160" s="5" t="s">
        <v>367</v>
      </c>
      <c r="D2160" s="5" t="s">
        <v>91</v>
      </c>
      <c r="E2160" s="5" t="s">
        <v>154</v>
      </c>
      <c r="F2160" s="5" t="s">
        <v>392</v>
      </c>
      <c r="G2160" s="5" t="s">
        <v>94</v>
      </c>
      <c r="H2160" s="5" t="s">
        <v>319</v>
      </c>
      <c r="I2160">
        <v>53.562698902076185</v>
      </c>
      <c r="J2160">
        <v>2547.4419597827432</v>
      </c>
      <c r="K2160">
        <v>164.97311261839465</v>
      </c>
      <c r="L2160">
        <v>374.93889231453329</v>
      </c>
      <c r="M2160">
        <v>257.10095472996568</v>
      </c>
      <c r="N2160">
        <v>55.705206858159229</v>
      </c>
      <c r="O2160">
        <v>374.93889231453329</v>
      </c>
      <c r="P2160">
        <v>0</v>
      </c>
      <c r="Q2160">
        <v>0</v>
      </c>
      <c r="R2160">
        <v>550.2939391312832</v>
      </c>
      <c r="S2160">
        <v>42.850159121660944</v>
      </c>
      <c r="T2160">
        <v>107.12539780415237</v>
      </c>
      <c r="U2160">
        <v>175.67330324005198</v>
      </c>
      <c r="V2160">
        <v>0</v>
      </c>
      <c r="W2160">
        <v>0</v>
      </c>
      <c r="X2160">
        <v>0</v>
      </c>
      <c r="Y2160">
        <v>7732.3112135037181</v>
      </c>
      <c r="Z2160">
        <v>0</v>
      </c>
      <c r="AA2160">
        <v>1001.93574912306</v>
      </c>
      <c r="AB2160"/>
      <c r="AC2160">
        <v>204.18458620300106</v>
      </c>
      <c r="AD2160">
        <v>197.11073195964036</v>
      </c>
      <c r="AE2160"/>
      <c r="AF2160"/>
      <c r="AG2160">
        <v>1448.1326110443199</v>
      </c>
      <c r="AH2160">
        <v>649.17991069316338</v>
      </c>
      <c r="AI2160">
        <v>0</v>
      </c>
      <c r="AJ2160">
        <v>3229.1231613043642</v>
      </c>
      <c r="AK2160">
        <v>231.39085925696912</v>
      </c>
      <c r="AL2160">
        <v>19397.97265625</v>
      </c>
      <c r="AM2160">
        <v>17373.3046875</v>
      </c>
      <c r="AN2160">
        <v>2024.6700439453125</v>
      </c>
      <c r="AO2160" s="5" t="s">
        <v>2753</v>
      </c>
    </row>
    <row r="2161" spans="1:41" ht="15" x14ac:dyDescent="0.25">
      <c r="A2161">
        <v>2018</v>
      </c>
      <c r="B2161" s="5" t="s">
        <v>1807</v>
      </c>
      <c r="C2161" s="5" t="s">
        <v>367</v>
      </c>
      <c r="D2161" s="5" t="s">
        <v>91</v>
      </c>
      <c r="E2161" s="5" t="s">
        <v>154</v>
      </c>
      <c r="F2161" s="5" t="s">
        <v>395</v>
      </c>
      <c r="G2161" s="5" t="s">
        <v>94</v>
      </c>
      <c r="H2161" s="5" t="s">
        <v>319</v>
      </c>
      <c r="I2161">
        <v>0</v>
      </c>
      <c r="J2161">
        <v>3379.0215977884536</v>
      </c>
      <c r="K2161">
        <v>100.46584782543059</v>
      </c>
      <c r="L2161"/>
      <c r="M2161">
        <v>0</v>
      </c>
      <c r="N2161">
        <v>1743.8756112014214</v>
      </c>
      <c r="O2161">
        <v>49.577252063749327</v>
      </c>
      <c r="P2161">
        <v>0</v>
      </c>
      <c r="Q2161">
        <v>0</v>
      </c>
      <c r="R2161">
        <v>25.683485494178189</v>
      </c>
      <c r="S2161">
        <v>539.3429725365221</v>
      </c>
      <c r="T2161">
        <v>2538.0845766424568</v>
      </c>
      <c r="U2161">
        <v>0</v>
      </c>
      <c r="V2161">
        <v>0</v>
      </c>
      <c r="W2161">
        <v>52.876762013384514</v>
      </c>
      <c r="X2161"/>
      <c r="Y2161">
        <v>423.01409610707611</v>
      </c>
      <c r="Z2161">
        <v>793.15143020076778</v>
      </c>
      <c r="AA2161">
        <v>6602.2203851970708</v>
      </c>
      <c r="AB2161"/>
      <c r="AC2161">
        <v>1088.7325298555872</v>
      </c>
      <c r="AD2161">
        <v>1464.5224120167497</v>
      </c>
      <c r="AE2161">
        <v>1256.8954385515135</v>
      </c>
      <c r="AF2161">
        <v>0</v>
      </c>
      <c r="AG2161">
        <v>7923.0540200855357</v>
      </c>
      <c r="AH2161">
        <v>0</v>
      </c>
      <c r="AI2161">
        <v>0</v>
      </c>
      <c r="AJ2161">
        <v>765.44573208902671</v>
      </c>
      <c r="AK2161">
        <v>124.36496225257248</v>
      </c>
      <c r="AL2161">
        <v>28870.328125</v>
      </c>
      <c r="AM2161">
        <v>24001.09375</v>
      </c>
      <c r="AN2161">
        <v>4869.234375</v>
      </c>
      <c r="AO2161" s="5" t="s">
        <v>2757</v>
      </c>
    </row>
    <row r="2162" spans="1:41" ht="15" x14ac:dyDescent="0.25">
      <c r="A2162">
        <v>2018</v>
      </c>
      <c r="B2162" s="5" t="s">
        <v>1808</v>
      </c>
      <c r="C2162" s="5" t="s">
        <v>367</v>
      </c>
      <c r="D2162" s="5" t="s">
        <v>91</v>
      </c>
      <c r="E2162" s="5" t="s">
        <v>154</v>
      </c>
      <c r="F2162" s="5" t="s">
        <v>395</v>
      </c>
      <c r="G2162" s="5" t="s">
        <v>94</v>
      </c>
      <c r="H2162" s="5" t="s">
        <v>319</v>
      </c>
      <c r="I2162">
        <v>0</v>
      </c>
      <c r="J2162">
        <v>3692.9519976113024</v>
      </c>
      <c r="K2162">
        <v>97.974660916751418</v>
      </c>
      <c r="L2162"/>
      <c r="M2162">
        <v>0</v>
      </c>
      <c r="N2162">
        <v>1781.4446282576548</v>
      </c>
      <c r="O2162">
        <v>57.19558567124794</v>
      </c>
      <c r="P2162">
        <v>0</v>
      </c>
      <c r="Q2162">
        <v>0</v>
      </c>
      <c r="R2162">
        <v>425.86173733638378</v>
      </c>
      <c r="S2162">
        <v>623.94389320668017</v>
      </c>
      <c r="T2162">
        <v>1546.9683302644962</v>
      </c>
      <c r="U2162">
        <v>0</v>
      </c>
      <c r="V2162">
        <v>154.69683302644961</v>
      </c>
      <c r="W2162">
        <v>51.565611008816539</v>
      </c>
      <c r="X2162">
        <v>0</v>
      </c>
      <c r="Y2162">
        <v>433.15113247405895</v>
      </c>
      <c r="Z2162">
        <v>2085.6227028625935</v>
      </c>
      <c r="AA2162">
        <v>6541.6775668390364</v>
      </c>
      <c r="AB2162"/>
      <c r="AC2162">
        <v>1082.8778311851472</v>
      </c>
      <c r="AD2162">
        <v>1307.9027104831591</v>
      </c>
      <c r="AE2162">
        <v>1279.9631434291744</v>
      </c>
      <c r="AF2162">
        <v>0</v>
      </c>
      <c r="AG2162">
        <v>6097.5908327217303</v>
      </c>
      <c r="AH2162">
        <v>68.380685429601897</v>
      </c>
      <c r="AI2162"/>
      <c r="AJ2162">
        <v>515.65611008816541</v>
      </c>
      <c r="AK2162">
        <v>327.99853850488029</v>
      </c>
      <c r="AL2162">
        <v>28173.423828125</v>
      </c>
      <c r="AM2162">
        <v>24091.49609375</v>
      </c>
      <c r="AN2162">
        <v>4081.93017578125</v>
      </c>
      <c r="AO2162" s="5" t="s">
        <v>2755</v>
      </c>
    </row>
    <row r="2163" spans="1:41" ht="15" x14ac:dyDescent="0.25">
      <c r="A2163">
        <v>2018</v>
      </c>
      <c r="B2163" s="5" t="s">
        <v>803</v>
      </c>
      <c r="C2163" s="5" t="s">
        <v>367</v>
      </c>
      <c r="D2163" s="5" t="s">
        <v>91</v>
      </c>
      <c r="E2163" s="5" t="s">
        <v>154</v>
      </c>
      <c r="F2163" s="5" t="s">
        <v>395</v>
      </c>
      <c r="G2163" s="5" t="s">
        <v>94</v>
      </c>
      <c r="H2163" s="5" t="s">
        <v>319</v>
      </c>
      <c r="I2163">
        <v>0</v>
      </c>
      <c r="J2163">
        <v>3978.75</v>
      </c>
      <c r="K2163">
        <v>95</v>
      </c>
      <c r="L2163">
        <v>150</v>
      </c>
      <c r="M2163">
        <v>200</v>
      </c>
      <c r="N2163">
        <v>1748</v>
      </c>
      <c r="O2163">
        <v>46.88</v>
      </c>
      <c r="P2163">
        <v>2873.4</v>
      </c>
      <c r="Q2163">
        <v>0</v>
      </c>
      <c r="R2163">
        <v>415.21818637485001</v>
      </c>
      <c r="S2163">
        <v>610</v>
      </c>
      <c r="T2163">
        <v>1500</v>
      </c>
      <c r="U2163">
        <v>0</v>
      </c>
      <c r="V2163">
        <v>150</v>
      </c>
      <c r="W2163">
        <v>60</v>
      </c>
      <c r="X2163">
        <v>0</v>
      </c>
      <c r="Y2163">
        <v>820</v>
      </c>
      <c r="Z2163">
        <v>2023.776655460385</v>
      </c>
      <c r="AA2163">
        <v>5517.7397012368292</v>
      </c>
      <c r="AB2163"/>
      <c r="AC2163">
        <v>1523.69058</v>
      </c>
      <c r="AD2163">
        <v>38.501677600000001</v>
      </c>
      <c r="AE2163">
        <v>1714.5709999999999</v>
      </c>
      <c r="AF2163">
        <v>123.578</v>
      </c>
      <c r="AG2163">
        <v>5185</v>
      </c>
      <c r="AH2163">
        <v>74.724660726978158</v>
      </c>
      <c r="AI2163"/>
      <c r="AJ2163">
        <v>300</v>
      </c>
      <c r="AK2163">
        <v>318.04000000000002</v>
      </c>
      <c r="AL2163">
        <v>29466.869140625</v>
      </c>
      <c r="AM2163">
        <v>26523.724609375</v>
      </c>
      <c r="AN2163">
        <v>2943.146240234375</v>
      </c>
      <c r="AO2163" s="5" t="s">
        <v>1104</v>
      </c>
    </row>
    <row r="2164" spans="1:41" ht="15" x14ac:dyDescent="0.25">
      <c r="A2164">
        <v>2018</v>
      </c>
      <c r="B2164" s="5" t="s">
        <v>1806</v>
      </c>
      <c r="C2164" s="5" t="s">
        <v>367</v>
      </c>
      <c r="D2164" s="5" t="s">
        <v>91</v>
      </c>
      <c r="E2164" s="5" t="s">
        <v>154</v>
      </c>
      <c r="F2164" s="5" t="s">
        <v>395</v>
      </c>
      <c r="G2164" s="5" t="s">
        <v>94</v>
      </c>
      <c r="H2164" s="5" t="s">
        <v>319</v>
      </c>
      <c r="I2164"/>
      <c r="J2164">
        <v>4070.76511655779</v>
      </c>
      <c r="K2164">
        <v>85.700318243321888</v>
      </c>
      <c r="L2164"/>
      <c r="M2164">
        <v>0</v>
      </c>
      <c r="N2164">
        <v>832.36434093826392</v>
      </c>
      <c r="O2164">
        <v>53.562698902076185</v>
      </c>
      <c r="P2164">
        <v>0</v>
      </c>
      <c r="Q2164">
        <v>0</v>
      </c>
      <c r="R2164">
        <v>33.323939751429968</v>
      </c>
      <c r="S2164">
        <v>546.33952880117704</v>
      </c>
      <c r="T2164">
        <v>2571.0095472996568</v>
      </c>
      <c r="U2164">
        <v>0</v>
      </c>
      <c r="V2164">
        <v>0</v>
      </c>
      <c r="W2164">
        <v>53.562698902076185</v>
      </c>
      <c r="X2164">
        <v>2600.1309915620654</v>
      </c>
      <c r="Y2164">
        <v>407.07651165577897</v>
      </c>
      <c r="Z2164">
        <v>317.84105528492006</v>
      </c>
      <c r="AA2164">
        <v>6273.6170897170759</v>
      </c>
      <c r="AB2164">
        <v>0</v>
      </c>
      <c r="AC2164">
        <v>1086.5520847501843</v>
      </c>
      <c r="AD2164">
        <v>5446.7238979784997</v>
      </c>
      <c r="AE2164">
        <v>1337.4755891405348</v>
      </c>
      <c r="AF2164">
        <v>0</v>
      </c>
      <c r="AG2164">
        <v>5594.4894496168827</v>
      </c>
      <c r="AH2164">
        <v>0</v>
      </c>
      <c r="AI2164">
        <v>0</v>
      </c>
      <c r="AJ2164">
        <v>799.8624658862293</v>
      </c>
      <c r="AK2164">
        <v>101.76912791394474</v>
      </c>
      <c r="AL2164">
        <v>32212.16796875</v>
      </c>
      <c r="AM2164">
        <v>20753.3671875</v>
      </c>
      <c r="AN2164">
        <v>11458.798828125</v>
      </c>
      <c r="AO2164" s="5" t="s">
        <v>2756</v>
      </c>
    </row>
    <row r="2165" spans="1:41" ht="15" x14ac:dyDescent="0.25">
      <c r="A2165">
        <v>2018</v>
      </c>
      <c r="B2165" s="5" t="s">
        <v>803</v>
      </c>
      <c r="C2165" s="5" t="s">
        <v>367</v>
      </c>
      <c r="D2165" s="5" t="s">
        <v>91</v>
      </c>
      <c r="E2165" s="5" t="s">
        <v>154</v>
      </c>
      <c r="F2165" s="5" t="s">
        <v>398</v>
      </c>
      <c r="G2165" s="5" t="s">
        <v>94</v>
      </c>
      <c r="H2165" s="5" t="s">
        <v>319</v>
      </c>
      <c r="I2165">
        <v>2450</v>
      </c>
      <c r="J2165">
        <v>75</v>
      </c>
      <c r="K2165"/>
      <c r="L2165">
        <v>0</v>
      </c>
      <c r="M2165">
        <v>50</v>
      </c>
      <c r="N2165">
        <v>1333</v>
      </c>
      <c r="O2165">
        <v>1007.92</v>
      </c>
      <c r="P2165">
        <v>0</v>
      </c>
      <c r="Q2165">
        <v>165.8164052147043</v>
      </c>
      <c r="R2165">
        <v>2831.4120494138629</v>
      </c>
      <c r="S2165">
        <v>120</v>
      </c>
      <c r="T2165">
        <v>600</v>
      </c>
      <c r="U2165">
        <v>0</v>
      </c>
      <c r="V2165">
        <v>0</v>
      </c>
      <c r="W2165">
        <v>0</v>
      </c>
      <c r="X2165">
        <v>452.90658265074529</v>
      </c>
      <c r="Y2165">
        <v>1790</v>
      </c>
      <c r="Z2165">
        <v>664.67584462524803</v>
      </c>
      <c r="AA2165">
        <v>8236.6304674912208</v>
      </c>
      <c r="AB2165"/>
      <c r="AC2165">
        <v>37.327500000000001</v>
      </c>
      <c r="AD2165">
        <v>973.06373725000003</v>
      </c>
      <c r="AE2165">
        <v>501.62</v>
      </c>
      <c r="AF2165">
        <v>2200.5711000000001</v>
      </c>
      <c r="AG2165">
        <v>14732</v>
      </c>
      <c r="AH2165">
        <v>405.40226842062782</v>
      </c>
      <c r="AI2165"/>
      <c r="AJ2165">
        <v>2070</v>
      </c>
      <c r="AK2165">
        <v>324</v>
      </c>
      <c r="AL2165">
        <v>41021.34765625</v>
      </c>
      <c r="AM2165">
        <v>37088.0546875</v>
      </c>
      <c r="AN2165">
        <v>3933.292724609375</v>
      </c>
      <c r="AO2165" s="5" t="s">
        <v>1105</v>
      </c>
    </row>
    <row r="2166" spans="1:41" ht="15" x14ac:dyDescent="0.25">
      <c r="A2166">
        <v>2018</v>
      </c>
      <c r="B2166" s="5" t="s">
        <v>1808</v>
      </c>
      <c r="C2166" s="5" t="s">
        <v>367</v>
      </c>
      <c r="D2166" s="5" t="s">
        <v>91</v>
      </c>
      <c r="E2166" s="5" t="s">
        <v>154</v>
      </c>
      <c r="F2166" s="5" t="s">
        <v>398</v>
      </c>
      <c r="G2166" s="5" t="s">
        <v>94</v>
      </c>
      <c r="H2166" s="5" t="s">
        <v>319</v>
      </c>
      <c r="I2166">
        <v>360.9592770617158</v>
      </c>
      <c r="J2166">
        <v>2623.9395772501357</v>
      </c>
      <c r="K2166">
        <v>20.626244403526616</v>
      </c>
      <c r="L2166"/>
      <c r="M2166">
        <v>0</v>
      </c>
      <c r="N2166">
        <v>666.15894008589805</v>
      </c>
      <c r="O2166">
        <v>2116.2366698361739</v>
      </c>
      <c r="P2166">
        <v>0</v>
      </c>
      <c r="Q2166">
        <v>168.78603366902729</v>
      </c>
      <c r="R2166">
        <v>2469.454947454135</v>
      </c>
      <c r="S2166">
        <v>113.44434421939638</v>
      </c>
      <c r="T2166">
        <v>618.78733210579844</v>
      </c>
      <c r="U2166">
        <v>0</v>
      </c>
      <c r="V2166">
        <v>0</v>
      </c>
      <c r="W2166">
        <v>0</v>
      </c>
      <c r="X2166">
        <v>1581.3834786053321</v>
      </c>
      <c r="Y2166">
        <v>3413.643448783655</v>
      </c>
      <c r="Z2166">
        <v>429.04238458887647</v>
      </c>
      <c r="AA2166">
        <v>10006.998833290196</v>
      </c>
      <c r="AB2166"/>
      <c r="AC2166">
        <v>0</v>
      </c>
      <c r="AD2166">
        <v>3665.6709027758229</v>
      </c>
      <c r="AE2166">
        <v>748.23145410901043</v>
      </c>
      <c r="AF2166">
        <v>2013.1922265539952</v>
      </c>
      <c r="AG2166">
        <v>14350.028350429739</v>
      </c>
      <c r="AH2166">
        <v>202.85429027866311</v>
      </c>
      <c r="AI2166"/>
      <c r="AJ2166">
        <v>799.26697063665631</v>
      </c>
      <c r="AK2166">
        <v>335.17647155730748</v>
      </c>
      <c r="AL2166">
        <v>46703.8828125</v>
      </c>
      <c r="AM2166">
        <v>38049.69921875</v>
      </c>
      <c r="AN2166">
        <v>8654.1796875</v>
      </c>
      <c r="AO2166" s="5" t="s">
        <v>2759</v>
      </c>
    </row>
    <row r="2167" spans="1:41" ht="15" x14ac:dyDescent="0.25">
      <c r="A2167">
        <v>2018</v>
      </c>
      <c r="B2167" s="5" t="s">
        <v>1806</v>
      </c>
      <c r="C2167" s="5" t="s">
        <v>367</v>
      </c>
      <c r="D2167" s="5" t="s">
        <v>91</v>
      </c>
      <c r="E2167" s="5" t="s">
        <v>154</v>
      </c>
      <c r="F2167" s="5" t="s">
        <v>398</v>
      </c>
      <c r="G2167" s="5" t="s">
        <v>94</v>
      </c>
      <c r="H2167" s="5" t="s">
        <v>319</v>
      </c>
      <c r="I2167">
        <v>214.25079560830474</v>
      </c>
      <c r="J2167">
        <v>0</v>
      </c>
      <c r="K2167">
        <v>21.425079560830472</v>
      </c>
      <c r="L2167"/>
      <c r="M2167">
        <v>0</v>
      </c>
      <c r="N2167">
        <v>1037.0809761419991</v>
      </c>
      <c r="O2167">
        <v>1103.3915973827693</v>
      </c>
      <c r="P2167">
        <v>0</v>
      </c>
      <c r="Q2167">
        <v>3.6958262242432567</v>
      </c>
      <c r="R2167">
        <v>12.871757530986667</v>
      </c>
      <c r="S2167">
        <v>128.55047736498284</v>
      </c>
      <c r="T2167">
        <v>428.50159121660948</v>
      </c>
      <c r="U2167">
        <v>0</v>
      </c>
      <c r="V2167">
        <v>0</v>
      </c>
      <c r="W2167">
        <v>0</v>
      </c>
      <c r="X2167">
        <v>1846.483319826692</v>
      </c>
      <c r="Y2167"/>
      <c r="Z2167">
        <v>1360.492552112735</v>
      </c>
      <c r="AA2167">
        <v>5211.2650362789409</v>
      </c>
      <c r="AB2167">
        <v>0</v>
      </c>
      <c r="AC2167">
        <v>0</v>
      </c>
      <c r="AD2167">
        <v>2287.185490411201</v>
      </c>
      <c r="AE2167">
        <v>2031.1125399224213</v>
      </c>
      <c r="AF2167">
        <v>2485.309229056335</v>
      </c>
      <c r="AG2167">
        <v>17522.777389987299</v>
      </c>
      <c r="AH2167">
        <v>348.15754286349517</v>
      </c>
      <c r="AI2167">
        <v>0</v>
      </c>
      <c r="AJ2167">
        <v>3519.3948498994091</v>
      </c>
      <c r="AK2167">
        <v>263.5284785982148</v>
      </c>
      <c r="AL2167">
        <v>39825.47265625</v>
      </c>
      <c r="AM2167">
        <v>33398.25390625</v>
      </c>
      <c r="AN2167">
        <v>6427.2236328125</v>
      </c>
      <c r="AO2167" s="5" t="s">
        <v>2760</v>
      </c>
    </row>
    <row r="2168" spans="1:41" ht="15" x14ac:dyDescent="0.25">
      <c r="A2168">
        <v>2018</v>
      </c>
      <c r="B2168" s="5" t="s">
        <v>1807</v>
      </c>
      <c r="C2168" s="5" t="s">
        <v>367</v>
      </c>
      <c r="D2168" s="5" t="s">
        <v>91</v>
      </c>
      <c r="E2168" s="5" t="s">
        <v>154</v>
      </c>
      <c r="F2168" s="5" t="s">
        <v>398</v>
      </c>
      <c r="G2168" s="5" t="s">
        <v>94</v>
      </c>
      <c r="H2168" s="5" t="s">
        <v>319</v>
      </c>
      <c r="I2168">
        <v>290.82219107361482</v>
      </c>
      <c r="J2168">
        <v>1244.9026939220621</v>
      </c>
      <c r="K2168">
        <v>21.150704805353808</v>
      </c>
      <c r="L2168"/>
      <c r="M2168">
        <v>0</v>
      </c>
      <c r="N2168">
        <v>1368.4506009063912</v>
      </c>
      <c r="O2168">
        <v>1834.358326358725</v>
      </c>
      <c r="P2168">
        <v>0</v>
      </c>
      <c r="Q2168">
        <v>156.40830403450332</v>
      </c>
      <c r="R2168">
        <v>738.25967926746489</v>
      </c>
      <c r="S2168">
        <v>126.90422883212284</v>
      </c>
      <c r="T2168">
        <v>423.01409610707611</v>
      </c>
      <c r="U2168">
        <v>0</v>
      </c>
      <c r="V2168">
        <v>0</v>
      </c>
      <c r="W2168">
        <v>0</v>
      </c>
      <c r="X2168">
        <v>2164.7746368279622</v>
      </c>
      <c r="Y2168">
        <v>2728.440919890641</v>
      </c>
      <c r="Z2168">
        <v>2453.4817574210415</v>
      </c>
      <c r="AA2168">
        <v>10099.612984092144</v>
      </c>
      <c r="AB2168"/>
      <c r="AC2168">
        <v>0</v>
      </c>
      <c r="AD2168">
        <v>1736.904069691406</v>
      </c>
      <c r="AE2168">
        <v>2355.3218651870147</v>
      </c>
      <c r="AF2168">
        <v>2584.4154895975007</v>
      </c>
      <c r="AG2168">
        <v>25044.549560019441</v>
      </c>
      <c r="AH2168">
        <v>2247.2623855688421</v>
      </c>
      <c r="AI2168">
        <v>0</v>
      </c>
      <c r="AJ2168">
        <v>3367.9612211917179</v>
      </c>
      <c r="AK2168">
        <v>315.14550159977171</v>
      </c>
      <c r="AL2168">
        <v>61302.140625</v>
      </c>
      <c r="AM2168">
        <v>52432.62890625</v>
      </c>
      <c r="AN2168">
        <v>8869.513671875</v>
      </c>
      <c r="AO2168" s="5" t="s">
        <v>2758</v>
      </c>
    </row>
    <row r="2169" spans="1:41" ht="15" x14ac:dyDescent="0.25">
      <c r="A2169">
        <v>2018</v>
      </c>
      <c r="B2169" s="5" t="s">
        <v>1806</v>
      </c>
      <c r="C2169" s="5" t="s">
        <v>462</v>
      </c>
      <c r="D2169" s="5" t="s">
        <v>85</v>
      </c>
      <c r="E2169" s="5" t="s">
        <v>131</v>
      </c>
      <c r="F2169" s="5" t="s">
        <v>132</v>
      </c>
      <c r="G2169" s="5" t="s">
        <v>87</v>
      </c>
      <c r="H2169" s="5" t="s">
        <v>133</v>
      </c>
      <c r="I2169">
        <v>839.99857601930046</v>
      </c>
      <c r="J2169">
        <v>1414</v>
      </c>
      <c r="K2169">
        <v>69</v>
      </c>
      <c r="L2169">
        <v>117</v>
      </c>
      <c r="M2169">
        <v>563.84</v>
      </c>
      <c r="N2169">
        <v>315</v>
      </c>
      <c r="O2169">
        <v>461</v>
      </c>
      <c r="P2169">
        <v>631.94297002107771</v>
      </c>
      <c r="Q2169">
        <v>291.17135588838732</v>
      </c>
      <c r="R2169">
        <v>557</v>
      </c>
      <c r="S2169">
        <v>663.4</v>
      </c>
      <c r="T2169">
        <v>421</v>
      </c>
      <c r="U2169">
        <v>157.12600248995</v>
      </c>
      <c r="V2169">
        <v>667.05219127376006</v>
      </c>
      <c r="W2169">
        <v>253.90737844</v>
      </c>
      <c r="X2169">
        <v>1030</v>
      </c>
      <c r="Y2169">
        <v>3347.18</v>
      </c>
      <c r="Z2169">
        <v>446</v>
      </c>
      <c r="AA2169">
        <v>4938.3134289995414</v>
      </c>
      <c r="AB2169">
        <v>91.437874358700014</v>
      </c>
      <c r="AC2169">
        <v>340.3541215044512</v>
      </c>
      <c r="AD2169">
        <v>793.24400000000003</v>
      </c>
      <c r="AE2169">
        <v>376.2754571252899</v>
      </c>
      <c r="AF2169">
        <v>2130.78245625</v>
      </c>
      <c r="AG2169">
        <v>8767.2727672433812</v>
      </c>
      <c r="AH2169">
        <v>1448.515247108307</v>
      </c>
      <c r="AI2169">
        <v>409.02754654801822</v>
      </c>
      <c r="AJ2169">
        <v>2641.44982584224</v>
      </c>
      <c r="AK2169">
        <v>307.42394897854513</v>
      </c>
      <c r="AL2169">
        <v>34489.71875</v>
      </c>
      <c r="AM2169">
        <v>27977.919921875</v>
      </c>
      <c r="AN2169">
        <v>6511.7958984375</v>
      </c>
      <c r="AO2169" s="5" t="s">
        <v>2838</v>
      </c>
    </row>
    <row r="2170" spans="1:41" ht="15" x14ac:dyDescent="0.25">
      <c r="A2170">
        <v>2018</v>
      </c>
      <c r="B2170" s="5" t="s">
        <v>1808</v>
      </c>
      <c r="C2170" s="5" t="s">
        <v>462</v>
      </c>
      <c r="D2170" s="5" t="s">
        <v>85</v>
      </c>
      <c r="E2170" s="5" t="s">
        <v>131</v>
      </c>
      <c r="F2170" s="5" t="s">
        <v>132</v>
      </c>
      <c r="G2170" s="5" t="s">
        <v>87</v>
      </c>
      <c r="H2170" s="5" t="s">
        <v>133</v>
      </c>
      <c r="I2170">
        <v>823.70219133765261</v>
      </c>
      <c r="J2170">
        <v>1369.1936926590649</v>
      </c>
      <c r="K2170">
        <v>58.7</v>
      </c>
      <c r="L2170">
        <v>113</v>
      </c>
      <c r="M2170">
        <v>633</v>
      </c>
      <c r="N2170">
        <v>313.0023237881087</v>
      </c>
      <c r="O2170">
        <v>443</v>
      </c>
      <c r="P2170">
        <v>632</v>
      </c>
      <c r="Q2170">
        <v>278.50108667062489</v>
      </c>
      <c r="R2170">
        <v>537.23278974999994</v>
      </c>
      <c r="S2170">
        <v>690</v>
      </c>
      <c r="T2170">
        <v>396.40097427799998</v>
      </c>
      <c r="U2170">
        <v>147.28131018675001</v>
      </c>
      <c r="V2170">
        <v>646</v>
      </c>
      <c r="W2170">
        <v>300.84789200000012</v>
      </c>
      <c r="X2170">
        <v>1075</v>
      </c>
      <c r="Y2170">
        <v>3364.36</v>
      </c>
      <c r="Z2170">
        <v>462.9</v>
      </c>
      <c r="AA2170">
        <v>5049.7016391553097</v>
      </c>
      <c r="AB2170">
        <v>80.53481699999999</v>
      </c>
      <c r="AC2170">
        <v>355.21483684377603</v>
      </c>
      <c r="AD2170">
        <v>767</v>
      </c>
      <c r="AE2170">
        <v>380</v>
      </c>
      <c r="AF2170">
        <v>1877.488204697557</v>
      </c>
      <c r="AG2170">
        <v>8754.2999999999993</v>
      </c>
      <c r="AH2170">
        <v>1274.4147467723319</v>
      </c>
      <c r="AI2170">
        <v>387.36459999999988</v>
      </c>
      <c r="AJ2170">
        <v>2319.0405540077259</v>
      </c>
      <c r="AK2170">
        <v>300.57009937831248</v>
      </c>
      <c r="AL2170">
        <v>33829.75390625</v>
      </c>
      <c r="AM2170">
        <v>27422.919921875</v>
      </c>
      <c r="AN2170">
        <v>6406.8330078125</v>
      </c>
      <c r="AO2170" s="5" t="s">
        <v>2837</v>
      </c>
    </row>
    <row r="2171" spans="1:41" ht="15" x14ac:dyDescent="0.25">
      <c r="A2171">
        <v>2018</v>
      </c>
      <c r="B2171" s="5" t="s">
        <v>803</v>
      </c>
      <c r="C2171" s="5" t="s">
        <v>462</v>
      </c>
      <c r="D2171" s="5" t="s">
        <v>85</v>
      </c>
      <c r="E2171" s="5" t="s">
        <v>131</v>
      </c>
      <c r="F2171" s="5" t="s">
        <v>132</v>
      </c>
      <c r="G2171" s="5" t="s">
        <v>87</v>
      </c>
      <c r="H2171" s="5" t="s">
        <v>133</v>
      </c>
      <c r="I2171">
        <v>860.37891158983302</v>
      </c>
      <c r="J2171">
        <v>1373.808636969728</v>
      </c>
      <c r="K2171">
        <v>57</v>
      </c>
      <c r="L2171">
        <v>112</v>
      </c>
      <c r="M2171">
        <v>603.98380874999998</v>
      </c>
      <c r="N2171">
        <v>313.60000000000002</v>
      </c>
      <c r="O2171">
        <v>441</v>
      </c>
      <c r="P2171">
        <v>721.43639705877717</v>
      </c>
      <c r="Q2171">
        <v>273.36169999999998</v>
      </c>
      <c r="R2171">
        <v>542.5</v>
      </c>
      <c r="S2171">
        <v>699.44935862433863</v>
      </c>
      <c r="T2171">
        <v>398</v>
      </c>
      <c r="U2171">
        <v>141.53142</v>
      </c>
      <c r="V2171">
        <v>651.39999999999986</v>
      </c>
      <c r="W2171">
        <v>295</v>
      </c>
      <c r="X2171">
        <v>1080</v>
      </c>
      <c r="Y2171">
        <v>3354.7866666666669</v>
      </c>
      <c r="Z2171">
        <v>456.80139257958842</v>
      </c>
      <c r="AA2171">
        <v>5328.9608932515257</v>
      </c>
      <c r="AB2171">
        <v>81.348299999999995</v>
      </c>
      <c r="AC2171">
        <v>383.8954749214443</v>
      </c>
      <c r="AD2171">
        <v>777.83454999999992</v>
      </c>
      <c r="AE2171">
        <v>367.5</v>
      </c>
      <c r="AF2171">
        <v>1800.894095916502</v>
      </c>
      <c r="AG2171">
        <v>8754.4142158929044</v>
      </c>
      <c r="AH2171">
        <v>1244.381220218816</v>
      </c>
      <c r="AI2171">
        <v>407.96909999999991</v>
      </c>
      <c r="AJ2171">
        <v>2478.5343799715279</v>
      </c>
      <c r="AK2171">
        <v>270.3158285353677</v>
      </c>
      <c r="AL2171">
        <v>34272.0859375</v>
      </c>
      <c r="AM2171">
        <v>27915.8046875</v>
      </c>
      <c r="AN2171">
        <v>6356.28271484375</v>
      </c>
      <c r="AO2171" s="5" t="s">
        <v>1133</v>
      </c>
    </row>
    <row r="2172" spans="1:41" ht="15" x14ac:dyDescent="0.25">
      <c r="A2172">
        <v>2018</v>
      </c>
      <c r="B2172" s="5" t="s">
        <v>1807</v>
      </c>
      <c r="C2172" s="5" t="s">
        <v>462</v>
      </c>
      <c r="D2172" s="5" t="s">
        <v>85</v>
      </c>
      <c r="E2172" s="5" t="s">
        <v>131</v>
      </c>
      <c r="F2172" s="5" t="s">
        <v>132</v>
      </c>
      <c r="G2172" s="5" t="s">
        <v>87</v>
      </c>
      <c r="H2172" s="5" t="s">
        <v>133</v>
      </c>
      <c r="I2172">
        <v>832.50268640836168</v>
      </c>
      <c r="J2172">
        <v>1386.0115476978181</v>
      </c>
      <c r="K2172">
        <v>77.442000000000007</v>
      </c>
      <c r="L2172">
        <v>118</v>
      </c>
      <c r="M2172">
        <v>773</v>
      </c>
      <c r="N2172">
        <v>304</v>
      </c>
      <c r="O2172">
        <v>445</v>
      </c>
      <c r="P2172">
        <v>653</v>
      </c>
      <c r="Q2172">
        <v>277.85041529846671</v>
      </c>
      <c r="R2172">
        <v>557</v>
      </c>
      <c r="S2172">
        <v>702.62340812800005</v>
      </c>
      <c r="T2172">
        <v>387</v>
      </c>
      <c r="U2172">
        <v>151.55355837285001</v>
      </c>
      <c r="V2172">
        <v>667.77452673599998</v>
      </c>
      <c r="W2172">
        <v>254.94798245000001</v>
      </c>
      <c r="X2172">
        <v>1040</v>
      </c>
      <c r="Y2172">
        <v>3359</v>
      </c>
      <c r="Z2172">
        <v>429</v>
      </c>
      <c r="AA2172">
        <v>4995.9567525079792</v>
      </c>
      <c r="AB2172">
        <v>79.729468829999988</v>
      </c>
      <c r="AC2172">
        <v>356.97188163200002</v>
      </c>
      <c r="AD2172">
        <v>778</v>
      </c>
      <c r="AE2172">
        <v>380.93046384000002</v>
      </c>
      <c r="AF2172">
        <v>2022</v>
      </c>
      <c r="AG2172">
        <v>8737</v>
      </c>
      <c r="AH2172">
        <v>1337.131692307692</v>
      </c>
      <c r="AI2172">
        <v>408.86419627756328</v>
      </c>
      <c r="AJ2172">
        <v>2409.2162865559098</v>
      </c>
      <c r="AK2172">
        <v>310.26782171119828</v>
      </c>
      <c r="AL2172">
        <v>34231.7734375</v>
      </c>
      <c r="AM2172">
        <v>27637.767578125</v>
      </c>
      <c r="AN2172">
        <v>6594.0068359375</v>
      </c>
      <c r="AO2172" s="5" t="s">
        <v>2836</v>
      </c>
    </row>
    <row r="2173" spans="1:41" ht="15" x14ac:dyDescent="0.25">
      <c r="A2173">
        <v>2018</v>
      </c>
      <c r="B2173" s="5" t="s">
        <v>1808</v>
      </c>
      <c r="C2173" s="5" t="s">
        <v>462</v>
      </c>
      <c r="D2173" s="5" t="s">
        <v>85</v>
      </c>
      <c r="E2173" s="5" t="s">
        <v>131</v>
      </c>
      <c r="F2173" s="5" t="s">
        <v>10</v>
      </c>
      <c r="G2173" s="5" t="s">
        <v>87</v>
      </c>
      <c r="H2173" s="5" t="s">
        <v>136</v>
      </c>
      <c r="I2173">
        <v>0.64457464566531897</v>
      </c>
      <c r="J2173">
        <v>0.55000000000000004</v>
      </c>
      <c r="K2173">
        <v>0.62045492981566042</v>
      </c>
      <c r="L2173">
        <v>0.61661297222731515</v>
      </c>
      <c r="M2173">
        <v>0.5703257614254359</v>
      </c>
      <c r="N2173">
        <v>0.54970552122955507</v>
      </c>
      <c r="O2173">
        <v>0.51133241916792482</v>
      </c>
      <c r="P2173">
        <v>0.40531527371607412</v>
      </c>
      <c r="Q2173">
        <v>0.55102415792084858</v>
      </c>
      <c r="R2173">
        <v>0.71274199250201009</v>
      </c>
      <c r="S2173">
        <v>0.70961372331235351</v>
      </c>
      <c r="T2173">
        <v>0.61988017495152303</v>
      </c>
      <c r="U2173">
        <v>0.48715417673918893</v>
      </c>
      <c r="V2173">
        <v>0.59471203417292684</v>
      </c>
      <c r="W2173">
        <v>0.55933821932681882</v>
      </c>
      <c r="X2173">
        <v>0.65379272763542329</v>
      </c>
      <c r="Y2173">
        <v>0.62347298819901553</v>
      </c>
      <c r="Z2173">
        <v>0.79989200680307371</v>
      </c>
      <c r="AA2173">
        <v>0.63235328220494536</v>
      </c>
      <c r="AB2173">
        <v>0.658650566425798</v>
      </c>
      <c r="AC2173">
        <v>0.59931506849315064</v>
      </c>
      <c r="AD2173">
        <v>0.59562637840524335</v>
      </c>
      <c r="AE2173">
        <v>0.59932295432149707</v>
      </c>
      <c r="AF2173">
        <v>0.63405725390594536</v>
      </c>
      <c r="AG2173">
        <v>0.57311998340797921</v>
      </c>
      <c r="AH2173">
        <v>0.56834678273341599</v>
      </c>
      <c r="AI2173">
        <v>0.62188314154192625</v>
      </c>
      <c r="AJ2173">
        <v>0.4884329462180757</v>
      </c>
      <c r="AK2173">
        <v>0.69099834172473018</v>
      </c>
      <c r="AL2173">
        <v>0.60145002603530884</v>
      </c>
      <c r="AM2173">
        <v>0.59187102317810059</v>
      </c>
      <c r="AN2173">
        <v>0.6150202751159668</v>
      </c>
      <c r="AO2173" s="5" t="s">
        <v>2839</v>
      </c>
    </row>
    <row r="2174" spans="1:41" ht="15" x14ac:dyDescent="0.25">
      <c r="A2174">
        <v>2018</v>
      </c>
      <c r="B2174" s="5" t="s">
        <v>1807</v>
      </c>
      <c r="C2174" s="5" t="s">
        <v>462</v>
      </c>
      <c r="D2174" s="5" t="s">
        <v>85</v>
      </c>
      <c r="E2174" s="5" t="s">
        <v>131</v>
      </c>
      <c r="F2174" s="5" t="s">
        <v>10</v>
      </c>
      <c r="G2174" s="5" t="s">
        <v>87</v>
      </c>
      <c r="H2174" s="5" t="s">
        <v>136</v>
      </c>
      <c r="I2174">
        <v>0.64592233564170221</v>
      </c>
      <c r="J2174">
        <v>0.54025935160225658</v>
      </c>
      <c r="K2174">
        <v>0.56669301018616092</v>
      </c>
      <c r="L2174">
        <v>0.64482142818110089</v>
      </c>
      <c r="M2174">
        <v>0.6002857764110211</v>
      </c>
      <c r="N2174">
        <v>0.54223744292237441</v>
      </c>
      <c r="O2174">
        <v>0.50296125502961253</v>
      </c>
      <c r="P2174">
        <v>0.42571889774662358</v>
      </c>
      <c r="Q2174">
        <v>0.46956850038441439</v>
      </c>
      <c r="R2174">
        <v>0.71515801712503513</v>
      </c>
      <c r="S2174">
        <v>0.71486766143302494</v>
      </c>
      <c r="T2174">
        <v>0.56301327666193179</v>
      </c>
      <c r="U2174">
        <v>0.51390618513906183</v>
      </c>
      <c r="V2174">
        <v>0.58878480578882708</v>
      </c>
      <c r="W2174">
        <v>0.47400083004253862</v>
      </c>
      <c r="X2174">
        <v>0.64173762803899792</v>
      </c>
      <c r="Y2174">
        <v>0.61866326005884942</v>
      </c>
      <c r="Z2174">
        <v>0.78988068935041977</v>
      </c>
      <c r="AA2174">
        <v>0.61873748473976165</v>
      </c>
      <c r="AB2174">
        <v>0.68284774343760835</v>
      </c>
      <c r="AC2174">
        <v>0.58482613272395367</v>
      </c>
      <c r="AD2174">
        <v>0.54486371403759415</v>
      </c>
      <c r="AE2174">
        <v>0.60079044994643949</v>
      </c>
      <c r="AF2174">
        <v>0</v>
      </c>
      <c r="AG2174">
        <v>0.53364067909242596</v>
      </c>
      <c r="AH2174">
        <v>0.54262568128230981</v>
      </c>
      <c r="AI2174">
        <v>0.62167757790245615</v>
      </c>
      <c r="AJ2174">
        <v>0.4895846454911269</v>
      </c>
      <c r="AK2174">
        <v>0.67919418499075379</v>
      </c>
      <c r="AL2174">
        <v>0.56749200820922852</v>
      </c>
      <c r="AM2174">
        <v>0.54838234186172485</v>
      </c>
      <c r="AN2174">
        <v>0.59456402063369751</v>
      </c>
      <c r="AO2174" s="5" t="s">
        <v>2840</v>
      </c>
    </row>
    <row r="2175" spans="1:41" ht="15" x14ac:dyDescent="0.25">
      <c r="A2175">
        <v>2018</v>
      </c>
      <c r="B2175" s="5" t="s">
        <v>803</v>
      </c>
      <c r="C2175" s="5" t="s">
        <v>462</v>
      </c>
      <c r="D2175" s="5" t="s">
        <v>85</v>
      </c>
      <c r="E2175" s="5" t="s">
        <v>131</v>
      </c>
      <c r="F2175" s="5" t="s">
        <v>10</v>
      </c>
      <c r="G2175" s="5" t="s">
        <v>87</v>
      </c>
      <c r="H2175" s="5" t="s">
        <v>136</v>
      </c>
      <c r="I2175">
        <v>0.6686210672081776</v>
      </c>
      <c r="J2175">
        <v>0.54800000000000004</v>
      </c>
      <c r="K2175">
        <v>0.61385370896872582</v>
      </c>
      <c r="L2175">
        <v>0.60882800608828014</v>
      </c>
      <c r="M2175">
        <v>0.53749667415017355</v>
      </c>
      <c r="N2175">
        <v>0.57740462512888502</v>
      </c>
      <c r="O2175">
        <v>0.50902392066152335</v>
      </c>
      <c r="P2175">
        <v>0.45225905332624661</v>
      </c>
      <c r="Q2175">
        <v>0.49505582131150738</v>
      </c>
      <c r="R2175">
        <v>0.71181697344440709</v>
      </c>
      <c r="S2175">
        <v>0.67522889805124064</v>
      </c>
      <c r="T2175">
        <v>0.63102486047691531</v>
      </c>
      <c r="U2175">
        <v>0.48518182566127771</v>
      </c>
      <c r="V2175">
        <v>0.63665009069869249</v>
      </c>
      <c r="W2175">
        <v>0.56126331811263308</v>
      </c>
      <c r="X2175">
        <v>0.67077079016799079</v>
      </c>
      <c r="Y2175">
        <v>0.61918595708919177</v>
      </c>
      <c r="Z2175">
        <v>0.75537094318355946</v>
      </c>
      <c r="AA2175">
        <v>0.65737793410484946</v>
      </c>
      <c r="AB2175">
        <v>0.66463829884785075</v>
      </c>
      <c r="AC2175">
        <v>0.66622924805671901</v>
      </c>
      <c r="AD2175">
        <v>0.64964086282198052</v>
      </c>
      <c r="AE2175">
        <v>0.60800079412348618</v>
      </c>
      <c r="AF2175">
        <v>0.62199669472603536</v>
      </c>
      <c r="AG2175">
        <v>0.55213389691294579</v>
      </c>
      <c r="AH2175">
        <v>0.54762008754784286</v>
      </c>
      <c r="AI2175">
        <v>0.62059635172091365</v>
      </c>
      <c r="AJ2175">
        <v>0.51071789640545473</v>
      </c>
      <c r="AK2175">
        <v>0.64772950296614473</v>
      </c>
      <c r="AL2175">
        <v>0.60357654094696045</v>
      </c>
      <c r="AM2175">
        <v>0.59851950407028198</v>
      </c>
      <c r="AN2175">
        <v>0.61074066162109375</v>
      </c>
      <c r="AO2175" s="5" t="s">
        <v>1134</v>
      </c>
    </row>
    <row r="2176" spans="1:41" ht="15" x14ac:dyDescent="0.25">
      <c r="A2176">
        <v>2018</v>
      </c>
      <c r="B2176" s="5" t="s">
        <v>1806</v>
      </c>
      <c r="C2176" s="5" t="s">
        <v>462</v>
      </c>
      <c r="D2176" s="5" t="s">
        <v>85</v>
      </c>
      <c r="E2176" s="5" t="s">
        <v>131</v>
      </c>
      <c r="F2176" s="5" t="s">
        <v>10</v>
      </c>
      <c r="G2176" s="5" t="s">
        <v>87</v>
      </c>
      <c r="H2176" s="5" t="s">
        <v>136</v>
      </c>
      <c r="I2176">
        <v>0.6697499695557535</v>
      </c>
      <c r="J2176">
        <v>0.53805175038051745</v>
      </c>
      <c r="K2176">
        <v>0.57285180572851802</v>
      </c>
      <c r="L2176">
        <v>0.63600782778864973</v>
      </c>
      <c r="M2176">
        <v>0.57061433336571787</v>
      </c>
      <c r="N2176">
        <v>0.54483188044831876</v>
      </c>
      <c r="O2176">
        <v>0.52156165288657785</v>
      </c>
      <c r="P2176">
        <v>0.40010419893211457</v>
      </c>
      <c r="Q2176">
        <v>0.47225820793569301</v>
      </c>
      <c r="R2176">
        <v>0.62552360930491646</v>
      </c>
      <c r="S2176">
        <v>0.65284994489056836</v>
      </c>
      <c r="T2176">
        <v>0.60725205269943927</v>
      </c>
      <c r="U2176">
        <v>0.5326532473677309</v>
      </c>
      <c r="V2176">
        <v>0.5998300434904914</v>
      </c>
      <c r="W2176">
        <v>0.47206613277705889</v>
      </c>
      <c r="X2176">
        <v>0.64604345426263232</v>
      </c>
      <c r="Y2176">
        <v>0.61878246723235919</v>
      </c>
      <c r="Z2176">
        <v>0.79801319763530487</v>
      </c>
      <c r="AA2176">
        <v>0.61123413627118639</v>
      </c>
      <c r="AB2176">
        <v>0.53528787237267306</v>
      </c>
      <c r="AC2176">
        <v>0.53602957081691416</v>
      </c>
      <c r="AD2176">
        <v>0.55388482286988994</v>
      </c>
      <c r="AE2176">
        <v>0.62982139745659727</v>
      </c>
      <c r="AF2176">
        <v>0</v>
      </c>
      <c r="AG2176">
        <v>0.54119482158495003</v>
      </c>
      <c r="AH2176">
        <v>0.60055071485084277</v>
      </c>
      <c r="AI2176">
        <v>0.59865550792233546</v>
      </c>
      <c r="AJ2176">
        <v>0.52168748831631673</v>
      </c>
      <c r="AK2176">
        <v>0.60095702310859644</v>
      </c>
      <c r="AL2176">
        <v>0.55890858173370361</v>
      </c>
      <c r="AM2176">
        <v>0.54563379287719727</v>
      </c>
      <c r="AN2176">
        <v>0.57771462202072144</v>
      </c>
      <c r="AO2176" s="5" t="s">
        <v>2841</v>
      </c>
    </row>
    <row r="2177" spans="1:41" ht="15" x14ac:dyDescent="0.25">
      <c r="A2177">
        <v>2018</v>
      </c>
      <c r="B2177" s="5" t="s">
        <v>1806</v>
      </c>
      <c r="C2177" s="5" t="s">
        <v>462</v>
      </c>
      <c r="D2177" s="5" t="s">
        <v>85</v>
      </c>
      <c r="E2177" s="5" t="s">
        <v>131</v>
      </c>
      <c r="F2177" s="5" t="s">
        <v>36</v>
      </c>
      <c r="G2177" s="5" t="s">
        <v>87</v>
      </c>
      <c r="H2177" s="5" t="s">
        <v>136</v>
      </c>
      <c r="I2177">
        <v>4.44863723981569E-2</v>
      </c>
      <c r="J2177">
        <v>6.01131541725601E-2</v>
      </c>
      <c r="K2177">
        <v>5.3623188405797099E-2</v>
      </c>
      <c r="L2177">
        <v>9.4017094017094002E-2</v>
      </c>
      <c r="M2177">
        <v>6.0017026106697E-2</v>
      </c>
      <c r="N2177">
        <v>6.5079365079359999E-4</v>
      </c>
      <c r="O2177">
        <v>7.1583514099783099E-2</v>
      </c>
      <c r="P2177">
        <v>5.8000000000000301E-2</v>
      </c>
      <c r="Q2177">
        <v>4.6948356807511499E-2</v>
      </c>
      <c r="R2177">
        <v>4.1292639138240599E-2</v>
      </c>
      <c r="S2177">
        <v>5.6074766355140103E-2</v>
      </c>
      <c r="T2177">
        <v>5.7007125890736303E-2</v>
      </c>
      <c r="U2177">
        <v>3.67892976588629E-2</v>
      </c>
      <c r="V2177">
        <v>5.5885282084872E-2</v>
      </c>
      <c r="W2177">
        <v>6.0000000000000102E-2</v>
      </c>
      <c r="X2177">
        <v>3.3009708737864102E-2</v>
      </c>
      <c r="Y2177">
        <v>3.8581213439372999E-2</v>
      </c>
      <c r="Z2177">
        <v>6.5919282511209903E-2</v>
      </c>
      <c r="AA2177">
        <v>5.9999999999996299E-2</v>
      </c>
      <c r="AB2177">
        <v>1</v>
      </c>
      <c r="AC2177">
        <v>8.7515567425781399E-2</v>
      </c>
      <c r="AD2177">
        <v>6.7121843972346495E-2</v>
      </c>
      <c r="AE2177">
        <v>7.4999999999999997E-2</v>
      </c>
      <c r="AF2177">
        <v>5.5E-2</v>
      </c>
      <c r="AG2177">
        <v>4.0554771634324902E-2</v>
      </c>
      <c r="AH2177">
        <v>4.9000000000000099E-2</v>
      </c>
      <c r="AI2177">
        <v>6.4704113144009201E-2</v>
      </c>
      <c r="AJ2177">
        <v>4.9999999999998698E-2</v>
      </c>
      <c r="AK2177">
        <v>0.05</v>
      </c>
      <c r="AL2177">
        <v>8.734121173620224E-2</v>
      </c>
      <c r="AM2177">
        <v>5.3573757410049438E-2</v>
      </c>
      <c r="AN2177">
        <v>0.13517843186855316</v>
      </c>
      <c r="AO2177" s="5" t="s">
        <v>2844</v>
      </c>
    </row>
    <row r="2178" spans="1:41" ht="15" x14ac:dyDescent="0.25">
      <c r="A2178">
        <v>2018</v>
      </c>
      <c r="B2178" s="5" t="s">
        <v>1808</v>
      </c>
      <c r="C2178" s="5" t="s">
        <v>462</v>
      </c>
      <c r="D2178" s="5" t="s">
        <v>85</v>
      </c>
      <c r="E2178" s="5" t="s">
        <v>131</v>
      </c>
      <c r="F2178" s="5" t="s">
        <v>36</v>
      </c>
      <c r="G2178" s="5" t="s">
        <v>87</v>
      </c>
      <c r="H2178" s="5" t="s">
        <v>136</v>
      </c>
      <c r="I2178">
        <v>4.8110225513331301E-2</v>
      </c>
      <c r="J2178">
        <v>5.7000000000000002E-2</v>
      </c>
      <c r="K2178">
        <v>6.4735945485519697E-2</v>
      </c>
      <c r="L2178">
        <v>7.9999999999999905E-2</v>
      </c>
      <c r="M2178">
        <v>5.5292259083728298E-2</v>
      </c>
      <c r="N2178">
        <v>9.5022624434389094E-2</v>
      </c>
      <c r="O2178">
        <v>6.7720090293453702E-2</v>
      </c>
      <c r="P2178">
        <v>8.2278481012658194E-2</v>
      </c>
      <c r="Q2178">
        <v>5.4945054945055E-2</v>
      </c>
      <c r="R2178">
        <v>4.6805134427684199E-2</v>
      </c>
      <c r="S2178">
        <v>5.3000000000000103E-2</v>
      </c>
      <c r="T2178">
        <v>6.5000000000000002E-2</v>
      </c>
      <c r="U2178">
        <v>3.5108274635753299E-2</v>
      </c>
      <c r="V2178">
        <v>5.5727554179566603E-2</v>
      </c>
      <c r="W2178">
        <v>6.0000000000000102E-2</v>
      </c>
      <c r="X2178">
        <v>3.5348837209302299E-2</v>
      </c>
      <c r="Y2178">
        <v>4.0827973225219701E-2</v>
      </c>
      <c r="Z2178">
        <v>5.3359256858932801E-2</v>
      </c>
      <c r="AA2178">
        <v>6.0000000000000102E-2</v>
      </c>
      <c r="AB2178">
        <v>7.1209164106003905E-2</v>
      </c>
      <c r="AC2178">
        <v>8.6904761904761693E-2</v>
      </c>
      <c r="AD2178">
        <v>5.8670143415906102E-2</v>
      </c>
      <c r="AE2178">
        <v>9.2105263157894704E-2</v>
      </c>
      <c r="AF2178">
        <v>5.5000000000000097E-2</v>
      </c>
      <c r="AG2178">
        <v>4.0551500405515001E-2</v>
      </c>
      <c r="AH2178">
        <v>4.78722096621612E-2</v>
      </c>
      <c r="AI2178">
        <v>6.11702127659575E-2</v>
      </c>
      <c r="AJ2178">
        <v>4.8000000000000001E-2</v>
      </c>
      <c r="AK2178">
        <v>0.05</v>
      </c>
      <c r="AL2178">
        <v>5.9371199458837509E-2</v>
      </c>
      <c r="AM2178">
        <v>6.0690950602293015E-2</v>
      </c>
      <c r="AN2178">
        <v>5.7501573115587234E-2</v>
      </c>
      <c r="AO2178" s="5" t="s">
        <v>2843</v>
      </c>
    </row>
    <row r="2179" spans="1:41" ht="15" x14ac:dyDescent="0.25">
      <c r="A2179">
        <v>2018</v>
      </c>
      <c r="B2179" s="5" t="s">
        <v>1807</v>
      </c>
      <c r="C2179" s="5" t="s">
        <v>462</v>
      </c>
      <c r="D2179" s="5" t="s">
        <v>85</v>
      </c>
      <c r="E2179" s="5" t="s">
        <v>131</v>
      </c>
      <c r="F2179" s="5" t="s">
        <v>36</v>
      </c>
      <c r="G2179" s="5" t="s">
        <v>87</v>
      </c>
      <c r="H2179" s="5" t="s">
        <v>136</v>
      </c>
      <c r="I2179">
        <v>6.0430869947593502E-2</v>
      </c>
      <c r="J2179">
        <v>6.0010558581544998E-2</v>
      </c>
      <c r="K2179">
        <v>6.0000000000000102E-2</v>
      </c>
      <c r="L2179">
        <v>7.6271186440677999E-2</v>
      </c>
      <c r="M2179">
        <v>5.9508408796895201E-2</v>
      </c>
      <c r="N2179">
        <v>6.9078947368421101E-2</v>
      </c>
      <c r="O2179">
        <v>6.7415730337078705E-2</v>
      </c>
      <c r="P2179">
        <v>6.2787136294027601E-2</v>
      </c>
      <c r="Q2179">
        <v>5.3101037133345401E-2</v>
      </c>
      <c r="R2179">
        <v>4.1292639138240599E-2</v>
      </c>
      <c r="S2179">
        <v>5.4600000000000003E-2</v>
      </c>
      <c r="T2179">
        <v>1</v>
      </c>
      <c r="U2179">
        <v>4.4157242864835897E-2</v>
      </c>
      <c r="V2179">
        <v>9.99956183749411E-2</v>
      </c>
      <c r="W2179">
        <v>0.06</v>
      </c>
      <c r="X2179">
        <v>3.4615384615384603E-2</v>
      </c>
      <c r="Y2179">
        <v>4.43584400119083E-2</v>
      </c>
      <c r="Z2179">
        <v>5.00000000000001E-2</v>
      </c>
      <c r="AA2179">
        <v>0.06</v>
      </c>
      <c r="AB2179">
        <v>1</v>
      </c>
      <c r="AC2179">
        <v>9.0090089967234999E-2</v>
      </c>
      <c r="AD2179">
        <v>6.6838046272493595E-2</v>
      </c>
      <c r="AE2179">
        <v>9.3061426914098994E-2</v>
      </c>
      <c r="AF2179">
        <v>5.4896142433234402E-2</v>
      </c>
      <c r="AG2179">
        <v>4.1776353439395703E-2</v>
      </c>
      <c r="AH2179">
        <v>5.0205744650202E-2</v>
      </c>
      <c r="AI2179">
        <v>6.4290264082401197E-2</v>
      </c>
      <c r="AJ2179">
        <v>0.05</v>
      </c>
      <c r="AK2179">
        <v>0.05</v>
      </c>
      <c r="AL2179">
        <v>0.12478556483983994</v>
      </c>
      <c r="AM2179">
        <v>6.1841629445552826E-2</v>
      </c>
      <c r="AN2179">
        <v>0.21395611763000488</v>
      </c>
      <c r="AO2179" s="5" t="s">
        <v>2842</v>
      </c>
    </row>
    <row r="2180" spans="1:41" ht="15" x14ac:dyDescent="0.25">
      <c r="A2180">
        <v>2018</v>
      </c>
      <c r="B2180" s="5" t="s">
        <v>803</v>
      </c>
      <c r="C2180" s="5" t="s">
        <v>462</v>
      </c>
      <c r="D2180" s="5" t="s">
        <v>85</v>
      </c>
      <c r="E2180" s="5" t="s">
        <v>131</v>
      </c>
      <c r="F2180" s="5" t="s">
        <v>36</v>
      </c>
      <c r="G2180" s="5" t="s">
        <v>87</v>
      </c>
      <c r="H2180" s="5" t="s">
        <v>136</v>
      </c>
      <c r="I2180">
        <v>3.5797936634096299E-2</v>
      </c>
      <c r="J2180">
        <v>5.7000000000000099E-2</v>
      </c>
      <c r="K2180">
        <v>6.3157894736842093E-2</v>
      </c>
      <c r="L2180">
        <v>7.9999999999999905E-2</v>
      </c>
      <c r="M2180">
        <v>3.9918511257244903E-2</v>
      </c>
      <c r="N2180">
        <v>9.5025510204081703E-2</v>
      </c>
      <c r="O2180">
        <v>6.8027210884353706E-2</v>
      </c>
      <c r="P2180">
        <v>7.9815127932271898E-2</v>
      </c>
      <c r="Q2180">
        <v>5.1470588235294101E-2</v>
      </c>
      <c r="R2180">
        <v>4.7004608294930902E-2</v>
      </c>
      <c r="S2180">
        <v>5.5000000000000097E-2</v>
      </c>
      <c r="T2180">
        <v>1</v>
      </c>
      <c r="U2180">
        <v>3.8199433030488901E-2</v>
      </c>
      <c r="V2180">
        <v>6.4322996622658696E-2</v>
      </c>
      <c r="W2180">
        <v>6.1016949152542403E-2</v>
      </c>
      <c r="X2180">
        <v>3.9814814814814803E-2</v>
      </c>
      <c r="Y2180">
        <v>4.1000000000000002E-2</v>
      </c>
      <c r="Z2180">
        <v>5.0129052954886698E-2</v>
      </c>
      <c r="AA2180">
        <v>0.06</v>
      </c>
      <c r="AB2180">
        <v>1</v>
      </c>
      <c r="AC2180">
        <v>9.1799288475009996E-2</v>
      </c>
      <c r="AD2180">
        <v>6.4068316327681701E-2</v>
      </c>
      <c r="AE2180">
        <v>9.3061224489795896E-2</v>
      </c>
      <c r="AF2180">
        <v>5.5E-2</v>
      </c>
      <c r="AG2180">
        <v>4.0569575257621698E-2</v>
      </c>
      <c r="AH2180">
        <v>4.66743140816114E-2</v>
      </c>
      <c r="AI2180">
        <v>6.0606060606060601E-2</v>
      </c>
      <c r="AJ2180">
        <v>4.76190476190477E-2</v>
      </c>
      <c r="AK2180">
        <v>0.05</v>
      </c>
      <c r="AL2180">
        <v>0.12331373244524002</v>
      </c>
      <c r="AM2180">
        <v>6.0459669679403305E-2</v>
      </c>
      <c r="AN2180">
        <v>0.21235698461532593</v>
      </c>
      <c r="AO2180" s="5" t="s">
        <v>1135</v>
      </c>
    </row>
    <row r="2181" spans="1:41" ht="15" x14ac:dyDescent="0.25">
      <c r="A2181">
        <v>2018</v>
      </c>
      <c r="B2181" s="5" t="s">
        <v>1806</v>
      </c>
      <c r="C2181" s="5" t="s">
        <v>462</v>
      </c>
      <c r="D2181" s="5" t="s">
        <v>85</v>
      </c>
      <c r="E2181" s="5" t="s">
        <v>131</v>
      </c>
      <c r="F2181" s="5" t="s">
        <v>139</v>
      </c>
      <c r="G2181" s="5" t="s">
        <v>87</v>
      </c>
      <c r="H2181" s="5" t="s">
        <v>133</v>
      </c>
      <c r="I2181">
        <v>802.63008655258432</v>
      </c>
      <c r="J2181">
        <v>1329</v>
      </c>
      <c r="K2181">
        <v>65.3</v>
      </c>
      <c r="L2181">
        <v>106</v>
      </c>
      <c r="M2181">
        <v>530</v>
      </c>
      <c r="N2181">
        <v>314.79500000000002</v>
      </c>
      <c r="O2181">
        <v>428</v>
      </c>
      <c r="P2181">
        <v>595.29027775985503</v>
      </c>
      <c r="Q2181">
        <v>277.50133918001239</v>
      </c>
      <c r="R2181">
        <v>534</v>
      </c>
      <c r="S2181">
        <v>626.20000000000005</v>
      </c>
      <c r="T2181">
        <v>397</v>
      </c>
      <c r="U2181">
        <v>151.3454472144</v>
      </c>
      <c r="V2181">
        <v>629.77379139909397</v>
      </c>
      <c r="W2181">
        <v>238.67293573360001</v>
      </c>
      <c r="X2181">
        <v>996</v>
      </c>
      <c r="Y2181">
        <v>3218.0417339999999</v>
      </c>
      <c r="Z2181">
        <v>416.60000000000042</v>
      </c>
      <c r="AA2181">
        <v>4642.0146232595871</v>
      </c>
      <c r="AB2181"/>
      <c r="AC2181">
        <v>310.56783743528581</v>
      </c>
      <c r="AD2181">
        <v>740</v>
      </c>
      <c r="AE2181">
        <v>348.05479784089312</v>
      </c>
      <c r="AF2181">
        <v>2013.58942115625</v>
      </c>
      <c r="AG2181">
        <v>8411.7180223119904</v>
      </c>
      <c r="AH2181">
        <v>1377.538</v>
      </c>
      <c r="AI2181">
        <v>382.56178189715871</v>
      </c>
      <c r="AJ2181">
        <v>2509.3773345501309</v>
      </c>
      <c r="AK2181">
        <v>292.05275152961781</v>
      </c>
      <c r="AL2181">
        <v>32683.625</v>
      </c>
      <c r="AM2181">
        <v>26610.298828125</v>
      </c>
      <c r="AN2181">
        <v>6073.32568359375</v>
      </c>
      <c r="AO2181" s="5" t="s">
        <v>2845</v>
      </c>
    </row>
    <row r="2182" spans="1:41" ht="15" x14ac:dyDescent="0.25">
      <c r="A2182">
        <v>2018</v>
      </c>
      <c r="B2182" s="5" t="s">
        <v>1808</v>
      </c>
      <c r="C2182" s="5" t="s">
        <v>462</v>
      </c>
      <c r="D2182" s="5" t="s">
        <v>85</v>
      </c>
      <c r="E2182" s="5" t="s">
        <v>131</v>
      </c>
      <c r="F2182" s="5" t="s">
        <v>139</v>
      </c>
      <c r="G2182" s="5" t="s">
        <v>87</v>
      </c>
      <c r="H2182" s="5" t="s">
        <v>133</v>
      </c>
      <c r="I2182">
        <v>784.07369315657297</v>
      </c>
      <c r="J2182">
        <v>1291.149652177498</v>
      </c>
      <c r="K2182">
        <v>54.9</v>
      </c>
      <c r="L2182">
        <v>103.96</v>
      </c>
      <c r="M2182">
        <v>598</v>
      </c>
      <c r="N2182">
        <v>283.26002152770019</v>
      </c>
      <c r="O2182">
        <v>413</v>
      </c>
      <c r="P2182">
        <v>580</v>
      </c>
      <c r="Q2182">
        <v>263.19882916124988</v>
      </c>
      <c r="R2182">
        <v>512.08753680679138</v>
      </c>
      <c r="S2182">
        <v>653.42999999999995</v>
      </c>
      <c r="T2182">
        <v>370.63491094992997</v>
      </c>
      <c r="U2182">
        <v>142.11051749999999</v>
      </c>
      <c r="V2182">
        <v>610</v>
      </c>
      <c r="W2182">
        <v>282.79701848000002</v>
      </c>
      <c r="X2182">
        <v>1037</v>
      </c>
      <c r="Y2182">
        <v>3227</v>
      </c>
      <c r="Z2182">
        <v>438.2</v>
      </c>
      <c r="AA2182">
        <v>4746.7195408059906</v>
      </c>
      <c r="AB2182">
        <v>74.8</v>
      </c>
      <c r="AC2182">
        <v>324.34497602282892</v>
      </c>
      <c r="AD2182">
        <v>722</v>
      </c>
      <c r="AE2182">
        <v>345</v>
      </c>
      <c r="AF2182">
        <v>1774.2263534391909</v>
      </c>
      <c r="AG2182">
        <v>8399.2999999999993</v>
      </c>
      <c r="AH2182">
        <v>1213.405696818297</v>
      </c>
      <c r="AI2182">
        <v>363.66942499999988</v>
      </c>
      <c r="AJ2182">
        <v>2207.7266074153549</v>
      </c>
      <c r="AK2182">
        <v>285.54159440939691</v>
      </c>
      <c r="AL2182">
        <v>32101.5390625</v>
      </c>
      <c r="AM2182">
        <v>26032.357421875</v>
      </c>
      <c r="AN2182">
        <v>6069.17919921875</v>
      </c>
      <c r="AO2182" s="5" t="s">
        <v>2846</v>
      </c>
    </row>
    <row r="2183" spans="1:41" ht="15" x14ac:dyDescent="0.25">
      <c r="A2183">
        <v>2018</v>
      </c>
      <c r="B2183" s="5" t="s">
        <v>1807</v>
      </c>
      <c r="C2183" s="5" t="s">
        <v>462</v>
      </c>
      <c r="D2183" s="5" t="s">
        <v>85</v>
      </c>
      <c r="E2183" s="5" t="s">
        <v>131</v>
      </c>
      <c r="F2183" s="5" t="s">
        <v>139</v>
      </c>
      <c r="G2183" s="5" t="s">
        <v>87</v>
      </c>
      <c r="H2183" s="5" t="s">
        <v>133</v>
      </c>
      <c r="I2183">
        <v>782.19382483499578</v>
      </c>
      <c r="J2183">
        <v>1302.8362205200001</v>
      </c>
      <c r="K2183">
        <v>72.795479999999998</v>
      </c>
      <c r="L2183">
        <v>109</v>
      </c>
      <c r="M2183">
        <v>727</v>
      </c>
      <c r="N2183">
        <v>283</v>
      </c>
      <c r="O2183">
        <v>415</v>
      </c>
      <c r="P2183">
        <v>612</v>
      </c>
      <c r="Q2183">
        <v>263.09627007818739</v>
      </c>
      <c r="R2183">
        <v>534</v>
      </c>
      <c r="S2183">
        <v>664.26017004421124</v>
      </c>
      <c r="T2183"/>
      <c r="U2183">
        <v>144.86137108874991</v>
      </c>
      <c r="V2183">
        <v>601</v>
      </c>
      <c r="W2183">
        <v>239.651103503</v>
      </c>
      <c r="X2183">
        <v>1004</v>
      </c>
      <c r="Y2183">
        <v>3210</v>
      </c>
      <c r="Z2183">
        <v>407.55</v>
      </c>
      <c r="AA2183">
        <v>4696.1993473575003</v>
      </c>
      <c r="AB2183"/>
      <c r="AC2183">
        <v>324.81225269999999</v>
      </c>
      <c r="AD2183">
        <v>726</v>
      </c>
      <c r="AE2183">
        <v>345.48053132000001</v>
      </c>
      <c r="AF2183">
        <v>1911</v>
      </c>
      <c r="AG2183">
        <v>8372</v>
      </c>
      <c r="AH2183">
        <v>1270</v>
      </c>
      <c r="AI2183">
        <v>382.57820912504002</v>
      </c>
      <c r="AJ2183">
        <v>2288.7554722281138</v>
      </c>
      <c r="AK2183">
        <v>294.75443062563841</v>
      </c>
      <c r="AL2183">
        <v>31983.822265625</v>
      </c>
      <c r="AM2183">
        <v>26187.78515625</v>
      </c>
      <c r="AN2183">
        <v>5796.0390625</v>
      </c>
      <c r="AO2183" s="5" t="s">
        <v>2847</v>
      </c>
    </row>
    <row r="2184" spans="1:41" ht="15" x14ac:dyDescent="0.25">
      <c r="A2184">
        <v>2018</v>
      </c>
      <c r="B2184" s="5" t="s">
        <v>803</v>
      </c>
      <c r="C2184" s="5" t="s">
        <v>462</v>
      </c>
      <c r="D2184" s="5" t="s">
        <v>85</v>
      </c>
      <c r="E2184" s="5" t="s">
        <v>131</v>
      </c>
      <c r="F2184" s="5" t="s">
        <v>139</v>
      </c>
      <c r="G2184" s="5" t="s">
        <v>87</v>
      </c>
      <c r="H2184" s="5" t="s">
        <v>133</v>
      </c>
      <c r="I2184">
        <v>829.57912183142741</v>
      </c>
      <c r="J2184">
        <v>1295.5015446624529</v>
      </c>
      <c r="K2184">
        <v>53.4</v>
      </c>
      <c r="L2184">
        <v>103.04</v>
      </c>
      <c r="M2184">
        <v>579.87367428121945</v>
      </c>
      <c r="N2184">
        <v>283.8</v>
      </c>
      <c r="O2184">
        <v>411</v>
      </c>
      <c r="P2184">
        <v>663.85485873253356</v>
      </c>
      <c r="Q2184">
        <v>259.29161249999999</v>
      </c>
      <c r="R2184">
        <v>517</v>
      </c>
      <c r="S2184">
        <v>660.97964389999993</v>
      </c>
      <c r="T2184"/>
      <c r="U2184">
        <v>136.125</v>
      </c>
      <c r="V2184">
        <v>609.5</v>
      </c>
      <c r="W2184">
        <v>277</v>
      </c>
      <c r="X2184">
        <v>1037</v>
      </c>
      <c r="Y2184">
        <v>3217.240413333333</v>
      </c>
      <c r="Z2184">
        <v>433.90237138110018</v>
      </c>
      <c r="AA2184">
        <v>5009.2232396564341</v>
      </c>
      <c r="AB2184"/>
      <c r="AC2184">
        <v>348.65414347487962</v>
      </c>
      <c r="AD2184">
        <v>728</v>
      </c>
      <c r="AE2184">
        <v>333.3</v>
      </c>
      <c r="AF2184">
        <v>1701.8449206410939</v>
      </c>
      <c r="AG2184">
        <v>8399.251349524844</v>
      </c>
      <c r="AH2184">
        <v>1186.3005803090639</v>
      </c>
      <c r="AI2184">
        <v>383.24369999999988</v>
      </c>
      <c r="AJ2184">
        <v>2360.5089333062169</v>
      </c>
      <c r="AK2184">
        <v>256.80003710859933</v>
      </c>
      <c r="AL2184">
        <v>32075.21875</v>
      </c>
      <c r="AM2184">
        <v>26501.619140625</v>
      </c>
      <c r="AN2184">
        <v>5573.59765625</v>
      </c>
      <c r="AO2184" s="5" t="s">
        <v>1136</v>
      </c>
    </row>
    <row r="2185" spans="1:41" ht="15" x14ac:dyDescent="0.25">
      <c r="A2185">
        <v>2018</v>
      </c>
      <c r="B2185" s="5" t="s">
        <v>803</v>
      </c>
      <c r="C2185" s="5" t="s">
        <v>462</v>
      </c>
      <c r="D2185" s="5" t="s">
        <v>85</v>
      </c>
      <c r="E2185" s="5" t="s">
        <v>141</v>
      </c>
      <c r="F2185" s="5" t="s">
        <v>142</v>
      </c>
      <c r="G2185" s="5" t="s">
        <v>87</v>
      </c>
      <c r="H2185" s="5" t="s">
        <v>143</v>
      </c>
      <c r="I2185">
        <v>140.23079999999999</v>
      </c>
      <c r="J2185">
        <v>227.88993300910309</v>
      </c>
      <c r="K2185">
        <v>6.6</v>
      </c>
      <c r="L2185">
        <v>21</v>
      </c>
      <c r="M2185">
        <v>124.068</v>
      </c>
      <c r="N2185">
        <v>57</v>
      </c>
      <c r="O2185">
        <v>98.9</v>
      </c>
      <c r="P2185">
        <v>181.0230479505</v>
      </c>
      <c r="Q2185">
        <v>65.597040639999989</v>
      </c>
      <c r="R2185">
        <v>83.001611446019993</v>
      </c>
      <c r="S2185">
        <v>114.25</v>
      </c>
      <c r="T2185">
        <v>69</v>
      </c>
      <c r="U2185">
        <v>33.299999999999997</v>
      </c>
      <c r="V2185">
        <v>126.8</v>
      </c>
      <c r="W2185">
        <v>60</v>
      </c>
      <c r="X2185">
        <v>178.8</v>
      </c>
      <c r="Y2185">
        <v>619</v>
      </c>
      <c r="Z2185">
        <v>61.928999999999988</v>
      </c>
      <c r="AA2185">
        <v>792.51408333306188</v>
      </c>
      <c r="AB2185">
        <v>13.972014</v>
      </c>
      <c r="AC2185">
        <v>57.417107992698263</v>
      </c>
      <c r="AD2185">
        <v>82.912516639999978</v>
      </c>
      <c r="AE2185">
        <v>44</v>
      </c>
      <c r="AF2185">
        <v>295.51866600229732</v>
      </c>
      <c r="AG2185">
        <v>1803</v>
      </c>
      <c r="AH2185">
        <v>253.4</v>
      </c>
      <c r="AI2185">
        <v>75.04364944999999</v>
      </c>
      <c r="AJ2185">
        <v>479</v>
      </c>
      <c r="AK2185">
        <v>22.239212700956148</v>
      </c>
      <c r="AL2185">
        <v>6187.40625</v>
      </c>
      <c r="AM2185">
        <v>5088.220703125</v>
      </c>
      <c r="AN2185">
        <v>1099.1854248046875</v>
      </c>
      <c r="AO2185" s="5" t="s">
        <v>1137</v>
      </c>
    </row>
    <row r="2186" spans="1:41" ht="15" x14ac:dyDescent="0.25">
      <c r="A2186">
        <v>2018</v>
      </c>
      <c r="B2186" s="5" t="s">
        <v>1808</v>
      </c>
      <c r="C2186" s="5" t="s">
        <v>462</v>
      </c>
      <c r="D2186" s="5" t="s">
        <v>85</v>
      </c>
      <c r="E2186" s="5" t="s">
        <v>141</v>
      </c>
      <c r="F2186" s="5" t="s">
        <v>142</v>
      </c>
      <c r="G2186" s="5" t="s">
        <v>87</v>
      </c>
      <c r="H2186" s="5" t="s">
        <v>143</v>
      </c>
      <c r="I2186">
        <v>139.21531999999999</v>
      </c>
      <c r="J2186">
        <v>227.2131369404305</v>
      </c>
      <c r="K2186">
        <v>8.3000000000000007</v>
      </c>
      <c r="L2186">
        <v>20.92</v>
      </c>
      <c r="M2186">
        <v>118.7</v>
      </c>
      <c r="N2186">
        <v>59</v>
      </c>
      <c r="O2186">
        <v>98.9</v>
      </c>
      <c r="P2186">
        <v>177</v>
      </c>
      <c r="Q2186">
        <v>60.169578400000013</v>
      </c>
      <c r="R2186">
        <v>82.045083186557392</v>
      </c>
      <c r="S2186">
        <v>107</v>
      </c>
      <c r="T2186">
        <v>71</v>
      </c>
      <c r="U2186">
        <v>34.512554249999987</v>
      </c>
      <c r="V2186">
        <v>121</v>
      </c>
      <c r="W2186">
        <v>61.4</v>
      </c>
      <c r="X2186">
        <v>177.7</v>
      </c>
      <c r="Y2186">
        <v>615</v>
      </c>
      <c r="Z2186">
        <v>58.624000000000002</v>
      </c>
      <c r="AA2186">
        <v>774.6565602604295</v>
      </c>
      <c r="AB2186">
        <v>13.958041986</v>
      </c>
      <c r="AC2186">
        <v>59.202472807295997</v>
      </c>
      <c r="AD2186">
        <v>88</v>
      </c>
      <c r="AE2186">
        <v>47.38</v>
      </c>
      <c r="AF2186">
        <v>303.02174204657018</v>
      </c>
      <c r="AG2186">
        <v>1733.6</v>
      </c>
      <c r="AH2186">
        <v>253.28</v>
      </c>
      <c r="AI2186">
        <v>71.10612949999998</v>
      </c>
      <c r="AJ2186">
        <v>467</v>
      </c>
      <c r="AK2186">
        <v>23.155191783139241</v>
      </c>
      <c r="AL2186">
        <v>6072.05908203125</v>
      </c>
      <c r="AM2186">
        <v>4979.56005859375</v>
      </c>
      <c r="AN2186">
        <v>1092.4993896484375</v>
      </c>
      <c r="AO2186" s="5" t="s">
        <v>2848</v>
      </c>
    </row>
    <row r="2187" spans="1:41" ht="15" x14ac:dyDescent="0.25">
      <c r="A2187">
        <v>2018</v>
      </c>
      <c r="B2187" s="5" t="s">
        <v>1807</v>
      </c>
      <c r="C2187" s="5" t="s">
        <v>462</v>
      </c>
      <c r="D2187" s="5" t="s">
        <v>85</v>
      </c>
      <c r="E2187" s="5" t="s">
        <v>141</v>
      </c>
      <c r="F2187" s="5" t="s">
        <v>142</v>
      </c>
      <c r="G2187" s="5" t="s">
        <v>87</v>
      </c>
      <c r="H2187" s="5" t="s">
        <v>143</v>
      </c>
      <c r="I2187">
        <v>140.38999999999999</v>
      </c>
      <c r="J2187">
        <v>244.19454297557749</v>
      </c>
      <c r="K2187">
        <v>15.1</v>
      </c>
      <c r="L2187">
        <v>20.89</v>
      </c>
      <c r="M2187">
        <v>138.5</v>
      </c>
      <c r="N2187">
        <v>58</v>
      </c>
      <c r="O2187">
        <v>101</v>
      </c>
      <c r="P2187">
        <v>174.1</v>
      </c>
      <c r="Q2187">
        <v>64.356840255697477</v>
      </c>
      <c r="R2187">
        <v>84.781746199781381</v>
      </c>
      <c r="S2187">
        <v>111.2</v>
      </c>
      <c r="T2187">
        <v>75.356812094374988</v>
      </c>
      <c r="U2187">
        <v>33.664966520624994</v>
      </c>
      <c r="V2187">
        <v>144</v>
      </c>
      <c r="W2187">
        <v>61.4</v>
      </c>
      <c r="X2187">
        <v>176</v>
      </c>
      <c r="Y2187">
        <v>620</v>
      </c>
      <c r="Z2187">
        <v>49</v>
      </c>
      <c r="AA2187">
        <v>765.65434734324208</v>
      </c>
      <c r="AB2187">
        <v>13.328794925574559</v>
      </c>
      <c r="AC2187">
        <v>51.455406369999999</v>
      </c>
      <c r="AD2187">
        <v>151</v>
      </c>
      <c r="AE2187">
        <v>47.38</v>
      </c>
      <c r="AF2187"/>
      <c r="AG2187">
        <v>1853</v>
      </c>
      <c r="AH2187">
        <v>281.3</v>
      </c>
      <c r="AI2187">
        <v>75.07749461760001</v>
      </c>
      <c r="AJ2187">
        <v>537.2510532223032</v>
      </c>
      <c r="AK2187">
        <v>25.89812183509266</v>
      </c>
      <c r="AL2187">
        <v>6113.279296875</v>
      </c>
      <c r="AM2187">
        <v>4888.11865234375</v>
      </c>
      <c r="AN2187">
        <v>1225.1612548828125</v>
      </c>
      <c r="AO2187" s="5" t="s">
        <v>2849</v>
      </c>
    </row>
    <row r="2188" spans="1:41" ht="15" x14ac:dyDescent="0.25">
      <c r="A2188">
        <v>2018</v>
      </c>
      <c r="B2188" s="5" t="s">
        <v>1806</v>
      </c>
      <c r="C2188" s="5" t="s">
        <v>462</v>
      </c>
      <c r="D2188" s="5" t="s">
        <v>85</v>
      </c>
      <c r="E2188" s="5" t="s">
        <v>141</v>
      </c>
      <c r="F2188" s="5" t="s">
        <v>142</v>
      </c>
      <c r="G2188" s="5" t="s">
        <v>87</v>
      </c>
      <c r="H2188" s="5" t="s">
        <v>143</v>
      </c>
      <c r="I2188">
        <v>137.63120000000001</v>
      </c>
      <c r="J2188">
        <v>251</v>
      </c>
      <c r="K2188">
        <v>13.25</v>
      </c>
      <c r="L2188">
        <v>21</v>
      </c>
      <c r="M2188">
        <v>102.8</v>
      </c>
      <c r="N2188">
        <v>60</v>
      </c>
      <c r="O2188">
        <v>100.9</v>
      </c>
      <c r="P2188">
        <v>178.5689519213056</v>
      </c>
      <c r="Q2188">
        <v>68.227986912677054</v>
      </c>
      <c r="R2188">
        <v>95.3</v>
      </c>
      <c r="S2188">
        <v>115</v>
      </c>
      <c r="T2188">
        <v>75.409880271906218</v>
      </c>
      <c r="U2188">
        <v>33.674362005204003</v>
      </c>
      <c r="V2188">
        <v>145</v>
      </c>
      <c r="W2188">
        <v>61.4</v>
      </c>
      <c r="X2188">
        <v>177</v>
      </c>
      <c r="Y2188">
        <v>618</v>
      </c>
      <c r="Z2188">
        <v>57.799999999999962</v>
      </c>
      <c r="AA2188">
        <v>772.96940952380965</v>
      </c>
      <c r="AB2188">
        <v>19.5</v>
      </c>
      <c r="AC2188">
        <v>55.372499070624983</v>
      </c>
      <c r="AD2188">
        <v>151.26499999999999</v>
      </c>
      <c r="AE2188">
        <v>43.2</v>
      </c>
      <c r="AF2188"/>
      <c r="AG2188">
        <v>1836.203488915578</v>
      </c>
      <c r="AH2188">
        <v>274.96600000000001</v>
      </c>
      <c r="AI2188">
        <v>78.732267055584785</v>
      </c>
      <c r="AJ2188">
        <v>576</v>
      </c>
      <c r="AK2188">
        <v>35.196951450939167</v>
      </c>
      <c r="AL2188">
        <v>6155.3681640625</v>
      </c>
      <c r="AM2188">
        <v>4949.94775390625</v>
      </c>
      <c r="AN2188">
        <v>1205.4200439453125</v>
      </c>
      <c r="AO2188" s="5" t="s">
        <v>2850</v>
      </c>
    </row>
    <row r="2189" spans="1:41" ht="15" x14ac:dyDescent="0.25">
      <c r="A2189">
        <v>2018</v>
      </c>
      <c r="B2189" s="5" t="s">
        <v>803</v>
      </c>
      <c r="C2189" s="5" t="s">
        <v>462</v>
      </c>
      <c r="D2189" s="5" t="s">
        <v>85</v>
      </c>
      <c r="E2189" s="5" t="s">
        <v>141</v>
      </c>
      <c r="F2189" s="5" t="s">
        <v>141</v>
      </c>
      <c r="G2189" s="5" t="s">
        <v>87</v>
      </c>
      <c r="H2189" s="5" t="s">
        <v>143</v>
      </c>
      <c r="I2189">
        <v>146.89452</v>
      </c>
      <c r="J2189">
        <v>286.18151455057148</v>
      </c>
      <c r="K2189">
        <v>10.6</v>
      </c>
      <c r="L2189">
        <v>21</v>
      </c>
      <c r="M2189">
        <v>128.27600000000001</v>
      </c>
      <c r="N2189">
        <v>62</v>
      </c>
      <c r="O2189">
        <v>98.9</v>
      </c>
      <c r="P2189">
        <v>182.0986279505</v>
      </c>
      <c r="Q2189">
        <v>65.597040639999989</v>
      </c>
      <c r="R2189">
        <v>87.001611446019993</v>
      </c>
      <c r="S2189">
        <v>118.25</v>
      </c>
      <c r="T2189">
        <v>72</v>
      </c>
      <c r="U2189">
        <v>33.299999999999997</v>
      </c>
      <c r="V2189">
        <v>133.80000000000001</v>
      </c>
      <c r="W2189">
        <v>60</v>
      </c>
      <c r="X2189">
        <v>183.8</v>
      </c>
      <c r="Y2189">
        <v>619.5</v>
      </c>
      <c r="Z2189">
        <v>69.033999999999992</v>
      </c>
      <c r="AA2189">
        <v>925.3868095238098</v>
      </c>
      <c r="AB2189">
        <v>13.972014</v>
      </c>
      <c r="AC2189">
        <v>65.778685759578266</v>
      </c>
      <c r="AD2189">
        <v>138.68151664000001</v>
      </c>
      <c r="AE2189">
        <v>69</v>
      </c>
      <c r="AF2189">
        <v>330.51866600229732</v>
      </c>
      <c r="AG2189">
        <v>1810</v>
      </c>
      <c r="AH2189">
        <v>256.39999999999998</v>
      </c>
      <c r="AI2189">
        <v>75.04364944999999</v>
      </c>
      <c r="AJ2189">
        <v>554</v>
      </c>
      <c r="AK2189">
        <v>47.640212700956162</v>
      </c>
      <c r="AL2189">
        <v>6664.65380859375</v>
      </c>
      <c r="AM2189">
        <v>5461.09130859375</v>
      </c>
      <c r="AN2189">
        <v>1203.5634765625</v>
      </c>
      <c r="AO2189" s="5" t="s">
        <v>1138</v>
      </c>
    </row>
    <row r="2190" spans="1:41" ht="15" x14ac:dyDescent="0.25">
      <c r="A2190">
        <v>2018</v>
      </c>
      <c r="B2190" s="5" t="s">
        <v>1808</v>
      </c>
      <c r="C2190" s="5" t="s">
        <v>462</v>
      </c>
      <c r="D2190" s="5" t="s">
        <v>85</v>
      </c>
      <c r="E2190" s="5" t="s">
        <v>141</v>
      </c>
      <c r="F2190" s="5" t="s">
        <v>141</v>
      </c>
      <c r="G2190" s="5" t="s">
        <v>87</v>
      </c>
      <c r="H2190" s="5" t="s">
        <v>143</v>
      </c>
      <c r="I2190">
        <v>145.87904</v>
      </c>
      <c r="J2190">
        <v>284.18299972168222</v>
      </c>
      <c r="K2190">
        <v>10.8</v>
      </c>
      <c r="L2190">
        <v>20.92</v>
      </c>
      <c r="M2190">
        <v>126.7</v>
      </c>
      <c r="N2190">
        <v>65</v>
      </c>
      <c r="O2190">
        <v>98.9</v>
      </c>
      <c r="P2190">
        <v>178</v>
      </c>
      <c r="Q2190">
        <v>60.169578400000013</v>
      </c>
      <c r="R2190">
        <v>86.045083186557392</v>
      </c>
      <c r="S2190">
        <v>111</v>
      </c>
      <c r="T2190">
        <v>73</v>
      </c>
      <c r="U2190">
        <v>34.512554249999987</v>
      </c>
      <c r="V2190">
        <v>146</v>
      </c>
      <c r="W2190">
        <v>61.4</v>
      </c>
      <c r="X2190">
        <v>187.7</v>
      </c>
      <c r="Y2190">
        <v>617</v>
      </c>
      <c r="Z2190">
        <v>66.061999999999998</v>
      </c>
      <c r="AA2190">
        <v>911.59479207203128</v>
      </c>
      <c r="AB2190">
        <v>13.958041986</v>
      </c>
      <c r="AC2190">
        <v>67.659968922624003</v>
      </c>
      <c r="AD2190">
        <v>149</v>
      </c>
      <c r="AE2190">
        <v>72.38</v>
      </c>
      <c r="AF2190">
        <v>338.02174204657018</v>
      </c>
      <c r="AG2190">
        <v>1743.7</v>
      </c>
      <c r="AH2190">
        <v>255.97247999999999</v>
      </c>
      <c r="AI2190">
        <v>71.10612949999998</v>
      </c>
      <c r="AJ2190">
        <v>542</v>
      </c>
      <c r="AK2190">
        <v>49.655191783139237</v>
      </c>
      <c r="AL2190">
        <v>6588.3193359375</v>
      </c>
      <c r="AM2190">
        <v>5379.12744140625</v>
      </c>
      <c r="AN2190">
        <v>1209.1917724609375</v>
      </c>
      <c r="AO2190" s="5" t="s">
        <v>2853</v>
      </c>
    </row>
    <row r="2191" spans="1:41" ht="15" x14ac:dyDescent="0.25">
      <c r="A2191">
        <v>2018</v>
      </c>
      <c r="B2191" s="5" t="s">
        <v>1807</v>
      </c>
      <c r="C2191" s="5" t="s">
        <v>462</v>
      </c>
      <c r="D2191" s="5" t="s">
        <v>85</v>
      </c>
      <c r="E2191" s="5" t="s">
        <v>141</v>
      </c>
      <c r="F2191" s="5" t="s">
        <v>141</v>
      </c>
      <c r="G2191" s="5" t="s">
        <v>87</v>
      </c>
      <c r="H2191" s="5" t="s">
        <v>143</v>
      </c>
      <c r="I2191">
        <v>147.13</v>
      </c>
      <c r="J2191">
        <v>292.86026395156142</v>
      </c>
      <c r="K2191">
        <v>15.6</v>
      </c>
      <c r="L2191">
        <v>20.89</v>
      </c>
      <c r="M2191">
        <v>147</v>
      </c>
      <c r="N2191">
        <v>64</v>
      </c>
      <c r="O2191">
        <v>101</v>
      </c>
      <c r="P2191">
        <v>175.1</v>
      </c>
      <c r="Q2191">
        <v>64.356840255697477</v>
      </c>
      <c r="R2191">
        <v>88.909686199781376</v>
      </c>
      <c r="S2191">
        <v>111.2</v>
      </c>
      <c r="T2191">
        <v>78.467212094374986</v>
      </c>
      <c r="U2191">
        <v>33.664966520624994</v>
      </c>
      <c r="V2191">
        <v>145.47</v>
      </c>
      <c r="W2191">
        <v>61.4</v>
      </c>
      <c r="X2191">
        <v>185</v>
      </c>
      <c r="Y2191">
        <v>620.79999999999995</v>
      </c>
      <c r="Z2191">
        <v>62</v>
      </c>
      <c r="AA2191">
        <v>921.73936740676936</v>
      </c>
      <c r="AB2191">
        <v>13.328794925574559</v>
      </c>
      <c r="AC2191">
        <v>69.67919612</v>
      </c>
      <c r="AD2191">
        <v>165</v>
      </c>
      <c r="AE2191">
        <v>72.38</v>
      </c>
      <c r="AF2191">
        <v>0</v>
      </c>
      <c r="AG2191">
        <v>1869</v>
      </c>
      <c r="AH2191">
        <v>281.3</v>
      </c>
      <c r="AI2191">
        <v>75.07749461760001</v>
      </c>
      <c r="AJ2191">
        <v>561.7510532223032</v>
      </c>
      <c r="AK2191">
        <v>52.148121835092653</v>
      </c>
      <c r="AL2191">
        <v>6496.25244140625</v>
      </c>
      <c r="AM2191">
        <v>5209.7314453125</v>
      </c>
      <c r="AN2191">
        <v>1286.5216064453125</v>
      </c>
      <c r="AO2191" s="5" t="s">
        <v>2851</v>
      </c>
    </row>
    <row r="2192" spans="1:41" ht="15" x14ac:dyDescent="0.25">
      <c r="A2192">
        <v>2018</v>
      </c>
      <c r="B2192" s="5" t="s">
        <v>1806</v>
      </c>
      <c r="C2192" s="5" t="s">
        <v>462</v>
      </c>
      <c r="D2192" s="5" t="s">
        <v>85</v>
      </c>
      <c r="E2192" s="5" t="s">
        <v>141</v>
      </c>
      <c r="F2192" s="5" t="s">
        <v>141</v>
      </c>
      <c r="G2192" s="5" t="s">
        <v>87</v>
      </c>
      <c r="H2192" s="5" t="s">
        <v>143</v>
      </c>
      <c r="I2192">
        <v>143.69120000000001</v>
      </c>
      <c r="J2192">
        <v>300</v>
      </c>
      <c r="K2192">
        <v>13.75</v>
      </c>
      <c r="L2192">
        <v>21</v>
      </c>
      <c r="M2192">
        <v>112.8</v>
      </c>
      <c r="N2192">
        <v>66</v>
      </c>
      <c r="O2192">
        <v>100.9</v>
      </c>
      <c r="P2192">
        <v>180.04489192130561</v>
      </c>
      <c r="Q2192">
        <v>68.227986912677054</v>
      </c>
      <c r="R2192">
        <v>101.65</v>
      </c>
      <c r="S2192">
        <v>115</v>
      </c>
      <c r="T2192">
        <v>79.142360271906213</v>
      </c>
      <c r="U2192">
        <v>33.674362005204003</v>
      </c>
      <c r="V2192">
        <v>145.4</v>
      </c>
      <c r="W2192">
        <v>61.4</v>
      </c>
      <c r="X2192">
        <v>182</v>
      </c>
      <c r="Y2192">
        <v>618.5</v>
      </c>
      <c r="Z2192">
        <v>63.799999999999962</v>
      </c>
      <c r="AA2192">
        <v>922.2888190476192</v>
      </c>
      <c r="AB2192">
        <v>19.5</v>
      </c>
      <c r="AC2192">
        <v>72.483333630624969</v>
      </c>
      <c r="AD2192">
        <v>165.48699999999999</v>
      </c>
      <c r="AE2192">
        <v>68.2</v>
      </c>
      <c r="AF2192">
        <v>0</v>
      </c>
      <c r="AG2192">
        <v>1849.297488915578</v>
      </c>
      <c r="AH2192">
        <v>275.33998000000003</v>
      </c>
      <c r="AI2192">
        <v>78.732267055584785</v>
      </c>
      <c r="AJ2192">
        <v>578</v>
      </c>
      <c r="AK2192">
        <v>58.39695145093917</v>
      </c>
      <c r="AL2192">
        <v>6494.70654296875</v>
      </c>
      <c r="AM2192">
        <v>5232.25830078125</v>
      </c>
      <c r="AN2192">
        <v>1262.4486083984375</v>
      </c>
      <c r="AO2192" s="5" t="s">
        <v>2852</v>
      </c>
    </row>
    <row r="2193" spans="1:41" ht="15" x14ac:dyDescent="0.25">
      <c r="A2193">
        <v>2018</v>
      </c>
      <c r="B2193" s="5" t="s">
        <v>1807</v>
      </c>
      <c r="C2193" s="5" t="s">
        <v>474</v>
      </c>
      <c r="D2193" s="5" t="s">
        <v>153</v>
      </c>
      <c r="E2193" s="5" t="s">
        <v>154</v>
      </c>
      <c r="F2193" s="5" t="s">
        <v>154</v>
      </c>
      <c r="G2193" s="5" t="s">
        <v>94</v>
      </c>
      <c r="H2193" s="5" t="s">
        <v>319</v>
      </c>
      <c r="I2193">
        <v>562.82737698375672</v>
      </c>
      <c r="J2193">
        <v>203.30412102098234</v>
      </c>
      <c r="K2193">
        <v>346.24830450371712</v>
      </c>
      <c r="L2193">
        <v>537.49010059588647</v>
      </c>
      <c r="M2193">
        <v>1161.253458287634</v>
      </c>
      <c r="N2193">
        <v>447.90841716323871</v>
      </c>
      <c r="O2193">
        <v>1141.9108036809566</v>
      </c>
      <c r="P2193">
        <v>717.79548269294889</v>
      </c>
      <c r="Q2193">
        <v>106.8176787380759</v>
      </c>
      <c r="R2193">
        <v>877.03724223774566</v>
      </c>
      <c r="S2193">
        <v>169.91296500939558</v>
      </c>
      <c r="T2193">
        <v>1207.8429226873852</v>
      </c>
      <c r="U2193">
        <v>344.60348011617373</v>
      </c>
      <c r="V2193">
        <v>1832.9016351781072</v>
      </c>
      <c r="W2193">
        <v>732.75803976368047</v>
      </c>
      <c r="X2193">
        <v>2199.2806550599475</v>
      </c>
      <c r="Y2193">
        <v>2476.0779915091398</v>
      </c>
      <c r="Z2193">
        <v>469.04566831026796</v>
      </c>
      <c r="AA2193">
        <v>10751.654718001446</v>
      </c>
      <c r="AB2193">
        <v>188.22218878545087</v>
      </c>
      <c r="AC2193">
        <v>303.97380220965863</v>
      </c>
      <c r="AD2193">
        <v>1291.0326892947421</v>
      </c>
      <c r="AE2193">
        <v>569.69924520088341</v>
      </c>
      <c r="AF2193">
        <v>2104.1769796310004</v>
      </c>
      <c r="AG2193">
        <v>10147.893622111849</v>
      </c>
      <c r="AH2193">
        <v>1332.4500378064295</v>
      </c>
      <c r="AI2193">
        <v>321.08491028106329</v>
      </c>
      <c r="AJ2193">
        <v>699.88974543612096</v>
      </c>
      <c r="AK2193">
        <v>281.12544025548897</v>
      </c>
      <c r="AL2193">
        <v>43526.22265625</v>
      </c>
      <c r="AM2193">
        <v>33153.1015625</v>
      </c>
      <c r="AN2193">
        <v>10373.1220703125</v>
      </c>
      <c r="AO2193" s="5" t="s">
        <v>2854</v>
      </c>
    </row>
    <row r="2194" spans="1:41" ht="15" x14ac:dyDescent="0.25">
      <c r="A2194">
        <v>2018</v>
      </c>
      <c r="B2194" s="5" t="s">
        <v>1806</v>
      </c>
      <c r="C2194" s="5" t="s">
        <v>474</v>
      </c>
      <c r="D2194" s="5" t="s">
        <v>153</v>
      </c>
      <c r="E2194" s="5" t="s">
        <v>154</v>
      </c>
      <c r="F2194" s="5" t="s">
        <v>154</v>
      </c>
      <c r="G2194" s="5" t="s">
        <v>94</v>
      </c>
      <c r="H2194" s="5" t="s">
        <v>319</v>
      </c>
      <c r="I2194">
        <v>777.42452148299753</v>
      </c>
      <c r="J2194">
        <v>1377.5891420118205</v>
      </c>
      <c r="K2194">
        <v>383.51820166657734</v>
      </c>
      <c r="L2194">
        <v>495.8049478764442</v>
      </c>
      <c r="M2194">
        <v>1206.7686008151895</v>
      </c>
      <c r="N2194">
        <v>430.68888957209219</v>
      </c>
      <c r="O2194">
        <v>1240.7941818624561</v>
      </c>
      <c r="P2194">
        <v>697.3058212119588</v>
      </c>
      <c r="Q2194">
        <v>120.49034410647818</v>
      </c>
      <c r="R2194">
        <v>1239.1503859339225</v>
      </c>
      <c r="S2194">
        <v>175.3519050400661</v>
      </c>
      <c r="T2194">
        <v>1179.2671976378715</v>
      </c>
      <c r="U2194">
        <v>353.36428097267009</v>
      </c>
      <c r="V2194">
        <v>1588.421642731359</v>
      </c>
      <c r="W2194">
        <v>743.45105938039717</v>
      </c>
      <c r="X2194">
        <v>2169.8516436536834</v>
      </c>
      <c r="Y2194">
        <v>2808.7068298522868</v>
      </c>
      <c r="Z2194">
        <v>682.94952489288903</v>
      </c>
      <c r="AA2194">
        <v>10792.335840936899</v>
      </c>
      <c r="AB2194">
        <v>189.70820135913584</v>
      </c>
      <c r="AC2194">
        <v>116.28394928499074</v>
      </c>
      <c r="AD2194">
        <v>687.19488680438531</v>
      </c>
      <c r="AE2194">
        <v>1499.7202404742495</v>
      </c>
      <c r="AF2194">
        <v>2398.2195769246728</v>
      </c>
      <c r="AG2194">
        <v>11231.192967387004</v>
      </c>
      <c r="AH2194">
        <v>1723.2000907493914</v>
      </c>
      <c r="AI2194">
        <v>222.52259294558095</v>
      </c>
      <c r="AJ2194">
        <v>728.47401104574396</v>
      </c>
      <c r="AK2194">
        <v>333.27116454983326</v>
      </c>
      <c r="AL2194">
        <v>47593.01953125</v>
      </c>
      <c r="AM2194">
        <v>37338.12109375</v>
      </c>
      <c r="AN2194">
        <v>10254.8994140625</v>
      </c>
      <c r="AO2194" s="5" t="s">
        <v>2856</v>
      </c>
    </row>
    <row r="2195" spans="1:41" ht="15" x14ac:dyDescent="0.25">
      <c r="A2195">
        <v>2018</v>
      </c>
      <c r="B2195" s="5" t="s">
        <v>1808</v>
      </c>
      <c r="C2195" s="5" t="s">
        <v>474</v>
      </c>
      <c r="D2195" s="5" t="s">
        <v>153</v>
      </c>
      <c r="E2195" s="5" t="s">
        <v>154</v>
      </c>
      <c r="F2195" s="5" t="s">
        <v>154</v>
      </c>
      <c r="G2195" s="5" t="s">
        <v>94</v>
      </c>
      <c r="H2195" s="5" t="s">
        <v>319</v>
      </c>
      <c r="I2195">
        <v>565.38512260368827</v>
      </c>
      <c r="J2195">
        <v>321.88220172808485</v>
      </c>
      <c r="K2195">
        <v>429.45672059351426</v>
      </c>
      <c r="L2195">
        <v>400.07370174468514</v>
      </c>
      <c r="M2195">
        <v>1045.5477142151497</v>
      </c>
      <c r="N2195">
        <v>2034.945001269469</v>
      </c>
      <c r="O2195">
        <v>1572.8587658142574</v>
      </c>
      <c r="P2195">
        <v>775.23072015801131</v>
      </c>
      <c r="Q2195">
        <v>102.72067888682375</v>
      </c>
      <c r="R2195">
        <v>717.27130781726135</v>
      </c>
      <c r="S2195">
        <v>167.17750831149385</v>
      </c>
      <c r="T2195">
        <v>215.84271103746218</v>
      </c>
      <c r="U2195">
        <v>333.66859262942683</v>
      </c>
      <c r="V2195">
        <v>1894.3962591985633</v>
      </c>
      <c r="W2195">
        <v>823.19398230929414</v>
      </c>
      <c r="X2195">
        <v>1775.9337480245142</v>
      </c>
      <c r="Y2195">
        <v>2600.1517283117537</v>
      </c>
      <c r="Z2195">
        <v>483.56798629081294</v>
      </c>
      <c r="AA2195">
        <v>10895.541643467457</v>
      </c>
      <c r="AB2195">
        <v>187.73296262328105</v>
      </c>
      <c r="AC2195">
        <v>303.1837150386678</v>
      </c>
      <c r="AD2195">
        <v>1144.7118691440812</v>
      </c>
      <c r="AE2195">
        <v>1124.3899365672448</v>
      </c>
      <c r="AF2195">
        <v>2183.5644211270924</v>
      </c>
      <c r="AG2195">
        <v>13896.45330705631</v>
      </c>
      <c r="AH2195">
        <v>2237.9503615091185</v>
      </c>
      <c r="AI2195">
        <v>276.07788621070745</v>
      </c>
      <c r="AJ2195">
        <v>904.99349947800067</v>
      </c>
      <c r="AK2195">
        <v>333.30130262529042</v>
      </c>
      <c r="AL2195">
        <v>49747.203125</v>
      </c>
      <c r="AM2195">
        <v>39537.421875</v>
      </c>
      <c r="AN2195">
        <v>10209.7861328125</v>
      </c>
      <c r="AO2195" s="5" t="s">
        <v>2855</v>
      </c>
    </row>
    <row r="2196" spans="1:41" ht="15" x14ac:dyDescent="0.25">
      <c r="A2196">
        <v>2018</v>
      </c>
      <c r="B2196" s="5" t="s">
        <v>803</v>
      </c>
      <c r="C2196" s="5" t="s">
        <v>474</v>
      </c>
      <c r="D2196" s="5" t="s">
        <v>153</v>
      </c>
      <c r="E2196" s="5" t="s">
        <v>154</v>
      </c>
      <c r="F2196" s="5" t="s">
        <v>154</v>
      </c>
      <c r="G2196" s="5" t="s">
        <v>94</v>
      </c>
      <c r="H2196" s="5" t="s">
        <v>319</v>
      </c>
      <c r="I2196">
        <v>349.69942021287181</v>
      </c>
      <c r="J2196">
        <v>343.75</v>
      </c>
      <c r="K2196">
        <v>493.99799999999999</v>
      </c>
      <c r="L2196">
        <v>465.29</v>
      </c>
      <c r="M2196">
        <v>590.9</v>
      </c>
      <c r="N2196">
        <v>2020.2845</v>
      </c>
      <c r="O2196">
        <v>1157.9359999999999</v>
      </c>
      <c r="P2196">
        <v>950.5</v>
      </c>
      <c r="Q2196">
        <v>103.75210307764191</v>
      </c>
      <c r="R2196">
        <v>613.10027236377493</v>
      </c>
      <c r="S2196">
        <v>174.38040712832</v>
      </c>
      <c r="T2196">
        <v>600</v>
      </c>
      <c r="U2196">
        <v>329</v>
      </c>
      <c r="V2196">
        <v>2380</v>
      </c>
      <c r="W2196">
        <v>770</v>
      </c>
      <c r="X2196">
        <v>1336.274509803922</v>
      </c>
      <c r="Y2196">
        <v>3585</v>
      </c>
      <c r="Z2196">
        <v>496.60991999999999</v>
      </c>
      <c r="AA2196">
        <v>9180.7215376628264</v>
      </c>
      <c r="AB2196">
        <v>179</v>
      </c>
      <c r="AC2196">
        <v>190</v>
      </c>
      <c r="AD2196">
        <v>1198.26067296</v>
      </c>
      <c r="AE2196">
        <v>939</v>
      </c>
      <c r="AF2196">
        <v>2721.5652166281661</v>
      </c>
      <c r="AG2196">
        <v>14416.465454382</v>
      </c>
      <c r="AH2196">
        <v>2074.5878249896418</v>
      </c>
      <c r="AI2196">
        <v>399</v>
      </c>
      <c r="AJ2196">
        <v>1173</v>
      </c>
      <c r="AK2196">
        <v>302</v>
      </c>
      <c r="AL2196">
        <v>49534.0703125</v>
      </c>
      <c r="AM2196">
        <v>40257.73828125</v>
      </c>
      <c r="AN2196">
        <v>9276.3369140625</v>
      </c>
      <c r="AO2196" s="5" t="s">
        <v>1139</v>
      </c>
    </row>
    <row r="2197" spans="1:41" ht="15" x14ac:dyDescent="0.25">
      <c r="A2197">
        <v>2018</v>
      </c>
      <c r="B2197" s="5" t="s">
        <v>1807</v>
      </c>
      <c r="C2197" s="5" t="s">
        <v>474</v>
      </c>
      <c r="D2197" s="5" t="s">
        <v>153</v>
      </c>
      <c r="E2197" s="5" t="s">
        <v>154</v>
      </c>
      <c r="F2197" s="5" t="s">
        <v>154</v>
      </c>
      <c r="G2197" s="5" t="s">
        <v>97</v>
      </c>
      <c r="H2197" s="5" t="s">
        <v>319</v>
      </c>
      <c r="I2197">
        <v>594.86463094780447</v>
      </c>
      <c r="J2197">
        <v>221</v>
      </c>
      <c r="K2197">
        <v>373.72229145728642</v>
      </c>
      <c r="L2197">
        <v>576.88020000000006</v>
      </c>
      <c r="M2197">
        <v>1240.2415355947451</v>
      </c>
      <c r="N2197">
        <v>491</v>
      </c>
      <c r="O2197">
        <v>1331</v>
      </c>
      <c r="P2197">
        <v>775.68431544794544</v>
      </c>
      <c r="Q2197">
        <v>118.11672093146861</v>
      </c>
      <c r="R2197">
        <v>959.76459245944784</v>
      </c>
      <c r="S2197">
        <v>187.88614869515271</v>
      </c>
      <c r="T2197">
        <v>1377.0276007499999</v>
      </c>
      <c r="U2197">
        <v>370.58781302032901</v>
      </c>
      <c r="V2197">
        <v>1972</v>
      </c>
      <c r="W2197">
        <v>772.55942400000015</v>
      </c>
      <c r="X2197">
        <v>2459.728477000001</v>
      </c>
      <c r="Y2197">
        <v>2827.0320000000002</v>
      </c>
      <c r="Z2197">
        <v>518.65800000000002</v>
      </c>
      <c r="AA2197">
        <v>11670.899997689839</v>
      </c>
      <c r="AB2197">
        <v>187</v>
      </c>
      <c r="AC2197">
        <v>339.83499232870412</v>
      </c>
      <c r="AD2197">
        <v>1498.976360094757</v>
      </c>
      <c r="AE2197">
        <v>600.64372800000001</v>
      </c>
      <c r="AF2197">
        <v>2258.4024973759279</v>
      </c>
      <c r="AG2197">
        <v>11243</v>
      </c>
      <c r="AH2197">
        <v>1525.704162848381</v>
      </c>
      <c r="AI2197">
        <v>338.525352</v>
      </c>
      <c r="AJ2197">
        <v>798.88202026383317</v>
      </c>
      <c r="AK2197">
        <v>316.28767805249998</v>
      </c>
      <c r="AL2197">
        <v>47945.9140625</v>
      </c>
      <c r="AM2197">
        <v>36337.25390625</v>
      </c>
      <c r="AN2197">
        <v>11608.66015625</v>
      </c>
      <c r="AO2197" s="5" t="s">
        <v>2857</v>
      </c>
    </row>
    <row r="2198" spans="1:41" ht="15" x14ac:dyDescent="0.25">
      <c r="A2198">
        <v>2018</v>
      </c>
      <c r="B2198" s="5" t="s">
        <v>1806</v>
      </c>
      <c r="C2198" s="5" t="s">
        <v>474</v>
      </c>
      <c r="D2198" s="5" t="s">
        <v>153</v>
      </c>
      <c r="E2198" s="5" t="s">
        <v>154</v>
      </c>
      <c r="F2198" s="5" t="s">
        <v>154</v>
      </c>
      <c r="G2198" s="5" t="s">
        <v>97</v>
      </c>
      <c r="H2198" s="5" t="s">
        <v>319</v>
      </c>
      <c r="I2198">
        <v>824.05467887198938</v>
      </c>
      <c r="J2198">
        <v>1314.4813758184559</v>
      </c>
      <c r="K2198">
        <v>430</v>
      </c>
      <c r="L2198">
        <v>533.82306834719998</v>
      </c>
      <c r="M2198">
        <v>1294.5007569861959</v>
      </c>
      <c r="N2198">
        <v>475.19144941406228</v>
      </c>
      <c r="O2198">
        <v>1331</v>
      </c>
      <c r="P2198">
        <v>756.16000000000008</v>
      </c>
      <c r="Q2198">
        <v>129.95500000000001</v>
      </c>
      <c r="R2198">
        <v>1323.099836827985</v>
      </c>
      <c r="S2198">
        <v>188.75200429687499</v>
      </c>
      <c r="T2198">
        <v>1301.1194448242179</v>
      </c>
      <c r="U2198">
        <v>315.2</v>
      </c>
      <c r="V2198">
        <v>1710</v>
      </c>
      <c r="W2198">
        <v>783.21928141199999</v>
      </c>
      <c r="X2198">
        <v>2452.4836969900002</v>
      </c>
      <c r="Y2198">
        <v>3383</v>
      </c>
      <c r="Z2198">
        <v>749.84939999999995</v>
      </c>
      <c r="AA2198">
        <v>11741.73581199104</v>
      </c>
      <c r="AB2198">
        <v>185</v>
      </c>
      <c r="AC2198">
        <v>127.9868082341639</v>
      </c>
      <c r="AD2198">
        <v>735.34462199999996</v>
      </c>
      <c r="AE2198">
        <v>1618.368482273808</v>
      </c>
      <c r="AF2198">
        <v>2582.1140724946699</v>
      </c>
      <c r="AG2198">
        <v>12137.619884652901</v>
      </c>
      <c r="AH2198">
        <v>1869.48226875</v>
      </c>
      <c r="AI2198">
        <v>234.88777872</v>
      </c>
      <c r="AJ2198">
        <v>793.99225820057507</v>
      </c>
      <c r="AK2198">
        <v>334</v>
      </c>
      <c r="AL2198">
        <v>51656.41796875</v>
      </c>
      <c r="AM2198">
        <v>40516.6328125</v>
      </c>
      <c r="AN2198">
        <v>11139.7900390625</v>
      </c>
      <c r="AO2198" s="5" t="s">
        <v>2858</v>
      </c>
    </row>
    <row r="2199" spans="1:41" ht="15" x14ac:dyDescent="0.25">
      <c r="A2199">
        <v>2018</v>
      </c>
      <c r="B2199" s="5" t="s">
        <v>803</v>
      </c>
      <c r="C2199" s="5" t="s">
        <v>474</v>
      </c>
      <c r="D2199" s="5" t="s">
        <v>153</v>
      </c>
      <c r="E2199" s="5" t="s">
        <v>154</v>
      </c>
      <c r="F2199" s="5" t="s">
        <v>154</v>
      </c>
      <c r="G2199" s="5" t="s">
        <v>97</v>
      </c>
      <c r="H2199" s="5" t="s">
        <v>319</v>
      </c>
      <c r="I2199">
        <v>360.26908518880578</v>
      </c>
      <c r="J2199">
        <v>358.18749999999989</v>
      </c>
      <c r="K2199">
        <v>499.43197800000002</v>
      </c>
      <c r="L2199">
        <v>481.71473700000001</v>
      </c>
      <c r="M2199">
        <v>602.70000000000005</v>
      </c>
      <c r="N2199">
        <v>2056.1041441850002</v>
      </c>
      <c r="O2199">
        <v>1290.575</v>
      </c>
      <c r="P2199">
        <v>988.89924950000011</v>
      </c>
      <c r="Q2199">
        <v>105.93089724227229</v>
      </c>
      <c r="R2199">
        <v>621.07057590450393</v>
      </c>
      <c r="S2199">
        <v>177.69363486375809</v>
      </c>
      <c r="T2199">
        <v>571.25599999999997</v>
      </c>
      <c r="U2199">
        <v>332.29</v>
      </c>
      <c r="V2199">
        <v>59</v>
      </c>
      <c r="W2199">
        <v>786.17</v>
      </c>
      <c r="X2199">
        <v>1390.26</v>
      </c>
      <c r="Y2199">
        <v>3708.07305</v>
      </c>
      <c r="Z2199">
        <v>507.03872832000002</v>
      </c>
      <c r="AA2199">
        <v>9529.475457925515</v>
      </c>
      <c r="AB2199">
        <v>179</v>
      </c>
      <c r="AC2199">
        <v>193.363</v>
      </c>
      <c r="AD2199">
        <v>1223.42414709216</v>
      </c>
      <c r="AE2199">
        <v>957.78</v>
      </c>
      <c r="AF2199">
        <v>2817.6364687751402</v>
      </c>
      <c r="AG2199">
        <v>14998.87624227358</v>
      </c>
      <c r="AH2199">
        <v>2160.5177713476692</v>
      </c>
      <c r="AI2199">
        <v>406.98</v>
      </c>
      <c r="AJ2199">
        <v>1220.3892000000001</v>
      </c>
      <c r="AK2199">
        <v>308.04000000000002</v>
      </c>
      <c r="AL2199">
        <v>48892.1484375</v>
      </c>
      <c r="AM2199">
        <v>39296.09765625</v>
      </c>
      <c r="AN2199">
        <v>9596.048828125</v>
      </c>
      <c r="AO2199" s="5" t="s">
        <v>1140</v>
      </c>
    </row>
    <row r="2200" spans="1:41" ht="15" x14ac:dyDescent="0.25">
      <c r="A2200">
        <v>2018</v>
      </c>
      <c r="B2200" s="5" t="s">
        <v>1808</v>
      </c>
      <c r="C2200" s="5" t="s">
        <v>474</v>
      </c>
      <c r="D2200" s="5" t="s">
        <v>153</v>
      </c>
      <c r="E2200" s="5" t="s">
        <v>154</v>
      </c>
      <c r="F2200" s="5" t="s">
        <v>154</v>
      </c>
      <c r="G2200" s="5" t="s">
        <v>97</v>
      </c>
      <c r="H2200" s="5" t="s">
        <v>319</v>
      </c>
      <c r="I2200">
        <v>597.64867965837391</v>
      </c>
      <c r="J2200">
        <v>340.25</v>
      </c>
      <c r="K2200">
        <v>449.52209816759989</v>
      </c>
      <c r="L2200">
        <v>416.12591794771367</v>
      </c>
      <c r="M2200">
        <v>1093.5388800000001</v>
      </c>
      <c r="N2200">
        <v>2126.0658124640031</v>
      </c>
      <c r="O2200">
        <v>1566.7178799999999</v>
      </c>
      <c r="P2200">
        <v>803.40104159999999</v>
      </c>
      <c r="Q2200">
        <v>107.4799474917633</v>
      </c>
      <c r="R2200">
        <v>774.03999538251378</v>
      </c>
      <c r="S2200">
        <v>173.93182310399999</v>
      </c>
      <c r="T2200">
        <v>224.82085062499991</v>
      </c>
      <c r="U2200">
        <v>352.70930531404798</v>
      </c>
      <c r="V2200">
        <v>1981</v>
      </c>
      <c r="W2200">
        <v>853.10637201999987</v>
      </c>
      <c r="X2200">
        <v>1840.4675999999999</v>
      </c>
      <c r="Y2200">
        <v>2794.1956</v>
      </c>
      <c r="Z2200">
        <v>506.06312328000001</v>
      </c>
      <c r="AA2200">
        <v>11557.91826870568</v>
      </c>
      <c r="AB2200">
        <v>187</v>
      </c>
      <c r="AC2200">
        <v>311.98626000000002</v>
      </c>
      <c r="AD2200">
        <v>1197.7488167145079</v>
      </c>
      <c r="AE2200">
        <v>1196.8171412334709</v>
      </c>
      <c r="AF2200">
        <v>2347.7679314224251</v>
      </c>
      <c r="AG2200">
        <v>15071.77011921245</v>
      </c>
      <c r="AH2200">
        <v>2369.1390401455051</v>
      </c>
      <c r="AI2200">
        <v>286.11</v>
      </c>
      <c r="AJ2200">
        <v>961.31710257431416</v>
      </c>
      <c r="AK2200">
        <v>350.170028</v>
      </c>
      <c r="AL2200">
        <v>52838.828125</v>
      </c>
      <c r="AM2200">
        <v>42246.5546875</v>
      </c>
      <c r="AN2200">
        <v>10592.2734375</v>
      </c>
      <c r="AO2200" s="5" t="s">
        <v>2859</v>
      </c>
    </row>
    <row r="2201" spans="1:41" ht="15" x14ac:dyDescent="0.25">
      <c r="A2201">
        <v>2018</v>
      </c>
      <c r="B2201" s="5" t="s">
        <v>1808</v>
      </c>
      <c r="C2201" s="5" t="s">
        <v>474</v>
      </c>
      <c r="D2201" s="5" t="s">
        <v>153</v>
      </c>
      <c r="E2201" s="5" t="s">
        <v>32</v>
      </c>
      <c r="F2201" s="5" t="s">
        <v>32</v>
      </c>
      <c r="G2201" s="5" t="s">
        <v>94</v>
      </c>
      <c r="H2201" s="5" t="s">
        <v>319</v>
      </c>
      <c r="I2201">
        <v>5624.9614415948863</v>
      </c>
      <c r="J2201">
        <v>2930.1941193673147</v>
      </c>
      <c r="K2201">
        <v>1459.2627749128051</v>
      </c>
      <c r="L2201">
        <v>1779.197543385455</v>
      </c>
      <c r="M2201">
        <v>4597.3498028952963</v>
      </c>
      <c r="N2201">
        <v>3173.9329325399499</v>
      </c>
      <c r="O2201">
        <v>309.20723255599233</v>
      </c>
      <c r="P2201">
        <v>4020.5714489462566</v>
      </c>
      <c r="Q2201">
        <v>3291.0220817200484</v>
      </c>
      <c r="R2201">
        <v>3092.048880920604</v>
      </c>
      <c r="S2201">
        <v>4741.4362350901692</v>
      </c>
      <c r="T2201">
        <v>3513.7185517726398</v>
      </c>
      <c r="U2201">
        <v>1053.6136057386816</v>
      </c>
      <c r="V2201">
        <v>2603.1634870704156</v>
      </c>
      <c r="W2201">
        <v>938.6648131164053</v>
      </c>
      <c r="X2201">
        <v>5525.4930889921343</v>
      </c>
      <c r="Y2201">
        <v>14149.24264819531</v>
      </c>
      <c r="Z2201">
        <v>1792.9997947012289</v>
      </c>
      <c r="AA2201">
        <v>28207.514413668032</v>
      </c>
      <c r="AB2201">
        <v>608.37526924977703</v>
      </c>
      <c r="AC2201">
        <v>3801.8434730179965</v>
      </c>
      <c r="AD2201">
        <v>3581.1237206306737</v>
      </c>
      <c r="AE2201">
        <v>3425.3567796489742</v>
      </c>
      <c r="AF2201">
        <v>21500.945778089896</v>
      </c>
      <c r="AG2201">
        <v>26935.890317885827</v>
      </c>
      <c r="AH2201">
        <v>8139.8271892984276</v>
      </c>
      <c r="AI2201">
        <v>1664.4986739540107</v>
      </c>
      <c r="AJ2201">
        <v>11290.676657860689</v>
      </c>
      <c r="AK2201">
        <v>1639.0541235547762</v>
      </c>
      <c r="AL2201">
        <v>175391.171875</v>
      </c>
      <c r="AM2201">
        <v>138673.171875</v>
      </c>
      <c r="AN2201">
        <v>36718.01171875</v>
      </c>
      <c r="AO2201" s="5" t="s">
        <v>2862</v>
      </c>
    </row>
    <row r="2202" spans="1:41" ht="15" x14ac:dyDescent="0.25">
      <c r="A2202">
        <v>2018</v>
      </c>
      <c r="B2202" s="5" t="s">
        <v>1807</v>
      </c>
      <c r="C2202" s="5" t="s">
        <v>474</v>
      </c>
      <c r="D2202" s="5" t="s">
        <v>153</v>
      </c>
      <c r="E2202" s="5" t="s">
        <v>32</v>
      </c>
      <c r="F2202" s="5" t="s">
        <v>32</v>
      </c>
      <c r="G2202" s="5" t="s">
        <v>94</v>
      </c>
      <c r="H2202" s="5" t="s">
        <v>319</v>
      </c>
      <c r="I2202">
        <v>5346.2381030133693</v>
      </c>
      <c r="J2202">
        <v>4890.4926398240968</v>
      </c>
      <c r="K2202">
        <v>1109.6308205807613</v>
      </c>
      <c r="L2202">
        <v>1198.5878262922934</v>
      </c>
      <c r="M2202">
        <v>4496.7264662171146</v>
      </c>
      <c r="N2202">
        <v>3229.9732824198495</v>
      </c>
      <c r="O2202">
        <v>278.81040798700479</v>
      </c>
      <c r="P2202">
        <v>4150.404068256129</v>
      </c>
      <c r="Q2202">
        <v>2131.842758543235</v>
      </c>
      <c r="R2202">
        <v>2721.1845492743219</v>
      </c>
      <c r="S2202">
        <v>3616.5517539781631</v>
      </c>
      <c r="T2202">
        <v>3422.2216142809252</v>
      </c>
      <c r="U2202">
        <v>1389.019361090493</v>
      </c>
      <c r="V2202">
        <v>2603.9080341602216</v>
      </c>
      <c r="W2202">
        <v>680.88118623425726</v>
      </c>
      <c r="X2202">
        <v>5403.0449187205131</v>
      </c>
      <c r="Y2202">
        <v>14910.820880575771</v>
      </c>
      <c r="Z2202">
        <v>1516.8494037415746</v>
      </c>
      <c r="AA2202">
        <v>21620.391459808216</v>
      </c>
      <c r="AB2202">
        <v>609.96067595712952</v>
      </c>
      <c r="AC2202">
        <v>4026.1430756246177</v>
      </c>
      <c r="AD2202">
        <v>3176.6268866678233</v>
      </c>
      <c r="AE2202">
        <v>3448.7541773699495</v>
      </c>
      <c r="AF2202">
        <v>20790.782905602504</v>
      </c>
      <c r="AG2202">
        <v>31136.177475342982</v>
      </c>
      <c r="AH2202">
        <v>8751.9794608082757</v>
      </c>
      <c r="AI2202">
        <v>1668.8363048464041</v>
      </c>
      <c r="AJ2202">
        <v>14451.415859025859</v>
      </c>
      <c r="AK2202">
        <v>1746.8302150434467</v>
      </c>
      <c r="AL2202">
        <v>174525.09375</v>
      </c>
      <c r="AM2202">
        <v>139562.984375</v>
      </c>
      <c r="AN2202">
        <v>34962.1015625</v>
      </c>
      <c r="AO2202" s="5" t="s">
        <v>2860</v>
      </c>
    </row>
    <row r="2203" spans="1:41" ht="15" x14ac:dyDescent="0.25">
      <c r="A2203">
        <v>2018</v>
      </c>
      <c r="B2203" s="5" t="s">
        <v>1806</v>
      </c>
      <c r="C2203" s="5" t="s">
        <v>474</v>
      </c>
      <c r="D2203" s="5" t="s">
        <v>153</v>
      </c>
      <c r="E2203" s="5" t="s">
        <v>32</v>
      </c>
      <c r="F2203" s="5" t="s">
        <v>32</v>
      </c>
      <c r="G2203" s="5" t="s">
        <v>94</v>
      </c>
      <c r="H2203" s="5" t="s">
        <v>319</v>
      </c>
      <c r="I2203">
        <v>4739.7432018422123</v>
      </c>
      <c r="J2203">
        <v>309.6858205970758</v>
      </c>
      <c r="K2203"/>
      <c r="L2203">
        <v>1221.1106741592744</v>
      </c>
      <c r="M2203">
        <v>4445.866355322335</v>
      </c>
      <c r="N2203">
        <v>3161.4615394065718</v>
      </c>
      <c r="O2203">
        <v>284.04957717016555</v>
      </c>
      <c r="P2203">
        <v>2871.2592638139481</v>
      </c>
      <c r="Q2203">
        <v>2700.5263350934842</v>
      </c>
      <c r="R2203">
        <v>3656.668048608733</v>
      </c>
      <c r="S2203">
        <v>9744.8488514371238</v>
      </c>
      <c r="T2203">
        <v>3332.7116454983325</v>
      </c>
      <c r="U2203">
        <v>1394.6229870875686</v>
      </c>
      <c r="V2203">
        <v>2586.1842369067058</v>
      </c>
      <c r="W2203">
        <v>840.86878440265616</v>
      </c>
      <c r="X2203">
        <v>4186.5208262410924</v>
      </c>
      <c r="Y2203">
        <v>18570.894738453786</v>
      </c>
      <c r="Z2203">
        <v>1532.2680840593625</v>
      </c>
      <c r="AA2203">
        <v>23501.388544570036</v>
      </c>
      <c r="AB2203">
        <v>621.42254066830446</v>
      </c>
      <c r="AC2203">
        <v>4027.2502905947895</v>
      </c>
      <c r="AD2203">
        <v>3561.2348810283247</v>
      </c>
      <c r="AE2203">
        <v>4879.6164166204208</v>
      </c>
      <c r="AF2203">
        <v>18534.762033526531</v>
      </c>
      <c r="AG2203">
        <v>29815.158964831018</v>
      </c>
      <c r="AH2203">
        <v>7418.1321079372183</v>
      </c>
      <c r="AI2203">
        <v>1700.1956640726878</v>
      </c>
      <c r="AJ2203">
        <v>16243.517465056013</v>
      </c>
      <c r="AK2203">
        <v>1750.4427011894318</v>
      </c>
      <c r="AL2203">
        <v>177632.40625</v>
      </c>
      <c r="AM2203">
        <v>139746.125</v>
      </c>
      <c r="AN2203">
        <v>37886.29296875</v>
      </c>
      <c r="AO2203" s="5" t="s">
        <v>2861</v>
      </c>
    </row>
    <row r="2204" spans="1:41" ht="15" x14ac:dyDescent="0.25">
      <c r="A2204">
        <v>2018</v>
      </c>
      <c r="B2204" s="5" t="s">
        <v>803</v>
      </c>
      <c r="C2204" s="5" t="s">
        <v>474</v>
      </c>
      <c r="D2204" s="5" t="s">
        <v>153</v>
      </c>
      <c r="E2204" s="5" t="s">
        <v>32</v>
      </c>
      <c r="F2204" s="5" t="s">
        <v>32</v>
      </c>
      <c r="G2204" s="5" t="s">
        <v>94</v>
      </c>
      <c r="H2204" s="5" t="s">
        <v>319</v>
      </c>
      <c r="I2204">
        <v>12320.59304593691</v>
      </c>
      <c r="J2204">
        <v>2771.0383081675</v>
      </c>
      <c r="K2204">
        <v>1636.6740542041209</v>
      </c>
      <c r="L2204">
        <v>2162.2647200000001</v>
      </c>
      <c r="M2204">
        <v>5693.7191310499993</v>
      </c>
      <c r="N2204">
        <v>3494.9400300000002</v>
      </c>
      <c r="O2204">
        <v>277</v>
      </c>
      <c r="P2204">
        <v>3874.7</v>
      </c>
      <c r="Q2204">
        <v>2462.92</v>
      </c>
      <c r="R2204">
        <v>3500</v>
      </c>
      <c r="S2204">
        <v>4333.6604514229639</v>
      </c>
      <c r="T2204">
        <v>3800</v>
      </c>
      <c r="U2204">
        <v>1150</v>
      </c>
      <c r="V2204">
        <v>2836</v>
      </c>
      <c r="W2204">
        <v>935</v>
      </c>
      <c r="X2204">
        <v>5714.7058823529414</v>
      </c>
      <c r="Y2204">
        <v>15926</v>
      </c>
      <c r="Z2204">
        <v>1391.8779999999999</v>
      </c>
      <c r="AA2204">
        <v>28752.23562114625</v>
      </c>
      <c r="AB2204">
        <v>606</v>
      </c>
      <c r="AC2204">
        <v>5573.5079999999998</v>
      </c>
      <c r="AD2204">
        <v>3059.7719999999999</v>
      </c>
      <c r="AE2204">
        <v>3446</v>
      </c>
      <c r="AF2204">
        <v>22399.13694</v>
      </c>
      <c r="AG2204">
        <v>28548.730811628611</v>
      </c>
      <c r="AH2204">
        <v>13367.440989000001</v>
      </c>
      <c r="AI2204">
        <v>1966</v>
      </c>
      <c r="AJ2204">
        <v>11299.59430576669</v>
      </c>
      <c r="AK2204">
        <v>1693.044234782609</v>
      </c>
      <c r="AL2204">
        <v>194992.5625</v>
      </c>
      <c r="AM2204">
        <v>151909.546875</v>
      </c>
      <c r="AN2204">
        <v>43083.015625</v>
      </c>
      <c r="AO2204" s="5" t="s">
        <v>1141</v>
      </c>
    </row>
    <row r="2205" spans="1:41" ht="15" x14ac:dyDescent="0.25">
      <c r="A2205">
        <v>2018</v>
      </c>
      <c r="B2205" s="5" t="s">
        <v>803</v>
      </c>
      <c r="C2205" s="5" t="s">
        <v>474</v>
      </c>
      <c r="D2205" s="5" t="s">
        <v>153</v>
      </c>
      <c r="E2205" s="5" t="s">
        <v>32</v>
      </c>
      <c r="F2205" s="5" t="s">
        <v>32</v>
      </c>
      <c r="G2205" s="5" t="s">
        <v>97</v>
      </c>
      <c r="H2205" s="5" t="s">
        <v>319</v>
      </c>
      <c r="I2205">
        <v>12844.51870445416</v>
      </c>
      <c r="J2205">
        <v>2887.4219171105351</v>
      </c>
      <c r="K2205">
        <v>2016.5901389999999</v>
      </c>
      <c r="L2205">
        <v>2238.5926646160001</v>
      </c>
      <c r="M2205">
        <v>5807.5935136710004</v>
      </c>
      <c r="N2205">
        <v>3556.9053167318998</v>
      </c>
      <c r="O2205">
        <v>294</v>
      </c>
      <c r="P2205">
        <v>4031.2340052999998</v>
      </c>
      <c r="Q2205">
        <v>2514.6413200000002</v>
      </c>
      <c r="R2205">
        <v>3545.5</v>
      </c>
      <c r="S2205">
        <v>4491.0720000000001</v>
      </c>
      <c r="T2205">
        <v>3825.375</v>
      </c>
      <c r="U2205">
        <v>1161.5</v>
      </c>
      <c r="V2205">
        <v>70</v>
      </c>
      <c r="W2205">
        <v>954.63499999999988</v>
      </c>
      <c r="X2205">
        <v>5945.58</v>
      </c>
      <c r="Y2205">
        <v>16397</v>
      </c>
      <c r="Z2205">
        <v>1421.107438</v>
      </c>
      <c r="AA2205">
        <v>29844.46512054397</v>
      </c>
      <c r="AB2205">
        <v>606</v>
      </c>
      <c r="AC2205">
        <v>5672.1590900000001</v>
      </c>
      <c r="AD2205">
        <v>3124.027212</v>
      </c>
      <c r="AE2205">
        <v>3514.92</v>
      </c>
      <c r="AF2205">
        <v>23189.826473982001</v>
      </c>
      <c r="AG2205">
        <v>29702.070987687592</v>
      </c>
      <c r="AH2205">
        <v>13907.4856049556</v>
      </c>
      <c r="AI2205">
        <v>2005.32</v>
      </c>
      <c r="AJ2205">
        <v>11756.097915719671</v>
      </c>
      <c r="AK2205">
        <v>1709.9746771304351</v>
      </c>
      <c r="AL2205">
        <v>199035.59375</v>
      </c>
      <c r="AM2205">
        <v>154347.96875</v>
      </c>
      <c r="AN2205">
        <v>44687.65625</v>
      </c>
      <c r="AO2205" s="5" t="s">
        <v>1142</v>
      </c>
    </row>
    <row r="2206" spans="1:41" ht="15" x14ac:dyDescent="0.25">
      <c r="A2206">
        <v>2018</v>
      </c>
      <c r="B2206" s="5" t="s">
        <v>1806</v>
      </c>
      <c r="C2206" s="5" t="s">
        <v>474</v>
      </c>
      <c r="D2206" s="5" t="s">
        <v>153</v>
      </c>
      <c r="E2206" s="5" t="s">
        <v>32</v>
      </c>
      <c r="F2206" s="5" t="s">
        <v>32</v>
      </c>
      <c r="G2206" s="5" t="s">
        <v>97</v>
      </c>
      <c r="H2206" s="5" t="s">
        <v>319</v>
      </c>
      <c r="I2206">
        <v>5024.0344293220232</v>
      </c>
      <c r="J2206">
        <v>315</v>
      </c>
      <c r="K2206"/>
      <c r="L2206">
        <v>1314.744940854576</v>
      </c>
      <c r="M2206">
        <v>4769.0811299999987</v>
      </c>
      <c r="N2206">
        <v>3488.1315203417962</v>
      </c>
      <c r="O2206">
        <v>308</v>
      </c>
      <c r="P2206">
        <v>3113.6</v>
      </c>
      <c r="Q2206">
        <v>2381.107</v>
      </c>
      <c r="R2206">
        <v>3904.398492199085</v>
      </c>
      <c r="S2206">
        <v>9503</v>
      </c>
      <c r="T2206">
        <v>3677.0766918945301</v>
      </c>
      <c r="U2206">
        <v>1244</v>
      </c>
      <c r="V2206">
        <v>2784</v>
      </c>
      <c r="W2206">
        <v>885.84801483839999</v>
      </c>
      <c r="X2206">
        <v>4732.8746401703702</v>
      </c>
      <c r="Y2206">
        <v>20191</v>
      </c>
      <c r="Z2206">
        <v>1682.364891682533</v>
      </c>
      <c r="AA2206">
        <v>25568.801747123791</v>
      </c>
      <c r="AB2206">
        <v>606</v>
      </c>
      <c r="AC2206">
        <v>4432.5542245740153</v>
      </c>
      <c r="AD2206">
        <v>3810.7601900542491</v>
      </c>
      <c r="AE2206">
        <v>5265.6603552587321</v>
      </c>
      <c r="AF2206">
        <v>19956</v>
      </c>
      <c r="AG2206">
        <v>32220.158330608949</v>
      </c>
      <c r="AH2206">
        <v>7955.3732806483931</v>
      </c>
      <c r="AI2206">
        <v>1794.67252128</v>
      </c>
      <c r="AJ2206">
        <v>17704.443696880819</v>
      </c>
      <c r="AK2206">
        <v>1885</v>
      </c>
      <c r="AL2206">
        <v>190517.703125</v>
      </c>
      <c r="AM2206">
        <v>150590</v>
      </c>
      <c r="AN2206">
        <v>39927.6875</v>
      </c>
      <c r="AO2206" s="5" t="s">
        <v>2865</v>
      </c>
    </row>
    <row r="2207" spans="1:41" ht="15" x14ac:dyDescent="0.25">
      <c r="A2207">
        <v>2018</v>
      </c>
      <c r="B2207" s="5" t="s">
        <v>1808</v>
      </c>
      <c r="C2207" s="5" t="s">
        <v>474</v>
      </c>
      <c r="D2207" s="5" t="s">
        <v>153</v>
      </c>
      <c r="E2207" s="5" t="s">
        <v>32</v>
      </c>
      <c r="F2207" s="5" t="s">
        <v>32</v>
      </c>
      <c r="G2207" s="5" t="s">
        <v>97</v>
      </c>
      <c r="H2207" s="5" t="s">
        <v>319</v>
      </c>
      <c r="I2207">
        <v>6007</v>
      </c>
      <c r="J2207">
        <v>3071.839863532171</v>
      </c>
      <c r="K2207">
        <v>1527.4434719524679</v>
      </c>
      <c r="L2207">
        <v>1850.584549104083</v>
      </c>
      <c r="M2207">
        <v>4808.3704703999983</v>
      </c>
      <c r="N2207">
        <v>3316.0553699078719</v>
      </c>
      <c r="O2207">
        <v>308</v>
      </c>
      <c r="P2207">
        <v>4166.6709096000004</v>
      </c>
      <c r="Q2207">
        <v>3443.5021688985062</v>
      </c>
      <c r="R2207">
        <v>3336.7701669171579</v>
      </c>
      <c r="S2207">
        <v>4933</v>
      </c>
      <c r="T2207">
        <v>3659.8743124999992</v>
      </c>
      <c r="U2207">
        <v>1113.7377959999999</v>
      </c>
      <c r="V2207">
        <v>2722</v>
      </c>
      <c r="W2207">
        <v>972.77306499999975</v>
      </c>
      <c r="X2207">
        <v>5726.2783680000002</v>
      </c>
      <c r="Y2207">
        <v>14823</v>
      </c>
      <c r="Z2207">
        <v>1876.408492437336</v>
      </c>
      <c r="AA2207">
        <v>29922.34409493368</v>
      </c>
      <c r="AB2207">
        <v>606</v>
      </c>
      <c r="AC2207">
        <v>3970.957312</v>
      </c>
      <c r="AD2207">
        <v>3747.0448367944432</v>
      </c>
      <c r="AE2207">
        <v>3646</v>
      </c>
      <c r="AF2207">
        <v>23117.81164074651</v>
      </c>
      <c r="AG2207">
        <v>29214.04029194645</v>
      </c>
      <c r="AH2207">
        <v>8604.3243407760001</v>
      </c>
      <c r="AI2207">
        <v>1724.9831999999999</v>
      </c>
      <c r="AJ2207">
        <v>11993.3685458499</v>
      </c>
      <c r="AK2207">
        <v>1704.7948207301019</v>
      </c>
      <c r="AL2207">
        <v>185915</v>
      </c>
      <c r="AM2207">
        <v>147592.109375</v>
      </c>
      <c r="AN2207">
        <v>38322.88671875</v>
      </c>
      <c r="AO2207" s="5" t="s">
        <v>2864</v>
      </c>
    </row>
    <row r="2208" spans="1:41" ht="15" x14ac:dyDescent="0.25">
      <c r="A2208">
        <v>2018</v>
      </c>
      <c r="B2208" s="5" t="s">
        <v>1807</v>
      </c>
      <c r="C2208" s="5" t="s">
        <v>474</v>
      </c>
      <c r="D2208" s="5" t="s">
        <v>153</v>
      </c>
      <c r="E2208" s="5" t="s">
        <v>32</v>
      </c>
      <c r="F2208" s="5" t="s">
        <v>32</v>
      </c>
      <c r="G2208" s="5" t="s">
        <v>97</v>
      </c>
      <c r="H2208" s="5" t="s">
        <v>319</v>
      </c>
      <c r="I2208">
        <v>5650.556611427809</v>
      </c>
      <c r="J2208">
        <v>5291.9693504846073</v>
      </c>
      <c r="K2208">
        <v>1197.677411109516</v>
      </c>
      <c r="L2208">
        <v>1286.4266415</v>
      </c>
      <c r="M2208">
        <v>4802.5923176447986</v>
      </c>
      <c r="N2208">
        <v>3542</v>
      </c>
      <c r="O2208">
        <v>308</v>
      </c>
      <c r="P2208">
        <v>4485.1262179018004</v>
      </c>
      <c r="Q2208">
        <v>2344.6871414245688</v>
      </c>
      <c r="R2208">
        <v>2977.8628023566212</v>
      </c>
      <c r="S2208">
        <v>3813</v>
      </c>
      <c r="T2208">
        <v>3651.4892721184001</v>
      </c>
      <c r="U2208">
        <v>1493.7563808</v>
      </c>
      <c r="V2208">
        <v>2800</v>
      </c>
      <c r="W2208">
        <v>717.86476368000012</v>
      </c>
      <c r="X2208">
        <v>6041.6875829999999</v>
      </c>
      <c r="Y2208">
        <v>16052</v>
      </c>
      <c r="Z2208">
        <v>1615</v>
      </c>
      <c r="AA2208">
        <v>23468.892301373398</v>
      </c>
      <c r="AB2208">
        <v>606</v>
      </c>
      <c r="AC2208">
        <v>4480</v>
      </c>
      <c r="AD2208">
        <v>3493.7831059187629</v>
      </c>
      <c r="AE2208">
        <v>3636.080938321466</v>
      </c>
      <c r="AF2208">
        <v>22314.642014878209</v>
      </c>
      <c r="AG2208">
        <v>34714</v>
      </c>
      <c r="AH2208">
        <v>9961.482955096566</v>
      </c>
      <c r="AI2208">
        <v>1759.4828640000001</v>
      </c>
      <c r="AJ2208">
        <v>16495.421418036891</v>
      </c>
      <c r="AK2208">
        <v>1863.5353538228851</v>
      </c>
      <c r="AL2208">
        <v>190865.015625</v>
      </c>
      <c r="AM2208">
        <v>152648.421875</v>
      </c>
      <c r="AN2208">
        <v>38216.59765625</v>
      </c>
      <c r="AO2208" s="5" t="s">
        <v>2863</v>
      </c>
    </row>
    <row r="2209" spans="1:41" ht="15" x14ac:dyDescent="0.25">
      <c r="A2209">
        <v>2018</v>
      </c>
      <c r="B2209" s="5" t="s">
        <v>1808</v>
      </c>
      <c r="C2209" s="5" t="s">
        <v>474</v>
      </c>
      <c r="D2209" s="5" t="s">
        <v>153</v>
      </c>
      <c r="E2209" s="5" t="s">
        <v>409</v>
      </c>
      <c r="F2209" s="5" t="s">
        <v>480</v>
      </c>
      <c r="G2209" s="5" t="s">
        <v>94</v>
      </c>
      <c r="H2209" s="5" t="s">
        <v>319</v>
      </c>
      <c r="I2209"/>
      <c r="J2209"/>
      <c r="K2209"/>
      <c r="L2209"/>
      <c r="M2209"/>
      <c r="N2209"/>
      <c r="O2209"/>
      <c r="P2209">
        <v>0</v>
      </c>
      <c r="Q2209">
        <v>0</v>
      </c>
      <c r="R2209"/>
      <c r="S2209"/>
      <c r="T2209"/>
      <c r="U2209"/>
      <c r="V2209">
        <v>0</v>
      </c>
      <c r="W2209"/>
      <c r="X2209"/>
      <c r="Y2209">
        <v>0</v>
      </c>
      <c r="Z2209"/>
      <c r="AA2209"/>
      <c r="AB2209">
        <v>0</v>
      </c>
      <c r="AC2209">
        <v>1138.4448107743353</v>
      </c>
      <c r="AD2209"/>
      <c r="AE2209"/>
      <c r="AF2209"/>
      <c r="AG2209"/>
      <c r="AH2209">
        <v>0</v>
      </c>
      <c r="AI2209"/>
      <c r="AJ2209">
        <v>0</v>
      </c>
      <c r="AK2209"/>
      <c r="AL2209">
        <v>1138.44482421875</v>
      </c>
      <c r="AM2209">
        <v>1138.44482421875</v>
      </c>
      <c r="AN2209">
        <v>0</v>
      </c>
      <c r="AO2209" s="5" t="s">
        <v>2868</v>
      </c>
    </row>
    <row r="2210" spans="1:41" ht="15" x14ac:dyDescent="0.25">
      <c r="A2210">
        <v>2018</v>
      </c>
      <c r="B2210" s="5" t="s">
        <v>1806</v>
      </c>
      <c r="C2210" s="5" t="s">
        <v>474</v>
      </c>
      <c r="D2210" s="5" t="s">
        <v>153</v>
      </c>
      <c r="E2210" s="5" t="s">
        <v>409</v>
      </c>
      <c r="F2210" s="5" t="s">
        <v>480</v>
      </c>
      <c r="G2210" s="5" t="s">
        <v>94</v>
      </c>
      <c r="H2210" s="5" t="s">
        <v>319</v>
      </c>
      <c r="I2210"/>
      <c r="J2210"/>
      <c r="K2210"/>
      <c r="L2210"/>
      <c r="M2210"/>
      <c r="N2210"/>
      <c r="O2210"/>
      <c r="P2210"/>
      <c r="Q2210">
        <v>0</v>
      </c>
      <c r="R2210"/>
      <c r="S2210">
        <v>0</v>
      </c>
      <c r="T2210">
        <v>0</v>
      </c>
      <c r="U2210"/>
      <c r="V2210"/>
      <c r="W2210"/>
      <c r="X2210"/>
      <c r="Y2210"/>
      <c r="Z2210"/>
      <c r="AA2210">
        <v>0</v>
      </c>
      <c r="AB2210">
        <v>0</v>
      </c>
      <c r="AC2210">
        <v>1218.3317053717974</v>
      </c>
      <c r="AD2210"/>
      <c r="AE2210"/>
      <c r="AF2210"/>
      <c r="AG2210"/>
      <c r="AH2210"/>
      <c r="AI2210">
        <v>0</v>
      </c>
      <c r="AJ2210"/>
      <c r="AK2210"/>
      <c r="AL2210">
        <v>1218.3316650390625</v>
      </c>
      <c r="AM2210">
        <v>1218.3316650390625</v>
      </c>
      <c r="AN2210">
        <v>0</v>
      </c>
      <c r="AO2210" s="5" t="s">
        <v>2866</v>
      </c>
    </row>
    <row r="2211" spans="1:41" ht="15" x14ac:dyDescent="0.25">
      <c r="A2211">
        <v>2018</v>
      </c>
      <c r="B2211" s="5" t="s">
        <v>1807</v>
      </c>
      <c r="C2211" s="5" t="s">
        <v>474</v>
      </c>
      <c r="D2211" s="5" t="s">
        <v>153</v>
      </c>
      <c r="E2211" s="5" t="s">
        <v>409</v>
      </c>
      <c r="F2211" s="5" t="s">
        <v>480</v>
      </c>
      <c r="G2211" s="5" t="s">
        <v>94</v>
      </c>
      <c r="H2211" s="5" t="s">
        <v>319</v>
      </c>
      <c r="I2211"/>
      <c r="J2211"/>
      <c r="K2211"/>
      <c r="L2211"/>
      <c r="M2211"/>
      <c r="N2211"/>
      <c r="O2211"/>
      <c r="P2211"/>
      <c r="Q2211">
        <v>0</v>
      </c>
      <c r="R2211"/>
      <c r="S2211"/>
      <c r="T2211"/>
      <c r="U2211"/>
      <c r="V2211">
        <v>0</v>
      </c>
      <c r="W2211"/>
      <c r="X2211"/>
      <c r="Y2211"/>
      <c r="Z2211"/>
      <c r="AA2211">
        <v>0</v>
      </c>
      <c r="AB2211">
        <v>0</v>
      </c>
      <c r="AC2211">
        <v>905.88219201553898</v>
      </c>
      <c r="AD2211"/>
      <c r="AE2211"/>
      <c r="AF2211"/>
      <c r="AG2211">
        <v>0</v>
      </c>
      <c r="AH2211">
        <v>0</v>
      </c>
      <c r="AI2211">
        <v>0</v>
      </c>
      <c r="AJ2211"/>
      <c r="AK2211"/>
      <c r="AL2211">
        <v>905.8822021484375</v>
      </c>
      <c r="AM2211">
        <v>905.8822021484375</v>
      </c>
      <c r="AN2211">
        <v>0</v>
      </c>
      <c r="AO2211" s="5" t="s">
        <v>2867</v>
      </c>
    </row>
    <row r="2212" spans="1:41" ht="15" x14ac:dyDescent="0.25">
      <c r="A2212">
        <v>2018</v>
      </c>
      <c r="B2212" s="5" t="s">
        <v>803</v>
      </c>
      <c r="C2212" s="5" t="s">
        <v>474</v>
      </c>
      <c r="D2212" s="5" t="s">
        <v>153</v>
      </c>
      <c r="E2212" s="5" t="s">
        <v>409</v>
      </c>
      <c r="F2212" s="5" t="s">
        <v>480</v>
      </c>
      <c r="G2212" s="5" t="s">
        <v>94</v>
      </c>
      <c r="H2212" s="5" t="s">
        <v>319</v>
      </c>
      <c r="I2212">
        <v>0</v>
      </c>
      <c r="J2212"/>
      <c r="K2212"/>
      <c r="L2212">
        <v>0</v>
      </c>
      <c r="M2212">
        <v>0</v>
      </c>
      <c r="N2212"/>
      <c r="O2212"/>
      <c r="P2212">
        <v>0</v>
      </c>
      <c r="Q2212">
        <v>0</v>
      </c>
      <c r="R2212"/>
      <c r="S2212"/>
      <c r="T2212"/>
      <c r="U2212"/>
      <c r="V2212">
        <v>0</v>
      </c>
      <c r="W2212"/>
      <c r="X2212">
        <v>0</v>
      </c>
      <c r="Y2212"/>
      <c r="Z2212"/>
      <c r="AA2212"/>
      <c r="AB2212"/>
      <c r="AC2212">
        <v>1629.3520000000001</v>
      </c>
      <c r="AD2212"/>
      <c r="AE2212"/>
      <c r="AF2212">
        <v>0</v>
      </c>
      <c r="AG2212"/>
      <c r="AH2212">
        <v>0</v>
      </c>
      <c r="AI2212"/>
      <c r="AJ2212">
        <v>0</v>
      </c>
      <c r="AK2212"/>
      <c r="AL2212">
        <v>1629.35205078125</v>
      </c>
      <c r="AM2212">
        <v>1629.35205078125</v>
      </c>
      <c r="AN2212">
        <v>0</v>
      </c>
      <c r="AO2212" s="5" t="s">
        <v>1143</v>
      </c>
    </row>
    <row r="2213" spans="1:41" ht="15" x14ac:dyDescent="0.25">
      <c r="A2213">
        <v>2018</v>
      </c>
      <c r="B2213" s="5" t="s">
        <v>1806</v>
      </c>
      <c r="C2213" s="5" t="s">
        <v>474</v>
      </c>
      <c r="D2213" s="5" t="s">
        <v>153</v>
      </c>
      <c r="E2213" s="5" t="s">
        <v>409</v>
      </c>
      <c r="F2213" s="5" t="s">
        <v>410</v>
      </c>
      <c r="G2213" s="5" t="s">
        <v>94</v>
      </c>
      <c r="H2213" s="5" t="s">
        <v>319</v>
      </c>
      <c r="I2213"/>
      <c r="J2213"/>
      <c r="K2213"/>
      <c r="L2213"/>
      <c r="M2213"/>
      <c r="N2213">
        <v>0</v>
      </c>
      <c r="O2213">
        <v>20.508994741528198</v>
      </c>
      <c r="P2213"/>
      <c r="Q2213">
        <v>102.54497370764099</v>
      </c>
      <c r="R2213"/>
      <c r="S2213">
        <v>156.89380977269073</v>
      </c>
      <c r="T2213"/>
      <c r="U2213"/>
      <c r="V2213"/>
      <c r="W2213"/>
      <c r="X2213"/>
      <c r="Y2213"/>
      <c r="Z2213"/>
      <c r="AA2213">
        <v>191.34892093845809</v>
      </c>
      <c r="AB2213">
        <v>0</v>
      </c>
      <c r="AC2213">
        <v>355.24542442066991</v>
      </c>
      <c r="AD2213"/>
      <c r="AE2213"/>
      <c r="AF2213"/>
      <c r="AG2213"/>
      <c r="AH2213"/>
      <c r="AI2213">
        <v>0</v>
      </c>
      <c r="AJ2213"/>
      <c r="AK2213"/>
      <c r="AL2213">
        <v>826.5421142578125</v>
      </c>
      <c r="AM2213">
        <v>649.13934326171875</v>
      </c>
      <c r="AN2213">
        <v>177.40280151367187</v>
      </c>
      <c r="AO2213" s="5" t="s">
        <v>2870</v>
      </c>
    </row>
    <row r="2214" spans="1:41" ht="15" x14ac:dyDescent="0.25">
      <c r="A2214">
        <v>2018</v>
      </c>
      <c r="B2214" s="5" t="s">
        <v>803</v>
      </c>
      <c r="C2214" s="5" t="s">
        <v>474</v>
      </c>
      <c r="D2214" s="5" t="s">
        <v>153</v>
      </c>
      <c r="E2214" s="5" t="s">
        <v>409</v>
      </c>
      <c r="F2214" s="5" t="s">
        <v>410</v>
      </c>
      <c r="G2214" s="5" t="s">
        <v>94</v>
      </c>
      <c r="H2214" s="5" t="s">
        <v>319</v>
      </c>
      <c r="I2214">
        <v>0</v>
      </c>
      <c r="J2214"/>
      <c r="K2214"/>
      <c r="L2214"/>
      <c r="M2214">
        <v>0</v>
      </c>
      <c r="N2214">
        <v>0</v>
      </c>
      <c r="O2214">
        <v>20</v>
      </c>
      <c r="P2214">
        <v>0</v>
      </c>
      <c r="Q2214">
        <v>125</v>
      </c>
      <c r="R2214"/>
      <c r="S2214"/>
      <c r="T2214"/>
      <c r="U2214"/>
      <c r="V2214">
        <v>56</v>
      </c>
      <c r="W2214"/>
      <c r="X2214">
        <v>0</v>
      </c>
      <c r="Y2214"/>
      <c r="Z2214"/>
      <c r="AA2214"/>
      <c r="AB2214"/>
      <c r="AC2214">
        <v>630</v>
      </c>
      <c r="AD2214">
        <v>125</v>
      </c>
      <c r="AE2214"/>
      <c r="AF2214"/>
      <c r="AG2214"/>
      <c r="AH2214">
        <v>795.60757599999999</v>
      </c>
      <c r="AI2214"/>
      <c r="AJ2214">
        <v>0</v>
      </c>
      <c r="AK2214"/>
      <c r="AL2214">
        <v>1751.6075439453125</v>
      </c>
      <c r="AM2214">
        <v>811</v>
      </c>
      <c r="AN2214">
        <v>940.60760498046875</v>
      </c>
      <c r="AO2214" s="5" t="s">
        <v>1144</v>
      </c>
    </row>
    <row r="2215" spans="1:41" ht="15" x14ac:dyDescent="0.25">
      <c r="A2215">
        <v>2018</v>
      </c>
      <c r="B2215" s="5" t="s">
        <v>1807</v>
      </c>
      <c r="C2215" s="5" t="s">
        <v>474</v>
      </c>
      <c r="D2215" s="5" t="s">
        <v>153</v>
      </c>
      <c r="E2215" s="5" t="s">
        <v>409</v>
      </c>
      <c r="F2215" s="5" t="s">
        <v>410</v>
      </c>
      <c r="G2215" s="5" t="s">
        <v>94</v>
      </c>
      <c r="H2215" s="5" t="s">
        <v>319</v>
      </c>
      <c r="I2215"/>
      <c r="J2215"/>
      <c r="K2215"/>
      <c r="L2215"/>
      <c r="M2215"/>
      <c r="N2215"/>
      <c r="O2215">
        <v>20.130715378123089</v>
      </c>
      <c r="P2215"/>
      <c r="Q2215">
        <v>125.8169711132693</v>
      </c>
      <c r="R2215"/>
      <c r="S2215"/>
      <c r="T2215"/>
      <c r="U2215"/>
      <c r="V2215">
        <v>0</v>
      </c>
      <c r="W2215"/>
      <c r="X2215"/>
      <c r="Y2215"/>
      <c r="Z2215"/>
      <c r="AA2215">
        <v>174.7346094821084</v>
      </c>
      <c r="AB2215">
        <v>0</v>
      </c>
      <c r="AC2215">
        <v>402.61430756246176</v>
      </c>
      <c r="AD2215">
        <v>125.8169711132693</v>
      </c>
      <c r="AE2215"/>
      <c r="AF2215"/>
      <c r="AG2215">
        <v>0</v>
      </c>
      <c r="AH2215">
        <v>1335.5867253537872</v>
      </c>
      <c r="AI2215">
        <v>0</v>
      </c>
      <c r="AJ2215"/>
      <c r="AK2215"/>
      <c r="AL2215">
        <v>2184.7001953125</v>
      </c>
      <c r="AM2215">
        <v>703.1658935546875</v>
      </c>
      <c r="AN2215">
        <v>1481.534423828125</v>
      </c>
      <c r="AO2215" s="5" t="s">
        <v>2869</v>
      </c>
    </row>
    <row r="2216" spans="1:41" ht="15" x14ac:dyDescent="0.25">
      <c r="A2216">
        <v>2018</v>
      </c>
      <c r="B2216" s="5" t="s">
        <v>1808</v>
      </c>
      <c r="C2216" s="5" t="s">
        <v>474</v>
      </c>
      <c r="D2216" s="5" t="s">
        <v>153</v>
      </c>
      <c r="E2216" s="5" t="s">
        <v>409</v>
      </c>
      <c r="F2216" s="5" t="s">
        <v>410</v>
      </c>
      <c r="G2216" s="5" t="s">
        <v>94</v>
      </c>
      <c r="H2216" s="5" t="s">
        <v>319</v>
      </c>
      <c r="I2216"/>
      <c r="J2216"/>
      <c r="K2216"/>
      <c r="L2216"/>
      <c r="M2216"/>
      <c r="N2216">
        <v>0</v>
      </c>
      <c r="O2216"/>
      <c r="P2216">
        <v>0</v>
      </c>
      <c r="Q2216">
        <v>125.48994827759428</v>
      </c>
      <c r="R2216"/>
      <c r="S2216"/>
      <c r="T2216"/>
      <c r="U2216"/>
      <c r="V2216">
        <v>0</v>
      </c>
      <c r="W2216"/>
      <c r="X2216"/>
      <c r="Y2216">
        <v>0</v>
      </c>
      <c r="Z2216"/>
      <c r="AA2216">
        <v>165.56641815952679</v>
      </c>
      <c r="AB2216">
        <v>0</v>
      </c>
      <c r="AC2216">
        <v>347.35617683238098</v>
      </c>
      <c r="AD2216">
        <v>125.48994827759428</v>
      </c>
      <c r="AE2216"/>
      <c r="AF2216"/>
      <c r="AG2216"/>
      <c r="AH2216">
        <v>795.38540977097921</v>
      </c>
      <c r="AI2216"/>
      <c r="AJ2216">
        <v>0</v>
      </c>
      <c r="AK2216"/>
      <c r="AL2216">
        <v>1559.287841796875</v>
      </c>
      <c r="AM2216">
        <v>638.41253662109375</v>
      </c>
      <c r="AN2216">
        <v>920.8753662109375</v>
      </c>
      <c r="AO2216" s="5" t="s">
        <v>2871</v>
      </c>
    </row>
    <row r="2217" spans="1:41" ht="15" x14ac:dyDescent="0.25">
      <c r="A2217">
        <v>2018</v>
      </c>
      <c r="B2217" s="5" t="s">
        <v>1808</v>
      </c>
      <c r="C2217" s="5" t="s">
        <v>474</v>
      </c>
      <c r="D2217" s="5" t="s">
        <v>153</v>
      </c>
      <c r="E2217" s="5" t="s">
        <v>409</v>
      </c>
      <c r="F2217" s="5" t="s">
        <v>481</v>
      </c>
      <c r="G2217" s="5" t="s">
        <v>94</v>
      </c>
      <c r="H2217" s="5" t="s">
        <v>319</v>
      </c>
      <c r="I2217">
        <v>99.225404062886923</v>
      </c>
      <c r="J2217"/>
      <c r="K2217">
        <v>81.953971501545055</v>
      </c>
      <c r="L2217"/>
      <c r="M2217">
        <v>257.00341407251307</v>
      </c>
      <c r="N2217">
        <v>100.52347208787035</v>
      </c>
      <c r="O2217"/>
      <c r="P2217">
        <v>0</v>
      </c>
      <c r="Q2217">
        <v>92.360601932309393</v>
      </c>
      <c r="R2217"/>
      <c r="S2217"/>
      <c r="T2217">
        <v>230.90150483077349</v>
      </c>
      <c r="U2217"/>
      <c r="V2217">
        <v>190.74472138194332</v>
      </c>
      <c r="W2217">
        <v>96.376280277192407</v>
      </c>
      <c r="X2217">
        <v>120.47035034649051</v>
      </c>
      <c r="Y2217">
        <v>1270.9621961554749</v>
      </c>
      <c r="Z2217">
        <v>168.65849048508673</v>
      </c>
      <c r="AA2217">
        <v>919.17147356494672</v>
      </c>
      <c r="AB2217">
        <v>38.148944276388661</v>
      </c>
      <c r="AC2217">
        <v>212.52977640293366</v>
      </c>
      <c r="AD2217">
        <v>297.61095741555641</v>
      </c>
      <c r="AE2217">
        <v>249.19939521495121</v>
      </c>
      <c r="AF2217"/>
      <c r="AG2217">
        <v>2541.6971636826102</v>
      </c>
      <c r="AH2217">
        <v>464.436290736204</v>
      </c>
      <c r="AI2217"/>
      <c r="AJ2217">
        <v>1274.4628400868228</v>
      </c>
      <c r="AK2217">
        <v>200.78391724415084</v>
      </c>
      <c r="AL2217">
        <v>8907.220703125</v>
      </c>
      <c r="AM2217">
        <v>7119.53564453125</v>
      </c>
      <c r="AN2217">
        <v>1787.685546875</v>
      </c>
      <c r="AO2217" s="5" t="s">
        <v>2872</v>
      </c>
    </row>
    <row r="2218" spans="1:41" ht="15" x14ac:dyDescent="0.25">
      <c r="A2218">
        <v>2018</v>
      </c>
      <c r="B2218" s="5" t="s">
        <v>1807</v>
      </c>
      <c r="C2218" s="5" t="s">
        <v>474</v>
      </c>
      <c r="D2218" s="5" t="s">
        <v>153</v>
      </c>
      <c r="E2218" s="5" t="s">
        <v>409</v>
      </c>
      <c r="F2218" s="5" t="s">
        <v>481</v>
      </c>
      <c r="G2218" s="5" t="s">
        <v>94</v>
      </c>
      <c r="H2218" s="5" t="s">
        <v>319</v>
      </c>
      <c r="I2218">
        <v>190.98411327258597</v>
      </c>
      <c r="J2218"/>
      <c r="K2218"/>
      <c r="L2218"/>
      <c r="M2218">
        <v>257.67315683997555</v>
      </c>
      <c r="N2218">
        <v>191.24179609216935</v>
      </c>
      <c r="O2218">
        <v>306.99340951637708</v>
      </c>
      <c r="P2218"/>
      <c r="Q2218">
        <v>133.87227687182525</v>
      </c>
      <c r="R2218"/>
      <c r="S2218">
        <v>503.26788445307722</v>
      </c>
      <c r="T2218"/>
      <c r="U2218"/>
      <c r="V2218">
        <v>238.5489772307586</v>
      </c>
      <c r="W2218"/>
      <c r="X2218">
        <v>108.70586304186467</v>
      </c>
      <c r="Y2218">
        <v>2033.202253190432</v>
      </c>
      <c r="Z2218"/>
      <c r="AA2218">
        <v>1231.9997811411331</v>
      </c>
      <c r="AB2218">
        <v>38.248359218433869</v>
      </c>
      <c r="AC2218">
        <v>201.30715378123088</v>
      </c>
      <c r="AD2218">
        <v>335.17641104574943</v>
      </c>
      <c r="AE2218">
        <v>249.84880095612994</v>
      </c>
      <c r="AF2218"/>
      <c r="AG2218">
        <v>2934.0517663614401</v>
      </c>
      <c r="AH2218">
        <v>506.61260281315236</v>
      </c>
      <c r="AI2218">
        <v>0</v>
      </c>
      <c r="AJ2218">
        <v>1908.7161452377234</v>
      </c>
      <c r="AK2218">
        <v>216.15398918297728</v>
      </c>
      <c r="AL2218">
        <v>11586.6044921875</v>
      </c>
      <c r="AM2218">
        <v>9313.7724609375</v>
      </c>
      <c r="AN2218">
        <v>2272.831787109375</v>
      </c>
      <c r="AO2218" s="5" t="s">
        <v>2874</v>
      </c>
    </row>
    <row r="2219" spans="1:41" ht="15" x14ac:dyDescent="0.25">
      <c r="A2219">
        <v>2018</v>
      </c>
      <c r="B2219" s="5" t="s">
        <v>803</v>
      </c>
      <c r="C2219" s="5" t="s">
        <v>474</v>
      </c>
      <c r="D2219" s="5" t="s">
        <v>153</v>
      </c>
      <c r="E2219" s="5" t="s">
        <v>409</v>
      </c>
      <c r="F2219" s="5" t="s">
        <v>481</v>
      </c>
      <c r="G2219" s="5" t="s">
        <v>94</v>
      </c>
      <c r="H2219" s="5" t="s">
        <v>319</v>
      </c>
      <c r="I2219">
        <v>34.509999999999991</v>
      </c>
      <c r="J2219"/>
      <c r="K2219">
        <v>81.634</v>
      </c>
      <c r="L2219"/>
      <c r="M2219">
        <v>238</v>
      </c>
      <c r="N2219">
        <v>128.78399999999999</v>
      </c>
      <c r="O2219">
        <v>275</v>
      </c>
      <c r="P2219">
        <v>21</v>
      </c>
      <c r="Q2219">
        <v>88</v>
      </c>
      <c r="R2219"/>
      <c r="S2219">
        <v>361.08</v>
      </c>
      <c r="T2219">
        <v>250</v>
      </c>
      <c r="U2219"/>
      <c r="V2219">
        <v>264</v>
      </c>
      <c r="W2219">
        <v>84</v>
      </c>
      <c r="X2219">
        <v>100</v>
      </c>
      <c r="Y2219">
        <v>1210</v>
      </c>
      <c r="Z2219">
        <v>168.13</v>
      </c>
      <c r="AA2219"/>
      <c r="AB2219"/>
      <c r="AC2219">
        <v>156.06</v>
      </c>
      <c r="AD2219">
        <v>303</v>
      </c>
      <c r="AE2219">
        <v>250</v>
      </c>
      <c r="AF2219"/>
      <c r="AG2219">
        <v>2496.1473436631741</v>
      </c>
      <c r="AH2219">
        <v>464.56601660000001</v>
      </c>
      <c r="AI2219"/>
      <c r="AJ2219">
        <v>1163.1020325750001</v>
      </c>
      <c r="AK2219">
        <v>200</v>
      </c>
      <c r="AL2219">
        <v>8337.013671875</v>
      </c>
      <c r="AM2219">
        <v>5979.7333984375</v>
      </c>
      <c r="AN2219">
        <v>2357.280029296875</v>
      </c>
      <c r="AO2219" s="5" t="s">
        <v>1145</v>
      </c>
    </row>
    <row r="2220" spans="1:41" ht="15" x14ac:dyDescent="0.25">
      <c r="A2220">
        <v>2018</v>
      </c>
      <c r="B2220" s="5" t="s">
        <v>1806</v>
      </c>
      <c r="C2220" s="5" t="s">
        <v>474</v>
      </c>
      <c r="D2220" s="5" t="s">
        <v>153</v>
      </c>
      <c r="E2220" s="5" t="s">
        <v>409</v>
      </c>
      <c r="F2220" s="5" t="s">
        <v>481</v>
      </c>
      <c r="G2220" s="5" t="s">
        <v>94</v>
      </c>
      <c r="H2220" s="5" t="s">
        <v>319</v>
      </c>
      <c r="I2220">
        <v>194.46845638290884</v>
      </c>
      <c r="J2220"/>
      <c r="K2220"/>
      <c r="L2220"/>
      <c r="M2220">
        <v>262.51513269156095</v>
      </c>
      <c r="N2220">
        <v>194.8354500445179</v>
      </c>
      <c r="O2220">
        <v>312.76216980830503</v>
      </c>
      <c r="P2220"/>
      <c r="Q2220">
        <v>136.51299624829707</v>
      </c>
      <c r="R2220"/>
      <c r="S2220">
        <v>933.15926073953312</v>
      </c>
      <c r="T2220"/>
      <c r="U2220"/>
      <c r="V2220">
        <v>278.92232848478352</v>
      </c>
      <c r="W2220">
        <v>132.12919862229541</v>
      </c>
      <c r="X2220">
        <v>132.11476464542133</v>
      </c>
      <c r="Y2220">
        <v>2986.1096343665058</v>
      </c>
      <c r="Z2220">
        <v>228637.22732651679</v>
      </c>
      <c r="AA2220">
        <v>1242.5607305109529</v>
      </c>
      <c r="AB2220">
        <v>32.814391586445119</v>
      </c>
      <c r="AC2220">
        <v>194.88672253137173</v>
      </c>
      <c r="AD2220">
        <v>365.14932052632759</v>
      </c>
      <c r="AE2220">
        <v>254.54374813500297</v>
      </c>
      <c r="AF2220"/>
      <c r="AG2220">
        <v>5031.881859833944</v>
      </c>
      <c r="AH2220">
        <v>592.38588950605299</v>
      </c>
      <c r="AI2220">
        <v>0</v>
      </c>
      <c r="AJ2220">
        <v>2272.1384038187202</v>
      </c>
      <c r="AK2220"/>
      <c r="AL2220">
        <v>244187.125</v>
      </c>
      <c r="AM2220">
        <v>241424.09375</v>
      </c>
      <c r="AN2220">
        <v>2763.030029296875</v>
      </c>
      <c r="AO2220" s="5" t="s">
        <v>2873</v>
      </c>
    </row>
    <row r="2221" spans="1:41" ht="15" x14ac:dyDescent="0.25">
      <c r="A2221">
        <v>2018</v>
      </c>
      <c r="B2221" s="5" t="s">
        <v>1807</v>
      </c>
      <c r="C2221" s="5" t="s">
        <v>474</v>
      </c>
      <c r="D2221" s="5" t="s">
        <v>153</v>
      </c>
      <c r="E2221" s="5" t="s">
        <v>409</v>
      </c>
      <c r="F2221" s="5" t="s">
        <v>482</v>
      </c>
      <c r="G2221" s="5" t="s">
        <v>94</v>
      </c>
      <c r="H2221" s="5" t="s">
        <v>319</v>
      </c>
      <c r="I2221"/>
      <c r="J2221"/>
      <c r="K2221"/>
      <c r="L2221"/>
      <c r="M2221">
        <v>12.078429226873853</v>
      </c>
      <c r="N2221"/>
      <c r="O2221">
        <v>20.130715378123089</v>
      </c>
      <c r="P2221"/>
      <c r="Q2221">
        <v>0</v>
      </c>
      <c r="R2221"/>
      <c r="S2221"/>
      <c r="T2221"/>
      <c r="U2221"/>
      <c r="V2221">
        <v>0</v>
      </c>
      <c r="W2221"/>
      <c r="X2221">
        <v>103.67318419733391</v>
      </c>
      <c r="Y2221"/>
      <c r="Z2221"/>
      <c r="AA2221">
        <v>487.16331215057875</v>
      </c>
      <c r="AB2221">
        <v>0</v>
      </c>
      <c r="AC2221"/>
      <c r="AD2221"/>
      <c r="AE2221"/>
      <c r="AF2221"/>
      <c r="AG2221">
        <v>0</v>
      </c>
      <c r="AH2221">
        <v>135.88232880233085</v>
      </c>
      <c r="AI2221">
        <v>0</v>
      </c>
      <c r="AJ2221"/>
      <c r="AK2221"/>
      <c r="AL2221">
        <v>758.927978515625</v>
      </c>
      <c r="AM2221">
        <v>487.16329956054687</v>
      </c>
      <c r="AN2221">
        <v>271.7646484375</v>
      </c>
      <c r="AO2221" s="5" t="s">
        <v>2876</v>
      </c>
    </row>
    <row r="2222" spans="1:41" ht="15" x14ac:dyDescent="0.25">
      <c r="A2222">
        <v>2018</v>
      </c>
      <c r="B2222" s="5" t="s">
        <v>803</v>
      </c>
      <c r="C2222" s="5" t="s">
        <v>474</v>
      </c>
      <c r="D2222" s="5" t="s">
        <v>153</v>
      </c>
      <c r="E2222" s="5" t="s">
        <v>409</v>
      </c>
      <c r="F2222" s="5" t="s">
        <v>482</v>
      </c>
      <c r="G2222" s="5" t="s">
        <v>94</v>
      </c>
      <c r="H2222" s="5" t="s">
        <v>319</v>
      </c>
      <c r="I2222">
        <v>0</v>
      </c>
      <c r="J2222"/>
      <c r="K2222"/>
      <c r="L2222"/>
      <c r="M2222">
        <v>0</v>
      </c>
      <c r="N2222">
        <v>0</v>
      </c>
      <c r="O2222">
        <v>20</v>
      </c>
      <c r="P2222">
        <v>0</v>
      </c>
      <c r="Q2222">
        <v>0</v>
      </c>
      <c r="R2222"/>
      <c r="S2222"/>
      <c r="T2222"/>
      <c r="U2222"/>
      <c r="V2222">
        <v>0</v>
      </c>
      <c r="W2222"/>
      <c r="X2222">
        <v>45</v>
      </c>
      <c r="Y2222"/>
      <c r="Z2222"/>
      <c r="AA2222"/>
      <c r="AB2222"/>
      <c r="AC2222">
        <v>0</v>
      </c>
      <c r="AD2222"/>
      <c r="AE2222"/>
      <c r="AF2222"/>
      <c r="AG2222"/>
      <c r="AH2222">
        <v>10.042</v>
      </c>
      <c r="AI2222"/>
      <c r="AJ2222">
        <v>0</v>
      </c>
      <c r="AK2222"/>
      <c r="AL2222">
        <v>75.041999816894531</v>
      </c>
      <c r="AM2222">
        <v>0</v>
      </c>
      <c r="AN2222">
        <v>75.041999816894531</v>
      </c>
      <c r="AO2222" s="5" t="s">
        <v>1146</v>
      </c>
    </row>
    <row r="2223" spans="1:41" ht="15" x14ac:dyDescent="0.25">
      <c r="A2223">
        <v>2018</v>
      </c>
      <c r="B2223" s="5" t="s">
        <v>1806</v>
      </c>
      <c r="C2223" s="5" t="s">
        <v>474</v>
      </c>
      <c r="D2223" s="5" t="s">
        <v>153</v>
      </c>
      <c r="E2223" s="5" t="s">
        <v>409</v>
      </c>
      <c r="F2223" s="5" t="s">
        <v>482</v>
      </c>
      <c r="G2223" s="5" t="s">
        <v>94</v>
      </c>
      <c r="H2223" s="5" t="s">
        <v>319</v>
      </c>
      <c r="I2223"/>
      <c r="J2223"/>
      <c r="K2223"/>
      <c r="L2223"/>
      <c r="M2223"/>
      <c r="N2223"/>
      <c r="O2223">
        <v>20.508994741528198</v>
      </c>
      <c r="P2223"/>
      <c r="Q2223">
        <v>0</v>
      </c>
      <c r="R2223"/>
      <c r="S2223">
        <v>0</v>
      </c>
      <c r="T2223"/>
      <c r="U2223"/>
      <c r="V2223"/>
      <c r="W2223"/>
      <c r="X2223">
        <v>97.123104976208452</v>
      </c>
      <c r="Y2223"/>
      <c r="Z2223"/>
      <c r="AA2223">
        <v>588.60814908185932</v>
      </c>
      <c r="AB2223">
        <v>0</v>
      </c>
      <c r="AC2223"/>
      <c r="AD2223"/>
      <c r="AE2223"/>
      <c r="AF2223"/>
      <c r="AG2223"/>
      <c r="AH2223">
        <v>127.66849226601305</v>
      </c>
      <c r="AI2223">
        <v>0</v>
      </c>
      <c r="AJ2223"/>
      <c r="AK2223"/>
      <c r="AL2223">
        <v>833.90875244140625</v>
      </c>
      <c r="AM2223">
        <v>588.608154296875</v>
      </c>
      <c r="AN2223">
        <v>245.30059814453125</v>
      </c>
      <c r="AO2223" s="5" t="s">
        <v>2875</v>
      </c>
    </row>
    <row r="2224" spans="1:41" ht="15" x14ac:dyDescent="0.25">
      <c r="A2224">
        <v>2018</v>
      </c>
      <c r="B2224" s="5" t="s">
        <v>1808</v>
      </c>
      <c r="C2224" s="5" t="s">
        <v>474</v>
      </c>
      <c r="D2224" s="5" t="s">
        <v>153</v>
      </c>
      <c r="E2224" s="5" t="s">
        <v>409</v>
      </c>
      <c r="F2224" s="5" t="s">
        <v>482</v>
      </c>
      <c r="G2224" s="5" t="s">
        <v>94</v>
      </c>
      <c r="H2224" s="5" t="s">
        <v>319</v>
      </c>
      <c r="I2224"/>
      <c r="J2224"/>
      <c r="K2224"/>
      <c r="L2224"/>
      <c r="M2224">
        <v>12.047035034649051</v>
      </c>
      <c r="N2224">
        <v>0</v>
      </c>
      <c r="O2224"/>
      <c r="P2224">
        <v>0</v>
      </c>
      <c r="Q2224">
        <v>0</v>
      </c>
      <c r="R2224"/>
      <c r="S2224"/>
      <c r="T2224"/>
      <c r="U2224"/>
      <c r="V2224">
        <v>0</v>
      </c>
      <c r="W2224"/>
      <c r="X2224">
        <v>50.195979311037711</v>
      </c>
      <c r="Y2224">
        <v>0</v>
      </c>
      <c r="Z2224"/>
      <c r="AA2224">
        <v>493.68290685704028</v>
      </c>
      <c r="AB2224">
        <v>0</v>
      </c>
      <c r="AC2224"/>
      <c r="AD2224"/>
      <c r="AE2224"/>
      <c r="AF2224">
        <v>602.35175173245261</v>
      </c>
      <c r="AG2224"/>
      <c r="AH2224">
        <v>10.039195862207542</v>
      </c>
      <c r="AI2224"/>
      <c r="AJ2224">
        <v>0</v>
      </c>
      <c r="AK2224"/>
      <c r="AL2224">
        <v>1168.31689453125</v>
      </c>
      <c r="AM2224">
        <v>1096.03466796875</v>
      </c>
      <c r="AN2224">
        <v>72.282211303710938</v>
      </c>
      <c r="AO2224" s="5" t="s">
        <v>2877</v>
      </c>
    </row>
    <row r="2225" spans="1:41" ht="15" x14ac:dyDescent="0.25">
      <c r="A2225">
        <v>2018</v>
      </c>
      <c r="B2225" s="5" t="s">
        <v>1807</v>
      </c>
      <c r="C2225" s="5" t="s">
        <v>474</v>
      </c>
      <c r="D2225" s="5" t="s">
        <v>153</v>
      </c>
      <c r="E2225" s="5" t="s">
        <v>483</v>
      </c>
      <c r="F2225" s="5" t="s">
        <v>483</v>
      </c>
      <c r="G2225" s="5" t="s">
        <v>94</v>
      </c>
      <c r="H2225" s="5" t="s">
        <v>319</v>
      </c>
      <c r="I2225">
        <v>5168.1396158453672</v>
      </c>
      <c r="J2225">
        <v>11512.594066199103</v>
      </c>
      <c r="K2225">
        <v>855.65605714712194</v>
      </c>
      <c r="L2225">
        <v>1564.156584880164</v>
      </c>
      <c r="M2225">
        <v>3903.6944584409762</v>
      </c>
      <c r="N2225">
        <v>4234.495979788192</v>
      </c>
      <c r="O2225">
        <v>4492.1449797697132</v>
      </c>
      <c r="P2225">
        <v>2350.1399842180258</v>
      </c>
      <c r="Q2225">
        <v>1645.2538845089109</v>
      </c>
      <c r="R2225">
        <v>2756.5687922532488</v>
      </c>
      <c r="S2225">
        <v>3362.6837938420981</v>
      </c>
      <c r="T2225">
        <v>5837.9074596556957</v>
      </c>
      <c r="U2225">
        <v>754.91165046872038</v>
      </c>
      <c r="V2225">
        <v>4661.2671458044015</v>
      </c>
      <c r="W2225">
        <v>1714.4978000028318</v>
      </c>
      <c r="X2225">
        <v>7940.5802252845151</v>
      </c>
      <c r="Y2225">
        <v>27045.61611050837</v>
      </c>
      <c r="Z2225">
        <v>3423.2281500498311</v>
      </c>
      <c r="AA2225">
        <v>41482.307544034578</v>
      </c>
      <c r="AB2225">
        <v>847.50311741898201</v>
      </c>
      <c r="AC2225">
        <v>3531.9340130916958</v>
      </c>
      <c r="AD2225">
        <v>8586.6871147585989</v>
      </c>
      <c r="AE2225">
        <v>5237.0056056187213</v>
      </c>
      <c r="AF2225">
        <v>7727.1172219489472</v>
      </c>
      <c r="AG2225">
        <v>35896.085126500184</v>
      </c>
      <c r="AH2225">
        <v>8069.9421986616117</v>
      </c>
      <c r="AI2225">
        <v>2116.7447220096428</v>
      </c>
      <c r="AJ2225">
        <v>14346.70427970842</v>
      </c>
      <c r="AK2225">
        <v>4595.2625866183807</v>
      </c>
      <c r="AL2225">
        <v>225660.828125</v>
      </c>
      <c r="AM2225">
        <v>173337.53125</v>
      </c>
      <c r="AN2225">
        <v>52323.3046875</v>
      </c>
      <c r="AO2225" s="5" t="s">
        <v>2878</v>
      </c>
    </row>
    <row r="2226" spans="1:41" ht="15" x14ac:dyDescent="0.25">
      <c r="A2226">
        <v>2018</v>
      </c>
      <c r="B2226" s="5" t="s">
        <v>803</v>
      </c>
      <c r="C2226" s="5" t="s">
        <v>474</v>
      </c>
      <c r="D2226" s="5" t="s">
        <v>153</v>
      </c>
      <c r="E2226" s="5" t="s">
        <v>483</v>
      </c>
      <c r="F2226" s="5" t="s">
        <v>483</v>
      </c>
      <c r="G2226" s="5" t="s">
        <v>94</v>
      </c>
      <c r="H2226" s="5" t="s">
        <v>319</v>
      </c>
      <c r="I2226">
        <v>5191.0417094983859</v>
      </c>
      <c r="J2226">
        <v>13889.916331666671</v>
      </c>
      <c r="K2226">
        <v>1197.8801040000001</v>
      </c>
      <c r="L2226">
        <v>1372.89</v>
      </c>
      <c r="M2226">
        <v>4010.9</v>
      </c>
      <c r="N2226">
        <v>5888.8206867999997</v>
      </c>
      <c r="O2226">
        <v>4486.4159999999993</v>
      </c>
      <c r="P2226">
        <v>2906.2</v>
      </c>
      <c r="Q2226">
        <v>1628.7343129715989</v>
      </c>
      <c r="R2226">
        <v>2827.161663776174</v>
      </c>
      <c r="S2226">
        <v>4290.5233388536344</v>
      </c>
      <c r="T2226">
        <v>6000</v>
      </c>
      <c r="U2226">
        <v>710.15707571908717</v>
      </c>
      <c r="V2226">
        <v>6052</v>
      </c>
      <c r="W2226">
        <v>1925</v>
      </c>
      <c r="X2226">
        <v>5758.8235294117649</v>
      </c>
      <c r="Y2226">
        <v>29080</v>
      </c>
      <c r="Z2226">
        <v>3959.7019063291141</v>
      </c>
      <c r="AA2226">
        <v>33038.570130920467</v>
      </c>
      <c r="AB2226">
        <v>821</v>
      </c>
      <c r="AC2226">
        <v>3571.5346300000001</v>
      </c>
      <c r="AD2226">
        <v>8831.3804342399999</v>
      </c>
      <c r="AE2226">
        <v>5737</v>
      </c>
      <c r="AF2226">
        <v>7828.2363060096004</v>
      </c>
      <c r="AG2226">
        <v>39796.680875628241</v>
      </c>
      <c r="AH2226">
        <v>8449.1031999896404</v>
      </c>
      <c r="AI2226">
        <v>3013</v>
      </c>
      <c r="AJ2226">
        <v>14119.2091647949</v>
      </c>
      <c r="AK2226">
        <v>4554.5010400000001</v>
      </c>
      <c r="AL2226">
        <v>230936.375</v>
      </c>
      <c r="AM2226">
        <v>177597.84375</v>
      </c>
      <c r="AN2226">
        <v>53338.5234375</v>
      </c>
      <c r="AO2226" s="5" t="s">
        <v>1147</v>
      </c>
    </row>
    <row r="2227" spans="1:41" ht="15" x14ac:dyDescent="0.25">
      <c r="A2227">
        <v>2018</v>
      </c>
      <c r="B2227" s="5" t="s">
        <v>1808</v>
      </c>
      <c r="C2227" s="5" t="s">
        <v>474</v>
      </c>
      <c r="D2227" s="5" t="s">
        <v>153</v>
      </c>
      <c r="E2227" s="5" t="s">
        <v>483</v>
      </c>
      <c r="F2227" s="5" t="s">
        <v>483</v>
      </c>
      <c r="G2227" s="5" t="s">
        <v>94</v>
      </c>
      <c r="H2227" s="5" t="s">
        <v>319</v>
      </c>
      <c r="I2227">
        <v>5059.2927560936159</v>
      </c>
      <c r="J2227">
        <v>12459.295510181697</v>
      </c>
      <c r="K2227">
        <v>1024.9308200246858</v>
      </c>
      <c r="L2227">
        <v>1426.3069809128708</v>
      </c>
      <c r="M2227">
        <v>4028.2118351766867</v>
      </c>
      <c r="N2227">
        <v>5811.350155892218</v>
      </c>
      <c r="O2227">
        <v>5612.461164173671</v>
      </c>
      <c r="P2227">
        <v>2677.2788544427494</v>
      </c>
      <c r="Q2227">
        <v>1577.891159816354</v>
      </c>
      <c r="R2227">
        <v>2938.4334700035056</v>
      </c>
      <c r="S2227">
        <v>3639.4409162217535</v>
      </c>
      <c r="T2227">
        <v>6259.4386200864028</v>
      </c>
      <c r="U2227">
        <v>752.94948792072728</v>
      </c>
      <c r="V2227">
        <v>5582.7968189736148</v>
      </c>
      <c r="W2227">
        <v>1919.7954247299483</v>
      </c>
      <c r="X2227">
        <v>7268.377804238261</v>
      </c>
      <c r="Y2227">
        <v>26935.162498302838</v>
      </c>
      <c r="Z2227">
        <v>4004.0619658667447</v>
      </c>
      <c r="AA2227">
        <v>42037.455737526427</v>
      </c>
      <c r="AB2227">
        <v>846.30421118409583</v>
      </c>
      <c r="AC2227">
        <v>3490.8884164623937</v>
      </c>
      <c r="AD2227">
        <v>8619.0974691267602</v>
      </c>
      <c r="AE2227">
        <v>5644.0359137330806</v>
      </c>
      <c r="AF2227">
        <v>8015.9691253993469</v>
      </c>
      <c r="AG2227">
        <v>40295.236554601048</v>
      </c>
      <c r="AH2227">
        <v>8285.9149570874069</v>
      </c>
      <c r="AI2227">
        <v>2229.7054009962953</v>
      </c>
      <c r="AJ2227">
        <v>15355.252230141517</v>
      </c>
      <c r="AK2227">
        <v>4711.2952702517468</v>
      </c>
      <c r="AL2227">
        <v>238508.625</v>
      </c>
      <c r="AM2227">
        <v>184063.65625</v>
      </c>
      <c r="AN2227">
        <v>54444.97265625</v>
      </c>
      <c r="AO2227" s="5" t="s">
        <v>2879</v>
      </c>
    </row>
    <row r="2228" spans="1:41" ht="15" x14ac:dyDescent="0.25">
      <c r="A2228">
        <v>2018</v>
      </c>
      <c r="B2228" s="5" t="s">
        <v>1806</v>
      </c>
      <c r="C2228" s="5" t="s">
        <v>474</v>
      </c>
      <c r="D2228" s="5" t="s">
        <v>153</v>
      </c>
      <c r="E2228" s="5" t="s">
        <v>483</v>
      </c>
      <c r="F2228" s="5" t="s">
        <v>483</v>
      </c>
      <c r="G2228" s="5" t="s">
        <v>94</v>
      </c>
      <c r="H2228" s="5" t="s">
        <v>319</v>
      </c>
      <c r="I2228">
        <v>5215.0268800809918</v>
      </c>
      <c r="J2228">
        <v>11362.121797440008</v>
      </c>
      <c r="K2228">
        <v>914.70116547215764</v>
      </c>
      <c r="L2228">
        <v>1442.2950551979707</v>
      </c>
      <c r="M2228">
        <v>3545.897450712001</v>
      </c>
      <c r="N2228">
        <v>3991.0503767013874</v>
      </c>
      <c r="O2228">
        <v>4814.4865155737452</v>
      </c>
      <c r="P2228">
        <v>2212.9205326108927</v>
      </c>
      <c r="Q2228">
        <v>1443.0784987970969</v>
      </c>
      <c r="R2228">
        <v>3038.3800735227028</v>
      </c>
      <c r="S2228">
        <v>3370.6532857701595</v>
      </c>
      <c r="T2228">
        <v>5404.1201143926801</v>
      </c>
      <c r="U2228">
        <v>754.4865516960881</v>
      </c>
      <c r="V2228">
        <v>4133.5878901550086</v>
      </c>
      <c r="W2228">
        <v>1719.6074275955443</v>
      </c>
      <c r="X2228">
        <v>6317.7958301277622</v>
      </c>
      <c r="Y2228">
        <v>26952.92088931636</v>
      </c>
      <c r="Z2228">
        <v>3261.9556136400602</v>
      </c>
      <c r="AA2228">
        <v>41536.719512965705</v>
      </c>
      <c r="AB2228">
        <v>836.76698545435056</v>
      </c>
      <c r="AC2228">
        <v>3257.2662319924098</v>
      </c>
      <c r="AD2228">
        <v>7418.2592766252837</v>
      </c>
      <c r="AE2228">
        <v>5068.5929604212797</v>
      </c>
      <c r="AF2228">
        <v>8803.1031859805262</v>
      </c>
      <c r="AG2228">
        <v>35093.679799159807</v>
      </c>
      <c r="AH2228">
        <v>7769.8813666904689</v>
      </c>
      <c r="AI2228">
        <v>2167.8007441795307</v>
      </c>
      <c r="AJ2228">
        <v>14034.208537914246</v>
      </c>
      <c r="AK2228">
        <v>5171.3430240763355</v>
      </c>
      <c r="AL2228">
        <v>221052.71875</v>
      </c>
      <c r="AM2228">
        <v>171601.390625</v>
      </c>
      <c r="AN2228">
        <v>49451.3125</v>
      </c>
      <c r="AO2228" s="5" t="s">
        <v>2880</v>
      </c>
    </row>
    <row r="2229" spans="1:41" ht="15" x14ac:dyDescent="0.25">
      <c r="A2229">
        <v>2018</v>
      </c>
      <c r="B2229" s="5" t="s">
        <v>1808</v>
      </c>
      <c r="C2229" s="5" t="s">
        <v>474</v>
      </c>
      <c r="D2229" s="5" t="s">
        <v>153</v>
      </c>
      <c r="E2229" s="5" t="s">
        <v>483</v>
      </c>
      <c r="F2229" s="5" t="s">
        <v>483</v>
      </c>
      <c r="G2229" s="5" t="s">
        <v>97</v>
      </c>
      <c r="H2229" s="5" t="s">
        <v>319</v>
      </c>
      <c r="I2229">
        <v>5347.9999999999991</v>
      </c>
      <c r="J2229">
        <v>13170.269355</v>
      </c>
      <c r="K2229">
        <v>1072.8183553802639</v>
      </c>
      <c r="L2229">
        <v>1483.5349064917259</v>
      </c>
      <c r="M2229">
        <v>4213.1087837999994</v>
      </c>
      <c r="N2229">
        <v>6071.5709186204685</v>
      </c>
      <c r="O2229">
        <v>5590.5485271999996</v>
      </c>
      <c r="P2229">
        <v>2774.5657704</v>
      </c>
      <c r="Q2229">
        <v>1650.9982297881129</v>
      </c>
      <c r="R2229">
        <v>3170.9968107811178</v>
      </c>
      <c r="S2229">
        <v>3786.481806262334</v>
      </c>
      <c r="T2229">
        <v>6519.804668124998</v>
      </c>
      <c r="U2229">
        <v>795.91635739008007</v>
      </c>
      <c r="V2229">
        <v>5839</v>
      </c>
      <c r="W2229">
        <v>1989.5550077</v>
      </c>
      <c r="X2229">
        <v>7532.4960000000001</v>
      </c>
      <c r="Y2229">
        <v>28945.27719999999</v>
      </c>
      <c r="Z2229">
        <v>4190.3272377393896</v>
      </c>
      <c r="AA2229">
        <v>44593.054070879443</v>
      </c>
      <c r="AB2229">
        <v>843</v>
      </c>
      <c r="AC2229">
        <v>3592.2415900000001</v>
      </c>
      <c r="AD2229">
        <v>9018.4386770730671</v>
      </c>
      <c r="AE2229">
        <v>6007.5946142987286</v>
      </c>
      <c r="AF2229">
        <v>8618.768042653257</v>
      </c>
      <c r="AG2229">
        <v>43703.276572148767</v>
      </c>
      <c r="AH2229">
        <v>8771.6353971872304</v>
      </c>
      <c r="AI2229">
        <v>2310.7284</v>
      </c>
      <c r="AJ2229">
        <v>16310.90896419887</v>
      </c>
      <c r="AK2229">
        <v>4949.7388210181607</v>
      </c>
      <c r="AL2229">
        <v>252864.640625</v>
      </c>
      <c r="AM2229">
        <v>196266.3125</v>
      </c>
      <c r="AN2229">
        <v>56598.3515625</v>
      </c>
      <c r="AO2229" s="5" t="s">
        <v>2883</v>
      </c>
    </row>
    <row r="2230" spans="1:41" ht="15" x14ac:dyDescent="0.25">
      <c r="A2230">
        <v>2018</v>
      </c>
      <c r="B2230" s="5" t="s">
        <v>803</v>
      </c>
      <c r="C2230" s="5" t="s">
        <v>474</v>
      </c>
      <c r="D2230" s="5" t="s">
        <v>153</v>
      </c>
      <c r="E2230" s="5" t="s">
        <v>483</v>
      </c>
      <c r="F2230" s="5" t="s">
        <v>483</v>
      </c>
      <c r="G2230" s="5" t="s">
        <v>97</v>
      </c>
      <c r="H2230" s="5" t="s">
        <v>319</v>
      </c>
      <c r="I2230">
        <v>5347.940945167973</v>
      </c>
      <c r="J2230">
        <v>14473.292817596661</v>
      </c>
      <c r="K2230">
        <v>1211.0567851440001</v>
      </c>
      <c r="L2230">
        <v>1421.3530169999999</v>
      </c>
      <c r="M2230">
        <v>4091.1</v>
      </c>
      <c r="N2230">
        <v>5993.2294775769642</v>
      </c>
      <c r="O2230">
        <v>4932.3999999999996</v>
      </c>
      <c r="P2230">
        <v>3023.6075738</v>
      </c>
      <c r="Q2230">
        <v>1662.937733544002</v>
      </c>
      <c r="R2230">
        <v>2863.914765405264</v>
      </c>
      <c r="S2230">
        <v>4372.0432822918528</v>
      </c>
      <c r="T2230">
        <v>6095.0975000000008</v>
      </c>
      <c r="U2230">
        <v>717.25864647627805</v>
      </c>
      <c r="V2230">
        <v>150</v>
      </c>
      <c r="W2230">
        <v>1965.425</v>
      </c>
      <c r="X2230">
        <v>5991.4800000000014</v>
      </c>
      <c r="Y2230">
        <v>30052.303449999999</v>
      </c>
      <c r="Z2230">
        <v>4042.8556463620248</v>
      </c>
      <c r="AA2230">
        <v>34293.627351179603</v>
      </c>
      <c r="AB2230">
        <v>821</v>
      </c>
      <c r="AC2230">
        <v>3634.75081</v>
      </c>
      <c r="AD2230">
        <v>9016.8394233590407</v>
      </c>
      <c r="AE2230">
        <v>5851.74</v>
      </c>
      <c r="AF2230">
        <v>8104.5730476117378</v>
      </c>
      <c r="AG2230">
        <v>41404.426986322738</v>
      </c>
      <c r="AH2230">
        <v>8799.0671668090108</v>
      </c>
      <c r="AI2230">
        <v>3073.26</v>
      </c>
      <c r="AJ2230">
        <v>14689.625215052611</v>
      </c>
      <c r="AK2230">
        <v>4645.5910608000004</v>
      </c>
      <c r="AL2230">
        <v>232741.796875</v>
      </c>
      <c r="AM2230">
        <v>177727.4375</v>
      </c>
      <c r="AN2230">
        <v>55014.359375</v>
      </c>
      <c r="AO2230" s="5" t="s">
        <v>1148</v>
      </c>
    </row>
    <row r="2231" spans="1:41" ht="15" x14ac:dyDescent="0.25">
      <c r="A2231">
        <v>2018</v>
      </c>
      <c r="B2231" s="5" t="s">
        <v>1806</v>
      </c>
      <c r="C2231" s="5" t="s">
        <v>474</v>
      </c>
      <c r="D2231" s="5" t="s">
        <v>153</v>
      </c>
      <c r="E2231" s="5" t="s">
        <v>483</v>
      </c>
      <c r="F2231" s="5" t="s">
        <v>483</v>
      </c>
      <c r="G2231" s="5" t="s">
        <v>97</v>
      </c>
      <c r="H2231" s="5" t="s">
        <v>319</v>
      </c>
      <c r="I2231">
        <v>5527.8257659999999</v>
      </c>
      <c r="J2231">
        <v>10841.619636101679</v>
      </c>
      <c r="K2231">
        <v>1026</v>
      </c>
      <c r="L2231">
        <v>1552.8896497008</v>
      </c>
      <c r="M2231">
        <v>3803.6844271895889</v>
      </c>
      <c r="N2231">
        <v>4403.4407645703104</v>
      </c>
      <c r="O2231">
        <v>5164.5</v>
      </c>
      <c r="P2231">
        <v>2399.6959999999999</v>
      </c>
      <c r="Q2231">
        <v>1556.433984</v>
      </c>
      <c r="R2231">
        <v>3244.2229975738069</v>
      </c>
      <c r="S2231">
        <v>3628.232971484374</v>
      </c>
      <c r="T2231">
        <v>5962.521281933592</v>
      </c>
      <c r="U2231">
        <v>673</v>
      </c>
      <c r="V2231">
        <v>4450</v>
      </c>
      <c r="W2231">
        <v>1811.5915994182419</v>
      </c>
      <c r="X2231">
        <v>7141.5842697845565</v>
      </c>
      <c r="Y2231">
        <v>32098</v>
      </c>
      <c r="Z2231">
        <v>3555.8566999999998</v>
      </c>
      <c r="AA2231">
        <v>45190.697751273612</v>
      </c>
      <c r="AB2231">
        <v>816</v>
      </c>
      <c r="AC2231">
        <v>3585.078690266324</v>
      </c>
      <c r="AD2231">
        <v>7938.0350005729997</v>
      </c>
      <c r="AE2231">
        <v>5469.5875105524638</v>
      </c>
      <c r="AF2231">
        <v>9478.121535181237</v>
      </c>
      <c r="AG2231">
        <v>37925.580461430996</v>
      </c>
      <c r="AH2231">
        <v>8429.4653437500001</v>
      </c>
      <c r="AI2231">
        <v>2288.2615862399998</v>
      </c>
      <c r="AJ2231">
        <v>15296.431664158021</v>
      </c>
      <c r="AK2231">
        <v>5295</v>
      </c>
      <c r="AL2231">
        <v>240553.375</v>
      </c>
      <c r="AM2231">
        <v>187248.484375</v>
      </c>
      <c r="AN2231">
        <v>53304.875</v>
      </c>
      <c r="AO2231" s="5" t="s">
        <v>2881</v>
      </c>
    </row>
    <row r="2232" spans="1:41" ht="15" x14ac:dyDescent="0.25">
      <c r="A2232">
        <v>2018</v>
      </c>
      <c r="B2232" s="5" t="s">
        <v>1807</v>
      </c>
      <c r="C2232" s="5" t="s">
        <v>474</v>
      </c>
      <c r="D2232" s="5" t="s">
        <v>153</v>
      </c>
      <c r="E2232" s="5" t="s">
        <v>483</v>
      </c>
      <c r="F2232" s="5" t="s">
        <v>483</v>
      </c>
      <c r="G2232" s="5" t="s">
        <v>97</v>
      </c>
      <c r="H2232" s="5" t="s">
        <v>319</v>
      </c>
      <c r="I2232">
        <v>5462.3204040682413</v>
      </c>
      <c r="J2232">
        <v>12514.66657858556</v>
      </c>
      <c r="K2232">
        <v>923.55034874371859</v>
      </c>
      <c r="L2232">
        <v>1678.7862</v>
      </c>
      <c r="M2232">
        <v>4169.2224682531987</v>
      </c>
      <c r="N2232">
        <v>4644</v>
      </c>
      <c r="O2232">
        <v>5164.5</v>
      </c>
      <c r="P2232">
        <v>2539.674278843037</v>
      </c>
      <c r="Q2232">
        <v>1819.2868093910629</v>
      </c>
      <c r="R2232">
        <v>3016.584696828862</v>
      </c>
      <c r="S2232">
        <v>3718.384334412975</v>
      </c>
      <c r="T2232">
        <v>6655.6334036249982</v>
      </c>
      <c r="U2232">
        <v>811.83468453788169</v>
      </c>
      <c r="V2232">
        <v>5013</v>
      </c>
      <c r="W2232">
        <v>1807.62456492</v>
      </c>
      <c r="X2232">
        <v>8904.6323230000016</v>
      </c>
      <c r="Y2232">
        <v>30879.00399999999</v>
      </c>
      <c r="Z2232">
        <v>3785.3130000000001</v>
      </c>
      <c r="AA2232">
        <v>45028.963049683502</v>
      </c>
      <c r="AB2232">
        <v>842</v>
      </c>
      <c r="AC2232">
        <v>3948.6125433159691</v>
      </c>
      <c r="AD2232">
        <v>9969.7250916122175</v>
      </c>
      <c r="AE2232">
        <v>5521.4652240000014</v>
      </c>
      <c r="AF2232">
        <v>8293.4757867307981</v>
      </c>
      <c r="AG2232">
        <v>39799</v>
      </c>
      <c r="AH2232">
        <v>9240.3797944373655</v>
      </c>
      <c r="AI2232">
        <v>2231.7204240000001</v>
      </c>
      <c r="AJ2232">
        <v>16375.899452505009</v>
      </c>
      <c r="AK2232">
        <v>5170.0227921107689</v>
      </c>
      <c r="AL2232">
        <v>249929.265625</v>
      </c>
      <c r="AM2232">
        <v>191131.890625</v>
      </c>
      <c r="AN2232">
        <v>58797.39453125</v>
      </c>
      <c r="AO2232" s="5" t="s">
        <v>2882</v>
      </c>
    </row>
    <row r="2233" spans="1:41" ht="15" x14ac:dyDescent="0.25">
      <c r="A2233">
        <v>2018</v>
      </c>
      <c r="B2233" s="5" t="s">
        <v>1806</v>
      </c>
      <c r="C2233" s="5" t="s">
        <v>474</v>
      </c>
      <c r="D2233" s="5" t="s">
        <v>153</v>
      </c>
      <c r="E2233" s="5" t="s">
        <v>162</v>
      </c>
      <c r="F2233" s="5" t="s">
        <v>162</v>
      </c>
      <c r="G2233" s="5" t="s">
        <v>94</v>
      </c>
      <c r="H2233" s="5" t="s">
        <v>319</v>
      </c>
      <c r="I2233">
        <v>10850.991366007776</v>
      </c>
      <c r="J2233">
        <v>883.93767335986536</v>
      </c>
      <c r="K2233">
        <v>0</v>
      </c>
      <c r="L2233">
        <v>1386.92589664453</v>
      </c>
      <c r="M2233">
        <v>6646.5953160091258</v>
      </c>
      <c r="N2233">
        <v>5255.429902516601</v>
      </c>
      <c r="O2233">
        <v>2206.7678341884343</v>
      </c>
      <c r="P2233">
        <v>6460.3333435813829</v>
      </c>
      <c r="Q2233">
        <v>4123.496857675932</v>
      </c>
      <c r="R2233">
        <v>5943.4182595039547</v>
      </c>
      <c r="S2233">
        <v>11754.730336106888</v>
      </c>
      <c r="T2233">
        <v>5978.37196715547</v>
      </c>
      <c r="U2233">
        <v>1650.2291294155152</v>
      </c>
      <c r="V2233">
        <v>5635.8717549719495</v>
      </c>
      <c r="W2233">
        <v>1973.9907438720893</v>
      </c>
      <c r="X2233">
        <v>8929.0270152609719</v>
      </c>
      <c r="Y2233">
        <v>35262.140108846506</v>
      </c>
      <c r="Z2233">
        <v>2906.561697527879</v>
      </c>
      <c r="AA2233">
        <v>39901.135281532785</v>
      </c>
      <c r="AB2233">
        <v>1425.3751345362098</v>
      </c>
      <c r="AC2233">
        <v>6895.9397117388444</v>
      </c>
      <c r="AD2233">
        <v>5645.1369622256598</v>
      </c>
      <c r="AE2233">
        <v>8524.7600497802359</v>
      </c>
      <c r="AF2233">
        <v>26645.810181391193</v>
      </c>
      <c r="AG2233">
        <v>73397.587456112029</v>
      </c>
      <c r="AH2233">
        <v>14480.959376668045</v>
      </c>
      <c r="AI2233">
        <v>2858.953866969031</v>
      </c>
      <c r="AJ2233">
        <v>20773.853138079558</v>
      </c>
      <c r="AK2233">
        <v>3408.5949260419866</v>
      </c>
      <c r="AL2233">
        <v>321806.9375</v>
      </c>
      <c r="AM2233">
        <v>256498.4375</v>
      </c>
      <c r="AN2233">
        <v>65308.5</v>
      </c>
      <c r="AO2233" s="5" t="s">
        <v>2884</v>
      </c>
    </row>
    <row r="2234" spans="1:41" ht="15" x14ac:dyDescent="0.25">
      <c r="A2234">
        <v>2018</v>
      </c>
      <c r="B2234" s="5" t="s">
        <v>803</v>
      </c>
      <c r="C2234" s="5" t="s">
        <v>474</v>
      </c>
      <c r="D2234" s="5" t="s">
        <v>153</v>
      </c>
      <c r="E2234" s="5" t="s">
        <v>162</v>
      </c>
      <c r="F2234" s="5" t="s">
        <v>162</v>
      </c>
      <c r="G2234" s="5" t="s">
        <v>94</v>
      </c>
      <c r="H2234" s="5" t="s">
        <v>319</v>
      </c>
      <c r="I2234">
        <v>18625.878191479998</v>
      </c>
      <c r="J2234">
        <v>6096.2842779684997</v>
      </c>
      <c r="K2234">
        <v>1787.5490542041209</v>
      </c>
      <c r="L2234">
        <v>2422</v>
      </c>
      <c r="M2234">
        <v>7909.6578760499988</v>
      </c>
      <c r="N2234">
        <v>5017.8919674675326</v>
      </c>
      <c r="O2234">
        <v>2107</v>
      </c>
      <c r="P2234">
        <v>7635.1</v>
      </c>
      <c r="Q2234">
        <v>3159.3760000000002</v>
      </c>
      <c r="R2234">
        <v>5470</v>
      </c>
      <c r="S2234">
        <v>7283.6113837095199</v>
      </c>
      <c r="T2234">
        <v>6200</v>
      </c>
      <c r="U2234">
        <v>1400</v>
      </c>
      <c r="V2234">
        <v>4888</v>
      </c>
      <c r="W2234">
        <v>2870</v>
      </c>
      <c r="X2234">
        <v>8580.3921568627447</v>
      </c>
      <c r="Y2234">
        <v>33611</v>
      </c>
      <c r="Z2234">
        <v>2222.6669999999999</v>
      </c>
      <c r="AA2234">
        <v>42632.314242739587</v>
      </c>
      <c r="AB2234">
        <v>1390</v>
      </c>
      <c r="AC2234">
        <v>7697.3639999999996</v>
      </c>
      <c r="AD2234">
        <v>4747.9210000000003</v>
      </c>
      <c r="AE2234">
        <v>8210</v>
      </c>
      <c r="AF2234">
        <v>29290.13694</v>
      </c>
      <c r="AG2234">
        <v>70553.789634320754</v>
      </c>
      <c r="AH2234">
        <v>16816.805256361818</v>
      </c>
      <c r="AI2234">
        <v>3126</v>
      </c>
      <c r="AJ2234">
        <v>15652.73017221261</v>
      </c>
      <c r="AK2234">
        <v>3946.5492347826089</v>
      </c>
      <c r="AL2234">
        <v>331350.03125</v>
      </c>
      <c r="AM2234">
        <v>264584.53125</v>
      </c>
      <c r="AN2234">
        <v>66765.484375</v>
      </c>
      <c r="AO2234" s="5" t="s">
        <v>1149</v>
      </c>
    </row>
    <row r="2235" spans="1:41" ht="15" x14ac:dyDescent="0.25">
      <c r="A2235">
        <v>2018</v>
      </c>
      <c r="B2235" s="5" t="s">
        <v>1808</v>
      </c>
      <c r="C2235" s="5" t="s">
        <v>474</v>
      </c>
      <c r="D2235" s="5" t="s">
        <v>153</v>
      </c>
      <c r="E2235" s="5" t="s">
        <v>162</v>
      </c>
      <c r="F2235" s="5" t="s">
        <v>162</v>
      </c>
      <c r="G2235" s="5" t="s">
        <v>94</v>
      </c>
      <c r="H2235" s="5" t="s">
        <v>319</v>
      </c>
      <c r="I2235">
        <v>8662.8221094988894</v>
      </c>
      <c r="J2235">
        <v>6882.5489780488097</v>
      </c>
      <c r="K2235">
        <v>1639.5615122162044</v>
      </c>
      <c r="L2235">
        <v>2155.6796754940897</v>
      </c>
      <c r="M2235">
        <v>6434.4536402625981</v>
      </c>
      <c r="N2235">
        <v>4587.3648826286881</v>
      </c>
      <c r="O2235">
        <v>2477.6735387928215</v>
      </c>
      <c r="P2235">
        <v>7584.9206772107682</v>
      </c>
      <c r="Q2235">
        <v>4519.2122066800048</v>
      </c>
      <c r="R2235">
        <v>5432.1854364011824</v>
      </c>
      <c r="S2235">
        <v>7968.0734621726142</v>
      </c>
      <c r="T2235">
        <v>5446.2637552475917</v>
      </c>
      <c r="U2235">
        <v>1312.1228991905259</v>
      </c>
      <c r="V2235">
        <v>5039.6763228281861</v>
      </c>
      <c r="W2235">
        <v>2881.2492124535647</v>
      </c>
      <c r="X2235">
        <v>8171.5038640024522</v>
      </c>
      <c r="Y2235">
        <v>31293.17742208713</v>
      </c>
      <c r="Z2235">
        <v>2491.5824566836031</v>
      </c>
      <c r="AA2235">
        <v>38795.29783762154</v>
      </c>
      <c r="AB2235">
        <v>1395.4482248468485</v>
      </c>
      <c r="AC2235">
        <v>6928.0490645094251</v>
      </c>
      <c r="AD2235">
        <v>5254.1788012180441</v>
      </c>
      <c r="AE2235">
        <v>7886.0243577546598</v>
      </c>
      <c r="AF2235">
        <v>28220.179568665404</v>
      </c>
      <c r="AG2235">
        <v>68888.775630612872</v>
      </c>
      <c r="AH2235">
        <v>12117.093979043009</v>
      </c>
      <c r="AI2235">
        <v>2829.0453939700856</v>
      </c>
      <c r="AJ2235">
        <v>15629.884972906499</v>
      </c>
      <c r="AK2235">
        <v>3909.7425338193616</v>
      </c>
      <c r="AL2235">
        <v>306833.78125</v>
      </c>
      <c r="AM2235">
        <v>246309.5</v>
      </c>
      <c r="AN2235">
        <v>60524.2890625</v>
      </c>
      <c r="AO2235" s="5" t="s">
        <v>2886</v>
      </c>
    </row>
    <row r="2236" spans="1:41" ht="15" x14ac:dyDescent="0.25">
      <c r="A2236">
        <v>2018</v>
      </c>
      <c r="B2236" s="5" t="s">
        <v>1807</v>
      </c>
      <c r="C2236" s="5" t="s">
        <v>474</v>
      </c>
      <c r="D2236" s="5" t="s">
        <v>153</v>
      </c>
      <c r="E2236" s="5" t="s">
        <v>162</v>
      </c>
      <c r="F2236" s="5" t="s">
        <v>162</v>
      </c>
      <c r="G2236" s="5" t="s">
        <v>94</v>
      </c>
      <c r="H2236" s="5" t="s">
        <v>319</v>
      </c>
      <c r="I2236">
        <v>9659.6483488468148</v>
      </c>
      <c r="J2236">
        <v>9749.4661576066574</v>
      </c>
      <c r="K2236">
        <v>1811.58981815722</v>
      </c>
      <c r="L2236">
        <v>1361.3446601244184</v>
      </c>
      <c r="M2236">
        <v>6293.5614571883279</v>
      </c>
      <c r="N2236">
        <v>6588.7831432596868</v>
      </c>
      <c r="O2236">
        <v>2150.9669381524518</v>
      </c>
      <c r="P2236">
        <v>6871.0702516094652</v>
      </c>
      <c r="Q2236">
        <v>3029.6726644075247</v>
      </c>
      <c r="R2236">
        <v>5219.803909328115</v>
      </c>
      <c r="S2236">
        <v>6192.6216631847446</v>
      </c>
      <c r="T2236">
        <v>6139.8681903275419</v>
      </c>
      <c r="U2236">
        <v>1650.7186610060933</v>
      </c>
      <c r="V2236">
        <v>5334.6395752026183</v>
      </c>
      <c r="W2236">
        <v>2701.9748141247478</v>
      </c>
      <c r="X2236">
        <v>8196.9145918299255</v>
      </c>
      <c r="Y2236">
        <v>31029.484683838928</v>
      </c>
      <c r="Z2236">
        <v>3555.0843357765375</v>
      </c>
      <c r="AA2236">
        <v>34274.90440903417</v>
      </c>
      <c r="AB2236">
        <v>1399.0847187795546</v>
      </c>
      <c r="AC2236">
        <v>6455.9204217640745</v>
      </c>
      <c r="AD2236">
        <v>4839.4239769007909</v>
      </c>
      <c r="AE2236">
        <v>7821.2352456383151</v>
      </c>
      <c r="AF2236">
        <v>27929.134578684952</v>
      </c>
      <c r="AG2236">
        <v>74757.424628197899</v>
      </c>
      <c r="AH2236">
        <v>14718.001490646207</v>
      </c>
      <c r="AI2236">
        <v>2806.2217237103587</v>
      </c>
      <c r="AJ2236">
        <v>19201.964513902731</v>
      </c>
      <c r="AK2236">
        <v>4023.5899674507141</v>
      </c>
      <c r="AL2236">
        <v>315764.125</v>
      </c>
      <c r="AM2236">
        <v>254490.3125</v>
      </c>
      <c r="AN2236">
        <v>61273.82421875</v>
      </c>
      <c r="AO2236" s="5" t="s">
        <v>2885</v>
      </c>
    </row>
    <row r="2237" spans="1:41" ht="15" x14ac:dyDescent="0.25">
      <c r="A2237">
        <v>2018</v>
      </c>
      <c r="B2237" s="5" t="s">
        <v>803</v>
      </c>
      <c r="C2237" s="5" t="s">
        <v>474</v>
      </c>
      <c r="D2237" s="5" t="s">
        <v>153</v>
      </c>
      <c r="E2237" s="5" t="s">
        <v>162</v>
      </c>
      <c r="F2237" s="5" t="s">
        <v>162</v>
      </c>
      <c r="G2237" s="5" t="s">
        <v>97</v>
      </c>
      <c r="H2237" s="5" t="s">
        <v>319</v>
      </c>
      <c r="I2237">
        <v>19512.223772627029</v>
      </c>
      <c r="J2237">
        <v>6352.3282176431758</v>
      </c>
      <c r="K2237">
        <v>2169.1247640000001</v>
      </c>
      <c r="L2237">
        <v>2507.4965999999999</v>
      </c>
      <c r="M2237">
        <v>8067.8510335709989</v>
      </c>
      <c r="N2237">
        <v>5106.8591920507324</v>
      </c>
      <c r="O2237">
        <v>2317</v>
      </c>
      <c r="P2237">
        <v>7943.550404900001</v>
      </c>
      <c r="Q2237">
        <v>3225.7228960000002</v>
      </c>
      <c r="R2237">
        <v>5541.11</v>
      </c>
      <c r="S2237">
        <v>7548.174</v>
      </c>
      <c r="T2237">
        <v>6222.6100000000006</v>
      </c>
      <c r="U2237">
        <v>1414</v>
      </c>
      <c r="V2237">
        <v>120</v>
      </c>
      <c r="W2237">
        <v>2930.27</v>
      </c>
      <c r="X2237">
        <v>8927.0400000000009</v>
      </c>
      <c r="Y2237">
        <v>34709</v>
      </c>
      <c r="Z2237">
        <v>2269.3430069999999</v>
      </c>
      <c r="AA2237">
        <v>44251.815135020363</v>
      </c>
      <c r="AB2237">
        <v>1390</v>
      </c>
      <c r="AC2237">
        <v>7833.6073400000014</v>
      </c>
      <c r="AD2237">
        <v>4847.6273409999994</v>
      </c>
      <c r="AE2237">
        <v>8374.2000000000007</v>
      </c>
      <c r="AF2237">
        <v>30324.078773982001</v>
      </c>
      <c r="AG2237">
        <v>73404.092181757675</v>
      </c>
      <c r="AH2237">
        <v>17496.204188718832</v>
      </c>
      <c r="AI2237">
        <v>3188.52</v>
      </c>
      <c r="AJ2237">
        <v>16285.100471170001</v>
      </c>
      <c r="AK2237">
        <v>3990.5202271304352</v>
      </c>
      <c r="AL2237">
        <v>338269.5</v>
      </c>
      <c r="AM2237">
        <v>269174.53125</v>
      </c>
      <c r="AN2237">
        <v>69094.9453125</v>
      </c>
      <c r="AO2237" s="5" t="s">
        <v>1150</v>
      </c>
    </row>
    <row r="2238" spans="1:41" ht="15" x14ac:dyDescent="0.25">
      <c r="A2238">
        <v>2018</v>
      </c>
      <c r="B2238" s="5" t="s">
        <v>1808</v>
      </c>
      <c r="C2238" s="5" t="s">
        <v>474</v>
      </c>
      <c r="D2238" s="5" t="s">
        <v>153</v>
      </c>
      <c r="E2238" s="5" t="s">
        <v>162</v>
      </c>
      <c r="F2238" s="5" t="s">
        <v>162</v>
      </c>
      <c r="G2238" s="5" t="s">
        <v>97</v>
      </c>
      <c r="H2238" s="5" t="s">
        <v>319</v>
      </c>
      <c r="I2238">
        <v>9267</v>
      </c>
      <c r="J2238">
        <v>7215.251772482542</v>
      </c>
      <c r="K2238">
        <v>1716.166253092284</v>
      </c>
      <c r="L2238">
        <v>2242.1723293841178</v>
      </c>
      <c r="M2238">
        <v>6729.7982975999976</v>
      </c>
      <c r="N2238">
        <v>4792.7780063689761</v>
      </c>
      <c r="O2238">
        <v>2468</v>
      </c>
      <c r="P2238">
        <v>7860.5414027999996</v>
      </c>
      <c r="Q2238">
        <v>4728.5969674447706</v>
      </c>
      <c r="R2238">
        <v>5862.1176454198348</v>
      </c>
      <c r="S2238">
        <v>8290</v>
      </c>
      <c r="T2238">
        <v>5672.8051843749981</v>
      </c>
      <c r="U2238">
        <v>1386.9988559999999</v>
      </c>
      <c r="V2238">
        <v>5270</v>
      </c>
      <c r="W2238">
        <v>2985.9451300000001</v>
      </c>
      <c r="X2238">
        <v>8468.4398399999991</v>
      </c>
      <c r="Y2238">
        <v>32708</v>
      </c>
      <c r="Z2238">
        <v>2607.488575930392</v>
      </c>
      <c r="AA2238">
        <v>41153.794486771818</v>
      </c>
      <c r="AB2238">
        <v>1390</v>
      </c>
      <c r="AC2238">
        <v>7236.222976</v>
      </c>
      <c r="AD2238">
        <v>5497.6161352034169</v>
      </c>
      <c r="AE2238">
        <v>8394</v>
      </c>
      <c r="AF2238">
        <v>30342.330168622331</v>
      </c>
      <c r="AG2238">
        <v>74715.164161447494</v>
      </c>
      <c r="AH2238">
        <v>12808.55284009245</v>
      </c>
      <c r="AI2238">
        <v>2931.8472000000002</v>
      </c>
      <c r="AJ2238">
        <v>16602.633880122728</v>
      </c>
      <c r="AK2238">
        <v>4082.989724905101</v>
      </c>
      <c r="AL2238">
        <v>325427.25</v>
      </c>
      <c r="AM2238">
        <v>262385.09375</v>
      </c>
      <c r="AN2238">
        <v>63042.1640625</v>
      </c>
      <c r="AO2238" s="5" t="s">
        <v>2888</v>
      </c>
    </row>
    <row r="2239" spans="1:41" ht="15" x14ac:dyDescent="0.25">
      <c r="A2239">
        <v>2018</v>
      </c>
      <c r="B2239" s="5" t="s">
        <v>1806</v>
      </c>
      <c r="C2239" s="5" t="s">
        <v>474</v>
      </c>
      <c r="D2239" s="5" t="s">
        <v>153</v>
      </c>
      <c r="E2239" s="5" t="s">
        <v>162</v>
      </c>
      <c r="F2239" s="5" t="s">
        <v>162</v>
      </c>
      <c r="G2239" s="5" t="s">
        <v>97</v>
      </c>
      <c r="H2239" s="5" t="s">
        <v>319</v>
      </c>
      <c r="I2239">
        <v>11501.837102463751</v>
      </c>
      <c r="J2239">
        <v>900</v>
      </c>
      <c r="K2239">
        <v>0</v>
      </c>
      <c r="L2239">
        <v>1493.274806732016</v>
      </c>
      <c r="M2239">
        <v>7129.8032299999977</v>
      </c>
      <c r="N2239">
        <v>5798.4670910644509</v>
      </c>
      <c r="O2239">
        <v>2468</v>
      </c>
      <c r="P2239">
        <v>7005.6</v>
      </c>
      <c r="Q2239">
        <v>3635.768</v>
      </c>
      <c r="R2239">
        <v>6346.0705162298864</v>
      </c>
      <c r="S2239">
        <v>11666.473265625</v>
      </c>
      <c r="T2239">
        <v>6596.1098811523416</v>
      </c>
      <c r="U2239">
        <v>1472</v>
      </c>
      <c r="V2239">
        <v>6067</v>
      </c>
      <c r="W2239">
        <v>2079.582229956</v>
      </c>
      <c r="X2239">
        <v>10094.292438972119</v>
      </c>
      <c r="Y2239">
        <v>38059</v>
      </c>
      <c r="Z2239">
        <v>3191.2805639568792</v>
      </c>
      <c r="AA2239">
        <v>43411.231449743398</v>
      </c>
      <c r="AB2239">
        <v>1390</v>
      </c>
      <c r="AC2239">
        <v>7589.9495924206158</v>
      </c>
      <c r="AD2239">
        <v>6040.6751932188054</v>
      </c>
      <c r="AE2239">
        <v>9199.1843619770843</v>
      </c>
      <c r="AF2239">
        <v>28689</v>
      </c>
      <c r="AG2239">
        <v>79318.104314324926</v>
      </c>
      <c r="AH2239">
        <v>15531.07481778781</v>
      </c>
      <c r="AI2239">
        <v>3017.8208620800001</v>
      </c>
      <c r="AJ2239">
        <v>22642.23337350486</v>
      </c>
      <c r="AK2239">
        <v>3670</v>
      </c>
      <c r="AL2239">
        <v>346003.8125</v>
      </c>
      <c r="AM2239">
        <v>276320</v>
      </c>
      <c r="AN2239">
        <v>69683.828125</v>
      </c>
      <c r="AO2239" s="5" t="s">
        <v>2887</v>
      </c>
    </row>
    <row r="2240" spans="1:41" ht="15" x14ac:dyDescent="0.25">
      <c r="A2240">
        <v>2018</v>
      </c>
      <c r="B2240" s="5" t="s">
        <v>1807</v>
      </c>
      <c r="C2240" s="5" t="s">
        <v>474</v>
      </c>
      <c r="D2240" s="5" t="s">
        <v>153</v>
      </c>
      <c r="E2240" s="5" t="s">
        <v>162</v>
      </c>
      <c r="F2240" s="5" t="s">
        <v>162</v>
      </c>
      <c r="G2240" s="5" t="s">
        <v>97</v>
      </c>
      <c r="H2240" s="5" t="s">
        <v>319</v>
      </c>
      <c r="I2240">
        <v>10209.49474937884</v>
      </c>
      <c r="J2240">
        <v>10524.831801225841</v>
      </c>
      <c r="K2240">
        <v>1955.335200825906</v>
      </c>
      <c r="L2240">
        <v>1461.1111515000009</v>
      </c>
      <c r="M2240">
        <v>6721.6474321919977</v>
      </c>
      <c r="N2240">
        <v>7225</v>
      </c>
      <c r="O2240">
        <v>2468</v>
      </c>
      <c r="P2240">
        <v>7425.208925136616</v>
      </c>
      <c r="Q2240">
        <v>3332.1568912596558</v>
      </c>
      <c r="R2240">
        <v>5712.1667478705403</v>
      </c>
      <c r="S2240">
        <v>6529</v>
      </c>
      <c r="T2240">
        <v>6551.2013411536009</v>
      </c>
      <c r="U2240">
        <v>1775.1887423999999</v>
      </c>
      <c r="V2240">
        <v>5737</v>
      </c>
      <c r="W2240">
        <v>2848.7385914400002</v>
      </c>
      <c r="X2240">
        <v>9165.7940760000001</v>
      </c>
      <c r="Y2240">
        <v>33200</v>
      </c>
      <c r="Z2240">
        <v>3785</v>
      </c>
      <c r="AA2240">
        <v>37205.341157251503</v>
      </c>
      <c r="AB2240">
        <v>1390</v>
      </c>
      <c r="AC2240">
        <v>7196.4293757665291</v>
      </c>
      <c r="AD2240">
        <v>5322.5947950752252</v>
      </c>
      <c r="AE2240">
        <v>8246.063050072491</v>
      </c>
      <c r="AF2240">
        <v>29976.19871932621</v>
      </c>
      <c r="AG2240">
        <v>83349</v>
      </c>
      <c r="AH2240">
        <v>16751.995550114989</v>
      </c>
      <c r="AI2240">
        <v>2958.6479039999999</v>
      </c>
      <c r="AJ2240">
        <v>21917.886787071289</v>
      </c>
      <c r="AK2240">
        <v>4326.9324988418839</v>
      </c>
      <c r="AL2240">
        <v>345267.96875</v>
      </c>
      <c r="AM2240">
        <v>278278.0625</v>
      </c>
      <c r="AN2240">
        <v>66989.8828125</v>
      </c>
      <c r="AO2240" s="5" t="s">
        <v>2889</v>
      </c>
    </row>
    <row r="2241" spans="1:41" ht="15" x14ac:dyDescent="0.25">
      <c r="A2241">
        <v>2018</v>
      </c>
      <c r="B2241" s="5" t="s">
        <v>1808</v>
      </c>
      <c r="C2241" s="5" t="s">
        <v>474</v>
      </c>
      <c r="D2241" s="5" t="s">
        <v>153</v>
      </c>
      <c r="E2241" s="5" t="s">
        <v>488</v>
      </c>
      <c r="F2241" s="5" t="s">
        <v>488</v>
      </c>
      <c r="G2241" s="5" t="s">
        <v>94</v>
      </c>
      <c r="H2241" s="5" t="s">
        <v>319</v>
      </c>
      <c r="I2241">
        <v>2649.4252312216986</v>
      </c>
      <c r="J2241">
        <v>5022.6684224235596</v>
      </c>
      <c r="K2241">
        <v>226.02366034524408</v>
      </c>
      <c r="L2241">
        <v>195.6134315655832</v>
      </c>
      <c r="M2241">
        <v>566.24264355355751</v>
      </c>
      <c r="N2241">
        <v>1717.6070239846747</v>
      </c>
      <c r="O2241">
        <v>749.12618385949838</v>
      </c>
      <c r="P2241">
        <v>602.10378359465608</v>
      </c>
      <c r="Q2241">
        <v>781.17927673964437</v>
      </c>
      <c r="R2241">
        <v>810.13131085498935</v>
      </c>
      <c r="S2241">
        <v>1640.249105528115</v>
      </c>
      <c r="T2241">
        <v>2710.5828827960363</v>
      </c>
      <c r="U2241">
        <v>224.11892772998578</v>
      </c>
      <c r="V2241">
        <v>2070.0821867871955</v>
      </c>
      <c r="W2241">
        <v>572.75620233066468</v>
      </c>
      <c r="X2241">
        <v>2267.854345272684</v>
      </c>
      <c r="Y2241">
        <v>14235.579732610295</v>
      </c>
      <c r="Z2241">
        <v>856.03749730346533</v>
      </c>
      <c r="AA2241">
        <v>13716.338690416074</v>
      </c>
      <c r="AB2241">
        <v>172.67416882996974</v>
      </c>
      <c r="AC2241">
        <v>1066.1204359438198</v>
      </c>
      <c r="AD2241">
        <v>3327.7922167348124</v>
      </c>
      <c r="AE2241">
        <v>1446.9824289663186</v>
      </c>
      <c r="AF2241">
        <v>2232.7622676414098</v>
      </c>
      <c r="AG2241">
        <v>14359.416619130887</v>
      </c>
      <c r="AH2241">
        <v>2139.3227982031863</v>
      </c>
      <c r="AI2241">
        <v>813.174864838811</v>
      </c>
      <c r="AJ2241">
        <v>9136.1371581616459</v>
      </c>
      <c r="AK2241">
        <v>3327.6530995820717</v>
      </c>
      <c r="AL2241">
        <v>89635.7578125</v>
      </c>
      <c r="AM2241">
        <v>71122.3125</v>
      </c>
      <c r="AN2241">
        <v>18513.451171875</v>
      </c>
      <c r="AO2241" s="5" t="s">
        <v>2890</v>
      </c>
    </row>
    <row r="2242" spans="1:41" ht="15" x14ac:dyDescent="0.25">
      <c r="A2242">
        <v>2018</v>
      </c>
      <c r="B2242" s="5" t="s">
        <v>1806</v>
      </c>
      <c r="C2242" s="5" t="s">
        <v>474</v>
      </c>
      <c r="D2242" s="5" t="s">
        <v>153</v>
      </c>
      <c r="E2242" s="5" t="s">
        <v>488</v>
      </c>
      <c r="F2242" s="5" t="s">
        <v>488</v>
      </c>
      <c r="G2242" s="5" t="s">
        <v>94</v>
      </c>
      <c r="H2242" s="5" t="s">
        <v>319</v>
      </c>
      <c r="I2242">
        <v>2871.307690078037</v>
      </c>
      <c r="J2242">
        <v>3793.8535336753066</v>
      </c>
      <c r="K2242">
        <v>198.93724899282353</v>
      </c>
      <c r="L2242">
        <v>203.03904794112918</v>
      </c>
      <c r="M2242">
        <v>114.8443806951545</v>
      </c>
      <c r="N2242">
        <v>1563.8108490415252</v>
      </c>
      <c r="O2242">
        <v>825.48703834651008</v>
      </c>
      <c r="P2242">
        <v>536.31021249096239</v>
      </c>
      <c r="Q2242">
        <v>728.94607284945141</v>
      </c>
      <c r="R2242">
        <v>647.30097994136622</v>
      </c>
      <c r="S2242">
        <v>1445.8841292777381</v>
      </c>
      <c r="T2242">
        <v>1763.7735477714252</v>
      </c>
      <c r="U2242">
        <v>236.32357369618927</v>
      </c>
      <c r="V2242">
        <v>777.29090070391874</v>
      </c>
      <c r="W2242">
        <v>452.73605891923501</v>
      </c>
      <c r="X2242">
        <v>1368.9753989970072</v>
      </c>
      <c r="Y2242">
        <v>14236.3186998318</v>
      </c>
      <c r="Z2242">
        <v>386.59455087780657</v>
      </c>
      <c r="AA2242">
        <v>13483.868487780137</v>
      </c>
      <c r="AB2242">
        <v>174.3264553029897</v>
      </c>
      <c r="AC2242">
        <v>1079.6180939877343</v>
      </c>
      <c r="AD2242">
        <v>2805.9576093616824</v>
      </c>
      <c r="AE2242">
        <v>1444.1408647247081</v>
      </c>
      <c r="AF2242">
        <v>2451.7200026747282</v>
      </c>
      <c r="AG2242">
        <v>11954.59218047005</v>
      </c>
      <c r="AH2242">
        <v>2072.0893675197667</v>
      </c>
      <c r="AI2242">
        <v>844.97058335096176</v>
      </c>
      <c r="AJ2242">
        <v>7730.6749710562335</v>
      </c>
      <c r="AK2242">
        <v>3843.3856145623845</v>
      </c>
      <c r="AL2242">
        <v>80037.0625</v>
      </c>
      <c r="AM2242">
        <v>64125.7109375</v>
      </c>
      <c r="AN2242">
        <v>15911.3681640625</v>
      </c>
      <c r="AO2242" s="5" t="s">
        <v>2892</v>
      </c>
    </row>
    <row r="2243" spans="1:41" ht="15" x14ac:dyDescent="0.25">
      <c r="A2243">
        <v>2018</v>
      </c>
      <c r="B2243" s="5" t="s">
        <v>1807</v>
      </c>
      <c r="C2243" s="5" t="s">
        <v>474</v>
      </c>
      <c r="D2243" s="5" t="s">
        <v>153</v>
      </c>
      <c r="E2243" s="5" t="s">
        <v>488</v>
      </c>
      <c r="F2243" s="5" t="s">
        <v>488</v>
      </c>
      <c r="G2243" s="5" t="s">
        <v>94</v>
      </c>
      <c r="H2243" s="5" t="s">
        <v>319</v>
      </c>
      <c r="I2243">
        <v>2704.0880315465124</v>
      </c>
      <c r="J2243">
        <v>4259.9367635113822</v>
      </c>
      <c r="K2243">
        <v>193.35552120687225</v>
      </c>
      <c r="L2243">
        <v>220.4313333904478</v>
      </c>
      <c r="M2243">
        <v>139.72517545055902</v>
      </c>
      <c r="N2243">
        <v>1722.1827005984303</v>
      </c>
      <c r="O2243">
        <v>769.13826859502444</v>
      </c>
      <c r="P2243">
        <v>605.90926883370526</v>
      </c>
      <c r="Q2243">
        <v>816.7652598663434</v>
      </c>
      <c r="R2243">
        <v>841.74189934119022</v>
      </c>
      <c r="S2243">
        <v>1596.6300996434602</v>
      </c>
      <c r="T2243">
        <v>1811.764384031078</v>
      </c>
      <c r="U2243">
        <v>229.73565341078248</v>
      </c>
      <c r="V2243">
        <v>1131.3462042505175</v>
      </c>
      <c r="W2243">
        <v>471.33553718452941</v>
      </c>
      <c r="X2243">
        <v>2582.7903273970551</v>
      </c>
      <c r="Y2243">
        <v>14297.840597311924</v>
      </c>
      <c r="Z2243">
        <v>429.79077332292792</v>
      </c>
      <c r="AA2243">
        <v>13535.200214937182</v>
      </c>
      <c r="AB2243">
        <v>173.12415225185856</v>
      </c>
      <c r="AC2243">
        <v>1088.0651661875529</v>
      </c>
      <c r="AD2243">
        <v>2860.6405577581459</v>
      </c>
      <c r="AE2243">
        <v>1958.7186062913765</v>
      </c>
      <c r="AF2243">
        <v>2119.4654548176113</v>
      </c>
      <c r="AG2243">
        <v>13867.043288220089</v>
      </c>
      <c r="AH2243">
        <v>2842.476539060583</v>
      </c>
      <c r="AI2243">
        <v>715.64693169227576</v>
      </c>
      <c r="AJ2243">
        <v>8319.9732538971384</v>
      </c>
      <c r="AK2243">
        <v>3293.751445276589</v>
      </c>
      <c r="AL2243">
        <v>85598.6171875</v>
      </c>
      <c r="AM2243">
        <v>68148.234375</v>
      </c>
      <c r="AN2243">
        <v>17450.37890625</v>
      </c>
      <c r="AO2243" s="5" t="s">
        <v>2891</v>
      </c>
    </row>
    <row r="2244" spans="1:41" ht="15" x14ac:dyDescent="0.25">
      <c r="A2244">
        <v>2018</v>
      </c>
      <c r="B2244" s="5" t="s">
        <v>803</v>
      </c>
      <c r="C2244" s="5" t="s">
        <v>474</v>
      </c>
      <c r="D2244" s="5" t="s">
        <v>153</v>
      </c>
      <c r="E2244" s="5" t="s">
        <v>488</v>
      </c>
      <c r="F2244" s="5" t="s">
        <v>488</v>
      </c>
      <c r="G2244" s="5" t="s">
        <v>94</v>
      </c>
      <c r="H2244" s="5" t="s">
        <v>319</v>
      </c>
      <c r="I2244">
        <v>2990.9652074977439</v>
      </c>
      <c r="J2244">
        <v>5953.4075816666664</v>
      </c>
      <c r="K2244">
        <v>226.702304</v>
      </c>
      <c r="L2244">
        <v>187.6</v>
      </c>
      <c r="M2244">
        <v>1020</v>
      </c>
      <c r="N2244">
        <v>1651.6365751999999</v>
      </c>
      <c r="O2244">
        <v>764.14400000000001</v>
      </c>
      <c r="P2244">
        <v>563.4</v>
      </c>
      <c r="Q2244">
        <v>824.0226004718096</v>
      </c>
      <c r="R2244">
        <v>770.718188912399</v>
      </c>
      <c r="S2244">
        <v>2013.476699522274</v>
      </c>
      <c r="T2244">
        <v>2400</v>
      </c>
      <c r="U2244">
        <v>230</v>
      </c>
      <c r="V2244">
        <v>1689</v>
      </c>
      <c r="W2244">
        <v>582</v>
      </c>
      <c r="X2244">
        <v>1462.7450980392159</v>
      </c>
      <c r="Y2244">
        <v>13325</v>
      </c>
      <c r="Z2244">
        <v>1399.4847463291139</v>
      </c>
      <c r="AA2244">
        <v>11120.524123257641</v>
      </c>
      <c r="AB2244">
        <v>243</v>
      </c>
      <c r="AC2244">
        <v>1068.6123700000001</v>
      </c>
      <c r="AD2244">
        <v>3444.8896996799999</v>
      </c>
      <c r="AE2244">
        <v>1765</v>
      </c>
      <c r="AF2244">
        <v>1463.099971428659</v>
      </c>
      <c r="AG2244">
        <v>11824.64661937209</v>
      </c>
      <c r="AH2244">
        <v>2558.0703749999989</v>
      </c>
      <c r="AI2244">
        <v>976</v>
      </c>
      <c r="AJ2244">
        <v>7375.2091647949019</v>
      </c>
      <c r="AK2244">
        <v>3156.261</v>
      </c>
      <c r="AL2244">
        <v>83049.6171875</v>
      </c>
      <c r="AM2244">
        <v>64202.33203125</v>
      </c>
      <c r="AN2244">
        <v>18847.2890625</v>
      </c>
      <c r="AO2244" s="5" t="s">
        <v>1151</v>
      </c>
    </row>
    <row r="2245" spans="1:41" ht="15" x14ac:dyDescent="0.25">
      <c r="A2245">
        <v>2018</v>
      </c>
      <c r="B2245" s="5" t="s">
        <v>803</v>
      </c>
      <c r="C2245" s="5" t="s">
        <v>474</v>
      </c>
      <c r="D2245" s="5" t="s">
        <v>153</v>
      </c>
      <c r="E2245" s="5" t="s">
        <v>488</v>
      </c>
      <c r="F2245" s="5" t="s">
        <v>488</v>
      </c>
      <c r="G2245" s="5" t="s">
        <v>97</v>
      </c>
      <c r="H2245" s="5" t="s">
        <v>319</v>
      </c>
      <c r="I2245">
        <v>3081.3671308943631</v>
      </c>
      <c r="J2245">
        <v>6203.4507000966651</v>
      </c>
      <c r="K2245">
        <v>229.19602934400001</v>
      </c>
      <c r="L2245">
        <v>194.22228000000001</v>
      </c>
      <c r="M2245">
        <v>1040.4000000000001</v>
      </c>
      <c r="N2245">
        <v>1680.9200916782961</v>
      </c>
      <c r="O2245">
        <v>841.22500000000002</v>
      </c>
      <c r="P2245">
        <v>586.16079660000003</v>
      </c>
      <c r="Q2245">
        <v>841.32707508171745</v>
      </c>
      <c r="R2245">
        <v>780.73752536826009</v>
      </c>
      <c r="S2245">
        <v>2051.7327568131959</v>
      </c>
      <c r="T2245">
        <v>2478.8429999999998</v>
      </c>
      <c r="U2245">
        <v>232.3</v>
      </c>
      <c r="V2245">
        <v>42</v>
      </c>
      <c r="W2245">
        <v>594.22199999999998</v>
      </c>
      <c r="X2245">
        <v>1521.84</v>
      </c>
      <c r="Y2245">
        <v>13765.53175</v>
      </c>
      <c r="Z2245">
        <v>1428.873926002025</v>
      </c>
      <c r="AA2245">
        <v>11542.96656064685</v>
      </c>
      <c r="AB2245">
        <v>243</v>
      </c>
      <c r="AC2245">
        <v>1087.5268100000001</v>
      </c>
      <c r="AD2245">
        <v>3517.2323833732789</v>
      </c>
      <c r="AE2245">
        <v>1800.3</v>
      </c>
      <c r="AF2245">
        <v>1514.747400420091</v>
      </c>
      <c r="AG2245">
        <v>12302.3505181481</v>
      </c>
      <c r="AH2245">
        <v>2664.0262894500929</v>
      </c>
      <c r="AI2245">
        <v>995.52</v>
      </c>
      <c r="AJ2245">
        <v>7673.1676150526164</v>
      </c>
      <c r="AK2245">
        <v>3219.3862199999999</v>
      </c>
      <c r="AL2245">
        <v>84154.5703125</v>
      </c>
      <c r="AM2245">
        <v>64757.94921875</v>
      </c>
      <c r="AN2245">
        <v>19396.623046875</v>
      </c>
      <c r="AO2245" s="5" t="s">
        <v>1152</v>
      </c>
    </row>
    <row r="2246" spans="1:41" ht="15" x14ac:dyDescent="0.25">
      <c r="A2246">
        <v>2018</v>
      </c>
      <c r="B2246" s="5" t="s">
        <v>1806</v>
      </c>
      <c r="C2246" s="5" t="s">
        <v>474</v>
      </c>
      <c r="D2246" s="5" t="s">
        <v>153</v>
      </c>
      <c r="E2246" s="5" t="s">
        <v>488</v>
      </c>
      <c r="F2246" s="5" t="s">
        <v>488</v>
      </c>
      <c r="G2246" s="5" t="s">
        <v>97</v>
      </c>
      <c r="H2246" s="5" t="s">
        <v>319</v>
      </c>
      <c r="I2246">
        <v>3043.5295917555859</v>
      </c>
      <c r="J2246">
        <v>3620.0559807812679</v>
      </c>
      <c r="K2246">
        <v>223</v>
      </c>
      <c r="L2246">
        <v>218.60799903360001</v>
      </c>
      <c r="M2246">
        <v>123.1935746795717</v>
      </c>
      <c r="N2246">
        <v>1725.397524658202</v>
      </c>
      <c r="O2246">
        <v>885.50000000000011</v>
      </c>
      <c r="P2246">
        <v>581.57600000000002</v>
      </c>
      <c r="Q2246">
        <v>786.20563000000016</v>
      </c>
      <c r="R2246">
        <v>691.15406060543023</v>
      </c>
      <c r="S2246">
        <v>1556.3761757812499</v>
      </c>
      <c r="T2246">
        <v>1946.0221261718741</v>
      </c>
      <c r="U2246">
        <v>210.8</v>
      </c>
      <c r="V2246">
        <v>837</v>
      </c>
      <c r="W2246">
        <v>476.95353481848002</v>
      </c>
      <c r="X2246">
        <v>1547.57461375</v>
      </c>
      <c r="Y2246">
        <v>16863</v>
      </c>
      <c r="Z2246">
        <v>424.46429999999998</v>
      </c>
      <c r="AA2246">
        <v>14670.04213365929</v>
      </c>
      <c r="AB2246">
        <v>170</v>
      </c>
      <c r="AC2246">
        <v>1188.271251629883</v>
      </c>
      <c r="AD2246">
        <v>3002.5628496730001</v>
      </c>
      <c r="AE2246">
        <v>1558.3920229649259</v>
      </c>
      <c r="AF2246">
        <v>2639.7168889935751</v>
      </c>
      <c r="AG2246">
        <v>12919.564589740079</v>
      </c>
      <c r="AH2246">
        <v>2247.9886999999999</v>
      </c>
      <c r="AI2246">
        <v>891.92409984000005</v>
      </c>
      <c r="AJ2246">
        <v>8425.9643921575225</v>
      </c>
      <c r="AK2246">
        <v>3933</v>
      </c>
      <c r="AL2246">
        <v>87407.8359375</v>
      </c>
      <c r="AM2246">
        <v>70403.7421875</v>
      </c>
      <c r="AN2246">
        <v>17004.09375</v>
      </c>
      <c r="AO2246" s="5" t="s">
        <v>2894</v>
      </c>
    </row>
    <row r="2247" spans="1:41" ht="15" x14ac:dyDescent="0.25">
      <c r="A2247">
        <v>2018</v>
      </c>
      <c r="B2247" s="5" t="s">
        <v>1807</v>
      </c>
      <c r="C2247" s="5" t="s">
        <v>474</v>
      </c>
      <c r="D2247" s="5" t="s">
        <v>153</v>
      </c>
      <c r="E2247" s="5" t="s">
        <v>488</v>
      </c>
      <c r="F2247" s="5" t="s">
        <v>488</v>
      </c>
      <c r="G2247" s="5" t="s">
        <v>97</v>
      </c>
      <c r="H2247" s="5" t="s">
        <v>319</v>
      </c>
      <c r="I2247">
        <v>2858.010101706042</v>
      </c>
      <c r="J2247">
        <v>4630.7277000000004</v>
      </c>
      <c r="K2247">
        <v>208.69782613065331</v>
      </c>
      <c r="L2247">
        <v>236.5857</v>
      </c>
      <c r="M2247">
        <v>149.2292358100544</v>
      </c>
      <c r="N2247">
        <v>1889</v>
      </c>
      <c r="O2247">
        <v>885.50000000000011</v>
      </c>
      <c r="P2247">
        <v>654.77469244521149</v>
      </c>
      <c r="Q2247">
        <v>903.16168078049293</v>
      </c>
      <c r="R2247">
        <v>921.13998365219015</v>
      </c>
      <c r="S2247">
        <v>1765.5196605872859</v>
      </c>
      <c r="T2247">
        <v>2065.541401125</v>
      </c>
      <c r="U2247">
        <v>247.05854201355271</v>
      </c>
      <c r="V2247">
        <v>1216</v>
      </c>
      <c r="W2247">
        <v>496.93717620000001</v>
      </c>
      <c r="X2247">
        <v>2888.0774609999999</v>
      </c>
      <c r="Y2247">
        <v>16324.386</v>
      </c>
      <c r="Z2247">
        <v>475.25099999999998</v>
      </c>
      <c r="AA2247">
        <v>14692.43314638415</v>
      </c>
      <c r="AB2247">
        <v>172</v>
      </c>
      <c r="AC2247">
        <v>1216.4292275077121</v>
      </c>
      <c r="AD2247">
        <v>3321.39736380353</v>
      </c>
      <c r="AE2247">
        <v>2065.110768</v>
      </c>
      <c r="AF2247">
        <v>2274.8115403778952</v>
      </c>
      <c r="AG2247">
        <v>15361</v>
      </c>
      <c r="AH2247">
        <v>3254.7398892217302</v>
      </c>
      <c r="AI2247">
        <v>754.51888800000006</v>
      </c>
      <c r="AJ2247">
        <v>9496.7487164320046</v>
      </c>
      <c r="AK2247">
        <v>3705.7229532902688</v>
      </c>
      <c r="AL2247">
        <v>95130.515625</v>
      </c>
      <c r="AM2247">
        <v>75462.6328125</v>
      </c>
      <c r="AN2247">
        <v>19667.8828125</v>
      </c>
      <c r="AO2247" s="5" t="s">
        <v>2893</v>
      </c>
    </row>
    <row r="2248" spans="1:41" ht="15" x14ac:dyDescent="0.25">
      <c r="A2248">
        <v>2018</v>
      </c>
      <c r="B2248" s="5" t="s">
        <v>1808</v>
      </c>
      <c r="C2248" s="5" t="s">
        <v>474</v>
      </c>
      <c r="D2248" s="5" t="s">
        <v>153</v>
      </c>
      <c r="E2248" s="5" t="s">
        <v>488</v>
      </c>
      <c r="F2248" s="5" t="s">
        <v>488</v>
      </c>
      <c r="G2248" s="5" t="s">
        <v>97</v>
      </c>
      <c r="H2248" s="5" t="s">
        <v>319</v>
      </c>
      <c r="I2248">
        <v>2800.6140027196038</v>
      </c>
      <c r="J2248">
        <v>5309.2806049999999</v>
      </c>
      <c r="K2248">
        <v>236.58409604930389</v>
      </c>
      <c r="L2248">
        <v>203.46205816116711</v>
      </c>
      <c r="M2248">
        <v>592.23346559999993</v>
      </c>
      <c r="N2248">
        <v>1794.5180683820799</v>
      </c>
      <c r="O2248">
        <v>746.2013831999999</v>
      </c>
      <c r="P2248">
        <v>623.98302120000005</v>
      </c>
      <c r="Q2248">
        <v>817.37298230026158</v>
      </c>
      <c r="R2248">
        <v>874.24943571447716</v>
      </c>
      <c r="S2248">
        <v>1706.518539190334</v>
      </c>
      <c r="T2248">
        <v>2823.3316124999992</v>
      </c>
      <c r="U2248">
        <v>236.90821687603199</v>
      </c>
      <c r="V2248">
        <v>2165</v>
      </c>
      <c r="W2248">
        <v>593.56843747999994</v>
      </c>
      <c r="X2248">
        <v>2350.2636000000002</v>
      </c>
      <c r="Y2248">
        <v>15297.95119999999</v>
      </c>
      <c r="Z2248">
        <v>895.85957261789986</v>
      </c>
      <c r="AA2248">
        <v>14550.201056297579</v>
      </c>
      <c r="AB2248">
        <v>172</v>
      </c>
      <c r="AC2248">
        <v>1097.0737799999999</v>
      </c>
      <c r="AD2248">
        <v>3481.9759428598909</v>
      </c>
      <c r="AE2248">
        <v>1540.189321987021</v>
      </c>
      <c r="AF2248">
        <v>2400.6654439591671</v>
      </c>
      <c r="AG2248">
        <v>15573.88936208964</v>
      </c>
      <c r="AH2248">
        <v>2264.7299278250061</v>
      </c>
      <c r="AI2248">
        <v>842.72400000000005</v>
      </c>
      <c r="AJ2248">
        <v>9704.7381077006066</v>
      </c>
      <c r="AK2248">
        <v>3496.0690818690018</v>
      </c>
      <c r="AL2248">
        <v>95192.1484375</v>
      </c>
      <c r="AM2248">
        <v>75885.9453125</v>
      </c>
      <c r="AN2248">
        <v>19306.19921875</v>
      </c>
      <c r="AO2248" s="5" t="s">
        <v>2895</v>
      </c>
    </row>
    <row r="2249" spans="1:41" ht="15" x14ac:dyDescent="0.25">
      <c r="A2249">
        <v>2018</v>
      </c>
      <c r="B2249" s="5" t="s">
        <v>1807</v>
      </c>
      <c r="C2249" s="5" t="s">
        <v>474</v>
      </c>
      <c r="D2249" s="5" t="s">
        <v>153</v>
      </c>
      <c r="E2249" s="5" t="s">
        <v>491</v>
      </c>
      <c r="F2249" s="5" t="s">
        <v>491</v>
      </c>
      <c r="G2249" s="5" t="s">
        <v>94</v>
      </c>
      <c r="H2249" s="5" t="s">
        <v>319</v>
      </c>
      <c r="I2249">
        <v>2812.2515528083732</v>
      </c>
      <c r="J2249">
        <v>8246.3891716968501</v>
      </c>
      <c r="K2249">
        <v>263.30975714584997</v>
      </c>
      <c r="L2249">
        <v>731.75150399477423</v>
      </c>
      <c r="M2249">
        <v>1171.6424594219786</v>
      </c>
      <c r="N2249">
        <v>2717.6465760466172</v>
      </c>
      <c r="O2249">
        <v>1901.6117929067168</v>
      </c>
      <c r="P2249">
        <v>904.90273205881624</v>
      </c>
      <c r="Q2249">
        <v>818.22907490042132</v>
      </c>
      <c r="R2249">
        <v>1320.0863476989207</v>
      </c>
      <c r="S2249">
        <v>2255.7193063992904</v>
      </c>
      <c r="T2249">
        <v>3623.5287680621559</v>
      </c>
      <c r="U2249">
        <v>264.9644053224979</v>
      </c>
      <c r="V2249">
        <v>2095.6074708626134</v>
      </c>
      <c r="W2249">
        <v>722.96947941106805</v>
      </c>
      <c r="X2249">
        <v>4193.2475576469024</v>
      </c>
      <c r="Y2249">
        <v>17246.990400206956</v>
      </c>
      <c r="Z2249">
        <v>1285.3461768931593</v>
      </c>
      <c r="AA2249">
        <v>22563.853407704599</v>
      </c>
      <c r="AB2249">
        <v>549.5685298227603</v>
      </c>
      <c r="AC2249">
        <v>1957.7120705224702</v>
      </c>
      <c r="AD2249">
        <v>4273.7850714256656</v>
      </c>
      <c r="AE2249">
        <v>3157.5027070586066</v>
      </c>
      <c r="AF2249">
        <v>3025.5087737715335</v>
      </c>
      <c r="AG2249">
        <v>18378.336604457472</v>
      </c>
      <c r="AH2249">
        <v>3971.8096717732883</v>
      </c>
      <c r="AI2249">
        <v>1219.921351914259</v>
      </c>
      <c r="AJ2249">
        <v>9581.1952555152275</v>
      </c>
      <c r="AK2249">
        <v>3805.635275911503</v>
      </c>
      <c r="AL2249">
        <v>125061.0234375</v>
      </c>
      <c r="AM2249">
        <v>97108.271484375</v>
      </c>
      <c r="AN2249">
        <v>27952.748046875</v>
      </c>
      <c r="AO2249" s="5" t="s">
        <v>2897</v>
      </c>
    </row>
    <row r="2250" spans="1:41" ht="15" x14ac:dyDescent="0.25">
      <c r="A2250">
        <v>2018</v>
      </c>
      <c r="B2250" s="5" t="s">
        <v>803</v>
      </c>
      <c r="C2250" s="5" t="s">
        <v>474</v>
      </c>
      <c r="D2250" s="5" t="s">
        <v>153</v>
      </c>
      <c r="E2250" s="5" t="s">
        <v>491</v>
      </c>
      <c r="F2250" s="5" t="s">
        <v>491</v>
      </c>
      <c r="G2250" s="5" t="s">
        <v>94</v>
      </c>
      <c r="H2250" s="5" t="s">
        <v>319</v>
      </c>
      <c r="I2250">
        <v>3499.3069877505122</v>
      </c>
      <c r="J2250">
        <v>10349.346331666666</v>
      </c>
      <c r="K2250">
        <v>438.76398399999999</v>
      </c>
      <c r="L2250">
        <v>649.6</v>
      </c>
      <c r="M2250">
        <v>2120</v>
      </c>
      <c r="N2250">
        <v>2730.6169408999999</v>
      </c>
      <c r="O2250">
        <v>1889.2639999999999</v>
      </c>
      <c r="P2250">
        <v>888.7</v>
      </c>
      <c r="Q2250">
        <v>825.44440527131906</v>
      </c>
      <c r="R2250">
        <v>1382.726108912399</v>
      </c>
      <c r="S2250">
        <v>3098.555759522274</v>
      </c>
      <c r="T2250">
        <v>4600</v>
      </c>
      <c r="U2250">
        <v>261.15707571908717</v>
      </c>
      <c r="V2250">
        <v>2661</v>
      </c>
      <c r="W2250">
        <v>882</v>
      </c>
      <c r="X2250">
        <v>3325.4901960784318</v>
      </c>
      <c r="Y2250">
        <v>16715</v>
      </c>
      <c r="Z2250">
        <v>2479.4847463291139</v>
      </c>
      <c r="AA2250">
        <v>16620.524123257641</v>
      </c>
      <c r="AB2250">
        <v>555</v>
      </c>
      <c r="AC2250">
        <v>2129.8796300000004</v>
      </c>
      <c r="AD2250">
        <v>4766.27134776</v>
      </c>
      <c r="AE2250">
        <v>3598</v>
      </c>
      <c r="AF2250">
        <v>2524.5947123551623</v>
      </c>
      <c r="AG2250">
        <v>16080.22338537209</v>
      </c>
      <c r="AH2250">
        <v>3874.515374999999</v>
      </c>
      <c r="AI2250">
        <v>1979</v>
      </c>
      <c r="AJ2250">
        <v>8807.2091647949019</v>
      </c>
      <c r="AK2250">
        <v>3756.261</v>
      </c>
      <c r="AL2250">
        <v>123487.93359375</v>
      </c>
      <c r="AM2250">
        <v>92202.818359375</v>
      </c>
      <c r="AN2250">
        <v>31285.1220703125</v>
      </c>
      <c r="AO2250" s="5" t="s">
        <v>1153</v>
      </c>
    </row>
    <row r="2251" spans="1:41" ht="15" x14ac:dyDescent="0.25">
      <c r="A2251">
        <v>2018</v>
      </c>
      <c r="B2251" s="5" t="s">
        <v>1808</v>
      </c>
      <c r="C2251" s="5" t="s">
        <v>474</v>
      </c>
      <c r="D2251" s="5" t="s">
        <v>153</v>
      </c>
      <c r="E2251" s="5" t="s">
        <v>491</v>
      </c>
      <c r="F2251" s="5" t="s">
        <v>491</v>
      </c>
      <c r="G2251" s="5" t="s">
        <v>94</v>
      </c>
      <c r="H2251" s="5" t="s">
        <v>319</v>
      </c>
      <c r="I2251">
        <v>3122.4331553142206</v>
      </c>
      <c r="J2251">
        <v>9122.1740973796223</v>
      </c>
      <c r="K2251">
        <v>307.79692632126938</v>
      </c>
      <c r="L2251">
        <v>752.96426421726983</v>
      </c>
      <c r="M2251">
        <v>1611.7903577687071</v>
      </c>
      <c r="N2251">
        <v>2710.4192439034823</v>
      </c>
      <c r="O2251">
        <v>2085.3601795955046</v>
      </c>
      <c r="P2251">
        <v>1052.109734198523</v>
      </c>
      <c r="Q2251">
        <v>782.58694704142954</v>
      </c>
      <c r="R2251">
        <v>1401.7045803419414</v>
      </c>
      <c r="S2251">
        <v>2496.7210142814547</v>
      </c>
      <c r="T2251">
        <v>5140.0682814502616</v>
      </c>
      <c r="U2251">
        <v>274.3149070410235</v>
      </c>
      <c r="V2251">
        <v>2914.3785587988496</v>
      </c>
      <c r="W2251">
        <v>867.90856067956645</v>
      </c>
      <c r="X2251">
        <v>4025.7175407452251</v>
      </c>
      <c r="Y2251">
        <v>17463.181202310021</v>
      </c>
      <c r="Z2251">
        <v>1831.8473351100386</v>
      </c>
      <c r="AA2251">
        <v>22865.820275005924</v>
      </c>
      <c r="AB2251">
        <v>548.1400940765318</v>
      </c>
      <c r="AC2251">
        <v>1920.7581836131342</v>
      </c>
      <c r="AD2251">
        <v>4636.0380136205395</v>
      </c>
      <c r="AE2251">
        <v>3013.7665978347045</v>
      </c>
      <c r="AF2251">
        <v>3139.6425717219827</v>
      </c>
      <c r="AG2251">
        <v>17833.698328307564</v>
      </c>
      <c r="AH2251">
        <v>3434.3279720918745</v>
      </c>
      <c r="AI2251">
        <v>1316.1385775354088</v>
      </c>
      <c r="AJ2251">
        <v>10787.313051204499</v>
      </c>
      <c r="AK2251">
        <v>3879.8088720034866</v>
      </c>
      <c r="AL2251">
        <v>131338.93359375</v>
      </c>
      <c r="AM2251">
        <v>100989.12109375</v>
      </c>
      <c r="AN2251">
        <v>30349.8154296875</v>
      </c>
      <c r="AO2251" s="5" t="s">
        <v>2896</v>
      </c>
    </row>
    <row r="2252" spans="1:41" ht="15" x14ac:dyDescent="0.25">
      <c r="A2252">
        <v>2018</v>
      </c>
      <c r="B2252" s="5" t="s">
        <v>1806</v>
      </c>
      <c r="C2252" s="5" t="s">
        <v>474</v>
      </c>
      <c r="D2252" s="5" t="s">
        <v>153</v>
      </c>
      <c r="E2252" s="5" t="s">
        <v>491</v>
      </c>
      <c r="F2252" s="5" t="s">
        <v>491</v>
      </c>
      <c r="G2252" s="5" t="s">
        <v>94</v>
      </c>
      <c r="H2252" s="5" t="s">
        <v>319</v>
      </c>
      <c r="I2252">
        <v>2990.9455104979552</v>
      </c>
      <c r="J2252">
        <v>5311.5837148367118</v>
      </c>
      <c r="K2252">
        <v>280.97322795893632</v>
      </c>
      <c r="L2252">
        <v>674.74592699627783</v>
      </c>
      <c r="M2252">
        <v>1019.711940524523</v>
      </c>
      <c r="N2252">
        <v>2574.9042897988656</v>
      </c>
      <c r="O2252">
        <v>2056.0267228382022</v>
      </c>
      <c r="P2252">
        <v>823.43613887235711</v>
      </c>
      <c r="Q2252">
        <v>730.27915750765078</v>
      </c>
      <c r="R2252">
        <v>1082.4198123776284</v>
      </c>
      <c r="S2252">
        <v>2370.8397921206597</v>
      </c>
      <c r="T2252">
        <v>3240.4211691614555</v>
      </c>
      <c r="U2252">
        <v>258.74516512846532</v>
      </c>
      <c r="V2252">
        <v>1811.9696854140166</v>
      </c>
      <c r="W2252">
        <v>709.09849318833744</v>
      </c>
      <c r="X2252">
        <v>2837.4194224904263</v>
      </c>
      <c r="Y2252">
        <v>17066.55997416269</v>
      </c>
      <c r="Z2252">
        <v>1258.226827392755</v>
      </c>
      <c r="AA2252">
        <v>22546.683468673211</v>
      </c>
      <c r="AB2252">
        <v>557.84465696956704</v>
      </c>
      <c r="AC2252">
        <v>1818.4341205565461</v>
      </c>
      <c r="AD2252">
        <v>4092.8970293925768</v>
      </c>
      <c r="AE2252">
        <v>2543.4229828706193</v>
      </c>
      <c r="AF2252">
        <v>3448.0426045744302</v>
      </c>
      <c r="AG2252">
        <v>16740.662004324811</v>
      </c>
      <c r="AH2252">
        <v>3374.4105336068073</v>
      </c>
      <c r="AI2252">
        <v>1358.7209016262432</v>
      </c>
      <c r="AJ2252">
        <v>9043.4066639107423</v>
      </c>
      <c r="AK2252">
        <v>4341.7541867815198</v>
      </c>
      <c r="AL2252">
        <v>116964.5625</v>
      </c>
      <c r="AM2252">
        <v>90724.46875</v>
      </c>
      <c r="AN2252">
        <v>26240.1171875</v>
      </c>
      <c r="AO2252" s="5" t="s">
        <v>2898</v>
      </c>
    </row>
    <row r="2253" spans="1:41" ht="15" x14ac:dyDescent="0.25">
      <c r="A2253">
        <v>2018</v>
      </c>
      <c r="B2253" s="5" t="s">
        <v>1807</v>
      </c>
      <c r="C2253" s="5" t="s">
        <v>474</v>
      </c>
      <c r="D2253" s="5" t="s">
        <v>153</v>
      </c>
      <c r="E2253" s="5" t="s">
        <v>491</v>
      </c>
      <c r="F2253" s="5" t="s">
        <v>491</v>
      </c>
      <c r="G2253" s="5" t="s">
        <v>97</v>
      </c>
      <c r="H2253" s="5" t="s">
        <v>319</v>
      </c>
      <c r="I2253">
        <v>2972.3305057742837</v>
      </c>
      <c r="J2253">
        <v>8964.1665785855585</v>
      </c>
      <c r="K2253">
        <v>284.20276582914573</v>
      </c>
      <c r="L2253">
        <v>785.37810000000002</v>
      </c>
      <c r="M2253">
        <v>1251.3371931604545</v>
      </c>
      <c r="N2253">
        <v>2981</v>
      </c>
      <c r="O2253">
        <v>2205.5</v>
      </c>
      <c r="P2253">
        <v>977.88140659597593</v>
      </c>
      <c r="Q2253">
        <v>904.78033636183568</v>
      </c>
      <c r="R2253">
        <v>1444.6047151633809</v>
      </c>
      <c r="S2253">
        <v>2494.3265100060371</v>
      </c>
      <c r="T2253">
        <v>4131.08280225</v>
      </c>
      <c r="U2253">
        <v>284.94366761355269</v>
      </c>
      <c r="V2253">
        <v>2253</v>
      </c>
      <c r="W2253">
        <v>762.23917619999997</v>
      </c>
      <c r="X2253">
        <v>4710.7460970000002</v>
      </c>
      <c r="Y2253">
        <v>19691.542000000001</v>
      </c>
      <c r="Z2253">
        <v>1421.3009999999999</v>
      </c>
      <c r="AA2253">
        <v>24493.018385620573</v>
      </c>
      <c r="AB2253">
        <v>546</v>
      </c>
      <c r="AC2253">
        <v>2188.67238436864</v>
      </c>
      <c r="AD2253">
        <v>4962.1538194300492</v>
      </c>
      <c r="AE2253">
        <v>3329.0094959999997</v>
      </c>
      <c r="AF2253">
        <v>3247.263246704968</v>
      </c>
      <c r="AG2253">
        <v>20391</v>
      </c>
      <c r="AH2253">
        <v>4547.8677461273019</v>
      </c>
      <c r="AI2253">
        <v>1286.184096</v>
      </c>
      <c r="AJ2253">
        <v>10936.357722313367</v>
      </c>
      <c r="AK2253">
        <v>4281.6315159482692</v>
      </c>
      <c r="AL2253">
        <v>138729.52734375</v>
      </c>
      <c r="AM2253">
        <v>107266.251953125</v>
      </c>
      <c r="AN2253">
        <v>31463.271484375</v>
      </c>
      <c r="AO2253" s="5" t="s">
        <v>2900</v>
      </c>
    </row>
    <row r="2254" spans="1:41" ht="15" x14ac:dyDescent="0.25">
      <c r="A2254">
        <v>2018</v>
      </c>
      <c r="B2254" s="5" t="s">
        <v>1808</v>
      </c>
      <c r="C2254" s="5" t="s">
        <v>474</v>
      </c>
      <c r="D2254" s="5" t="s">
        <v>153</v>
      </c>
      <c r="E2254" s="5" t="s">
        <v>491</v>
      </c>
      <c r="F2254" s="5" t="s">
        <v>491</v>
      </c>
      <c r="G2254" s="5" t="s">
        <v>97</v>
      </c>
      <c r="H2254" s="5" t="s">
        <v>319</v>
      </c>
      <c r="I2254">
        <v>3300.6140027196038</v>
      </c>
      <c r="J2254">
        <v>9642.7193549999993</v>
      </c>
      <c r="K2254">
        <v>322.17802980998385</v>
      </c>
      <c r="L2254">
        <v>783.17556056007038</v>
      </c>
      <c r="M2254">
        <v>1685.7723455999999</v>
      </c>
      <c r="N2254">
        <v>2831.7864553159243</v>
      </c>
      <c r="O2254">
        <v>2077.2183431999997</v>
      </c>
      <c r="P2254">
        <v>1090.3412808</v>
      </c>
      <c r="Q2254">
        <v>818.84587297584096</v>
      </c>
      <c r="R2254">
        <v>1512.642977727952</v>
      </c>
      <c r="S2254">
        <v>2597.5936726303339</v>
      </c>
      <c r="T2254">
        <v>5353.873279999998</v>
      </c>
      <c r="U2254">
        <v>289.968616876032</v>
      </c>
      <c r="V2254">
        <v>3048</v>
      </c>
      <c r="W2254">
        <v>899.44574347999992</v>
      </c>
      <c r="X2254">
        <v>4172.0039999999999</v>
      </c>
      <c r="Y2254">
        <v>18766.421799999989</v>
      </c>
      <c r="Z2254">
        <v>1917.0631846178999</v>
      </c>
      <c r="AA2254">
        <v>24255.910402020669</v>
      </c>
      <c r="AB2254">
        <v>546</v>
      </c>
      <c r="AC2254">
        <v>1976.52475</v>
      </c>
      <c r="AD2254">
        <v>4850.8355637208506</v>
      </c>
      <c r="AE2254">
        <v>3207.8973731990009</v>
      </c>
      <c r="AF2254">
        <v>3375.7429250531218</v>
      </c>
      <c r="AG2254">
        <v>19342.014515542021</v>
      </c>
      <c r="AH2254">
        <v>3635.6483214667801</v>
      </c>
      <c r="AI2254">
        <v>1363.9644000000001</v>
      </c>
      <c r="AJ2254">
        <v>11458.677363900862</v>
      </c>
      <c r="AK2254">
        <v>4076.1700318690018</v>
      </c>
      <c r="AL2254">
        <v>139199.04296875</v>
      </c>
      <c r="AM2254">
        <v>107618.337890625</v>
      </c>
      <c r="AN2254">
        <v>31580.7021484375</v>
      </c>
      <c r="AO2254" s="5" t="s">
        <v>2901</v>
      </c>
    </row>
    <row r="2255" spans="1:41" ht="15" x14ac:dyDescent="0.25">
      <c r="A2255">
        <v>2018</v>
      </c>
      <c r="B2255" s="5" t="s">
        <v>1806</v>
      </c>
      <c r="C2255" s="5" t="s">
        <v>474</v>
      </c>
      <c r="D2255" s="5" t="s">
        <v>153</v>
      </c>
      <c r="E2255" s="5" t="s">
        <v>491</v>
      </c>
      <c r="F2255" s="5" t="s">
        <v>491</v>
      </c>
      <c r="G2255" s="5" t="s">
        <v>97</v>
      </c>
      <c r="H2255" s="5" t="s">
        <v>319</v>
      </c>
      <c r="I2255">
        <v>3170.3433247454018</v>
      </c>
      <c r="J2255">
        <v>5068.2584932812679</v>
      </c>
      <c r="K2255">
        <v>315</v>
      </c>
      <c r="L2255">
        <v>726.48516850559997</v>
      </c>
      <c r="M2255">
        <v>1093.8450652636855</v>
      </c>
      <c r="N2255">
        <v>2840.9660225683583</v>
      </c>
      <c r="O2255">
        <v>2205.5</v>
      </c>
      <c r="P2255">
        <v>892.93600000000004</v>
      </c>
      <c r="Q2255">
        <v>787.64343000000019</v>
      </c>
      <c r="R2255">
        <v>1155.7511448110768</v>
      </c>
      <c r="S2255">
        <v>2552.0154031249995</v>
      </c>
      <c r="T2255">
        <v>3575.2499527343743</v>
      </c>
      <c r="U2255">
        <v>230.8</v>
      </c>
      <c r="V2255">
        <v>1951</v>
      </c>
      <c r="W2255">
        <v>747.02914909848005</v>
      </c>
      <c r="X2255">
        <v>3207.7001085000002</v>
      </c>
      <c r="Y2255">
        <v>20272</v>
      </c>
      <c r="Z2255">
        <v>1381.4793</v>
      </c>
      <c r="AA2255">
        <v>24530.111426069598</v>
      </c>
      <c r="AB2255">
        <v>544</v>
      </c>
      <c r="AC2255">
        <v>2001.4419918241583</v>
      </c>
      <c r="AD2255">
        <v>4379.6743496729996</v>
      </c>
      <c r="AE2255">
        <v>2744.642288262377</v>
      </c>
      <c r="AF2255">
        <v>3712.4371002132211</v>
      </c>
      <c r="AG2255">
        <v>18091.696245581614</v>
      </c>
      <c r="AH2255">
        <v>3660.8636999999999</v>
      </c>
      <c r="AI2255">
        <v>1434.222612</v>
      </c>
      <c r="AJ2255">
        <v>9856.7619023182033</v>
      </c>
      <c r="AK2255">
        <v>4449</v>
      </c>
      <c r="AL2255">
        <v>127578.84765625</v>
      </c>
      <c r="AM2255">
        <v>99414.751953125</v>
      </c>
      <c r="AN2255">
        <v>28164.0986328125</v>
      </c>
      <c r="AO2255" s="5" t="s">
        <v>2899</v>
      </c>
    </row>
    <row r="2256" spans="1:41" ht="15" x14ac:dyDescent="0.25">
      <c r="A2256">
        <v>2018</v>
      </c>
      <c r="B2256" s="5" t="s">
        <v>803</v>
      </c>
      <c r="C2256" s="5" t="s">
        <v>474</v>
      </c>
      <c r="D2256" s="5" t="s">
        <v>153</v>
      </c>
      <c r="E2256" s="5" t="s">
        <v>491</v>
      </c>
      <c r="F2256" s="5" t="s">
        <v>491</v>
      </c>
      <c r="G2256" s="5" t="s">
        <v>97</v>
      </c>
      <c r="H2256" s="5" t="s">
        <v>319</v>
      </c>
      <c r="I2256">
        <v>3605.073541455271</v>
      </c>
      <c r="J2256">
        <v>10784.018877596664</v>
      </c>
      <c r="K2256">
        <v>443.590387824</v>
      </c>
      <c r="L2256">
        <v>672.53088000000002</v>
      </c>
      <c r="M2256">
        <v>2162.4</v>
      </c>
      <c r="N2256">
        <v>2779.030779262157</v>
      </c>
      <c r="O2256">
        <v>2095.2249999999999</v>
      </c>
      <c r="P2256">
        <v>924.60259130000009</v>
      </c>
      <c r="Q2256">
        <v>842.77873778201661</v>
      </c>
      <c r="R2256">
        <v>1400.7015483282598</v>
      </c>
      <c r="S2256">
        <v>3157.4283189531961</v>
      </c>
      <c r="T2256">
        <v>4733.2639999999992</v>
      </c>
      <c r="U2256">
        <v>263.76864647627809</v>
      </c>
      <c r="V2256">
        <v>66</v>
      </c>
      <c r="W2256">
        <v>900.52199999999993</v>
      </c>
      <c r="X2256">
        <v>3459.84</v>
      </c>
      <c r="Y2256">
        <v>17271.910449999999</v>
      </c>
      <c r="Z2256">
        <v>2531.553926002025</v>
      </c>
      <c r="AA2256">
        <v>17251.89856599913</v>
      </c>
      <c r="AB2256">
        <v>555</v>
      </c>
      <c r="AC2256">
        <v>2167.5785000000001</v>
      </c>
      <c r="AD2256">
        <v>4866.3630460629593</v>
      </c>
      <c r="AE2256">
        <v>3669.96</v>
      </c>
      <c r="AF2256">
        <v>2613.712905701299</v>
      </c>
      <c r="AG2256">
        <v>16729.848329917735</v>
      </c>
      <c r="AH2256">
        <v>4034.9987704613432</v>
      </c>
      <c r="AI2256">
        <v>2018.58</v>
      </c>
      <c r="AJ2256">
        <v>9163.020415052617</v>
      </c>
      <c r="AK2256">
        <v>3831.3862199999999</v>
      </c>
      <c r="AL2256">
        <v>124996.578125</v>
      </c>
      <c r="AM2256">
        <v>92737.986328125</v>
      </c>
      <c r="AN2256">
        <v>32258.5966796875</v>
      </c>
      <c r="AO2256" s="5" t="s">
        <v>1154</v>
      </c>
    </row>
    <row r="2257" spans="1:41" ht="15" x14ac:dyDescent="0.25">
      <c r="A2257">
        <v>2018</v>
      </c>
      <c r="B2257" s="5" t="s">
        <v>803</v>
      </c>
      <c r="C2257" s="5" t="s">
        <v>474</v>
      </c>
      <c r="D2257" s="5" t="s">
        <v>153</v>
      </c>
      <c r="E2257" s="5" t="s">
        <v>174</v>
      </c>
      <c r="F2257" s="5" t="s">
        <v>174</v>
      </c>
      <c r="G2257" s="5" t="s">
        <v>94</v>
      </c>
      <c r="H2257" s="5" t="s">
        <v>319</v>
      </c>
      <c r="I2257">
        <v>1342.035301535002</v>
      </c>
      <c r="J2257">
        <v>3196.82</v>
      </c>
      <c r="K2257">
        <v>265.11811999999998</v>
      </c>
      <c r="L2257">
        <v>258</v>
      </c>
      <c r="M2257">
        <v>1300</v>
      </c>
      <c r="N2257">
        <v>1137.9192459000001</v>
      </c>
      <c r="O2257">
        <v>1439.2159999999999</v>
      </c>
      <c r="P2257">
        <v>1067</v>
      </c>
      <c r="Q2257">
        <v>699.53780462263808</v>
      </c>
      <c r="R2257">
        <v>831.33528250000006</v>
      </c>
      <c r="S2257">
        <v>1017.58717220304</v>
      </c>
      <c r="T2257">
        <v>800</v>
      </c>
      <c r="U2257">
        <v>120</v>
      </c>
      <c r="V2257">
        <v>1011</v>
      </c>
      <c r="W2257">
        <v>273</v>
      </c>
      <c r="X2257">
        <v>1097.0588235294119</v>
      </c>
      <c r="Y2257">
        <v>8780</v>
      </c>
      <c r="Z2257">
        <v>983.60724000000016</v>
      </c>
      <c r="AA2257">
        <v>7237.3244700000014</v>
      </c>
      <c r="AB2257">
        <v>87</v>
      </c>
      <c r="AC2257">
        <v>1251.655</v>
      </c>
      <c r="AD2257">
        <v>2866.848413520001</v>
      </c>
      <c r="AE2257">
        <v>1200</v>
      </c>
      <c r="AF2257">
        <v>2582.076377026272</v>
      </c>
      <c r="AG2257">
        <v>9299.9920358741456</v>
      </c>
      <c r="AH2257">
        <v>2500</v>
      </c>
      <c r="AI2257">
        <v>635</v>
      </c>
      <c r="AJ2257">
        <v>4139</v>
      </c>
      <c r="AK2257">
        <v>496.24004000000002</v>
      </c>
      <c r="AL2257">
        <v>57914.375</v>
      </c>
      <c r="AM2257">
        <v>45137.30078125</v>
      </c>
      <c r="AN2257">
        <v>12777.068359375</v>
      </c>
      <c r="AO2257" s="5" t="s">
        <v>1155</v>
      </c>
    </row>
    <row r="2258" spans="1:41" ht="15" x14ac:dyDescent="0.25">
      <c r="A2258">
        <v>2018</v>
      </c>
      <c r="B2258" s="5" t="s">
        <v>1806</v>
      </c>
      <c r="C2258" s="5" t="s">
        <v>474</v>
      </c>
      <c r="D2258" s="5" t="s">
        <v>153</v>
      </c>
      <c r="E2258" s="5" t="s">
        <v>174</v>
      </c>
      <c r="F2258" s="5" t="s">
        <v>174</v>
      </c>
      <c r="G2258" s="5" t="s">
        <v>94</v>
      </c>
      <c r="H2258" s="5" t="s">
        <v>319</v>
      </c>
      <c r="I2258">
        <v>1446.6568481000406</v>
      </c>
      <c r="J2258">
        <v>4672.9489405914801</v>
      </c>
      <c r="K2258">
        <v>250.20973584664404</v>
      </c>
      <c r="L2258">
        <v>271.74418032524864</v>
      </c>
      <c r="M2258">
        <v>1319.4169093722874</v>
      </c>
      <c r="N2258">
        <v>985.45719733042995</v>
      </c>
      <c r="O2258">
        <v>1517.6656108730867</v>
      </c>
      <c r="P2258">
        <v>692.17857252657677</v>
      </c>
      <c r="Q2258">
        <v>592.30899718296814</v>
      </c>
      <c r="R2258">
        <v>716.80987521115208</v>
      </c>
      <c r="S2258">
        <v>824.46158860943365</v>
      </c>
      <c r="T2258">
        <v>984.43174759335352</v>
      </c>
      <c r="U2258">
        <v>142.37710559495272</v>
      </c>
      <c r="V2258">
        <v>733.19656200963311</v>
      </c>
      <c r="W2258">
        <v>267.05787502680943</v>
      </c>
      <c r="X2258">
        <v>1310.5247639836518</v>
      </c>
      <c r="Y2258">
        <v>7077.6540853013812</v>
      </c>
      <c r="Z2258">
        <v>1320.7792613544161</v>
      </c>
      <c r="AA2258">
        <v>8197.7002033555982</v>
      </c>
      <c r="AB2258">
        <v>89.214127125647664</v>
      </c>
      <c r="AC2258">
        <v>1322.5481621508727</v>
      </c>
      <c r="AD2258">
        <v>2638.1673604283205</v>
      </c>
      <c r="AE2258">
        <v>1025.44973707641</v>
      </c>
      <c r="AF2258">
        <v>2956.8410044814241</v>
      </c>
      <c r="AG2258">
        <v>7121.8248274479984</v>
      </c>
      <c r="AH2258">
        <v>2672.2707423342704</v>
      </c>
      <c r="AI2258">
        <v>586.55724960770647</v>
      </c>
      <c r="AJ2258">
        <v>4262.3278629577544</v>
      </c>
      <c r="AK2258">
        <v>496.31767274498242</v>
      </c>
      <c r="AL2258">
        <v>56495.09765625</v>
      </c>
      <c r="AM2258">
        <v>43538.8046875</v>
      </c>
      <c r="AN2258">
        <v>12956.2958984375</v>
      </c>
      <c r="AO2258" s="5" t="s">
        <v>2902</v>
      </c>
    </row>
    <row r="2259" spans="1:41" ht="15" x14ac:dyDescent="0.25">
      <c r="A2259">
        <v>2018</v>
      </c>
      <c r="B2259" s="5" t="s">
        <v>1807</v>
      </c>
      <c r="C2259" s="5" t="s">
        <v>474</v>
      </c>
      <c r="D2259" s="5" t="s">
        <v>153</v>
      </c>
      <c r="E2259" s="5" t="s">
        <v>174</v>
      </c>
      <c r="F2259" s="5" t="s">
        <v>174</v>
      </c>
      <c r="G2259" s="5" t="s">
        <v>94</v>
      </c>
      <c r="H2259" s="5" t="s">
        <v>319</v>
      </c>
      <c r="I2259">
        <v>1793.0606860532373</v>
      </c>
      <c r="J2259">
        <v>3062.9007734812703</v>
      </c>
      <c r="K2259">
        <v>246.09799549755476</v>
      </c>
      <c r="L2259">
        <v>294.91498028950326</v>
      </c>
      <c r="M2259">
        <v>1570.7985407313633</v>
      </c>
      <c r="N2259">
        <v>1068.9409865783359</v>
      </c>
      <c r="O2259">
        <v>1448.6223831820398</v>
      </c>
      <c r="P2259">
        <v>727.44176946626033</v>
      </c>
      <c r="Q2259">
        <v>720.20713087041361</v>
      </c>
      <c r="R2259">
        <v>559.44520231658259</v>
      </c>
      <c r="S2259">
        <v>937.05152243341126</v>
      </c>
      <c r="T2259">
        <v>1006.5357689061544</v>
      </c>
      <c r="U2259">
        <v>145.3437650300487</v>
      </c>
      <c r="V2259">
        <v>732.75803976368047</v>
      </c>
      <c r="W2259">
        <v>258.77028082808323</v>
      </c>
      <c r="X2259">
        <v>1548.0520125776654</v>
      </c>
      <c r="Y2259">
        <v>7322.5477187922734</v>
      </c>
      <c r="Z2259">
        <v>1668.8363048464041</v>
      </c>
      <c r="AA2259">
        <v>8166.7994183285291</v>
      </c>
      <c r="AB2259">
        <v>109.71239881077084</v>
      </c>
      <c r="AC2259">
        <v>1270.2481403595668</v>
      </c>
      <c r="AD2259">
        <v>3021.869354038191</v>
      </c>
      <c r="AE2259">
        <v>1509.8036533592317</v>
      </c>
      <c r="AF2259">
        <v>2597.4314685464128</v>
      </c>
      <c r="AG2259">
        <v>7369.8548999308623</v>
      </c>
      <c r="AH2259">
        <v>2765.6824890818943</v>
      </c>
      <c r="AI2259">
        <v>575.73845981432032</v>
      </c>
      <c r="AJ2259">
        <v>4065.6192787570744</v>
      </c>
      <c r="AK2259">
        <v>508.50187045138932</v>
      </c>
      <c r="AL2259">
        <v>57073.58984375</v>
      </c>
      <c r="AM2259">
        <v>43076.15234375</v>
      </c>
      <c r="AN2259">
        <v>13997.43359375</v>
      </c>
      <c r="AO2259" s="5" t="s">
        <v>2904</v>
      </c>
    </row>
    <row r="2260" spans="1:41" ht="15" x14ac:dyDescent="0.25">
      <c r="A2260">
        <v>2018</v>
      </c>
      <c r="B2260" s="5" t="s">
        <v>1808</v>
      </c>
      <c r="C2260" s="5" t="s">
        <v>474</v>
      </c>
      <c r="D2260" s="5" t="s">
        <v>153</v>
      </c>
      <c r="E2260" s="5" t="s">
        <v>174</v>
      </c>
      <c r="F2260" s="5" t="s">
        <v>174</v>
      </c>
      <c r="G2260" s="5" t="s">
        <v>94</v>
      </c>
      <c r="H2260" s="5" t="s">
        <v>319</v>
      </c>
      <c r="I2260">
        <v>1371.4744781757067</v>
      </c>
      <c r="J2260">
        <v>3015.2392110739875</v>
      </c>
      <c r="K2260">
        <v>287.67717310990201</v>
      </c>
      <c r="L2260">
        <v>273.26901495091522</v>
      </c>
      <c r="M2260">
        <v>1370.8737631928304</v>
      </c>
      <c r="N2260">
        <v>1065.9859107192663</v>
      </c>
      <c r="O2260">
        <v>1954.242218763909</v>
      </c>
      <c r="P2260">
        <v>849.93840008621498</v>
      </c>
      <c r="Q2260">
        <v>692.58353388810031</v>
      </c>
      <c r="R2260">
        <v>819.45758184430281</v>
      </c>
      <c r="S2260">
        <v>975.54239362880401</v>
      </c>
      <c r="T2260">
        <v>903.52762759867881</v>
      </c>
      <c r="U2260">
        <v>144.96598825027692</v>
      </c>
      <c r="V2260">
        <v>774.02200097620153</v>
      </c>
      <c r="W2260">
        <v>228.69288174108783</v>
      </c>
      <c r="X2260">
        <v>1466.7265154685219</v>
      </c>
      <c r="Y2260">
        <v>6871.8295676810631</v>
      </c>
      <c r="Z2260">
        <v>1688.6466444658929</v>
      </c>
      <c r="AA2260">
        <v>8276.0938190530469</v>
      </c>
      <c r="AB2260">
        <v>110.43115448428297</v>
      </c>
      <c r="AC2260">
        <v>1266.9465178105918</v>
      </c>
      <c r="AD2260">
        <v>2838.3475863621393</v>
      </c>
      <c r="AE2260">
        <v>1505.8793793311313</v>
      </c>
      <c r="AF2260">
        <v>2692.7621325502719</v>
      </c>
      <c r="AG2260">
        <v>8565.0849192371716</v>
      </c>
      <c r="AH2260">
        <v>2613.6366234864158</v>
      </c>
      <c r="AI2260">
        <v>637.48893725017899</v>
      </c>
      <c r="AJ2260">
        <v>3662.945679459021</v>
      </c>
      <c r="AK2260">
        <v>498.18509562297055</v>
      </c>
      <c r="AL2260">
        <v>57422.4921875</v>
      </c>
      <c r="AM2260">
        <v>43537.125</v>
      </c>
      <c r="AN2260">
        <v>13885.373046875</v>
      </c>
      <c r="AO2260" s="5" t="s">
        <v>2903</v>
      </c>
    </row>
    <row r="2261" spans="1:41" ht="15" x14ac:dyDescent="0.25">
      <c r="A2261">
        <v>2018</v>
      </c>
      <c r="B2261" s="5" t="s">
        <v>1806</v>
      </c>
      <c r="C2261" s="5" t="s">
        <v>474</v>
      </c>
      <c r="D2261" s="5" t="s">
        <v>153</v>
      </c>
      <c r="E2261" s="5" t="s">
        <v>174</v>
      </c>
      <c r="F2261" s="5" t="s">
        <v>174</v>
      </c>
      <c r="G2261" s="5" t="s">
        <v>97</v>
      </c>
      <c r="H2261" s="5" t="s">
        <v>319</v>
      </c>
      <c r="I2261">
        <v>1533.4277623826081</v>
      </c>
      <c r="J2261">
        <v>4458.8797670019521</v>
      </c>
      <c r="K2261">
        <v>281</v>
      </c>
      <c r="L2261">
        <v>292.58141284800001</v>
      </c>
      <c r="M2261">
        <v>1415.3386049397079</v>
      </c>
      <c r="N2261">
        <v>1087.2832925878899</v>
      </c>
      <c r="O2261">
        <v>1628</v>
      </c>
      <c r="P2261">
        <v>750.6</v>
      </c>
      <c r="Q2261">
        <v>638.835554</v>
      </c>
      <c r="R2261">
        <v>765.37201593474515</v>
      </c>
      <c r="S2261">
        <v>887.46556406249977</v>
      </c>
      <c r="T2261">
        <v>1086.151884375</v>
      </c>
      <c r="U2261">
        <v>127</v>
      </c>
      <c r="V2261">
        <v>789</v>
      </c>
      <c r="W2261">
        <v>281.34316890776159</v>
      </c>
      <c r="X2261">
        <v>1481.4004642945549</v>
      </c>
      <c r="Y2261">
        <v>8443</v>
      </c>
      <c r="Z2261">
        <v>1424.528</v>
      </c>
      <c r="AA2261">
        <v>8918.8505132129594</v>
      </c>
      <c r="AB2261">
        <v>87</v>
      </c>
      <c r="AC2261">
        <v>1455.649890208002</v>
      </c>
      <c r="AD2261">
        <v>2823.0160289</v>
      </c>
      <c r="AE2261">
        <v>1106.576740016279</v>
      </c>
      <c r="AF2261">
        <v>3183.5703624733469</v>
      </c>
      <c r="AG2261">
        <v>7696.2643311964875</v>
      </c>
      <c r="AH2261">
        <v>2899.1193750000002</v>
      </c>
      <c r="AI2261">
        <v>619.1511955200001</v>
      </c>
      <c r="AJ2261">
        <v>4645.6775036392437</v>
      </c>
      <c r="AK2261">
        <v>512</v>
      </c>
      <c r="AL2261">
        <v>61318.0859375</v>
      </c>
      <c r="AM2261">
        <v>47317.09765625</v>
      </c>
      <c r="AN2261">
        <v>14000.986328125</v>
      </c>
      <c r="AO2261" s="5" t="s">
        <v>2905</v>
      </c>
    </row>
    <row r="2262" spans="1:41" ht="15" x14ac:dyDescent="0.25">
      <c r="A2262">
        <v>2018</v>
      </c>
      <c r="B2262" s="5" t="s">
        <v>1807</v>
      </c>
      <c r="C2262" s="5" t="s">
        <v>474</v>
      </c>
      <c r="D2262" s="5" t="s">
        <v>153</v>
      </c>
      <c r="E2262" s="5" t="s">
        <v>174</v>
      </c>
      <c r="F2262" s="5" t="s">
        <v>174</v>
      </c>
      <c r="G2262" s="5" t="s">
        <v>97</v>
      </c>
      <c r="H2262" s="5" t="s">
        <v>319</v>
      </c>
      <c r="I2262">
        <v>1895.125267346154</v>
      </c>
      <c r="J2262">
        <v>3329.5</v>
      </c>
      <c r="K2262">
        <v>265.62529145728638</v>
      </c>
      <c r="L2262">
        <v>316.52789999999999</v>
      </c>
      <c r="M2262">
        <v>1677.6437394980001</v>
      </c>
      <c r="N2262">
        <v>1172</v>
      </c>
      <c r="O2262">
        <v>1628</v>
      </c>
      <c r="P2262">
        <v>786.10855679911515</v>
      </c>
      <c r="Q2262">
        <v>796.38975209775924</v>
      </c>
      <c r="R2262">
        <v>612.21538920603405</v>
      </c>
      <c r="S2262">
        <v>1036.171675711784</v>
      </c>
      <c r="T2262">
        <v>1147.5230006249999</v>
      </c>
      <c r="U2262">
        <v>156.30320390399999</v>
      </c>
      <c r="V2262">
        <v>788</v>
      </c>
      <c r="W2262">
        <v>272.82596472</v>
      </c>
      <c r="X2262">
        <v>1734.157749</v>
      </c>
      <c r="Y2262">
        <v>8360.43</v>
      </c>
      <c r="Z2262">
        <v>1845.354</v>
      </c>
      <c r="AA2262">
        <v>8865.0446663730927</v>
      </c>
      <c r="AB2262">
        <v>109</v>
      </c>
      <c r="AC2262">
        <v>1420.105166618624</v>
      </c>
      <c r="AD2262">
        <v>3508.5949120874111</v>
      </c>
      <c r="AE2262">
        <v>1591.8119999999999</v>
      </c>
      <c r="AF2262">
        <v>2787.8100426499032</v>
      </c>
      <c r="AG2262">
        <v>8165</v>
      </c>
      <c r="AH2262">
        <v>3166.807885461682</v>
      </c>
      <c r="AI2262">
        <v>607.01097600000003</v>
      </c>
      <c r="AJ2262">
        <v>4640.6597099278133</v>
      </c>
      <c r="AK2262">
        <v>572.10359810999989</v>
      </c>
      <c r="AL2262">
        <v>63253.8515625</v>
      </c>
      <c r="AM2262">
        <v>47528.38671875</v>
      </c>
      <c r="AN2262">
        <v>15725.46484375</v>
      </c>
      <c r="AO2262" s="5" t="s">
        <v>2907</v>
      </c>
    </row>
    <row r="2263" spans="1:41" ht="15" x14ac:dyDescent="0.25">
      <c r="A2263">
        <v>2018</v>
      </c>
      <c r="B2263" s="5" t="s">
        <v>1808</v>
      </c>
      <c r="C2263" s="5" t="s">
        <v>474</v>
      </c>
      <c r="D2263" s="5" t="s">
        <v>153</v>
      </c>
      <c r="E2263" s="5" t="s">
        <v>174</v>
      </c>
      <c r="F2263" s="5" t="s">
        <v>174</v>
      </c>
      <c r="G2263" s="5" t="s">
        <v>97</v>
      </c>
      <c r="H2263" s="5" t="s">
        <v>319</v>
      </c>
      <c r="I2263">
        <v>1449.737317622021</v>
      </c>
      <c r="J2263">
        <v>3187.3</v>
      </c>
      <c r="K2263">
        <v>301.11822740267991</v>
      </c>
      <c r="L2263">
        <v>284.23342798394202</v>
      </c>
      <c r="M2263">
        <v>1433.7975581999999</v>
      </c>
      <c r="N2263">
        <v>1113.7186508405421</v>
      </c>
      <c r="O2263">
        <v>1946.612304</v>
      </c>
      <c r="P2263">
        <v>880.82344799999998</v>
      </c>
      <c r="Q2263">
        <v>724.67240932050902</v>
      </c>
      <c r="R2263">
        <v>884.31383767065222</v>
      </c>
      <c r="S2263">
        <v>1014.956310528</v>
      </c>
      <c r="T2263">
        <v>941.11053749999962</v>
      </c>
      <c r="U2263">
        <v>153.2384352</v>
      </c>
      <c r="V2263">
        <v>810</v>
      </c>
      <c r="W2263">
        <v>237.00289219999999</v>
      </c>
      <c r="X2263">
        <v>1520.0244</v>
      </c>
      <c r="Y2263">
        <v>7384.6598000000004</v>
      </c>
      <c r="Z2263">
        <v>1767.2009298414901</v>
      </c>
      <c r="AA2263">
        <v>8779.2254001530982</v>
      </c>
      <c r="AB2263">
        <v>110</v>
      </c>
      <c r="AC2263">
        <v>1303.7305799999999</v>
      </c>
      <c r="AD2263">
        <v>2969.8542966377081</v>
      </c>
      <c r="AE2263">
        <v>1602.8800998662559</v>
      </c>
      <c r="AF2263">
        <v>2895.2571861777101</v>
      </c>
      <c r="AG2263">
        <v>9289.4919373943048</v>
      </c>
      <c r="AH2263">
        <v>2766.8480355749462</v>
      </c>
      <c r="AI2263">
        <v>660.654</v>
      </c>
      <c r="AJ2263">
        <v>3890.9144977236888</v>
      </c>
      <c r="AK2263">
        <v>523.3987611491599</v>
      </c>
      <c r="AL2263">
        <v>60826.7734375</v>
      </c>
      <c r="AM2263">
        <v>46401.3984375</v>
      </c>
      <c r="AN2263">
        <v>14425.376953125</v>
      </c>
      <c r="AO2263" s="5" t="s">
        <v>2906</v>
      </c>
    </row>
    <row r="2264" spans="1:41" ht="15" x14ac:dyDescent="0.25">
      <c r="A2264">
        <v>2018</v>
      </c>
      <c r="B2264" s="5" t="s">
        <v>803</v>
      </c>
      <c r="C2264" s="5" t="s">
        <v>474</v>
      </c>
      <c r="D2264" s="5" t="s">
        <v>153</v>
      </c>
      <c r="E2264" s="5" t="s">
        <v>174</v>
      </c>
      <c r="F2264" s="5" t="s">
        <v>174</v>
      </c>
      <c r="G2264" s="5" t="s">
        <v>97</v>
      </c>
      <c r="H2264" s="5" t="s">
        <v>319</v>
      </c>
      <c r="I2264">
        <v>1382.598318523897</v>
      </c>
      <c r="J2264">
        <v>3331.0864399999991</v>
      </c>
      <c r="K2264">
        <v>268.03441931999998</v>
      </c>
      <c r="L2264">
        <v>267.10739999999998</v>
      </c>
      <c r="M2264">
        <v>1326</v>
      </c>
      <c r="N2264">
        <v>1158.094554129807</v>
      </c>
      <c r="O2264">
        <v>1546.6</v>
      </c>
      <c r="P2264">
        <v>1110.1057330000001</v>
      </c>
      <c r="Q2264">
        <v>714.2280985197134</v>
      </c>
      <c r="R2264">
        <v>842.14264117250002</v>
      </c>
      <c r="S2264">
        <v>1036.921328474898</v>
      </c>
      <c r="T2264">
        <v>790.57749999999999</v>
      </c>
      <c r="U2264">
        <v>121.2</v>
      </c>
      <c r="V2264">
        <v>25</v>
      </c>
      <c r="W2264">
        <v>278.733</v>
      </c>
      <c r="X2264">
        <v>1141.3800000000001</v>
      </c>
      <c r="Y2264">
        <v>9072.3199499999992</v>
      </c>
      <c r="Z2264">
        <v>1004.26299204</v>
      </c>
      <c r="AA2264">
        <v>7512.2533272549554</v>
      </c>
      <c r="AB2264">
        <v>87</v>
      </c>
      <c r="AC2264">
        <v>1273.8093100000001</v>
      </c>
      <c r="AD2264">
        <v>2927.0522302039199</v>
      </c>
      <c r="AE2264">
        <v>1224</v>
      </c>
      <c r="AF2264">
        <v>2673.2236731353</v>
      </c>
      <c r="AG2264">
        <v>9675.7024141314232</v>
      </c>
      <c r="AH2264">
        <v>2603.5506249999989</v>
      </c>
      <c r="AI2264">
        <v>647.70000000000005</v>
      </c>
      <c r="AJ2264">
        <v>4306.2156000000004</v>
      </c>
      <c r="AK2264">
        <v>506.16484079999998</v>
      </c>
      <c r="AL2264">
        <v>58853.05859375</v>
      </c>
      <c r="AM2264">
        <v>45693.3515625</v>
      </c>
      <c r="AN2264">
        <v>13159.7138671875</v>
      </c>
      <c r="AO2264" s="5" t="s">
        <v>1156</v>
      </c>
    </row>
    <row r="2265" spans="1:41" ht="15" x14ac:dyDescent="0.25">
      <c r="A2265">
        <v>2018</v>
      </c>
      <c r="B2265" s="5" t="s">
        <v>1806</v>
      </c>
      <c r="C2265" s="5" t="s">
        <v>474</v>
      </c>
      <c r="D2265" s="5" t="s">
        <v>153</v>
      </c>
      <c r="E2265" s="5" t="s">
        <v>177</v>
      </c>
      <c r="F2265" s="5" t="s">
        <v>177</v>
      </c>
      <c r="G2265" s="5" t="s">
        <v>94</v>
      </c>
      <c r="H2265" s="5" t="s">
        <v>319</v>
      </c>
      <c r="I2265">
        <v>6111.2481641655668</v>
      </c>
      <c r="J2265">
        <v>574.25185276278955</v>
      </c>
      <c r="K2265">
        <v>0</v>
      </c>
      <c r="L2265">
        <v>165.81522248525548</v>
      </c>
      <c r="M2265">
        <v>2200.7289606867912</v>
      </c>
      <c r="N2265">
        <v>2093.9683631100293</v>
      </c>
      <c r="O2265">
        <v>1922.7182570182688</v>
      </c>
      <c r="P2265">
        <v>3589.0740797674348</v>
      </c>
      <c r="Q2265">
        <v>1422.9705225824484</v>
      </c>
      <c r="R2265">
        <v>2286.7502108952217</v>
      </c>
      <c r="S2265">
        <v>2009.8814846697635</v>
      </c>
      <c r="T2265">
        <v>2645.6603216571375</v>
      </c>
      <c r="U2265">
        <v>255.60614232794663</v>
      </c>
      <c r="V2265">
        <v>3049.6875180652432</v>
      </c>
      <c r="W2265">
        <v>1133.121959469433</v>
      </c>
      <c r="X2265">
        <v>4742.5061890198795</v>
      </c>
      <c r="Y2265">
        <v>16691.245370392724</v>
      </c>
      <c r="Z2265">
        <v>1374.293613468516</v>
      </c>
      <c r="AA2265">
        <v>16399.746736962734</v>
      </c>
      <c r="AB2265">
        <v>803.95259386790542</v>
      </c>
      <c r="AC2265">
        <v>2868.6894211440544</v>
      </c>
      <c r="AD2265">
        <v>2083.9020811973355</v>
      </c>
      <c r="AE2265">
        <v>3645.1436331598138</v>
      </c>
      <c r="AF2265">
        <v>8111.0481478646616</v>
      </c>
      <c r="AG2265">
        <v>43582.428491281011</v>
      </c>
      <c r="AH2265">
        <v>7062.8272687308254</v>
      </c>
      <c r="AI2265">
        <v>1158.7582028963432</v>
      </c>
      <c r="AJ2265">
        <v>4530.3356730235382</v>
      </c>
      <c r="AK2265">
        <v>1658.1522248525548</v>
      </c>
      <c r="AL2265">
        <v>144174.5</v>
      </c>
      <c r="AM2265">
        <v>116752.3046875</v>
      </c>
      <c r="AN2265">
        <v>27422.208984375</v>
      </c>
      <c r="AO2265" s="5" t="s">
        <v>2910</v>
      </c>
    </row>
    <row r="2266" spans="1:41" ht="15" x14ac:dyDescent="0.25">
      <c r="A2266">
        <v>2018</v>
      </c>
      <c r="B2266" s="5" t="s">
        <v>1808</v>
      </c>
      <c r="C2266" s="5" t="s">
        <v>474</v>
      </c>
      <c r="D2266" s="5" t="s">
        <v>153</v>
      </c>
      <c r="E2266" s="5" t="s">
        <v>177</v>
      </c>
      <c r="F2266" s="5" t="s">
        <v>177</v>
      </c>
      <c r="G2266" s="5" t="s">
        <v>94</v>
      </c>
      <c r="H2266" s="5" t="s">
        <v>319</v>
      </c>
      <c r="I2266">
        <v>3037.8606679040026</v>
      </c>
      <c r="J2266">
        <v>3952.354858681495</v>
      </c>
      <c r="K2266">
        <v>180.29873730339912</v>
      </c>
      <c r="L2266">
        <v>376.48213210863497</v>
      </c>
      <c r="M2266">
        <v>1837.1038373673018</v>
      </c>
      <c r="N2266">
        <v>1413.4319500887382</v>
      </c>
      <c r="O2266">
        <v>2168.466306236829</v>
      </c>
      <c r="P2266">
        <v>3564.3492282645111</v>
      </c>
      <c r="Q2266">
        <v>1228.1901249599562</v>
      </c>
      <c r="R2266">
        <v>2340.1365554805784</v>
      </c>
      <c r="S2266">
        <v>3226.6372270824445</v>
      </c>
      <c r="T2266">
        <v>1932.5452034749519</v>
      </c>
      <c r="U2266">
        <v>258.5092934518442</v>
      </c>
      <c r="V2266">
        <v>2436.5128357577705</v>
      </c>
      <c r="W2266">
        <v>1942.5843993371595</v>
      </c>
      <c r="X2266">
        <v>2646.0107750103175</v>
      </c>
      <c r="Y2266">
        <v>17143.934773891822</v>
      </c>
      <c r="Z2266">
        <v>698.58266198237357</v>
      </c>
      <c r="AA2266">
        <v>10587.7834239535</v>
      </c>
      <c r="AB2266">
        <v>787.07295559707131</v>
      </c>
      <c r="AC2266">
        <v>3126.205591491429</v>
      </c>
      <c r="AD2266">
        <v>1673.05508058737</v>
      </c>
      <c r="AE2266">
        <v>4460.6675781056865</v>
      </c>
      <c r="AF2266">
        <v>6719.2337905755085</v>
      </c>
      <c r="AG2266">
        <v>41952.885312727049</v>
      </c>
      <c r="AH2266">
        <v>3977.2667897445817</v>
      </c>
      <c r="AI2266">
        <v>1164.5467200160749</v>
      </c>
      <c r="AJ2266">
        <v>4339.2083150458093</v>
      </c>
      <c r="AK2266">
        <v>2270.6884102645849</v>
      </c>
      <c r="AL2266">
        <v>131442.609375</v>
      </c>
      <c r="AM2266">
        <v>107636.3359375</v>
      </c>
      <c r="AN2266">
        <v>23806.275390625</v>
      </c>
      <c r="AO2266" s="5" t="s">
        <v>2909</v>
      </c>
    </row>
    <row r="2267" spans="1:41" ht="15" x14ac:dyDescent="0.25">
      <c r="A2267">
        <v>2018</v>
      </c>
      <c r="B2267" s="5" t="s">
        <v>803</v>
      </c>
      <c r="C2267" s="5" t="s">
        <v>474</v>
      </c>
      <c r="D2267" s="5" t="s">
        <v>153</v>
      </c>
      <c r="E2267" s="5" t="s">
        <v>177</v>
      </c>
      <c r="F2267" s="5" t="s">
        <v>177</v>
      </c>
      <c r="G2267" s="5" t="s">
        <v>94</v>
      </c>
      <c r="H2267" s="5" t="s">
        <v>319</v>
      </c>
      <c r="I2267">
        <v>6305.2851455430873</v>
      </c>
      <c r="J2267">
        <v>3325.2459698009998</v>
      </c>
      <c r="K2267">
        <v>150.875</v>
      </c>
      <c r="L2267">
        <v>259.73527999999999</v>
      </c>
      <c r="M2267">
        <v>2215.9387449999999</v>
      </c>
      <c r="N2267">
        <v>1522.9519374675319</v>
      </c>
      <c r="O2267">
        <v>1830</v>
      </c>
      <c r="P2267">
        <v>3760.4</v>
      </c>
      <c r="Q2267">
        <v>696.45600000000002</v>
      </c>
      <c r="R2267">
        <v>1970</v>
      </c>
      <c r="S2267">
        <v>2949.9509322865561</v>
      </c>
      <c r="T2267">
        <v>2400</v>
      </c>
      <c r="U2267">
        <v>250</v>
      </c>
      <c r="V2267">
        <v>2052</v>
      </c>
      <c r="W2267">
        <v>1935</v>
      </c>
      <c r="X2267">
        <v>2865.6862745098042</v>
      </c>
      <c r="Y2267">
        <v>17685</v>
      </c>
      <c r="Z2267">
        <v>830.78899999999999</v>
      </c>
      <c r="AA2267">
        <v>13880.07862159334</v>
      </c>
      <c r="AB2267">
        <v>784</v>
      </c>
      <c r="AC2267">
        <v>2123.8560000000002</v>
      </c>
      <c r="AD2267">
        <v>1688.1489999999999</v>
      </c>
      <c r="AE2267">
        <v>4764</v>
      </c>
      <c r="AF2267">
        <v>6891</v>
      </c>
      <c r="AG2267">
        <v>42005.058822692154</v>
      </c>
      <c r="AH2267">
        <v>3449.3642673618169</v>
      </c>
      <c r="AI2267">
        <v>1160</v>
      </c>
      <c r="AJ2267">
        <v>4353.1358664459131</v>
      </c>
      <c r="AK2267">
        <v>2253.5050000000001</v>
      </c>
      <c r="AL2267">
        <v>136357.46875</v>
      </c>
      <c r="AM2267">
        <v>112674.9921875</v>
      </c>
      <c r="AN2267">
        <v>23682.470703125</v>
      </c>
      <c r="AO2267" s="5" t="s">
        <v>1157</v>
      </c>
    </row>
    <row r="2268" spans="1:41" ht="15" x14ac:dyDescent="0.25">
      <c r="A2268">
        <v>2018</v>
      </c>
      <c r="B2268" s="5" t="s">
        <v>1807</v>
      </c>
      <c r="C2268" s="5" t="s">
        <v>474</v>
      </c>
      <c r="D2268" s="5" t="s">
        <v>153</v>
      </c>
      <c r="E2268" s="5" t="s">
        <v>177</v>
      </c>
      <c r="F2268" s="5" t="s">
        <v>177</v>
      </c>
      <c r="G2268" s="5" t="s">
        <v>94</v>
      </c>
      <c r="H2268" s="5" t="s">
        <v>319</v>
      </c>
      <c r="I2268">
        <v>4313.4102458334446</v>
      </c>
      <c r="J2268">
        <v>4858.9735177825605</v>
      </c>
      <c r="K2268">
        <v>701.9589975764585</v>
      </c>
      <c r="L2268">
        <v>162.75683383212515</v>
      </c>
      <c r="M2268">
        <v>1796.8349909712133</v>
      </c>
      <c r="N2268">
        <v>3358.8098608398373</v>
      </c>
      <c r="O2268">
        <v>1872.1565301654473</v>
      </c>
      <c r="P2268">
        <v>2720.6661833533353</v>
      </c>
      <c r="Q2268">
        <v>897.8299058642898</v>
      </c>
      <c r="R2268">
        <v>2498.6193600537931</v>
      </c>
      <c r="S2268">
        <v>2576.0699092065802</v>
      </c>
      <c r="T2268">
        <v>2717.6465760466172</v>
      </c>
      <c r="U2268">
        <v>261.69929991560014</v>
      </c>
      <c r="V2268">
        <v>2730.7315410423971</v>
      </c>
      <c r="W2268">
        <v>2021.093627890491</v>
      </c>
      <c r="X2268">
        <v>2793.8696731094133</v>
      </c>
      <c r="Y2268">
        <v>16118.663803263156</v>
      </c>
      <c r="Z2268">
        <v>2038.2349320349626</v>
      </c>
      <c r="AA2268">
        <v>12654.51294922596</v>
      </c>
      <c r="AB2268">
        <v>789.12404282242505</v>
      </c>
      <c r="AC2268">
        <v>2429.7773461394568</v>
      </c>
      <c r="AD2268">
        <v>1662.7970902329671</v>
      </c>
      <c r="AE2268">
        <v>4372.4810682683647</v>
      </c>
      <c r="AF2268">
        <v>7138.3516730824467</v>
      </c>
      <c r="AG2268">
        <v>43621.247152854921</v>
      </c>
      <c r="AH2268">
        <v>5966.0220298379318</v>
      </c>
      <c r="AI2268">
        <v>1137.3854188639546</v>
      </c>
      <c r="AJ2268">
        <v>4750.5486548768677</v>
      </c>
      <c r="AK2268">
        <v>2276.7597524072676</v>
      </c>
      <c r="AL2268">
        <v>141239.046875</v>
      </c>
      <c r="AM2268">
        <v>114927.3125</v>
      </c>
      <c r="AN2268">
        <v>26311.71875</v>
      </c>
      <c r="AO2268" s="5" t="s">
        <v>2908</v>
      </c>
    </row>
    <row r="2269" spans="1:41" ht="15" x14ac:dyDescent="0.25">
      <c r="A2269">
        <v>2018</v>
      </c>
      <c r="B2269" s="5" t="s">
        <v>1808</v>
      </c>
      <c r="C2269" s="5" t="s">
        <v>474</v>
      </c>
      <c r="D2269" s="5" t="s">
        <v>153</v>
      </c>
      <c r="E2269" s="5" t="s">
        <v>177</v>
      </c>
      <c r="F2269" s="5" t="s">
        <v>177</v>
      </c>
      <c r="G2269" s="5" t="s">
        <v>97</v>
      </c>
      <c r="H2269" s="5" t="s">
        <v>319</v>
      </c>
      <c r="I2269">
        <v>3260</v>
      </c>
      <c r="J2269">
        <v>4143.4119089503711</v>
      </c>
      <c r="K2269">
        <v>188.72278113981599</v>
      </c>
      <c r="L2269">
        <v>391.58778028003519</v>
      </c>
      <c r="M2269">
        <v>1921.4278271999999</v>
      </c>
      <c r="N2269">
        <v>1476.722636461104</v>
      </c>
      <c r="O2269">
        <v>2160</v>
      </c>
      <c r="P2269">
        <v>3693.8704932000001</v>
      </c>
      <c r="Q2269">
        <v>1285.0947985462651</v>
      </c>
      <c r="R2269">
        <v>2525.3474785026769</v>
      </c>
      <c r="S2269">
        <v>3357</v>
      </c>
      <c r="T2269">
        <v>2012.930871874999</v>
      </c>
      <c r="U2269">
        <v>273.26105999999999</v>
      </c>
      <c r="V2269">
        <v>2548</v>
      </c>
      <c r="W2269">
        <v>2013.172065</v>
      </c>
      <c r="X2269">
        <v>2742.1614719999998</v>
      </c>
      <c r="Y2269">
        <v>17885</v>
      </c>
      <c r="Z2269">
        <v>731.08008349305589</v>
      </c>
      <c r="AA2269">
        <v>11231.45039183814</v>
      </c>
      <c r="AB2269">
        <v>784</v>
      </c>
      <c r="AC2269">
        <v>3265.265664</v>
      </c>
      <c r="AD2269">
        <v>1750.5712984089739</v>
      </c>
      <c r="AE2269">
        <v>4748</v>
      </c>
      <c r="AF2269">
        <v>7224.5185278758172</v>
      </c>
      <c r="AG2269">
        <v>45501.12386950104</v>
      </c>
      <c r="AH2269">
        <v>4204.2284993164449</v>
      </c>
      <c r="AI2269">
        <v>1206.864</v>
      </c>
      <c r="AJ2269">
        <v>4609.2653342728354</v>
      </c>
      <c r="AK2269">
        <v>2378.1949041749999</v>
      </c>
      <c r="AL2269">
        <v>139512.265625</v>
      </c>
      <c r="AM2269">
        <v>114793</v>
      </c>
      <c r="AN2269">
        <v>24719.2734375</v>
      </c>
      <c r="AO2269" s="5" t="s">
        <v>2912</v>
      </c>
    </row>
    <row r="2270" spans="1:41" ht="15" x14ac:dyDescent="0.25">
      <c r="A2270">
        <v>2018</v>
      </c>
      <c r="B2270" s="5" t="s">
        <v>1806</v>
      </c>
      <c r="C2270" s="5" t="s">
        <v>474</v>
      </c>
      <c r="D2270" s="5" t="s">
        <v>153</v>
      </c>
      <c r="E2270" s="5" t="s">
        <v>177</v>
      </c>
      <c r="F2270" s="5" t="s">
        <v>177</v>
      </c>
      <c r="G2270" s="5" t="s">
        <v>97</v>
      </c>
      <c r="H2270" s="5" t="s">
        <v>319</v>
      </c>
      <c r="I2270">
        <v>6477.8026731417294</v>
      </c>
      <c r="J2270">
        <v>585</v>
      </c>
      <c r="K2270"/>
      <c r="L2270">
        <v>178.52986587743999</v>
      </c>
      <c r="M2270">
        <v>2360.722099999999</v>
      </c>
      <c r="N2270">
        <v>2310.3355707226551</v>
      </c>
      <c r="O2270">
        <v>2160</v>
      </c>
      <c r="P2270">
        <v>3892.0000000000009</v>
      </c>
      <c r="Q2270">
        <v>1254.6610000000001</v>
      </c>
      <c r="R2270">
        <v>2441.6720240308009</v>
      </c>
      <c r="S2270">
        <v>2163.4732656249989</v>
      </c>
      <c r="T2270">
        <v>2919.033189257812</v>
      </c>
      <c r="U2270">
        <v>228</v>
      </c>
      <c r="V2270">
        <v>3283</v>
      </c>
      <c r="W2270">
        <v>1193.7342151175999</v>
      </c>
      <c r="X2270">
        <v>5361.4177988017536</v>
      </c>
      <c r="Y2270">
        <v>17868</v>
      </c>
      <c r="Z2270">
        <v>1508.915672274346</v>
      </c>
      <c r="AA2270">
        <v>17842.4297026196</v>
      </c>
      <c r="AB2270">
        <v>784</v>
      </c>
      <c r="AC2270">
        <v>3157.3953678466009</v>
      </c>
      <c r="AD2270">
        <v>2229.9150031645559</v>
      </c>
      <c r="AE2270">
        <v>3933.5240067183531</v>
      </c>
      <c r="AF2270">
        <v>8733</v>
      </c>
      <c r="AG2270">
        <v>47097.945983715981</v>
      </c>
      <c r="AH2270">
        <v>7575.7015371394182</v>
      </c>
      <c r="AI2270">
        <v>1223.1483407999999</v>
      </c>
      <c r="AJ2270">
        <v>4937.7896766240401</v>
      </c>
      <c r="AK2270">
        <v>1785</v>
      </c>
      <c r="AL2270">
        <v>155486.15625</v>
      </c>
      <c r="AM2270">
        <v>125730</v>
      </c>
      <c r="AN2270">
        <v>29756.14453125</v>
      </c>
      <c r="AO2270" s="5" t="s">
        <v>2911</v>
      </c>
    </row>
    <row r="2271" spans="1:41" ht="15" x14ac:dyDescent="0.25">
      <c r="A2271">
        <v>2018</v>
      </c>
      <c r="B2271" s="5" t="s">
        <v>803</v>
      </c>
      <c r="C2271" s="5" t="s">
        <v>474</v>
      </c>
      <c r="D2271" s="5" t="s">
        <v>153</v>
      </c>
      <c r="E2271" s="5" t="s">
        <v>177</v>
      </c>
      <c r="F2271" s="5" t="s">
        <v>177</v>
      </c>
      <c r="G2271" s="5" t="s">
        <v>97</v>
      </c>
      <c r="H2271" s="5" t="s">
        <v>319</v>
      </c>
      <c r="I2271">
        <v>6667.705068172867</v>
      </c>
      <c r="J2271">
        <v>3464.9063005326411</v>
      </c>
      <c r="K2271">
        <v>152.53462500000001</v>
      </c>
      <c r="L2271">
        <v>268.90393538400002</v>
      </c>
      <c r="M2271">
        <v>2260.2575198999989</v>
      </c>
      <c r="N2271">
        <v>1549.9538753188319</v>
      </c>
      <c r="O2271">
        <v>2023</v>
      </c>
      <c r="P2271">
        <v>3912.3163995999998</v>
      </c>
      <c r="Q2271">
        <v>711.08157599999993</v>
      </c>
      <c r="R2271">
        <v>1995.61</v>
      </c>
      <c r="S2271">
        <v>3057.1019999999999</v>
      </c>
      <c r="T2271">
        <v>2397.2350000000001</v>
      </c>
      <c r="U2271">
        <v>252.5</v>
      </c>
      <c r="V2271">
        <v>50</v>
      </c>
      <c r="W2271">
        <v>1975.635</v>
      </c>
      <c r="X2271">
        <v>2981.46</v>
      </c>
      <c r="Y2271">
        <v>18312</v>
      </c>
      <c r="Z2271">
        <v>848.23556900000005</v>
      </c>
      <c r="AA2271">
        <v>14407.3500144764</v>
      </c>
      <c r="AB2271">
        <v>784</v>
      </c>
      <c r="AC2271">
        <v>2161.4482499999999</v>
      </c>
      <c r="AD2271">
        <v>1723.6001289999999</v>
      </c>
      <c r="AE2271">
        <v>4859.28</v>
      </c>
      <c r="AF2271">
        <v>7134.2522999999992</v>
      </c>
      <c r="AG2271">
        <v>43702.021194070083</v>
      </c>
      <c r="AH2271">
        <v>3588.7185837632342</v>
      </c>
      <c r="AI2271">
        <v>1183.2</v>
      </c>
      <c r="AJ2271">
        <v>4529.0025554503281</v>
      </c>
      <c r="AK2271">
        <v>2280.5455499999998</v>
      </c>
      <c r="AL2271">
        <v>139233.84375</v>
      </c>
      <c r="AM2271">
        <v>114826.5703125</v>
      </c>
      <c r="AN2271">
        <v>24407.287109375</v>
      </c>
      <c r="AO2271" s="5" t="s">
        <v>1158</v>
      </c>
    </row>
    <row r="2272" spans="1:41" ht="15" x14ac:dyDescent="0.25">
      <c r="A2272">
        <v>2018</v>
      </c>
      <c r="B2272" s="5" t="s">
        <v>1807</v>
      </c>
      <c r="C2272" s="5" t="s">
        <v>474</v>
      </c>
      <c r="D2272" s="5" t="s">
        <v>153</v>
      </c>
      <c r="E2272" s="5" t="s">
        <v>177</v>
      </c>
      <c r="F2272" s="5" t="s">
        <v>177</v>
      </c>
      <c r="G2272" s="5" t="s">
        <v>97</v>
      </c>
      <c r="H2272" s="5" t="s">
        <v>319</v>
      </c>
      <c r="I2272">
        <v>4558.9381379510314</v>
      </c>
      <c r="J2272">
        <v>5232.8624507412269</v>
      </c>
      <c r="K2272">
        <v>757.65778971638974</v>
      </c>
      <c r="L2272">
        <v>174.68450999999999</v>
      </c>
      <c r="M2272">
        <v>1919.0551145472</v>
      </c>
      <c r="N2272">
        <v>3683</v>
      </c>
      <c r="O2272">
        <v>2160</v>
      </c>
      <c r="P2272">
        <v>2940.0827072348152</v>
      </c>
      <c r="Q2272">
        <v>987.46974983508755</v>
      </c>
      <c r="R2272">
        <v>2734.3039455139201</v>
      </c>
      <c r="S2272">
        <v>2716</v>
      </c>
      <c r="T2272">
        <v>2899.7120690351999</v>
      </c>
      <c r="U2272">
        <v>281.43236159999998</v>
      </c>
      <c r="V2272">
        <v>2937</v>
      </c>
      <c r="W2272">
        <v>2130.87382776</v>
      </c>
      <c r="X2272">
        <v>3124.1064929999998</v>
      </c>
      <c r="Y2272">
        <v>17148</v>
      </c>
      <c r="Z2272">
        <v>2170</v>
      </c>
      <c r="AA2272">
        <v>13736.44885587809</v>
      </c>
      <c r="AB2272">
        <v>784</v>
      </c>
      <c r="AC2272">
        <v>2716.4293757665291</v>
      </c>
      <c r="AD2272">
        <v>1828.811689156463</v>
      </c>
      <c r="AE2272">
        <v>4609.9821117510246</v>
      </c>
      <c r="AF2272">
        <v>7661.5567044480003</v>
      </c>
      <c r="AG2272">
        <v>48635</v>
      </c>
      <c r="AH2272">
        <v>6790.5125950184274</v>
      </c>
      <c r="AI2272">
        <v>1199.1650400000001</v>
      </c>
      <c r="AJ2272">
        <v>5422.4653690343994</v>
      </c>
      <c r="AK2272">
        <v>2463.3971450189988</v>
      </c>
      <c r="AL2272">
        <v>154402.953125</v>
      </c>
      <c r="AM2272">
        <v>125629.65625</v>
      </c>
      <c r="AN2272">
        <v>28773.29296875</v>
      </c>
      <c r="AO2272" s="5" t="s">
        <v>2913</v>
      </c>
    </row>
    <row r="2273" spans="1:41" ht="15" x14ac:dyDescent="0.25">
      <c r="A2273">
        <v>2018</v>
      </c>
      <c r="B2273" s="5" t="s">
        <v>1807</v>
      </c>
      <c r="C2273" s="5" t="s">
        <v>474</v>
      </c>
      <c r="D2273" s="5" t="s">
        <v>153</v>
      </c>
      <c r="E2273" s="5" t="s">
        <v>183</v>
      </c>
      <c r="F2273" s="5" t="s">
        <v>184</v>
      </c>
      <c r="G2273" s="5" t="s">
        <v>94</v>
      </c>
      <c r="H2273" s="5" t="s">
        <v>319</v>
      </c>
      <c r="I2273">
        <v>14827.787964692185</v>
      </c>
      <c r="J2273">
        <v>21262.060223805765</v>
      </c>
      <c r="K2273">
        <v>2667.245875304342</v>
      </c>
      <c r="L2273">
        <v>2925.5012450045824</v>
      </c>
      <c r="M2273">
        <v>10197.255915629306</v>
      </c>
      <c r="N2273">
        <v>10823.279123047878</v>
      </c>
      <c r="O2273">
        <v>6643.111917922165</v>
      </c>
      <c r="P2273">
        <v>9221.2102358274897</v>
      </c>
      <c r="Q2273">
        <v>4674.9265489164354</v>
      </c>
      <c r="R2273">
        <v>7976.3727015813647</v>
      </c>
      <c r="S2273">
        <v>9555.3054570268414</v>
      </c>
      <c r="T2273">
        <v>11977.775649983238</v>
      </c>
      <c r="U2273">
        <v>2405.6303114748134</v>
      </c>
      <c r="V2273">
        <v>9995.9067210070189</v>
      </c>
      <c r="W2273">
        <v>4416.4726141275796</v>
      </c>
      <c r="X2273">
        <v>16137.494817114442</v>
      </c>
      <c r="Y2273">
        <v>58075.100794347301</v>
      </c>
      <c r="Z2273">
        <v>6978.3124858263682</v>
      </c>
      <c r="AA2273">
        <v>75757.211953068749</v>
      </c>
      <c r="AB2273">
        <v>2246.5878361985365</v>
      </c>
      <c r="AC2273">
        <v>9987.8544348557698</v>
      </c>
      <c r="AD2273">
        <v>13426.11109165939</v>
      </c>
      <c r="AE2273">
        <v>13058.240851257033</v>
      </c>
      <c r="AF2273">
        <v>35656.251800633894</v>
      </c>
      <c r="AG2273">
        <v>110653.50975469808</v>
      </c>
      <c r="AH2273">
        <v>22787.94368930782</v>
      </c>
      <c r="AI2273">
        <v>4922.9664457200015</v>
      </c>
      <c r="AJ2273">
        <v>33548.668793611148</v>
      </c>
      <c r="AK2273">
        <v>8618.8525540690953</v>
      </c>
      <c r="AL2273">
        <v>541425</v>
      </c>
      <c r="AM2273">
        <v>427827.8125</v>
      </c>
      <c r="AN2273">
        <v>113597.125</v>
      </c>
      <c r="AO2273" s="5" t="s">
        <v>2914</v>
      </c>
    </row>
    <row r="2274" spans="1:41" ht="15" x14ac:dyDescent="0.25">
      <c r="A2274">
        <v>2018</v>
      </c>
      <c r="B2274" s="5" t="s">
        <v>1808</v>
      </c>
      <c r="C2274" s="5" t="s">
        <v>474</v>
      </c>
      <c r="D2274" s="5" t="s">
        <v>153</v>
      </c>
      <c r="E2274" s="5" t="s">
        <v>183</v>
      </c>
      <c r="F2274" s="5" t="s">
        <v>184</v>
      </c>
      <c r="G2274" s="5" t="s">
        <v>94</v>
      </c>
      <c r="H2274" s="5" t="s">
        <v>319</v>
      </c>
      <c r="I2274">
        <v>13722.114865592499</v>
      </c>
      <c r="J2274">
        <v>19341.844488230501</v>
      </c>
      <c r="K2274">
        <v>2664.4923322408899</v>
      </c>
      <c r="L2274">
        <v>3581.9866564069607</v>
      </c>
      <c r="M2274">
        <v>10462.665475439286</v>
      </c>
      <c r="N2274">
        <v>10398.715038520904</v>
      </c>
      <c r="O2274">
        <v>8090.1347029664921</v>
      </c>
      <c r="P2274">
        <v>10262.199531653518</v>
      </c>
      <c r="Q2274">
        <v>6097.1033664963579</v>
      </c>
      <c r="R2274">
        <v>8370.6189064046885</v>
      </c>
      <c r="S2274">
        <v>11607.514378394371</v>
      </c>
      <c r="T2274">
        <v>11705.702375333994</v>
      </c>
      <c r="U2274">
        <v>2065.0723871112527</v>
      </c>
      <c r="V2274">
        <v>10622.473141801802</v>
      </c>
      <c r="W2274">
        <v>4801.0446371835133</v>
      </c>
      <c r="X2274">
        <v>15439.881668240712</v>
      </c>
      <c r="Y2274">
        <v>58228.339920389968</v>
      </c>
      <c r="Z2274">
        <v>6495.6444225503474</v>
      </c>
      <c r="AA2274">
        <v>80832.753575147959</v>
      </c>
      <c r="AB2274">
        <v>2241.7524360309444</v>
      </c>
      <c r="AC2274">
        <v>10418.937480971819</v>
      </c>
      <c r="AD2274">
        <v>13873.276270344804</v>
      </c>
      <c r="AE2274">
        <v>13530.060271487742</v>
      </c>
      <c r="AF2274">
        <v>36236.148694064752</v>
      </c>
      <c r="AG2274">
        <v>109184.01218521396</v>
      </c>
      <c r="AH2274">
        <v>20403.00893613042</v>
      </c>
      <c r="AI2274">
        <v>5058.7507949663805</v>
      </c>
      <c r="AJ2274">
        <v>30985.137203048016</v>
      </c>
      <c r="AK2274">
        <v>8621.0378040711075</v>
      </c>
      <c r="AL2274">
        <v>545342.4375</v>
      </c>
      <c r="AM2274">
        <v>430373.125</v>
      </c>
      <c r="AN2274">
        <v>114969.2578125</v>
      </c>
      <c r="AO2274" s="5" t="s">
        <v>2916</v>
      </c>
    </row>
    <row r="2275" spans="1:41" ht="15" x14ac:dyDescent="0.25">
      <c r="A2275">
        <v>2018</v>
      </c>
      <c r="B2275" s="5" t="s">
        <v>1806</v>
      </c>
      <c r="C2275" s="5" t="s">
        <v>474</v>
      </c>
      <c r="D2275" s="5" t="s">
        <v>153</v>
      </c>
      <c r="E2275" s="5" t="s">
        <v>183</v>
      </c>
      <c r="F2275" s="5" t="s">
        <v>184</v>
      </c>
      <c r="G2275" s="5" t="s">
        <v>94</v>
      </c>
      <c r="H2275" s="5" t="s">
        <v>319</v>
      </c>
      <c r="I2275">
        <v>16066.01824608877</v>
      </c>
      <c r="J2275">
        <v>12246.059470799873</v>
      </c>
      <c r="K2275">
        <v>914.70116547215764</v>
      </c>
      <c r="L2275">
        <v>2829.2209518425007</v>
      </c>
      <c r="M2275">
        <v>10192.492766721127</v>
      </c>
      <c r="N2275">
        <v>9246.4802792179889</v>
      </c>
      <c r="O2275">
        <v>7021.2543497621791</v>
      </c>
      <c r="P2275">
        <v>8673.2538761922751</v>
      </c>
      <c r="Q2275">
        <v>5566.5753564730303</v>
      </c>
      <c r="R2275">
        <v>8981.7983330266579</v>
      </c>
      <c r="S2275">
        <v>15125.383621877047</v>
      </c>
      <c r="T2275">
        <v>11382.492081548151</v>
      </c>
      <c r="U2275">
        <v>2404.7156811116033</v>
      </c>
      <c r="V2275">
        <v>9769.4596451269572</v>
      </c>
      <c r="W2275">
        <v>3693.5981714676332</v>
      </c>
      <c r="X2275">
        <v>15246.822845388735</v>
      </c>
      <c r="Y2275">
        <v>62215.060998162866</v>
      </c>
      <c r="Z2275">
        <v>6168.5173111679387</v>
      </c>
      <c r="AA2275">
        <v>81437.854794498489</v>
      </c>
      <c r="AB2275">
        <v>2262.1421199905603</v>
      </c>
      <c r="AC2275">
        <v>10153.205943731253</v>
      </c>
      <c r="AD2275">
        <v>13063.396238850946</v>
      </c>
      <c r="AE2275">
        <v>13593.353010201517</v>
      </c>
      <c r="AF2275">
        <v>35448.91336737173</v>
      </c>
      <c r="AG2275">
        <v>108491.26725527183</v>
      </c>
      <c r="AH2275">
        <v>22250.840743358513</v>
      </c>
      <c r="AI2275">
        <v>5026.7546111485617</v>
      </c>
      <c r="AJ2275">
        <v>34808.061675993791</v>
      </c>
      <c r="AK2275">
        <v>8579.937950118323</v>
      </c>
      <c r="AL2275">
        <v>542859.625</v>
      </c>
      <c r="AM2275">
        <v>428099.84375</v>
      </c>
      <c r="AN2275">
        <v>114759.828125</v>
      </c>
      <c r="AO2275" s="5" t="s">
        <v>2915</v>
      </c>
    </row>
    <row r="2276" spans="1:41" ht="15" x14ac:dyDescent="0.25">
      <c r="A2276">
        <v>2018</v>
      </c>
      <c r="B2276" s="5" t="s">
        <v>803</v>
      </c>
      <c r="C2276" s="5" t="s">
        <v>474</v>
      </c>
      <c r="D2276" s="5" t="s">
        <v>153</v>
      </c>
      <c r="E2276" s="5" t="s">
        <v>183</v>
      </c>
      <c r="F2276" s="5" t="s">
        <v>184</v>
      </c>
      <c r="G2276" s="5" t="s">
        <v>94</v>
      </c>
      <c r="H2276" s="5" t="s">
        <v>319</v>
      </c>
      <c r="I2276">
        <v>23816.919900978392</v>
      </c>
      <c r="J2276">
        <v>19986.200609635169</v>
      </c>
      <c r="K2276">
        <v>2985.429158204121</v>
      </c>
      <c r="L2276">
        <v>3794.89</v>
      </c>
      <c r="M2276">
        <v>11920.557876049999</v>
      </c>
      <c r="N2276">
        <v>10906.712654267531</v>
      </c>
      <c r="O2276">
        <v>6593.4159999999993</v>
      </c>
      <c r="P2276">
        <v>10541.3</v>
      </c>
      <c r="Q2276">
        <v>4788.1103129715993</v>
      </c>
      <c r="R2276">
        <v>8297.1616637761726</v>
      </c>
      <c r="S2276">
        <v>11574.134722563151</v>
      </c>
      <c r="T2276">
        <v>12200</v>
      </c>
      <c r="U2276">
        <v>2110.1570757190871</v>
      </c>
      <c r="V2276">
        <v>10940</v>
      </c>
      <c r="W2276">
        <v>4795</v>
      </c>
      <c r="X2276">
        <v>14339.215686274511</v>
      </c>
      <c r="Y2276">
        <v>62691</v>
      </c>
      <c r="Z2276">
        <v>6182.3689063291131</v>
      </c>
      <c r="AA2276">
        <v>75670.884373660054</v>
      </c>
      <c r="AB2276">
        <v>2211</v>
      </c>
      <c r="AC2276">
        <v>11268.89863</v>
      </c>
      <c r="AD2276">
        <v>13579.30143424</v>
      </c>
      <c r="AE2276">
        <v>13947</v>
      </c>
      <c r="AF2276">
        <v>37118.3732460096</v>
      </c>
      <c r="AG2276">
        <v>110350.47050994899</v>
      </c>
      <c r="AH2276">
        <v>25265.908456351459</v>
      </c>
      <c r="AI2276">
        <v>6139</v>
      </c>
      <c r="AJ2276">
        <v>29771.939337007509</v>
      </c>
      <c r="AK2276">
        <v>8501.0502747826085</v>
      </c>
      <c r="AL2276">
        <v>562286.4375</v>
      </c>
      <c r="AM2276">
        <v>442182.40625</v>
      </c>
      <c r="AN2276">
        <v>120104.0078125</v>
      </c>
      <c r="AO2276" s="5" t="s">
        <v>1159</v>
      </c>
    </row>
    <row r="2277" spans="1:41" ht="15" x14ac:dyDescent="0.25">
      <c r="A2277">
        <v>2018</v>
      </c>
      <c r="B2277" s="5" t="s">
        <v>1808</v>
      </c>
      <c r="C2277" s="5" t="s">
        <v>474</v>
      </c>
      <c r="D2277" s="5" t="s">
        <v>153</v>
      </c>
      <c r="E2277" s="5" t="s">
        <v>183</v>
      </c>
      <c r="F2277" s="5" t="s">
        <v>184</v>
      </c>
      <c r="G2277" s="5" t="s">
        <v>97</v>
      </c>
      <c r="H2277" s="5" t="s">
        <v>319</v>
      </c>
      <c r="I2277">
        <v>14615</v>
      </c>
      <c r="J2277">
        <v>20385.521127482541</v>
      </c>
      <c r="K2277">
        <v>2788.9846084725468</v>
      </c>
      <c r="L2277">
        <v>3725.7072358758442</v>
      </c>
      <c r="M2277">
        <v>10942.907081400001</v>
      </c>
      <c r="N2277">
        <v>10864.34892498945</v>
      </c>
      <c r="O2277">
        <v>8058.5485271999996</v>
      </c>
      <c r="P2277">
        <v>10635.1071732</v>
      </c>
      <c r="Q2277">
        <v>6379.5951972328839</v>
      </c>
      <c r="R2277">
        <v>9033.114456200954</v>
      </c>
      <c r="S2277">
        <v>12076.481806262331</v>
      </c>
      <c r="T2277">
        <v>12192.6098525</v>
      </c>
      <c r="U2277">
        <v>2182.9152133900802</v>
      </c>
      <c r="V2277">
        <v>11109</v>
      </c>
      <c r="W2277">
        <v>4975.500137699999</v>
      </c>
      <c r="X2277">
        <v>16000.93584</v>
      </c>
      <c r="Y2277">
        <v>61653.27719999999</v>
      </c>
      <c r="Z2277">
        <v>6797.8158136697812</v>
      </c>
      <c r="AA2277">
        <v>85746.848557651261</v>
      </c>
      <c r="AB2277">
        <v>2233</v>
      </c>
      <c r="AC2277">
        <v>10828.464566000001</v>
      </c>
      <c r="AD2277">
        <v>14516.05481227649</v>
      </c>
      <c r="AE2277">
        <v>14401.59461429873</v>
      </c>
      <c r="AF2277">
        <v>38961.098211275588</v>
      </c>
      <c r="AG2277">
        <v>118418.4407335963</v>
      </c>
      <c r="AH2277">
        <v>21580.188237279679</v>
      </c>
      <c r="AI2277">
        <v>5242.5755999999992</v>
      </c>
      <c r="AJ2277">
        <v>32913.542844321593</v>
      </c>
      <c r="AK2277">
        <v>9032.7285459232626</v>
      </c>
      <c r="AL2277">
        <v>578291.9375</v>
      </c>
      <c r="AM2277">
        <v>458651.375</v>
      </c>
      <c r="AN2277">
        <v>119640.515625</v>
      </c>
      <c r="AO2277" s="5" t="s">
        <v>2917</v>
      </c>
    </row>
    <row r="2278" spans="1:41" ht="15" x14ac:dyDescent="0.25">
      <c r="A2278">
        <v>2018</v>
      </c>
      <c r="B2278" s="5" t="s">
        <v>1806</v>
      </c>
      <c r="C2278" s="5" t="s">
        <v>474</v>
      </c>
      <c r="D2278" s="5" t="s">
        <v>153</v>
      </c>
      <c r="E2278" s="5" t="s">
        <v>183</v>
      </c>
      <c r="F2278" s="5" t="s">
        <v>184</v>
      </c>
      <c r="G2278" s="5" t="s">
        <v>97</v>
      </c>
      <c r="H2278" s="5" t="s">
        <v>319</v>
      </c>
      <c r="I2278">
        <v>17029.662868463751</v>
      </c>
      <c r="J2278">
        <v>11741.619636101679</v>
      </c>
      <c r="K2278">
        <v>1026</v>
      </c>
      <c r="L2278">
        <v>3046.1644564328162</v>
      </c>
      <c r="M2278">
        <v>10933.487657189589</v>
      </c>
      <c r="N2278">
        <v>10201.907855634759</v>
      </c>
      <c r="O2278">
        <v>7632.5</v>
      </c>
      <c r="P2278">
        <v>9405.2960000000003</v>
      </c>
      <c r="Q2278">
        <v>5192.2019840000003</v>
      </c>
      <c r="R2278">
        <v>9590.2935138036919</v>
      </c>
      <c r="S2278">
        <v>15294.706237109371</v>
      </c>
      <c r="T2278">
        <v>12558.63116308594</v>
      </c>
      <c r="U2278">
        <v>2145</v>
      </c>
      <c r="V2278">
        <v>10517</v>
      </c>
      <c r="W2278">
        <v>3891.173829374241</v>
      </c>
      <c r="X2278">
        <v>17235.876708756681</v>
      </c>
      <c r="Y2278">
        <v>70157</v>
      </c>
      <c r="Z2278">
        <v>6747.1372639568781</v>
      </c>
      <c r="AA2278">
        <v>88601.929201017003</v>
      </c>
      <c r="AB2278">
        <v>2206</v>
      </c>
      <c r="AC2278">
        <v>11175.028282686941</v>
      </c>
      <c r="AD2278">
        <v>13978.710193791811</v>
      </c>
      <c r="AE2278">
        <v>14668.771872529551</v>
      </c>
      <c r="AF2278">
        <v>38167.121535181243</v>
      </c>
      <c r="AG2278">
        <v>117243.6847757559</v>
      </c>
      <c r="AH2278">
        <v>23960.54016153781</v>
      </c>
      <c r="AI2278">
        <v>5306.0824483200004</v>
      </c>
      <c r="AJ2278">
        <v>37938.665037662882</v>
      </c>
      <c r="AK2278">
        <v>8965</v>
      </c>
      <c r="AL2278">
        <v>586557.25</v>
      </c>
      <c r="AM2278">
        <v>463568.5</v>
      </c>
      <c r="AN2278">
        <v>122988.71875</v>
      </c>
      <c r="AO2278" s="5" t="s">
        <v>2919</v>
      </c>
    </row>
    <row r="2279" spans="1:41" ht="15" x14ac:dyDescent="0.25">
      <c r="A2279">
        <v>2018</v>
      </c>
      <c r="B2279" s="5" t="s">
        <v>1807</v>
      </c>
      <c r="C2279" s="5" t="s">
        <v>474</v>
      </c>
      <c r="D2279" s="5" t="s">
        <v>153</v>
      </c>
      <c r="E2279" s="5" t="s">
        <v>183</v>
      </c>
      <c r="F2279" s="5" t="s">
        <v>184</v>
      </c>
      <c r="G2279" s="5" t="s">
        <v>97</v>
      </c>
      <c r="H2279" s="5" t="s">
        <v>319</v>
      </c>
      <c r="I2279">
        <v>15671.81515344708</v>
      </c>
      <c r="J2279">
        <v>23039.49837981139</v>
      </c>
      <c r="K2279">
        <v>2878.8855495696239</v>
      </c>
      <c r="L2279">
        <v>3139.8973515000012</v>
      </c>
      <c r="M2279">
        <v>10890.869900445199</v>
      </c>
      <c r="N2279">
        <v>11869</v>
      </c>
      <c r="O2279">
        <v>7632.5</v>
      </c>
      <c r="P2279">
        <v>9964.8832039796525</v>
      </c>
      <c r="Q2279">
        <v>5151.4437006507196</v>
      </c>
      <c r="R2279">
        <v>8728.7514446994028</v>
      </c>
      <c r="S2279">
        <v>10247.38433441298</v>
      </c>
      <c r="T2279">
        <v>13206.8347447786</v>
      </c>
      <c r="U2279">
        <v>2587.023426937882</v>
      </c>
      <c r="V2279">
        <v>10750</v>
      </c>
      <c r="W2279">
        <v>4656.3631563600002</v>
      </c>
      <c r="X2279">
        <v>18070.426399</v>
      </c>
      <c r="Y2279">
        <v>64079.003999999994</v>
      </c>
      <c r="Z2279">
        <v>7570.3130000000001</v>
      </c>
      <c r="AA2279">
        <v>82234.30420693499</v>
      </c>
      <c r="AB2279">
        <v>2232</v>
      </c>
      <c r="AC2279">
        <v>11145.0419190825</v>
      </c>
      <c r="AD2279">
        <v>15292.319886687441</v>
      </c>
      <c r="AE2279">
        <v>13767.528274072491</v>
      </c>
      <c r="AF2279">
        <v>38269.67450605701</v>
      </c>
      <c r="AG2279">
        <v>123148</v>
      </c>
      <c r="AH2279">
        <v>25992.375344552362</v>
      </c>
      <c r="AI2279">
        <v>5190.3683279999996</v>
      </c>
      <c r="AJ2279">
        <v>38293.786239576308</v>
      </c>
      <c r="AK2279">
        <v>9496.9552909526537</v>
      </c>
      <c r="AL2279">
        <v>595197.25</v>
      </c>
      <c r="AM2279">
        <v>469409.96875</v>
      </c>
      <c r="AN2279">
        <v>125787.28125</v>
      </c>
      <c r="AO2279" s="5" t="s">
        <v>2918</v>
      </c>
    </row>
    <row r="2280" spans="1:41" ht="15" x14ac:dyDescent="0.25">
      <c r="A2280">
        <v>2018</v>
      </c>
      <c r="B2280" s="5" t="s">
        <v>803</v>
      </c>
      <c r="C2280" s="5" t="s">
        <v>474</v>
      </c>
      <c r="D2280" s="5" t="s">
        <v>153</v>
      </c>
      <c r="E2280" s="5" t="s">
        <v>183</v>
      </c>
      <c r="F2280" s="5" t="s">
        <v>184</v>
      </c>
      <c r="G2280" s="5" t="s">
        <v>97</v>
      </c>
      <c r="H2280" s="5" t="s">
        <v>319</v>
      </c>
      <c r="I2280">
        <v>24860.164717795</v>
      </c>
      <c r="J2280">
        <v>20825.621035239841</v>
      </c>
      <c r="K2280">
        <v>3380.1815491440002</v>
      </c>
      <c r="L2280">
        <v>3928.8496169999999</v>
      </c>
      <c r="M2280">
        <v>12158.951033571</v>
      </c>
      <c r="N2280">
        <v>11100.088669627699</v>
      </c>
      <c r="O2280">
        <v>7249.4</v>
      </c>
      <c r="P2280">
        <v>10967.157978699999</v>
      </c>
      <c r="Q2280">
        <v>4888.6606295440024</v>
      </c>
      <c r="R2280">
        <v>8405.0247654052637</v>
      </c>
      <c r="S2280">
        <v>11920.217282291849</v>
      </c>
      <c r="T2280">
        <v>12317.7075</v>
      </c>
      <c r="U2280">
        <v>2131.258646476278</v>
      </c>
      <c r="V2280">
        <v>270</v>
      </c>
      <c r="W2280">
        <v>4895.6949999999997</v>
      </c>
      <c r="X2280">
        <v>14918.52</v>
      </c>
      <c r="Y2280">
        <v>64761.303449999999</v>
      </c>
      <c r="Z2280">
        <v>6312.1986533620257</v>
      </c>
      <c r="AA2280">
        <v>78545.442486199958</v>
      </c>
      <c r="AB2280">
        <v>2211</v>
      </c>
      <c r="AC2280">
        <v>11468.35815</v>
      </c>
      <c r="AD2280">
        <v>13864.46676435904</v>
      </c>
      <c r="AE2280">
        <v>14225.94</v>
      </c>
      <c r="AF2280">
        <v>38428.651821593732</v>
      </c>
      <c r="AG2280">
        <v>114808.5191680804</v>
      </c>
      <c r="AH2280">
        <v>26295.271355527839</v>
      </c>
      <c r="AI2280">
        <v>6261.7800000000007</v>
      </c>
      <c r="AJ2280">
        <v>30974.72568622261</v>
      </c>
      <c r="AK2280">
        <v>8636.1112879304346</v>
      </c>
      <c r="AL2280">
        <v>571011.25</v>
      </c>
      <c r="AM2280">
        <v>446901.96875</v>
      </c>
      <c r="AN2280">
        <v>124109.3046875</v>
      </c>
      <c r="AO2280" s="5" t="s">
        <v>1160</v>
      </c>
    </row>
    <row r="2281" spans="1:41" ht="15" x14ac:dyDescent="0.25">
      <c r="A2281">
        <v>2018</v>
      </c>
      <c r="B2281" s="5" t="s">
        <v>1806</v>
      </c>
      <c r="C2281" s="5" t="s">
        <v>474</v>
      </c>
      <c r="D2281" s="5" t="s">
        <v>153</v>
      </c>
      <c r="E2281" s="5" t="s">
        <v>31</v>
      </c>
      <c r="F2281" s="5" t="s">
        <v>31</v>
      </c>
      <c r="G2281" s="5" t="s">
        <v>94</v>
      </c>
      <c r="H2281" s="5" t="s">
        <v>319</v>
      </c>
      <c r="I2281">
        <v>119.63782041991816</v>
      </c>
      <c r="J2281">
        <v>1517.7301811614047</v>
      </c>
      <c r="K2281">
        <v>82.035978966112793</v>
      </c>
      <c r="L2281">
        <v>471.70687905514859</v>
      </c>
      <c r="M2281">
        <v>904.86755982936847</v>
      </c>
      <c r="N2281">
        <v>1011.0934407573402</v>
      </c>
      <c r="O2281">
        <v>1230.539684491692</v>
      </c>
      <c r="P2281">
        <v>287.12592638139478</v>
      </c>
      <c r="Q2281">
        <v>1.333084658199333</v>
      </c>
      <c r="R2281">
        <v>435.11883243626227</v>
      </c>
      <c r="S2281">
        <v>924.95566284292181</v>
      </c>
      <c r="T2281">
        <v>1476.6476213900303</v>
      </c>
      <c r="U2281">
        <v>22.421591432276021</v>
      </c>
      <c r="V2281">
        <v>1034.6787847100977</v>
      </c>
      <c r="W2281">
        <v>256.36243426910249</v>
      </c>
      <c r="X2281">
        <v>1468.4440234934191</v>
      </c>
      <c r="Y2281">
        <v>2830.2412743308914</v>
      </c>
      <c r="Z2281">
        <v>871.63227651494844</v>
      </c>
      <c r="AA2281">
        <v>9062.8149808930739</v>
      </c>
      <c r="AB2281">
        <v>383.51820166657734</v>
      </c>
      <c r="AC2281">
        <v>738.81602656881182</v>
      </c>
      <c r="AD2281">
        <v>1286.9394200308946</v>
      </c>
      <c r="AE2281">
        <v>1099.2821181459115</v>
      </c>
      <c r="AF2281">
        <v>996.32260189970202</v>
      </c>
      <c r="AG2281">
        <v>4786.0698238547611</v>
      </c>
      <c r="AH2281">
        <v>1302.3211660870406</v>
      </c>
      <c r="AI2281">
        <v>513.75031827528142</v>
      </c>
      <c r="AJ2281">
        <v>1312.731692854509</v>
      </c>
      <c r="AK2281">
        <v>498.36857221913522</v>
      </c>
      <c r="AL2281">
        <v>36927.5</v>
      </c>
      <c r="AM2281">
        <v>26598.7578125</v>
      </c>
      <c r="AN2281">
        <v>10328.7490234375</v>
      </c>
      <c r="AO2281" s="5" t="s">
        <v>2922</v>
      </c>
    </row>
    <row r="2282" spans="1:41" ht="15" x14ac:dyDescent="0.25">
      <c r="A2282">
        <v>2018</v>
      </c>
      <c r="B2282" s="5" t="s">
        <v>803</v>
      </c>
      <c r="C2282" s="5" t="s">
        <v>474</v>
      </c>
      <c r="D2282" s="5" t="s">
        <v>153</v>
      </c>
      <c r="E2282" s="5" t="s">
        <v>31</v>
      </c>
      <c r="F2282" s="5" t="s">
        <v>31</v>
      </c>
      <c r="G2282" s="5" t="s">
        <v>94</v>
      </c>
      <c r="H2282" s="5" t="s">
        <v>319</v>
      </c>
      <c r="I2282">
        <v>508.3417802527681</v>
      </c>
      <c r="J2282">
        <v>4395.9387499999993</v>
      </c>
      <c r="K2282">
        <v>212.06168</v>
      </c>
      <c r="L2282">
        <v>462</v>
      </c>
      <c r="M2282">
        <v>1100</v>
      </c>
      <c r="N2282">
        <v>1078.9803657</v>
      </c>
      <c r="O2282">
        <v>1125.1199999999999</v>
      </c>
      <c r="P2282">
        <v>325.3</v>
      </c>
      <c r="Q2282">
        <v>1.4218047995094341</v>
      </c>
      <c r="R2282">
        <v>612.0079199999999</v>
      </c>
      <c r="S2282">
        <v>1085.07906</v>
      </c>
      <c r="T2282">
        <v>2200</v>
      </c>
      <c r="U2282">
        <v>31.157075719087199</v>
      </c>
      <c r="V2282">
        <v>972</v>
      </c>
      <c r="W2282">
        <v>300</v>
      </c>
      <c r="X2282">
        <v>1862.7450980392159</v>
      </c>
      <c r="Y2282">
        <v>3390</v>
      </c>
      <c r="Z2282">
        <v>1080</v>
      </c>
      <c r="AA2282">
        <v>5500</v>
      </c>
      <c r="AB2282">
        <v>312</v>
      </c>
      <c r="AC2282">
        <v>1061.2672600000001</v>
      </c>
      <c r="AD2282">
        <v>1321.3816480800001</v>
      </c>
      <c r="AE2282">
        <v>1833</v>
      </c>
      <c r="AF2282">
        <v>1061.494740926503</v>
      </c>
      <c r="AG2282">
        <v>4255.576766000001</v>
      </c>
      <c r="AH2282">
        <v>1316.4449999999999</v>
      </c>
      <c r="AI2282">
        <v>1003</v>
      </c>
      <c r="AJ2282">
        <v>1432</v>
      </c>
      <c r="AK2282">
        <v>600</v>
      </c>
      <c r="AL2282">
        <v>40438.31640625</v>
      </c>
      <c r="AM2282">
        <v>28000.486328125</v>
      </c>
      <c r="AN2282">
        <v>12437.8330078125</v>
      </c>
      <c r="AO2282" s="5" t="s">
        <v>1161</v>
      </c>
    </row>
    <row r="2283" spans="1:41" ht="15" x14ac:dyDescent="0.25">
      <c r="A2283">
        <v>2018</v>
      </c>
      <c r="B2283" s="5" t="s">
        <v>1807</v>
      </c>
      <c r="C2283" s="5" t="s">
        <v>474</v>
      </c>
      <c r="D2283" s="5" t="s">
        <v>153</v>
      </c>
      <c r="E2283" s="5" t="s">
        <v>31</v>
      </c>
      <c r="F2283" s="5" t="s">
        <v>31</v>
      </c>
      <c r="G2283" s="5" t="s">
        <v>94</v>
      </c>
      <c r="H2283" s="5" t="s">
        <v>319</v>
      </c>
      <c r="I2283">
        <v>108.16352126186052</v>
      </c>
      <c r="J2283">
        <v>3986.4524081854684</v>
      </c>
      <c r="K2283">
        <v>69.954235938977732</v>
      </c>
      <c r="L2283">
        <v>511.32017060432645</v>
      </c>
      <c r="M2283">
        <v>1031.9172839714197</v>
      </c>
      <c r="N2283">
        <v>995.46387544818674</v>
      </c>
      <c r="O2283">
        <v>1132.4735243116922</v>
      </c>
      <c r="P2283">
        <v>298.99346322511099</v>
      </c>
      <c r="Q2283">
        <v>1.4638150340779095</v>
      </c>
      <c r="R2283">
        <v>478.34444835773058</v>
      </c>
      <c r="S2283">
        <v>659.08920675583033</v>
      </c>
      <c r="T2283">
        <v>1811.764384031078</v>
      </c>
      <c r="U2283">
        <v>35.228751911715406</v>
      </c>
      <c r="V2283">
        <v>964.26126661209594</v>
      </c>
      <c r="W2283">
        <v>251.63394222653861</v>
      </c>
      <c r="X2283">
        <v>1610.457230249847</v>
      </c>
      <c r="Y2283">
        <v>2949.1498028950323</v>
      </c>
      <c r="Z2283">
        <v>855.55540357023131</v>
      </c>
      <c r="AA2283">
        <v>9028.6531927674168</v>
      </c>
      <c r="AB2283">
        <v>376.44437757090174</v>
      </c>
      <c r="AC2283">
        <v>869.64690433491739</v>
      </c>
      <c r="AD2283">
        <v>1413.1445136675202</v>
      </c>
      <c r="AE2283">
        <v>1198.78410076723</v>
      </c>
      <c r="AF2283">
        <v>906.04331895392215</v>
      </c>
      <c r="AG2283">
        <v>4511.2933162373838</v>
      </c>
      <c r="AH2283">
        <v>1129.3331327127053</v>
      </c>
      <c r="AI2283">
        <v>504.27442022198335</v>
      </c>
      <c r="AJ2283">
        <v>1261.2220016180881</v>
      </c>
      <c r="AK2283">
        <v>511.88383063491392</v>
      </c>
      <c r="AL2283">
        <v>39462.40625</v>
      </c>
      <c r="AM2283">
        <v>28960.037109375</v>
      </c>
      <c r="AN2283">
        <v>10502.369140625</v>
      </c>
      <c r="AO2283" s="5" t="s">
        <v>2921</v>
      </c>
    </row>
    <row r="2284" spans="1:41" ht="15" x14ac:dyDescent="0.25">
      <c r="A2284">
        <v>2018</v>
      </c>
      <c r="B2284" s="5" t="s">
        <v>1808</v>
      </c>
      <c r="C2284" s="5" t="s">
        <v>474</v>
      </c>
      <c r="D2284" s="5" t="s">
        <v>153</v>
      </c>
      <c r="E2284" s="5" t="s">
        <v>31</v>
      </c>
      <c r="F2284" s="5" t="s">
        <v>31</v>
      </c>
      <c r="G2284" s="5" t="s">
        <v>94</v>
      </c>
      <c r="H2284" s="5" t="s">
        <v>319</v>
      </c>
      <c r="I2284">
        <v>473.0079240925221</v>
      </c>
      <c r="J2284">
        <v>4099.5056749560617</v>
      </c>
      <c r="K2284">
        <v>81.773265976025314</v>
      </c>
      <c r="L2284">
        <v>557.35083265168669</v>
      </c>
      <c r="M2284">
        <v>1045.5477142151497</v>
      </c>
      <c r="N2284">
        <v>992.81221991880784</v>
      </c>
      <c r="O2284">
        <v>1336.2339957360061</v>
      </c>
      <c r="P2284">
        <v>450.00595060386689</v>
      </c>
      <c r="Q2284">
        <v>1.4076703017852006</v>
      </c>
      <c r="R2284">
        <v>591.57326948695209</v>
      </c>
      <c r="S2284">
        <v>856.47190875333968</v>
      </c>
      <c r="T2284">
        <v>2429.4853986542253</v>
      </c>
      <c r="U2284">
        <v>50.195979311037711</v>
      </c>
      <c r="V2284">
        <v>844.29637201165428</v>
      </c>
      <c r="W2284">
        <v>295.15235834890177</v>
      </c>
      <c r="X2284">
        <v>1757.8631954725408</v>
      </c>
      <c r="Y2284">
        <v>3227.6014696997249</v>
      </c>
      <c r="Z2284">
        <v>975.80983780657323</v>
      </c>
      <c r="AA2284">
        <v>9149.4815845898502</v>
      </c>
      <c r="AB2284">
        <v>375.46592524656211</v>
      </c>
      <c r="AC2284">
        <v>854.63774766931442</v>
      </c>
      <c r="AD2284">
        <v>1308.2457968857268</v>
      </c>
      <c r="AE2284">
        <v>1566.7841688683859</v>
      </c>
      <c r="AF2284">
        <v>906.88030408057261</v>
      </c>
      <c r="AG2284">
        <v>3474.2817091766765</v>
      </c>
      <c r="AH2284">
        <v>1295.0051738886884</v>
      </c>
      <c r="AI2284">
        <v>502.9637126965979</v>
      </c>
      <c r="AJ2284">
        <v>1651.1758930428527</v>
      </c>
      <c r="AK2284">
        <v>552.15577242141489</v>
      </c>
      <c r="AL2284">
        <v>41703.17578125</v>
      </c>
      <c r="AM2284">
        <v>29866.80859375</v>
      </c>
      <c r="AN2284">
        <v>11836.3642578125</v>
      </c>
      <c r="AO2284" s="5" t="s">
        <v>2920</v>
      </c>
    </row>
    <row r="2285" spans="1:41" ht="15" x14ac:dyDescent="0.25">
      <c r="A2285">
        <v>2018</v>
      </c>
      <c r="B2285" s="5" t="s">
        <v>1807</v>
      </c>
      <c r="C2285" s="5" t="s">
        <v>474</v>
      </c>
      <c r="D2285" s="5" t="s">
        <v>153</v>
      </c>
      <c r="E2285" s="5" t="s">
        <v>31</v>
      </c>
      <c r="F2285" s="5" t="s">
        <v>31</v>
      </c>
      <c r="G2285" s="5" t="s">
        <v>97</v>
      </c>
      <c r="H2285" s="5" t="s">
        <v>319</v>
      </c>
      <c r="I2285">
        <v>114.3204040682417</v>
      </c>
      <c r="J2285">
        <v>4333.438878585559</v>
      </c>
      <c r="K2285">
        <v>75.50493969849245</v>
      </c>
      <c r="L2285">
        <v>548.79240000000004</v>
      </c>
      <c r="M2285">
        <v>1102.1079573504001</v>
      </c>
      <c r="N2285">
        <v>1092</v>
      </c>
      <c r="O2285">
        <v>1320</v>
      </c>
      <c r="P2285">
        <v>323.1067141507645</v>
      </c>
      <c r="Q2285">
        <v>1.6186555813428001</v>
      </c>
      <c r="R2285">
        <v>523.46473151119073</v>
      </c>
      <c r="S2285">
        <v>728.80684941875143</v>
      </c>
      <c r="T2285">
        <v>2065.541401125</v>
      </c>
      <c r="U2285">
        <v>37.885125600000002</v>
      </c>
      <c r="V2285">
        <v>1037</v>
      </c>
      <c r="W2285">
        <v>265.30200000000002</v>
      </c>
      <c r="X2285">
        <v>1822.6686360000001</v>
      </c>
      <c r="Y2285">
        <v>3367.1559999999999</v>
      </c>
      <c r="Z2285">
        <v>946.05</v>
      </c>
      <c r="AA2285">
        <v>9800.5852392364231</v>
      </c>
      <c r="AB2285">
        <v>374</v>
      </c>
      <c r="AC2285">
        <v>972.24315686092791</v>
      </c>
      <c r="AD2285">
        <v>1640.756455626519</v>
      </c>
      <c r="AE2285">
        <v>1263.8987279999999</v>
      </c>
      <c r="AF2285">
        <v>972.45170632707277</v>
      </c>
      <c r="AG2285">
        <v>5030</v>
      </c>
      <c r="AH2285">
        <v>1293.1278569055719</v>
      </c>
      <c r="AI2285">
        <v>531.66520800000001</v>
      </c>
      <c r="AJ2285">
        <v>1439.609005881362</v>
      </c>
      <c r="AK2285">
        <v>575.90856265799994</v>
      </c>
      <c r="AL2285">
        <v>43599.01171875</v>
      </c>
      <c r="AM2285">
        <v>31803.619140625</v>
      </c>
      <c r="AN2285">
        <v>11795.388671875</v>
      </c>
      <c r="AO2285" s="5" t="s">
        <v>2925</v>
      </c>
    </row>
    <row r="2286" spans="1:41" ht="15" x14ac:dyDescent="0.25">
      <c r="A2286">
        <v>2018</v>
      </c>
      <c r="B2286" s="5" t="s">
        <v>803</v>
      </c>
      <c r="C2286" s="5" t="s">
        <v>474</v>
      </c>
      <c r="D2286" s="5" t="s">
        <v>153</v>
      </c>
      <c r="E2286" s="5" t="s">
        <v>31</v>
      </c>
      <c r="F2286" s="5" t="s">
        <v>31</v>
      </c>
      <c r="G2286" s="5" t="s">
        <v>97</v>
      </c>
      <c r="H2286" s="5" t="s">
        <v>319</v>
      </c>
      <c r="I2286">
        <v>523.7064105609079</v>
      </c>
      <c r="J2286">
        <v>4580.5681774999994</v>
      </c>
      <c r="K2286">
        <v>214.39435847999999</v>
      </c>
      <c r="L2286">
        <v>478.30860000000001</v>
      </c>
      <c r="M2286">
        <v>1122</v>
      </c>
      <c r="N2286">
        <v>1098.1106875838609</v>
      </c>
      <c r="O2286">
        <v>1254</v>
      </c>
      <c r="P2286">
        <v>338.44179470000012</v>
      </c>
      <c r="Q2286">
        <v>1.451662700299132</v>
      </c>
      <c r="R2286">
        <v>619.96402295999985</v>
      </c>
      <c r="S2286">
        <v>1105.69556214</v>
      </c>
      <c r="T2286">
        <v>2254.4209999999998</v>
      </c>
      <c r="U2286">
        <v>31.468646476278071</v>
      </c>
      <c r="V2286">
        <v>24</v>
      </c>
      <c r="W2286">
        <v>306.3</v>
      </c>
      <c r="X2286">
        <v>1938</v>
      </c>
      <c r="Y2286">
        <v>3506.3787000000002</v>
      </c>
      <c r="Z2286">
        <v>1102.68</v>
      </c>
      <c r="AA2286">
        <v>5708.9320053522824</v>
      </c>
      <c r="AB2286">
        <v>312</v>
      </c>
      <c r="AC2286">
        <v>1080.05169</v>
      </c>
      <c r="AD2286">
        <v>1349.1306626896801</v>
      </c>
      <c r="AE2286">
        <v>1869.66</v>
      </c>
      <c r="AF2286">
        <v>1098.9655052812079</v>
      </c>
      <c r="AG2286">
        <v>4427.4978117696346</v>
      </c>
      <c r="AH2286">
        <v>1370.97248101125</v>
      </c>
      <c r="AI2286">
        <v>1023.06</v>
      </c>
      <c r="AJ2286">
        <v>1489.8527999999999</v>
      </c>
      <c r="AK2286">
        <v>612</v>
      </c>
      <c r="AL2286">
        <v>40842.0078125</v>
      </c>
      <c r="AM2286">
        <v>27980.037109375</v>
      </c>
      <c r="AN2286">
        <v>12861.9736328125</v>
      </c>
      <c r="AO2286" s="5" t="s">
        <v>1162</v>
      </c>
    </row>
    <row r="2287" spans="1:41" ht="15" x14ac:dyDescent="0.25">
      <c r="A2287">
        <v>2018</v>
      </c>
      <c r="B2287" s="5" t="s">
        <v>1808</v>
      </c>
      <c r="C2287" s="5" t="s">
        <v>474</v>
      </c>
      <c r="D2287" s="5" t="s">
        <v>153</v>
      </c>
      <c r="E2287" s="5" t="s">
        <v>31</v>
      </c>
      <c r="F2287" s="5" t="s">
        <v>31</v>
      </c>
      <c r="G2287" s="5" t="s">
        <v>97</v>
      </c>
      <c r="H2287" s="5" t="s">
        <v>319</v>
      </c>
      <c r="I2287">
        <v>500</v>
      </c>
      <c r="J2287">
        <v>4333.4387499999993</v>
      </c>
      <c r="K2287">
        <v>85.593933760679974</v>
      </c>
      <c r="L2287">
        <v>579.7135023989033</v>
      </c>
      <c r="M2287">
        <v>1093.5388800000001</v>
      </c>
      <c r="N2287">
        <v>1037.2683869338441</v>
      </c>
      <c r="O2287">
        <v>1331.0169599999999</v>
      </c>
      <c r="P2287">
        <v>466.3582596</v>
      </c>
      <c r="Q2287">
        <v>1.472890675579396</v>
      </c>
      <c r="R2287">
        <v>638.39354201347487</v>
      </c>
      <c r="S2287">
        <v>891.07513344000006</v>
      </c>
      <c r="T2287">
        <v>2530.5416674999992</v>
      </c>
      <c r="U2287">
        <v>53.060400000000001</v>
      </c>
      <c r="V2287">
        <v>883</v>
      </c>
      <c r="W2287">
        <v>305.87730599999992</v>
      </c>
      <c r="X2287">
        <v>1821.7403999999999</v>
      </c>
      <c r="Y2287">
        <v>3468.4706000000001</v>
      </c>
      <c r="Z2287">
        <v>1021.203612</v>
      </c>
      <c r="AA2287">
        <v>9705.7093457230894</v>
      </c>
      <c r="AB2287">
        <v>374</v>
      </c>
      <c r="AC2287">
        <v>879.4509700000001</v>
      </c>
      <c r="AD2287">
        <v>1368.8596208609599</v>
      </c>
      <c r="AE2287">
        <v>1667.7080512119801</v>
      </c>
      <c r="AF2287">
        <v>975.07748109395482</v>
      </c>
      <c r="AG2287">
        <v>3768.1251534523808</v>
      </c>
      <c r="AH2287">
        <v>1370.9183936417739</v>
      </c>
      <c r="AI2287">
        <v>521.24040000000002</v>
      </c>
      <c r="AJ2287">
        <v>1753.9392562002561</v>
      </c>
      <c r="AK2287">
        <v>580.10094999999978</v>
      </c>
      <c r="AL2287">
        <v>44006.89453125</v>
      </c>
      <c r="AM2287">
        <v>31732.392578125</v>
      </c>
      <c r="AN2287">
        <v>12274.5029296875</v>
      </c>
      <c r="AO2287" s="5" t="s">
        <v>2924</v>
      </c>
    </row>
    <row r="2288" spans="1:41" ht="15" x14ac:dyDescent="0.25">
      <c r="A2288">
        <v>2018</v>
      </c>
      <c r="B2288" s="5" t="s">
        <v>1806</v>
      </c>
      <c r="C2288" s="5" t="s">
        <v>474</v>
      </c>
      <c r="D2288" s="5" t="s">
        <v>153</v>
      </c>
      <c r="E2288" s="5" t="s">
        <v>31</v>
      </c>
      <c r="F2288" s="5" t="s">
        <v>31</v>
      </c>
      <c r="G2288" s="5" t="s">
        <v>97</v>
      </c>
      <c r="H2288" s="5" t="s">
        <v>319</v>
      </c>
      <c r="I2288">
        <v>126.8137329898161</v>
      </c>
      <c r="J2288">
        <v>1448.2025125</v>
      </c>
      <c r="K2288">
        <v>92</v>
      </c>
      <c r="L2288">
        <v>507.87716947199999</v>
      </c>
      <c r="M2288">
        <v>970.65149058411384</v>
      </c>
      <c r="N2288">
        <v>1115.5684979101561</v>
      </c>
      <c r="O2288">
        <v>1320</v>
      </c>
      <c r="P2288">
        <v>311.36</v>
      </c>
      <c r="Q2288">
        <v>1.4378</v>
      </c>
      <c r="R2288">
        <v>464.59708420564658</v>
      </c>
      <c r="S2288">
        <v>995.63922734374978</v>
      </c>
      <c r="T2288">
        <v>1629.2278265625</v>
      </c>
      <c r="U2288">
        <v>20</v>
      </c>
      <c r="V2288">
        <v>1114</v>
      </c>
      <c r="W2288">
        <v>270.07561428000002</v>
      </c>
      <c r="X2288">
        <v>1660.1254947499999</v>
      </c>
      <c r="Y2288">
        <v>3409</v>
      </c>
      <c r="Z2288">
        <v>957.01499999999987</v>
      </c>
      <c r="AA2288">
        <v>9860.0692924103096</v>
      </c>
      <c r="AB2288">
        <v>374</v>
      </c>
      <c r="AC2288">
        <v>813.17074019427525</v>
      </c>
      <c r="AD2288">
        <v>1377.1115</v>
      </c>
      <c r="AE2288">
        <v>1186.2502652974511</v>
      </c>
      <c r="AF2288">
        <v>1072.720211219646</v>
      </c>
      <c r="AG2288">
        <v>5172.1316558415356</v>
      </c>
      <c r="AH2288">
        <v>1412.875</v>
      </c>
      <c r="AI2288">
        <v>542.29851215999997</v>
      </c>
      <c r="AJ2288">
        <v>1430.797510160681</v>
      </c>
      <c r="AK2288">
        <v>516</v>
      </c>
      <c r="AL2288">
        <v>40171.01171875</v>
      </c>
      <c r="AM2288">
        <v>29011.009765625</v>
      </c>
      <c r="AN2288">
        <v>11160.0048828125</v>
      </c>
      <c r="AO2288" s="5" t="s">
        <v>2923</v>
      </c>
    </row>
    <row r="2289" spans="1:41" ht="15" x14ac:dyDescent="0.25">
      <c r="A2289">
        <v>2018</v>
      </c>
      <c r="B2289" s="5" t="s">
        <v>1806</v>
      </c>
      <c r="C2289" s="5" t="s">
        <v>505</v>
      </c>
      <c r="D2289" s="5" t="s">
        <v>9</v>
      </c>
      <c r="E2289" s="5" t="s">
        <v>1</v>
      </c>
      <c r="F2289" s="5" t="s">
        <v>188</v>
      </c>
      <c r="G2289" s="5" t="s">
        <v>87</v>
      </c>
      <c r="H2289" s="5" t="s">
        <v>503</v>
      </c>
      <c r="I2289">
        <v>47.878048780487802</v>
      </c>
      <c r="J2289">
        <v>13</v>
      </c>
      <c r="K2289">
        <v>148.6</v>
      </c>
      <c r="L2289">
        <v>67.099999999999994</v>
      </c>
      <c r="M2289">
        <v>20</v>
      </c>
      <c r="N2289">
        <v>60</v>
      </c>
      <c r="O2289">
        <v>0</v>
      </c>
      <c r="P2289">
        <v>72.211233867250471</v>
      </c>
      <c r="Q2289">
        <v>4</v>
      </c>
      <c r="R2289">
        <v>45</v>
      </c>
      <c r="S2289">
        <v>70</v>
      </c>
      <c r="T2289">
        <v>65</v>
      </c>
      <c r="U2289">
        <v>15</v>
      </c>
      <c r="V2289">
        <v>40</v>
      </c>
      <c r="W2289">
        <v>20.27</v>
      </c>
      <c r="X2289">
        <v>55</v>
      </c>
      <c r="Y2289">
        <v>15.5</v>
      </c>
      <c r="Z2289">
        <v>149</v>
      </c>
      <c r="AA2289">
        <v>40</v>
      </c>
      <c r="AB2289">
        <v>27.67104479999999</v>
      </c>
      <c r="AC2289">
        <v>90.69</v>
      </c>
      <c r="AD2289">
        <v>63.1946836605809</v>
      </c>
      <c r="AE2289">
        <v>20</v>
      </c>
      <c r="AF2289">
        <v>15.1929842246237</v>
      </c>
      <c r="AG2289">
        <v>18.899999999999999</v>
      </c>
      <c r="AH2289">
        <v>15</v>
      </c>
      <c r="AI2289">
        <v>38</v>
      </c>
      <c r="AJ2289">
        <v>1.3</v>
      </c>
      <c r="AK2289">
        <v>49</v>
      </c>
      <c r="AL2289">
        <v>44.362346649169922</v>
      </c>
      <c r="AM2289">
        <v>42.045433044433594</v>
      </c>
      <c r="AN2289">
        <v>47.644641876220703</v>
      </c>
      <c r="AO2289" s="5" t="s">
        <v>2928</v>
      </c>
    </row>
    <row r="2290" spans="1:41" ht="15" x14ac:dyDescent="0.25">
      <c r="A2290">
        <v>2018</v>
      </c>
      <c r="B2290" s="5" t="s">
        <v>803</v>
      </c>
      <c r="C2290" s="5" t="s">
        <v>505</v>
      </c>
      <c r="D2290" s="5" t="s">
        <v>9</v>
      </c>
      <c r="E2290" s="5" t="s">
        <v>1</v>
      </c>
      <c r="F2290" s="5" t="s">
        <v>188</v>
      </c>
      <c r="G2290" s="5" t="s">
        <v>87</v>
      </c>
      <c r="H2290" s="5" t="s">
        <v>503</v>
      </c>
      <c r="I2290">
        <v>46.246499999999997</v>
      </c>
      <c r="J2290">
        <v>16.617204439487619</v>
      </c>
      <c r="K2290">
        <v>159.9</v>
      </c>
      <c r="L2290">
        <v>64.477677</v>
      </c>
      <c r="M2290">
        <v>40</v>
      </c>
      <c r="N2290">
        <v>40</v>
      </c>
      <c r="O2290">
        <v>15</v>
      </c>
      <c r="P2290">
        <v>77.3</v>
      </c>
      <c r="Q2290">
        <v>2.0265</v>
      </c>
      <c r="R2290">
        <v>20</v>
      </c>
      <c r="S2290">
        <v>70</v>
      </c>
      <c r="T2290">
        <v>65</v>
      </c>
      <c r="U2290">
        <v>15</v>
      </c>
      <c r="V2290">
        <v>75</v>
      </c>
      <c r="W2290">
        <v>29.1</v>
      </c>
      <c r="X2290">
        <v>55</v>
      </c>
      <c r="Y2290">
        <v>15.5</v>
      </c>
      <c r="Z2290">
        <v>148</v>
      </c>
      <c r="AA2290">
        <v>23.5</v>
      </c>
      <c r="AB2290">
        <v>25.412184</v>
      </c>
      <c r="AC2290">
        <v>39.5</v>
      </c>
      <c r="AD2290">
        <v>72.040000000000006</v>
      </c>
      <c r="AE2290">
        <v>200</v>
      </c>
      <c r="AF2290">
        <v>28.77309003895347</v>
      </c>
      <c r="AG2290">
        <v>10.199999999999999</v>
      </c>
      <c r="AH2290">
        <v>32.897856533206571</v>
      </c>
      <c r="AI2290">
        <v>35</v>
      </c>
      <c r="AJ2290">
        <v>5.3</v>
      </c>
      <c r="AK2290">
        <v>49</v>
      </c>
      <c r="AL2290">
        <v>50.889347076416016</v>
      </c>
      <c r="AM2290">
        <v>48.672996520996094</v>
      </c>
      <c r="AN2290">
        <v>54.029163360595703</v>
      </c>
      <c r="AO2290" s="5" t="s">
        <v>1163</v>
      </c>
    </row>
    <row r="2291" spans="1:41" ht="15" x14ac:dyDescent="0.25">
      <c r="A2291">
        <v>2018</v>
      </c>
      <c r="B2291" s="5" t="s">
        <v>1807</v>
      </c>
      <c r="C2291" s="5" t="s">
        <v>505</v>
      </c>
      <c r="D2291" s="5" t="s">
        <v>9</v>
      </c>
      <c r="E2291" s="5" t="s">
        <v>1</v>
      </c>
      <c r="F2291" s="5" t="s">
        <v>188</v>
      </c>
      <c r="G2291" s="5" t="s">
        <v>87</v>
      </c>
      <c r="H2291" s="5" t="s">
        <v>503</v>
      </c>
      <c r="I2291">
        <v>49.780487804878049</v>
      </c>
      <c r="J2291">
        <v>13</v>
      </c>
      <c r="K2291">
        <v>162.19999999999999</v>
      </c>
      <c r="L2291">
        <v>67.099999999999994</v>
      </c>
      <c r="M2291">
        <v>20</v>
      </c>
      <c r="N2291">
        <v>68.400000000000006</v>
      </c>
      <c r="O2291">
        <v>15</v>
      </c>
      <c r="P2291">
        <v>73</v>
      </c>
      <c r="Q2291">
        <v>4</v>
      </c>
      <c r="R2291">
        <v>20</v>
      </c>
      <c r="S2291">
        <v>70</v>
      </c>
      <c r="T2291">
        <v>65</v>
      </c>
      <c r="U2291">
        <v>15</v>
      </c>
      <c r="V2291">
        <v>40</v>
      </c>
      <c r="W2291">
        <v>29.128592574318489</v>
      </c>
      <c r="X2291">
        <v>55</v>
      </c>
      <c r="Y2291">
        <v>15.5</v>
      </c>
      <c r="Z2291">
        <v>148</v>
      </c>
      <c r="AA2291">
        <v>40</v>
      </c>
      <c r="AB2291">
        <v>23.428151264</v>
      </c>
      <c r="AC2291">
        <v>90.7</v>
      </c>
      <c r="AD2291">
        <v>57.9</v>
      </c>
      <c r="AE2291">
        <v>20</v>
      </c>
      <c r="AF2291">
        <v>44.829278287821857</v>
      </c>
      <c r="AG2291">
        <v>19.600000000000001</v>
      </c>
      <c r="AH2291">
        <v>32.759039111765432</v>
      </c>
      <c r="AI2291">
        <v>55</v>
      </c>
      <c r="AJ2291">
        <v>1.3</v>
      </c>
      <c r="AK2291">
        <v>49</v>
      </c>
      <c r="AL2291">
        <v>47.056053161621094</v>
      </c>
      <c r="AM2291">
        <v>42.953517913818359</v>
      </c>
      <c r="AN2291">
        <v>52.867984771728516</v>
      </c>
      <c r="AO2291" s="5" t="s">
        <v>2927</v>
      </c>
    </row>
    <row r="2292" spans="1:41" ht="15" x14ac:dyDescent="0.25">
      <c r="A2292">
        <v>2018</v>
      </c>
      <c r="B2292" s="5" t="s">
        <v>1808</v>
      </c>
      <c r="C2292" s="5" t="s">
        <v>505</v>
      </c>
      <c r="D2292" s="5" t="s">
        <v>9</v>
      </c>
      <c r="E2292" s="5" t="s">
        <v>1</v>
      </c>
      <c r="F2292" s="5" t="s">
        <v>188</v>
      </c>
      <c r="G2292" s="5" t="s">
        <v>87</v>
      </c>
      <c r="H2292" s="5" t="s">
        <v>503</v>
      </c>
      <c r="I2292">
        <v>48.999000000000002</v>
      </c>
      <c r="J2292">
        <v>7.0549999999999997</v>
      </c>
      <c r="K2292">
        <v>159.4</v>
      </c>
      <c r="L2292">
        <v>69.747220891618767</v>
      </c>
      <c r="M2292">
        <v>25</v>
      </c>
      <c r="N2292">
        <v>40</v>
      </c>
      <c r="O2292">
        <v>15</v>
      </c>
      <c r="P2292">
        <v>80.8</v>
      </c>
      <c r="Q2292">
        <v>2.0299999999999998</v>
      </c>
      <c r="R2292">
        <v>20</v>
      </c>
      <c r="S2292">
        <v>70</v>
      </c>
      <c r="T2292">
        <v>70</v>
      </c>
      <c r="U2292">
        <v>15</v>
      </c>
      <c r="V2292">
        <v>40</v>
      </c>
      <c r="W2292">
        <v>29.128592574318489</v>
      </c>
      <c r="X2292">
        <v>55</v>
      </c>
      <c r="Y2292">
        <v>15.5</v>
      </c>
      <c r="Z2292">
        <v>74</v>
      </c>
      <c r="AA2292">
        <v>40</v>
      </c>
      <c r="AB2292">
        <v>25.412184</v>
      </c>
      <c r="AC2292">
        <v>58.9</v>
      </c>
      <c r="AD2292">
        <v>35.73854</v>
      </c>
      <c r="AE2292">
        <v>140</v>
      </c>
      <c r="AF2292">
        <v>30.6</v>
      </c>
      <c r="AG2292">
        <v>20.6</v>
      </c>
      <c r="AH2292">
        <v>32.897856533206571</v>
      </c>
      <c r="AI2292">
        <v>35</v>
      </c>
      <c r="AJ2292">
        <v>1.75</v>
      </c>
      <c r="AK2292">
        <v>49</v>
      </c>
      <c r="AL2292">
        <v>45.053733825683594</v>
      </c>
      <c r="AM2292">
        <v>41.469482421875</v>
      </c>
      <c r="AN2292">
        <v>50.131427764892578</v>
      </c>
      <c r="AO2292" s="5" t="s">
        <v>2926</v>
      </c>
    </row>
    <row r="2293" spans="1:41" ht="15" x14ac:dyDescent="0.25">
      <c r="A2293">
        <v>2018</v>
      </c>
      <c r="B2293" s="5" t="s">
        <v>1808</v>
      </c>
      <c r="C2293" s="5" t="s">
        <v>505</v>
      </c>
      <c r="D2293" s="5" t="s">
        <v>9</v>
      </c>
      <c r="E2293" s="5" t="s">
        <v>1</v>
      </c>
      <c r="F2293" s="5" t="s">
        <v>190</v>
      </c>
      <c r="G2293" s="5" t="s">
        <v>87</v>
      </c>
      <c r="H2293" s="5" t="s">
        <v>503</v>
      </c>
      <c r="I2293">
        <v>114.331</v>
      </c>
      <c r="J2293">
        <v>76.31</v>
      </c>
      <c r="K2293">
        <v>128.9</v>
      </c>
      <c r="L2293">
        <v>84.226389554190618</v>
      </c>
      <c r="M2293">
        <v>70</v>
      </c>
      <c r="N2293">
        <v>232</v>
      </c>
      <c r="O2293">
        <v>67</v>
      </c>
      <c r="P2293">
        <v>119.9</v>
      </c>
      <c r="Q2293">
        <v>18.73</v>
      </c>
      <c r="R2293">
        <v>120</v>
      </c>
      <c r="S2293">
        <v>51.9</v>
      </c>
      <c r="T2293">
        <v>100</v>
      </c>
      <c r="U2293">
        <v>30</v>
      </c>
      <c r="V2293">
        <v>75</v>
      </c>
      <c r="W2293">
        <v>87.371407425681511</v>
      </c>
      <c r="X2293">
        <v>90</v>
      </c>
      <c r="Y2293">
        <v>89.5</v>
      </c>
      <c r="Z2293">
        <v>173</v>
      </c>
      <c r="AA2293">
        <v>226</v>
      </c>
      <c r="AB2293">
        <v>39.530064000000003</v>
      </c>
      <c r="AC2293">
        <v>149.9</v>
      </c>
      <c r="AD2293">
        <v>113.8402122</v>
      </c>
      <c r="AE2293">
        <v>275</v>
      </c>
      <c r="AF2293">
        <v>78.2</v>
      </c>
      <c r="AG2293">
        <v>137.80000000000001</v>
      </c>
      <c r="AH2293">
        <v>61.74692184122447</v>
      </c>
      <c r="AI2293">
        <v>132</v>
      </c>
      <c r="AJ2293">
        <v>33.67</v>
      </c>
      <c r="AK2293">
        <v>128</v>
      </c>
      <c r="AL2293">
        <v>107.02951812744141</v>
      </c>
      <c r="AM2293">
        <v>119.62161254882812</v>
      </c>
      <c r="AN2293">
        <v>89.190711975097656</v>
      </c>
      <c r="AO2293" s="5" t="s">
        <v>2930</v>
      </c>
    </row>
    <row r="2294" spans="1:41" ht="15" x14ac:dyDescent="0.25">
      <c r="A2294">
        <v>2018</v>
      </c>
      <c r="B2294" s="5" t="s">
        <v>1806</v>
      </c>
      <c r="C2294" s="5" t="s">
        <v>505</v>
      </c>
      <c r="D2294" s="5" t="s">
        <v>9</v>
      </c>
      <c r="E2294" s="5" t="s">
        <v>1</v>
      </c>
      <c r="F2294" s="5" t="s">
        <v>190</v>
      </c>
      <c r="G2294" s="5" t="s">
        <v>87</v>
      </c>
      <c r="H2294" s="5" t="s">
        <v>503</v>
      </c>
      <c r="I2294">
        <v>103.1219512195122</v>
      </c>
      <c r="J2294">
        <v>67</v>
      </c>
      <c r="K2294">
        <v>122</v>
      </c>
      <c r="L2294">
        <v>130.4</v>
      </c>
      <c r="M2294">
        <v>70</v>
      </c>
      <c r="N2294">
        <v>242</v>
      </c>
      <c r="O2294">
        <v>83</v>
      </c>
      <c r="P2294">
        <v>127</v>
      </c>
      <c r="Q2294">
        <v>36</v>
      </c>
      <c r="R2294">
        <v>95</v>
      </c>
      <c r="S2294">
        <v>48</v>
      </c>
      <c r="T2294">
        <v>115</v>
      </c>
      <c r="U2294">
        <v>30</v>
      </c>
      <c r="V2294">
        <v>75</v>
      </c>
      <c r="W2294">
        <v>60.8</v>
      </c>
      <c r="X2294">
        <v>90</v>
      </c>
      <c r="Y2294">
        <v>66.900000000000006</v>
      </c>
      <c r="Z2294">
        <v>142.73887930257189</v>
      </c>
      <c r="AA2294">
        <v>170</v>
      </c>
      <c r="AB2294">
        <v>55.342089599999987</v>
      </c>
      <c r="AC2294">
        <v>217</v>
      </c>
      <c r="AD2294">
        <v>130.04506221912479</v>
      </c>
      <c r="AE2294">
        <v>225</v>
      </c>
      <c r="AF2294">
        <v>117.90701577537629</v>
      </c>
      <c r="AG2294">
        <v>88.26</v>
      </c>
      <c r="AH2294">
        <v>55</v>
      </c>
      <c r="AI2294">
        <v>128</v>
      </c>
      <c r="AJ2294">
        <v>36.344999999999999</v>
      </c>
      <c r="AK2294">
        <v>128</v>
      </c>
      <c r="AL2294">
        <v>105.34000396728516</v>
      </c>
      <c r="AM2294">
        <v>115.86310577392578</v>
      </c>
      <c r="AN2294">
        <v>90.432258605957031</v>
      </c>
      <c r="AO2294" s="5" t="s">
        <v>2931</v>
      </c>
    </row>
    <row r="2295" spans="1:41" ht="15" x14ac:dyDescent="0.25">
      <c r="A2295">
        <v>2018</v>
      </c>
      <c r="B2295" s="5" t="s">
        <v>803</v>
      </c>
      <c r="C2295" s="5" t="s">
        <v>505</v>
      </c>
      <c r="D2295" s="5" t="s">
        <v>9</v>
      </c>
      <c r="E2295" s="5" t="s">
        <v>1</v>
      </c>
      <c r="F2295" s="5" t="s">
        <v>190</v>
      </c>
      <c r="G2295" s="5" t="s">
        <v>87</v>
      </c>
      <c r="H2295" s="5" t="s">
        <v>503</v>
      </c>
      <c r="I2295">
        <v>107.9085</v>
      </c>
      <c r="J2295">
        <v>66.747795560512373</v>
      </c>
      <c r="K2295">
        <v>129.30000000000001</v>
      </c>
      <c r="L2295">
        <v>86.832961999999995</v>
      </c>
      <c r="M2295">
        <v>75</v>
      </c>
      <c r="N2295">
        <v>232</v>
      </c>
      <c r="O2295">
        <v>68</v>
      </c>
      <c r="P2295">
        <v>117.5</v>
      </c>
      <c r="Q2295">
        <v>19.054971419799742</v>
      </c>
      <c r="R2295">
        <v>125</v>
      </c>
      <c r="S2295">
        <v>62.287312968281242</v>
      </c>
      <c r="T2295">
        <v>80</v>
      </c>
      <c r="U2295">
        <v>30</v>
      </c>
      <c r="V2295">
        <v>75</v>
      </c>
      <c r="W2295">
        <v>87.4</v>
      </c>
      <c r="X2295">
        <v>90</v>
      </c>
      <c r="Y2295">
        <v>89.5</v>
      </c>
      <c r="Z2295">
        <v>164.7</v>
      </c>
      <c r="AA2295">
        <v>165.36</v>
      </c>
      <c r="AB2295">
        <v>39.530064000000003</v>
      </c>
      <c r="AC2295">
        <v>169.3</v>
      </c>
      <c r="AD2295">
        <v>120.23</v>
      </c>
      <c r="AE2295">
        <v>245</v>
      </c>
      <c r="AF2295">
        <v>84.750554980523262</v>
      </c>
      <c r="AG2295">
        <v>85.8</v>
      </c>
      <c r="AH2295">
        <v>61.74692184122447</v>
      </c>
      <c r="AI2295">
        <v>179.25559847313099</v>
      </c>
      <c r="AJ2295">
        <v>30.1</v>
      </c>
      <c r="AK2295">
        <v>128</v>
      </c>
      <c r="AL2295">
        <v>103.97602081298828</v>
      </c>
      <c r="AM2295">
        <v>111.44440460205078</v>
      </c>
      <c r="AN2295">
        <v>93.395835876464844</v>
      </c>
      <c r="AO2295" s="5" t="s">
        <v>1164</v>
      </c>
    </row>
    <row r="2296" spans="1:41" ht="15" x14ac:dyDescent="0.25">
      <c r="A2296">
        <v>2018</v>
      </c>
      <c r="B2296" s="5" t="s">
        <v>1807</v>
      </c>
      <c r="C2296" s="5" t="s">
        <v>505</v>
      </c>
      <c r="D2296" s="5" t="s">
        <v>9</v>
      </c>
      <c r="E2296" s="5" t="s">
        <v>1</v>
      </c>
      <c r="F2296" s="5" t="s">
        <v>190</v>
      </c>
      <c r="G2296" s="5" t="s">
        <v>87</v>
      </c>
      <c r="H2296" s="5" t="s">
        <v>503</v>
      </c>
      <c r="I2296">
        <v>107.21951219512199</v>
      </c>
      <c r="J2296">
        <v>67</v>
      </c>
      <c r="K2296">
        <v>122.4</v>
      </c>
      <c r="L2296">
        <v>130.4</v>
      </c>
      <c r="M2296">
        <v>70</v>
      </c>
      <c r="N2296">
        <v>326.89999999999998</v>
      </c>
      <c r="O2296">
        <v>68</v>
      </c>
      <c r="P2296">
        <v>127</v>
      </c>
      <c r="Q2296">
        <v>18.5</v>
      </c>
      <c r="R2296">
        <v>120</v>
      </c>
      <c r="S2296">
        <v>51.906094140234373</v>
      </c>
      <c r="T2296">
        <v>115</v>
      </c>
      <c r="U2296">
        <v>30</v>
      </c>
      <c r="V2296">
        <v>75</v>
      </c>
      <c r="W2296">
        <v>87.371407425681511</v>
      </c>
      <c r="X2296">
        <v>82</v>
      </c>
      <c r="Y2296">
        <v>78.5</v>
      </c>
      <c r="Z2296">
        <v>173</v>
      </c>
      <c r="AA2296">
        <v>227.05792734998099</v>
      </c>
      <c r="AB2296">
        <v>39.385120432000008</v>
      </c>
      <c r="AC2296">
        <v>217</v>
      </c>
      <c r="AD2296">
        <v>119.14</v>
      </c>
      <c r="AE2296">
        <v>225</v>
      </c>
      <c r="AF2296">
        <v>73.770721712178144</v>
      </c>
      <c r="AG2296">
        <v>122.8</v>
      </c>
      <c r="AH2296">
        <v>41.231732110357143</v>
      </c>
      <c r="AI2296">
        <v>112</v>
      </c>
      <c r="AJ2296">
        <v>49.06</v>
      </c>
      <c r="AK2296">
        <v>128</v>
      </c>
      <c r="AL2296">
        <v>110.50490570068359</v>
      </c>
      <c r="AM2296">
        <v>127.54166412353516</v>
      </c>
      <c r="AN2296">
        <v>86.369529724121094</v>
      </c>
      <c r="AO2296" s="5" t="s">
        <v>2929</v>
      </c>
    </row>
    <row r="2297" spans="1:41" ht="15" x14ac:dyDescent="0.25">
      <c r="A2297">
        <v>2018</v>
      </c>
      <c r="B2297" s="5" t="s">
        <v>803</v>
      </c>
      <c r="C2297" s="5" t="s">
        <v>505</v>
      </c>
      <c r="D2297" s="5" t="s">
        <v>9</v>
      </c>
      <c r="E2297" s="5" t="s">
        <v>192</v>
      </c>
      <c r="F2297" s="5" t="s">
        <v>188</v>
      </c>
      <c r="G2297" s="5" t="s">
        <v>87</v>
      </c>
      <c r="H2297" s="5" t="s">
        <v>503</v>
      </c>
      <c r="I2297">
        <v>0.4521</v>
      </c>
      <c r="J2297">
        <v>0.10572875150934311</v>
      </c>
      <c r="K2297">
        <v>0.61</v>
      </c>
      <c r="L2297">
        <v>0.39304470000000002</v>
      </c>
      <c r="M2297">
        <v>0.35</v>
      </c>
      <c r="N2297">
        <v>0.54</v>
      </c>
      <c r="O2297">
        <v>0.06</v>
      </c>
      <c r="P2297">
        <v>0.28000000000000003</v>
      </c>
      <c r="Q2297">
        <v>8.6999999999999994E-3</v>
      </c>
      <c r="R2297">
        <v>0.14000000000000001</v>
      </c>
      <c r="S2297">
        <v>0.4</v>
      </c>
      <c r="T2297">
        <v>0.2</v>
      </c>
      <c r="U2297">
        <v>0.3</v>
      </c>
      <c r="V2297">
        <v>0.54</v>
      </c>
      <c r="W2297">
        <v>0.15</v>
      </c>
      <c r="X2297">
        <v>0.24</v>
      </c>
      <c r="Y2297">
        <v>7.0000000000000007E-2</v>
      </c>
      <c r="Z2297">
        <v>0.64</v>
      </c>
      <c r="AA2297">
        <v>0.10100000000000001</v>
      </c>
      <c r="AB2297">
        <v>0.15059072000000001</v>
      </c>
      <c r="AC2297">
        <v>0.25</v>
      </c>
      <c r="AD2297">
        <v>0.35199999999999998</v>
      </c>
      <c r="AE2297">
        <v>1.5</v>
      </c>
      <c r="AF2297">
        <v>0.1888302214439076</v>
      </c>
      <c r="AG2297">
        <v>0.06</v>
      </c>
      <c r="AH2297">
        <v>0.29640462295269299</v>
      </c>
      <c r="AI2297">
        <v>0.14000000000000001</v>
      </c>
      <c r="AJ2297">
        <v>0.02</v>
      </c>
      <c r="AK2297">
        <v>0.22</v>
      </c>
      <c r="AL2297">
        <v>0.3020138144493103</v>
      </c>
      <c r="AM2297">
        <v>0.32878848910331726</v>
      </c>
      <c r="AN2297">
        <v>0.26408293843269348</v>
      </c>
      <c r="AO2297" s="5" t="s">
        <v>1165</v>
      </c>
    </row>
    <row r="2298" spans="1:41" ht="15" x14ac:dyDescent="0.25">
      <c r="A2298">
        <v>2018</v>
      </c>
      <c r="B2298" s="5" t="s">
        <v>1806</v>
      </c>
      <c r="C2298" s="5" t="s">
        <v>505</v>
      </c>
      <c r="D2298" s="5" t="s">
        <v>9</v>
      </c>
      <c r="E2298" s="5" t="s">
        <v>192</v>
      </c>
      <c r="F2298" s="5" t="s">
        <v>188</v>
      </c>
      <c r="G2298" s="5" t="s">
        <v>87</v>
      </c>
      <c r="H2298" s="5" t="s">
        <v>503</v>
      </c>
      <c r="I2298">
        <v>0.3</v>
      </c>
      <c r="J2298">
        <v>0.11</v>
      </c>
      <c r="K2298">
        <v>0.55600000000000005</v>
      </c>
      <c r="L2298">
        <v>1.21</v>
      </c>
      <c r="M2298">
        <v>0.2</v>
      </c>
      <c r="N2298">
        <v>0.2</v>
      </c>
      <c r="O2298">
        <v>0</v>
      </c>
      <c r="P2298">
        <v>0.26407914607325761</v>
      </c>
      <c r="Q2298">
        <v>0.02</v>
      </c>
      <c r="R2298">
        <v>0.3</v>
      </c>
      <c r="S2298">
        <v>0.4</v>
      </c>
      <c r="T2298">
        <v>0.4</v>
      </c>
      <c r="U2298">
        <v>0.3</v>
      </c>
      <c r="V2298">
        <v>0.28999999999999998</v>
      </c>
      <c r="W2298">
        <v>0.09</v>
      </c>
      <c r="X2298">
        <v>0.24</v>
      </c>
      <c r="Y2298">
        <v>7.0000000000000007E-2</v>
      </c>
      <c r="Z2298">
        <v>0.64</v>
      </c>
      <c r="AA2298">
        <v>0.2</v>
      </c>
      <c r="AB2298">
        <v>0.138355224</v>
      </c>
      <c r="AC2298">
        <v>0.7</v>
      </c>
      <c r="AD2298">
        <v>0.33683548718672762</v>
      </c>
      <c r="AE2298">
        <v>0.1</v>
      </c>
      <c r="AF2298">
        <v>0.19282887947049041</v>
      </c>
      <c r="AG2298">
        <v>7.6999999999999999E-2</v>
      </c>
      <c r="AH2298">
        <v>0.15</v>
      </c>
      <c r="AI2298">
        <v>0.13</v>
      </c>
      <c r="AJ2298">
        <v>0.01</v>
      </c>
      <c r="AK2298">
        <v>0.22</v>
      </c>
      <c r="AL2298">
        <v>0.27052062749862671</v>
      </c>
      <c r="AM2298">
        <v>0.29317107796669006</v>
      </c>
      <c r="AN2298">
        <v>0.23843257129192352</v>
      </c>
      <c r="AO2298" s="5" t="s">
        <v>2934</v>
      </c>
    </row>
    <row r="2299" spans="1:41" ht="15" x14ac:dyDescent="0.25">
      <c r="A2299">
        <v>2018</v>
      </c>
      <c r="B2299" s="5" t="s">
        <v>1807</v>
      </c>
      <c r="C2299" s="5" t="s">
        <v>505</v>
      </c>
      <c r="D2299" s="5" t="s">
        <v>9</v>
      </c>
      <c r="E2299" s="5" t="s">
        <v>192</v>
      </c>
      <c r="F2299" s="5" t="s">
        <v>188</v>
      </c>
      <c r="G2299" s="5" t="s">
        <v>87</v>
      </c>
      <c r="H2299" s="5" t="s">
        <v>503</v>
      </c>
      <c r="I2299">
        <v>0.28799999999999998</v>
      </c>
      <c r="J2299">
        <v>0.11</v>
      </c>
      <c r="K2299">
        <v>0.6</v>
      </c>
      <c r="L2299">
        <v>1.21</v>
      </c>
      <c r="M2299">
        <v>0.2</v>
      </c>
      <c r="N2299">
        <v>0.41</v>
      </c>
      <c r="O2299">
        <v>0.06</v>
      </c>
      <c r="P2299">
        <v>0.26</v>
      </c>
      <c r="Q2299">
        <v>0.02</v>
      </c>
      <c r="R2299">
        <v>0.14000000000000001</v>
      </c>
      <c r="S2299">
        <v>0.4</v>
      </c>
      <c r="T2299">
        <v>0.4</v>
      </c>
      <c r="U2299">
        <v>0.3</v>
      </c>
      <c r="V2299">
        <v>0.28999999999999998</v>
      </c>
      <c r="W2299">
        <v>0.154</v>
      </c>
      <c r="X2299">
        <v>0.24</v>
      </c>
      <c r="Y2299">
        <v>7.0000000000000007E-2</v>
      </c>
      <c r="Z2299">
        <v>0.63</v>
      </c>
      <c r="AA2299">
        <v>0.2</v>
      </c>
      <c r="AB2299">
        <v>0.138355224</v>
      </c>
      <c r="AC2299">
        <v>0.7</v>
      </c>
      <c r="AD2299">
        <v>0.4</v>
      </c>
      <c r="AE2299">
        <v>0.1</v>
      </c>
      <c r="AF2299">
        <v>0.86748055371459676</v>
      </c>
      <c r="AG2299">
        <v>0.11</v>
      </c>
      <c r="AH2299">
        <v>0.35607651208440688</v>
      </c>
      <c r="AI2299">
        <v>0.17</v>
      </c>
      <c r="AJ2299">
        <v>9.4999999999999998E-3</v>
      </c>
      <c r="AK2299">
        <v>0.22</v>
      </c>
      <c r="AL2299">
        <v>0.312186598777771</v>
      </c>
      <c r="AM2299">
        <v>0.3361753523349762</v>
      </c>
      <c r="AN2299">
        <v>0.27820265293121338</v>
      </c>
      <c r="AO2299" s="5" t="s">
        <v>2933</v>
      </c>
    </row>
    <row r="2300" spans="1:41" ht="15" x14ac:dyDescent="0.25">
      <c r="A2300">
        <v>2018</v>
      </c>
      <c r="B2300" s="5" t="s">
        <v>1808</v>
      </c>
      <c r="C2300" s="5" t="s">
        <v>505</v>
      </c>
      <c r="D2300" s="5" t="s">
        <v>9</v>
      </c>
      <c r="E2300" s="5" t="s">
        <v>192</v>
      </c>
      <c r="F2300" s="5" t="s">
        <v>188</v>
      </c>
      <c r="G2300" s="5" t="s">
        <v>87</v>
      </c>
      <c r="H2300" s="5" t="s">
        <v>503</v>
      </c>
      <c r="I2300">
        <v>0.47370000000000001</v>
      </c>
      <c r="J2300">
        <v>4.7E-2</v>
      </c>
      <c r="K2300">
        <v>0.59</v>
      </c>
      <c r="L2300">
        <v>0.3839136362690424</v>
      </c>
      <c r="M2300">
        <v>0.25</v>
      </c>
      <c r="N2300">
        <v>0.54</v>
      </c>
      <c r="O2300">
        <v>0.06</v>
      </c>
      <c r="P2300">
        <v>0.29381818181818181</v>
      </c>
      <c r="Q2300">
        <v>0.01</v>
      </c>
      <c r="R2300">
        <v>0.14000000000000001</v>
      </c>
      <c r="S2300">
        <v>0.4</v>
      </c>
      <c r="T2300">
        <v>0.4</v>
      </c>
      <c r="U2300">
        <v>0.3</v>
      </c>
      <c r="V2300">
        <v>0.28999999999999998</v>
      </c>
      <c r="W2300">
        <v>0.154</v>
      </c>
      <c r="X2300">
        <v>0.24</v>
      </c>
      <c r="Y2300">
        <v>7.0000000000000007E-2</v>
      </c>
      <c r="Z2300">
        <v>0.315</v>
      </c>
      <c r="AA2300">
        <v>0.2</v>
      </c>
      <c r="AB2300">
        <v>0.15059072000000001</v>
      </c>
      <c r="AC2300">
        <v>0.45</v>
      </c>
      <c r="AD2300">
        <v>0.17799999999999999</v>
      </c>
      <c r="AE2300">
        <v>0.5</v>
      </c>
      <c r="AF2300">
        <v>0.3</v>
      </c>
      <c r="AG2300">
        <v>0.12</v>
      </c>
      <c r="AH2300">
        <v>0.29640462295269299</v>
      </c>
      <c r="AI2300">
        <v>0.14000000000000001</v>
      </c>
      <c r="AJ2300">
        <v>1.2999999999999999E-2</v>
      </c>
      <c r="AK2300">
        <v>0.22</v>
      </c>
      <c r="AL2300">
        <v>0.25949746370315552</v>
      </c>
      <c r="AM2300">
        <v>0.26155480742454529</v>
      </c>
      <c r="AN2300">
        <v>0.25658294558525085</v>
      </c>
      <c r="AO2300" s="5" t="s">
        <v>2932</v>
      </c>
    </row>
    <row r="2301" spans="1:41" ht="15" x14ac:dyDescent="0.25">
      <c r="A2301">
        <v>2018</v>
      </c>
      <c r="B2301" s="5" t="s">
        <v>1806</v>
      </c>
      <c r="C2301" s="5" t="s">
        <v>505</v>
      </c>
      <c r="D2301" s="5" t="s">
        <v>9</v>
      </c>
      <c r="E2301" s="5" t="s">
        <v>192</v>
      </c>
      <c r="F2301" s="5" t="s">
        <v>190</v>
      </c>
      <c r="G2301" s="5" t="s">
        <v>87</v>
      </c>
      <c r="H2301" s="5" t="s">
        <v>503</v>
      </c>
      <c r="I2301">
        <v>1.39</v>
      </c>
      <c r="J2301">
        <v>1.22</v>
      </c>
      <c r="K2301">
        <v>1.06</v>
      </c>
      <c r="L2301">
        <v>3.01</v>
      </c>
      <c r="M2301">
        <v>2.2999999999999998</v>
      </c>
      <c r="N2301">
        <v>3.8</v>
      </c>
      <c r="O2301">
        <v>1.66</v>
      </c>
      <c r="P2301">
        <v>1.46</v>
      </c>
      <c r="Q2301">
        <v>0.98</v>
      </c>
      <c r="R2301">
        <v>1.5</v>
      </c>
      <c r="S2301">
        <v>1.1399999999999999</v>
      </c>
      <c r="T2301">
        <v>1.3</v>
      </c>
      <c r="U2301">
        <v>0.6</v>
      </c>
      <c r="V2301">
        <v>1.07</v>
      </c>
      <c r="W2301">
        <v>0.81</v>
      </c>
      <c r="X2301">
        <v>2.2999999999999998</v>
      </c>
      <c r="Y2301">
        <v>0.95</v>
      </c>
      <c r="Z2301">
        <v>1.841918168994763</v>
      </c>
      <c r="AA2301">
        <v>2.6</v>
      </c>
      <c r="AB2301">
        <v>0.78401293599999999</v>
      </c>
      <c r="AC2301">
        <v>3.45</v>
      </c>
      <c r="AD2301">
        <v>2.5434615943356458</v>
      </c>
      <c r="AE2301">
        <v>3.4</v>
      </c>
      <c r="AF2301">
        <v>2.2371711205295099</v>
      </c>
      <c r="AG2301">
        <v>1.1579999999999999</v>
      </c>
      <c r="AH2301">
        <v>1.1499999999999999</v>
      </c>
      <c r="AI2301">
        <v>2.2400000000000002</v>
      </c>
      <c r="AJ2301">
        <v>0.56499999999999995</v>
      </c>
      <c r="AK2301">
        <v>2.11</v>
      </c>
      <c r="AL2301">
        <v>1.7458471059799194</v>
      </c>
      <c r="AM2301">
        <v>1.8371819257736206</v>
      </c>
      <c r="AN2301">
        <v>1.6164563894271851</v>
      </c>
      <c r="AO2301" s="5" t="s">
        <v>2936</v>
      </c>
    </row>
    <row r="2302" spans="1:41" ht="15" x14ac:dyDescent="0.25">
      <c r="A2302">
        <v>2018</v>
      </c>
      <c r="B2302" s="5" t="s">
        <v>1807</v>
      </c>
      <c r="C2302" s="5" t="s">
        <v>505</v>
      </c>
      <c r="D2302" s="5" t="s">
        <v>9</v>
      </c>
      <c r="E2302" s="5" t="s">
        <v>192</v>
      </c>
      <c r="F2302" s="5" t="s">
        <v>190</v>
      </c>
      <c r="G2302" s="5" t="s">
        <v>87</v>
      </c>
      <c r="H2302" s="5" t="s">
        <v>503</v>
      </c>
      <c r="I2302">
        <v>1.3344</v>
      </c>
      <c r="J2302">
        <v>1.22</v>
      </c>
      <c r="K2302">
        <v>1.06</v>
      </c>
      <c r="L2302">
        <v>3.01</v>
      </c>
      <c r="M2302">
        <v>2.2999999999999998</v>
      </c>
      <c r="N2302">
        <v>5.7</v>
      </c>
      <c r="O2302">
        <v>1.6</v>
      </c>
      <c r="P2302">
        <v>1.46</v>
      </c>
      <c r="Q2302">
        <v>0.48</v>
      </c>
      <c r="R2302">
        <v>1.6</v>
      </c>
      <c r="S2302">
        <v>1.160398004995</v>
      </c>
      <c r="T2302">
        <v>1.3</v>
      </c>
      <c r="U2302">
        <v>0.6</v>
      </c>
      <c r="V2302">
        <v>1.07</v>
      </c>
      <c r="W2302">
        <v>1.3859999999999999</v>
      </c>
      <c r="X2302">
        <v>1.8</v>
      </c>
      <c r="Y2302">
        <v>1.1299999999999999</v>
      </c>
      <c r="Z2302">
        <v>2.04</v>
      </c>
      <c r="AA2302">
        <v>2.61147105675209</v>
      </c>
      <c r="AB2302">
        <v>1.0883944288</v>
      </c>
      <c r="AC2302">
        <v>3.45</v>
      </c>
      <c r="AD2302">
        <v>2.3199999999999998</v>
      </c>
      <c r="AE2302">
        <v>3.4</v>
      </c>
      <c r="AF2302">
        <v>1.4275194462854031</v>
      </c>
      <c r="AG2302">
        <v>1.39</v>
      </c>
      <c r="AH2302">
        <v>0.9351438762285964</v>
      </c>
      <c r="AI2302">
        <v>2.38</v>
      </c>
      <c r="AJ2302">
        <v>0.71</v>
      </c>
      <c r="AK2302">
        <v>2.11</v>
      </c>
      <c r="AL2302">
        <v>1.7956318855285645</v>
      </c>
      <c r="AM2302">
        <v>1.9196113348007202</v>
      </c>
      <c r="AN2302">
        <v>1.6199946403503418</v>
      </c>
      <c r="AO2302" s="5" t="s">
        <v>2935</v>
      </c>
    </row>
    <row r="2303" spans="1:41" ht="15" x14ac:dyDescent="0.25">
      <c r="A2303">
        <v>2018</v>
      </c>
      <c r="B2303" s="5" t="s">
        <v>1808</v>
      </c>
      <c r="C2303" s="5" t="s">
        <v>505</v>
      </c>
      <c r="D2303" s="5" t="s">
        <v>9</v>
      </c>
      <c r="E2303" s="5" t="s">
        <v>192</v>
      </c>
      <c r="F2303" s="5" t="s">
        <v>190</v>
      </c>
      <c r="G2303" s="5" t="s">
        <v>87</v>
      </c>
      <c r="H2303" s="5" t="s">
        <v>503</v>
      </c>
      <c r="I2303">
        <v>1.1052999999999999</v>
      </c>
      <c r="J2303">
        <v>1.4</v>
      </c>
      <c r="K2303">
        <v>1.1100000000000001</v>
      </c>
      <c r="L2303">
        <v>3.3280431818654792</v>
      </c>
      <c r="M2303">
        <v>2.2999999999999998</v>
      </c>
      <c r="N2303">
        <v>3</v>
      </c>
      <c r="O2303">
        <v>1.6</v>
      </c>
      <c r="P2303">
        <v>1.44</v>
      </c>
      <c r="Q2303">
        <v>0.57999999999999996</v>
      </c>
      <c r="R2303">
        <v>1.6</v>
      </c>
      <c r="S2303">
        <v>1.1599999999999999</v>
      </c>
      <c r="T2303">
        <v>1.17</v>
      </c>
      <c r="U2303">
        <v>0.6</v>
      </c>
      <c r="V2303">
        <v>1.07</v>
      </c>
      <c r="W2303">
        <v>1.3859999999999999</v>
      </c>
      <c r="X2303">
        <v>2</v>
      </c>
      <c r="Y2303">
        <v>1.23</v>
      </c>
      <c r="Z2303">
        <v>2.38</v>
      </c>
      <c r="AA2303">
        <v>2.21</v>
      </c>
      <c r="AB2303">
        <v>0.70589399999999991</v>
      </c>
      <c r="AC2303">
        <v>2.62</v>
      </c>
      <c r="AD2303">
        <v>2.387789814</v>
      </c>
      <c r="AE2303">
        <v>3.4</v>
      </c>
      <c r="AF2303">
        <v>1.69</v>
      </c>
      <c r="AG2303">
        <v>1.38</v>
      </c>
      <c r="AH2303">
        <v>1.25325256329112</v>
      </c>
      <c r="AI2303">
        <v>2.25</v>
      </c>
      <c r="AJ2303">
        <v>0.53400000000000003</v>
      </c>
      <c r="AK2303">
        <v>2.11</v>
      </c>
      <c r="AL2303">
        <v>1.6896649599075317</v>
      </c>
      <c r="AM2303">
        <v>1.739255428314209</v>
      </c>
      <c r="AN2303">
        <v>1.6194114685058594</v>
      </c>
      <c r="AO2303" s="5" t="s">
        <v>2937</v>
      </c>
    </row>
    <row r="2304" spans="1:41" ht="15" x14ac:dyDescent="0.25">
      <c r="A2304">
        <v>2018</v>
      </c>
      <c r="B2304" s="5" t="s">
        <v>803</v>
      </c>
      <c r="C2304" s="5" t="s">
        <v>505</v>
      </c>
      <c r="D2304" s="5" t="s">
        <v>9</v>
      </c>
      <c r="E2304" s="5" t="s">
        <v>192</v>
      </c>
      <c r="F2304" s="5" t="s">
        <v>190</v>
      </c>
      <c r="G2304" s="5" t="s">
        <v>87</v>
      </c>
      <c r="H2304" s="5" t="s">
        <v>503</v>
      </c>
      <c r="I2304">
        <v>1.0548999999999999</v>
      </c>
      <c r="J2304">
        <v>1.341271248490657</v>
      </c>
      <c r="K2304">
        <v>1.1299999999999999</v>
      </c>
      <c r="L2304">
        <v>3.3248777</v>
      </c>
      <c r="M2304">
        <v>2.2000000000000002</v>
      </c>
      <c r="N2304">
        <v>3</v>
      </c>
      <c r="O2304">
        <v>1.6</v>
      </c>
      <c r="P2304">
        <v>1.43</v>
      </c>
      <c r="Q2304">
        <v>0.55766416760999993</v>
      </c>
      <c r="R2304">
        <v>1.6</v>
      </c>
      <c r="S2304">
        <v>1.2764378054945</v>
      </c>
      <c r="T2304">
        <v>0.85</v>
      </c>
      <c r="U2304">
        <v>0.6</v>
      </c>
      <c r="V2304">
        <v>1.07</v>
      </c>
      <c r="W2304">
        <v>1.39</v>
      </c>
      <c r="X2304">
        <v>2</v>
      </c>
      <c r="Y2304">
        <v>1.23</v>
      </c>
      <c r="Z2304">
        <v>2.33</v>
      </c>
      <c r="AA2304">
        <v>2.2395999999999998</v>
      </c>
      <c r="AB2304">
        <v>0.70589399999999991</v>
      </c>
      <c r="AC2304">
        <v>2.82</v>
      </c>
      <c r="AD2304">
        <v>2.4209999999999998</v>
      </c>
      <c r="AE2304">
        <v>3.75</v>
      </c>
      <c r="AF2304">
        <v>1.847184889278046</v>
      </c>
      <c r="AG2304">
        <v>1.23</v>
      </c>
      <c r="AH2304">
        <v>1.25325256329112</v>
      </c>
      <c r="AI2304">
        <v>2.1425098724873002</v>
      </c>
      <c r="AJ2304">
        <v>0.53</v>
      </c>
      <c r="AK2304">
        <v>2.11</v>
      </c>
      <c r="AL2304">
        <v>1.6908479928970337</v>
      </c>
      <c r="AM2304">
        <v>1.7620880603790283</v>
      </c>
      <c r="AN2304">
        <v>1.589924693107605</v>
      </c>
      <c r="AO2304" s="5" t="s">
        <v>1166</v>
      </c>
    </row>
    <row r="2305" spans="1:41" ht="15" x14ac:dyDescent="0.25">
      <c r="A2305">
        <v>2019</v>
      </c>
      <c r="B2305" s="5" t="s">
        <v>803</v>
      </c>
      <c r="C2305" s="5" t="s">
        <v>363</v>
      </c>
      <c r="D2305" s="5" t="s">
        <v>91</v>
      </c>
      <c r="E2305" s="5" t="s">
        <v>92</v>
      </c>
      <c r="F2305" s="5" t="s">
        <v>93</v>
      </c>
      <c r="G2305" s="5" t="s">
        <v>94</v>
      </c>
      <c r="H2305" s="5" t="s">
        <v>319</v>
      </c>
      <c r="I2305">
        <v>16280</v>
      </c>
      <c r="J2305">
        <v>51018.75</v>
      </c>
      <c r="K2305">
        <v>972</v>
      </c>
      <c r="L2305">
        <v>2065</v>
      </c>
      <c r="M2305">
        <v>18756</v>
      </c>
      <c r="N2305">
        <v>9760</v>
      </c>
      <c r="O2305">
        <v>8901.9501999999993</v>
      </c>
      <c r="P2305">
        <v>20086.504000000001</v>
      </c>
      <c r="Q2305">
        <v>4551.4477417931594</v>
      </c>
      <c r="R2305">
        <v>8936.1420780387616</v>
      </c>
      <c r="S2305">
        <v>23729.4449555024</v>
      </c>
      <c r="T2305">
        <v>11395</v>
      </c>
      <c r="U2305">
        <v>1067</v>
      </c>
      <c r="V2305">
        <v>7705</v>
      </c>
      <c r="W2305">
        <v>6540</v>
      </c>
      <c r="X2305">
        <v>14615.9278366287</v>
      </c>
      <c r="Y2305">
        <v>56059</v>
      </c>
      <c r="Z2305">
        <v>15198.26773281482</v>
      </c>
      <c r="AA2305">
        <v>156117.40608140899</v>
      </c>
      <c r="AB2305">
        <v>1132</v>
      </c>
      <c r="AC2305">
        <v>14044.231040000001</v>
      </c>
      <c r="AD2305">
        <v>20057.103251718599</v>
      </c>
      <c r="AE2305">
        <v>16145.485768</v>
      </c>
      <c r="AF2305">
        <v>38973.891224288403</v>
      </c>
      <c r="AG2305">
        <v>166946</v>
      </c>
      <c r="AH2305">
        <v>29824.50554485463</v>
      </c>
      <c r="AI2305">
        <v>4355.3280000000004</v>
      </c>
      <c r="AJ2305">
        <v>36258.176081351477</v>
      </c>
      <c r="AK2305">
        <v>2694.6</v>
      </c>
      <c r="AL2305">
        <v>764186.1875</v>
      </c>
      <c r="AM2305">
        <v>621212.3125</v>
      </c>
      <c r="AN2305">
        <v>142973.84375</v>
      </c>
      <c r="AO2305" s="5" t="s">
        <v>1167</v>
      </c>
    </row>
    <row r="2306" spans="1:41" ht="15" x14ac:dyDescent="0.25">
      <c r="A2306">
        <v>2019</v>
      </c>
      <c r="B2306" s="5" t="s">
        <v>1806</v>
      </c>
      <c r="C2306" s="5" t="s">
        <v>363</v>
      </c>
      <c r="D2306" s="5" t="s">
        <v>91</v>
      </c>
      <c r="E2306" s="5" t="s">
        <v>92</v>
      </c>
      <c r="F2306" s="5" t="s">
        <v>93</v>
      </c>
      <c r="G2306" s="5" t="s">
        <v>94</v>
      </c>
      <c r="H2306" s="5" t="s">
        <v>319</v>
      </c>
      <c r="I2306">
        <v>7238.4631296265752</v>
      </c>
      <c r="J2306">
        <v>21593.266435382993</v>
      </c>
      <c r="K2306">
        <v>1120.5316610314337</v>
      </c>
      <c r="L2306">
        <v>2783.1178349518786</v>
      </c>
      <c r="M2306">
        <v>13541.18590943388</v>
      </c>
      <c r="N2306">
        <v>7578.4791422569542</v>
      </c>
      <c r="O2306">
        <v>9763.9443828594667</v>
      </c>
      <c r="P2306">
        <v>16729.559124278865</v>
      </c>
      <c r="Q2306">
        <v>2762.6568839712854</v>
      </c>
      <c r="R2306">
        <v>8622.7084716665086</v>
      </c>
      <c r="S2306">
        <v>19377.913208793121</v>
      </c>
      <c r="T2306">
        <v>11219.242912028878</v>
      </c>
      <c r="U2306">
        <v>1824.1213115234036</v>
      </c>
      <c r="V2306">
        <v>9320.9808629392974</v>
      </c>
      <c r="W2306">
        <v>4426.421437267576</v>
      </c>
      <c r="X2306">
        <v>11746.682089128324</v>
      </c>
      <c r="Y2306">
        <v>56214.052497728953</v>
      </c>
      <c r="Z2306">
        <v>10596.844350786752</v>
      </c>
      <c r="AA2306">
        <v>140824.39577961341</v>
      </c>
      <c r="AB2306">
        <v>1389.4164095198562</v>
      </c>
      <c r="AC2306">
        <v>10534.846598061573</v>
      </c>
      <c r="AD2306">
        <v>18137.153856802903</v>
      </c>
      <c r="AE2306">
        <v>20770.519812659586</v>
      </c>
      <c r="AF2306">
        <v>33062.691072697664</v>
      </c>
      <c r="AG2306">
        <v>148381.50718547273</v>
      </c>
      <c r="AH2306">
        <v>40732.287289747874</v>
      </c>
      <c r="AI2306">
        <v>3186.980584673533</v>
      </c>
      <c r="AJ2306">
        <v>41976.194444823515</v>
      </c>
      <c r="AK2306">
        <v>1967.8935576622789</v>
      </c>
      <c r="AL2306">
        <v>677424.0625</v>
      </c>
      <c r="AM2306">
        <v>540814.4375</v>
      </c>
      <c r="AN2306">
        <v>136609.65625</v>
      </c>
      <c r="AO2306" s="5" t="s">
        <v>2940</v>
      </c>
    </row>
    <row r="2307" spans="1:41" ht="15" x14ac:dyDescent="0.25">
      <c r="A2307">
        <v>2019</v>
      </c>
      <c r="B2307" s="5" t="s">
        <v>1808</v>
      </c>
      <c r="C2307" s="5" t="s">
        <v>363</v>
      </c>
      <c r="D2307" s="5" t="s">
        <v>91</v>
      </c>
      <c r="E2307" s="5" t="s">
        <v>92</v>
      </c>
      <c r="F2307" s="5" t="s">
        <v>93</v>
      </c>
      <c r="G2307" s="5" t="s">
        <v>94</v>
      </c>
      <c r="H2307" s="5" t="s">
        <v>319</v>
      </c>
      <c r="I2307">
        <v>12736.705919177684</v>
      </c>
      <c r="J2307">
        <v>23355.54297883833</v>
      </c>
      <c r="K2307">
        <v>892.08507045252611</v>
      </c>
      <c r="L2307">
        <v>3033.8668717418236</v>
      </c>
      <c r="M2307">
        <v>20776.312033681606</v>
      </c>
      <c r="N2307">
        <v>8214.8316453497591</v>
      </c>
      <c r="O2307">
        <v>11267.099719403794</v>
      </c>
      <c r="P2307">
        <v>18223.869312526498</v>
      </c>
      <c r="Q2307">
        <v>2804.6386558217105</v>
      </c>
      <c r="R2307">
        <v>7587.0788428763717</v>
      </c>
      <c r="S2307">
        <v>24492.353624754905</v>
      </c>
      <c r="T2307">
        <v>11597.105915882839</v>
      </c>
      <c r="U2307">
        <v>1414.9603660819259</v>
      </c>
      <c r="V2307">
        <v>12825.39877011285</v>
      </c>
      <c r="W2307">
        <v>8637.2398439767712</v>
      </c>
      <c r="X2307">
        <v>11380.427723071925</v>
      </c>
      <c r="Y2307">
        <v>67607.558509901573</v>
      </c>
      <c r="Z2307">
        <v>14191.112430713025</v>
      </c>
      <c r="AA2307">
        <v>148209.1039417623</v>
      </c>
      <c r="AB2307">
        <v>8401.0693455563905</v>
      </c>
      <c r="AC2307">
        <v>11592.369614511679</v>
      </c>
      <c r="AD2307">
        <v>15923.286386498972</v>
      </c>
      <c r="AE2307">
        <v>16368.466402746826</v>
      </c>
      <c r="AF2307">
        <v>39590.873750145991</v>
      </c>
      <c r="AG2307">
        <v>166710.16106180853</v>
      </c>
      <c r="AH2307">
        <v>34883.285712358855</v>
      </c>
      <c r="AI2307">
        <v>3929.6378292800382</v>
      </c>
      <c r="AJ2307">
        <v>34078.859874068272</v>
      </c>
      <c r="AK2307">
        <v>2423.7899798584126</v>
      </c>
      <c r="AL2307">
        <v>743149.125</v>
      </c>
      <c r="AM2307">
        <v>588545.4375</v>
      </c>
      <c r="AN2307">
        <v>154603.71875</v>
      </c>
      <c r="AO2307" s="5" t="s">
        <v>2938</v>
      </c>
    </row>
    <row r="2308" spans="1:41" ht="15" x14ac:dyDescent="0.25">
      <c r="A2308">
        <v>2019</v>
      </c>
      <c r="B2308" s="5" t="s">
        <v>1807</v>
      </c>
      <c r="C2308" s="5" t="s">
        <v>363</v>
      </c>
      <c r="D2308" s="5" t="s">
        <v>91</v>
      </c>
      <c r="E2308" s="5" t="s">
        <v>92</v>
      </c>
      <c r="F2308" s="5" t="s">
        <v>93</v>
      </c>
      <c r="G2308" s="5" t="s">
        <v>94</v>
      </c>
      <c r="H2308" s="5" t="s">
        <v>319</v>
      </c>
      <c r="I2308">
        <v>10113.856714246966</v>
      </c>
      <c r="J2308">
        <v>20820.582689116109</v>
      </c>
      <c r="K2308">
        <v>988.79544965029049</v>
      </c>
      <c r="L2308">
        <v>3127.1317054715605</v>
      </c>
      <c r="M2308">
        <v>28543.118921506295</v>
      </c>
      <c r="N2308">
        <v>8203.3008587564746</v>
      </c>
      <c r="O2308">
        <v>8306.2574135797822</v>
      </c>
      <c r="P2308">
        <v>17862.770636458583</v>
      </c>
      <c r="Q2308">
        <v>2093.1659646107641</v>
      </c>
      <c r="R2308">
        <v>8427.491772962625</v>
      </c>
      <c r="S2308">
        <v>20688.525196906725</v>
      </c>
      <c r="T2308">
        <v>10733.982688717057</v>
      </c>
      <c r="U2308">
        <v>1614.8563118887632</v>
      </c>
      <c r="V2308">
        <v>10922.223961484706</v>
      </c>
      <c r="W2308">
        <v>5662.0436763932139</v>
      </c>
      <c r="X2308">
        <v>13329.17416833397</v>
      </c>
      <c r="Y2308">
        <v>52336.361572315509</v>
      </c>
      <c r="Z2308">
        <v>12372.104775891708</v>
      </c>
      <c r="AA2308">
        <v>148346.11091302568</v>
      </c>
      <c r="AB2308">
        <v>8556.5176290058826</v>
      </c>
      <c r="AC2308">
        <v>10686.816617001117</v>
      </c>
      <c r="AD2308">
        <v>20570.535671779751</v>
      </c>
      <c r="AE2308">
        <v>16710.336413870231</v>
      </c>
      <c r="AF2308">
        <v>37968.308597318763</v>
      </c>
      <c r="AG2308">
        <v>198670.68530716884</v>
      </c>
      <c r="AH2308">
        <v>49343.630191263052</v>
      </c>
      <c r="AI2308">
        <v>4494.5247711376842</v>
      </c>
      <c r="AJ2308">
        <v>42024.125515078646</v>
      </c>
      <c r="AK2308">
        <v>2302.9222473694545</v>
      </c>
      <c r="AL2308">
        <v>775820.25</v>
      </c>
      <c r="AM2308">
        <v>602300.25</v>
      </c>
      <c r="AN2308">
        <v>173520.03125</v>
      </c>
      <c r="AO2308" s="5" t="s">
        <v>2939</v>
      </c>
    </row>
    <row r="2309" spans="1:41" ht="15" x14ac:dyDescent="0.25">
      <c r="A2309">
        <v>2019</v>
      </c>
      <c r="B2309" s="5" t="s">
        <v>803</v>
      </c>
      <c r="C2309" s="5" t="s">
        <v>363</v>
      </c>
      <c r="D2309" s="5" t="s">
        <v>91</v>
      </c>
      <c r="E2309" s="5" t="s">
        <v>92</v>
      </c>
      <c r="F2309" s="5" t="s">
        <v>93</v>
      </c>
      <c r="G2309" s="5" t="s">
        <v>97</v>
      </c>
      <c r="H2309" s="5" t="s">
        <v>319</v>
      </c>
      <c r="I2309">
        <v>17023.643944999989</v>
      </c>
      <c r="J2309">
        <v>54194.585557500002</v>
      </c>
      <c r="K2309">
        <v>1045.6409040000001</v>
      </c>
      <c r="L2309">
        <v>2180.6523900000002</v>
      </c>
      <c r="M2309">
        <v>19513.742399999999</v>
      </c>
      <c r="N2309">
        <v>10142.334053936</v>
      </c>
      <c r="O2309">
        <v>9284.2530000000006</v>
      </c>
      <c r="P2309">
        <v>21337.287479999999</v>
      </c>
      <c r="Q2309">
        <v>4733.505651464885</v>
      </c>
      <c r="R2309">
        <v>9241.7865591955415</v>
      </c>
      <c r="S2309">
        <v>24736.522599413918</v>
      </c>
      <c r="T2309">
        <v>11740.279895</v>
      </c>
      <c r="U2309">
        <v>1088.4467</v>
      </c>
      <c r="V2309">
        <v>8038</v>
      </c>
      <c r="W2309">
        <v>5591.6535239999994</v>
      </c>
      <c r="X2309">
        <v>15510.539547653059</v>
      </c>
      <c r="Y2309">
        <v>58736.64976</v>
      </c>
      <c r="Z2309">
        <v>15812.262550952801</v>
      </c>
      <c r="AA2309">
        <v>166912.15753693131</v>
      </c>
      <c r="AB2309">
        <v>1132</v>
      </c>
      <c r="AC2309">
        <v>14594.38554000001</v>
      </c>
      <c r="AD2309">
        <v>20867.39016598478</v>
      </c>
      <c r="AE2309">
        <v>16797.763393027199</v>
      </c>
      <c r="AF2309">
        <v>41156.662976195897</v>
      </c>
      <c r="AG2309">
        <v>177632</v>
      </c>
      <c r="AH2309">
        <v>31883.29535668702</v>
      </c>
      <c r="AI2309">
        <v>4531.2832512000004</v>
      </c>
      <c r="AJ2309">
        <v>38477.466522938841</v>
      </c>
      <c r="AK2309">
        <v>2803.4618399999999</v>
      </c>
      <c r="AL2309">
        <v>806739.625</v>
      </c>
      <c r="AM2309">
        <v>658099.5625</v>
      </c>
      <c r="AN2309">
        <v>148640.0625</v>
      </c>
      <c r="AO2309" s="5" t="s">
        <v>1168</v>
      </c>
    </row>
    <row r="2310" spans="1:41" ht="15" x14ac:dyDescent="0.25">
      <c r="A2310">
        <v>2019</v>
      </c>
      <c r="B2310" s="5" t="s">
        <v>1807</v>
      </c>
      <c r="C2310" s="5" t="s">
        <v>363</v>
      </c>
      <c r="D2310" s="5" t="s">
        <v>91</v>
      </c>
      <c r="E2310" s="5" t="s">
        <v>92</v>
      </c>
      <c r="F2310" s="5" t="s">
        <v>93</v>
      </c>
      <c r="G2310" s="5" t="s">
        <v>97</v>
      </c>
      <c r="H2310" s="5" t="s">
        <v>319</v>
      </c>
      <c r="I2310">
        <v>9754.8842399999994</v>
      </c>
      <c r="J2310">
        <v>22630.16</v>
      </c>
      <c r="K2310">
        <v>1041.6350546508829</v>
      </c>
      <c r="L2310">
        <v>3315.9798000000001</v>
      </c>
      <c r="M2310">
        <v>29692.63503565015</v>
      </c>
      <c r="N2310">
        <v>8769</v>
      </c>
      <c r="O2310">
        <v>9207.5499999999993</v>
      </c>
      <c r="P2310">
        <v>17409.34332106404</v>
      </c>
      <c r="Q2310">
        <v>2431.6473385972881</v>
      </c>
      <c r="R2310">
        <v>9023.4476875674591</v>
      </c>
      <c r="S2310">
        <v>23830.608498018159</v>
      </c>
      <c r="T2310">
        <v>11571.5425322104</v>
      </c>
      <c r="U2310">
        <v>1669.4026474032</v>
      </c>
      <c r="V2310">
        <v>11403</v>
      </c>
      <c r="W2310">
        <v>5795.3417846399998</v>
      </c>
      <c r="X2310">
        <v>14551.659139075</v>
      </c>
      <c r="Y2310">
        <v>57177</v>
      </c>
      <c r="Z2310">
        <v>14495.061</v>
      </c>
      <c r="AA2310">
        <v>156635.59622266391</v>
      </c>
      <c r="AB2310">
        <v>1403</v>
      </c>
      <c r="AC2310">
        <v>11377.8</v>
      </c>
      <c r="AD2310">
        <v>24051.1388316755</v>
      </c>
      <c r="AE2310">
        <v>17103.737870913599</v>
      </c>
      <c r="AF2310">
        <v>40261.212036849291</v>
      </c>
      <c r="AG2310">
        <v>214871</v>
      </c>
      <c r="AH2310">
        <v>55314.439359315482</v>
      </c>
      <c r="AI2310">
        <v>4600.3366800000013</v>
      </c>
      <c r="AJ2310">
        <v>47431.693304880842</v>
      </c>
      <c r="AK2310">
        <v>2596.8662898515281</v>
      </c>
      <c r="AL2310">
        <v>829416.6875</v>
      </c>
      <c r="AM2310">
        <v>645760</v>
      </c>
      <c r="AN2310">
        <v>183656.75</v>
      </c>
      <c r="AO2310" s="5" t="s">
        <v>2943</v>
      </c>
    </row>
    <row r="2311" spans="1:41" ht="15" x14ac:dyDescent="0.25">
      <c r="A2311">
        <v>2019</v>
      </c>
      <c r="B2311" s="5" t="s">
        <v>1806</v>
      </c>
      <c r="C2311" s="5" t="s">
        <v>363</v>
      </c>
      <c r="D2311" s="5" t="s">
        <v>91</v>
      </c>
      <c r="E2311" s="5" t="s">
        <v>92</v>
      </c>
      <c r="F2311" s="5" t="s">
        <v>93</v>
      </c>
      <c r="G2311" s="5" t="s">
        <v>97</v>
      </c>
      <c r="H2311" s="5" t="s">
        <v>319</v>
      </c>
      <c r="I2311">
        <v>7567.8400000000011</v>
      </c>
      <c r="J2311">
        <v>20600.454000000002</v>
      </c>
      <c r="K2311">
        <v>1198</v>
      </c>
      <c r="L2311">
        <v>2925.7699652478718</v>
      </c>
      <c r="M2311">
        <v>14220.5625</v>
      </c>
      <c r="N2311">
        <v>8204.1351178052719</v>
      </c>
      <c r="O2311">
        <v>10719.385</v>
      </c>
      <c r="P2311">
        <v>17740.684799999999</v>
      </c>
      <c r="Q2311">
        <v>2926.4222484000002</v>
      </c>
      <c r="R2311">
        <v>9024.7294167353957</v>
      </c>
      <c r="S2311">
        <v>20466</v>
      </c>
      <c r="T2311">
        <v>11762.3</v>
      </c>
      <c r="U2311">
        <v>1527</v>
      </c>
      <c r="V2311">
        <v>10174.382860361329</v>
      </c>
      <c r="W2311">
        <v>4566.802555449176</v>
      </c>
      <c r="X2311">
        <v>13092.704493103391</v>
      </c>
      <c r="Y2311">
        <v>61936</v>
      </c>
      <c r="Z2311">
        <v>11224.668077644381</v>
      </c>
      <c r="AA2311">
        <v>149888.24543115331</v>
      </c>
      <c r="AB2311">
        <v>1297</v>
      </c>
      <c r="AC2311">
        <v>11404.569320000001</v>
      </c>
      <c r="AD2311">
        <v>19612.291934315199</v>
      </c>
      <c r="AE2311">
        <v>21804.644086671251</v>
      </c>
      <c r="AF2311">
        <v>34757.359999613662</v>
      </c>
      <c r="AG2311">
        <v>157301.18446167131</v>
      </c>
      <c r="AH2311">
        <v>43124.270468782728</v>
      </c>
      <c r="AI2311">
        <v>4166.6403895200001</v>
      </c>
      <c r="AJ2311">
        <v>44780.662601891381</v>
      </c>
      <c r="AK2311">
        <v>2235</v>
      </c>
      <c r="AL2311">
        <v>720249.6875</v>
      </c>
      <c r="AM2311">
        <v>573788.75</v>
      </c>
      <c r="AN2311">
        <v>146460.953125</v>
      </c>
      <c r="AO2311" s="5" t="s">
        <v>2941</v>
      </c>
    </row>
    <row r="2312" spans="1:41" ht="15" x14ac:dyDescent="0.25">
      <c r="A2312">
        <v>2019</v>
      </c>
      <c r="B2312" s="5" t="s">
        <v>1808</v>
      </c>
      <c r="C2312" s="5" t="s">
        <v>363</v>
      </c>
      <c r="D2312" s="5" t="s">
        <v>91</v>
      </c>
      <c r="E2312" s="5" t="s">
        <v>92</v>
      </c>
      <c r="F2312" s="5" t="s">
        <v>93</v>
      </c>
      <c r="G2312" s="5" t="s">
        <v>97</v>
      </c>
      <c r="H2312" s="5" t="s">
        <v>319</v>
      </c>
      <c r="I2312">
        <v>13368.037176</v>
      </c>
      <c r="J2312">
        <v>24410.3</v>
      </c>
      <c r="K2312">
        <v>1044.376285837863</v>
      </c>
      <c r="L2312">
        <v>3264.758613723589</v>
      </c>
      <c r="M2312">
        <v>21659.461572836921</v>
      </c>
      <c r="N2312">
        <v>8530.7452959947623</v>
      </c>
      <c r="O2312">
        <v>10924.958209599999</v>
      </c>
      <c r="P2312">
        <v>19127.187516640752</v>
      </c>
      <c r="Q2312">
        <v>4272.6238938715724</v>
      </c>
      <c r="R2312">
        <v>8048.9693601241379</v>
      </c>
      <c r="S2312">
        <v>25227.029605933571</v>
      </c>
      <c r="T2312">
        <v>11758.653326875001</v>
      </c>
      <c r="U2312">
        <v>1470.5371497599999</v>
      </c>
      <c r="V2312">
        <v>12837</v>
      </c>
      <c r="W2312">
        <v>8896.3217991249985</v>
      </c>
      <c r="X2312">
        <v>11710.06170396006</v>
      </c>
      <c r="Y2312">
        <v>71736.058180000007</v>
      </c>
      <c r="Z2312">
        <v>14746.096990421</v>
      </c>
      <c r="AA2312">
        <v>155995.65842429141</v>
      </c>
      <c r="AB2312">
        <v>1501</v>
      </c>
      <c r="AC2312">
        <v>11812.80817</v>
      </c>
      <c r="AD2312">
        <v>16547.557551525661</v>
      </c>
      <c r="AE2312">
        <v>17365.371023638221</v>
      </c>
      <c r="AF2312">
        <v>42407.172103322402</v>
      </c>
      <c r="AG2312">
        <v>181040.49398153761</v>
      </c>
      <c r="AH2312">
        <v>36972.642203553929</v>
      </c>
      <c r="AI2312">
        <v>4043.550556224</v>
      </c>
      <c r="AJ2312">
        <v>35924.066286366142</v>
      </c>
      <c r="AK2312">
        <v>2605.7087498249989</v>
      </c>
      <c r="AL2312">
        <v>779249.1875</v>
      </c>
      <c r="AM2312">
        <v>626357.875</v>
      </c>
      <c r="AN2312">
        <v>152891.3125</v>
      </c>
      <c r="AO2312" s="5" t="s">
        <v>2942</v>
      </c>
    </row>
    <row r="2313" spans="1:41" ht="15" x14ac:dyDescent="0.25">
      <c r="A2313">
        <v>2019</v>
      </c>
      <c r="B2313" s="5" t="s">
        <v>1806</v>
      </c>
      <c r="C2313" s="5" t="s">
        <v>363</v>
      </c>
      <c r="D2313" s="5" t="s">
        <v>91</v>
      </c>
      <c r="E2313" s="5" t="s">
        <v>29</v>
      </c>
      <c r="F2313" s="5" t="s">
        <v>29</v>
      </c>
      <c r="G2313" s="5" t="s">
        <v>94</v>
      </c>
      <c r="H2313" s="5" t="s">
        <v>319</v>
      </c>
      <c r="I2313">
        <v>0</v>
      </c>
      <c r="J2313">
        <v>1366.9200759809842</v>
      </c>
      <c r="K2313">
        <v>85.700318243321888</v>
      </c>
      <c r="L2313">
        <v>128.55047736498284</v>
      </c>
      <c r="M2313">
        <v>187.46944615726665</v>
      </c>
      <c r="N2313">
        <v>56.240833847179992</v>
      </c>
      <c r="O2313">
        <v>0</v>
      </c>
      <c r="P2313">
        <v>0</v>
      </c>
      <c r="Q2313">
        <v>6.1597103737387613</v>
      </c>
      <c r="R2313">
        <v>21.043745282267032</v>
      </c>
      <c r="S2313">
        <v>0</v>
      </c>
      <c r="T2313">
        <v>107.12539780415237</v>
      </c>
      <c r="U2313">
        <v>0</v>
      </c>
      <c r="V2313">
        <v>1392.6301714539807</v>
      </c>
      <c r="W2313">
        <v>0</v>
      </c>
      <c r="X2313">
        <v>83.20419246924456</v>
      </c>
      <c r="Y2313">
        <v>877.35700801600785</v>
      </c>
      <c r="Z2313">
        <v>64.27523868249142</v>
      </c>
      <c r="AA2313">
        <v>2444.236662545713</v>
      </c>
      <c r="AB2313">
        <v>143.54803305756417</v>
      </c>
      <c r="AC2313">
        <v>56.179001067567434</v>
      </c>
      <c r="AD2313">
        <v>92.395655606081419</v>
      </c>
      <c r="AE2313"/>
      <c r="AF2313">
        <v>1508.3256010824664</v>
      </c>
      <c r="AG2313">
        <v>19134.106519661378</v>
      </c>
      <c r="AH2313">
        <v>2785.2603429079613</v>
      </c>
      <c r="AI2313">
        <v>0</v>
      </c>
      <c r="AJ2313">
        <v>1131.0492333500363</v>
      </c>
      <c r="AK2313"/>
      <c r="AL2313">
        <v>31671.77734375</v>
      </c>
      <c r="AM2313">
        <v>28187.07421875</v>
      </c>
      <c r="AN2313">
        <v>3484.703369140625</v>
      </c>
      <c r="AO2313" s="5" t="s">
        <v>2944</v>
      </c>
    </row>
    <row r="2314" spans="1:41" ht="15" x14ac:dyDescent="0.25">
      <c r="A2314">
        <v>2019</v>
      </c>
      <c r="B2314" s="5" t="s">
        <v>1808</v>
      </c>
      <c r="C2314" s="5" t="s">
        <v>363</v>
      </c>
      <c r="D2314" s="5" t="s">
        <v>91</v>
      </c>
      <c r="E2314" s="5" t="s">
        <v>29</v>
      </c>
      <c r="F2314" s="5" t="s">
        <v>29</v>
      </c>
      <c r="G2314" s="5" t="s">
        <v>94</v>
      </c>
      <c r="H2314" s="5" t="s">
        <v>319</v>
      </c>
      <c r="I2314">
        <v>0</v>
      </c>
      <c r="J2314">
        <v>1024.2320426811532</v>
      </c>
      <c r="K2314">
        <v>82.504977614106465</v>
      </c>
      <c r="L2314">
        <v>134.070588622923</v>
      </c>
      <c r="M2314">
        <v>184.99162949412934</v>
      </c>
      <c r="N2314">
        <v>56.722172109698192</v>
      </c>
      <c r="O2314">
        <v>0</v>
      </c>
      <c r="P2314">
        <v>0</v>
      </c>
      <c r="Q2314">
        <v>5.5857086014821045</v>
      </c>
      <c r="R2314">
        <v>35.447232319680666</v>
      </c>
      <c r="S2314">
        <v>0</v>
      </c>
      <c r="T2314">
        <v>979.74660916751429</v>
      </c>
      <c r="U2314">
        <v>0</v>
      </c>
      <c r="V2314">
        <v>804.42353173753804</v>
      </c>
      <c r="W2314">
        <v>0</v>
      </c>
      <c r="X2314">
        <v>52.852619483068082</v>
      </c>
      <c r="Y2314">
        <v>1907.927607326212</v>
      </c>
      <c r="Z2314">
        <v>119.17844016357679</v>
      </c>
      <c r="AA2314">
        <v>2548.6745389081248</v>
      </c>
      <c r="AB2314">
        <v>143.35239860450997</v>
      </c>
      <c r="AC2314">
        <v>11.045353878088504</v>
      </c>
      <c r="AD2314">
        <v>53.54366784711474</v>
      </c>
      <c r="AE2314">
        <v>0</v>
      </c>
      <c r="AF2314">
        <v>1135.270589842494</v>
      </c>
      <c r="AG2314">
        <v>15273.391608898572</v>
      </c>
      <c r="AH2314">
        <v>2728.5952794675877</v>
      </c>
      <c r="AI2314">
        <v>100.03728535710408</v>
      </c>
      <c r="AJ2314">
        <v>908.32823792030331</v>
      </c>
      <c r="AK2314">
        <v>0</v>
      </c>
      <c r="AL2314">
        <v>28289.921875</v>
      </c>
      <c r="AM2314">
        <v>23964.296875</v>
      </c>
      <c r="AN2314">
        <v>4325.62451171875</v>
      </c>
      <c r="AO2314" s="5" t="s">
        <v>2945</v>
      </c>
    </row>
    <row r="2315" spans="1:41" ht="15" x14ac:dyDescent="0.25">
      <c r="A2315">
        <v>2019</v>
      </c>
      <c r="B2315" s="5" t="s">
        <v>1807</v>
      </c>
      <c r="C2315" s="5" t="s">
        <v>363</v>
      </c>
      <c r="D2315" s="5" t="s">
        <v>91</v>
      </c>
      <c r="E2315" s="5" t="s">
        <v>29</v>
      </c>
      <c r="F2315" s="5" t="s">
        <v>29</v>
      </c>
      <c r="G2315" s="5" t="s">
        <v>94</v>
      </c>
      <c r="H2315" s="5" t="s">
        <v>319</v>
      </c>
      <c r="I2315">
        <v>0</v>
      </c>
      <c r="J2315">
        <v>934.4254055762384</v>
      </c>
      <c r="K2315">
        <v>84.602819221415231</v>
      </c>
      <c r="L2315">
        <v>142.76725743613818</v>
      </c>
      <c r="M2315">
        <v>189.69538372301696</v>
      </c>
      <c r="N2315">
        <v>56.049367734187584</v>
      </c>
      <c r="O2315">
        <v>0</v>
      </c>
      <c r="P2315">
        <v>0</v>
      </c>
      <c r="Q2315">
        <v>6.211089534759191</v>
      </c>
      <c r="R2315">
        <v>20.526790739653077</v>
      </c>
      <c r="S2315">
        <v>0</v>
      </c>
      <c r="T2315">
        <v>211.50704805353806</v>
      </c>
      <c r="U2315">
        <v>0</v>
      </c>
      <c r="V2315">
        <v>1374.7958123479975</v>
      </c>
      <c r="W2315">
        <v>0</v>
      </c>
      <c r="X2315">
        <v>31.72605720803071</v>
      </c>
      <c r="Y2315">
        <v>793.15143020076778</v>
      </c>
      <c r="Z2315">
        <v>63.45211441606142</v>
      </c>
      <c r="AA2315">
        <v>2572.2623629924337</v>
      </c>
      <c r="AB2315">
        <v>146.99739839720897</v>
      </c>
      <c r="AC2315">
        <v>11.104120022810749</v>
      </c>
      <c r="AD2315">
        <v>93.166343021387874</v>
      </c>
      <c r="AE2315">
        <v>0</v>
      </c>
      <c r="AF2315">
        <v>1305.8253490904895</v>
      </c>
      <c r="AG2315">
        <v>18772.308049991771</v>
      </c>
      <c r="AH2315">
        <v>2749.5916246959951</v>
      </c>
      <c r="AI2315">
        <v>0</v>
      </c>
      <c r="AJ2315">
        <v>1068.0434983680427</v>
      </c>
      <c r="AK2315">
        <v>0</v>
      </c>
      <c r="AL2315">
        <v>30628.208984375</v>
      </c>
      <c r="AM2315">
        <v>27120.921875</v>
      </c>
      <c r="AN2315">
        <v>3507.28662109375</v>
      </c>
      <c r="AO2315" s="5" t="s">
        <v>2946</v>
      </c>
    </row>
    <row r="2316" spans="1:41" ht="15" x14ac:dyDescent="0.25">
      <c r="A2316">
        <v>2019</v>
      </c>
      <c r="B2316" s="5" t="s">
        <v>803</v>
      </c>
      <c r="C2316" s="5" t="s">
        <v>363</v>
      </c>
      <c r="D2316" s="5" t="s">
        <v>91</v>
      </c>
      <c r="E2316" s="5" t="s">
        <v>29</v>
      </c>
      <c r="F2316" s="5" t="s">
        <v>29</v>
      </c>
      <c r="G2316" s="5" t="s">
        <v>94</v>
      </c>
      <c r="H2316" s="5" t="s">
        <v>319</v>
      </c>
      <c r="I2316">
        <v>1000</v>
      </c>
      <c r="J2316">
        <v>575</v>
      </c>
      <c r="K2316">
        <v>80</v>
      </c>
      <c r="L2316">
        <v>110</v>
      </c>
      <c r="M2316">
        <v>180</v>
      </c>
      <c r="N2316">
        <v>56</v>
      </c>
      <c r="O2316">
        <v>0</v>
      </c>
      <c r="P2316">
        <v>0</v>
      </c>
      <c r="Q2316">
        <v>5.5945967264150953</v>
      </c>
      <c r="R2316">
        <v>34.371000000000002</v>
      </c>
      <c r="S2316">
        <v>0</v>
      </c>
      <c r="T2316">
        <v>950</v>
      </c>
      <c r="U2316">
        <v>0</v>
      </c>
      <c r="V2316">
        <v>780</v>
      </c>
      <c r="W2316">
        <v>0</v>
      </c>
      <c r="X2316">
        <v>99.306371985676208</v>
      </c>
      <c r="Y2316">
        <v>3727</v>
      </c>
      <c r="Z2316">
        <v>119.36808000000001</v>
      </c>
      <c r="AA2316">
        <v>2918.041837753573</v>
      </c>
      <c r="AB2316">
        <v>0</v>
      </c>
      <c r="AC2316">
        <v>10.870649999999999</v>
      </c>
      <c r="AD2316">
        <v>53.799591549600002</v>
      </c>
      <c r="AE2316">
        <v>0</v>
      </c>
      <c r="AF2316">
        <v>458.78327733320788</v>
      </c>
      <c r="AG2316">
        <v>10494</v>
      </c>
      <c r="AH2316">
        <v>1223.6403999419999</v>
      </c>
      <c r="AI2316">
        <v>97</v>
      </c>
      <c r="AJ2316">
        <v>977</v>
      </c>
      <c r="AK2316">
        <v>0</v>
      </c>
      <c r="AL2316">
        <v>23949.77734375</v>
      </c>
      <c r="AM2316">
        <v>21266.03125</v>
      </c>
      <c r="AN2316">
        <v>2683.746337890625</v>
      </c>
      <c r="AO2316" s="5" t="s">
        <v>1169</v>
      </c>
    </row>
    <row r="2317" spans="1:41" ht="15" x14ac:dyDescent="0.25">
      <c r="A2317">
        <v>2019</v>
      </c>
      <c r="B2317" s="5" t="s">
        <v>1807</v>
      </c>
      <c r="C2317" s="5" t="s">
        <v>363</v>
      </c>
      <c r="D2317" s="5" t="s">
        <v>91</v>
      </c>
      <c r="E2317" s="5" t="s">
        <v>29</v>
      </c>
      <c r="F2317" s="5" t="s">
        <v>29</v>
      </c>
      <c r="G2317" s="5" t="s">
        <v>97</v>
      </c>
      <c r="H2317" s="5" t="s">
        <v>319</v>
      </c>
      <c r="I2317">
        <v>0</v>
      </c>
      <c r="J2317">
        <v>989</v>
      </c>
      <c r="K2317">
        <v>89.297180972347377</v>
      </c>
      <c r="L2317">
        <v>151.38900000000001</v>
      </c>
      <c r="M2317">
        <v>197.31249999999989</v>
      </c>
      <c r="N2317">
        <v>59</v>
      </c>
      <c r="O2317">
        <v>0</v>
      </c>
      <c r="P2317">
        <v>0</v>
      </c>
      <c r="Q2317">
        <v>7.2740731215524903</v>
      </c>
      <c r="R2317">
        <v>21.978356956353341</v>
      </c>
      <c r="S2317">
        <v>0</v>
      </c>
      <c r="T2317">
        <v>230.39286072319999</v>
      </c>
      <c r="U2317"/>
      <c r="V2317">
        <v>1435</v>
      </c>
      <c r="W2317">
        <v>0</v>
      </c>
      <c r="X2317">
        <v>33.765264299999998</v>
      </c>
      <c r="Y2317">
        <v>883</v>
      </c>
      <c r="Z2317">
        <v>74.34</v>
      </c>
      <c r="AA2317">
        <v>2715.9987301902402</v>
      </c>
      <c r="AB2317">
        <v>139</v>
      </c>
      <c r="AC2317">
        <v>11.8</v>
      </c>
      <c r="AD2317">
        <v>109.1110968232874</v>
      </c>
      <c r="AE2317">
        <v>0</v>
      </c>
      <c r="AF2317">
        <v>1384.6840484892609</v>
      </c>
      <c r="AG2317">
        <v>20294</v>
      </c>
      <c r="AH2317">
        <v>3106.3344830371088</v>
      </c>
      <c r="AI2317">
        <v>0</v>
      </c>
      <c r="AJ2317">
        <v>1206.6156728750791</v>
      </c>
      <c r="AK2317">
        <v>0</v>
      </c>
      <c r="AL2317">
        <v>33139.29296875</v>
      </c>
      <c r="AM2317">
        <v>29234.080078125</v>
      </c>
      <c r="AN2317">
        <v>3905.21337890625</v>
      </c>
      <c r="AO2317" s="5" t="s">
        <v>2947</v>
      </c>
    </row>
    <row r="2318" spans="1:41" ht="15" x14ac:dyDescent="0.25">
      <c r="A2318">
        <v>2019</v>
      </c>
      <c r="B2318" s="5" t="s">
        <v>1808</v>
      </c>
      <c r="C2318" s="5" t="s">
        <v>363</v>
      </c>
      <c r="D2318" s="5" t="s">
        <v>91</v>
      </c>
      <c r="E2318" s="5" t="s">
        <v>29</v>
      </c>
      <c r="F2318" s="5" t="s">
        <v>29</v>
      </c>
      <c r="G2318" s="5" t="s">
        <v>97</v>
      </c>
      <c r="H2318" s="5" t="s">
        <v>319</v>
      </c>
      <c r="I2318">
        <v>0</v>
      </c>
      <c r="J2318">
        <v>1075</v>
      </c>
      <c r="K2318">
        <v>87.204278293308008</v>
      </c>
      <c r="L2318">
        <v>144.274</v>
      </c>
      <c r="M2318">
        <v>192.82812499999989</v>
      </c>
      <c r="N2318">
        <v>58.90350816590729</v>
      </c>
      <c r="O2318">
        <v>0</v>
      </c>
      <c r="P2318">
        <v>0</v>
      </c>
      <c r="Q2318">
        <v>5.8046958589808861</v>
      </c>
      <c r="R2318">
        <v>37.606109567421491</v>
      </c>
      <c r="S2318">
        <v>0</v>
      </c>
      <c r="T2318">
        <v>993.39445624999962</v>
      </c>
      <c r="U2318"/>
      <c r="V2318">
        <v>831</v>
      </c>
      <c r="W2318">
        <v>0</v>
      </c>
      <c r="X2318">
        <v>54.384716402175471</v>
      </c>
      <c r="Y2318">
        <v>2022.6420000000001</v>
      </c>
      <c r="Z2318">
        <v>123.83925829632</v>
      </c>
      <c r="AA2318">
        <v>2682.5758487982448</v>
      </c>
      <c r="AB2318">
        <v>139</v>
      </c>
      <c r="AC2318">
        <v>11.297599999999999</v>
      </c>
      <c r="AD2318">
        <v>55.642843048476507</v>
      </c>
      <c r="AE2318">
        <v>0</v>
      </c>
      <c r="AF2318">
        <v>1216.028107667451</v>
      </c>
      <c r="AG2318">
        <v>16586.285707103929</v>
      </c>
      <c r="AH2318">
        <v>2892.0262218968442</v>
      </c>
      <c r="AI2318">
        <v>102.93717599999999</v>
      </c>
      <c r="AJ2318">
        <v>957.51964688935652</v>
      </c>
      <c r="AK2318"/>
      <c r="AL2318">
        <v>30270.193359375</v>
      </c>
      <c r="AM2318">
        <v>25752.775390625</v>
      </c>
      <c r="AN2318">
        <v>4517.41748046875</v>
      </c>
      <c r="AO2318" s="5" t="s">
        <v>2949</v>
      </c>
    </row>
    <row r="2319" spans="1:41" ht="15" x14ac:dyDescent="0.25">
      <c r="A2319">
        <v>2019</v>
      </c>
      <c r="B2319" s="5" t="s">
        <v>803</v>
      </c>
      <c r="C2319" s="5" t="s">
        <v>363</v>
      </c>
      <c r="D2319" s="5" t="s">
        <v>91</v>
      </c>
      <c r="E2319" s="5" t="s">
        <v>29</v>
      </c>
      <c r="F2319" s="5" t="s">
        <v>29</v>
      </c>
      <c r="G2319" s="5" t="s">
        <v>97</v>
      </c>
      <c r="H2319" s="5" t="s">
        <v>319</v>
      </c>
      <c r="I2319">
        <v>1045.678375</v>
      </c>
      <c r="J2319">
        <v>610.79282999999998</v>
      </c>
      <c r="K2319">
        <v>82.659359999999992</v>
      </c>
      <c r="L2319">
        <v>116.16065999999999</v>
      </c>
      <c r="M2319">
        <v>187.27199999999999</v>
      </c>
      <c r="N2319">
        <v>58.19371998159999</v>
      </c>
      <c r="O2319">
        <v>0</v>
      </c>
      <c r="P2319">
        <v>0</v>
      </c>
      <c r="Q2319">
        <v>5.8183805954716981</v>
      </c>
      <c r="R2319">
        <v>35.546597519611652</v>
      </c>
      <c r="S2319">
        <v>0</v>
      </c>
      <c r="T2319">
        <v>978.78594999999996</v>
      </c>
      <c r="U2319">
        <v>0</v>
      </c>
      <c r="V2319">
        <v>814</v>
      </c>
      <c r="W2319">
        <v>0</v>
      </c>
      <c r="X2319">
        <v>105.3847164021755</v>
      </c>
      <c r="Y2319">
        <v>3906.3432400000002</v>
      </c>
      <c r="Z2319">
        <v>124.19043106392</v>
      </c>
      <c r="AA2319">
        <v>3106.9359050122448</v>
      </c>
      <c r="AB2319">
        <v>0</v>
      </c>
      <c r="AC2319">
        <v>11.29649</v>
      </c>
      <c r="AD2319">
        <v>55.973041248612283</v>
      </c>
      <c r="AE2319"/>
      <c r="AF2319">
        <v>484.4778935635315</v>
      </c>
      <c r="AG2319">
        <v>11166</v>
      </c>
      <c r="AH2319">
        <v>1308.1084688244271</v>
      </c>
      <c r="AI2319">
        <v>100.9188</v>
      </c>
      <c r="AJ2319">
        <v>1036.8002160000001</v>
      </c>
      <c r="AK2319"/>
      <c r="AL2319">
        <v>25341.3359375</v>
      </c>
      <c r="AM2319">
        <v>22522.234375</v>
      </c>
      <c r="AN2319">
        <v>2819.102294921875</v>
      </c>
      <c r="AO2319" s="5" t="s">
        <v>1170</v>
      </c>
    </row>
    <row r="2320" spans="1:41" ht="15" x14ac:dyDescent="0.25">
      <c r="A2320">
        <v>2019</v>
      </c>
      <c r="B2320" s="5" t="s">
        <v>1806</v>
      </c>
      <c r="C2320" s="5" t="s">
        <v>363</v>
      </c>
      <c r="D2320" s="5" t="s">
        <v>91</v>
      </c>
      <c r="E2320" s="5" t="s">
        <v>29</v>
      </c>
      <c r="F2320" s="5" t="s">
        <v>29</v>
      </c>
      <c r="G2320" s="5" t="s">
        <v>97</v>
      </c>
      <c r="H2320" s="5" t="s">
        <v>319</v>
      </c>
      <c r="I2320">
        <v>0</v>
      </c>
      <c r="J2320">
        <v>1304.0719999999999</v>
      </c>
      <c r="K2320">
        <v>92</v>
      </c>
      <c r="L2320">
        <v>135.13949031167999</v>
      </c>
      <c r="M2320">
        <v>196.87499999999989</v>
      </c>
      <c r="N2320">
        <v>60.883904456176722</v>
      </c>
      <c r="O2320">
        <v>0</v>
      </c>
      <c r="P2320">
        <v>0</v>
      </c>
      <c r="Q2320">
        <v>6.5248470000000003</v>
      </c>
      <c r="R2320">
        <v>22.02487857628536</v>
      </c>
      <c r="S2320">
        <v>0</v>
      </c>
      <c r="T2320">
        <v>113.1</v>
      </c>
      <c r="U2320"/>
      <c r="V2320">
        <v>1470.8306767578119</v>
      </c>
      <c r="W2320">
        <v>0</v>
      </c>
      <c r="X2320">
        <v>92.741925944000002</v>
      </c>
      <c r="Y2320">
        <v>1096</v>
      </c>
      <c r="Z2320">
        <v>68.083308194365458</v>
      </c>
      <c r="AA2320">
        <v>2601.5545299468058</v>
      </c>
      <c r="AB2320">
        <v>134</v>
      </c>
      <c r="AC2320">
        <v>60.816950000000013</v>
      </c>
      <c r="AD2320">
        <v>97.872704999999996</v>
      </c>
      <c r="AE2320">
        <v>0</v>
      </c>
      <c r="AF2320">
        <v>1585.6366863237131</v>
      </c>
      <c r="AG2320">
        <v>20289.435460037159</v>
      </c>
      <c r="AH2320">
        <v>2951</v>
      </c>
      <c r="AI2320">
        <v>0</v>
      </c>
      <c r="AJ2320">
        <v>1206.6156728750791</v>
      </c>
      <c r="AK2320">
        <v>0</v>
      </c>
      <c r="AL2320">
        <v>33585.20703125</v>
      </c>
      <c r="AM2320">
        <v>29907.6171875</v>
      </c>
      <c r="AN2320">
        <v>3677.589599609375</v>
      </c>
      <c r="AO2320" s="5" t="s">
        <v>2948</v>
      </c>
    </row>
    <row r="2321" spans="1:41" ht="15" x14ac:dyDescent="0.25">
      <c r="A2321">
        <v>2019</v>
      </c>
      <c r="B2321" s="5" t="s">
        <v>1807</v>
      </c>
      <c r="C2321" s="5" t="s">
        <v>363</v>
      </c>
      <c r="D2321" s="5" t="s">
        <v>91</v>
      </c>
      <c r="E2321" s="5" t="s">
        <v>154</v>
      </c>
      <c r="F2321" s="5" t="s">
        <v>154</v>
      </c>
      <c r="G2321" s="5" t="s">
        <v>94</v>
      </c>
      <c r="H2321" s="5" t="s">
        <v>319</v>
      </c>
      <c r="I2321">
        <v>4861.4894995105724</v>
      </c>
      <c r="J2321">
        <v>7411.0043069260573</v>
      </c>
      <c r="K2321">
        <v>586.93205834856815</v>
      </c>
      <c r="L2321">
        <v>1548.2315917518986</v>
      </c>
      <c r="M2321">
        <v>3729.0014490889093</v>
      </c>
      <c r="N2321">
        <v>6092.4605191821638</v>
      </c>
      <c r="O2321">
        <v>6860.9959131022688</v>
      </c>
      <c r="P2321">
        <v>3140.8796635950403</v>
      </c>
      <c r="Q2321">
        <v>1556.4550650953631</v>
      </c>
      <c r="R2321">
        <v>2719.1407831948814</v>
      </c>
      <c r="S2321">
        <v>4040.9879384839714</v>
      </c>
      <c r="T2321">
        <v>6873.9790617399867</v>
      </c>
      <c r="U2321">
        <v>1329.3217970164867</v>
      </c>
      <c r="V2321">
        <v>2345.6131629137371</v>
      </c>
      <c r="W2321">
        <v>1068.1105926703672</v>
      </c>
      <c r="X2321">
        <v>9965.1545690424464</v>
      </c>
      <c r="Y2321">
        <v>23281.638314493204</v>
      </c>
      <c r="Z2321">
        <v>9105.3784187048132</v>
      </c>
      <c r="AA2321">
        <v>59350.488187434443</v>
      </c>
      <c r="AB2321">
        <v>415.61134942520232</v>
      </c>
      <c r="AC2321">
        <v>8067.9363480022093</v>
      </c>
      <c r="AD2321">
        <v>10821.242679046874</v>
      </c>
      <c r="AE2321">
        <v>5915.2810650277142</v>
      </c>
      <c r="AF2321">
        <v>15249.440596129161</v>
      </c>
      <c r="AG2321">
        <v>67705.521152418063</v>
      </c>
      <c r="AH2321">
        <v>15080.452526217265</v>
      </c>
      <c r="AI2321">
        <v>666.24720136864494</v>
      </c>
      <c r="AJ2321">
        <v>24173.370627270469</v>
      </c>
      <c r="AK2321">
        <v>937.98422679861699</v>
      </c>
      <c r="AL2321">
        <v>304900.34375</v>
      </c>
      <c r="AM2321">
        <v>243853.640625</v>
      </c>
      <c r="AN2321">
        <v>61046.703125</v>
      </c>
      <c r="AO2321" s="5" t="s">
        <v>2951</v>
      </c>
    </row>
    <row r="2322" spans="1:41" ht="15" x14ac:dyDescent="0.25">
      <c r="A2322">
        <v>2019</v>
      </c>
      <c r="B2322" s="5" t="s">
        <v>1806</v>
      </c>
      <c r="C2322" s="5" t="s">
        <v>363</v>
      </c>
      <c r="D2322" s="5" t="s">
        <v>91</v>
      </c>
      <c r="E2322" s="5" t="s">
        <v>154</v>
      </c>
      <c r="F2322" s="5" t="s">
        <v>154</v>
      </c>
      <c r="G2322" s="5" t="s">
        <v>94</v>
      </c>
      <c r="H2322" s="5" t="s">
        <v>319</v>
      </c>
      <c r="I2322">
        <v>2401.7514187690958</v>
      </c>
      <c r="J2322">
        <v>6460.7327415684294</v>
      </c>
      <c r="K2322">
        <v>681.31753003440906</v>
      </c>
      <c r="L2322">
        <v>1392.6301714539807</v>
      </c>
      <c r="M2322">
        <v>3489.0742064812425</v>
      </c>
      <c r="N2322">
        <v>5466.6090499458951</v>
      </c>
      <c r="O2322">
        <v>6930.4776109396371</v>
      </c>
      <c r="P2322">
        <v>978.05488195191106</v>
      </c>
      <c r="Q2322">
        <v>1521.448462313474</v>
      </c>
      <c r="R2322">
        <v>2749.544192963087</v>
      </c>
      <c r="S2322">
        <v>4626.7459311613411</v>
      </c>
      <c r="T2322">
        <v>7097.0576045250946</v>
      </c>
      <c r="U2322">
        <v>1501.5851267746682</v>
      </c>
      <c r="V2322">
        <v>1519.0381408628805</v>
      </c>
      <c r="W2322">
        <v>1000.5512154907831</v>
      </c>
      <c r="X2322">
        <v>7927.7315090963684</v>
      </c>
      <c r="Y2322">
        <v>28220.043543547858</v>
      </c>
      <c r="Z2322">
        <v>6998.5022385452739</v>
      </c>
      <c r="AA2322">
        <v>56396.517421710705</v>
      </c>
      <c r="AB2322">
        <v>588.11843394479649</v>
      </c>
      <c r="AC2322">
        <v>7779.18942684583</v>
      </c>
      <c r="AD2322">
        <v>10205.910779576876</v>
      </c>
      <c r="AE2322">
        <v>8659.9935909001579</v>
      </c>
      <c r="AF2322">
        <v>17268.614126029363</v>
      </c>
      <c r="AG2322">
        <v>63024.20222889111</v>
      </c>
      <c r="AH2322">
        <v>13647.775680249011</v>
      </c>
      <c r="AI2322">
        <v>674.89000616615988</v>
      </c>
      <c r="AJ2322">
        <v>25599.399609882632</v>
      </c>
      <c r="AK2322">
        <v>656.67868853945401</v>
      </c>
      <c r="AL2322">
        <v>295464.1875</v>
      </c>
      <c r="AM2322">
        <v>237937.859375</v>
      </c>
      <c r="AN2322">
        <v>57526.33203125</v>
      </c>
      <c r="AO2322" s="5" t="s">
        <v>2950</v>
      </c>
    </row>
    <row r="2323" spans="1:41" ht="15" x14ac:dyDescent="0.25">
      <c r="A2323">
        <v>2019</v>
      </c>
      <c r="B2323" s="5" t="s">
        <v>803</v>
      </c>
      <c r="C2323" s="5" t="s">
        <v>363</v>
      </c>
      <c r="D2323" s="5" t="s">
        <v>91</v>
      </c>
      <c r="E2323" s="5" t="s">
        <v>154</v>
      </c>
      <c r="F2323" s="5" t="s">
        <v>154</v>
      </c>
      <c r="G2323" s="5" t="s">
        <v>94</v>
      </c>
      <c r="H2323" s="5" t="s">
        <v>319</v>
      </c>
      <c r="I2323">
        <v>5353</v>
      </c>
      <c r="J2323">
        <v>30558.75</v>
      </c>
      <c r="K2323">
        <v>677</v>
      </c>
      <c r="L2323">
        <v>910</v>
      </c>
      <c r="M2323">
        <v>4668</v>
      </c>
      <c r="N2323">
        <v>7900</v>
      </c>
      <c r="O2323">
        <v>6853.3871999999992</v>
      </c>
      <c r="P2323">
        <v>6258.0000000000009</v>
      </c>
      <c r="Q2323">
        <v>4230.0221409984597</v>
      </c>
      <c r="R2323">
        <v>4497.5395928293374</v>
      </c>
      <c r="S2323">
        <v>5339.1949555024003</v>
      </c>
      <c r="T2323">
        <v>5800</v>
      </c>
      <c r="U2323">
        <v>565</v>
      </c>
      <c r="V2323">
        <v>1532</v>
      </c>
      <c r="W2323">
        <v>1215</v>
      </c>
      <c r="X2323">
        <v>9649.9096063978577</v>
      </c>
      <c r="Y2323">
        <v>20240</v>
      </c>
      <c r="Z2323">
        <v>8693.8546134828175</v>
      </c>
      <c r="AA2323">
        <v>69651.909184693257</v>
      </c>
      <c r="AB2323">
        <v>629</v>
      </c>
      <c r="AC2323">
        <v>7808.5613700000004</v>
      </c>
      <c r="AD2323">
        <v>8264.2868540500003</v>
      </c>
      <c r="AE2323">
        <v>6049.3439279999993</v>
      </c>
      <c r="AF2323">
        <v>17744.809622592002</v>
      </c>
      <c r="AG2323">
        <v>69150</v>
      </c>
      <c r="AH2323">
        <v>12341.000000000009</v>
      </c>
      <c r="AI2323">
        <v>737</v>
      </c>
      <c r="AJ2323">
        <v>19382</v>
      </c>
      <c r="AK2323">
        <v>1277.5999999999999</v>
      </c>
      <c r="AL2323">
        <v>337976.15625</v>
      </c>
      <c r="AM2323">
        <v>280524.8125</v>
      </c>
      <c r="AN2323">
        <v>57451.37890625</v>
      </c>
      <c r="AO2323" s="5" t="s">
        <v>1171</v>
      </c>
    </row>
    <row r="2324" spans="1:41" ht="15" x14ac:dyDescent="0.25">
      <c r="A2324">
        <v>2019</v>
      </c>
      <c r="B2324" s="5" t="s">
        <v>1808</v>
      </c>
      <c r="C2324" s="5" t="s">
        <v>363</v>
      </c>
      <c r="D2324" s="5" t="s">
        <v>91</v>
      </c>
      <c r="E2324" s="5" t="s">
        <v>154</v>
      </c>
      <c r="F2324" s="5" t="s">
        <v>154</v>
      </c>
      <c r="G2324" s="5" t="s">
        <v>94</v>
      </c>
      <c r="H2324" s="5" t="s">
        <v>319</v>
      </c>
      <c r="I2324">
        <v>4279.9457137317731</v>
      </c>
      <c r="J2324">
        <v>9665.5825093827243</v>
      </c>
      <c r="K2324">
        <v>551.75203779433696</v>
      </c>
      <c r="L2324">
        <v>1509.8410903381482</v>
      </c>
      <c r="M2324">
        <v>4135.4330888795648</v>
      </c>
      <c r="N2324">
        <v>6453.3503732885865</v>
      </c>
      <c r="O2324">
        <v>8298.5075250413629</v>
      </c>
      <c r="P2324">
        <v>2929.339127057628</v>
      </c>
      <c r="Q2324">
        <v>2443.9135943379947</v>
      </c>
      <c r="R2324">
        <v>2988.8145576939191</v>
      </c>
      <c r="S2324">
        <v>3780.300177088794</v>
      </c>
      <c r="T2324">
        <v>5981.6108770227183</v>
      </c>
      <c r="U2324">
        <v>1134.4434421939638</v>
      </c>
      <c r="V2324">
        <v>1050.907152359681</v>
      </c>
      <c r="W2324">
        <v>1118.973758891319</v>
      </c>
      <c r="X2324">
        <v>9813.2444824092036</v>
      </c>
      <c r="Y2324">
        <v>22420.727666633433</v>
      </c>
      <c r="Z2324">
        <v>9648.3223592982322</v>
      </c>
      <c r="AA2324">
        <v>58806.240098738555</v>
      </c>
      <c r="AB2324">
        <v>421.80669805211932</v>
      </c>
      <c r="AC2324">
        <v>8264.6860392797225</v>
      </c>
      <c r="AD2324">
        <v>7549.4397469186815</v>
      </c>
      <c r="AE2324">
        <v>6274.3969791734107</v>
      </c>
      <c r="AF2324">
        <v>15035.949896755965</v>
      </c>
      <c r="AG2324">
        <v>61353.198500816543</v>
      </c>
      <c r="AH2324">
        <v>11872.7443381626</v>
      </c>
      <c r="AI2324">
        <v>760.07710626995583</v>
      </c>
      <c r="AJ2324">
        <v>15331.156676511262</v>
      </c>
      <c r="AK2324">
        <v>1322.3485287100914</v>
      </c>
      <c r="AL2324">
        <v>285197.03125</v>
      </c>
      <c r="AM2324">
        <v>229590.8125</v>
      </c>
      <c r="AN2324">
        <v>55606.24609375</v>
      </c>
      <c r="AO2324" s="5" t="s">
        <v>2952</v>
      </c>
    </row>
    <row r="2325" spans="1:41" ht="15" x14ac:dyDescent="0.25">
      <c r="A2325">
        <v>2019</v>
      </c>
      <c r="B2325" s="5" t="s">
        <v>1808</v>
      </c>
      <c r="C2325" s="5" t="s">
        <v>363</v>
      </c>
      <c r="D2325" s="5" t="s">
        <v>91</v>
      </c>
      <c r="E2325" s="5" t="s">
        <v>154</v>
      </c>
      <c r="F2325" s="5" t="s">
        <v>154</v>
      </c>
      <c r="G2325" s="5" t="s">
        <v>97</v>
      </c>
      <c r="H2325" s="5" t="s">
        <v>319</v>
      </c>
      <c r="I2325">
        <v>4492.0934639999996</v>
      </c>
      <c r="J2325">
        <v>10144.674999999999</v>
      </c>
      <c r="K2325">
        <v>646.9633936207365</v>
      </c>
      <c r="L2325">
        <v>1624.7472</v>
      </c>
      <c r="M2325">
        <v>4313.9212499999994</v>
      </c>
      <c r="N2325">
        <v>6701.5236242244064</v>
      </c>
      <c r="O2325">
        <v>8046.5521135999998</v>
      </c>
      <c r="P2325">
        <v>3074.5401990207838</v>
      </c>
      <c r="Q2325">
        <v>1632.5139731727149</v>
      </c>
      <c r="R2325">
        <v>3170.8452360873771</v>
      </c>
      <c r="S2325">
        <v>3893.6526351559651</v>
      </c>
      <c r="T2325">
        <v>6064.9345749999984</v>
      </c>
      <c r="U2325">
        <v>1179.002088</v>
      </c>
      <c r="V2325">
        <v>1085</v>
      </c>
      <c r="W2325">
        <v>1152.5384062149999</v>
      </c>
      <c r="X2325">
        <v>10097.71177627273</v>
      </c>
      <c r="Y2325">
        <v>23768.7768</v>
      </c>
      <c r="Z2325">
        <v>10025.64795393639</v>
      </c>
      <c r="AA2325">
        <v>61895.780351417263</v>
      </c>
      <c r="AB2325">
        <v>409</v>
      </c>
      <c r="AC2325">
        <v>8453.4323300000015</v>
      </c>
      <c r="AD2325">
        <v>7845.4149263956806</v>
      </c>
      <c r="AE2325">
        <v>6656.532677652488</v>
      </c>
      <c r="AF2325">
        <v>16105.53278093064</v>
      </c>
      <c r="AG2325">
        <v>66627.092753014833</v>
      </c>
      <c r="AH2325">
        <v>12583.8698799418</v>
      </c>
      <c r="AI2325">
        <v>782.11029600000006</v>
      </c>
      <c r="AJ2325">
        <v>16161.062785767839</v>
      </c>
      <c r="AK2325">
        <v>1421.598059324999</v>
      </c>
      <c r="AL2325">
        <v>300057.09375</v>
      </c>
      <c r="AM2325">
        <v>242798.796875</v>
      </c>
      <c r="AN2325">
        <v>57258.26953125</v>
      </c>
      <c r="AO2325" s="5" t="s">
        <v>2954</v>
      </c>
    </row>
    <row r="2326" spans="1:41" ht="15" x14ac:dyDescent="0.25">
      <c r="A2326">
        <v>2019</v>
      </c>
      <c r="B2326" s="5" t="s">
        <v>1807</v>
      </c>
      <c r="C2326" s="5" t="s">
        <v>363</v>
      </c>
      <c r="D2326" s="5" t="s">
        <v>91</v>
      </c>
      <c r="E2326" s="5" t="s">
        <v>154</v>
      </c>
      <c r="F2326" s="5" t="s">
        <v>154</v>
      </c>
      <c r="G2326" s="5" t="s">
        <v>97</v>
      </c>
      <c r="H2326" s="5" t="s">
        <v>319</v>
      </c>
      <c r="I2326">
        <v>4688.9400000000014</v>
      </c>
      <c r="J2326">
        <v>7843.92</v>
      </c>
      <c r="K2326">
        <v>617.95333758409561</v>
      </c>
      <c r="L2326">
        <v>1641.7295999999999</v>
      </c>
      <c r="M2326">
        <v>3882.119999999999</v>
      </c>
      <c r="N2326">
        <v>6515</v>
      </c>
      <c r="O2326">
        <v>7611</v>
      </c>
      <c r="P2326">
        <v>1934.254634340188</v>
      </c>
      <c r="Q2326">
        <v>1822.8312263982471</v>
      </c>
      <c r="R2326">
        <v>2911.4267059871308</v>
      </c>
      <c r="S2326">
        <v>4732.5741455413936</v>
      </c>
      <c r="T2326">
        <v>7487.767973504001</v>
      </c>
      <c r="U2326">
        <v>1374.2233973712</v>
      </c>
      <c r="V2326">
        <v>2449</v>
      </c>
      <c r="W2326">
        <v>1093.2564815999999</v>
      </c>
      <c r="X2326">
        <v>10923.684189400001</v>
      </c>
      <c r="Y2326">
        <v>25427</v>
      </c>
      <c r="Z2326">
        <v>10667.79</v>
      </c>
      <c r="AA2326">
        <v>62666.955312332953</v>
      </c>
      <c r="AB2326">
        <v>393</v>
      </c>
      <c r="AC2326">
        <v>8589.4</v>
      </c>
      <c r="AD2326">
        <v>12673.221030374891</v>
      </c>
      <c r="AE2326">
        <v>6054.5409896735991</v>
      </c>
      <c r="AF2326">
        <v>16170.353222620241</v>
      </c>
      <c r="AG2326">
        <v>73188</v>
      </c>
      <c r="AH2326">
        <v>17037.049895426611</v>
      </c>
      <c r="AI2326">
        <v>681.93226080000011</v>
      </c>
      <c r="AJ2326">
        <v>27309.719042015538</v>
      </c>
      <c r="AK2326">
        <v>1057.708145278516</v>
      </c>
      <c r="AL2326">
        <v>329446.40625</v>
      </c>
      <c r="AM2326">
        <v>261255.09375</v>
      </c>
      <c r="AN2326">
        <v>68191.265625</v>
      </c>
      <c r="AO2326" s="5" t="s">
        <v>2953</v>
      </c>
    </row>
    <row r="2327" spans="1:41" ht="15" x14ac:dyDescent="0.25">
      <c r="A2327">
        <v>2019</v>
      </c>
      <c r="B2327" s="5" t="s">
        <v>1806</v>
      </c>
      <c r="C2327" s="5" t="s">
        <v>363</v>
      </c>
      <c r="D2327" s="5" t="s">
        <v>91</v>
      </c>
      <c r="E2327" s="5" t="s">
        <v>154</v>
      </c>
      <c r="F2327" s="5" t="s">
        <v>154</v>
      </c>
      <c r="G2327" s="5" t="s">
        <v>97</v>
      </c>
      <c r="H2327" s="5" t="s">
        <v>319</v>
      </c>
      <c r="I2327">
        <v>2511.04</v>
      </c>
      <c r="J2327">
        <v>6163.6819999999998</v>
      </c>
      <c r="K2327">
        <v>731</v>
      </c>
      <c r="L2327">
        <v>1464.0111450432</v>
      </c>
      <c r="M2327">
        <v>3664.1249999999991</v>
      </c>
      <c r="N2327">
        <v>5917.9155131403804</v>
      </c>
      <c r="O2327">
        <v>7310.5349999999989</v>
      </c>
      <c r="P2327">
        <v>1037.1679999999999</v>
      </c>
      <c r="Q2327">
        <v>1611.637209</v>
      </c>
      <c r="R2327">
        <v>2877.737597459582</v>
      </c>
      <c r="S2327">
        <v>4887</v>
      </c>
      <c r="T2327">
        <v>7495.6</v>
      </c>
      <c r="U2327">
        <v>1257</v>
      </c>
      <c r="V2327">
        <v>1604.3368458789059</v>
      </c>
      <c r="W2327">
        <v>1030.191547344032</v>
      </c>
      <c r="X2327">
        <v>8836.4908870703948</v>
      </c>
      <c r="Y2327">
        <v>30386</v>
      </c>
      <c r="Z2327">
        <v>7413.1375405631579</v>
      </c>
      <c r="AA2327">
        <v>60026.354084250423</v>
      </c>
      <c r="AB2327">
        <v>549</v>
      </c>
      <c r="AC2327">
        <v>8421.4145399999998</v>
      </c>
      <c r="AD2327">
        <v>10810.8989371152</v>
      </c>
      <c r="AE2327">
        <v>9174.9148939521201</v>
      </c>
      <c r="AF2327">
        <v>18153.738198535681</v>
      </c>
      <c r="AG2327">
        <v>66844.640201107628</v>
      </c>
      <c r="AH2327">
        <v>14459.9</v>
      </c>
      <c r="AI2327">
        <v>695.57090601600009</v>
      </c>
      <c r="AJ2327">
        <v>27309.719042015538</v>
      </c>
      <c r="AK2327">
        <v>768</v>
      </c>
      <c r="AL2327">
        <v>313412.78125</v>
      </c>
      <c r="AM2327">
        <v>252174.4375</v>
      </c>
      <c r="AN2327">
        <v>61238.30859375</v>
      </c>
      <c r="AO2327" s="5" t="s">
        <v>2955</v>
      </c>
    </row>
    <row r="2328" spans="1:41" ht="15" x14ac:dyDescent="0.25">
      <c r="A2328">
        <v>2019</v>
      </c>
      <c r="B2328" s="5" t="s">
        <v>803</v>
      </c>
      <c r="C2328" s="5" t="s">
        <v>363</v>
      </c>
      <c r="D2328" s="5" t="s">
        <v>91</v>
      </c>
      <c r="E2328" s="5" t="s">
        <v>154</v>
      </c>
      <c r="F2328" s="5" t="s">
        <v>154</v>
      </c>
      <c r="G2328" s="5" t="s">
        <v>97</v>
      </c>
      <c r="H2328" s="5" t="s">
        <v>319</v>
      </c>
      <c r="I2328">
        <v>5597.5163413749979</v>
      </c>
      <c r="J2328">
        <v>32460.983293500001</v>
      </c>
      <c r="K2328">
        <v>699.50483399999996</v>
      </c>
      <c r="L2328">
        <v>960.96546000000001</v>
      </c>
      <c r="M2328">
        <v>4856.5871999999999</v>
      </c>
      <c r="N2328">
        <v>8209.4712116899991</v>
      </c>
      <c r="O2328">
        <v>7414.0829999999996</v>
      </c>
      <c r="P2328">
        <v>6648</v>
      </c>
      <c r="Q2328">
        <v>4399.2230266383986</v>
      </c>
      <c r="R2328">
        <v>4651.3697516750308</v>
      </c>
      <c r="S2328">
        <v>5565.7903894139226</v>
      </c>
      <c r="T2328">
        <v>5975.7457999999997</v>
      </c>
      <c r="U2328">
        <v>576.35649999999998</v>
      </c>
      <c r="V2328">
        <v>1598</v>
      </c>
      <c r="W2328">
        <v>1266.5658149999999</v>
      </c>
      <c r="X2328">
        <v>10240.56127358626</v>
      </c>
      <c r="Y2328">
        <v>21201.437600000001</v>
      </c>
      <c r="Z2328">
        <v>9045.0776460129091</v>
      </c>
      <c r="AA2328">
        <v>74409.836067548051</v>
      </c>
      <c r="AB2328">
        <v>629</v>
      </c>
      <c r="AC2328">
        <v>8114.4459700000034</v>
      </c>
      <c r="AD2328">
        <v>8598.1557786667672</v>
      </c>
      <c r="AE2328">
        <v>6293.7374226911988</v>
      </c>
      <c r="AF2328">
        <v>18738.625430314889</v>
      </c>
      <c r="AG2328">
        <v>73576</v>
      </c>
      <c r="AH2328">
        <v>13192.900965453129</v>
      </c>
      <c r="AI2328">
        <v>766.77480000000003</v>
      </c>
      <c r="AJ2328">
        <v>20568.333456</v>
      </c>
      <c r="AK2328">
        <v>1329.21504</v>
      </c>
      <c r="AL2328">
        <v>357584.3125</v>
      </c>
      <c r="AM2328">
        <v>297049.40625</v>
      </c>
      <c r="AN2328">
        <v>60534.88671875</v>
      </c>
      <c r="AO2328" s="5" t="s">
        <v>1172</v>
      </c>
    </row>
    <row r="2329" spans="1:41" ht="15" x14ac:dyDescent="0.25">
      <c r="A2329">
        <v>2019</v>
      </c>
      <c r="B2329" s="5" t="s">
        <v>803</v>
      </c>
      <c r="C2329" s="5" t="s">
        <v>363</v>
      </c>
      <c r="D2329" s="5" t="s">
        <v>91</v>
      </c>
      <c r="E2329" s="5" t="s">
        <v>696</v>
      </c>
      <c r="F2329" s="5" t="s">
        <v>696</v>
      </c>
      <c r="G2329" s="5" t="s">
        <v>97</v>
      </c>
      <c r="H2329" s="5" t="s">
        <v>319</v>
      </c>
      <c r="I2329">
        <v>13823.643944999991</v>
      </c>
      <c r="J2329">
        <v>50601.585557500002</v>
      </c>
      <c r="K2329">
        <v>1493</v>
      </c>
      <c r="L2329"/>
      <c r="M2329">
        <v>19188.0972</v>
      </c>
      <c r="N2329">
        <v>10288.8051347207</v>
      </c>
      <c r="O2329"/>
      <c r="P2329">
        <v>20667.434690406</v>
      </c>
      <c r="Q2329">
        <v>4655.3251906222749</v>
      </c>
      <c r="R2329">
        <v>9275.398004346207</v>
      </c>
      <c r="S2329">
        <v>16047.89597340054</v>
      </c>
      <c r="T2329">
        <v>11740.279895</v>
      </c>
      <c r="U2329">
        <v>1088.4467</v>
      </c>
      <c r="V2329">
        <v>7546</v>
      </c>
      <c r="W2329">
        <v>3835.936544130092</v>
      </c>
      <c r="X2329">
        <v>12408.431638122451</v>
      </c>
      <c r="Y2329">
        <v>51329</v>
      </c>
      <c r="Z2329">
        <v>13888.150930770389</v>
      </c>
      <c r="AA2329">
        <v>131870.66694083251</v>
      </c>
      <c r="AB2329"/>
      <c r="AC2329">
        <v>14352.11721</v>
      </c>
      <c r="AD2329">
        <v>24016.669563710198</v>
      </c>
      <c r="AE2329">
        <v>30085.064793027199</v>
      </c>
      <c r="AF2329"/>
      <c r="AG2329"/>
      <c r="AH2329"/>
      <c r="AI2329">
        <v>4470.5988000000007</v>
      </c>
      <c r="AJ2329">
        <v>33057.748734366527</v>
      </c>
      <c r="AK2329">
        <v>2803.4618399999999</v>
      </c>
      <c r="AL2329">
        <v>488533.78125</v>
      </c>
      <c r="AM2329">
        <v>392529.40625</v>
      </c>
      <c r="AN2329">
        <v>96004.375</v>
      </c>
      <c r="AO2329" s="5" t="s">
        <v>1183</v>
      </c>
    </row>
    <row r="2330" spans="1:41" ht="15" x14ac:dyDescent="0.25">
      <c r="A2330">
        <v>2019</v>
      </c>
      <c r="B2330" s="5" t="s">
        <v>1808</v>
      </c>
      <c r="C2330" s="5" t="s">
        <v>363</v>
      </c>
      <c r="D2330" s="5" t="s">
        <v>91</v>
      </c>
      <c r="E2330" s="5" t="s">
        <v>696</v>
      </c>
      <c r="F2330" s="5" t="s">
        <v>696</v>
      </c>
      <c r="G2330" s="5" t="s">
        <v>97</v>
      </c>
      <c r="H2330" s="5" t="s">
        <v>319</v>
      </c>
      <c r="I2330">
        <v>10968.037176</v>
      </c>
      <c r="J2330"/>
      <c r="K2330"/>
      <c r="L2330"/>
      <c r="M2330">
        <v>21659.461572836921</v>
      </c>
      <c r="N2330"/>
      <c r="O2330"/>
      <c r="P2330"/>
      <c r="Q2330"/>
      <c r="R2330">
        <v>8128.1128905270307</v>
      </c>
      <c r="S2330"/>
      <c r="T2330"/>
      <c r="U2330"/>
      <c r="V2330"/>
      <c r="W2330"/>
      <c r="X2330"/>
      <c r="Y2330"/>
      <c r="Z2330"/>
      <c r="AA2330"/>
      <c r="AB2330">
        <v>1501</v>
      </c>
      <c r="AC2330"/>
      <c r="AD2330"/>
      <c r="AE2330"/>
      <c r="AF2330"/>
      <c r="AG2330"/>
      <c r="AH2330"/>
      <c r="AI2330"/>
      <c r="AJ2330"/>
      <c r="AK2330"/>
      <c r="AL2330">
        <v>42256.609375</v>
      </c>
      <c r="AM2330">
        <v>19096.150390625</v>
      </c>
      <c r="AN2330">
        <v>23160.4609375</v>
      </c>
      <c r="AO2330" s="5" t="s">
        <v>2976</v>
      </c>
    </row>
    <row r="2331" spans="1:41" ht="15" x14ac:dyDescent="0.25">
      <c r="A2331">
        <v>2019</v>
      </c>
      <c r="B2331" s="5" t="s">
        <v>1807</v>
      </c>
      <c r="C2331" s="5" t="s">
        <v>363</v>
      </c>
      <c r="D2331" s="5" t="s">
        <v>91</v>
      </c>
      <c r="E2331" s="5" t="s">
        <v>403</v>
      </c>
      <c r="F2331" s="5" t="s">
        <v>403</v>
      </c>
      <c r="G2331" s="5" t="s">
        <v>97</v>
      </c>
      <c r="H2331" s="5" t="s">
        <v>319</v>
      </c>
      <c r="I2331">
        <v>7157.0470559999994</v>
      </c>
      <c r="J2331">
        <v>18821.041499999999</v>
      </c>
      <c r="K2331">
        <v>852.51419274133468</v>
      </c>
      <c r="L2331">
        <v>3025.9798000000001</v>
      </c>
      <c r="M2331">
        <v>25313.598542256648</v>
      </c>
      <c r="N2331">
        <v>9048</v>
      </c>
      <c r="O2331">
        <v>9825.6829999999991</v>
      </c>
      <c r="P2331">
        <v>16909.34332106404</v>
      </c>
      <c r="Q2331">
        <v>2564.593401279049</v>
      </c>
      <c r="R2331">
        <v>8832.8110649666378</v>
      </c>
      <c r="S2331">
        <v>19306.41170085972</v>
      </c>
      <c r="T2331">
        <v>12151.389241316851</v>
      </c>
      <c r="U2331">
        <v>1669.4026474032</v>
      </c>
      <c r="V2331">
        <v>11242</v>
      </c>
      <c r="W2331">
        <v>5198.9788168980476</v>
      </c>
      <c r="X2331">
        <v>13686.951309730501</v>
      </c>
      <c r="Y2331">
        <v>54987</v>
      </c>
      <c r="Z2331">
        <v>13637.673000000001</v>
      </c>
      <c r="AA2331">
        <v>145347.86594330691</v>
      </c>
      <c r="AB2331">
        <v>1403</v>
      </c>
      <c r="AC2331">
        <v>11412</v>
      </c>
      <c r="AD2331">
        <v>23429.780484942519</v>
      </c>
      <c r="AE2331">
        <v>15825.6976709136</v>
      </c>
      <c r="AF2331">
        <v>37533.406123022447</v>
      </c>
      <c r="AG2331">
        <v>184406</v>
      </c>
      <c r="AH2331">
        <v>52661.424253298537</v>
      </c>
      <c r="AI2331">
        <v>3306.3366800000008</v>
      </c>
      <c r="AJ2331">
        <v>41324.613588343578</v>
      </c>
      <c r="AK2331">
        <v>2596.8662898515281</v>
      </c>
      <c r="AL2331">
        <v>753477.375</v>
      </c>
      <c r="AM2331">
        <v>583744.5</v>
      </c>
      <c r="AN2331">
        <v>169732.9375</v>
      </c>
      <c r="AO2331" s="5" t="s">
        <v>2978</v>
      </c>
    </row>
    <row r="2332" spans="1:41" ht="15" x14ac:dyDescent="0.25">
      <c r="A2332">
        <v>2019</v>
      </c>
      <c r="B2332" s="5" t="s">
        <v>1806</v>
      </c>
      <c r="C2332" s="5" t="s">
        <v>363</v>
      </c>
      <c r="D2332" s="5" t="s">
        <v>91</v>
      </c>
      <c r="E2332" s="5" t="s">
        <v>403</v>
      </c>
      <c r="F2332" s="5" t="s">
        <v>403</v>
      </c>
      <c r="G2332" s="5" t="s">
        <v>97</v>
      </c>
      <c r="H2332" s="5" t="s">
        <v>319</v>
      </c>
      <c r="I2332">
        <v>5394.4860160000007</v>
      </c>
      <c r="J2332">
        <v>16383.454</v>
      </c>
      <c r="K2332">
        <v>1024</v>
      </c>
      <c r="L2332">
        <v>2635.7699652478718</v>
      </c>
      <c r="M2332">
        <v>13575.268125000001</v>
      </c>
      <c r="N2332">
        <v>8522.5199330835912</v>
      </c>
      <c r="O2332">
        <v>11337.518</v>
      </c>
      <c r="P2332">
        <v>17733.293018879998</v>
      </c>
      <c r="Q2332">
        <v>2933.58280461</v>
      </c>
      <c r="R2332">
        <v>8380.6002465968886</v>
      </c>
      <c r="S2332">
        <v>14809</v>
      </c>
      <c r="T2332">
        <v>12365.340577470701</v>
      </c>
      <c r="U2332">
        <v>1527</v>
      </c>
      <c r="V2332">
        <v>10174.382860361329</v>
      </c>
      <c r="W2332">
        <v>4490.4141292197201</v>
      </c>
      <c r="X2332">
        <v>12316.31222351719</v>
      </c>
      <c r="Y2332">
        <v>59384</v>
      </c>
      <c r="Z2332">
        <v>10230.168077644381</v>
      </c>
      <c r="AA2332">
        <v>135060.0943231741</v>
      </c>
      <c r="AB2332">
        <v>1297</v>
      </c>
      <c r="AC2332">
        <v>11417.22057844058</v>
      </c>
      <c r="AD2332">
        <v>18003.947443593079</v>
      </c>
      <c r="AE2332">
        <v>21266.53530249156</v>
      </c>
      <c r="AF2332">
        <v>45511.019331690193</v>
      </c>
      <c r="AG2332">
        <v>133022.2033680476</v>
      </c>
      <c r="AH2332">
        <v>40073.876717857827</v>
      </c>
      <c r="AI2332">
        <v>4166.6403895200001</v>
      </c>
      <c r="AJ2332">
        <v>40394.689257550774</v>
      </c>
      <c r="AK2332">
        <v>2235</v>
      </c>
      <c r="AL2332">
        <v>665665.3125</v>
      </c>
      <c r="AM2332">
        <v>529971.0625</v>
      </c>
      <c r="AN2332">
        <v>135694.3125</v>
      </c>
      <c r="AO2332" s="5" t="s">
        <v>2979</v>
      </c>
    </row>
    <row r="2333" spans="1:41" ht="15" x14ac:dyDescent="0.25">
      <c r="A2333">
        <v>2019</v>
      </c>
      <c r="B2333" s="5" t="s">
        <v>1808</v>
      </c>
      <c r="C2333" s="5" t="s">
        <v>363</v>
      </c>
      <c r="D2333" s="5" t="s">
        <v>91</v>
      </c>
      <c r="E2333" s="5" t="s">
        <v>403</v>
      </c>
      <c r="F2333" s="5" t="s">
        <v>403</v>
      </c>
      <c r="G2333" s="5" t="s">
        <v>97</v>
      </c>
      <c r="H2333" s="5" t="s">
        <v>319</v>
      </c>
      <c r="I2333">
        <v>10968.037176</v>
      </c>
      <c r="J2333">
        <v>20338.82</v>
      </c>
      <c r="K2333">
        <v>859.68794412932027</v>
      </c>
      <c r="L2333">
        <v>2983.758613723589</v>
      </c>
      <c r="M2333">
        <v>18766.027438565288</v>
      </c>
      <c r="N2333">
        <v>8691.3912273563292</v>
      </c>
      <c r="O2333">
        <v>11543.091209599999</v>
      </c>
      <c r="P2333">
        <v>18531.849828640748</v>
      </c>
      <c r="Q2333">
        <v>4237.6480938715713</v>
      </c>
      <c r="R2333">
        <v>8128.1128905270307</v>
      </c>
      <c r="S2333">
        <v>20813.11969028557</v>
      </c>
      <c r="T2333">
        <v>11652.5169718125</v>
      </c>
      <c r="U2333">
        <v>1470.5371497599999</v>
      </c>
      <c r="V2333">
        <v>12617</v>
      </c>
      <c r="W2333">
        <v>8413.4581325477266</v>
      </c>
      <c r="X2333">
        <v>9909.7879152946771</v>
      </c>
      <c r="Y2333">
        <v>65066.806180000007</v>
      </c>
      <c r="Z2333">
        <v>13935.169750066791</v>
      </c>
      <c r="AA2333">
        <v>143439.3002815505</v>
      </c>
      <c r="AB2333">
        <v>1501</v>
      </c>
      <c r="AC2333">
        <v>11993.307775220001</v>
      </c>
      <c r="AD2333">
        <v>14396.95100283087</v>
      </c>
      <c r="AE2333">
        <v>16317.850960192871</v>
      </c>
      <c r="AF2333">
        <v>38871.476328662997</v>
      </c>
      <c r="AG2333">
        <v>147834.9748371623</v>
      </c>
      <c r="AH2333">
        <v>33679.819474617267</v>
      </c>
      <c r="AI2333">
        <v>2492.064460224</v>
      </c>
      <c r="AJ2333">
        <v>31196.833220227061</v>
      </c>
      <c r="AK2333">
        <v>2605.7087498249989</v>
      </c>
      <c r="AL2333">
        <v>693256.0625</v>
      </c>
      <c r="AM2333">
        <v>556622.875</v>
      </c>
      <c r="AN2333">
        <v>136633.21875</v>
      </c>
      <c r="AO2333" s="5" t="s">
        <v>2977</v>
      </c>
    </row>
    <row r="2334" spans="1:41" ht="15" x14ac:dyDescent="0.25">
      <c r="A2334">
        <v>2019</v>
      </c>
      <c r="B2334" s="5" t="s">
        <v>803</v>
      </c>
      <c r="C2334" s="5" t="s">
        <v>363</v>
      </c>
      <c r="D2334" s="5" t="s">
        <v>91</v>
      </c>
      <c r="E2334" s="5" t="s">
        <v>403</v>
      </c>
      <c r="F2334" s="5" t="s">
        <v>403</v>
      </c>
      <c r="G2334" s="5" t="s">
        <v>97</v>
      </c>
      <c r="H2334" s="5" t="s">
        <v>319</v>
      </c>
      <c r="I2334">
        <v>13823.643944999991</v>
      </c>
      <c r="J2334">
        <v>50601.585557500002</v>
      </c>
      <c r="K2334">
        <v>945.41642999999988</v>
      </c>
      <c r="L2334">
        <v>1899.65239</v>
      </c>
      <c r="M2334">
        <v>15544.023372</v>
      </c>
      <c r="N2334">
        <v>10298.210089601</v>
      </c>
      <c r="O2334">
        <v>9902.3860000000004</v>
      </c>
      <c r="P2334">
        <v>20667.287479999999</v>
      </c>
      <c r="Q2334">
        <v>4655.3251906222749</v>
      </c>
      <c r="R2334">
        <v>9275.398004346207</v>
      </c>
      <c r="S2334">
        <v>20505.16369198975</v>
      </c>
      <c r="T2334">
        <v>11740.279895</v>
      </c>
      <c r="U2334">
        <v>1088.4467</v>
      </c>
      <c r="V2334">
        <v>8140</v>
      </c>
      <c r="W2334">
        <v>4613.3309850279984</v>
      </c>
      <c r="X2334">
        <v>13819.16970253183</v>
      </c>
      <c r="Y2334">
        <v>51328.53976</v>
      </c>
      <c r="Z2334">
        <v>15007.9644172198</v>
      </c>
      <c r="AA2334">
        <v>152195.67715195729</v>
      </c>
      <c r="AB2334">
        <v>1132</v>
      </c>
      <c r="AC2334">
        <v>14809.667298150011</v>
      </c>
      <c r="AD2334">
        <v>18710.885820419491</v>
      </c>
      <c r="AE2334">
        <v>16597.97033076952</v>
      </c>
      <c r="AF2334">
        <v>38340.565407787413</v>
      </c>
      <c r="AG2334">
        <v>145012</v>
      </c>
      <c r="AH2334">
        <v>28613.526718498801</v>
      </c>
      <c r="AI2334">
        <v>3010.2184511999999</v>
      </c>
      <c r="AJ2334">
        <v>33057.748734366527</v>
      </c>
      <c r="AK2334">
        <v>2803.4618399999999</v>
      </c>
      <c r="AL2334">
        <v>718139.5</v>
      </c>
      <c r="AM2334">
        <v>586799.6875</v>
      </c>
      <c r="AN2334">
        <v>131339.859375</v>
      </c>
      <c r="AO2334" s="5" t="s">
        <v>1184</v>
      </c>
    </row>
    <row r="2335" spans="1:41" ht="15" x14ac:dyDescent="0.25">
      <c r="A2335">
        <v>2019</v>
      </c>
      <c r="B2335" s="5" t="s">
        <v>1806</v>
      </c>
      <c r="C2335" s="5" t="s">
        <v>363</v>
      </c>
      <c r="D2335" s="5" t="s">
        <v>91</v>
      </c>
      <c r="E2335" s="5" t="s">
        <v>26</v>
      </c>
      <c r="F2335" s="5" t="s">
        <v>26</v>
      </c>
      <c r="G2335" s="5" t="s">
        <v>94</v>
      </c>
      <c r="H2335" s="5" t="s">
        <v>319</v>
      </c>
      <c r="I2335">
        <v>1981.8198593768188</v>
      </c>
      <c r="J2335">
        <v>8784.2826199404935</v>
      </c>
      <c r="K2335">
        <v>107.12539780415237</v>
      </c>
      <c r="L2335">
        <v>267.81349451038091</v>
      </c>
      <c r="M2335">
        <v>2152.1492418854209</v>
      </c>
      <c r="N2335">
        <v>101.23350092492399</v>
      </c>
      <c r="O2335">
        <v>107.12539780415237</v>
      </c>
      <c r="P2335">
        <v>2745.6239457204251</v>
      </c>
      <c r="Q2335">
        <v>203.27044233337912</v>
      </c>
      <c r="R2335">
        <v>841.74981129068124</v>
      </c>
      <c r="S2335">
        <v>5538.3830664746774</v>
      </c>
      <c r="T2335">
        <v>267.81349451038091</v>
      </c>
      <c r="U2335">
        <v>0</v>
      </c>
      <c r="V2335">
        <v>972.69861206170344</v>
      </c>
      <c r="W2335">
        <v>433.8578611068171</v>
      </c>
      <c r="X2335">
        <v>302.92788520356032</v>
      </c>
      <c r="Y2335">
        <v>11919.843013668034</v>
      </c>
      <c r="Z2335">
        <v>1553.3182681602093</v>
      </c>
      <c r="AA2335">
        <v>18023.37689209442</v>
      </c>
      <c r="AB2335">
        <v>123.19420747477523</v>
      </c>
      <c r="AC2335">
        <v>1203.1990342995846</v>
      </c>
      <c r="AD2335">
        <v>2913.5430067784341</v>
      </c>
      <c r="AE2335">
        <v>1119.4604070533921</v>
      </c>
      <c r="AF2335">
        <v>7918.7094056829419</v>
      </c>
      <c r="AG2335">
        <v>24344.260011601156</v>
      </c>
      <c r="AH2335">
        <v>7130.9806471630764</v>
      </c>
      <c r="AI2335">
        <v>1758.9990319441818</v>
      </c>
      <c r="AJ2335">
        <v>7126.0649362593822</v>
      </c>
      <c r="AK2335">
        <v>96.41285802373713</v>
      </c>
      <c r="AL2335">
        <v>110039.234375</v>
      </c>
      <c r="AM2335">
        <v>89106.7265625</v>
      </c>
      <c r="AN2335">
        <v>20932.51171875</v>
      </c>
      <c r="AO2335" s="5" t="s">
        <v>2982</v>
      </c>
    </row>
    <row r="2336" spans="1:41" ht="15" x14ac:dyDescent="0.25">
      <c r="A2336">
        <v>2019</v>
      </c>
      <c r="B2336" s="5" t="s">
        <v>1808</v>
      </c>
      <c r="C2336" s="5" t="s">
        <v>363</v>
      </c>
      <c r="D2336" s="5" t="s">
        <v>91</v>
      </c>
      <c r="E2336" s="5" t="s">
        <v>26</v>
      </c>
      <c r="F2336" s="5" t="s">
        <v>26</v>
      </c>
      <c r="G2336" s="5" t="s">
        <v>94</v>
      </c>
      <c r="H2336" s="5" t="s">
        <v>319</v>
      </c>
      <c r="I2336">
        <v>3016.5882440157675</v>
      </c>
      <c r="J2336">
        <v>5340.2189063057831</v>
      </c>
      <c r="K2336">
        <v>103.13122201763308</v>
      </c>
      <c r="L2336">
        <v>299.85817605437029</v>
      </c>
      <c r="M2336">
        <v>5081.6008357319024</v>
      </c>
      <c r="N2336">
        <v>165.00995522821293</v>
      </c>
      <c r="O2336">
        <v>114.47565643957272</v>
      </c>
      <c r="P2336">
        <v>3731.6526971239068</v>
      </c>
      <c r="Q2336">
        <v>226.10948418799552</v>
      </c>
      <c r="R2336">
        <v>354.77140374065777</v>
      </c>
      <c r="S2336">
        <v>7143.0785668061289</v>
      </c>
      <c r="T2336">
        <v>206.26244403526616</v>
      </c>
      <c r="U2336">
        <v>0</v>
      </c>
      <c r="V2336">
        <v>321.76941269501521</v>
      </c>
      <c r="W2336">
        <v>520.81267118904702</v>
      </c>
      <c r="X2336">
        <v>804.42353173753804</v>
      </c>
      <c r="Y2336">
        <v>12434.015782555933</v>
      </c>
      <c r="Z2336">
        <v>1333.9353215037725</v>
      </c>
      <c r="AA2336">
        <v>18793.483664623251</v>
      </c>
      <c r="AB2336">
        <v>6993.3281650156987</v>
      </c>
      <c r="AC2336">
        <v>657.73999466185842</v>
      </c>
      <c r="AD2336">
        <v>3449.1217080341908</v>
      </c>
      <c r="AE2336">
        <v>1745.619690114861</v>
      </c>
      <c r="AF2336">
        <v>5903.9582657155552</v>
      </c>
      <c r="AG2336">
        <v>39432.647669380487</v>
      </c>
      <c r="AH2336">
        <v>7319.5331931935298</v>
      </c>
      <c r="AI2336">
        <v>2386.4564774880296</v>
      </c>
      <c r="AJ2336">
        <v>6519.1823717896323</v>
      </c>
      <c r="AK2336">
        <v>101.06859757728041</v>
      </c>
      <c r="AL2336">
        <v>134499.84375</v>
      </c>
      <c r="AM2336">
        <v>100276.5546875</v>
      </c>
      <c r="AN2336">
        <v>34223.29296875</v>
      </c>
      <c r="AO2336" s="5" t="s">
        <v>2980</v>
      </c>
    </row>
    <row r="2337" spans="1:41" ht="15" x14ac:dyDescent="0.25">
      <c r="A2337">
        <v>2019</v>
      </c>
      <c r="B2337" s="5" t="s">
        <v>1807</v>
      </c>
      <c r="C2337" s="5" t="s">
        <v>363</v>
      </c>
      <c r="D2337" s="5" t="s">
        <v>91</v>
      </c>
      <c r="E2337" s="5" t="s">
        <v>26</v>
      </c>
      <c r="F2337" s="5" t="s">
        <v>26</v>
      </c>
      <c r="G2337" s="5" t="s">
        <v>94</v>
      </c>
      <c r="H2337" s="5" t="s">
        <v>319</v>
      </c>
      <c r="I2337">
        <v>3013.9754347629173</v>
      </c>
      <c r="J2337">
        <v>4782.5200753358913</v>
      </c>
      <c r="K2337">
        <v>105.75352402676903</v>
      </c>
      <c r="L2337">
        <v>311.97289587896864</v>
      </c>
      <c r="M2337">
        <v>10354.122395626451</v>
      </c>
      <c r="N2337">
        <v>112.09873546837517</v>
      </c>
      <c r="O2337">
        <v>99.408312585162889</v>
      </c>
      <c r="P2337">
        <v>2368.8789381996262</v>
      </c>
      <c r="Q2337">
        <v>211.17704418181253</v>
      </c>
      <c r="R2337">
        <v>410.53581479306155</v>
      </c>
      <c r="S2337">
        <v>6438.435695257288</v>
      </c>
      <c r="T2337">
        <v>317.2605720803071</v>
      </c>
      <c r="U2337">
        <v>0</v>
      </c>
      <c r="V2337">
        <v>960.24199816306282</v>
      </c>
      <c r="W2337">
        <v>534.05529633518358</v>
      </c>
      <c r="X2337">
        <v>361.67705217155009</v>
      </c>
      <c r="Y2337">
        <v>10998.366565491759</v>
      </c>
      <c r="Z2337">
        <v>1057.5352402676904</v>
      </c>
      <c r="AA2337">
        <v>18967.416185172682</v>
      </c>
      <c r="AB2337">
        <v>7114.0395612807524</v>
      </c>
      <c r="AC2337">
        <v>1160.0104050496295</v>
      </c>
      <c r="AD2337">
        <v>2937.845349941098</v>
      </c>
      <c r="AE2337">
        <v>1586.3028604015356</v>
      </c>
      <c r="AF2337">
        <v>5949.4812602382744</v>
      </c>
      <c r="AG2337">
        <v>38160.101609819336</v>
      </c>
      <c r="AH2337">
        <v>7296.9931578470623</v>
      </c>
      <c r="AI2337">
        <v>2318.1172466667772</v>
      </c>
      <c r="AJ2337">
        <v>6729.1034728679115</v>
      </c>
      <c r="AK2337">
        <v>127.36986369656262</v>
      </c>
      <c r="AL2337">
        <v>134784.8125</v>
      </c>
      <c r="AM2337">
        <v>96779.71875</v>
      </c>
      <c r="AN2337">
        <v>38005.078125</v>
      </c>
      <c r="AO2337" s="5" t="s">
        <v>2981</v>
      </c>
    </row>
    <row r="2338" spans="1:41" ht="15" x14ac:dyDescent="0.25">
      <c r="A2338">
        <v>2019</v>
      </c>
      <c r="B2338" s="5" t="s">
        <v>803</v>
      </c>
      <c r="C2338" s="5" t="s">
        <v>363</v>
      </c>
      <c r="D2338" s="5" t="s">
        <v>91</v>
      </c>
      <c r="E2338" s="5" t="s">
        <v>26</v>
      </c>
      <c r="F2338" s="5" t="s">
        <v>26</v>
      </c>
      <c r="G2338" s="5" t="s">
        <v>94</v>
      </c>
      <c r="H2338" s="5" t="s">
        <v>319</v>
      </c>
      <c r="I2338">
        <v>2800.0000000000009</v>
      </c>
      <c r="J2338">
        <v>6149.9999999999964</v>
      </c>
      <c r="K2338">
        <v>100</v>
      </c>
      <c r="L2338">
        <v>300</v>
      </c>
      <c r="M2338">
        <v>5100</v>
      </c>
      <c r="N2338">
        <v>112</v>
      </c>
      <c r="O2338">
        <v>95</v>
      </c>
      <c r="P2338">
        <v>2885.4690000000001</v>
      </c>
      <c r="Q2338">
        <v>269.8091693673407</v>
      </c>
      <c r="R2338">
        <v>343.71</v>
      </c>
      <c r="S2338">
        <v>6765.25</v>
      </c>
      <c r="T2338">
        <v>400</v>
      </c>
      <c r="U2338">
        <v>0</v>
      </c>
      <c r="V2338">
        <v>312</v>
      </c>
      <c r="W2338">
        <v>505</v>
      </c>
      <c r="X2338">
        <v>780.61583542824508</v>
      </c>
      <c r="Y2338">
        <v>12551</v>
      </c>
      <c r="Z2338">
        <v>4373.6808000000001</v>
      </c>
      <c r="AA2338">
        <v>21955.664362972529</v>
      </c>
      <c r="AB2338">
        <v>115</v>
      </c>
      <c r="AC2338">
        <v>2642.3365699999999</v>
      </c>
      <c r="AD2338">
        <v>3454.6110764000009</v>
      </c>
      <c r="AE2338">
        <v>1482.4359999999999</v>
      </c>
      <c r="AF2338">
        <v>7681.5355743631881</v>
      </c>
      <c r="AG2338">
        <v>41964</v>
      </c>
      <c r="AH2338">
        <v>9170.6482724509588</v>
      </c>
      <c r="AI2338">
        <v>2314</v>
      </c>
      <c r="AJ2338">
        <v>6778</v>
      </c>
      <c r="AK2338">
        <v>98</v>
      </c>
      <c r="AL2338">
        <v>141499.765625</v>
      </c>
      <c r="AM2338">
        <v>112601.640625</v>
      </c>
      <c r="AN2338">
        <v>28898.125</v>
      </c>
      <c r="AO2338" s="5" t="s">
        <v>1185</v>
      </c>
    </row>
    <row r="2339" spans="1:41" ht="15" x14ac:dyDescent="0.25">
      <c r="A2339">
        <v>2019</v>
      </c>
      <c r="B2339" s="5" t="s">
        <v>1808</v>
      </c>
      <c r="C2339" s="5" t="s">
        <v>363</v>
      </c>
      <c r="D2339" s="5" t="s">
        <v>91</v>
      </c>
      <c r="E2339" s="5" t="s">
        <v>26</v>
      </c>
      <c r="F2339" s="5" t="s">
        <v>26</v>
      </c>
      <c r="G2339" s="5" t="s">
        <v>97</v>
      </c>
      <c r="H2339" s="5" t="s">
        <v>319</v>
      </c>
      <c r="I2339">
        <v>3166.1140679999999</v>
      </c>
      <c r="J2339">
        <v>5502</v>
      </c>
      <c r="K2339">
        <v>108.76523160327</v>
      </c>
      <c r="L2339">
        <v>322.67881372358983</v>
      </c>
      <c r="M2339">
        <v>5296.8643166836446</v>
      </c>
      <c r="N2339">
        <v>171.35566011900301</v>
      </c>
      <c r="O2339">
        <v>111</v>
      </c>
      <c r="P2339">
        <v>3916.6227358646402</v>
      </c>
      <c r="Q2339">
        <v>234.9740883715462</v>
      </c>
      <c r="R2339">
        <v>376.06109567421493</v>
      </c>
      <c r="S2339">
        <v>7357.2640747776004</v>
      </c>
      <c r="T2339">
        <v>209.13567499999991</v>
      </c>
      <c r="U2339"/>
      <c r="V2339">
        <v>333</v>
      </c>
      <c r="W2339">
        <v>536.43492639499982</v>
      </c>
      <c r="X2339">
        <v>828.39576948313709</v>
      </c>
      <c r="Y2339">
        <v>13155.154979999999</v>
      </c>
      <c r="Z2339">
        <v>1386.1027263283199</v>
      </c>
      <c r="AA2339">
        <v>19780.848681880299</v>
      </c>
      <c r="AB2339">
        <v>136</v>
      </c>
      <c r="AC2339">
        <v>672.76125999999999</v>
      </c>
      <c r="AD2339">
        <v>3584.344247824657</v>
      </c>
      <c r="AE2339">
        <v>1851.9348629952281</v>
      </c>
      <c r="AF2339">
        <v>6323.9365679346538</v>
      </c>
      <c r="AG2339">
        <v>42822.26090836653</v>
      </c>
      <c r="AH2339">
        <v>7757.9412696522904</v>
      </c>
      <c r="AI2339">
        <v>2455.6353119999999</v>
      </c>
      <c r="AJ2339">
        <v>6872.2351040582962</v>
      </c>
      <c r="AK2339">
        <v>108.65435175</v>
      </c>
      <c r="AL2339">
        <v>135378.46875</v>
      </c>
      <c r="AM2339">
        <v>106888.0390625</v>
      </c>
      <c r="AN2339">
        <v>28490.43359375</v>
      </c>
      <c r="AO2339" s="5" t="s">
        <v>2984</v>
      </c>
    </row>
    <row r="2340" spans="1:41" ht="15" x14ac:dyDescent="0.25">
      <c r="A2340">
        <v>2019</v>
      </c>
      <c r="B2340" s="5" t="s">
        <v>803</v>
      </c>
      <c r="C2340" s="5" t="s">
        <v>363</v>
      </c>
      <c r="D2340" s="5" t="s">
        <v>91</v>
      </c>
      <c r="E2340" s="5" t="s">
        <v>26</v>
      </c>
      <c r="F2340" s="5" t="s">
        <v>26</v>
      </c>
      <c r="G2340" s="5" t="s">
        <v>97</v>
      </c>
      <c r="H2340" s="5" t="s">
        <v>319</v>
      </c>
      <c r="I2340">
        <v>2927.899449999999</v>
      </c>
      <c r="J2340">
        <v>6532.827659999999</v>
      </c>
      <c r="K2340">
        <v>103.3242</v>
      </c>
      <c r="L2340">
        <v>316.80180000000001</v>
      </c>
      <c r="M2340">
        <v>5306.04</v>
      </c>
      <c r="N2340">
        <v>116.38743996319999</v>
      </c>
      <c r="O2340">
        <v>95</v>
      </c>
      <c r="P2340">
        <v>3065</v>
      </c>
      <c r="Q2340">
        <v>280.60153614203432</v>
      </c>
      <c r="R2340">
        <v>355.46597519611652</v>
      </c>
      <c r="S2340">
        <v>7052.3672100000003</v>
      </c>
      <c r="T2340">
        <v>412.12040000000002</v>
      </c>
      <c r="U2340">
        <v>0</v>
      </c>
      <c r="V2340">
        <v>326</v>
      </c>
      <c r="W2340">
        <v>526.43270499999983</v>
      </c>
      <c r="X2340">
        <v>828.39576948313709</v>
      </c>
      <c r="Y2340">
        <v>13142.15532</v>
      </c>
      <c r="Z2340">
        <v>4550.3731306391992</v>
      </c>
      <c r="AA2340">
        <v>23293.180535896539</v>
      </c>
      <c r="AB2340">
        <v>115</v>
      </c>
      <c r="AC2340">
        <v>2745.844810000001</v>
      </c>
      <c r="AD2340">
        <v>3594.1739092754829</v>
      </c>
      <c r="AE2340">
        <v>1542.3264144</v>
      </c>
      <c r="AF2340">
        <v>8111.7476557409727</v>
      </c>
      <c r="AG2340">
        <v>44650</v>
      </c>
      <c r="AH2340">
        <v>9803.6994123206605</v>
      </c>
      <c r="AI2340">
        <v>2407.4856</v>
      </c>
      <c r="AJ2340">
        <v>7192.8678239999999</v>
      </c>
      <c r="AK2340">
        <v>101.9592</v>
      </c>
      <c r="AL2340">
        <v>149495.484375</v>
      </c>
      <c r="AM2340">
        <v>119149.484375</v>
      </c>
      <c r="AN2340">
        <v>30345.998046875</v>
      </c>
      <c r="AO2340" s="5" t="s">
        <v>1186</v>
      </c>
    </row>
    <row r="2341" spans="1:41" ht="15" x14ac:dyDescent="0.25">
      <c r="A2341">
        <v>2019</v>
      </c>
      <c r="B2341" s="5" t="s">
        <v>1806</v>
      </c>
      <c r="C2341" s="5" t="s">
        <v>363</v>
      </c>
      <c r="D2341" s="5" t="s">
        <v>91</v>
      </c>
      <c r="E2341" s="5" t="s">
        <v>26</v>
      </c>
      <c r="F2341" s="5" t="s">
        <v>26</v>
      </c>
      <c r="G2341" s="5" t="s">
        <v>97</v>
      </c>
      <c r="H2341" s="5" t="s">
        <v>319</v>
      </c>
      <c r="I2341">
        <v>2072</v>
      </c>
      <c r="J2341">
        <v>8380.4</v>
      </c>
      <c r="K2341">
        <v>115</v>
      </c>
      <c r="L2341">
        <v>281.54060481599998</v>
      </c>
      <c r="M2341">
        <v>2260.1249999999991</v>
      </c>
      <c r="N2341">
        <v>109.59102802111811</v>
      </c>
      <c r="O2341">
        <v>113</v>
      </c>
      <c r="P2341">
        <v>2911.5680000000002</v>
      </c>
      <c r="Q2341">
        <v>215.319951</v>
      </c>
      <c r="R2341">
        <v>880.99514305141452</v>
      </c>
      <c r="S2341">
        <v>5849</v>
      </c>
      <c r="T2341">
        <v>282.89999999999998</v>
      </c>
      <c r="U2341"/>
      <c r="V2341">
        <v>1027.3186573046869</v>
      </c>
      <c r="W2341">
        <v>446.71046753140553</v>
      </c>
      <c r="X2341">
        <v>337.65264300000001</v>
      </c>
      <c r="Y2341">
        <v>12722</v>
      </c>
      <c r="Z2341">
        <v>1645.346614697165</v>
      </c>
      <c r="AA2341">
        <v>19183.411539916659</v>
      </c>
      <c r="AB2341">
        <v>115</v>
      </c>
      <c r="AC2341">
        <v>1302.53097</v>
      </c>
      <c r="AD2341">
        <v>3086.2526309999998</v>
      </c>
      <c r="AE2341">
        <v>1186.0232751969349</v>
      </c>
      <c r="AF2341">
        <v>8324.5926031994877</v>
      </c>
      <c r="AG2341">
        <v>25809.81650281473</v>
      </c>
      <c r="AH2341">
        <v>7555.3166666666684</v>
      </c>
      <c r="AI2341">
        <v>1812.9006788544</v>
      </c>
      <c r="AJ2341">
        <v>7602.1638886121691</v>
      </c>
      <c r="AK2341">
        <v>121</v>
      </c>
      <c r="AL2341">
        <v>115749.484375</v>
      </c>
      <c r="AM2341">
        <v>93654.625</v>
      </c>
      <c r="AN2341">
        <v>22094.859375</v>
      </c>
      <c r="AO2341" s="5" t="s">
        <v>2985</v>
      </c>
    </row>
    <row r="2342" spans="1:41" ht="15" x14ac:dyDescent="0.25">
      <c r="A2342">
        <v>2019</v>
      </c>
      <c r="B2342" s="5" t="s">
        <v>1807</v>
      </c>
      <c r="C2342" s="5" t="s">
        <v>363</v>
      </c>
      <c r="D2342" s="5" t="s">
        <v>91</v>
      </c>
      <c r="E2342" s="5" t="s">
        <v>26</v>
      </c>
      <c r="F2342" s="5" t="s">
        <v>26</v>
      </c>
      <c r="G2342" s="5" t="s">
        <v>97</v>
      </c>
      <c r="H2342" s="5" t="s">
        <v>319</v>
      </c>
      <c r="I2342">
        <v>2907</v>
      </c>
      <c r="J2342">
        <v>5061.84</v>
      </c>
      <c r="K2342">
        <v>111.3755971617485</v>
      </c>
      <c r="L2342">
        <v>330.81299999999999</v>
      </c>
      <c r="M2342">
        <v>10769.88662080528</v>
      </c>
      <c r="N2342">
        <v>119</v>
      </c>
      <c r="O2342">
        <v>105</v>
      </c>
      <c r="P2342">
        <v>2490.0749315643802</v>
      </c>
      <c r="Q2342">
        <v>247.3184861327847</v>
      </c>
      <c r="R2342">
        <v>439.56713912706681</v>
      </c>
      <c r="S2342">
        <v>7540.3279952640623</v>
      </c>
      <c r="T2342">
        <v>345.58929108479998</v>
      </c>
      <c r="U2342"/>
      <c r="V2342">
        <v>1003</v>
      </c>
      <c r="W2342">
        <v>546.62824080000007</v>
      </c>
      <c r="X2342">
        <v>395.61634671500008</v>
      </c>
      <c r="Y2342">
        <v>12004</v>
      </c>
      <c r="Z2342">
        <v>1239</v>
      </c>
      <c r="AA2342">
        <v>20027.3032079</v>
      </c>
      <c r="AB2342">
        <v>136</v>
      </c>
      <c r="AC2342">
        <v>1235.0999999999999</v>
      </c>
      <c r="AD2342">
        <v>3440.6365864943291</v>
      </c>
      <c r="AE2342">
        <v>1623.64824</v>
      </c>
      <c r="AF2342">
        <v>6308.7700078541238</v>
      </c>
      <c r="AG2342">
        <v>41232</v>
      </c>
      <c r="AH2342">
        <v>8243.7338203677118</v>
      </c>
      <c r="AI2342">
        <v>2372.6912947199999</v>
      </c>
      <c r="AJ2342">
        <v>7602.1638886121691</v>
      </c>
      <c r="AK2342">
        <v>143.62730038081199</v>
      </c>
      <c r="AL2342">
        <v>138021.703125</v>
      </c>
      <c r="AM2342">
        <v>103870.6015625</v>
      </c>
      <c r="AN2342">
        <v>34151.1171875</v>
      </c>
      <c r="AO2342" s="5" t="s">
        <v>2983</v>
      </c>
    </row>
    <row r="2343" spans="1:41" ht="15" x14ac:dyDescent="0.25">
      <c r="A2343">
        <v>2019</v>
      </c>
      <c r="B2343" s="5" t="s">
        <v>1807</v>
      </c>
      <c r="C2343" s="5" t="s">
        <v>363</v>
      </c>
      <c r="D2343" s="5" t="s">
        <v>91</v>
      </c>
      <c r="E2343" s="5" t="s">
        <v>406</v>
      </c>
      <c r="F2343" s="5" t="s">
        <v>406</v>
      </c>
      <c r="G2343" s="5" t="s">
        <v>97</v>
      </c>
      <c r="H2343" s="5" t="s">
        <v>319</v>
      </c>
      <c r="I2343">
        <v>0</v>
      </c>
      <c r="J2343"/>
      <c r="K2343"/>
      <c r="L2343">
        <v>0</v>
      </c>
      <c r="M2343">
        <v>296.92635035650147</v>
      </c>
      <c r="N2343">
        <v>110</v>
      </c>
      <c r="O2343">
        <v>618.13300000000004</v>
      </c>
      <c r="P2343">
        <v>0</v>
      </c>
      <c r="Q2343">
        <v>176.29443204830341</v>
      </c>
      <c r="R2343">
        <v>109.4442574358458</v>
      </c>
      <c r="S2343">
        <v>0</v>
      </c>
      <c r="T2343">
        <v>0</v>
      </c>
      <c r="U2343"/>
      <c r="V2343">
        <v>0</v>
      </c>
      <c r="W2343">
        <v>431.94758425804798</v>
      </c>
      <c r="X2343">
        <v>145.51659139074999</v>
      </c>
      <c r="Y2343">
        <v>0</v>
      </c>
      <c r="Z2343"/>
      <c r="AA2343">
        <v>5087.4471160679304</v>
      </c>
      <c r="AB2343">
        <v>0</v>
      </c>
      <c r="AC2343">
        <v>216.2</v>
      </c>
      <c r="AD2343">
        <v>962.04555326702018</v>
      </c>
      <c r="AE2343"/>
      <c r="AF2343">
        <v>289.88072666531491</v>
      </c>
      <c r="AG2343">
        <v>4726</v>
      </c>
      <c r="AH2343">
        <v>1666.13361125237</v>
      </c>
      <c r="AI2343">
        <v>0</v>
      </c>
      <c r="AJ2343">
        <v>411.41715896329453</v>
      </c>
      <c r="AK2343"/>
      <c r="AL2343">
        <v>15247.38671875</v>
      </c>
      <c r="AM2343">
        <v>11126.6845703125</v>
      </c>
      <c r="AN2343">
        <v>4120.70263671875</v>
      </c>
      <c r="AO2343" s="5" t="s">
        <v>2987</v>
      </c>
    </row>
    <row r="2344" spans="1:41" ht="15" x14ac:dyDescent="0.25">
      <c r="A2344">
        <v>2019</v>
      </c>
      <c r="B2344" s="5" t="s">
        <v>803</v>
      </c>
      <c r="C2344" s="5" t="s">
        <v>363</v>
      </c>
      <c r="D2344" s="5" t="s">
        <v>91</v>
      </c>
      <c r="E2344" s="5" t="s">
        <v>406</v>
      </c>
      <c r="F2344" s="5" t="s">
        <v>406</v>
      </c>
      <c r="G2344" s="5" t="s">
        <v>97</v>
      </c>
      <c r="H2344" s="5" t="s">
        <v>319</v>
      </c>
      <c r="I2344">
        <v>0</v>
      </c>
      <c r="J2344"/>
      <c r="K2344"/>
      <c r="L2344">
        <v>0</v>
      </c>
      <c r="M2344">
        <v>191.88097200000001</v>
      </c>
      <c r="N2344">
        <v>0</v>
      </c>
      <c r="O2344">
        <v>618.13300000000004</v>
      </c>
      <c r="P2344">
        <v>0</v>
      </c>
      <c r="Q2344">
        <v>3</v>
      </c>
      <c r="R2344">
        <v>116.10983286529181</v>
      </c>
      <c r="S2344">
        <v>0</v>
      </c>
      <c r="T2344">
        <v>0</v>
      </c>
      <c r="U2344"/>
      <c r="V2344">
        <v>0</v>
      </c>
      <c r="W2344">
        <v>402.59905372799989</v>
      </c>
      <c r="X2344"/>
      <c r="Y2344">
        <v>0</v>
      </c>
      <c r="Z2344"/>
      <c r="AA2344">
        <v>2415.0008824176098</v>
      </c>
      <c r="AB2344"/>
      <c r="AC2344">
        <v>215.28175815</v>
      </c>
      <c r="AD2344"/>
      <c r="AE2344">
        <v>840.20965620000004</v>
      </c>
      <c r="AF2344">
        <v>305.19013692978427</v>
      </c>
      <c r="AG2344">
        <v>3542</v>
      </c>
      <c r="AH2344">
        <v>153.63583119559999</v>
      </c>
      <c r="AI2344"/>
      <c r="AJ2344">
        <v>258.75315902768688</v>
      </c>
      <c r="AK2344"/>
      <c r="AL2344">
        <v>9061.7939453125</v>
      </c>
      <c r="AM2344">
        <v>7695.544921875</v>
      </c>
      <c r="AN2344">
        <v>1366.2489013671875</v>
      </c>
      <c r="AO2344" s="5" t="s">
        <v>1187</v>
      </c>
    </row>
    <row r="2345" spans="1:41" ht="15" x14ac:dyDescent="0.25">
      <c r="A2345">
        <v>2019</v>
      </c>
      <c r="B2345" s="5" t="s">
        <v>1808</v>
      </c>
      <c r="C2345" s="5" t="s">
        <v>363</v>
      </c>
      <c r="D2345" s="5" t="s">
        <v>91</v>
      </c>
      <c r="E2345" s="5" t="s">
        <v>406</v>
      </c>
      <c r="F2345" s="5" t="s">
        <v>406</v>
      </c>
      <c r="G2345" s="5" t="s">
        <v>97</v>
      </c>
      <c r="H2345" s="5" t="s">
        <v>319</v>
      </c>
      <c r="I2345">
        <v>0</v>
      </c>
      <c r="J2345"/>
      <c r="K2345"/>
      <c r="L2345">
        <v>0</v>
      </c>
      <c r="M2345">
        <v>216.59461572836921</v>
      </c>
      <c r="N2345">
        <v>0</v>
      </c>
      <c r="O2345">
        <v>618.13300000000004</v>
      </c>
      <c r="P2345">
        <v>0</v>
      </c>
      <c r="Q2345">
        <v>0</v>
      </c>
      <c r="R2345">
        <v>100.3695210813128</v>
      </c>
      <c r="S2345">
        <v>0</v>
      </c>
      <c r="T2345">
        <v>0</v>
      </c>
      <c r="U2345"/>
      <c r="V2345">
        <v>0</v>
      </c>
      <c r="W2345">
        <v>526.27134347272784</v>
      </c>
      <c r="X2345">
        <v>117.10061703960061</v>
      </c>
      <c r="Y2345">
        <v>0</v>
      </c>
      <c r="Z2345">
        <v>0</v>
      </c>
      <c r="AA2345">
        <v>2718.7705381205269</v>
      </c>
      <c r="AB2345">
        <v>0</v>
      </c>
      <c r="AC2345">
        <v>220.49960522000001</v>
      </c>
      <c r="AD2345"/>
      <c r="AE2345">
        <v>288.20745923655198</v>
      </c>
      <c r="AF2345">
        <v>296.85020472325681</v>
      </c>
      <c r="AG2345">
        <v>1887.431561444778</v>
      </c>
      <c r="AH2345">
        <v>712.09610540153869</v>
      </c>
      <c r="AI2345">
        <v>0</v>
      </c>
      <c r="AJ2345">
        <v>675.29771201479559</v>
      </c>
      <c r="AK2345"/>
      <c r="AL2345">
        <v>8377.6220703125</v>
      </c>
      <c r="AM2345">
        <v>6187.4267578125</v>
      </c>
      <c r="AN2345">
        <v>2190.195556640625</v>
      </c>
      <c r="AO2345" s="5" t="s">
        <v>2988</v>
      </c>
    </row>
    <row r="2346" spans="1:41" ht="15" x14ac:dyDescent="0.25">
      <c r="A2346">
        <v>2019</v>
      </c>
      <c r="B2346" s="5" t="s">
        <v>1806</v>
      </c>
      <c r="C2346" s="5" t="s">
        <v>363</v>
      </c>
      <c r="D2346" s="5" t="s">
        <v>91</v>
      </c>
      <c r="E2346" s="5" t="s">
        <v>406</v>
      </c>
      <c r="F2346" s="5" t="s">
        <v>406</v>
      </c>
      <c r="G2346" s="5" t="s">
        <v>97</v>
      </c>
      <c r="H2346" s="5" t="s">
        <v>319</v>
      </c>
      <c r="I2346">
        <v>0</v>
      </c>
      <c r="J2346"/>
      <c r="K2346">
        <v>0</v>
      </c>
      <c r="L2346"/>
      <c r="M2346">
        <v>142.20562499999991</v>
      </c>
      <c r="N2346">
        <v>109.64</v>
      </c>
      <c r="O2346">
        <v>618.13300000000004</v>
      </c>
      <c r="P2346">
        <v>542.60821887999998</v>
      </c>
      <c r="Q2346">
        <v>73.160556209999996</v>
      </c>
      <c r="R2346">
        <v>84.089969991972239</v>
      </c>
      <c r="S2346">
        <v>0</v>
      </c>
      <c r="T2346">
        <v>23.193868364257799</v>
      </c>
      <c r="U2346"/>
      <c r="V2346">
        <v>0</v>
      </c>
      <c r="W2346">
        <v>308.16257377054399</v>
      </c>
      <c r="X2346">
        <v>130.927044931034</v>
      </c>
      <c r="Y2346">
        <v>79</v>
      </c>
      <c r="Z2346">
        <v>0</v>
      </c>
      <c r="AA2346">
        <v>1849.7297444893709</v>
      </c>
      <c r="AB2346">
        <v>0</v>
      </c>
      <c r="AC2346">
        <v>194.7231251</v>
      </c>
      <c r="AD2346">
        <v>490.30729835788009</v>
      </c>
      <c r="AE2346"/>
      <c r="AF2346">
        <v>16501.59232</v>
      </c>
      <c r="AG2346">
        <v>2893.055172554929</v>
      </c>
      <c r="AH2346">
        <v>1267.052904012598</v>
      </c>
      <c r="AI2346">
        <v>0</v>
      </c>
      <c r="AJ2346">
        <v>411.41715896329453</v>
      </c>
      <c r="AK2346"/>
      <c r="AL2346">
        <v>25718.998046875</v>
      </c>
      <c r="AM2346">
        <v>22739.017578125</v>
      </c>
      <c r="AN2346">
        <v>2979.982177734375</v>
      </c>
      <c r="AO2346" s="5" t="s">
        <v>2986</v>
      </c>
    </row>
    <row r="2347" spans="1:41" ht="15" x14ac:dyDescent="0.25">
      <c r="A2347">
        <v>2019</v>
      </c>
      <c r="B2347" s="5" t="s">
        <v>1808</v>
      </c>
      <c r="C2347" s="5" t="s">
        <v>363</v>
      </c>
      <c r="D2347" s="5" t="s">
        <v>91</v>
      </c>
      <c r="E2347" s="5" t="s">
        <v>409</v>
      </c>
      <c r="F2347" s="5" t="s">
        <v>410</v>
      </c>
      <c r="G2347" s="5" t="s">
        <v>94</v>
      </c>
      <c r="H2347" s="5" t="s">
        <v>319</v>
      </c>
      <c r="I2347">
        <v>0</v>
      </c>
      <c r="J2347"/>
      <c r="K2347"/>
      <c r="L2347"/>
      <c r="M2347"/>
      <c r="N2347"/>
      <c r="O2347"/>
      <c r="P2347">
        <v>0</v>
      </c>
      <c r="Q2347">
        <v>0</v>
      </c>
      <c r="R2347"/>
      <c r="S2347">
        <v>0</v>
      </c>
      <c r="T2347"/>
      <c r="U2347"/>
      <c r="V2347">
        <v>0</v>
      </c>
      <c r="W2347">
        <v>0</v>
      </c>
      <c r="X2347"/>
      <c r="Y2347">
        <v>0</v>
      </c>
      <c r="Z2347">
        <v>0</v>
      </c>
      <c r="AA2347">
        <v>1443.8371082468632</v>
      </c>
      <c r="AB2347"/>
      <c r="AC2347"/>
      <c r="AD2347"/>
      <c r="AE2347"/>
      <c r="AF2347">
        <v>0</v>
      </c>
      <c r="AG2347"/>
      <c r="AH2347">
        <v>357.49024436322026</v>
      </c>
      <c r="AI2347">
        <v>0</v>
      </c>
      <c r="AJ2347">
        <v>0</v>
      </c>
      <c r="AK2347"/>
      <c r="AL2347">
        <v>1801.327392578125</v>
      </c>
      <c r="AM2347">
        <v>1443.837158203125</v>
      </c>
      <c r="AN2347">
        <v>357.490234375</v>
      </c>
      <c r="AO2347" s="5" t="s">
        <v>2989</v>
      </c>
    </row>
    <row r="2348" spans="1:41" ht="15" x14ac:dyDescent="0.25">
      <c r="A2348">
        <v>2019</v>
      </c>
      <c r="B2348" s="5" t="s">
        <v>1806</v>
      </c>
      <c r="C2348" s="5" t="s">
        <v>363</v>
      </c>
      <c r="D2348" s="5" t="s">
        <v>91</v>
      </c>
      <c r="E2348" s="5" t="s">
        <v>409</v>
      </c>
      <c r="F2348" s="5" t="s">
        <v>410</v>
      </c>
      <c r="G2348" s="5" t="s">
        <v>94</v>
      </c>
      <c r="H2348" s="5" t="s">
        <v>319</v>
      </c>
      <c r="I2348"/>
      <c r="J2348"/>
      <c r="K2348"/>
      <c r="L2348"/>
      <c r="M2348"/>
      <c r="N2348"/>
      <c r="O2348"/>
      <c r="P2348">
        <v>0</v>
      </c>
      <c r="Q2348">
        <v>0</v>
      </c>
      <c r="R2348">
        <v>0</v>
      </c>
      <c r="S2348">
        <v>0</v>
      </c>
      <c r="T2348"/>
      <c r="U2348"/>
      <c r="V2348">
        <v>0</v>
      </c>
      <c r="W2348"/>
      <c r="X2348"/>
      <c r="Y2348"/>
      <c r="Z2348"/>
      <c r="AA2348">
        <v>2571.0095472996568</v>
      </c>
      <c r="AB2348"/>
      <c r="AC2348"/>
      <c r="AD2348"/>
      <c r="AE2348"/>
      <c r="AF2348"/>
      <c r="AG2348">
        <v>0</v>
      </c>
      <c r="AH2348">
        <v>482.61482548150536</v>
      </c>
      <c r="AI2348"/>
      <c r="AJ2348"/>
      <c r="AK2348"/>
      <c r="AL2348">
        <v>3053.624267578125</v>
      </c>
      <c r="AM2348">
        <v>2571.009521484375</v>
      </c>
      <c r="AN2348">
        <v>482.61483764648437</v>
      </c>
      <c r="AO2348" s="5" t="s">
        <v>2990</v>
      </c>
    </row>
    <row r="2349" spans="1:41" ht="15" x14ac:dyDescent="0.25">
      <c r="A2349">
        <v>2019</v>
      </c>
      <c r="B2349" s="5" t="s">
        <v>803</v>
      </c>
      <c r="C2349" s="5" t="s">
        <v>363</v>
      </c>
      <c r="D2349" s="5" t="s">
        <v>91</v>
      </c>
      <c r="E2349" s="5" t="s">
        <v>409</v>
      </c>
      <c r="F2349" s="5" t="s">
        <v>410</v>
      </c>
      <c r="G2349" s="5" t="s">
        <v>94</v>
      </c>
      <c r="H2349" s="5" t="s">
        <v>319</v>
      </c>
      <c r="I2349">
        <v>0</v>
      </c>
      <c r="J2349"/>
      <c r="K2349"/>
      <c r="L2349"/>
      <c r="M2349"/>
      <c r="N2349">
        <v>0</v>
      </c>
      <c r="O2349"/>
      <c r="P2349">
        <v>0</v>
      </c>
      <c r="Q2349">
        <v>0</v>
      </c>
      <c r="R2349"/>
      <c r="S2349">
        <v>0</v>
      </c>
      <c r="T2349"/>
      <c r="U2349"/>
      <c r="V2349">
        <v>0</v>
      </c>
      <c r="W2349"/>
      <c r="X2349">
        <v>0</v>
      </c>
      <c r="Y2349">
        <v>0</v>
      </c>
      <c r="Z2349"/>
      <c r="AA2349"/>
      <c r="AB2349">
        <v>0</v>
      </c>
      <c r="AC2349">
        <v>0</v>
      </c>
      <c r="AD2349"/>
      <c r="AE2349"/>
      <c r="AF2349">
        <v>0</v>
      </c>
      <c r="AG2349"/>
      <c r="AH2349">
        <v>341.74947246166101</v>
      </c>
      <c r="AI2349"/>
      <c r="AJ2349"/>
      <c r="AK2349"/>
      <c r="AL2349">
        <v>341.74948120117187</v>
      </c>
      <c r="AM2349">
        <v>0</v>
      </c>
      <c r="AN2349">
        <v>341.74948120117187</v>
      </c>
      <c r="AO2349" s="5" t="s">
        <v>1188</v>
      </c>
    </row>
    <row r="2350" spans="1:41" ht="15" x14ac:dyDescent="0.25">
      <c r="A2350">
        <v>2019</v>
      </c>
      <c r="B2350" s="5" t="s">
        <v>1807</v>
      </c>
      <c r="C2350" s="5" t="s">
        <v>363</v>
      </c>
      <c r="D2350" s="5" t="s">
        <v>91</v>
      </c>
      <c r="E2350" s="5" t="s">
        <v>409</v>
      </c>
      <c r="F2350" s="5" t="s">
        <v>410</v>
      </c>
      <c r="G2350" s="5" t="s">
        <v>94</v>
      </c>
      <c r="H2350" s="5" t="s">
        <v>319</v>
      </c>
      <c r="I2350">
        <v>0</v>
      </c>
      <c r="J2350"/>
      <c r="K2350"/>
      <c r="L2350"/>
      <c r="M2350"/>
      <c r="N2350">
        <v>0</v>
      </c>
      <c r="O2350"/>
      <c r="P2350"/>
      <c r="Q2350">
        <v>0</v>
      </c>
      <c r="R2350"/>
      <c r="S2350">
        <v>0</v>
      </c>
      <c r="T2350"/>
      <c r="U2350"/>
      <c r="V2350">
        <v>0</v>
      </c>
      <c r="W2350">
        <v>0</v>
      </c>
      <c r="X2350">
        <v>0</v>
      </c>
      <c r="Y2350"/>
      <c r="Z2350"/>
      <c r="AA2350">
        <v>1480.5493363747664</v>
      </c>
      <c r="AB2350"/>
      <c r="AC2350"/>
      <c r="AD2350"/>
      <c r="AE2350"/>
      <c r="AF2350">
        <v>0</v>
      </c>
      <c r="AG2350">
        <v>5986.7069951553949</v>
      </c>
      <c r="AH2350">
        <v>356.74188771696754</v>
      </c>
      <c r="AI2350"/>
      <c r="AJ2350">
        <v>0</v>
      </c>
      <c r="AK2350"/>
      <c r="AL2350">
        <v>7823.998046875</v>
      </c>
      <c r="AM2350">
        <v>7467.25634765625</v>
      </c>
      <c r="AN2350">
        <v>356.74188232421875</v>
      </c>
      <c r="AO2350" s="5" t="s">
        <v>2991</v>
      </c>
    </row>
    <row r="2351" spans="1:41" ht="15" x14ac:dyDescent="0.25">
      <c r="A2351">
        <v>2019</v>
      </c>
      <c r="B2351" s="5" t="s">
        <v>1806</v>
      </c>
      <c r="C2351" s="5" t="s">
        <v>363</v>
      </c>
      <c r="D2351" s="5" t="s">
        <v>91</v>
      </c>
      <c r="E2351" s="5" t="s">
        <v>409</v>
      </c>
      <c r="F2351" s="5" t="s">
        <v>411</v>
      </c>
      <c r="G2351" s="5" t="s">
        <v>94</v>
      </c>
      <c r="H2351" s="5" t="s">
        <v>319</v>
      </c>
      <c r="I2351">
        <v>0</v>
      </c>
      <c r="J2351"/>
      <c r="K2351">
        <v>85.700318243321888</v>
      </c>
      <c r="L2351"/>
      <c r="M2351">
        <v>669.53373627595226</v>
      </c>
      <c r="N2351">
        <v>168.72250154153997</v>
      </c>
      <c r="O2351"/>
      <c r="P2351">
        <v>2133.9379242587152</v>
      </c>
      <c r="Q2351">
        <v>0</v>
      </c>
      <c r="R2351">
        <v>198.74648322141087</v>
      </c>
      <c r="S2351">
        <v>482.06429011868568</v>
      </c>
      <c r="T2351"/>
      <c r="U2351"/>
      <c r="V2351">
        <v>1392.6301714539807</v>
      </c>
      <c r="W2351"/>
      <c r="X2351"/>
      <c r="Y2351"/>
      <c r="Z2351"/>
      <c r="AA2351">
        <v>321.3761934124571</v>
      </c>
      <c r="AB2351"/>
      <c r="AC2351"/>
      <c r="AD2351">
        <v>307.98551868693806</v>
      </c>
      <c r="AE2351"/>
      <c r="AF2351">
        <v>1928.2571604747427</v>
      </c>
      <c r="AG2351">
        <v>13755.991252188525</v>
      </c>
      <c r="AH2351">
        <v>1071.2539780415236</v>
      </c>
      <c r="AI2351">
        <v>208.89452571809713</v>
      </c>
      <c r="AJ2351"/>
      <c r="AK2351"/>
      <c r="AL2351">
        <v>22725.09375</v>
      </c>
      <c r="AM2351">
        <v>19899.662109375</v>
      </c>
      <c r="AN2351">
        <v>2825.432373046875</v>
      </c>
      <c r="AO2351" s="5" t="s">
        <v>2994</v>
      </c>
    </row>
    <row r="2352" spans="1:41" ht="15" x14ac:dyDescent="0.25">
      <c r="A2352">
        <v>2019</v>
      </c>
      <c r="B2352" s="5" t="s">
        <v>1807</v>
      </c>
      <c r="C2352" s="5" t="s">
        <v>363</v>
      </c>
      <c r="D2352" s="5" t="s">
        <v>91</v>
      </c>
      <c r="E2352" s="5" t="s">
        <v>409</v>
      </c>
      <c r="F2352" s="5" t="s">
        <v>411</v>
      </c>
      <c r="G2352" s="5" t="s">
        <v>94</v>
      </c>
      <c r="H2352" s="5" t="s">
        <v>319</v>
      </c>
      <c r="I2352">
        <v>0</v>
      </c>
      <c r="J2352"/>
      <c r="K2352">
        <v>84.602819221415231</v>
      </c>
      <c r="L2352"/>
      <c r="M2352">
        <v>1056.8742807425231</v>
      </c>
      <c r="N2352">
        <v>166.03303272202737</v>
      </c>
      <c r="O2352"/>
      <c r="P2352">
        <v>2107.6677338535069</v>
      </c>
      <c r="Q2352">
        <v>0</v>
      </c>
      <c r="R2352">
        <v>170.25148314920924</v>
      </c>
      <c r="S2352">
        <v>475.89085812046062</v>
      </c>
      <c r="T2352"/>
      <c r="U2352"/>
      <c r="V2352">
        <v>1374.7958123479975</v>
      </c>
      <c r="W2352">
        <v>0</v>
      </c>
      <c r="X2352">
        <v>0</v>
      </c>
      <c r="Y2352">
        <v>793.15143020076778</v>
      </c>
      <c r="Z2352"/>
      <c r="AA2352">
        <v>317.2605720803071</v>
      </c>
      <c r="AB2352"/>
      <c r="AC2352"/>
      <c r="AD2352">
        <v>290.82219107361482</v>
      </c>
      <c r="AE2352"/>
      <c r="AF2352">
        <v>1669.3789974168194</v>
      </c>
      <c r="AG2352">
        <v>14200.583206314546</v>
      </c>
      <c r="AH2352">
        <v>1057.5352402676904</v>
      </c>
      <c r="AI2352">
        <v>206.2193718521996</v>
      </c>
      <c r="AJ2352">
        <v>0</v>
      </c>
      <c r="AK2352">
        <v>0</v>
      </c>
      <c r="AL2352">
        <v>23971.06640625</v>
      </c>
      <c r="AM2352">
        <v>20799.123046875</v>
      </c>
      <c r="AN2352">
        <v>3171.94482421875</v>
      </c>
      <c r="AO2352" s="5" t="s">
        <v>2993</v>
      </c>
    </row>
    <row r="2353" spans="1:41" ht="15" x14ac:dyDescent="0.25">
      <c r="A2353">
        <v>2019</v>
      </c>
      <c r="B2353" s="5" t="s">
        <v>1808</v>
      </c>
      <c r="C2353" s="5" t="s">
        <v>363</v>
      </c>
      <c r="D2353" s="5" t="s">
        <v>91</v>
      </c>
      <c r="E2353" s="5" t="s">
        <v>409</v>
      </c>
      <c r="F2353" s="5" t="s">
        <v>411</v>
      </c>
      <c r="G2353" s="5" t="s">
        <v>94</v>
      </c>
      <c r="H2353" s="5" t="s">
        <v>319</v>
      </c>
      <c r="I2353">
        <v>0</v>
      </c>
      <c r="J2353"/>
      <c r="K2353">
        <v>82.504977614106465</v>
      </c>
      <c r="L2353">
        <v>309.39366605289922</v>
      </c>
      <c r="M2353">
        <v>1136.3771526067944</v>
      </c>
      <c r="N2353">
        <v>170.16651632909458</v>
      </c>
      <c r="O2353"/>
      <c r="P2353">
        <v>2640.2242563212781</v>
      </c>
      <c r="Q2353">
        <v>0</v>
      </c>
      <c r="R2353"/>
      <c r="S2353">
        <v>464.09049907934883</v>
      </c>
      <c r="T2353"/>
      <c r="U2353"/>
      <c r="V2353">
        <v>1340.7058862292299</v>
      </c>
      <c r="W2353">
        <v>0</v>
      </c>
      <c r="X2353"/>
      <c r="Y2353">
        <v>1907.927607326212</v>
      </c>
      <c r="Z2353">
        <v>0</v>
      </c>
      <c r="AA2353">
        <v>309.39366605289922</v>
      </c>
      <c r="AB2353"/>
      <c r="AC2353"/>
      <c r="AD2353"/>
      <c r="AE2353"/>
      <c r="AF2353">
        <v>1645.9715267384736</v>
      </c>
      <c r="AG2353">
        <v>8112.6550475522872</v>
      </c>
      <c r="AH2353">
        <v>1031.3122201763308</v>
      </c>
      <c r="AI2353">
        <v>201.10588293438451</v>
      </c>
      <c r="AJ2353">
        <v>0</v>
      </c>
      <c r="AK2353">
        <v>0</v>
      </c>
      <c r="AL2353">
        <v>19351.828125</v>
      </c>
      <c r="AM2353">
        <v>16436.4375</v>
      </c>
      <c r="AN2353">
        <v>2915.390625</v>
      </c>
      <c r="AO2353" s="5" t="s">
        <v>2992</v>
      </c>
    </row>
    <row r="2354" spans="1:41" ht="15" x14ac:dyDescent="0.25">
      <c r="A2354">
        <v>2019</v>
      </c>
      <c r="B2354" s="5" t="s">
        <v>803</v>
      </c>
      <c r="C2354" s="5" t="s">
        <v>363</v>
      </c>
      <c r="D2354" s="5" t="s">
        <v>91</v>
      </c>
      <c r="E2354" s="5" t="s">
        <v>409</v>
      </c>
      <c r="F2354" s="5" t="s">
        <v>411</v>
      </c>
      <c r="G2354" s="5" t="s">
        <v>94</v>
      </c>
      <c r="H2354" s="5" t="s">
        <v>319</v>
      </c>
      <c r="I2354">
        <v>1000</v>
      </c>
      <c r="J2354"/>
      <c r="K2354">
        <v>80</v>
      </c>
      <c r="L2354">
        <v>50</v>
      </c>
      <c r="M2354">
        <v>675</v>
      </c>
      <c r="N2354">
        <v>165</v>
      </c>
      <c r="O2354"/>
      <c r="P2354">
        <v>5715</v>
      </c>
      <c r="Q2354">
        <v>0</v>
      </c>
      <c r="R2354">
        <v>345.3636251256525</v>
      </c>
      <c r="S2354">
        <v>550</v>
      </c>
      <c r="T2354"/>
      <c r="U2354">
        <v>0</v>
      </c>
      <c r="V2354">
        <v>780</v>
      </c>
      <c r="W2354"/>
      <c r="X2354">
        <v>0</v>
      </c>
      <c r="Y2354">
        <v>3727</v>
      </c>
      <c r="Z2354">
        <v>59.684040000000003</v>
      </c>
      <c r="AA2354"/>
      <c r="AB2354">
        <v>0</v>
      </c>
      <c r="AC2354">
        <v>0</v>
      </c>
      <c r="AD2354"/>
      <c r="AE2354"/>
      <c r="AF2354">
        <v>1691.160034</v>
      </c>
      <c r="AG2354">
        <v>4716</v>
      </c>
      <c r="AH2354">
        <v>500</v>
      </c>
      <c r="AI2354">
        <v>195</v>
      </c>
      <c r="AJ2354"/>
      <c r="AK2354"/>
      <c r="AL2354">
        <v>20249.20703125</v>
      </c>
      <c r="AM2354">
        <v>18249.20703125</v>
      </c>
      <c r="AN2354">
        <v>2000</v>
      </c>
      <c r="AO2354" s="5" t="s">
        <v>1189</v>
      </c>
    </row>
    <row r="2355" spans="1:41" ht="15" x14ac:dyDescent="0.25">
      <c r="A2355">
        <v>2019</v>
      </c>
      <c r="B2355" s="5" t="s">
        <v>1808</v>
      </c>
      <c r="C2355" s="5" t="s">
        <v>363</v>
      </c>
      <c r="D2355" s="5" t="s">
        <v>91</v>
      </c>
      <c r="E2355" s="5" t="s">
        <v>409</v>
      </c>
      <c r="F2355" s="5" t="s">
        <v>412</v>
      </c>
      <c r="G2355" s="5" t="s">
        <v>94</v>
      </c>
      <c r="H2355" s="5" t="s">
        <v>319</v>
      </c>
      <c r="I2355">
        <v>0</v>
      </c>
      <c r="J2355"/>
      <c r="K2355"/>
      <c r="L2355"/>
      <c r="M2355"/>
      <c r="N2355"/>
      <c r="O2355"/>
      <c r="P2355">
        <v>0</v>
      </c>
      <c r="Q2355">
        <v>0</v>
      </c>
      <c r="R2355"/>
      <c r="S2355">
        <v>0</v>
      </c>
      <c r="T2355"/>
      <c r="U2355"/>
      <c r="V2355">
        <v>0</v>
      </c>
      <c r="W2355">
        <v>0</v>
      </c>
      <c r="X2355">
        <v>53.628235449169203</v>
      </c>
      <c r="Y2355">
        <v>0</v>
      </c>
      <c r="Z2355">
        <v>0</v>
      </c>
      <c r="AA2355"/>
      <c r="AB2355"/>
      <c r="AC2355"/>
      <c r="AD2355"/>
      <c r="AE2355"/>
      <c r="AF2355">
        <v>457.21431298290946</v>
      </c>
      <c r="AG2355"/>
      <c r="AH2355">
        <v>0</v>
      </c>
      <c r="AI2355">
        <v>0</v>
      </c>
      <c r="AJ2355">
        <v>0</v>
      </c>
      <c r="AK2355"/>
      <c r="AL2355">
        <v>510.84255981445312</v>
      </c>
      <c r="AM2355">
        <v>457.21432495117187</v>
      </c>
      <c r="AN2355">
        <v>53.62823486328125</v>
      </c>
      <c r="AO2355" s="5" t="s">
        <v>2995</v>
      </c>
    </row>
    <row r="2356" spans="1:41" ht="15" x14ac:dyDescent="0.25">
      <c r="A2356">
        <v>2019</v>
      </c>
      <c r="B2356" s="5" t="s">
        <v>1806</v>
      </c>
      <c r="C2356" s="5" t="s">
        <v>363</v>
      </c>
      <c r="D2356" s="5" t="s">
        <v>91</v>
      </c>
      <c r="E2356" s="5" t="s">
        <v>409</v>
      </c>
      <c r="F2356" s="5" t="s">
        <v>412</v>
      </c>
      <c r="G2356" s="5" t="s">
        <v>94</v>
      </c>
      <c r="H2356" s="5" t="s">
        <v>319</v>
      </c>
      <c r="I2356"/>
      <c r="J2356"/>
      <c r="K2356"/>
      <c r="L2356"/>
      <c r="M2356"/>
      <c r="N2356"/>
      <c r="O2356"/>
      <c r="P2356">
        <v>0</v>
      </c>
      <c r="Q2356">
        <v>0</v>
      </c>
      <c r="R2356">
        <v>0</v>
      </c>
      <c r="S2356">
        <v>0</v>
      </c>
      <c r="T2356"/>
      <c r="U2356"/>
      <c r="V2356">
        <v>0</v>
      </c>
      <c r="W2356"/>
      <c r="X2356"/>
      <c r="Y2356"/>
      <c r="Z2356"/>
      <c r="AA2356">
        <v>0</v>
      </c>
      <c r="AB2356"/>
      <c r="AC2356"/>
      <c r="AD2356"/>
      <c r="AE2356"/>
      <c r="AF2356"/>
      <c r="AG2356">
        <v>2046.8865468938332</v>
      </c>
      <c r="AH2356"/>
      <c r="AI2356"/>
      <c r="AJ2356"/>
      <c r="AK2356"/>
      <c r="AL2356">
        <v>2046.8865966796875</v>
      </c>
      <c r="AM2356">
        <v>2046.8865966796875</v>
      </c>
      <c r="AN2356">
        <v>0</v>
      </c>
      <c r="AO2356" s="5" t="s">
        <v>2996</v>
      </c>
    </row>
    <row r="2357" spans="1:41" ht="15" x14ac:dyDescent="0.25">
      <c r="A2357">
        <v>2019</v>
      </c>
      <c r="B2357" s="5" t="s">
        <v>803</v>
      </c>
      <c r="C2357" s="5" t="s">
        <v>363</v>
      </c>
      <c r="D2357" s="5" t="s">
        <v>91</v>
      </c>
      <c r="E2357" s="5" t="s">
        <v>409</v>
      </c>
      <c r="F2357" s="5" t="s">
        <v>412</v>
      </c>
      <c r="G2357" s="5" t="s">
        <v>94</v>
      </c>
      <c r="H2357" s="5" t="s">
        <v>319</v>
      </c>
      <c r="I2357">
        <v>0</v>
      </c>
      <c r="J2357"/>
      <c r="K2357"/>
      <c r="L2357"/>
      <c r="M2357"/>
      <c r="N2357">
        <v>0</v>
      </c>
      <c r="O2357"/>
      <c r="P2357">
        <v>0</v>
      </c>
      <c r="Q2357">
        <v>0</v>
      </c>
      <c r="R2357"/>
      <c r="S2357">
        <v>0</v>
      </c>
      <c r="T2357"/>
      <c r="U2357"/>
      <c r="V2357">
        <v>0</v>
      </c>
      <c r="W2357"/>
      <c r="X2357">
        <v>100</v>
      </c>
      <c r="Y2357">
        <v>0</v>
      </c>
      <c r="Z2357"/>
      <c r="AA2357"/>
      <c r="AB2357">
        <v>0</v>
      </c>
      <c r="AC2357">
        <v>0</v>
      </c>
      <c r="AD2357"/>
      <c r="AE2357"/>
      <c r="AF2357">
        <v>0</v>
      </c>
      <c r="AG2357">
        <v>5246</v>
      </c>
      <c r="AH2357"/>
      <c r="AI2357">
        <v>0</v>
      </c>
      <c r="AJ2357"/>
      <c r="AK2357"/>
      <c r="AL2357">
        <v>5346</v>
      </c>
      <c r="AM2357">
        <v>5246</v>
      </c>
      <c r="AN2357">
        <v>100</v>
      </c>
      <c r="AO2357" s="5" t="s">
        <v>1190</v>
      </c>
    </row>
    <row r="2358" spans="1:41" ht="15" x14ac:dyDescent="0.25">
      <c r="A2358">
        <v>2019</v>
      </c>
      <c r="B2358" s="5" t="s">
        <v>1807</v>
      </c>
      <c r="C2358" s="5" t="s">
        <v>363</v>
      </c>
      <c r="D2358" s="5" t="s">
        <v>91</v>
      </c>
      <c r="E2358" s="5" t="s">
        <v>409</v>
      </c>
      <c r="F2358" s="5" t="s">
        <v>412</v>
      </c>
      <c r="G2358" s="5" t="s">
        <v>94</v>
      </c>
      <c r="H2358" s="5" t="s">
        <v>319</v>
      </c>
      <c r="I2358">
        <v>0</v>
      </c>
      <c r="J2358"/>
      <c r="K2358"/>
      <c r="L2358"/>
      <c r="M2358"/>
      <c r="N2358">
        <v>0</v>
      </c>
      <c r="O2358"/>
      <c r="P2358"/>
      <c r="Q2358">
        <v>0</v>
      </c>
      <c r="R2358"/>
      <c r="S2358">
        <v>0</v>
      </c>
      <c r="T2358"/>
      <c r="U2358"/>
      <c r="V2358">
        <v>0</v>
      </c>
      <c r="W2358">
        <v>0</v>
      </c>
      <c r="X2358">
        <v>61.298659335047738</v>
      </c>
      <c r="Y2358"/>
      <c r="Z2358"/>
      <c r="AA2358">
        <v>0</v>
      </c>
      <c r="AB2358"/>
      <c r="AC2358"/>
      <c r="AD2358"/>
      <c r="AE2358"/>
      <c r="AF2358">
        <v>0</v>
      </c>
      <c r="AG2358">
        <v>2000.85667458647</v>
      </c>
      <c r="AH2358">
        <v>0</v>
      </c>
      <c r="AI2358"/>
      <c r="AJ2358">
        <v>0</v>
      </c>
      <c r="AK2358"/>
      <c r="AL2358">
        <v>2062.1552734375</v>
      </c>
      <c r="AM2358">
        <v>2000.856689453125</v>
      </c>
      <c r="AN2358">
        <v>61.298660278320312</v>
      </c>
      <c r="AO2358" s="5" t="s">
        <v>2997</v>
      </c>
    </row>
    <row r="2359" spans="1:41" ht="15" x14ac:dyDescent="0.25">
      <c r="A2359">
        <v>2019</v>
      </c>
      <c r="B2359" s="5" t="s">
        <v>1807</v>
      </c>
      <c r="C2359" s="5" t="s">
        <v>363</v>
      </c>
      <c r="D2359" s="5" t="s">
        <v>91</v>
      </c>
      <c r="E2359" s="5" t="s">
        <v>107</v>
      </c>
      <c r="F2359" s="5" t="s">
        <v>108</v>
      </c>
      <c r="G2359" s="5" t="s">
        <v>94</v>
      </c>
      <c r="H2359" s="5" t="s">
        <v>319</v>
      </c>
      <c r="I2359">
        <v>9482.91849948038</v>
      </c>
      <c r="J2359">
        <v>20820.582689116109</v>
      </c>
      <c r="K2359">
        <v>988.79544965029049</v>
      </c>
      <c r="L2359">
        <v>2843.7122610798192</v>
      </c>
      <c r="M2359">
        <v>27475.353551750286</v>
      </c>
      <c r="N2359">
        <v>8192.7255063537978</v>
      </c>
      <c r="O2359">
        <v>8306.2574135797822</v>
      </c>
      <c r="P2359">
        <v>17217.674139895291</v>
      </c>
      <c r="Q2359">
        <v>1883.7739870377613</v>
      </c>
      <c r="R2359">
        <v>7862.7679546596792</v>
      </c>
      <c r="S2359">
        <v>17987.923839641866</v>
      </c>
      <c r="T2359">
        <v>9094.8030663021364</v>
      </c>
      <c r="U2359">
        <v>1614.8563118887632</v>
      </c>
      <c r="V2359">
        <v>10468.541343409866</v>
      </c>
      <c r="W2359">
        <v>5494.9531084309192</v>
      </c>
      <c r="X2359">
        <v>13212.845291904523</v>
      </c>
      <c r="Y2359">
        <v>49037.909157920585</v>
      </c>
      <c r="Z2359">
        <v>12372.104775891708</v>
      </c>
      <c r="AA2359">
        <v>143808.09251100142</v>
      </c>
      <c r="AB2359">
        <v>8556.5176290058826</v>
      </c>
      <c r="AC2359">
        <v>10481.337519817105</v>
      </c>
      <c r="AD2359">
        <v>20147.521575672676</v>
      </c>
      <c r="AE2359">
        <v>16393.075841789923</v>
      </c>
      <c r="AF2359">
        <v>30433.370010411469</v>
      </c>
      <c r="AG2359">
        <v>190031.67992942207</v>
      </c>
      <c r="AH2359">
        <v>44757.099854222077</v>
      </c>
      <c r="AI2359">
        <v>3561.7786892215809</v>
      </c>
      <c r="AJ2359">
        <v>41541.371153710323</v>
      </c>
      <c r="AK2359">
        <v>2302.9222473694545</v>
      </c>
      <c r="AL2359">
        <v>736373.3125</v>
      </c>
      <c r="AM2359">
        <v>574486.5</v>
      </c>
      <c r="AN2359">
        <v>161886.765625</v>
      </c>
      <c r="AO2359" s="5" t="s">
        <v>2999</v>
      </c>
    </row>
    <row r="2360" spans="1:41" ht="15" x14ac:dyDescent="0.25">
      <c r="A2360">
        <v>2019</v>
      </c>
      <c r="B2360" s="5" t="s">
        <v>803</v>
      </c>
      <c r="C2360" s="5" t="s">
        <v>363</v>
      </c>
      <c r="D2360" s="5" t="s">
        <v>91</v>
      </c>
      <c r="E2360" s="5" t="s">
        <v>107</v>
      </c>
      <c r="F2360" s="5" t="s">
        <v>108</v>
      </c>
      <c r="G2360" s="5" t="s">
        <v>94</v>
      </c>
      <c r="H2360" s="5" t="s">
        <v>319</v>
      </c>
      <c r="I2360">
        <v>15673</v>
      </c>
      <c r="J2360">
        <v>51018.75</v>
      </c>
      <c r="K2360">
        <v>972</v>
      </c>
      <c r="L2360">
        <v>1795</v>
      </c>
      <c r="M2360">
        <v>17723</v>
      </c>
      <c r="N2360">
        <v>9590</v>
      </c>
      <c r="O2360">
        <v>8901.9501999999993</v>
      </c>
      <c r="P2360">
        <v>19246.504000000001</v>
      </c>
      <c r="Q2360">
        <v>4551.4477417931594</v>
      </c>
      <c r="R2360">
        <v>8636.1420780387616</v>
      </c>
      <c r="S2360">
        <v>20529.4449555024</v>
      </c>
      <c r="T2360">
        <v>9945</v>
      </c>
      <c r="U2360">
        <v>1045</v>
      </c>
      <c r="V2360">
        <v>7254</v>
      </c>
      <c r="W2360">
        <v>5364</v>
      </c>
      <c r="X2360">
        <v>14497.58100923953</v>
      </c>
      <c r="Y2360">
        <v>53147</v>
      </c>
      <c r="Z2360">
        <v>15198.26773281482</v>
      </c>
      <c r="AA2360">
        <v>146215.04971494409</v>
      </c>
      <c r="AB2360">
        <v>1132</v>
      </c>
      <c r="AC2360">
        <v>13811.09534</v>
      </c>
      <c r="AD2360">
        <v>20057.103251718599</v>
      </c>
      <c r="AE2360">
        <v>15890.485768</v>
      </c>
      <c r="AF2360">
        <v>30617.031224288399</v>
      </c>
      <c r="AG2360">
        <v>157258</v>
      </c>
      <c r="AH2360">
        <v>27919.538144854629</v>
      </c>
      <c r="AI2360">
        <v>4297</v>
      </c>
      <c r="AJ2360">
        <v>34963</v>
      </c>
      <c r="AK2360">
        <v>2694.6</v>
      </c>
      <c r="AL2360">
        <v>719943.0625</v>
      </c>
      <c r="AM2360">
        <v>585909.75</v>
      </c>
      <c r="AN2360">
        <v>134033.21875</v>
      </c>
      <c r="AO2360" s="5" t="s">
        <v>1191</v>
      </c>
    </row>
    <row r="2361" spans="1:41" ht="15" x14ac:dyDescent="0.25">
      <c r="A2361">
        <v>2019</v>
      </c>
      <c r="B2361" s="5" t="s">
        <v>1806</v>
      </c>
      <c r="C2361" s="5" t="s">
        <v>363</v>
      </c>
      <c r="D2361" s="5" t="s">
        <v>91</v>
      </c>
      <c r="E2361" s="5" t="s">
        <v>107</v>
      </c>
      <c r="F2361" s="5" t="s">
        <v>108</v>
      </c>
      <c r="G2361" s="5" t="s">
        <v>94</v>
      </c>
      <c r="H2361" s="5" t="s">
        <v>319</v>
      </c>
      <c r="I2361">
        <v>6611.7795524722842</v>
      </c>
      <c r="J2361">
        <v>21593.266435382993</v>
      </c>
      <c r="K2361">
        <v>1088.394041690188</v>
      </c>
      <c r="L2361">
        <v>2549.5844677388263</v>
      </c>
      <c r="M2361">
        <v>13452.271829256433</v>
      </c>
      <c r="N2361">
        <v>7567.7666024765394</v>
      </c>
      <c r="O2361">
        <v>9763.9443828594667</v>
      </c>
      <c r="P2361">
        <v>16065.381657893122</v>
      </c>
      <c r="Q2361">
        <v>2520.553484933901</v>
      </c>
      <c r="R2361">
        <v>8400.958898211913</v>
      </c>
      <c r="S2361">
        <v>17021.154457101769</v>
      </c>
      <c r="T2361">
        <v>10348.313427881119</v>
      </c>
      <c r="U2361">
        <v>1824.1213115234036</v>
      </c>
      <c r="V2361">
        <v>9320.9808629392974</v>
      </c>
      <c r="W2361">
        <v>4158.6079427571949</v>
      </c>
      <c r="X2361">
        <v>11628.844151543757</v>
      </c>
      <c r="Y2361">
        <v>53829.441142608521</v>
      </c>
      <c r="Z2361">
        <v>10596.844350786752</v>
      </c>
      <c r="AA2361">
        <v>130938.95372640342</v>
      </c>
      <c r="AB2361">
        <v>1389.4164095198562</v>
      </c>
      <c r="AC2361">
        <v>10278.477984688616</v>
      </c>
      <c r="AD2361">
        <v>18137.153856802903</v>
      </c>
      <c r="AE2361">
        <v>20502.706318149205</v>
      </c>
      <c r="AF2361">
        <v>29520.545872890267</v>
      </c>
      <c r="AG2361">
        <v>139599.96790842651</v>
      </c>
      <c r="AH2361">
        <v>38357.317220429817</v>
      </c>
      <c r="AI2361">
        <v>3186.980584673533</v>
      </c>
      <c r="AJ2361">
        <v>40856.734037770126</v>
      </c>
      <c r="AK2361">
        <v>1967.8935576622789</v>
      </c>
      <c r="AL2361">
        <v>643078.375</v>
      </c>
      <c r="AM2361">
        <v>512578.0625</v>
      </c>
      <c r="AN2361">
        <v>130500.296875</v>
      </c>
      <c r="AO2361" s="5" t="s">
        <v>2998</v>
      </c>
    </row>
    <row r="2362" spans="1:41" ht="15" x14ac:dyDescent="0.25">
      <c r="A2362">
        <v>2019</v>
      </c>
      <c r="B2362" s="5" t="s">
        <v>1808</v>
      </c>
      <c r="C2362" s="5" t="s">
        <v>363</v>
      </c>
      <c r="D2362" s="5" t="s">
        <v>91</v>
      </c>
      <c r="E2362" s="5" t="s">
        <v>107</v>
      </c>
      <c r="F2362" s="5" t="s">
        <v>108</v>
      </c>
      <c r="G2362" s="5" t="s">
        <v>94</v>
      </c>
      <c r="H2362" s="5" t="s">
        <v>319</v>
      </c>
      <c r="I2362">
        <v>9018.8253654420132</v>
      </c>
      <c r="J2362">
        <v>23355.54297883833</v>
      </c>
      <c r="K2362">
        <v>892.08507045252611</v>
      </c>
      <c r="L2362">
        <v>2757.4751967345669</v>
      </c>
      <c r="M2362">
        <v>19684.981873428747</v>
      </c>
      <c r="N2362">
        <v>8080.7610567268366</v>
      </c>
      <c r="O2362">
        <v>11267.099719403794</v>
      </c>
      <c r="P2362">
        <v>17594.768858218937</v>
      </c>
      <c r="Q2362">
        <v>2804.6386558217105</v>
      </c>
      <c r="R2362">
        <v>7277.6851768234719</v>
      </c>
      <c r="S2362">
        <v>19277.007727323202</v>
      </c>
      <c r="T2362">
        <v>10050.137585618344</v>
      </c>
      <c r="U2362">
        <v>1394.3341216783992</v>
      </c>
      <c r="V2362">
        <v>12428.343565344961</v>
      </c>
      <c r="W2362">
        <v>7096.459387033332</v>
      </c>
      <c r="X2362">
        <v>11263.889442191999</v>
      </c>
      <c r="Y2362">
        <v>64087.68990243975</v>
      </c>
      <c r="Z2362">
        <v>14191.112430713025</v>
      </c>
      <c r="AA2362">
        <v>142489.36233912915</v>
      </c>
      <c r="AB2362">
        <v>8401.0693455563905</v>
      </c>
      <c r="AC2362">
        <v>11389.438308947583</v>
      </c>
      <c r="AD2362">
        <v>15923.286386498972</v>
      </c>
      <c r="AE2362">
        <v>16110.638347702745</v>
      </c>
      <c r="AF2362">
        <v>30982.655032044979</v>
      </c>
      <c r="AG2362">
        <v>157989.96697596938</v>
      </c>
      <c r="AH2362">
        <v>32926.989561906383</v>
      </c>
      <c r="AI2362">
        <v>3869.483450101593</v>
      </c>
      <c r="AJ2362">
        <v>32235.137449366452</v>
      </c>
      <c r="AK2362">
        <v>2423.7899798584126</v>
      </c>
      <c r="AL2362">
        <v>697264.625</v>
      </c>
      <c r="AM2362">
        <v>554188.375</v>
      </c>
      <c r="AN2362">
        <v>143076.28125</v>
      </c>
      <c r="AO2362" s="5" t="s">
        <v>3000</v>
      </c>
    </row>
    <row r="2363" spans="1:41" ht="15" x14ac:dyDescent="0.25">
      <c r="A2363">
        <v>2019</v>
      </c>
      <c r="B2363" s="5" t="s">
        <v>1808</v>
      </c>
      <c r="C2363" s="5" t="s">
        <v>363</v>
      </c>
      <c r="D2363" s="5" t="s">
        <v>91</v>
      </c>
      <c r="E2363" s="5" t="s">
        <v>107</v>
      </c>
      <c r="F2363" s="5" t="s">
        <v>108</v>
      </c>
      <c r="G2363" s="5" t="s">
        <v>97</v>
      </c>
      <c r="H2363" s="5" t="s">
        <v>319</v>
      </c>
      <c r="I2363">
        <v>9465.8692391999994</v>
      </c>
      <c r="J2363">
        <v>24410.3</v>
      </c>
      <c r="K2363">
        <v>1044.376285837863</v>
      </c>
      <c r="L2363">
        <v>2967.33221372359</v>
      </c>
      <c r="M2363">
        <v>20521.901191683639</v>
      </c>
      <c r="N2363">
        <v>8391.518822148073</v>
      </c>
      <c r="O2363">
        <v>10924.958209599999</v>
      </c>
      <c r="P2363">
        <v>18466.90389904075</v>
      </c>
      <c r="Q2363">
        <v>4272.6238938715724</v>
      </c>
      <c r="R2363">
        <v>7720.7323908702192</v>
      </c>
      <c r="S2363">
        <v>19855.029605933571</v>
      </c>
      <c r="T2363">
        <v>10190.135764375</v>
      </c>
      <c r="U2363">
        <v>1449.10074816</v>
      </c>
      <c r="V2363">
        <v>12837</v>
      </c>
      <c r="W2363">
        <v>7309.3242148989984</v>
      </c>
      <c r="X2363">
        <v>11591.06170396006</v>
      </c>
      <c r="Y2363">
        <v>68013.058180000007</v>
      </c>
      <c r="Z2363">
        <v>14746.096990421</v>
      </c>
      <c r="AA2363">
        <v>149975.41517614271</v>
      </c>
      <c r="AB2363">
        <v>1501</v>
      </c>
      <c r="AC2363">
        <v>11605.24238</v>
      </c>
      <c r="AD2363">
        <v>16547.557551525661</v>
      </c>
      <c r="AE2363">
        <v>17091.840215926619</v>
      </c>
      <c r="AF2363">
        <v>33186.607409919932</v>
      </c>
      <c r="AG2363">
        <v>171570.7158056898</v>
      </c>
      <c r="AH2363">
        <v>34899.172456142958</v>
      </c>
      <c r="AI2363">
        <v>3981.6524159999999</v>
      </c>
      <c r="AJ2363">
        <v>33980.49526064915</v>
      </c>
      <c r="AK2363">
        <v>2605.7087498249989</v>
      </c>
      <c r="AL2363">
        <v>731122.6875</v>
      </c>
      <c r="AM2363">
        <v>590150.8125</v>
      </c>
      <c r="AN2363">
        <v>140971.875</v>
      </c>
      <c r="AO2363" s="5" t="s">
        <v>3001</v>
      </c>
    </row>
    <row r="2364" spans="1:41" ht="15" x14ac:dyDescent="0.25">
      <c r="A2364">
        <v>2019</v>
      </c>
      <c r="B2364" s="5" t="s">
        <v>1807</v>
      </c>
      <c r="C2364" s="5" t="s">
        <v>363</v>
      </c>
      <c r="D2364" s="5" t="s">
        <v>91</v>
      </c>
      <c r="E2364" s="5" t="s">
        <v>107</v>
      </c>
      <c r="F2364" s="5" t="s">
        <v>108</v>
      </c>
      <c r="G2364" s="5" t="s">
        <v>97</v>
      </c>
      <c r="H2364" s="5" t="s">
        <v>319</v>
      </c>
      <c r="I2364">
        <v>9146.34</v>
      </c>
      <c r="J2364">
        <v>22630.16</v>
      </c>
      <c r="K2364">
        <v>1041.6350546508829</v>
      </c>
      <c r="L2364">
        <v>3015.4445999999998</v>
      </c>
      <c r="M2364">
        <v>28581.99412080527</v>
      </c>
      <c r="N2364">
        <v>8758</v>
      </c>
      <c r="O2364">
        <v>9207.5499999999993</v>
      </c>
      <c r="P2364">
        <v>16731.242558450529</v>
      </c>
      <c r="Q2364">
        <v>2206.1684426712118</v>
      </c>
      <c r="R2364">
        <v>8418.7890335266002</v>
      </c>
      <c r="S2364">
        <v>21066.428498018158</v>
      </c>
      <c r="T2364">
        <v>9906.8930110976016</v>
      </c>
      <c r="U2364">
        <v>1669.4026474032</v>
      </c>
      <c r="V2364">
        <v>10929</v>
      </c>
      <c r="W2364">
        <v>5624.31750336</v>
      </c>
      <c r="X2364">
        <v>14431.777439075</v>
      </c>
      <c r="Y2364">
        <v>53644</v>
      </c>
      <c r="Z2364">
        <v>14495.061</v>
      </c>
      <c r="AA2364">
        <v>151843.99626971851</v>
      </c>
      <c r="AB2364">
        <v>1403</v>
      </c>
      <c r="AC2364">
        <v>11159.1</v>
      </c>
      <c r="AD2364">
        <v>23595.625910612729</v>
      </c>
      <c r="AE2364">
        <v>16779.008222913599</v>
      </c>
      <c r="AF2364">
        <v>32271.239047809289</v>
      </c>
      <c r="AG2364">
        <v>205475</v>
      </c>
      <c r="AH2364">
        <v>50564.06245537533</v>
      </c>
      <c r="AI2364">
        <v>3645.6315148800009</v>
      </c>
      <c r="AJ2364">
        <v>46931.693304880842</v>
      </c>
      <c r="AK2364">
        <v>2596.8662898515281</v>
      </c>
      <c r="AL2364">
        <v>787769.4375</v>
      </c>
      <c r="AM2364">
        <v>616103.625</v>
      </c>
      <c r="AN2364">
        <v>171665.765625</v>
      </c>
      <c r="AO2364" s="5" t="s">
        <v>3002</v>
      </c>
    </row>
    <row r="2365" spans="1:41" ht="15" x14ac:dyDescent="0.25">
      <c r="A2365">
        <v>2019</v>
      </c>
      <c r="B2365" s="5" t="s">
        <v>1806</v>
      </c>
      <c r="C2365" s="5" t="s">
        <v>363</v>
      </c>
      <c r="D2365" s="5" t="s">
        <v>91</v>
      </c>
      <c r="E2365" s="5" t="s">
        <v>107</v>
      </c>
      <c r="F2365" s="5" t="s">
        <v>108</v>
      </c>
      <c r="G2365" s="5" t="s">
        <v>97</v>
      </c>
      <c r="H2365" s="5" t="s">
        <v>319</v>
      </c>
      <c r="I2365">
        <v>6912.6400000000012</v>
      </c>
      <c r="J2365">
        <v>20600.454000000002</v>
      </c>
      <c r="K2365">
        <v>1168</v>
      </c>
      <c r="L2365">
        <v>2680.2665578483202</v>
      </c>
      <c r="M2365">
        <v>14127.1875</v>
      </c>
      <c r="N2365">
        <v>8192.5381836231427</v>
      </c>
      <c r="O2365">
        <v>10299.385</v>
      </c>
      <c r="P2365">
        <v>17036.364799999999</v>
      </c>
      <c r="Q2365">
        <v>2669.9673923999999</v>
      </c>
      <c r="R2365">
        <v>8792.6410995575516</v>
      </c>
      <c r="S2365">
        <v>17977</v>
      </c>
      <c r="T2365">
        <v>10929.3</v>
      </c>
      <c r="U2365">
        <v>1527</v>
      </c>
      <c r="V2365">
        <v>9844.3828603613256</v>
      </c>
      <c r="W2365">
        <v>4281.802555449176</v>
      </c>
      <c r="X2365">
        <v>12961.704493103391</v>
      </c>
      <c r="Y2365">
        <v>59315</v>
      </c>
      <c r="Z2365">
        <v>11224.668077644381</v>
      </c>
      <c r="AA2365">
        <v>139366.5488425465</v>
      </c>
      <c r="AB2365">
        <v>1297</v>
      </c>
      <c r="AC2365">
        <v>11127.03572</v>
      </c>
      <c r="AD2365">
        <v>19212.291934315199</v>
      </c>
      <c r="AE2365">
        <v>21520.90646102605</v>
      </c>
      <c r="AF2365">
        <v>31033.657787658049</v>
      </c>
      <c r="AG2365">
        <v>147988.37499520509</v>
      </c>
      <c r="AH2365">
        <v>40639.807120977923</v>
      </c>
      <c r="AI2365">
        <v>3284.6403895200001</v>
      </c>
      <c r="AJ2365">
        <v>43586.410015456262</v>
      </c>
      <c r="AK2365">
        <v>2235</v>
      </c>
      <c r="AL2365">
        <v>681831.9375</v>
      </c>
      <c r="AM2365">
        <v>543418.875</v>
      </c>
      <c r="AN2365">
        <v>138413.109375</v>
      </c>
      <c r="AO2365" s="5" t="s">
        <v>3003</v>
      </c>
    </row>
    <row r="2366" spans="1:41" ht="15" x14ac:dyDescent="0.25">
      <c r="A2366">
        <v>2019</v>
      </c>
      <c r="B2366" s="5" t="s">
        <v>803</v>
      </c>
      <c r="C2366" s="5" t="s">
        <v>363</v>
      </c>
      <c r="D2366" s="5" t="s">
        <v>91</v>
      </c>
      <c r="E2366" s="5" t="s">
        <v>107</v>
      </c>
      <c r="F2366" s="5" t="s">
        <v>108</v>
      </c>
      <c r="G2366" s="5" t="s">
        <v>97</v>
      </c>
      <c r="H2366" s="5" t="s">
        <v>319</v>
      </c>
      <c r="I2366">
        <v>16388.917171374989</v>
      </c>
      <c r="J2366">
        <v>54194.585557500002</v>
      </c>
      <c r="K2366">
        <v>1045.6409040000001</v>
      </c>
      <c r="L2366">
        <v>1895.5307700000001</v>
      </c>
      <c r="M2366">
        <v>18439.0092</v>
      </c>
      <c r="N2366">
        <v>9965.6745468489989</v>
      </c>
      <c r="O2366">
        <v>9284.2530000000006</v>
      </c>
      <c r="P2366">
        <v>20445</v>
      </c>
      <c r="Q2366">
        <v>4733.505651464885</v>
      </c>
      <c r="R2366">
        <v>8931.5256050224452</v>
      </c>
      <c r="S2366">
        <v>21400.714599413921</v>
      </c>
      <c r="T2366">
        <v>10246.343445</v>
      </c>
      <c r="U2366">
        <v>1066.0045</v>
      </c>
      <c r="V2366">
        <v>7567</v>
      </c>
      <c r="W2366">
        <v>5591.6535239999994</v>
      </c>
      <c r="X2366">
        <v>15384.94894765306</v>
      </c>
      <c r="Y2366">
        <v>55713.64976</v>
      </c>
      <c r="Z2366">
        <v>15812.262550952801</v>
      </c>
      <c r="AA2366">
        <v>156384.09328512821</v>
      </c>
      <c r="AB2366">
        <v>1132</v>
      </c>
      <c r="AC2366">
        <v>14352.11721</v>
      </c>
      <c r="AD2366">
        <v>20867.39016598478</v>
      </c>
      <c r="AE2366">
        <v>16532.461393027199</v>
      </c>
      <c r="AF2366">
        <v>32331.768675035899</v>
      </c>
      <c r="AG2366">
        <v>167324</v>
      </c>
      <c r="AH2366">
        <v>29846.82778917898</v>
      </c>
      <c r="AI2366">
        <v>4470.5988000000007</v>
      </c>
      <c r="AJ2366">
        <v>37103.015304</v>
      </c>
      <c r="AK2366">
        <v>2803.4618399999999</v>
      </c>
      <c r="AL2366">
        <v>761253.875</v>
      </c>
      <c r="AM2366">
        <v>620741.125</v>
      </c>
      <c r="AN2366">
        <v>140512.84375</v>
      </c>
      <c r="AO2366" s="5" t="s">
        <v>1192</v>
      </c>
    </row>
    <row r="2367" spans="1:41" ht="15" x14ac:dyDescent="0.25">
      <c r="A2367">
        <v>2019</v>
      </c>
      <c r="B2367" s="5" t="s">
        <v>1808</v>
      </c>
      <c r="C2367" s="5" t="s">
        <v>363</v>
      </c>
      <c r="D2367" s="5" t="s">
        <v>91</v>
      </c>
      <c r="E2367" s="5" t="s">
        <v>111</v>
      </c>
      <c r="F2367" s="5" t="s">
        <v>112</v>
      </c>
      <c r="G2367" s="5" t="s">
        <v>94</v>
      </c>
      <c r="H2367" s="5" t="s">
        <v>319</v>
      </c>
      <c r="I2367">
        <v>3717.8805537356725</v>
      </c>
      <c r="J2367"/>
      <c r="K2367"/>
      <c r="L2367"/>
      <c r="M2367">
        <v>1091.3301602528579</v>
      </c>
      <c r="N2367"/>
      <c r="O2367"/>
      <c r="P2367"/>
      <c r="Q2367"/>
      <c r="R2367">
        <v>309.39366605289922</v>
      </c>
      <c r="S2367"/>
      <c r="T2367"/>
      <c r="U2367"/>
      <c r="V2367"/>
      <c r="W2367"/>
      <c r="X2367"/>
      <c r="Y2367"/>
      <c r="Z2367"/>
      <c r="AA2367"/>
      <c r="AB2367">
        <v>0</v>
      </c>
      <c r="AC2367"/>
      <c r="AD2367"/>
      <c r="AE2367"/>
      <c r="AF2367"/>
      <c r="AG2367"/>
      <c r="AH2367"/>
      <c r="AI2367"/>
      <c r="AJ2367"/>
      <c r="AK2367"/>
      <c r="AL2367">
        <v>5118.6044921875</v>
      </c>
      <c r="AM2367">
        <v>4027.274169921875</v>
      </c>
      <c r="AN2367">
        <v>1091.3302001953125</v>
      </c>
      <c r="AO2367" s="5" t="s">
        <v>3004</v>
      </c>
    </row>
    <row r="2368" spans="1:41" ht="15" x14ac:dyDescent="0.25">
      <c r="A2368">
        <v>2019</v>
      </c>
      <c r="B2368" s="5" t="s">
        <v>803</v>
      </c>
      <c r="C2368" s="5" t="s">
        <v>363</v>
      </c>
      <c r="D2368" s="5" t="s">
        <v>91</v>
      </c>
      <c r="E2368" s="5" t="s">
        <v>111</v>
      </c>
      <c r="F2368" s="5" t="s">
        <v>112</v>
      </c>
      <c r="G2368" s="5" t="s">
        <v>94</v>
      </c>
      <c r="H2368" s="5" t="s">
        <v>319</v>
      </c>
      <c r="I2368">
        <v>607</v>
      </c>
      <c r="J2368">
        <v>0</v>
      </c>
      <c r="K2368">
        <v>0</v>
      </c>
      <c r="L2368"/>
      <c r="M2368">
        <v>1033</v>
      </c>
      <c r="N2368">
        <v>170</v>
      </c>
      <c r="O2368"/>
      <c r="P2368">
        <v>840</v>
      </c>
      <c r="Q2368">
        <v>0</v>
      </c>
      <c r="R2368">
        <v>300</v>
      </c>
      <c r="S2368">
        <v>3200</v>
      </c>
      <c r="T2368">
        <v>1450</v>
      </c>
      <c r="U2368">
        <v>22</v>
      </c>
      <c r="V2368">
        <v>451</v>
      </c>
      <c r="W2368">
        <v>1176</v>
      </c>
      <c r="X2368">
        <v>118.3468273891641</v>
      </c>
      <c r="Y2368">
        <v>2912</v>
      </c>
      <c r="Z2368">
        <v>0</v>
      </c>
      <c r="AA2368">
        <v>9902.3563664649664</v>
      </c>
      <c r="AB2368">
        <v>0</v>
      </c>
      <c r="AC2368">
        <v>233.13570000000001</v>
      </c>
      <c r="AD2368">
        <v>0</v>
      </c>
      <c r="AE2368">
        <v>255</v>
      </c>
      <c r="AF2368"/>
      <c r="AG2368"/>
      <c r="AH2368"/>
      <c r="AI2368">
        <v>58.328000000000003</v>
      </c>
      <c r="AJ2368">
        <v>1295.1760813514779</v>
      </c>
      <c r="AK2368">
        <v>0</v>
      </c>
      <c r="AL2368">
        <v>24023.341796875</v>
      </c>
      <c r="AM2368">
        <v>16987.66796875</v>
      </c>
      <c r="AN2368">
        <v>7035.6748046875</v>
      </c>
      <c r="AO2368" s="5" t="s">
        <v>1193</v>
      </c>
    </row>
    <row r="2369" spans="1:41" ht="15" x14ac:dyDescent="0.25">
      <c r="A2369">
        <v>2019</v>
      </c>
      <c r="B2369" s="5" t="s">
        <v>803</v>
      </c>
      <c r="C2369" s="5" t="s">
        <v>363</v>
      </c>
      <c r="D2369" s="5" t="s">
        <v>91</v>
      </c>
      <c r="E2369" s="5" t="s">
        <v>111</v>
      </c>
      <c r="F2369" s="5" t="s">
        <v>112</v>
      </c>
      <c r="G2369" s="5" t="s">
        <v>97</v>
      </c>
      <c r="H2369" s="5" t="s">
        <v>319</v>
      </c>
      <c r="I2369">
        <v>634.72677362499974</v>
      </c>
      <c r="J2369"/>
      <c r="K2369"/>
      <c r="L2369"/>
      <c r="M2369">
        <v>1074.7331999999999</v>
      </c>
      <c r="N2369">
        <v>176.65950708700001</v>
      </c>
      <c r="O2369"/>
      <c r="P2369">
        <v>892.28747999999996</v>
      </c>
      <c r="Q2369">
        <v>0</v>
      </c>
      <c r="R2369">
        <v>310.26095417309642</v>
      </c>
      <c r="S2369">
        <v>3335.808</v>
      </c>
      <c r="T2369">
        <v>1493.9364499999999</v>
      </c>
      <c r="U2369">
        <v>22.4422</v>
      </c>
      <c r="V2369">
        <v>471</v>
      </c>
      <c r="W2369"/>
      <c r="X2369">
        <v>125.59059999999999</v>
      </c>
      <c r="Y2369">
        <v>3023</v>
      </c>
      <c r="Z2369"/>
      <c r="AA2369">
        <v>10528.0642518031</v>
      </c>
      <c r="AB2369">
        <v>0</v>
      </c>
      <c r="AC2369">
        <v>242.26832999999999</v>
      </c>
      <c r="AD2369">
        <v>0</v>
      </c>
      <c r="AE2369">
        <v>265.30200000000002</v>
      </c>
      <c r="AF2369"/>
      <c r="AG2369"/>
      <c r="AH2369"/>
      <c r="AI2369">
        <v>60.684451200000012</v>
      </c>
      <c r="AJ2369">
        <v>1374.451218938839</v>
      </c>
      <c r="AK2369"/>
      <c r="AL2369">
        <v>24031.21484375</v>
      </c>
      <c r="AM2369">
        <v>17940.462890625</v>
      </c>
      <c r="AN2369">
        <v>6090.7529296875</v>
      </c>
      <c r="AO2369" s="5" t="s">
        <v>1194</v>
      </c>
    </row>
    <row r="2370" spans="1:41" ht="15" x14ac:dyDescent="0.25">
      <c r="A2370">
        <v>2019</v>
      </c>
      <c r="B2370" s="5" t="s">
        <v>1808</v>
      </c>
      <c r="C2370" s="5" t="s">
        <v>363</v>
      </c>
      <c r="D2370" s="5" t="s">
        <v>91</v>
      </c>
      <c r="E2370" s="5" t="s">
        <v>111</v>
      </c>
      <c r="F2370" s="5" t="s">
        <v>112</v>
      </c>
      <c r="G2370" s="5" t="s">
        <v>97</v>
      </c>
      <c r="H2370" s="5" t="s">
        <v>319</v>
      </c>
      <c r="I2370">
        <v>3902.1679368</v>
      </c>
      <c r="J2370"/>
      <c r="K2370"/>
      <c r="L2370"/>
      <c r="M2370">
        <v>1137.5603811532801</v>
      </c>
      <c r="N2370"/>
      <c r="O2370"/>
      <c r="P2370"/>
      <c r="Q2370"/>
      <c r="R2370">
        <v>328.23696925391891</v>
      </c>
      <c r="S2370"/>
      <c r="T2370"/>
      <c r="U2370"/>
      <c r="V2370"/>
      <c r="W2370"/>
      <c r="X2370"/>
      <c r="Y2370"/>
      <c r="Z2370"/>
      <c r="AA2370"/>
      <c r="AB2370"/>
      <c r="AC2370"/>
      <c r="AD2370"/>
      <c r="AE2370"/>
      <c r="AF2370"/>
      <c r="AG2370"/>
      <c r="AH2370"/>
      <c r="AI2370"/>
      <c r="AJ2370"/>
      <c r="AK2370"/>
      <c r="AL2370">
        <v>5367.96533203125</v>
      </c>
      <c r="AM2370">
        <v>4230.40478515625</v>
      </c>
      <c r="AN2370">
        <v>1137.5604248046875</v>
      </c>
      <c r="AO2370" s="5" t="s">
        <v>3005</v>
      </c>
    </row>
    <row r="2371" spans="1:41" ht="15" x14ac:dyDescent="0.25">
      <c r="A2371">
        <v>2019</v>
      </c>
      <c r="B2371" s="5" t="s">
        <v>1808</v>
      </c>
      <c r="C2371" s="5" t="s">
        <v>363</v>
      </c>
      <c r="D2371" s="5" t="s">
        <v>91</v>
      </c>
      <c r="E2371" s="5" t="s">
        <v>111</v>
      </c>
      <c r="F2371" s="5" t="s">
        <v>111</v>
      </c>
      <c r="G2371" s="5" t="s">
        <v>94</v>
      </c>
      <c r="H2371" s="5" t="s">
        <v>319</v>
      </c>
      <c r="I2371"/>
      <c r="J2371">
        <v>0</v>
      </c>
      <c r="K2371">
        <v>0</v>
      </c>
      <c r="L2371">
        <v>276.39167500725665</v>
      </c>
      <c r="M2371"/>
      <c r="N2371">
        <v>134.070588622923</v>
      </c>
      <c r="O2371">
        <v>0</v>
      </c>
      <c r="P2371">
        <v>629.10045430756179</v>
      </c>
      <c r="Q2371">
        <v>0</v>
      </c>
      <c r="R2371"/>
      <c r="S2371">
        <v>5215.3458974317045</v>
      </c>
      <c r="T2371">
        <v>1546.9683302644962</v>
      </c>
      <c r="U2371">
        <v>20.626244403526616</v>
      </c>
      <c r="V2371">
        <v>397.05520476788735</v>
      </c>
      <c r="W2371">
        <v>1540.7804569434381</v>
      </c>
      <c r="X2371">
        <v>116.53828087992538</v>
      </c>
      <c r="Y2371">
        <v>3519.8686074618172</v>
      </c>
      <c r="Z2371">
        <v>0</v>
      </c>
      <c r="AA2371">
        <v>5719.7416026330702</v>
      </c>
      <c r="AB2371"/>
      <c r="AC2371">
        <v>202.93130556409662</v>
      </c>
      <c r="AD2371">
        <v>0</v>
      </c>
      <c r="AE2371">
        <v>257.8280550440827</v>
      </c>
      <c r="AF2371">
        <v>8608.2187181010086</v>
      </c>
      <c r="AG2371">
        <v>8720.1940858390899</v>
      </c>
      <c r="AH2371">
        <v>1956.2961504524819</v>
      </c>
      <c r="AI2371">
        <v>60.154379178445026</v>
      </c>
      <c r="AJ2371">
        <v>1843.7224247018169</v>
      </c>
      <c r="AK2371">
        <v>0</v>
      </c>
      <c r="AL2371">
        <v>40765.8359375</v>
      </c>
      <c r="AM2371">
        <v>30329.748046875</v>
      </c>
      <c r="AN2371">
        <v>10436.0830078125</v>
      </c>
      <c r="AO2371" s="5" t="s">
        <v>3006</v>
      </c>
    </row>
    <row r="2372" spans="1:41" ht="15" x14ac:dyDescent="0.25">
      <c r="A2372">
        <v>2019</v>
      </c>
      <c r="B2372" s="5" t="s">
        <v>1806</v>
      </c>
      <c r="C2372" s="5" t="s">
        <v>363</v>
      </c>
      <c r="D2372" s="5" t="s">
        <v>91</v>
      </c>
      <c r="E2372" s="5" t="s">
        <v>111</v>
      </c>
      <c r="F2372" s="5" t="s">
        <v>111</v>
      </c>
      <c r="G2372" s="5" t="s">
        <v>94</v>
      </c>
      <c r="H2372" s="5" t="s">
        <v>319</v>
      </c>
      <c r="I2372">
        <v>626.68357715429136</v>
      </c>
      <c r="J2372"/>
      <c r="K2372">
        <v>32.13761934124571</v>
      </c>
      <c r="L2372">
        <v>233.53336721305214</v>
      </c>
      <c r="M2372">
        <v>88.914080177446465</v>
      </c>
      <c r="N2372">
        <v>10.712539780415236</v>
      </c>
      <c r="O2372"/>
      <c r="P2372">
        <v>664.17746638574465</v>
      </c>
      <c r="Q2372">
        <v>242.10339903738435</v>
      </c>
      <c r="R2372">
        <v>221.74957345459541</v>
      </c>
      <c r="S2372">
        <v>2356.7587516913522</v>
      </c>
      <c r="T2372">
        <v>870.92948414775879</v>
      </c>
      <c r="U2372">
        <v>0</v>
      </c>
      <c r="V2372"/>
      <c r="W2372">
        <v>267.81349451038091</v>
      </c>
      <c r="X2372">
        <v>117.8379375845676</v>
      </c>
      <c r="Y2372">
        <v>2384.6113551204317</v>
      </c>
      <c r="Z2372">
        <v>0</v>
      </c>
      <c r="AA2372">
        <v>9885.4420532099575</v>
      </c>
      <c r="AB2372">
        <v>0</v>
      </c>
      <c r="AC2372">
        <v>256.36861337295716</v>
      </c>
      <c r="AD2372">
        <v>0</v>
      </c>
      <c r="AE2372">
        <v>267.81349451038091</v>
      </c>
      <c r="AF2372">
        <v>3542.1451998073981</v>
      </c>
      <c r="AG2372">
        <v>8781.5392770462458</v>
      </c>
      <c r="AH2372">
        <v>2374.970069318058</v>
      </c>
      <c r="AI2372"/>
      <c r="AJ2372">
        <v>1119.4604070533921</v>
      </c>
      <c r="AK2372"/>
      <c r="AL2372">
        <v>34345.703125</v>
      </c>
      <c r="AM2372">
        <v>28236.33984375</v>
      </c>
      <c r="AN2372">
        <v>6109.361328125</v>
      </c>
      <c r="AO2372" s="5" t="s">
        <v>3008</v>
      </c>
    </row>
    <row r="2373" spans="1:41" ht="15" x14ac:dyDescent="0.25">
      <c r="A2373">
        <v>2019</v>
      </c>
      <c r="B2373" s="5" t="s">
        <v>803</v>
      </c>
      <c r="C2373" s="5" t="s">
        <v>363</v>
      </c>
      <c r="D2373" s="5" t="s">
        <v>91</v>
      </c>
      <c r="E2373" s="5" t="s">
        <v>111</v>
      </c>
      <c r="F2373" s="5" t="s">
        <v>111</v>
      </c>
      <c r="G2373" s="5" t="s">
        <v>94</v>
      </c>
      <c r="H2373" s="5" t="s">
        <v>319</v>
      </c>
      <c r="I2373"/>
      <c r="J2373"/>
      <c r="K2373"/>
      <c r="L2373">
        <v>270</v>
      </c>
      <c r="M2373"/>
      <c r="N2373"/>
      <c r="O2373">
        <v>0</v>
      </c>
      <c r="P2373"/>
      <c r="Q2373"/>
      <c r="R2373"/>
      <c r="S2373"/>
      <c r="T2373"/>
      <c r="U2373"/>
      <c r="V2373"/>
      <c r="W2373"/>
      <c r="X2373"/>
      <c r="Y2373"/>
      <c r="Z2373"/>
      <c r="AA2373"/>
      <c r="AB2373"/>
      <c r="AC2373"/>
      <c r="AD2373"/>
      <c r="AE2373"/>
      <c r="AF2373">
        <v>8356.86</v>
      </c>
      <c r="AG2373">
        <v>9688</v>
      </c>
      <c r="AH2373">
        <v>1904.9674</v>
      </c>
      <c r="AI2373"/>
      <c r="AJ2373"/>
      <c r="AK2373"/>
      <c r="AL2373">
        <v>20219.826171875</v>
      </c>
      <c r="AM2373">
        <v>18314.859375</v>
      </c>
      <c r="AN2373">
        <v>1904.9674072265625</v>
      </c>
      <c r="AO2373" s="5" t="s">
        <v>1195</v>
      </c>
    </row>
    <row r="2374" spans="1:41" ht="15" x14ac:dyDescent="0.25">
      <c r="A2374">
        <v>2019</v>
      </c>
      <c r="B2374" s="5" t="s">
        <v>1807</v>
      </c>
      <c r="C2374" s="5" t="s">
        <v>363</v>
      </c>
      <c r="D2374" s="5" t="s">
        <v>91</v>
      </c>
      <c r="E2374" s="5" t="s">
        <v>111</v>
      </c>
      <c r="F2374" s="5" t="s">
        <v>111</v>
      </c>
      <c r="G2374" s="5" t="s">
        <v>94</v>
      </c>
      <c r="H2374" s="5" t="s">
        <v>319</v>
      </c>
      <c r="I2374">
        <v>630.93821476658718</v>
      </c>
      <c r="J2374">
        <v>0</v>
      </c>
      <c r="K2374">
        <v>0</v>
      </c>
      <c r="L2374">
        <v>283.41944439174102</v>
      </c>
      <c r="M2374">
        <v>1067.7653697560038</v>
      </c>
      <c r="N2374">
        <v>10.575352402676904</v>
      </c>
      <c r="O2374">
        <v>0</v>
      </c>
      <c r="P2374">
        <v>645.09649656329111</v>
      </c>
      <c r="Q2374">
        <v>209.39197757300269</v>
      </c>
      <c r="R2374">
        <v>564.7238183029466</v>
      </c>
      <c r="S2374">
        <v>2700.6013572648694</v>
      </c>
      <c r="T2374">
        <v>1639.17962241492</v>
      </c>
      <c r="U2374">
        <v>0</v>
      </c>
      <c r="V2374">
        <v>453.68261807483913</v>
      </c>
      <c r="W2374">
        <v>167.09056796229507</v>
      </c>
      <c r="X2374">
        <v>116.32887642944594</v>
      </c>
      <c r="Y2374">
        <v>3298.4524143949261</v>
      </c>
      <c r="Z2374">
        <v>0</v>
      </c>
      <c r="AA2374">
        <v>4538.0184020242586</v>
      </c>
      <c r="AB2374">
        <v>0</v>
      </c>
      <c r="AC2374">
        <v>205.47909718401223</v>
      </c>
      <c r="AD2374">
        <v>423.01409610707611</v>
      </c>
      <c r="AE2374">
        <v>317.2605720803071</v>
      </c>
      <c r="AF2374">
        <v>7534.9385869072939</v>
      </c>
      <c r="AG2374">
        <v>8639.005377746762</v>
      </c>
      <c r="AH2374">
        <v>4586.5303370409729</v>
      </c>
      <c r="AI2374">
        <v>932.74608191610287</v>
      </c>
      <c r="AJ2374">
        <v>482.75436136832946</v>
      </c>
      <c r="AK2374">
        <v>0</v>
      </c>
      <c r="AL2374">
        <v>39446.9921875</v>
      </c>
      <c r="AM2374">
        <v>27813.73828125</v>
      </c>
      <c r="AN2374">
        <v>11633.2568359375</v>
      </c>
      <c r="AO2374" s="5" t="s">
        <v>3007</v>
      </c>
    </row>
    <row r="2375" spans="1:41" ht="15" x14ac:dyDescent="0.25">
      <c r="A2375">
        <v>2019</v>
      </c>
      <c r="B2375" s="5" t="s">
        <v>1806</v>
      </c>
      <c r="C2375" s="5" t="s">
        <v>363</v>
      </c>
      <c r="D2375" s="5" t="s">
        <v>91</v>
      </c>
      <c r="E2375" s="5" t="s">
        <v>111</v>
      </c>
      <c r="F2375" s="5" t="s">
        <v>111</v>
      </c>
      <c r="G2375" s="5" t="s">
        <v>97</v>
      </c>
      <c r="H2375" s="5" t="s">
        <v>319</v>
      </c>
      <c r="I2375">
        <v>655.20000000000005</v>
      </c>
      <c r="J2375"/>
      <c r="K2375">
        <v>30</v>
      </c>
      <c r="L2375">
        <v>245.503407399552</v>
      </c>
      <c r="M2375">
        <v>93.374999999999957</v>
      </c>
      <c r="N2375">
        <v>11.5969341821289</v>
      </c>
      <c r="O2375">
        <v>420</v>
      </c>
      <c r="P2375">
        <v>704.31999999999994</v>
      </c>
      <c r="Q2375">
        <v>256.45485600000001</v>
      </c>
      <c r="R2375">
        <v>232.08831717784341</v>
      </c>
      <c r="S2375">
        <v>2489</v>
      </c>
      <c r="T2375">
        <v>833</v>
      </c>
      <c r="U2375"/>
      <c r="V2375">
        <v>330</v>
      </c>
      <c r="W2375">
        <v>285</v>
      </c>
      <c r="X2375">
        <v>131</v>
      </c>
      <c r="Y2375">
        <v>2621</v>
      </c>
      <c r="Z2375">
        <v>0</v>
      </c>
      <c r="AA2375">
        <v>10521.69658860685</v>
      </c>
      <c r="AB2375"/>
      <c r="AC2375">
        <v>277.53359999999998</v>
      </c>
      <c r="AD2375">
        <v>400</v>
      </c>
      <c r="AE2375">
        <v>283.73762564519973</v>
      </c>
      <c r="AF2375">
        <v>3723.7022119556059</v>
      </c>
      <c r="AG2375">
        <v>9312.8094664662767</v>
      </c>
      <c r="AH2375">
        <v>2484.4633478048158</v>
      </c>
      <c r="AI2375">
        <v>882</v>
      </c>
      <c r="AJ2375">
        <v>1194.2525864351189</v>
      </c>
      <c r="AK2375"/>
      <c r="AL2375">
        <v>38417.73828125</v>
      </c>
      <c r="AM2375">
        <v>30369.89453125</v>
      </c>
      <c r="AN2375">
        <v>8047.83837890625</v>
      </c>
      <c r="AO2375" s="5" t="s">
        <v>3009</v>
      </c>
    </row>
    <row r="2376" spans="1:41" ht="15" x14ac:dyDescent="0.25">
      <c r="A2376">
        <v>2019</v>
      </c>
      <c r="B2376" s="5" t="s">
        <v>803</v>
      </c>
      <c r="C2376" s="5" t="s">
        <v>363</v>
      </c>
      <c r="D2376" s="5" t="s">
        <v>91</v>
      </c>
      <c r="E2376" s="5" t="s">
        <v>111</v>
      </c>
      <c r="F2376" s="5" t="s">
        <v>111</v>
      </c>
      <c r="G2376" s="5" t="s">
        <v>97</v>
      </c>
      <c r="H2376" s="5" t="s">
        <v>319</v>
      </c>
      <c r="I2376"/>
      <c r="J2376"/>
      <c r="K2376"/>
      <c r="L2376">
        <v>285.12162000000001</v>
      </c>
      <c r="M2376"/>
      <c r="N2376"/>
      <c r="O2376">
        <v>0</v>
      </c>
      <c r="P2376"/>
      <c r="Q2376"/>
      <c r="R2376"/>
      <c r="S2376"/>
      <c r="T2376"/>
      <c r="U2376"/>
      <c r="V2376"/>
      <c r="W2376"/>
      <c r="X2376"/>
      <c r="Y2376"/>
      <c r="Z2376"/>
      <c r="AA2376"/>
      <c r="AB2376"/>
      <c r="AC2376"/>
      <c r="AD2376"/>
      <c r="AE2376"/>
      <c r="AF2376">
        <v>8824.8943011600004</v>
      </c>
      <c r="AG2376">
        <v>10308</v>
      </c>
      <c r="AH2376">
        <v>2036.4675675080409</v>
      </c>
      <c r="AI2376"/>
      <c r="AJ2376"/>
      <c r="AK2376"/>
      <c r="AL2376">
        <v>21454.482421875</v>
      </c>
      <c r="AM2376">
        <v>19418.015625</v>
      </c>
      <c r="AN2376">
        <v>2036.467529296875</v>
      </c>
      <c r="AO2376" s="5" t="s">
        <v>1196</v>
      </c>
    </row>
    <row r="2377" spans="1:41" ht="15" x14ac:dyDescent="0.25">
      <c r="A2377">
        <v>2019</v>
      </c>
      <c r="B2377" s="5" t="s">
        <v>1808</v>
      </c>
      <c r="C2377" s="5" t="s">
        <v>363</v>
      </c>
      <c r="D2377" s="5" t="s">
        <v>91</v>
      </c>
      <c r="E2377" s="5" t="s">
        <v>111</v>
      </c>
      <c r="F2377" s="5" t="s">
        <v>111</v>
      </c>
      <c r="G2377" s="5" t="s">
        <v>97</v>
      </c>
      <c r="H2377" s="5" t="s">
        <v>319</v>
      </c>
      <c r="I2377"/>
      <c r="J2377"/>
      <c r="K2377">
        <v>0</v>
      </c>
      <c r="L2377">
        <v>297.42639999999989</v>
      </c>
      <c r="M2377"/>
      <c r="N2377">
        <v>139.22647384668991</v>
      </c>
      <c r="O2377">
        <v>0</v>
      </c>
      <c r="P2377">
        <v>660.28361759999996</v>
      </c>
      <c r="Q2377">
        <v>0</v>
      </c>
      <c r="R2377"/>
      <c r="S2377">
        <v>5372</v>
      </c>
      <c r="T2377">
        <v>1568.5175624999999</v>
      </c>
      <c r="U2377">
        <v>21.4364016</v>
      </c>
      <c r="V2377"/>
      <c r="W2377">
        <v>1586.9975842260001</v>
      </c>
      <c r="X2377">
        <v>119</v>
      </c>
      <c r="Y2377">
        <v>3723</v>
      </c>
      <c r="Z2377">
        <v>0</v>
      </c>
      <c r="AA2377">
        <v>6020.2432481486603</v>
      </c>
      <c r="AB2377"/>
      <c r="AC2377">
        <v>207.56578999999999</v>
      </c>
      <c r="AD2377"/>
      <c r="AE2377">
        <v>273.53080771159921</v>
      </c>
      <c r="AF2377">
        <v>9220.5646934024735</v>
      </c>
      <c r="AG2377">
        <v>9469.7781758478341</v>
      </c>
      <c r="AH2377">
        <v>2073.4697474109721</v>
      </c>
      <c r="AI2377">
        <v>61.898140224000009</v>
      </c>
      <c r="AJ2377">
        <v>1943.5710257169919</v>
      </c>
      <c r="AK2377"/>
      <c r="AL2377">
        <v>42758.51171875</v>
      </c>
      <c r="AM2377">
        <v>31976.625</v>
      </c>
      <c r="AN2377">
        <v>10781.8837890625</v>
      </c>
      <c r="AO2377" s="5" t="s">
        <v>3011</v>
      </c>
    </row>
    <row r="2378" spans="1:41" ht="15" x14ac:dyDescent="0.25">
      <c r="A2378">
        <v>2019</v>
      </c>
      <c r="B2378" s="5" t="s">
        <v>1807</v>
      </c>
      <c r="C2378" s="5" t="s">
        <v>363</v>
      </c>
      <c r="D2378" s="5" t="s">
        <v>91</v>
      </c>
      <c r="E2378" s="5" t="s">
        <v>111</v>
      </c>
      <c r="F2378" s="5" t="s">
        <v>111</v>
      </c>
      <c r="G2378" s="5" t="s">
        <v>97</v>
      </c>
      <c r="H2378" s="5" t="s">
        <v>319</v>
      </c>
      <c r="I2378">
        <v>608.54423999999995</v>
      </c>
      <c r="J2378"/>
      <c r="K2378">
        <v>0</v>
      </c>
      <c r="L2378">
        <v>300.53519999999997</v>
      </c>
      <c r="M2378">
        <v>1110.6409148448761</v>
      </c>
      <c r="N2378">
        <v>11</v>
      </c>
      <c r="O2378">
        <v>0</v>
      </c>
      <c r="P2378">
        <v>678.10076261351412</v>
      </c>
      <c r="Q2378">
        <v>225.47889592607601</v>
      </c>
      <c r="R2378">
        <v>604.65865404085855</v>
      </c>
      <c r="S2378">
        <v>2764.1799999999989</v>
      </c>
      <c r="T2378">
        <v>1664.6495211127999</v>
      </c>
      <c r="U2378">
        <v>0</v>
      </c>
      <c r="V2378">
        <v>474</v>
      </c>
      <c r="W2378">
        <v>171.02428128</v>
      </c>
      <c r="X2378">
        <v>119.8817</v>
      </c>
      <c r="Y2378">
        <v>3533</v>
      </c>
      <c r="Z2378">
        <v>0</v>
      </c>
      <c r="AA2378">
        <v>4791.599952945423</v>
      </c>
      <c r="AB2378"/>
      <c r="AC2378">
        <v>218.7</v>
      </c>
      <c r="AD2378">
        <v>455.51292106277992</v>
      </c>
      <c r="AE2378">
        <v>324.729648</v>
      </c>
      <c r="AF2378">
        <v>7989.9729890399994</v>
      </c>
      <c r="AG2378">
        <v>9396</v>
      </c>
      <c r="AH2378">
        <v>4750.376903940145</v>
      </c>
      <c r="AI2378">
        <v>954.70516512000006</v>
      </c>
      <c r="AJ2378">
        <v>500</v>
      </c>
      <c r="AK2378"/>
      <c r="AL2378">
        <v>41647.29296875</v>
      </c>
      <c r="AM2378">
        <v>29656.3203125</v>
      </c>
      <c r="AN2378">
        <v>11990.970703125</v>
      </c>
      <c r="AO2378" s="5" t="s">
        <v>3010</v>
      </c>
    </row>
    <row r="2379" spans="1:41" ht="15" x14ac:dyDescent="0.25">
      <c r="A2379">
        <v>2019</v>
      </c>
      <c r="B2379" s="5" t="s">
        <v>1806</v>
      </c>
      <c r="C2379" s="5" t="s">
        <v>363</v>
      </c>
      <c r="D2379" s="5" t="s">
        <v>91</v>
      </c>
      <c r="E2379" s="5" t="s">
        <v>115</v>
      </c>
      <c r="F2379" s="5" t="s">
        <v>417</v>
      </c>
      <c r="G2379" s="5" t="s">
        <v>94</v>
      </c>
      <c r="H2379" s="5" t="s">
        <v>319</v>
      </c>
      <c r="I2379">
        <v>0</v>
      </c>
      <c r="J2379">
        <v>0</v>
      </c>
      <c r="K2379">
        <v>37.493889231453331</v>
      </c>
      <c r="L2379"/>
      <c r="M2379">
        <v>96.41285802373713</v>
      </c>
      <c r="N2379">
        <v>0</v>
      </c>
      <c r="O2379">
        <v>37.493889231453331</v>
      </c>
      <c r="P2379">
        <v>0</v>
      </c>
      <c r="Q2379">
        <v>0</v>
      </c>
      <c r="R2379">
        <v>233.81939202518925</v>
      </c>
      <c r="S2379">
        <v>0</v>
      </c>
      <c r="T2379">
        <v>0</v>
      </c>
      <c r="U2379">
        <v>0</v>
      </c>
      <c r="V2379">
        <v>0</v>
      </c>
      <c r="W2379">
        <v>53.562698902076185</v>
      </c>
      <c r="X2379">
        <v>0</v>
      </c>
      <c r="Y2379">
        <v>0</v>
      </c>
      <c r="Z2379">
        <v>0</v>
      </c>
      <c r="AA2379">
        <v>0</v>
      </c>
      <c r="AB2379">
        <v>216.39330356438779</v>
      </c>
      <c r="AC2379"/>
      <c r="AD2379">
        <v>0</v>
      </c>
      <c r="AE2379"/>
      <c r="AF2379">
        <v>0</v>
      </c>
      <c r="AG2379">
        <v>2953.5371328433498</v>
      </c>
      <c r="AH2379">
        <v>107.12539780415237</v>
      </c>
      <c r="AI2379">
        <v>0</v>
      </c>
      <c r="AJ2379">
        <v>0</v>
      </c>
      <c r="AK2379"/>
      <c r="AL2379">
        <v>3735.838623046875</v>
      </c>
      <c r="AM2379">
        <v>3187.3564453125</v>
      </c>
      <c r="AN2379">
        <v>548.4820556640625</v>
      </c>
      <c r="AO2379" s="5" t="s">
        <v>3014</v>
      </c>
    </row>
    <row r="2380" spans="1:41" ht="15" x14ac:dyDescent="0.25">
      <c r="A2380">
        <v>2019</v>
      </c>
      <c r="B2380" s="5" t="s">
        <v>1807</v>
      </c>
      <c r="C2380" s="5" t="s">
        <v>363</v>
      </c>
      <c r="D2380" s="5" t="s">
        <v>91</v>
      </c>
      <c r="E2380" s="5" t="s">
        <v>115</v>
      </c>
      <c r="F2380" s="5" t="s">
        <v>417</v>
      </c>
      <c r="G2380" s="5" t="s">
        <v>94</v>
      </c>
      <c r="H2380" s="5" t="s">
        <v>319</v>
      </c>
      <c r="I2380">
        <v>0</v>
      </c>
      <c r="J2380">
        <v>0</v>
      </c>
      <c r="K2380">
        <v>37.013733409369159</v>
      </c>
      <c r="L2380">
        <v>0</v>
      </c>
      <c r="M2380">
        <v>115.00695737911133</v>
      </c>
      <c r="N2380">
        <v>0</v>
      </c>
      <c r="O2380">
        <v>37.013733409369159</v>
      </c>
      <c r="P2380">
        <v>0</v>
      </c>
      <c r="Q2380">
        <v>0</v>
      </c>
      <c r="R2380">
        <v>204.92579421753658</v>
      </c>
      <c r="S2380">
        <v>0</v>
      </c>
      <c r="T2380">
        <v>0</v>
      </c>
      <c r="U2380">
        <v>0</v>
      </c>
      <c r="V2380">
        <v>0</v>
      </c>
      <c r="W2380">
        <v>52.876762013384514</v>
      </c>
      <c r="X2380">
        <v>0</v>
      </c>
      <c r="Y2380">
        <v>0</v>
      </c>
      <c r="Z2380">
        <v>0</v>
      </c>
      <c r="AA2380">
        <v>0</v>
      </c>
      <c r="AB2380">
        <v>104.69598878650135</v>
      </c>
      <c r="AC2380">
        <v>0</v>
      </c>
      <c r="AD2380">
        <v>0</v>
      </c>
      <c r="AE2380">
        <v>0</v>
      </c>
      <c r="AF2380">
        <v>0</v>
      </c>
      <c r="AG2380">
        <v>0</v>
      </c>
      <c r="AH2380">
        <v>105.75352402676903</v>
      </c>
      <c r="AI2380">
        <v>0</v>
      </c>
      <c r="AJ2380">
        <v>0</v>
      </c>
      <c r="AK2380">
        <v>0</v>
      </c>
      <c r="AL2380">
        <v>657.2864990234375</v>
      </c>
      <c r="AM2380">
        <v>204.92579650878906</v>
      </c>
      <c r="AN2380">
        <v>452.36068725585937</v>
      </c>
      <c r="AO2380" s="5" t="s">
        <v>3013</v>
      </c>
    </row>
    <row r="2381" spans="1:41" ht="15" x14ac:dyDescent="0.25">
      <c r="A2381">
        <v>2019</v>
      </c>
      <c r="B2381" s="5" t="s">
        <v>803</v>
      </c>
      <c r="C2381" s="5" t="s">
        <v>363</v>
      </c>
      <c r="D2381" s="5" t="s">
        <v>91</v>
      </c>
      <c r="E2381" s="5" t="s">
        <v>115</v>
      </c>
      <c r="F2381" s="5" t="s">
        <v>417</v>
      </c>
      <c r="G2381" s="5" t="s">
        <v>94</v>
      </c>
      <c r="H2381" s="5" t="s">
        <v>319</v>
      </c>
      <c r="I2381">
        <v>0</v>
      </c>
      <c r="J2381">
        <v>0</v>
      </c>
      <c r="K2381">
        <v>40</v>
      </c>
      <c r="L2381">
        <v>55</v>
      </c>
      <c r="M2381">
        <v>400</v>
      </c>
      <c r="N2381">
        <v>168</v>
      </c>
      <c r="O2381">
        <v>35</v>
      </c>
      <c r="P2381">
        <v>0</v>
      </c>
      <c r="Q2381">
        <v>0</v>
      </c>
      <c r="R2381">
        <v>299.49076735739999</v>
      </c>
      <c r="S2381">
        <v>0</v>
      </c>
      <c r="T2381">
        <v>50</v>
      </c>
      <c r="U2381">
        <v>0</v>
      </c>
      <c r="V2381">
        <v>0</v>
      </c>
      <c r="W2381">
        <v>50</v>
      </c>
      <c r="X2381">
        <v>0</v>
      </c>
      <c r="Y2381">
        <v>0</v>
      </c>
      <c r="Z2381">
        <v>0</v>
      </c>
      <c r="AA2381">
        <v>0</v>
      </c>
      <c r="AB2381">
        <v>0</v>
      </c>
      <c r="AC2381">
        <v>0</v>
      </c>
      <c r="AD2381">
        <v>0</v>
      </c>
      <c r="AE2381">
        <v>0</v>
      </c>
      <c r="AF2381">
        <v>61.624780000000001</v>
      </c>
      <c r="AG2381">
        <v>0</v>
      </c>
      <c r="AH2381">
        <v>0</v>
      </c>
      <c r="AI2381">
        <v>0</v>
      </c>
      <c r="AJ2381">
        <v>0</v>
      </c>
      <c r="AK2381">
        <v>0</v>
      </c>
      <c r="AL2381">
        <v>1159.115478515625</v>
      </c>
      <c r="AM2381">
        <v>584.11553955078125</v>
      </c>
      <c r="AN2381">
        <v>575</v>
      </c>
      <c r="AO2381" s="5" t="s">
        <v>1197</v>
      </c>
    </row>
    <row r="2382" spans="1:41" ht="15" x14ac:dyDescent="0.25">
      <c r="A2382">
        <v>2019</v>
      </c>
      <c r="B2382" s="5" t="s">
        <v>1808</v>
      </c>
      <c r="C2382" s="5" t="s">
        <v>363</v>
      </c>
      <c r="D2382" s="5" t="s">
        <v>91</v>
      </c>
      <c r="E2382" s="5" t="s">
        <v>115</v>
      </c>
      <c r="F2382" s="5" t="s">
        <v>417</v>
      </c>
      <c r="G2382" s="5" t="s">
        <v>94</v>
      </c>
      <c r="H2382" s="5" t="s">
        <v>319</v>
      </c>
      <c r="I2382">
        <v>0</v>
      </c>
      <c r="J2382">
        <v>0</v>
      </c>
      <c r="K2382">
        <v>36.09592770617158</v>
      </c>
      <c r="L2382">
        <v>0</v>
      </c>
      <c r="M2382">
        <v>112.41303199922005</v>
      </c>
      <c r="N2382">
        <v>0</v>
      </c>
      <c r="O2382">
        <v>0</v>
      </c>
      <c r="P2382">
        <v>0</v>
      </c>
      <c r="Q2382">
        <v>0</v>
      </c>
      <c r="R2382">
        <v>306.29972939237024</v>
      </c>
      <c r="S2382">
        <v>0</v>
      </c>
      <c r="T2382">
        <v>51.565611008816539</v>
      </c>
      <c r="U2382">
        <v>0</v>
      </c>
      <c r="V2382">
        <v>0</v>
      </c>
      <c r="W2382">
        <v>51.565611008816539</v>
      </c>
      <c r="X2382">
        <v>0</v>
      </c>
      <c r="Y2382">
        <v>0</v>
      </c>
      <c r="Z2382">
        <v>0</v>
      </c>
      <c r="AA2382">
        <v>0</v>
      </c>
      <c r="AB2382">
        <v>102.09990979745675</v>
      </c>
      <c r="AC2382">
        <v>0</v>
      </c>
      <c r="AD2382">
        <v>0</v>
      </c>
      <c r="AE2382">
        <v>0</v>
      </c>
      <c r="AF2382">
        <v>182.88572519316381</v>
      </c>
      <c r="AG2382">
        <v>0</v>
      </c>
      <c r="AH2382">
        <v>103.13122201763308</v>
      </c>
      <c r="AI2382">
        <v>0</v>
      </c>
      <c r="AJ2382">
        <v>0</v>
      </c>
      <c r="AK2382">
        <v>0</v>
      </c>
      <c r="AL2382">
        <v>946.0567626953125</v>
      </c>
      <c r="AM2382">
        <v>489.18545532226562</v>
      </c>
      <c r="AN2382">
        <v>456.87130737304687</v>
      </c>
      <c r="AO2382" s="5" t="s">
        <v>3012</v>
      </c>
    </row>
    <row r="2383" spans="1:41" ht="15" x14ac:dyDescent="0.25">
      <c r="A2383">
        <v>2019</v>
      </c>
      <c r="B2383" s="5" t="s">
        <v>1807</v>
      </c>
      <c r="C2383" s="5" t="s">
        <v>363</v>
      </c>
      <c r="D2383" s="5" t="s">
        <v>91</v>
      </c>
      <c r="E2383" s="5" t="s">
        <v>115</v>
      </c>
      <c r="F2383" s="5" t="s">
        <v>417</v>
      </c>
      <c r="G2383" s="5" t="s">
        <v>97</v>
      </c>
      <c r="H2383" s="5" t="s">
        <v>319</v>
      </c>
      <c r="I2383">
        <v>0</v>
      </c>
      <c r="J2383"/>
      <c r="K2383">
        <v>39.038802685048317</v>
      </c>
      <c r="L2383">
        <v>0</v>
      </c>
      <c r="M2383">
        <v>119.625</v>
      </c>
      <c r="N2383">
        <v>0</v>
      </c>
      <c r="O2383">
        <v>39.54999999999999</v>
      </c>
      <c r="P2383">
        <v>0</v>
      </c>
      <c r="Q2383">
        <v>0</v>
      </c>
      <c r="R2383">
        <v>219.41726361426089</v>
      </c>
      <c r="S2383">
        <v>0</v>
      </c>
      <c r="T2383">
        <v>0</v>
      </c>
      <c r="U2383"/>
      <c r="V2383">
        <v>0</v>
      </c>
      <c r="W2383">
        <v>54.121608000000002</v>
      </c>
      <c r="X2383">
        <v>0</v>
      </c>
      <c r="Y2383">
        <v>0</v>
      </c>
      <c r="Z2383">
        <v>0</v>
      </c>
      <c r="AA2383">
        <v>0</v>
      </c>
      <c r="AB2383">
        <v>0</v>
      </c>
      <c r="AC2383"/>
      <c r="AD2383">
        <v>0</v>
      </c>
      <c r="AE2383">
        <v>0</v>
      </c>
      <c r="AF2383">
        <v>0</v>
      </c>
      <c r="AG2383">
        <v>0</v>
      </c>
      <c r="AH2383">
        <v>119.474403193735</v>
      </c>
      <c r="AI2383">
        <v>0</v>
      </c>
      <c r="AJ2383">
        <v>0</v>
      </c>
      <c r="AK2383">
        <v>0</v>
      </c>
      <c r="AL2383">
        <v>591.22711181640625</v>
      </c>
      <c r="AM2383">
        <v>219.41726684570312</v>
      </c>
      <c r="AN2383">
        <v>371.809814453125</v>
      </c>
      <c r="AO2383" s="5" t="s">
        <v>3016</v>
      </c>
    </row>
    <row r="2384" spans="1:41" ht="15" x14ac:dyDescent="0.25">
      <c r="A2384">
        <v>2019</v>
      </c>
      <c r="B2384" s="5" t="s">
        <v>1808</v>
      </c>
      <c r="C2384" s="5" t="s">
        <v>363</v>
      </c>
      <c r="D2384" s="5" t="s">
        <v>91</v>
      </c>
      <c r="E2384" s="5" t="s">
        <v>115</v>
      </c>
      <c r="F2384" s="5" t="s">
        <v>417</v>
      </c>
      <c r="G2384" s="5" t="s">
        <v>97</v>
      </c>
      <c r="H2384" s="5" t="s">
        <v>319</v>
      </c>
      <c r="I2384">
        <v>0</v>
      </c>
      <c r="J2384"/>
      <c r="K2384">
        <v>76.247661494235004</v>
      </c>
      <c r="L2384">
        <v>0</v>
      </c>
      <c r="M2384">
        <v>116.90625</v>
      </c>
      <c r="N2384">
        <v>0</v>
      </c>
      <c r="O2384">
        <v>0</v>
      </c>
      <c r="P2384">
        <v>0</v>
      </c>
      <c r="Q2384">
        <v>0</v>
      </c>
      <c r="R2384">
        <v>325.0791744816222</v>
      </c>
      <c r="S2384">
        <v>0</v>
      </c>
      <c r="T2384">
        <v>52.283918749999977</v>
      </c>
      <c r="U2384"/>
      <c r="V2384">
        <v>0</v>
      </c>
      <c r="W2384">
        <v>53.11236894999999</v>
      </c>
      <c r="X2384">
        <v>0</v>
      </c>
      <c r="Y2384">
        <v>0</v>
      </c>
      <c r="Z2384">
        <v>0</v>
      </c>
      <c r="AA2384">
        <v>0</v>
      </c>
      <c r="AB2384">
        <v>99</v>
      </c>
      <c r="AC2384">
        <v>0</v>
      </c>
      <c r="AD2384">
        <v>0</v>
      </c>
      <c r="AE2384">
        <v>0</v>
      </c>
      <c r="AF2384">
        <v>195.89530841003031</v>
      </c>
      <c r="AG2384">
        <v>0</v>
      </c>
      <c r="AH2384">
        <v>109.3083318789062</v>
      </c>
      <c r="AI2384">
        <v>0</v>
      </c>
      <c r="AJ2384">
        <v>0</v>
      </c>
      <c r="AK2384"/>
      <c r="AL2384">
        <v>1027.8330078125</v>
      </c>
      <c r="AM2384">
        <v>520.9744873046875</v>
      </c>
      <c r="AN2384">
        <v>506.8585205078125</v>
      </c>
      <c r="AO2384" s="5" t="s">
        <v>3015</v>
      </c>
    </row>
    <row r="2385" spans="1:41" ht="15" x14ac:dyDescent="0.25">
      <c r="A2385">
        <v>2019</v>
      </c>
      <c r="B2385" s="5" t="s">
        <v>803</v>
      </c>
      <c r="C2385" s="5" t="s">
        <v>363</v>
      </c>
      <c r="D2385" s="5" t="s">
        <v>91</v>
      </c>
      <c r="E2385" s="5" t="s">
        <v>115</v>
      </c>
      <c r="F2385" s="5" t="s">
        <v>417</v>
      </c>
      <c r="G2385" s="5" t="s">
        <v>97</v>
      </c>
      <c r="H2385" s="5" t="s">
        <v>319</v>
      </c>
      <c r="I2385">
        <v>0</v>
      </c>
      <c r="J2385"/>
      <c r="K2385">
        <v>41.329680000000003</v>
      </c>
      <c r="L2385">
        <v>58.080329999999996</v>
      </c>
      <c r="M2385">
        <v>416.16</v>
      </c>
      <c r="N2385">
        <v>174.58115994479999</v>
      </c>
      <c r="O2385">
        <v>0</v>
      </c>
      <c r="P2385">
        <v>0</v>
      </c>
      <c r="Q2385">
        <v>0</v>
      </c>
      <c r="R2385">
        <v>309.7343041544658</v>
      </c>
      <c r="S2385">
        <v>0</v>
      </c>
      <c r="T2385">
        <v>51.515050000000002</v>
      </c>
      <c r="U2385">
        <v>0</v>
      </c>
      <c r="V2385">
        <v>0</v>
      </c>
      <c r="W2385">
        <v>52.122049999999987</v>
      </c>
      <c r="X2385">
        <v>0</v>
      </c>
      <c r="Y2385">
        <v>0</v>
      </c>
      <c r="Z2385"/>
      <c r="AA2385">
        <v>0</v>
      </c>
      <c r="AB2385">
        <v>0</v>
      </c>
      <c r="AC2385"/>
      <c r="AD2385">
        <v>0</v>
      </c>
      <c r="AE2385"/>
      <c r="AF2385">
        <v>65.076137428679999</v>
      </c>
      <c r="AG2385">
        <v>0</v>
      </c>
      <c r="AH2385">
        <v>0</v>
      </c>
      <c r="AI2385">
        <v>0</v>
      </c>
      <c r="AJ2385">
        <v>0</v>
      </c>
      <c r="AK2385"/>
      <c r="AL2385">
        <v>1168.5987548828125</v>
      </c>
      <c r="AM2385">
        <v>607.471923828125</v>
      </c>
      <c r="AN2385">
        <v>561.12677001953125</v>
      </c>
      <c r="AO2385" s="5" t="s">
        <v>1198</v>
      </c>
    </row>
    <row r="2386" spans="1:41" ht="15" x14ac:dyDescent="0.25">
      <c r="A2386">
        <v>2019</v>
      </c>
      <c r="B2386" s="5" t="s">
        <v>1806</v>
      </c>
      <c r="C2386" s="5" t="s">
        <v>363</v>
      </c>
      <c r="D2386" s="5" t="s">
        <v>91</v>
      </c>
      <c r="E2386" s="5" t="s">
        <v>115</v>
      </c>
      <c r="F2386" s="5" t="s">
        <v>417</v>
      </c>
      <c r="G2386" s="5" t="s">
        <v>97</v>
      </c>
      <c r="H2386" s="5" t="s">
        <v>319</v>
      </c>
      <c r="I2386"/>
      <c r="J2386">
        <v>0</v>
      </c>
      <c r="K2386">
        <v>40</v>
      </c>
      <c r="L2386">
        <v>0</v>
      </c>
      <c r="M2386">
        <v>101.25</v>
      </c>
      <c r="N2386">
        <v>0</v>
      </c>
      <c r="O2386">
        <v>39.54999999999999</v>
      </c>
      <c r="P2386">
        <v>0</v>
      </c>
      <c r="Q2386">
        <v>0</v>
      </c>
      <c r="R2386">
        <v>244.72087306983741</v>
      </c>
      <c r="S2386">
        <v>0</v>
      </c>
      <c r="T2386">
        <v>0</v>
      </c>
      <c r="U2386"/>
      <c r="V2386">
        <v>0</v>
      </c>
      <c r="W2386">
        <v>55.149440435975997</v>
      </c>
      <c r="X2386">
        <v>0</v>
      </c>
      <c r="Y2386">
        <v>0</v>
      </c>
      <c r="Z2386">
        <v>0</v>
      </c>
      <c r="AA2386">
        <v>0</v>
      </c>
      <c r="AB2386">
        <v>202</v>
      </c>
      <c r="AC2386"/>
      <c r="AD2386">
        <v>0</v>
      </c>
      <c r="AE2386">
        <v>0</v>
      </c>
      <c r="AF2386">
        <v>0</v>
      </c>
      <c r="AG2386">
        <v>3136.03260841474</v>
      </c>
      <c r="AH2386">
        <v>113.5</v>
      </c>
      <c r="AI2386">
        <v>0</v>
      </c>
      <c r="AJ2386">
        <v>0</v>
      </c>
      <c r="AK2386"/>
      <c r="AL2386">
        <v>3932.202880859375</v>
      </c>
      <c r="AM2386">
        <v>3380.75341796875</v>
      </c>
      <c r="AN2386">
        <v>551.449462890625</v>
      </c>
      <c r="AO2386" s="5" t="s">
        <v>3017</v>
      </c>
    </row>
    <row r="2387" spans="1:41" ht="15" x14ac:dyDescent="0.25">
      <c r="A2387">
        <v>2019</v>
      </c>
      <c r="B2387" s="5" t="s">
        <v>803</v>
      </c>
      <c r="C2387" s="5" t="s">
        <v>363</v>
      </c>
      <c r="D2387" s="5" t="s">
        <v>91</v>
      </c>
      <c r="E2387" s="5" t="s">
        <v>115</v>
      </c>
      <c r="F2387" s="5" t="s">
        <v>420</v>
      </c>
      <c r="G2387" s="5" t="s">
        <v>94</v>
      </c>
      <c r="H2387" s="5" t="s">
        <v>319</v>
      </c>
      <c r="I2387">
        <v>250</v>
      </c>
      <c r="J2387">
        <v>713</v>
      </c>
      <c r="K2387">
        <v>55</v>
      </c>
      <c r="L2387">
        <v>190</v>
      </c>
      <c r="M2387">
        <v>250</v>
      </c>
      <c r="N2387">
        <v>61</v>
      </c>
      <c r="O2387">
        <v>300.03199999999998</v>
      </c>
      <c r="P2387">
        <v>53.610999999999997</v>
      </c>
      <c r="Q2387">
        <v>0</v>
      </c>
      <c r="R2387">
        <v>198.11628912374999</v>
      </c>
      <c r="S2387">
        <v>550</v>
      </c>
      <c r="T2387">
        <v>745</v>
      </c>
      <c r="U2387">
        <v>180</v>
      </c>
      <c r="V2387">
        <v>120</v>
      </c>
      <c r="W2387">
        <v>0</v>
      </c>
      <c r="X2387">
        <v>778.03011681587054</v>
      </c>
      <c r="Y2387">
        <v>2280</v>
      </c>
      <c r="Z2387">
        <v>1153.4110713319999</v>
      </c>
      <c r="AA2387">
        <v>1096.384</v>
      </c>
      <c r="AB2387">
        <v>129</v>
      </c>
      <c r="AC2387">
        <v>189.35175000000001</v>
      </c>
      <c r="AD2387">
        <v>961.14346128000011</v>
      </c>
      <c r="AE2387">
        <v>0</v>
      </c>
      <c r="AF2387">
        <v>796.72037</v>
      </c>
      <c r="AG2387">
        <v>1634</v>
      </c>
      <c r="AH2387">
        <v>1495.5</v>
      </c>
      <c r="AI2387">
        <v>292</v>
      </c>
      <c r="AJ2387">
        <v>1138</v>
      </c>
      <c r="AK2387">
        <v>368</v>
      </c>
      <c r="AL2387">
        <v>15977.30078125</v>
      </c>
      <c r="AM2387">
        <v>10053.59375</v>
      </c>
      <c r="AN2387">
        <v>5923.70556640625</v>
      </c>
      <c r="AO2387" s="5" t="s">
        <v>1199</v>
      </c>
    </row>
    <row r="2388" spans="1:41" ht="15" x14ac:dyDescent="0.25">
      <c r="A2388">
        <v>2019</v>
      </c>
      <c r="B2388" s="5" t="s">
        <v>1806</v>
      </c>
      <c r="C2388" s="5" t="s">
        <v>363</v>
      </c>
      <c r="D2388" s="5" t="s">
        <v>91</v>
      </c>
      <c r="E2388" s="5" t="s">
        <v>115</v>
      </c>
      <c r="F2388" s="5" t="s">
        <v>420</v>
      </c>
      <c r="G2388" s="5" t="s">
        <v>94</v>
      </c>
      <c r="H2388" s="5" t="s">
        <v>319</v>
      </c>
      <c r="I2388">
        <v>0</v>
      </c>
      <c r="J2388">
        <v>128.55047736498284</v>
      </c>
      <c r="K2388">
        <v>53.562698902076185</v>
      </c>
      <c r="L2388">
        <v>439.21413099702471</v>
      </c>
      <c r="M2388">
        <v>1140.8854866142226</v>
      </c>
      <c r="N2388">
        <v>61.864917231897991</v>
      </c>
      <c r="O2388">
        <v>32.13761934124571</v>
      </c>
      <c r="P2388">
        <v>627.75483113233281</v>
      </c>
      <c r="Q2388">
        <v>0</v>
      </c>
      <c r="R2388">
        <v>0</v>
      </c>
      <c r="S2388">
        <v>482.06429011868568</v>
      </c>
      <c r="T2388">
        <v>305.30738374183426</v>
      </c>
      <c r="U2388">
        <v>143.34941544388241</v>
      </c>
      <c r="V2388">
        <v>0</v>
      </c>
      <c r="W2388">
        <v>0</v>
      </c>
      <c r="X2388">
        <v>82.486556309197326</v>
      </c>
      <c r="Y2388">
        <v>185.32693820118359</v>
      </c>
      <c r="Z2388">
        <v>107.12539780415237</v>
      </c>
      <c r="AA2388">
        <v>6874.6449029103569</v>
      </c>
      <c r="AB2388">
        <v>122.1229534967337</v>
      </c>
      <c r="AC2388"/>
      <c r="AD2388">
        <v>431.17972616171329</v>
      </c>
      <c r="AE2388">
        <v>514.20190945993136</v>
      </c>
      <c r="AF2388">
        <v>664.17746638574465</v>
      </c>
      <c r="AG2388">
        <v>1430.7608545551072</v>
      </c>
      <c r="AH2388">
        <v>891.81893671956846</v>
      </c>
      <c r="AI2388">
        <v>418.86030541423577</v>
      </c>
      <c r="AJ2388">
        <v>710.8999317266788</v>
      </c>
      <c r="AK2388">
        <v>448.85541679939843</v>
      </c>
      <c r="AL2388">
        <v>16297.1533203125</v>
      </c>
      <c r="AM2388">
        <v>11887.8720703125</v>
      </c>
      <c r="AN2388">
        <v>4409.28125</v>
      </c>
      <c r="AO2388" s="5" t="s">
        <v>3020</v>
      </c>
    </row>
    <row r="2389" spans="1:41" ht="15" x14ac:dyDescent="0.25">
      <c r="A2389">
        <v>2019</v>
      </c>
      <c r="B2389" s="5" t="s">
        <v>1807</v>
      </c>
      <c r="C2389" s="5" t="s">
        <v>363</v>
      </c>
      <c r="D2389" s="5" t="s">
        <v>91</v>
      </c>
      <c r="E2389" s="5" t="s">
        <v>115</v>
      </c>
      <c r="F2389" s="5" t="s">
        <v>420</v>
      </c>
      <c r="G2389" s="5" t="s">
        <v>94</v>
      </c>
      <c r="H2389" s="5" t="s">
        <v>319</v>
      </c>
      <c r="I2389">
        <v>105.75352402676903</v>
      </c>
      <c r="J2389">
        <v>104.30688679698885</v>
      </c>
      <c r="K2389">
        <v>100.46584782543059</v>
      </c>
      <c r="L2389">
        <v>21.150704805353808</v>
      </c>
      <c r="M2389">
        <v>1365.9389547107555</v>
      </c>
      <c r="N2389">
        <v>61.33704393552604</v>
      </c>
      <c r="O2389">
        <v>0</v>
      </c>
      <c r="P2389">
        <v>424.60039896747764</v>
      </c>
      <c r="Q2389">
        <v>0</v>
      </c>
      <c r="R2389">
        <v>0</v>
      </c>
      <c r="S2389">
        <v>475.89085812046062</v>
      </c>
      <c r="T2389">
        <v>317.2605720803071</v>
      </c>
      <c r="U2389">
        <v>126.90422883212284</v>
      </c>
      <c r="V2389">
        <v>0</v>
      </c>
      <c r="W2389">
        <v>0</v>
      </c>
      <c r="X2389">
        <v>97.29324210462751</v>
      </c>
      <c r="Y2389">
        <v>2680.8518340785949</v>
      </c>
      <c r="Z2389">
        <v>687.39790617399876</v>
      </c>
      <c r="AA2389">
        <v>7234.7291952803544</v>
      </c>
      <c r="AB2389">
        <v>333.12360068432247</v>
      </c>
      <c r="AC2389">
        <v>612.41865763901944</v>
      </c>
      <c r="AD2389">
        <v>429.58509132247946</v>
      </c>
      <c r="AE2389">
        <v>904.19263042887519</v>
      </c>
      <c r="AF2389">
        <v>644.56577955816067</v>
      </c>
      <c r="AG2389">
        <v>11128.443333336905</v>
      </c>
      <c r="AH2389">
        <v>1412.3383133775005</v>
      </c>
      <c r="AI2389">
        <v>247.46324622263953</v>
      </c>
      <c r="AJ2389">
        <v>3631.8833619865518</v>
      </c>
      <c r="AK2389">
        <v>142.61842793363985</v>
      </c>
      <c r="AL2389">
        <v>33290.51171875</v>
      </c>
      <c r="AM2389">
        <v>28368.533203125</v>
      </c>
      <c r="AN2389">
        <v>4921.978515625</v>
      </c>
      <c r="AO2389" s="5" t="s">
        <v>3019</v>
      </c>
    </row>
    <row r="2390" spans="1:41" ht="15" x14ac:dyDescent="0.25">
      <c r="A2390">
        <v>2019</v>
      </c>
      <c r="B2390" s="5" t="s">
        <v>1808</v>
      </c>
      <c r="C2390" s="5" t="s">
        <v>363</v>
      </c>
      <c r="D2390" s="5" t="s">
        <v>91</v>
      </c>
      <c r="E2390" s="5" t="s">
        <v>115</v>
      </c>
      <c r="F2390" s="5" t="s">
        <v>420</v>
      </c>
      <c r="G2390" s="5" t="s">
        <v>94</v>
      </c>
      <c r="H2390" s="5" t="s">
        <v>319</v>
      </c>
      <c r="I2390">
        <v>360.9592770617158</v>
      </c>
      <c r="J2390">
        <v>157.79076968697862</v>
      </c>
      <c r="K2390">
        <v>56.722172109698192</v>
      </c>
      <c r="L2390">
        <v>20.626244403526616</v>
      </c>
      <c r="M2390">
        <v>1332.0686463852533</v>
      </c>
      <c r="N2390">
        <v>62.910045430756178</v>
      </c>
      <c r="O2390">
        <v>0</v>
      </c>
      <c r="P2390">
        <v>448.08040817333148</v>
      </c>
      <c r="Q2390">
        <v>0</v>
      </c>
      <c r="R2390">
        <v>562.36479141233144</v>
      </c>
      <c r="S2390">
        <v>464.09049907934883</v>
      </c>
      <c r="T2390">
        <v>768.32760403136649</v>
      </c>
      <c r="U2390">
        <v>105.19384645798574</v>
      </c>
      <c r="V2390">
        <v>0</v>
      </c>
      <c r="W2390">
        <v>0</v>
      </c>
      <c r="X2390">
        <v>389.62384804851899</v>
      </c>
      <c r="Y2390">
        <v>2542.7652515146146</v>
      </c>
      <c r="Z2390">
        <v>533.82009656602099</v>
      </c>
      <c r="AA2390">
        <v>7168.3862273113509</v>
      </c>
      <c r="AB2390">
        <v>309.39366605289922</v>
      </c>
      <c r="AC2390">
        <v>403.91343103205992</v>
      </c>
      <c r="AD2390">
        <v>373.82314475057808</v>
      </c>
      <c r="AE2390">
        <v>0</v>
      </c>
      <c r="AF2390">
        <v>635.527895046244</v>
      </c>
      <c r="AG2390">
        <v>10540.221200137066</v>
      </c>
      <c r="AH2390">
        <v>1078.2369261943538</v>
      </c>
      <c r="AI2390">
        <v>301.14316829148856</v>
      </c>
      <c r="AJ2390">
        <v>895.95249127818738</v>
      </c>
      <c r="AK2390">
        <v>76.317104293048473</v>
      </c>
      <c r="AL2390">
        <v>29588.255859375</v>
      </c>
      <c r="AM2390">
        <v>24438.51171875</v>
      </c>
      <c r="AN2390">
        <v>5149.74609375</v>
      </c>
      <c r="AO2390" s="5" t="s">
        <v>3018</v>
      </c>
    </row>
    <row r="2391" spans="1:41" ht="15" x14ac:dyDescent="0.25">
      <c r="A2391">
        <v>2019</v>
      </c>
      <c r="B2391" s="5" t="s">
        <v>803</v>
      </c>
      <c r="C2391" s="5" t="s">
        <v>363</v>
      </c>
      <c r="D2391" s="5" t="s">
        <v>91</v>
      </c>
      <c r="E2391" s="5" t="s">
        <v>115</v>
      </c>
      <c r="F2391" s="5" t="s">
        <v>420</v>
      </c>
      <c r="G2391" s="5" t="s">
        <v>97</v>
      </c>
      <c r="H2391" s="5" t="s">
        <v>319</v>
      </c>
      <c r="I2391">
        <v>261.41959374999988</v>
      </c>
      <c r="J2391">
        <v>757.38310919999992</v>
      </c>
      <c r="K2391">
        <v>56.828310000000002</v>
      </c>
      <c r="L2391">
        <v>200.64114000000001</v>
      </c>
      <c r="M2391">
        <v>260.10000000000002</v>
      </c>
      <c r="N2391">
        <v>63.389587837099988</v>
      </c>
      <c r="O2391">
        <v>0</v>
      </c>
      <c r="P2391">
        <v>57</v>
      </c>
      <c r="Q2391">
        <v>0</v>
      </c>
      <c r="R2391">
        <v>204.8924963358923</v>
      </c>
      <c r="S2391">
        <v>573.34199999999998</v>
      </c>
      <c r="T2391">
        <v>767.57424499999991</v>
      </c>
      <c r="U2391">
        <v>183.61799999999999</v>
      </c>
      <c r="V2391">
        <v>125</v>
      </c>
      <c r="W2391"/>
      <c r="X2391">
        <v>825.65178420593611</v>
      </c>
      <c r="Y2391">
        <v>2389.7136</v>
      </c>
      <c r="Z2391">
        <v>1200.0077252027411</v>
      </c>
      <c r="AA2391">
        <v>1156.1395790769959</v>
      </c>
      <c r="AB2391">
        <v>129</v>
      </c>
      <c r="AC2391">
        <v>196.76921999999999</v>
      </c>
      <c r="AD2391">
        <v>999.97269597225068</v>
      </c>
      <c r="AE2391"/>
      <c r="AF2391">
        <v>841.34149104222001</v>
      </c>
      <c r="AG2391">
        <v>1739</v>
      </c>
      <c r="AH2391">
        <v>1598.734575304687</v>
      </c>
      <c r="AI2391">
        <v>303.79680000000002</v>
      </c>
      <c r="AJ2391">
        <v>1207.654704</v>
      </c>
      <c r="AK2391">
        <v>382.86720000000003</v>
      </c>
      <c r="AL2391">
        <v>16481.837890625</v>
      </c>
      <c r="AM2391">
        <v>10583.9697265625</v>
      </c>
      <c r="AN2391">
        <v>5897.86767578125</v>
      </c>
      <c r="AO2391" s="5" t="s">
        <v>1200</v>
      </c>
    </row>
    <row r="2392" spans="1:41" ht="15" x14ac:dyDescent="0.25">
      <c r="A2392">
        <v>2019</v>
      </c>
      <c r="B2392" s="5" t="s">
        <v>1807</v>
      </c>
      <c r="C2392" s="5" t="s">
        <v>363</v>
      </c>
      <c r="D2392" s="5" t="s">
        <v>91</v>
      </c>
      <c r="E2392" s="5" t="s">
        <v>115</v>
      </c>
      <c r="F2392" s="5" t="s">
        <v>420</v>
      </c>
      <c r="G2392" s="5" t="s">
        <v>97</v>
      </c>
      <c r="H2392" s="5" t="s">
        <v>319</v>
      </c>
      <c r="I2392">
        <v>102</v>
      </c>
      <c r="J2392">
        <v>151.80000000000001</v>
      </c>
      <c r="K2392">
        <v>105.9624644308454</v>
      </c>
      <c r="L2392">
        <v>22.428000000000001</v>
      </c>
      <c r="M2392">
        <v>1420.7874999999999</v>
      </c>
      <c r="N2392">
        <v>65</v>
      </c>
      <c r="O2392">
        <v>0</v>
      </c>
      <c r="P2392">
        <v>446.32369867102608</v>
      </c>
      <c r="Q2392">
        <v>0</v>
      </c>
      <c r="R2392">
        <v>0</v>
      </c>
      <c r="S2392">
        <v>557.33617756981891</v>
      </c>
      <c r="T2392">
        <v>345.58929108479998</v>
      </c>
      <c r="U2392">
        <v>131.19077779200001</v>
      </c>
      <c r="V2392">
        <v>0</v>
      </c>
      <c r="W2392">
        <v>0</v>
      </c>
      <c r="X2392">
        <v>106.2754405</v>
      </c>
      <c r="Y2392">
        <v>2932</v>
      </c>
      <c r="Z2392">
        <v>805.35</v>
      </c>
      <c r="AA2392">
        <v>7639.001211677527</v>
      </c>
      <c r="AB2392">
        <v>315</v>
      </c>
      <c r="AC2392">
        <v>652.20000000000005</v>
      </c>
      <c r="AD2392">
        <v>503.10550970501703</v>
      </c>
      <c r="AE2392">
        <v>925.47949679999999</v>
      </c>
      <c r="AF2392">
        <v>683.49106086650295</v>
      </c>
      <c r="AG2392">
        <v>12031</v>
      </c>
      <c r="AH2392">
        <v>1595.5806546523299</v>
      </c>
      <c r="AI2392">
        <v>253.28912544000011</v>
      </c>
      <c r="AJ2392">
        <v>4103.679099416493</v>
      </c>
      <c r="AK2392">
        <v>160.82218504577779</v>
      </c>
      <c r="AL2392">
        <v>36054.6875</v>
      </c>
      <c r="AM2392">
        <v>30690.9453125</v>
      </c>
      <c r="AN2392">
        <v>5363.74853515625</v>
      </c>
      <c r="AO2392" s="5" t="s">
        <v>3021</v>
      </c>
    </row>
    <row r="2393" spans="1:41" ht="15" x14ac:dyDescent="0.25">
      <c r="A2393">
        <v>2019</v>
      </c>
      <c r="B2393" s="5" t="s">
        <v>1806</v>
      </c>
      <c r="C2393" s="5" t="s">
        <v>363</v>
      </c>
      <c r="D2393" s="5" t="s">
        <v>91</v>
      </c>
      <c r="E2393" s="5" t="s">
        <v>115</v>
      </c>
      <c r="F2393" s="5" t="s">
        <v>420</v>
      </c>
      <c r="G2393" s="5" t="s">
        <v>97</v>
      </c>
      <c r="H2393" s="5" t="s">
        <v>319</v>
      </c>
      <c r="I2393"/>
      <c r="J2393">
        <v>122.64</v>
      </c>
      <c r="K2393">
        <v>58</v>
      </c>
      <c r="L2393">
        <v>461.72659189823997</v>
      </c>
      <c r="M2393">
        <v>1198.125</v>
      </c>
      <c r="N2393">
        <v>66.972294901794399</v>
      </c>
      <c r="O2393">
        <v>33.9</v>
      </c>
      <c r="P2393">
        <v>665.69599999999991</v>
      </c>
      <c r="Q2393">
        <v>0</v>
      </c>
      <c r="R2393">
        <v>0</v>
      </c>
      <c r="S2393">
        <v>509</v>
      </c>
      <c r="T2393">
        <v>322.39999999999998</v>
      </c>
      <c r="U2393">
        <v>120</v>
      </c>
      <c r="V2393">
        <v>0</v>
      </c>
      <c r="W2393">
        <v>0</v>
      </c>
      <c r="X2393">
        <v>92</v>
      </c>
      <c r="Y2393">
        <v>215</v>
      </c>
      <c r="Z2393">
        <v>113.4721803239424</v>
      </c>
      <c r="AA2393">
        <v>7317.1161626856874</v>
      </c>
      <c r="AB2393">
        <v>114</v>
      </c>
      <c r="AC2393"/>
      <c r="AD2393">
        <v>456.73928999999998</v>
      </c>
      <c r="AE2393">
        <v>544.77624123878343</v>
      </c>
      <c r="AF2393">
        <v>698.22069994368007</v>
      </c>
      <c r="AG2393">
        <v>1517.0621959945211</v>
      </c>
      <c r="AH2393">
        <v>944.88750000000005</v>
      </c>
      <c r="AI2393">
        <v>431.69559405119998</v>
      </c>
      <c r="AJ2393">
        <v>758.39580999191435</v>
      </c>
      <c r="AK2393">
        <v>435</v>
      </c>
      <c r="AL2393">
        <v>17196.826171875</v>
      </c>
      <c r="AM2393">
        <v>12601.078125</v>
      </c>
      <c r="AN2393">
        <v>4595.74755859375</v>
      </c>
      <c r="AO2393" s="5" t="s">
        <v>3022</v>
      </c>
    </row>
    <row r="2394" spans="1:41" ht="15" x14ac:dyDescent="0.25">
      <c r="A2394">
        <v>2019</v>
      </c>
      <c r="B2394" s="5" t="s">
        <v>1808</v>
      </c>
      <c r="C2394" s="5" t="s">
        <v>363</v>
      </c>
      <c r="D2394" s="5" t="s">
        <v>91</v>
      </c>
      <c r="E2394" s="5" t="s">
        <v>115</v>
      </c>
      <c r="F2394" s="5" t="s">
        <v>420</v>
      </c>
      <c r="G2394" s="5" t="s">
        <v>97</v>
      </c>
      <c r="H2394" s="5" t="s">
        <v>319</v>
      </c>
      <c r="I2394">
        <v>378.85125599999998</v>
      </c>
      <c r="J2394">
        <v>165.625</v>
      </c>
      <c r="K2394">
        <v>59.908876888327498</v>
      </c>
      <c r="L2394">
        <v>22.196000000000002</v>
      </c>
      <c r="M2394">
        <v>1388.496875</v>
      </c>
      <c r="N2394">
        <v>65.329345420369904</v>
      </c>
      <c r="O2394">
        <v>0</v>
      </c>
      <c r="P2394">
        <v>470.29079514815999</v>
      </c>
      <c r="Q2394">
        <v>0</v>
      </c>
      <c r="R2394">
        <v>596.61504097092768</v>
      </c>
      <c r="S2394">
        <v>478.00627200000002</v>
      </c>
      <c r="T2394">
        <v>779.03038937499969</v>
      </c>
      <c r="U2394">
        <v>109.32564816</v>
      </c>
      <c r="V2394">
        <v>0</v>
      </c>
      <c r="W2394">
        <v>0</v>
      </c>
      <c r="X2394">
        <v>400.91830238293733</v>
      </c>
      <c r="Y2394">
        <v>2697.0403999999999</v>
      </c>
      <c r="Z2394">
        <v>554.69667778560006</v>
      </c>
      <c r="AA2394">
        <v>7544.9962224213941</v>
      </c>
      <c r="AB2394">
        <v>300</v>
      </c>
      <c r="AC2394">
        <v>413.13788</v>
      </c>
      <c r="AD2394">
        <v>388.47885114327659</v>
      </c>
      <c r="AE2394">
        <v>0</v>
      </c>
      <c r="AF2394">
        <v>680.73619672485529</v>
      </c>
      <c r="AG2394">
        <v>11446.254029111131</v>
      </c>
      <c r="AH2394">
        <v>1142.8186097939649</v>
      </c>
      <c r="AI2394">
        <v>309.87273599999997</v>
      </c>
      <c r="AJ2394">
        <v>944.47367951760259</v>
      </c>
      <c r="AK2394">
        <v>82.045122749999976</v>
      </c>
      <c r="AL2394">
        <v>31419.14453125</v>
      </c>
      <c r="AM2394">
        <v>26089.5703125</v>
      </c>
      <c r="AN2394">
        <v>5329.57568359375</v>
      </c>
      <c r="AO2394" s="5" t="s">
        <v>3023</v>
      </c>
    </row>
    <row r="2395" spans="1:41" ht="15" x14ac:dyDescent="0.25">
      <c r="A2395">
        <v>2019</v>
      </c>
      <c r="B2395" s="5" t="s">
        <v>1808</v>
      </c>
      <c r="C2395" s="5" t="s">
        <v>363</v>
      </c>
      <c r="D2395" s="5" t="s">
        <v>91</v>
      </c>
      <c r="E2395" s="5" t="s">
        <v>115</v>
      </c>
      <c r="F2395" s="5" t="s">
        <v>423</v>
      </c>
      <c r="G2395" s="5" t="s">
        <v>94</v>
      </c>
      <c r="H2395" s="5" t="s">
        <v>319</v>
      </c>
      <c r="I2395">
        <v>608.47420990403521</v>
      </c>
      <c r="J2395">
        <v>581.66852284357594</v>
      </c>
      <c r="K2395">
        <v>20.626244403526616</v>
      </c>
      <c r="L2395">
        <v>497.09249012499146</v>
      </c>
      <c r="M2395">
        <v>475.69276155633247</v>
      </c>
      <c r="N2395">
        <v>22.688868843879277</v>
      </c>
      <c r="O2395">
        <v>1733.0830587663975</v>
      </c>
      <c r="P2395">
        <v>596.71725059402502</v>
      </c>
      <c r="Q2395">
        <v>129.02986869423663</v>
      </c>
      <c r="R2395">
        <v>844.38137893621183</v>
      </c>
      <c r="S2395">
        <v>2114.1900513614783</v>
      </c>
      <c r="T2395">
        <v>2062.6244403526616</v>
      </c>
      <c r="U2395">
        <v>0</v>
      </c>
      <c r="V2395">
        <v>37.127239926347912</v>
      </c>
      <c r="W2395">
        <v>1102.4727633684977</v>
      </c>
      <c r="X2395">
        <v>92.999846761117155</v>
      </c>
      <c r="Y2395">
        <v>0</v>
      </c>
      <c r="Z2395">
        <v>536.30298073609549</v>
      </c>
      <c r="AA2395">
        <v>25562.591269694847</v>
      </c>
      <c r="AB2395">
        <v>255.76543060373004</v>
      </c>
      <c r="AC2395">
        <v>216.57556623702948</v>
      </c>
      <c r="AD2395">
        <v>378.34048442982083</v>
      </c>
      <c r="AE2395">
        <v>1500.0477494953536</v>
      </c>
      <c r="AF2395">
        <v>621.81146565675692</v>
      </c>
      <c r="AG2395">
        <v>467.9579199050101</v>
      </c>
      <c r="AH2395">
        <v>670.35294311461496</v>
      </c>
      <c r="AI2395">
        <v>120.66352976063071</v>
      </c>
      <c r="AJ2395">
        <v>1103.5040755886739</v>
      </c>
      <c r="AK2395">
        <v>701.29230971990489</v>
      </c>
      <c r="AL2395">
        <v>43054.0703125</v>
      </c>
      <c r="AM2395">
        <v>33325.96875</v>
      </c>
      <c r="AN2395">
        <v>9728.103515625</v>
      </c>
      <c r="AO2395" s="5" t="s">
        <v>3025</v>
      </c>
    </row>
    <row r="2396" spans="1:41" ht="15" x14ac:dyDescent="0.25">
      <c r="A2396">
        <v>2019</v>
      </c>
      <c r="B2396" s="5" t="s">
        <v>803</v>
      </c>
      <c r="C2396" s="5" t="s">
        <v>363</v>
      </c>
      <c r="D2396" s="5" t="s">
        <v>91</v>
      </c>
      <c r="E2396" s="5" t="s">
        <v>115</v>
      </c>
      <c r="F2396" s="5" t="s">
        <v>423</v>
      </c>
      <c r="G2396" s="5" t="s">
        <v>94</v>
      </c>
      <c r="H2396" s="5" t="s">
        <v>319</v>
      </c>
      <c r="I2396">
        <v>540</v>
      </c>
      <c r="J2396">
        <v>1308.5</v>
      </c>
      <c r="K2396">
        <v>20</v>
      </c>
      <c r="L2396">
        <v>100</v>
      </c>
      <c r="M2396">
        <v>350</v>
      </c>
      <c r="N2396">
        <v>22</v>
      </c>
      <c r="O2396">
        <v>1230.1279999999999</v>
      </c>
      <c r="P2396">
        <v>1202.0239999999999</v>
      </c>
      <c r="Q2396">
        <v>46.021834700943387</v>
      </c>
      <c r="R2396">
        <v>1124.7823552970251</v>
      </c>
      <c r="S2396">
        <v>1475</v>
      </c>
      <c r="T2396">
        <v>2000</v>
      </c>
      <c r="U2396">
        <v>115</v>
      </c>
      <c r="V2396">
        <v>66</v>
      </c>
      <c r="W2396">
        <v>994</v>
      </c>
      <c r="X2396">
        <v>70.674175091028346</v>
      </c>
      <c r="Y2396">
        <v>0</v>
      </c>
      <c r="Z2396">
        <v>537.15635999999995</v>
      </c>
      <c r="AA2396">
        <v>3868.3832246327261</v>
      </c>
      <c r="AB2396">
        <v>123</v>
      </c>
      <c r="AC2396">
        <v>339.15</v>
      </c>
      <c r="AD2396">
        <v>378.94170678</v>
      </c>
      <c r="AE2396">
        <v>3296.0318000000002</v>
      </c>
      <c r="AF2396">
        <v>545.81948000000011</v>
      </c>
      <c r="AG2396">
        <v>0</v>
      </c>
      <c r="AH2396">
        <v>1584</v>
      </c>
      <c r="AI2396">
        <v>662</v>
      </c>
      <c r="AJ2396">
        <v>1300</v>
      </c>
      <c r="AK2396">
        <v>724</v>
      </c>
      <c r="AL2396">
        <v>24022.61328125</v>
      </c>
      <c r="AM2396">
        <v>14410.869140625</v>
      </c>
      <c r="AN2396">
        <v>9611.744140625</v>
      </c>
      <c r="AO2396" s="5" t="s">
        <v>1201</v>
      </c>
    </row>
    <row r="2397" spans="1:41" ht="15" x14ac:dyDescent="0.25">
      <c r="A2397">
        <v>2019</v>
      </c>
      <c r="B2397" s="5" t="s">
        <v>1806</v>
      </c>
      <c r="C2397" s="5" t="s">
        <v>363</v>
      </c>
      <c r="D2397" s="5" t="s">
        <v>91</v>
      </c>
      <c r="E2397" s="5" t="s">
        <v>115</v>
      </c>
      <c r="F2397" s="5" t="s">
        <v>423</v>
      </c>
      <c r="G2397" s="5" t="s">
        <v>94</v>
      </c>
      <c r="H2397" s="5" t="s">
        <v>319</v>
      </c>
      <c r="I2397">
        <v>1339.0674725519045</v>
      </c>
      <c r="J2397">
        <v>214.25079560830474</v>
      </c>
      <c r="K2397">
        <v>80.344048353114275</v>
      </c>
      <c r="L2397">
        <v>42.850159121660944</v>
      </c>
      <c r="M2397">
        <v>482.06429011868568</v>
      </c>
      <c r="N2397">
        <v>22.496333538871998</v>
      </c>
      <c r="O2397">
        <v>1371.2050918931502</v>
      </c>
      <c r="P2397">
        <v>6039.7299281981104</v>
      </c>
      <c r="Q2397">
        <v>50.50962506465784</v>
      </c>
      <c r="R2397">
        <v>112.23330817209083</v>
      </c>
      <c r="S2397">
        <v>1017.6912791394475</v>
      </c>
      <c r="T2397">
        <v>1660.4436659643616</v>
      </c>
      <c r="U2397">
        <v>0</v>
      </c>
      <c r="V2397">
        <v>0</v>
      </c>
      <c r="W2397">
        <v>517.41567139405595</v>
      </c>
      <c r="X2397">
        <v>393.15020994123921</v>
      </c>
      <c r="Y2397">
        <v>0</v>
      </c>
      <c r="Z2397">
        <v>160.68809670622855</v>
      </c>
      <c r="AA2397">
        <v>18803.529482145583</v>
      </c>
      <c r="AB2397">
        <v>19.282571604747424</v>
      </c>
      <c r="AC2397">
        <v>690.60678035451872</v>
      </c>
      <c r="AD2397">
        <v>305.52163453744254</v>
      </c>
      <c r="AE2397">
        <v>2624.5722462017329</v>
      </c>
      <c r="AF2397">
        <v>0</v>
      </c>
      <c r="AG2397">
        <v>1316.1613124165367</v>
      </c>
      <c r="AH2397">
        <v>642.7523868249142</v>
      </c>
      <c r="AI2397">
        <v>125.33671543085826</v>
      </c>
      <c r="AJ2397">
        <v>29.056968733578209</v>
      </c>
      <c r="AK2397">
        <v>324.58995534658169</v>
      </c>
      <c r="AL2397">
        <v>38385.55078125</v>
      </c>
      <c r="AM2397">
        <v>31445.75390625</v>
      </c>
      <c r="AN2397">
        <v>6939.7978515625</v>
      </c>
      <c r="AO2397" s="5" t="s">
        <v>3024</v>
      </c>
    </row>
    <row r="2398" spans="1:41" ht="15" x14ac:dyDescent="0.25">
      <c r="A2398">
        <v>2019</v>
      </c>
      <c r="B2398" s="5" t="s">
        <v>1807</v>
      </c>
      <c r="C2398" s="5" t="s">
        <v>363</v>
      </c>
      <c r="D2398" s="5" t="s">
        <v>91</v>
      </c>
      <c r="E2398" s="5" t="s">
        <v>115</v>
      </c>
      <c r="F2398" s="5" t="s">
        <v>423</v>
      </c>
      <c r="G2398" s="5" t="s">
        <v>94</v>
      </c>
      <c r="H2398" s="5" t="s">
        <v>319</v>
      </c>
      <c r="I2398">
        <v>412.4387437043992</v>
      </c>
      <c r="J2398">
        <v>60.845683964910165</v>
      </c>
      <c r="K2398">
        <v>31.72605720803071</v>
      </c>
      <c r="L2398">
        <v>509.73198580902675</v>
      </c>
      <c r="M2398">
        <v>487.78812957347202</v>
      </c>
      <c r="N2398">
        <v>23.265775285889188</v>
      </c>
      <c r="O2398">
        <v>416.44891733549429</v>
      </c>
      <c r="P2398">
        <v>4500.6013686282613</v>
      </c>
      <c r="Q2398">
        <v>109.93078822582642</v>
      </c>
      <c r="R2398">
        <v>212.40210755582353</v>
      </c>
      <c r="S2398">
        <v>2273.7007665755341</v>
      </c>
      <c r="T2398">
        <v>1269.0422883212284</v>
      </c>
      <c r="U2398">
        <v>0</v>
      </c>
      <c r="V2398">
        <v>442.04973043189455</v>
      </c>
      <c r="W2398">
        <v>1164.346299534727</v>
      </c>
      <c r="X2398">
        <v>192.47141372871963</v>
      </c>
      <c r="Y2398">
        <v>0</v>
      </c>
      <c r="Z2398">
        <v>264.38381006692259</v>
      </c>
      <c r="AA2398">
        <v>25799.171459438083</v>
      </c>
      <c r="AB2398">
        <v>262.2687395863872</v>
      </c>
      <c r="AC2398">
        <v>79.420896544103542</v>
      </c>
      <c r="AD2398">
        <v>308.07004092405595</v>
      </c>
      <c r="AE2398">
        <v>1189.7271453011517</v>
      </c>
      <c r="AF2398">
        <v>630.65428791302054</v>
      </c>
      <c r="AG2398">
        <v>6213.0195365726804</v>
      </c>
      <c r="AH2398">
        <v>634.5211441606142</v>
      </c>
      <c r="AI2398">
        <v>123.73162311131976</v>
      </c>
      <c r="AJ2398">
        <v>27.438333914309194</v>
      </c>
      <c r="AK2398">
        <v>573.18410022508817</v>
      </c>
      <c r="AL2398">
        <v>48212.37890625</v>
      </c>
      <c r="AM2398">
        <v>40475.078125</v>
      </c>
      <c r="AN2398">
        <v>7737.29833984375</v>
      </c>
      <c r="AO2398" s="5" t="s">
        <v>3026</v>
      </c>
    </row>
    <row r="2399" spans="1:41" ht="15" x14ac:dyDescent="0.25">
      <c r="A2399">
        <v>2019</v>
      </c>
      <c r="B2399" s="5" t="s">
        <v>803</v>
      </c>
      <c r="C2399" s="5" t="s">
        <v>363</v>
      </c>
      <c r="D2399" s="5" t="s">
        <v>91</v>
      </c>
      <c r="E2399" s="5" t="s">
        <v>115</v>
      </c>
      <c r="F2399" s="5" t="s">
        <v>423</v>
      </c>
      <c r="G2399" s="5" t="s">
        <v>97</v>
      </c>
      <c r="H2399" s="5" t="s">
        <v>319</v>
      </c>
      <c r="I2399">
        <v>564.66632249999975</v>
      </c>
      <c r="J2399">
        <v>1389.9520313999999</v>
      </c>
      <c r="K2399">
        <v>61.994519999999987</v>
      </c>
      <c r="L2399">
        <v>105.6006</v>
      </c>
      <c r="M2399">
        <v>364.14</v>
      </c>
      <c r="N2399">
        <v>22.8618185642</v>
      </c>
      <c r="O2399">
        <v>1386.7670000000001</v>
      </c>
      <c r="P2399">
        <v>1277</v>
      </c>
      <c r="Q2399">
        <v>47.862708088981123</v>
      </c>
      <c r="R2399">
        <v>1163.253489305059</v>
      </c>
      <c r="S2399">
        <v>1537.5989999999999</v>
      </c>
      <c r="T2399">
        <v>2060.6019999999999</v>
      </c>
      <c r="U2399">
        <v>117.3115</v>
      </c>
      <c r="V2399">
        <v>69</v>
      </c>
      <c r="W2399">
        <v>1036.1863539999999</v>
      </c>
      <c r="X2399">
        <v>75</v>
      </c>
      <c r="Y2399">
        <v>0</v>
      </c>
      <c r="Z2399">
        <v>558.85693978764004</v>
      </c>
      <c r="AA2399">
        <v>4175.4896954445503</v>
      </c>
      <c r="AB2399">
        <v>123</v>
      </c>
      <c r="AC2399">
        <v>352.43554000000012</v>
      </c>
      <c r="AD2399">
        <v>394.25057279220522</v>
      </c>
      <c r="AE2399">
        <v>3429.1914847200001</v>
      </c>
      <c r="AF2399">
        <v>576.38864579688016</v>
      </c>
      <c r="AG2399">
        <v>0</v>
      </c>
      <c r="AH2399">
        <v>1693.34374275</v>
      </c>
      <c r="AI2399">
        <v>688.74480000000005</v>
      </c>
      <c r="AJ2399">
        <v>1379.5704000000001</v>
      </c>
      <c r="AK2399">
        <v>753.24959999999999</v>
      </c>
      <c r="AL2399">
        <v>25404.318359375</v>
      </c>
      <c r="AM2399">
        <v>15229.44140625</v>
      </c>
      <c r="AN2399">
        <v>10174.8779296875</v>
      </c>
      <c r="AO2399" s="5" t="s">
        <v>1202</v>
      </c>
    </row>
    <row r="2400" spans="1:41" ht="15" x14ac:dyDescent="0.25">
      <c r="A2400">
        <v>2019</v>
      </c>
      <c r="B2400" s="5" t="s">
        <v>1808</v>
      </c>
      <c r="C2400" s="5" t="s">
        <v>363</v>
      </c>
      <c r="D2400" s="5" t="s">
        <v>91</v>
      </c>
      <c r="E2400" s="5" t="s">
        <v>115</v>
      </c>
      <c r="F2400" s="5" t="s">
        <v>423</v>
      </c>
      <c r="G2400" s="5" t="s">
        <v>97</v>
      </c>
      <c r="H2400" s="5" t="s">
        <v>319</v>
      </c>
      <c r="I2400">
        <v>638.63497440000003</v>
      </c>
      <c r="J2400">
        <v>610.5</v>
      </c>
      <c r="K2400">
        <v>21.78504614121</v>
      </c>
      <c r="L2400">
        <v>534.92359999999996</v>
      </c>
      <c r="M2400">
        <v>495.84374999999977</v>
      </c>
      <c r="N2400">
        <v>23.56140326636292</v>
      </c>
      <c r="O2400">
        <v>1680.4089120000001</v>
      </c>
      <c r="P2400">
        <v>626.295247776</v>
      </c>
      <c r="Q2400">
        <v>134.08847434245851</v>
      </c>
      <c r="R2400">
        <v>895.80755886928694</v>
      </c>
      <c r="S2400">
        <v>2177.584128</v>
      </c>
      <c r="T2400">
        <v>2091.356749999999</v>
      </c>
      <c r="U2400"/>
      <c r="V2400">
        <v>38</v>
      </c>
      <c r="W2400">
        <v>1135.5424481509999</v>
      </c>
      <c r="X2400">
        <v>95.695735443527965</v>
      </c>
      <c r="Y2400">
        <v>0</v>
      </c>
      <c r="Z2400">
        <v>557.27666233344007</v>
      </c>
      <c r="AA2400">
        <v>26905.589131110391</v>
      </c>
      <c r="AB2400">
        <v>248</v>
      </c>
      <c r="AC2400">
        <v>177.21732</v>
      </c>
      <c r="AD2400">
        <v>393.17329276215253</v>
      </c>
      <c r="AE2400">
        <v>1591.4066157590071</v>
      </c>
      <c r="AF2400">
        <v>666.04404859410317</v>
      </c>
      <c r="AG2400">
        <v>508.18337912087901</v>
      </c>
      <c r="AH2400">
        <v>710.5041572128905</v>
      </c>
      <c r="AI2400">
        <v>124.16133600000001</v>
      </c>
      <c r="AJ2400">
        <v>1163.265423981393</v>
      </c>
      <c r="AK2400">
        <v>753.92815499999961</v>
      </c>
      <c r="AL2400">
        <v>44998.77734375</v>
      </c>
      <c r="AM2400">
        <v>35070.79296875</v>
      </c>
      <c r="AN2400">
        <v>9927.982421875</v>
      </c>
      <c r="AO2400" s="5" t="s">
        <v>3027</v>
      </c>
    </row>
    <row r="2401" spans="1:41" ht="15" x14ac:dyDescent="0.25">
      <c r="A2401">
        <v>2019</v>
      </c>
      <c r="B2401" s="5" t="s">
        <v>1806</v>
      </c>
      <c r="C2401" s="5" t="s">
        <v>363</v>
      </c>
      <c r="D2401" s="5" t="s">
        <v>91</v>
      </c>
      <c r="E2401" s="5" t="s">
        <v>115</v>
      </c>
      <c r="F2401" s="5" t="s">
        <v>423</v>
      </c>
      <c r="G2401" s="5" t="s">
        <v>97</v>
      </c>
      <c r="H2401" s="5" t="s">
        <v>319</v>
      </c>
      <c r="I2401">
        <v>1400</v>
      </c>
      <c r="J2401">
        <v>204.4</v>
      </c>
      <c r="K2401">
        <v>86</v>
      </c>
      <c r="L2401">
        <v>45.046496770560012</v>
      </c>
      <c r="M2401">
        <v>506.24999999999977</v>
      </c>
      <c r="N2401">
        <v>24.353561782470688</v>
      </c>
      <c r="O2401">
        <v>1446.4</v>
      </c>
      <c r="P2401">
        <v>6404.7679999999991</v>
      </c>
      <c r="Q2401">
        <v>53.503745400000007</v>
      </c>
      <c r="R2401">
        <v>117.46601907352191</v>
      </c>
      <c r="S2401">
        <v>1075</v>
      </c>
      <c r="T2401">
        <v>1753.6</v>
      </c>
      <c r="U2401"/>
      <c r="V2401">
        <v>0</v>
      </c>
      <c r="W2401">
        <v>532.74359461152812</v>
      </c>
      <c r="X2401">
        <v>438</v>
      </c>
      <c r="Y2401">
        <v>0</v>
      </c>
      <c r="Z2401">
        <v>170.2082704859136</v>
      </c>
      <c r="AA2401">
        <v>20013.776919749998</v>
      </c>
      <c r="AB2401">
        <v>18</v>
      </c>
      <c r="AC2401">
        <v>747.62089999999989</v>
      </c>
      <c r="AD2401">
        <v>323.63241119999998</v>
      </c>
      <c r="AE2401">
        <v>2780.6287313229568</v>
      </c>
      <c r="AF2401">
        <v>0</v>
      </c>
      <c r="AG2401">
        <v>1395.5501819474459</v>
      </c>
      <c r="AH2401">
        <v>681</v>
      </c>
      <c r="AI2401">
        <v>129.17745397440001</v>
      </c>
      <c r="AJ2401">
        <v>30.998291538849472</v>
      </c>
      <c r="AK2401">
        <v>358</v>
      </c>
      <c r="AL2401">
        <v>40736.125</v>
      </c>
      <c r="AM2401">
        <v>33388.32421875</v>
      </c>
      <c r="AN2401">
        <v>7347.80322265625</v>
      </c>
      <c r="AO2401" s="5" t="s">
        <v>3029</v>
      </c>
    </row>
    <row r="2402" spans="1:41" ht="15" x14ac:dyDescent="0.25">
      <c r="A2402">
        <v>2019</v>
      </c>
      <c r="B2402" s="5" t="s">
        <v>1807</v>
      </c>
      <c r="C2402" s="5" t="s">
        <v>363</v>
      </c>
      <c r="D2402" s="5" t="s">
        <v>91</v>
      </c>
      <c r="E2402" s="5" t="s">
        <v>115</v>
      </c>
      <c r="F2402" s="5" t="s">
        <v>423</v>
      </c>
      <c r="G2402" s="5" t="s">
        <v>97</v>
      </c>
      <c r="H2402" s="5" t="s">
        <v>319</v>
      </c>
      <c r="I2402">
        <v>397.8</v>
      </c>
      <c r="J2402">
        <v>616.4</v>
      </c>
      <c r="K2402">
        <v>33.46183087289856</v>
      </c>
      <c r="L2402">
        <v>540.51479999999992</v>
      </c>
      <c r="M2402">
        <v>507.37499999999977</v>
      </c>
      <c r="N2402">
        <v>24</v>
      </c>
      <c r="O2402">
        <v>496</v>
      </c>
      <c r="P2402">
        <v>4730.860013261331</v>
      </c>
      <c r="Q2402">
        <v>128.7446570186282</v>
      </c>
      <c r="R2402">
        <v>227.42226962569711</v>
      </c>
      <c r="S2402">
        <v>2662.8284039446899</v>
      </c>
      <c r="T2402">
        <v>1382.3571643391999</v>
      </c>
      <c r="U2402"/>
      <c r="V2402">
        <v>461</v>
      </c>
      <c r="W2402">
        <v>1191.75780816</v>
      </c>
      <c r="X2402">
        <v>211</v>
      </c>
      <c r="Y2402">
        <v>0</v>
      </c>
      <c r="Z2402">
        <v>309.75</v>
      </c>
      <c r="AA2402">
        <v>27240.812574918589</v>
      </c>
      <c r="AB2402">
        <v>250</v>
      </c>
      <c r="AC2402">
        <v>84.6</v>
      </c>
      <c r="AD2402">
        <v>360.79402682900349</v>
      </c>
      <c r="AE2402">
        <v>1217.7361800000001</v>
      </c>
      <c r="AF2402">
        <v>668.73945523629061</v>
      </c>
      <c r="AG2402">
        <v>6733</v>
      </c>
      <c r="AH2402">
        <v>716.8464191624098</v>
      </c>
      <c r="AI2402">
        <v>126.64456272</v>
      </c>
      <c r="AJ2402">
        <v>30.998291538849472</v>
      </c>
      <c r="AK2402">
        <v>646.3450815387497</v>
      </c>
      <c r="AL2402">
        <v>51997.7890625</v>
      </c>
      <c r="AM2402">
        <v>43412.37890625</v>
      </c>
      <c r="AN2402">
        <v>8585.41015625</v>
      </c>
      <c r="AO2402" s="5" t="s">
        <v>3028</v>
      </c>
    </row>
    <row r="2403" spans="1:41" ht="15" x14ac:dyDescent="0.25">
      <c r="A2403">
        <v>2019</v>
      </c>
      <c r="B2403" s="5" t="s">
        <v>1806</v>
      </c>
      <c r="C2403" s="5" t="s">
        <v>363</v>
      </c>
      <c r="D2403" s="5" t="s">
        <v>91</v>
      </c>
      <c r="E2403" s="5" t="s">
        <v>115</v>
      </c>
      <c r="F2403" s="5" t="s">
        <v>116</v>
      </c>
      <c r="G2403" s="5" t="s">
        <v>94</v>
      </c>
      <c r="H2403" s="5" t="s">
        <v>319</v>
      </c>
      <c r="I2403">
        <v>1339.0674725519045</v>
      </c>
      <c r="J2403">
        <v>342.80127297328755</v>
      </c>
      <c r="K2403">
        <v>171.40063648664378</v>
      </c>
      <c r="L2403">
        <v>482.06429011868568</v>
      </c>
      <c r="M2403">
        <v>1719.3626347566455</v>
      </c>
      <c r="N2403">
        <v>84.361250770769985</v>
      </c>
      <c r="O2403">
        <v>1440.8366004658494</v>
      </c>
      <c r="P2403">
        <v>6667.484759330443</v>
      </c>
      <c r="Q2403">
        <v>50.50962506465784</v>
      </c>
      <c r="R2403">
        <v>346.0527001972801</v>
      </c>
      <c r="S2403">
        <v>1499.7555692581332</v>
      </c>
      <c r="T2403">
        <v>1965.751049706196</v>
      </c>
      <c r="U2403">
        <v>143.34941544388241</v>
      </c>
      <c r="V2403">
        <v>0</v>
      </c>
      <c r="W2403">
        <v>570.97837029613208</v>
      </c>
      <c r="X2403">
        <v>475.63676625043649</v>
      </c>
      <c r="Y2403">
        <v>185.32693820118359</v>
      </c>
      <c r="Z2403">
        <v>267.81349451038091</v>
      </c>
      <c r="AA2403">
        <v>25678.17438505594</v>
      </c>
      <c r="AB2403">
        <v>357.79882866586888</v>
      </c>
      <c r="AC2403">
        <v>690.60678035451872</v>
      </c>
      <c r="AD2403">
        <v>736.70136069915588</v>
      </c>
      <c r="AE2403">
        <v>3138.7741556616643</v>
      </c>
      <c r="AF2403">
        <v>664.17746638574465</v>
      </c>
      <c r="AG2403">
        <v>5700.4592998149938</v>
      </c>
      <c r="AH2403">
        <v>1641.696721348635</v>
      </c>
      <c r="AI2403">
        <v>544.19702084509402</v>
      </c>
      <c r="AJ2403">
        <v>739.95690046025697</v>
      </c>
      <c r="AK2403">
        <v>773.44537214598006</v>
      </c>
      <c r="AL2403">
        <v>58418.5390625</v>
      </c>
      <c r="AM2403">
        <v>46520.98046875</v>
      </c>
      <c r="AN2403">
        <v>11897.560546875</v>
      </c>
      <c r="AO2403" s="5" t="s">
        <v>3032</v>
      </c>
    </row>
    <row r="2404" spans="1:41" ht="15" x14ac:dyDescent="0.25">
      <c r="A2404">
        <v>2019</v>
      </c>
      <c r="B2404" s="5" t="s">
        <v>1808</v>
      </c>
      <c r="C2404" s="5" t="s">
        <v>363</v>
      </c>
      <c r="D2404" s="5" t="s">
        <v>91</v>
      </c>
      <c r="E2404" s="5" t="s">
        <v>115</v>
      </c>
      <c r="F2404" s="5" t="s">
        <v>116</v>
      </c>
      <c r="G2404" s="5" t="s">
        <v>94</v>
      </c>
      <c r="H2404" s="5" t="s">
        <v>319</v>
      </c>
      <c r="I2404">
        <v>969.43348696575094</v>
      </c>
      <c r="J2404">
        <v>739.45929253055454</v>
      </c>
      <c r="K2404">
        <v>113.44434421939638</v>
      </c>
      <c r="L2404">
        <v>517.7187345285181</v>
      </c>
      <c r="M2404">
        <v>1920.174439940806</v>
      </c>
      <c r="N2404">
        <v>85.598914274635462</v>
      </c>
      <c r="O2404">
        <v>1733.0830587663975</v>
      </c>
      <c r="P2404">
        <v>1044.7976587673566</v>
      </c>
      <c r="Q2404">
        <v>129.02986869423663</v>
      </c>
      <c r="R2404">
        <v>1713.0458997409135</v>
      </c>
      <c r="S2404">
        <v>2578.280550440827</v>
      </c>
      <c r="T2404">
        <v>2882.5176553928445</v>
      </c>
      <c r="U2404">
        <v>105.19384645798574</v>
      </c>
      <c r="V2404">
        <v>37.127239926347912</v>
      </c>
      <c r="W2404">
        <v>1154.0383743773141</v>
      </c>
      <c r="X2404">
        <v>482.62369480963611</v>
      </c>
      <c r="Y2404">
        <v>2542.7652515146146</v>
      </c>
      <c r="Z2404">
        <v>1070.1230773021166</v>
      </c>
      <c r="AA2404">
        <v>32730.977497006192</v>
      </c>
      <c r="AB2404">
        <v>667.25900645408603</v>
      </c>
      <c r="AC2404">
        <v>620.4889972690894</v>
      </c>
      <c r="AD2404">
        <v>752.16362918039897</v>
      </c>
      <c r="AE2404">
        <v>1500.0477494953536</v>
      </c>
      <c r="AF2404">
        <v>1440.2250858961647</v>
      </c>
      <c r="AG2404">
        <v>11008.179120042076</v>
      </c>
      <c r="AH2404">
        <v>1851.7210913266019</v>
      </c>
      <c r="AI2404">
        <v>421.80669805211932</v>
      </c>
      <c r="AJ2404">
        <v>1999.4565668668613</v>
      </c>
      <c r="AK2404">
        <v>777.60941401295338</v>
      </c>
      <c r="AL2404">
        <v>73588.3828125</v>
      </c>
      <c r="AM2404">
        <v>58253.66796875</v>
      </c>
      <c r="AN2404">
        <v>15334.7216796875</v>
      </c>
      <c r="AO2404" s="5" t="s">
        <v>3030</v>
      </c>
    </row>
    <row r="2405" spans="1:41" ht="15" x14ac:dyDescent="0.25">
      <c r="A2405">
        <v>2019</v>
      </c>
      <c r="B2405" s="5" t="s">
        <v>1807</v>
      </c>
      <c r="C2405" s="5" t="s">
        <v>363</v>
      </c>
      <c r="D2405" s="5" t="s">
        <v>91</v>
      </c>
      <c r="E2405" s="5" t="s">
        <v>115</v>
      </c>
      <c r="F2405" s="5" t="s">
        <v>116</v>
      </c>
      <c r="G2405" s="5" t="s">
        <v>94</v>
      </c>
      <c r="H2405" s="5" t="s">
        <v>319</v>
      </c>
      <c r="I2405">
        <v>518.19226773116827</v>
      </c>
      <c r="J2405">
        <v>165.152570761899</v>
      </c>
      <c r="K2405">
        <v>169.20563844283046</v>
      </c>
      <c r="L2405">
        <v>530.88269061438052</v>
      </c>
      <c r="M2405">
        <v>1968.734041663339</v>
      </c>
      <c r="N2405">
        <v>84.602819221415231</v>
      </c>
      <c r="O2405">
        <v>453.46265074486342</v>
      </c>
      <c r="P2405">
        <v>4925.2017675957386</v>
      </c>
      <c r="Q2405">
        <v>109.93078822582642</v>
      </c>
      <c r="R2405">
        <v>417.32790177336011</v>
      </c>
      <c r="S2405">
        <v>2749.5916246959951</v>
      </c>
      <c r="T2405">
        <v>1586.3028604015356</v>
      </c>
      <c r="U2405">
        <v>126.90422883212284</v>
      </c>
      <c r="V2405">
        <v>442.04973043189455</v>
      </c>
      <c r="W2405">
        <v>1217.2230615481117</v>
      </c>
      <c r="X2405">
        <v>289.76465583334715</v>
      </c>
      <c r="Y2405">
        <v>2680.8518340785949</v>
      </c>
      <c r="Z2405">
        <v>951.78171624092124</v>
      </c>
      <c r="AA2405">
        <v>33033.90065471844</v>
      </c>
      <c r="AB2405">
        <v>700.08832905721101</v>
      </c>
      <c r="AC2405">
        <v>691.83955418312303</v>
      </c>
      <c r="AD2405">
        <v>737.65513224653535</v>
      </c>
      <c r="AE2405">
        <v>2093.9197757300267</v>
      </c>
      <c r="AF2405">
        <v>1275.2200674711814</v>
      </c>
      <c r="AG2405">
        <v>17341.462869909585</v>
      </c>
      <c r="AH2405">
        <v>2152.6129815648837</v>
      </c>
      <c r="AI2405">
        <v>371.19486933395928</v>
      </c>
      <c r="AJ2405">
        <v>3659.3216959008605</v>
      </c>
      <c r="AK2405">
        <v>715.80252815872802</v>
      </c>
      <c r="AL2405">
        <v>82160.1796875</v>
      </c>
      <c r="AM2405">
        <v>69048.5390625</v>
      </c>
      <c r="AN2405">
        <v>13111.6396484375</v>
      </c>
      <c r="AO2405" s="5" t="s">
        <v>3031</v>
      </c>
    </row>
    <row r="2406" spans="1:41" ht="15" x14ac:dyDescent="0.25">
      <c r="A2406">
        <v>2019</v>
      </c>
      <c r="B2406" s="5" t="s">
        <v>803</v>
      </c>
      <c r="C2406" s="5" t="s">
        <v>363</v>
      </c>
      <c r="D2406" s="5" t="s">
        <v>91</v>
      </c>
      <c r="E2406" s="5" t="s">
        <v>115</v>
      </c>
      <c r="F2406" s="5" t="s">
        <v>116</v>
      </c>
      <c r="G2406" s="5" t="s">
        <v>94</v>
      </c>
      <c r="H2406" s="5" t="s">
        <v>319</v>
      </c>
      <c r="I2406">
        <v>790</v>
      </c>
      <c r="J2406">
        <v>2021.5</v>
      </c>
      <c r="K2406">
        <v>115</v>
      </c>
      <c r="L2406">
        <v>345</v>
      </c>
      <c r="M2406">
        <v>1000</v>
      </c>
      <c r="N2406">
        <v>251</v>
      </c>
      <c r="O2406">
        <v>1565.16</v>
      </c>
      <c r="P2406">
        <v>1255.635</v>
      </c>
      <c r="Q2406">
        <v>46.021834700943387</v>
      </c>
      <c r="R2406">
        <v>1622.3894117781749</v>
      </c>
      <c r="S2406">
        <v>2025</v>
      </c>
      <c r="T2406">
        <v>2795</v>
      </c>
      <c r="U2406">
        <v>295</v>
      </c>
      <c r="V2406">
        <v>186</v>
      </c>
      <c r="W2406">
        <v>1044</v>
      </c>
      <c r="X2406">
        <v>848.7042919068989</v>
      </c>
      <c r="Y2406">
        <v>2280</v>
      </c>
      <c r="Z2406">
        <v>1690.5674313320001</v>
      </c>
      <c r="AA2406">
        <v>4964.7672246327256</v>
      </c>
      <c r="AB2406">
        <v>252</v>
      </c>
      <c r="AC2406">
        <v>528.50175000000002</v>
      </c>
      <c r="AD2406">
        <v>1340.0851680599999</v>
      </c>
      <c r="AE2406">
        <v>3296.0318000000002</v>
      </c>
      <c r="AF2406">
        <v>1404.16463</v>
      </c>
      <c r="AG2406">
        <v>1634</v>
      </c>
      <c r="AH2406">
        <v>3079.5</v>
      </c>
      <c r="AI2406">
        <v>954</v>
      </c>
      <c r="AJ2406">
        <v>2438</v>
      </c>
      <c r="AK2406">
        <v>1092</v>
      </c>
      <c r="AL2406">
        <v>41159.03125</v>
      </c>
      <c r="AM2406">
        <v>25048.580078125</v>
      </c>
      <c r="AN2406">
        <v>16110.44921875</v>
      </c>
      <c r="AO2406" s="5" t="s">
        <v>1203</v>
      </c>
    </row>
    <row r="2407" spans="1:41" ht="15" x14ac:dyDescent="0.25">
      <c r="A2407">
        <v>2019</v>
      </c>
      <c r="B2407" s="5" t="s">
        <v>1808</v>
      </c>
      <c r="C2407" s="5" t="s">
        <v>363</v>
      </c>
      <c r="D2407" s="5" t="s">
        <v>91</v>
      </c>
      <c r="E2407" s="5" t="s">
        <v>115</v>
      </c>
      <c r="F2407" s="5" t="s">
        <v>116</v>
      </c>
      <c r="G2407" s="5" t="s">
        <v>97</v>
      </c>
      <c r="H2407" s="5" t="s">
        <v>319</v>
      </c>
      <c r="I2407">
        <v>1017.4862304</v>
      </c>
      <c r="J2407">
        <v>776.125</v>
      </c>
      <c r="K2407">
        <v>157.94158452377249</v>
      </c>
      <c r="L2407">
        <v>557.11959999999999</v>
      </c>
      <c r="M2407">
        <v>2001.2468749999989</v>
      </c>
      <c r="N2407">
        <v>88.89074868673282</v>
      </c>
      <c r="O2407">
        <v>1680.4089120000001</v>
      </c>
      <c r="P2407">
        <v>1096.58604292416</v>
      </c>
      <c r="Q2407">
        <v>134.08847434245851</v>
      </c>
      <c r="R2407">
        <v>1817.501774321837</v>
      </c>
      <c r="S2407">
        <v>2655.5904</v>
      </c>
      <c r="T2407">
        <v>2922.671058124999</v>
      </c>
      <c r="U2407">
        <v>109.32564816</v>
      </c>
      <c r="V2407">
        <v>38</v>
      </c>
      <c r="W2407">
        <v>1188.6548171009999</v>
      </c>
      <c r="X2407">
        <v>496.61403782646528</v>
      </c>
      <c r="Y2407">
        <v>2697.0403999999999</v>
      </c>
      <c r="Z2407">
        <v>1111.9733401190399</v>
      </c>
      <c r="AA2407">
        <v>34450.585353531787</v>
      </c>
      <c r="AB2407">
        <v>647</v>
      </c>
      <c r="AC2407">
        <v>590.35519999999997</v>
      </c>
      <c r="AD2407">
        <v>781.65214390542917</v>
      </c>
      <c r="AE2407">
        <v>1591.4066157590071</v>
      </c>
      <c r="AF2407">
        <v>1542.6755537289889</v>
      </c>
      <c r="AG2407">
        <v>11954.43740823201</v>
      </c>
      <c r="AH2407">
        <v>1962.631098885761</v>
      </c>
      <c r="AI2407">
        <v>434.03407199999998</v>
      </c>
      <c r="AJ2407">
        <v>2107.7391034989951</v>
      </c>
      <c r="AK2407">
        <v>835.97327774999962</v>
      </c>
      <c r="AL2407">
        <v>77445.7578125</v>
      </c>
      <c r="AM2407">
        <v>61681.3359375</v>
      </c>
      <c r="AN2407">
        <v>15764.419921875</v>
      </c>
      <c r="AO2407" s="5" t="s">
        <v>3033</v>
      </c>
    </row>
    <row r="2408" spans="1:41" ht="15" x14ac:dyDescent="0.25">
      <c r="A2408">
        <v>2019</v>
      </c>
      <c r="B2408" s="5" t="s">
        <v>803</v>
      </c>
      <c r="C2408" s="5" t="s">
        <v>363</v>
      </c>
      <c r="D2408" s="5" t="s">
        <v>91</v>
      </c>
      <c r="E2408" s="5" t="s">
        <v>115</v>
      </c>
      <c r="F2408" s="5" t="s">
        <v>116</v>
      </c>
      <c r="G2408" s="5" t="s">
        <v>97</v>
      </c>
      <c r="H2408" s="5" t="s">
        <v>319</v>
      </c>
      <c r="I2408">
        <v>826.08591624999963</v>
      </c>
      <c r="J2408">
        <v>2147.3351406000002</v>
      </c>
      <c r="K2408">
        <v>160.15251000000001</v>
      </c>
      <c r="L2408">
        <v>364.32207</v>
      </c>
      <c r="M2408">
        <v>1040.4000000000001</v>
      </c>
      <c r="N2408">
        <v>260.83256634610001</v>
      </c>
      <c r="O2408">
        <v>1386.7670000000001</v>
      </c>
      <c r="P2408">
        <v>1334</v>
      </c>
      <c r="Q2408">
        <v>47.862708088981123</v>
      </c>
      <c r="R2408">
        <v>1677.880289795417</v>
      </c>
      <c r="S2408">
        <v>2110.9409999999998</v>
      </c>
      <c r="T2408">
        <v>2879.6912950000001</v>
      </c>
      <c r="U2408">
        <v>300.92950000000002</v>
      </c>
      <c r="V2408">
        <v>194</v>
      </c>
      <c r="W2408">
        <v>1088.3084040000001</v>
      </c>
      <c r="X2408">
        <v>900.65178420593611</v>
      </c>
      <c r="Y2408">
        <v>2389.7136</v>
      </c>
      <c r="Z2408">
        <v>1758.864664990381</v>
      </c>
      <c r="AA2408">
        <v>5331.6292745215469</v>
      </c>
      <c r="AB2408">
        <v>252</v>
      </c>
      <c r="AC2408">
        <v>549.20476000000008</v>
      </c>
      <c r="AD2408">
        <v>1394.223268764456</v>
      </c>
      <c r="AE2408">
        <v>3429.1914847200001</v>
      </c>
      <c r="AF2408">
        <v>1482.8062742677801</v>
      </c>
      <c r="AG2408">
        <v>1739</v>
      </c>
      <c r="AH2408">
        <v>3292.0783180546869</v>
      </c>
      <c r="AI2408">
        <v>992.54160000000002</v>
      </c>
      <c r="AJ2408">
        <v>2587.2251040000001</v>
      </c>
      <c r="AK2408">
        <v>1136.1168</v>
      </c>
      <c r="AL2408">
        <v>43054.7578125</v>
      </c>
      <c r="AM2408">
        <v>26420.8828125</v>
      </c>
      <c r="AN2408">
        <v>16633.873046875</v>
      </c>
      <c r="AO2408" s="5" t="s">
        <v>1204</v>
      </c>
    </row>
    <row r="2409" spans="1:41" ht="15" x14ac:dyDescent="0.25">
      <c r="A2409">
        <v>2019</v>
      </c>
      <c r="B2409" s="5" t="s">
        <v>1806</v>
      </c>
      <c r="C2409" s="5" t="s">
        <v>363</v>
      </c>
      <c r="D2409" s="5" t="s">
        <v>91</v>
      </c>
      <c r="E2409" s="5" t="s">
        <v>115</v>
      </c>
      <c r="F2409" s="5" t="s">
        <v>116</v>
      </c>
      <c r="G2409" s="5" t="s">
        <v>97</v>
      </c>
      <c r="H2409" s="5" t="s">
        <v>319</v>
      </c>
      <c r="I2409">
        <v>1400</v>
      </c>
      <c r="J2409">
        <v>327.04000000000002</v>
      </c>
      <c r="K2409">
        <v>184</v>
      </c>
      <c r="L2409">
        <v>506.77308866880003</v>
      </c>
      <c r="M2409">
        <v>1805.6249999999991</v>
      </c>
      <c r="N2409">
        <v>91.325856684265091</v>
      </c>
      <c r="O2409">
        <v>1519.85</v>
      </c>
      <c r="P2409">
        <v>7070.463999999999</v>
      </c>
      <c r="Q2409">
        <v>53.503745400000007</v>
      </c>
      <c r="R2409">
        <v>362.18689214335927</v>
      </c>
      <c r="S2409">
        <v>1584</v>
      </c>
      <c r="T2409">
        <v>2076</v>
      </c>
      <c r="U2409">
        <v>120</v>
      </c>
      <c r="V2409">
        <v>0</v>
      </c>
      <c r="W2409">
        <v>587.8930350475041</v>
      </c>
      <c r="X2409">
        <v>530</v>
      </c>
      <c r="Y2409">
        <v>215</v>
      </c>
      <c r="Z2409">
        <v>283.68045080985598</v>
      </c>
      <c r="AA2409">
        <v>27330.89308243569</v>
      </c>
      <c r="AB2409">
        <v>334</v>
      </c>
      <c r="AC2409">
        <v>747.62089999999989</v>
      </c>
      <c r="AD2409">
        <v>780.37170119999996</v>
      </c>
      <c r="AE2409">
        <v>3325.404972561741</v>
      </c>
      <c r="AF2409">
        <v>698.22069994368007</v>
      </c>
      <c r="AG2409">
        <v>6048.6449863567068</v>
      </c>
      <c r="AH2409">
        <v>1739.3875</v>
      </c>
      <c r="AI2409">
        <v>560.87304802560004</v>
      </c>
      <c r="AJ2409">
        <v>789.39410153076381</v>
      </c>
      <c r="AK2409">
        <v>793</v>
      </c>
      <c r="AL2409">
        <v>61865.15234375</v>
      </c>
      <c r="AM2409">
        <v>49370.15234375</v>
      </c>
      <c r="AN2409">
        <v>12495.0009765625</v>
      </c>
      <c r="AO2409" s="5" t="s">
        <v>3035</v>
      </c>
    </row>
    <row r="2410" spans="1:41" ht="15" x14ac:dyDescent="0.25">
      <c r="A2410">
        <v>2019</v>
      </c>
      <c r="B2410" s="5" t="s">
        <v>1807</v>
      </c>
      <c r="C2410" s="5" t="s">
        <v>363</v>
      </c>
      <c r="D2410" s="5" t="s">
        <v>91</v>
      </c>
      <c r="E2410" s="5" t="s">
        <v>115</v>
      </c>
      <c r="F2410" s="5" t="s">
        <v>116</v>
      </c>
      <c r="G2410" s="5" t="s">
        <v>97</v>
      </c>
      <c r="H2410" s="5" t="s">
        <v>319</v>
      </c>
      <c r="I2410">
        <v>499.8</v>
      </c>
      <c r="J2410">
        <v>768.2</v>
      </c>
      <c r="K2410">
        <v>178.4630979887923</v>
      </c>
      <c r="L2410">
        <v>562.94279999999992</v>
      </c>
      <c r="M2410">
        <v>2047.787499999999</v>
      </c>
      <c r="N2410">
        <v>89</v>
      </c>
      <c r="O2410">
        <v>535.54999999999995</v>
      </c>
      <c r="P2410">
        <v>5177.1837119323573</v>
      </c>
      <c r="Q2410">
        <v>128.7446570186282</v>
      </c>
      <c r="R2410">
        <v>446.83953323995797</v>
      </c>
      <c r="S2410">
        <v>3220.1645815145089</v>
      </c>
      <c r="T2410">
        <v>1727.9464554240001</v>
      </c>
      <c r="U2410">
        <v>131.19077779200001</v>
      </c>
      <c r="V2410">
        <v>461</v>
      </c>
      <c r="W2410">
        <v>1245.8794161599999</v>
      </c>
      <c r="X2410">
        <v>317.2754405</v>
      </c>
      <c r="Y2410">
        <v>2932</v>
      </c>
      <c r="Z2410">
        <v>1115.0999999999999</v>
      </c>
      <c r="AA2410">
        <v>34879.813786596118</v>
      </c>
      <c r="AB2410">
        <v>565</v>
      </c>
      <c r="AC2410">
        <v>736.80000000000007</v>
      </c>
      <c r="AD2410">
        <v>863.89953653402051</v>
      </c>
      <c r="AE2410">
        <v>2143.2156768</v>
      </c>
      <c r="AF2410">
        <v>1352.230516102793</v>
      </c>
      <c r="AG2410">
        <v>18764</v>
      </c>
      <c r="AH2410">
        <v>2431.901477008475</v>
      </c>
      <c r="AI2410">
        <v>379.93368816000009</v>
      </c>
      <c r="AJ2410">
        <v>4134.6773909553422</v>
      </c>
      <c r="AK2410">
        <v>807.1672665845274</v>
      </c>
      <c r="AL2410">
        <v>88643.7109375</v>
      </c>
      <c r="AM2410">
        <v>74322.7421875</v>
      </c>
      <c r="AN2410">
        <v>14320.9677734375</v>
      </c>
      <c r="AO2410" s="5" t="s">
        <v>3034</v>
      </c>
    </row>
    <row r="2411" spans="1:41" ht="15" x14ac:dyDescent="0.25">
      <c r="A2411">
        <v>2019</v>
      </c>
      <c r="B2411" s="5" t="s">
        <v>803</v>
      </c>
      <c r="C2411" s="5" t="s">
        <v>363</v>
      </c>
      <c r="D2411" s="5" t="s">
        <v>91</v>
      </c>
      <c r="E2411" s="5" t="s">
        <v>27</v>
      </c>
      <c r="F2411" s="5" t="s">
        <v>27</v>
      </c>
      <c r="G2411" s="5" t="s">
        <v>94</v>
      </c>
      <c r="H2411" s="5" t="s">
        <v>319</v>
      </c>
      <c r="I2411">
        <v>5730</v>
      </c>
      <c r="J2411">
        <v>11713.5</v>
      </c>
      <c r="K2411">
        <v>0</v>
      </c>
      <c r="L2411">
        <v>130</v>
      </c>
      <c r="M2411">
        <v>6775</v>
      </c>
      <c r="N2411">
        <v>1271</v>
      </c>
      <c r="O2411">
        <v>388.40300000000002</v>
      </c>
      <c r="P2411">
        <v>8847.4</v>
      </c>
      <c r="Q2411">
        <v>0</v>
      </c>
      <c r="R2411">
        <v>2138.1320734312499</v>
      </c>
      <c r="S2411">
        <v>6400</v>
      </c>
      <c r="T2411">
        <v>0</v>
      </c>
      <c r="U2411">
        <v>185</v>
      </c>
      <c r="V2411">
        <v>4444</v>
      </c>
      <c r="W2411">
        <v>2600</v>
      </c>
      <c r="X2411">
        <v>3119.0449035208539</v>
      </c>
      <c r="Y2411">
        <v>14349</v>
      </c>
      <c r="Z2411">
        <v>320.796808</v>
      </c>
      <c r="AA2411">
        <v>46724.667104891982</v>
      </c>
      <c r="AB2411">
        <v>136</v>
      </c>
      <c r="AC2411">
        <v>2820.8249999999998</v>
      </c>
      <c r="AD2411">
        <v>6944.3205616590003</v>
      </c>
      <c r="AE2411">
        <v>5062.6740399999999</v>
      </c>
      <c r="AF2411">
        <v>3327.73812</v>
      </c>
      <c r="AG2411">
        <v>34016</v>
      </c>
      <c r="AH2411">
        <v>2104.7494724616608</v>
      </c>
      <c r="AI2411">
        <v>195</v>
      </c>
      <c r="AJ2411">
        <v>5388</v>
      </c>
      <c r="AK2411">
        <v>227</v>
      </c>
      <c r="AL2411">
        <v>175358.25</v>
      </c>
      <c r="AM2411">
        <v>146468.71875</v>
      </c>
      <c r="AN2411">
        <v>28889.517578125</v>
      </c>
      <c r="AO2411" s="5" t="s">
        <v>1205</v>
      </c>
    </row>
    <row r="2412" spans="1:41" ht="15" x14ac:dyDescent="0.25">
      <c r="A2412">
        <v>2019</v>
      </c>
      <c r="B2412" s="5" t="s">
        <v>1808</v>
      </c>
      <c r="C2412" s="5" t="s">
        <v>363</v>
      </c>
      <c r="D2412" s="5" t="s">
        <v>91</v>
      </c>
      <c r="E2412" s="5" t="s">
        <v>27</v>
      </c>
      <c r="F2412" s="5" t="s">
        <v>27</v>
      </c>
      <c r="G2412" s="5" t="s">
        <v>94</v>
      </c>
      <c r="H2412" s="5" t="s">
        <v>319</v>
      </c>
      <c r="I2412">
        <v>752.85792072872152</v>
      </c>
      <c r="J2412">
        <v>6586.0502279381117</v>
      </c>
      <c r="K2412">
        <v>41.252488807053233</v>
      </c>
      <c r="L2412">
        <v>295.98660719060695</v>
      </c>
      <c r="M2412">
        <v>8362.7818793823444</v>
      </c>
      <c r="N2412">
        <v>1320.0796418257034</v>
      </c>
      <c r="O2412">
        <v>1121.0334791564596</v>
      </c>
      <c r="P2412">
        <v>9888.9793752700461</v>
      </c>
      <c r="Q2412">
        <v>0</v>
      </c>
      <c r="R2412">
        <v>2185.6060833283</v>
      </c>
      <c r="S2412">
        <v>5775.3484329874527</v>
      </c>
      <c r="T2412">
        <v>0</v>
      </c>
      <c r="U2412">
        <v>154.69683302644961</v>
      </c>
      <c r="V2412">
        <v>10214.116228626381</v>
      </c>
      <c r="W2412">
        <v>4302.6345825756516</v>
      </c>
      <c r="X2412">
        <v>110.74511375255733</v>
      </c>
      <c r="Y2412">
        <v>24782.253594409562</v>
      </c>
      <c r="Z2412">
        <v>2019.5532324453275</v>
      </c>
      <c r="AA2412">
        <v>29609.98653985306</v>
      </c>
      <c r="AB2412">
        <v>175.32307742997622</v>
      </c>
      <c r="AC2412">
        <v>1835.4779238588246</v>
      </c>
      <c r="AD2412">
        <v>4119.0176345185891</v>
      </c>
      <c r="AE2412">
        <v>6590.5739289191179</v>
      </c>
      <c r="AF2412">
        <v>7467.2511938348025</v>
      </c>
      <c r="AG2412">
        <v>30922.550076831729</v>
      </c>
      <c r="AH2412">
        <v>9154.3956597560609</v>
      </c>
      <c r="AI2412">
        <v>201.10588293438451</v>
      </c>
      <c r="AJ2412">
        <v>7477.0135962783979</v>
      </c>
      <c r="AK2412">
        <v>222.76343955808744</v>
      </c>
      <c r="AL2412">
        <v>175689.421875</v>
      </c>
      <c r="AM2412">
        <v>142103.03125</v>
      </c>
      <c r="AN2412">
        <v>33586.3984375</v>
      </c>
      <c r="AO2412" s="5" t="s">
        <v>3037</v>
      </c>
    </row>
    <row r="2413" spans="1:41" ht="15" x14ac:dyDescent="0.25">
      <c r="A2413">
        <v>2019</v>
      </c>
      <c r="B2413" s="5" t="s">
        <v>1807</v>
      </c>
      <c r="C2413" s="5" t="s">
        <v>363</v>
      </c>
      <c r="D2413" s="5" t="s">
        <v>91</v>
      </c>
      <c r="E2413" s="5" t="s">
        <v>27</v>
      </c>
      <c r="F2413" s="5" t="s">
        <v>27</v>
      </c>
      <c r="G2413" s="5" t="s">
        <v>94</v>
      </c>
      <c r="H2413" s="5" t="s">
        <v>319</v>
      </c>
      <c r="I2413">
        <v>1089.261297475721</v>
      </c>
      <c r="J2413">
        <v>7527.4803305160285</v>
      </c>
      <c r="K2413">
        <v>42.301409610707616</v>
      </c>
      <c r="L2413">
        <v>309.85782539843325</v>
      </c>
      <c r="M2413">
        <v>11233.800281648573</v>
      </c>
      <c r="N2413">
        <v>1847.5140647476551</v>
      </c>
      <c r="O2413">
        <v>892.39053714748775</v>
      </c>
      <c r="P2413">
        <v>6782.7137705048863</v>
      </c>
      <c r="Q2413">
        <v>0</v>
      </c>
      <c r="R2413">
        <v>4295.2366641587232</v>
      </c>
      <c r="S2413">
        <v>4758.9085812046069</v>
      </c>
      <c r="T2413">
        <v>105.75352402676903</v>
      </c>
      <c r="U2413">
        <v>158.63028604015355</v>
      </c>
      <c r="V2413">
        <v>5345.8406395531747</v>
      </c>
      <c r="W2413">
        <v>2675.5641578772565</v>
      </c>
      <c r="X2413">
        <v>2564.5229576491492</v>
      </c>
      <c r="Y2413">
        <v>11283.901013656256</v>
      </c>
      <c r="Z2413">
        <v>1193.9572862622224</v>
      </c>
      <c r="AA2413">
        <v>29884.0251206834</v>
      </c>
      <c r="AB2413">
        <v>179.78099084550735</v>
      </c>
      <c r="AC2413">
        <v>550.44709255933276</v>
      </c>
      <c r="AD2413">
        <v>5557.6120714167791</v>
      </c>
      <c r="AE2413">
        <v>6797.5721406306466</v>
      </c>
      <c r="AF2413">
        <v>6653.4027374823681</v>
      </c>
      <c r="AG2413">
        <v>48052.286247283315</v>
      </c>
      <c r="AH2413">
        <v>17477.449563896869</v>
      </c>
      <c r="AI2413">
        <v>206.2193718521996</v>
      </c>
      <c r="AJ2413">
        <v>5911.5318593030352</v>
      </c>
      <c r="AK2413">
        <v>521.76562871554677</v>
      </c>
      <c r="AL2413">
        <v>183899.71875</v>
      </c>
      <c r="AM2413">
        <v>137683.65625</v>
      </c>
      <c r="AN2413">
        <v>46216.0703125</v>
      </c>
      <c r="AO2413" s="5" t="s">
        <v>3036</v>
      </c>
    </row>
    <row r="2414" spans="1:41" ht="15" x14ac:dyDescent="0.25">
      <c r="A2414">
        <v>2019</v>
      </c>
      <c r="B2414" s="5" t="s">
        <v>1806</v>
      </c>
      <c r="C2414" s="5" t="s">
        <v>363</v>
      </c>
      <c r="D2414" s="5" t="s">
        <v>91</v>
      </c>
      <c r="E2414" s="5" t="s">
        <v>27</v>
      </c>
      <c r="F2414" s="5" t="s">
        <v>27</v>
      </c>
      <c r="G2414" s="5" t="s">
        <v>94</v>
      </c>
      <c r="H2414" s="5" t="s">
        <v>319</v>
      </c>
      <c r="I2414">
        <v>889.14080177446465</v>
      </c>
      <c r="J2414">
        <v>4638.5297249197974</v>
      </c>
      <c r="K2414">
        <v>42.850159121660944</v>
      </c>
      <c r="L2414">
        <v>278.52603429079613</v>
      </c>
      <c r="M2414">
        <v>5904.2162999758575</v>
      </c>
      <c r="N2414">
        <v>1859.3219669877706</v>
      </c>
      <c r="O2414">
        <v>1285.5047736498284</v>
      </c>
      <c r="P2414">
        <v>5674.2180708903425</v>
      </c>
      <c r="Q2414">
        <v>739.16524484865135</v>
      </c>
      <c r="R2414">
        <v>4442.5684484785961</v>
      </c>
      <c r="S2414">
        <v>5356.2698902076181</v>
      </c>
      <c r="T2414">
        <v>910.5658813352951</v>
      </c>
      <c r="U2414">
        <v>179.18676930485299</v>
      </c>
      <c r="V2414">
        <v>5436.613938560733</v>
      </c>
      <c r="W2414">
        <v>2153.2204958634625</v>
      </c>
      <c r="X2414">
        <v>2839.3437985241503</v>
      </c>
      <c r="Y2414">
        <v>12626.870639175439</v>
      </c>
      <c r="Z2414">
        <v>1712.9351108883964</v>
      </c>
      <c r="AA2414">
        <v>28396.648364996618</v>
      </c>
      <c r="AB2414">
        <v>176.75690637685142</v>
      </c>
      <c r="AC2414">
        <v>549.3037421211169</v>
      </c>
      <c r="AD2414">
        <v>4188.6030541423579</v>
      </c>
      <c r="AE2414">
        <v>7584.4781645339872</v>
      </c>
      <c r="AF2414">
        <v>2160.7192737097535</v>
      </c>
      <c r="AG2414">
        <v>27396.939848457874</v>
      </c>
      <c r="AH2414">
        <v>13151.603828761126</v>
      </c>
      <c r="AI2414">
        <v>208.89452571809713</v>
      </c>
      <c r="AJ2414">
        <v>6260.2633578178165</v>
      </c>
      <c r="AK2414">
        <v>441.35663895310773</v>
      </c>
      <c r="AL2414">
        <v>147484.609375</v>
      </c>
      <c r="AM2414">
        <v>110825.421875</v>
      </c>
      <c r="AN2414">
        <v>36659.1875</v>
      </c>
      <c r="AO2414" s="5" t="s">
        <v>3038</v>
      </c>
    </row>
    <row r="2415" spans="1:41" ht="15" x14ac:dyDescent="0.25">
      <c r="A2415">
        <v>2019</v>
      </c>
      <c r="B2415" s="5" t="s">
        <v>803</v>
      </c>
      <c r="C2415" s="5" t="s">
        <v>363</v>
      </c>
      <c r="D2415" s="5" t="s">
        <v>91</v>
      </c>
      <c r="E2415" s="5" t="s">
        <v>27</v>
      </c>
      <c r="F2415" s="5" t="s">
        <v>27</v>
      </c>
      <c r="G2415" s="5" t="s">
        <v>97</v>
      </c>
      <c r="H2415" s="5" t="s">
        <v>319</v>
      </c>
      <c r="I2415">
        <v>5991.7370887499974</v>
      </c>
      <c r="J2415">
        <v>12442.6466334</v>
      </c>
      <c r="K2415">
        <v>0</v>
      </c>
      <c r="L2415">
        <v>137.28077999999999</v>
      </c>
      <c r="M2415">
        <v>7048.71</v>
      </c>
      <c r="N2415">
        <v>1320.7896088681</v>
      </c>
      <c r="O2415">
        <v>388.40300000000002</v>
      </c>
      <c r="P2415">
        <v>9398</v>
      </c>
      <c r="Q2415">
        <v>0</v>
      </c>
      <c r="R2415">
        <v>2211.2629908362678</v>
      </c>
      <c r="S2415">
        <v>6671.616</v>
      </c>
      <c r="T2415">
        <v>0</v>
      </c>
      <c r="U2415">
        <v>188.71850000000001</v>
      </c>
      <c r="V2415">
        <v>4635</v>
      </c>
      <c r="W2415">
        <v>2710.3465999999989</v>
      </c>
      <c r="X2415">
        <v>3309.955403975559</v>
      </c>
      <c r="Y2415">
        <v>15074</v>
      </c>
      <c r="Z2415">
        <v>333.75667824639191</v>
      </c>
      <c r="AA2415">
        <v>50242.511502149879</v>
      </c>
      <c r="AB2415">
        <v>136</v>
      </c>
      <c r="AC2415">
        <v>2931.3251799999998</v>
      </c>
      <c r="AD2415">
        <v>7224.8641680294613</v>
      </c>
      <c r="AE2415">
        <v>5267.2060712160001</v>
      </c>
      <c r="AF2415">
        <v>3514.1114211487211</v>
      </c>
      <c r="AG2415">
        <v>36193</v>
      </c>
      <c r="AH2415">
        <v>2250.0406245260829</v>
      </c>
      <c r="AI2415">
        <v>202.87799999999999</v>
      </c>
      <c r="AJ2415">
        <v>5717.7887039999996</v>
      </c>
      <c r="AK2415">
        <v>236.17080000000001</v>
      </c>
      <c r="AL2415">
        <v>185778.109375</v>
      </c>
      <c r="AM2415">
        <v>155599.125</v>
      </c>
      <c r="AN2415">
        <v>30178.982421875</v>
      </c>
      <c r="AO2415" s="5" t="s">
        <v>1206</v>
      </c>
    </row>
    <row r="2416" spans="1:41" ht="15" x14ac:dyDescent="0.25">
      <c r="A2416">
        <v>2019</v>
      </c>
      <c r="B2416" s="5" t="s">
        <v>1808</v>
      </c>
      <c r="C2416" s="5" t="s">
        <v>363</v>
      </c>
      <c r="D2416" s="5" t="s">
        <v>91</v>
      </c>
      <c r="E2416" s="5" t="s">
        <v>27</v>
      </c>
      <c r="F2416" s="5" t="s">
        <v>27</v>
      </c>
      <c r="G2416" s="5" t="s">
        <v>97</v>
      </c>
      <c r="H2416" s="5" t="s">
        <v>319</v>
      </c>
      <c r="I2416">
        <v>790.17547679999996</v>
      </c>
      <c r="J2416">
        <v>6912.5</v>
      </c>
      <c r="K2416">
        <v>43.501797796775989</v>
      </c>
      <c r="L2416">
        <v>318.51260000000002</v>
      </c>
      <c r="M2416">
        <v>8717.0406249999978</v>
      </c>
      <c r="N2416">
        <v>1370.845280952024</v>
      </c>
      <c r="O2416">
        <v>1086.9971840000001</v>
      </c>
      <c r="P2416">
        <v>10379.154921231169</v>
      </c>
      <c r="Q2416">
        <v>2265.242662125871</v>
      </c>
      <c r="R2416">
        <v>2318.7181752193692</v>
      </c>
      <c r="S2416">
        <v>5948.5224959999996</v>
      </c>
      <c r="T2416">
        <v>0</v>
      </c>
      <c r="U2416">
        <v>160.77301199999999</v>
      </c>
      <c r="V2416">
        <v>10550</v>
      </c>
      <c r="W2416">
        <v>4431.696065187999</v>
      </c>
      <c r="X2416">
        <v>113.9554039755584</v>
      </c>
      <c r="Y2416">
        <v>26369.444</v>
      </c>
      <c r="Z2416">
        <v>2098.5337117409281</v>
      </c>
      <c r="AA2416">
        <v>31165.62494051511</v>
      </c>
      <c r="AB2416">
        <v>170</v>
      </c>
      <c r="AC2416">
        <v>1877.39599</v>
      </c>
      <c r="AD2416">
        <v>4280.5033903514186</v>
      </c>
      <c r="AE2416">
        <v>6991.9660595198957</v>
      </c>
      <c r="AF2416">
        <v>7998.4343996581902</v>
      </c>
      <c r="AG2416">
        <v>33580.639028972451</v>
      </c>
      <c r="AH2416">
        <v>9702.7039857662694</v>
      </c>
      <c r="AI2416">
        <v>206.93556000000001</v>
      </c>
      <c r="AJ2416">
        <v>7881.9386204346683</v>
      </c>
      <c r="AK2416">
        <v>239.48306099999999</v>
      </c>
      <c r="AL2416">
        <v>187971.234375</v>
      </c>
      <c r="AM2416">
        <v>153029.90625</v>
      </c>
      <c r="AN2416">
        <v>34941.34375</v>
      </c>
      <c r="AO2416" s="5" t="s">
        <v>3040</v>
      </c>
    </row>
    <row r="2417" spans="1:41" ht="15" x14ac:dyDescent="0.25">
      <c r="A2417">
        <v>2019</v>
      </c>
      <c r="B2417" s="5" t="s">
        <v>1807</v>
      </c>
      <c r="C2417" s="5" t="s">
        <v>363</v>
      </c>
      <c r="D2417" s="5" t="s">
        <v>91</v>
      </c>
      <c r="E2417" s="5" t="s">
        <v>27</v>
      </c>
      <c r="F2417" s="5" t="s">
        <v>27</v>
      </c>
      <c r="G2417" s="5" t="s">
        <v>97</v>
      </c>
      <c r="H2417" s="5" t="s">
        <v>319</v>
      </c>
      <c r="I2417">
        <v>1050.5999999999999</v>
      </c>
      <c r="J2417">
        <v>7967.2000000000007</v>
      </c>
      <c r="K2417">
        <v>44.545840943898618</v>
      </c>
      <c r="L2417">
        <v>328.5702</v>
      </c>
      <c r="M2417">
        <v>11684.887500000001</v>
      </c>
      <c r="N2417">
        <v>1976</v>
      </c>
      <c r="O2417">
        <v>956</v>
      </c>
      <c r="P2417">
        <v>7129.7292806136002</v>
      </c>
      <c r="Q2417">
        <v>0</v>
      </c>
      <c r="R2417">
        <v>4598.9772982160912</v>
      </c>
      <c r="S2417">
        <v>5573.3617756981894</v>
      </c>
      <c r="T2417">
        <v>115.19643036159999</v>
      </c>
      <c r="U2417">
        <v>163.98847223999999</v>
      </c>
      <c r="V2417">
        <v>5581</v>
      </c>
      <c r="W2417">
        <v>2738.5533648000001</v>
      </c>
      <c r="X2417">
        <v>2761.43619816</v>
      </c>
      <c r="Y2417">
        <v>12398</v>
      </c>
      <c r="Z2417">
        <v>1398.8309999999999</v>
      </c>
      <c r="AA2417">
        <v>31553.92523269917</v>
      </c>
      <c r="AB2417">
        <v>170</v>
      </c>
      <c r="AC2417">
        <v>586</v>
      </c>
      <c r="AD2417">
        <v>6508.7576603862017</v>
      </c>
      <c r="AE2417">
        <v>6957.6033164399996</v>
      </c>
      <c r="AF2417">
        <v>7055.2012527428669</v>
      </c>
      <c r="AG2417">
        <v>51997</v>
      </c>
      <c r="AH2417">
        <v>19745.04277953543</v>
      </c>
      <c r="AI2417">
        <v>211.0742712</v>
      </c>
      <c r="AJ2417">
        <v>6678.517310422706</v>
      </c>
      <c r="AK2417">
        <v>588.3635776076718</v>
      </c>
      <c r="AL2417">
        <v>198518.359375</v>
      </c>
      <c r="AM2417">
        <v>147421.140625</v>
      </c>
      <c r="AN2417">
        <v>51097.21875</v>
      </c>
      <c r="AO2417" s="5" t="s">
        <v>3041</v>
      </c>
    </row>
    <row r="2418" spans="1:41" ht="15" x14ac:dyDescent="0.25">
      <c r="A2418">
        <v>2019</v>
      </c>
      <c r="B2418" s="5" t="s">
        <v>1806</v>
      </c>
      <c r="C2418" s="5" t="s">
        <v>363</v>
      </c>
      <c r="D2418" s="5" t="s">
        <v>91</v>
      </c>
      <c r="E2418" s="5" t="s">
        <v>27</v>
      </c>
      <c r="F2418" s="5" t="s">
        <v>27</v>
      </c>
      <c r="G2418" s="5" t="s">
        <v>97</v>
      </c>
      <c r="H2418" s="5" t="s">
        <v>319</v>
      </c>
      <c r="I2418">
        <v>929.60000000000014</v>
      </c>
      <c r="J2418">
        <v>4425.26</v>
      </c>
      <c r="K2418">
        <v>46</v>
      </c>
      <c r="L2418">
        <v>292.80222900863998</v>
      </c>
      <c r="M2418">
        <v>6200.4374999999973</v>
      </c>
      <c r="N2418">
        <v>2012.8218813212029</v>
      </c>
      <c r="O2418">
        <v>1356</v>
      </c>
      <c r="P2418">
        <v>6017.1647999999996</v>
      </c>
      <c r="Q2418">
        <v>782.98163999999997</v>
      </c>
      <c r="R2418">
        <v>4649.6965883269104</v>
      </c>
      <c r="S2418">
        <v>5657</v>
      </c>
      <c r="T2418">
        <v>961.7</v>
      </c>
      <c r="U2418">
        <v>150</v>
      </c>
      <c r="V2418">
        <v>5741.8966804199199</v>
      </c>
      <c r="W2418">
        <v>2217.007505526235</v>
      </c>
      <c r="X2418">
        <v>3164.8190370890002</v>
      </c>
      <c r="Y2418">
        <v>14896</v>
      </c>
      <c r="Z2418">
        <v>1814.4201633798391</v>
      </c>
      <c r="AA2418">
        <v>30224.335605996941</v>
      </c>
      <c r="AB2418">
        <v>165</v>
      </c>
      <c r="AC2418">
        <v>594.65235999999993</v>
      </c>
      <c r="AD2418">
        <v>4436.8959599999998</v>
      </c>
      <c r="AE2418">
        <v>7834.5633193152544</v>
      </c>
      <c r="AF2418">
        <v>2271.4695996554879</v>
      </c>
      <c r="AG2418">
        <v>28995.837844888829</v>
      </c>
      <c r="AH2418">
        <v>13934.202954311249</v>
      </c>
      <c r="AI2418">
        <v>215.29575662400001</v>
      </c>
      <c r="AJ2418">
        <v>6678.517310422706</v>
      </c>
      <c r="AK2418">
        <v>553</v>
      </c>
      <c r="AL2418">
        <v>157219.390625</v>
      </c>
      <c r="AM2418">
        <v>118312.015625</v>
      </c>
      <c r="AN2418">
        <v>38907.359375</v>
      </c>
      <c r="AO2418" s="5" t="s">
        <v>3039</v>
      </c>
    </row>
    <row r="2419" spans="1:41" ht="15" x14ac:dyDescent="0.25">
      <c r="A2419">
        <v>2019</v>
      </c>
      <c r="B2419" s="5" t="s">
        <v>1806</v>
      </c>
      <c r="C2419" s="5" t="s">
        <v>363</v>
      </c>
      <c r="D2419" s="5" t="s">
        <v>91</v>
      </c>
      <c r="E2419" s="5" t="s">
        <v>453</v>
      </c>
      <c r="F2419" s="5" t="s">
        <v>453</v>
      </c>
      <c r="G2419" s="5" t="s">
        <v>97</v>
      </c>
      <c r="H2419" s="5" t="s">
        <v>319</v>
      </c>
      <c r="I2419">
        <v>2173.3539839999999</v>
      </c>
      <c r="J2419">
        <v>4217</v>
      </c>
      <c r="K2419">
        <v>232</v>
      </c>
      <c r="L2419">
        <v>290</v>
      </c>
      <c r="M2419">
        <v>787.49999999999966</v>
      </c>
      <c r="N2419">
        <v>81.178539274902292</v>
      </c>
      <c r="O2419">
        <v>0</v>
      </c>
      <c r="P2419">
        <v>550</v>
      </c>
      <c r="Q2419">
        <v>66</v>
      </c>
      <c r="R2419">
        <v>728.21914013047956</v>
      </c>
      <c r="S2419">
        <v>5657</v>
      </c>
      <c r="T2419">
        <v>0</v>
      </c>
      <c r="U2419"/>
      <c r="V2419">
        <v>113</v>
      </c>
      <c r="W2419">
        <v>1014.551</v>
      </c>
      <c r="X2419">
        <v>1036.936359448272</v>
      </c>
      <c r="Y2419">
        <v>2631</v>
      </c>
      <c r="Z2419">
        <v>994.5</v>
      </c>
      <c r="AA2419">
        <v>16677.880852468599</v>
      </c>
      <c r="AB2419">
        <v>0</v>
      </c>
      <c r="AC2419">
        <v>182.07186665942379</v>
      </c>
      <c r="AD2419">
        <v>2098.6517890800001</v>
      </c>
      <c r="AE2419">
        <v>1103.8128906249999</v>
      </c>
      <c r="AF2419">
        <v>5747.9329879234574</v>
      </c>
      <c r="AG2419">
        <v>27172.036266178609</v>
      </c>
      <c r="AH2419">
        <v>4317.4466549375002</v>
      </c>
      <c r="AI2419">
        <v>0</v>
      </c>
      <c r="AJ2419">
        <v>4797.3905033039036</v>
      </c>
      <c r="AK2419"/>
      <c r="AL2419">
        <v>82669.4609375</v>
      </c>
      <c r="AM2419">
        <v>67525.375</v>
      </c>
      <c r="AN2419">
        <v>15144.0849609375</v>
      </c>
      <c r="AO2419" s="5" t="s">
        <v>3042</v>
      </c>
    </row>
    <row r="2420" spans="1:41" ht="15" x14ac:dyDescent="0.25">
      <c r="A2420">
        <v>2019</v>
      </c>
      <c r="B2420" s="5" t="s">
        <v>803</v>
      </c>
      <c r="C2420" s="5" t="s">
        <v>363</v>
      </c>
      <c r="D2420" s="5" t="s">
        <v>91</v>
      </c>
      <c r="E2420" s="5" t="s">
        <v>453</v>
      </c>
      <c r="F2420" s="5" t="s">
        <v>453</v>
      </c>
      <c r="G2420" s="5" t="s">
        <v>97</v>
      </c>
      <c r="H2420" s="5" t="s">
        <v>319</v>
      </c>
      <c r="I2420">
        <v>3200</v>
      </c>
      <c r="J2420">
        <v>3593</v>
      </c>
      <c r="K2420">
        <v>118.82283</v>
      </c>
      <c r="L2420">
        <v>281</v>
      </c>
      <c r="M2420">
        <v>4161.6000000000004</v>
      </c>
      <c r="N2420">
        <v>51.958678554999992</v>
      </c>
      <c r="O2420">
        <v>0</v>
      </c>
      <c r="P2420">
        <v>670</v>
      </c>
      <c r="Q2420">
        <v>84.180460842610273</v>
      </c>
      <c r="R2420">
        <v>317.39695611907752</v>
      </c>
      <c r="S2420">
        <v>4231.3589074241754</v>
      </c>
      <c r="T2420">
        <v>0</v>
      </c>
      <c r="U2420"/>
      <c r="V2420">
        <v>116</v>
      </c>
      <c r="W2420">
        <v>1380.9215927</v>
      </c>
      <c r="X2420">
        <v>2048.1122547172508</v>
      </c>
      <c r="Y2420">
        <v>7408.11</v>
      </c>
      <c r="Z2420">
        <v>804.29813373299987</v>
      </c>
      <c r="AA2420">
        <v>17131.481267391609</v>
      </c>
      <c r="AB2420"/>
      <c r="AC2420">
        <v>0</v>
      </c>
      <c r="AD2420">
        <v>2156.5043455652899</v>
      </c>
      <c r="AE2420">
        <v>1094.7088799999999</v>
      </c>
      <c r="AF2420">
        <v>3121.2877053382708</v>
      </c>
      <c r="AG2420">
        <v>36162</v>
      </c>
      <c r="AH2420">
        <v>3423.4044693838218</v>
      </c>
      <c r="AI2420">
        <v>1521.0648000000001</v>
      </c>
      <c r="AJ2420">
        <v>5678.4709475999998</v>
      </c>
      <c r="AK2420"/>
      <c r="AL2420">
        <v>98755.6796875</v>
      </c>
      <c r="AM2420">
        <v>79713.890625</v>
      </c>
      <c r="AN2420">
        <v>19041.7890625</v>
      </c>
      <c r="AO2420" s="5" t="s">
        <v>1207</v>
      </c>
    </row>
    <row r="2421" spans="1:41" ht="15" x14ac:dyDescent="0.25">
      <c r="A2421">
        <v>2019</v>
      </c>
      <c r="B2421" s="5" t="s">
        <v>1807</v>
      </c>
      <c r="C2421" s="5" t="s">
        <v>363</v>
      </c>
      <c r="D2421" s="5" t="s">
        <v>91</v>
      </c>
      <c r="E2421" s="5" t="s">
        <v>453</v>
      </c>
      <c r="F2421" s="5" t="s">
        <v>453</v>
      </c>
      <c r="G2421" s="5" t="s">
        <v>97</v>
      </c>
      <c r="H2421" s="5" t="s">
        <v>319</v>
      </c>
      <c r="I2421">
        <v>2597.837184</v>
      </c>
      <c r="J2421">
        <v>3809.1185</v>
      </c>
      <c r="K2421">
        <v>189.1208619095477</v>
      </c>
      <c r="L2421">
        <v>290</v>
      </c>
      <c r="M2421">
        <v>4675.9628437499987</v>
      </c>
      <c r="N2421">
        <v>57</v>
      </c>
      <c r="O2421">
        <v>0</v>
      </c>
      <c r="P2421">
        <v>500</v>
      </c>
      <c r="Q2421">
        <v>43.348369366541469</v>
      </c>
      <c r="R2421">
        <v>300.08088003666722</v>
      </c>
      <c r="S2421">
        <v>4524.1967971584372</v>
      </c>
      <c r="T2421">
        <v>0</v>
      </c>
      <c r="U2421"/>
      <c r="V2421">
        <v>321</v>
      </c>
      <c r="W2421">
        <v>1028.3105519999999</v>
      </c>
      <c r="X2421">
        <v>1154.542195126</v>
      </c>
      <c r="Y2421">
        <v>2190</v>
      </c>
      <c r="Z2421">
        <v>857.38800000000003</v>
      </c>
      <c r="AA2421">
        <v>16375.177395424969</v>
      </c>
      <c r="AB2421">
        <v>0</v>
      </c>
      <c r="AC2421">
        <v>182</v>
      </c>
      <c r="AD2421">
        <v>1583.4039</v>
      </c>
      <c r="AE2421">
        <v>1353.0401999999999</v>
      </c>
      <c r="AF2421">
        <v>3017.6866404921602</v>
      </c>
      <c r="AG2421">
        <v>35191</v>
      </c>
      <c r="AH2421">
        <v>4319.1487172692996</v>
      </c>
      <c r="AI2421">
        <v>1294</v>
      </c>
      <c r="AJ2421">
        <v>6518.4968755005639</v>
      </c>
      <c r="AK2421"/>
      <c r="AL2421">
        <v>92371.8671875</v>
      </c>
      <c r="AM2421">
        <v>73603.1796875</v>
      </c>
      <c r="AN2421">
        <v>18768.685546875</v>
      </c>
      <c r="AO2421" s="5" t="s">
        <v>3044</v>
      </c>
    </row>
    <row r="2422" spans="1:41" ht="15" x14ac:dyDescent="0.25">
      <c r="A2422">
        <v>2019</v>
      </c>
      <c r="B2422" s="5" t="s">
        <v>1808</v>
      </c>
      <c r="C2422" s="5" t="s">
        <v>363</v>
      </c>
      <c r="D2422" s="5" t="s">
        <v>91</v>
      </c>
      <c r="E2422" s="5" t="s">
        <v>453</v>
      </c>
      <c r="F2422" s="5" t="s">
        <v>453</v>
      </c>
      <c r="G2422" s="5" t="s">
        <v>97</v>
      </c>
      <c r="H2422" s="5" t="s">
        <v>319</v>
      </c>
      <c r="I2422">
        <v>2400</v>
      </c>
      <c r="J2422">
        <v>4071.48</v>
      </c>
      <c r="K2422">
        <v>184.68834170854271</v>
      </c>
      <c r="L2422">
        <v>281</v>
      </c>
      <c r="M2422">
        <v>3110.0287499999999</v>
      </c>
      <c r="N2422">
        <v>53.548643787188453</v>
      </c>
      <c r="O2422">
        <v>0</v>
      </c>
      <c r="P2422">
        <v>595.33768799999996</v>
      </c>
      <c r="Q2422">
        <v>34.9758</v>
      </c>
      <c r="R2422">
        <v>269.73420010056208</v>
      </c>
      <c r="S2422">
        <v>4413.9099156479997</v>
      </c>
      <c r="T2422">
        <v>106.1363550625</v>
      </c>
      <c r="U2422"/>
      <c r="V2422">
        <v>280</v>
      </c>
      <c r="W2422">
        <v>1009.13501005</v>
      </c>
      <c r="X2422">
        <v>2117.8997731834938</v>
      </c>
      <c r="Y2422">
        <v>6669.2520000000004</v>
      </c>
      <c r="Z2422">
        <v>810.92724035420167</v>
      </c>
      <c r="AA2422">
        <v>15275.12868086141</v>
      </c>
      <c r="AB2422">
        <v>0</v>
      </c>
      <c r="AC2422">
        <v>40</v>
      </c>
      <c r="AD2422">
        <v>2150.6065486947941</v>
      </c>
      <c r="AE2422">
        <v>1390.433684224218</v>
      </c>
      <c r="AF2422">
        <v>3832.5459793826521</v>
      </c>
      <c r="AG2422">
        <v>35092.950705820098</v>
      </c>
      <c r="AH2422">
        <v>4004.9188343381879</v>
      </c>
      <c r="AI2422">
        <v>1551.4860960000001</v>
      </c>
      <c r="AJ2422">
        <v>5402.5307781538804</v>
      </c>
      <c r="AK2422"/>
      <c r="AL2422">
        <v>95148.65625</v>
      </c>
      <c r="AM2422">
        <v>76499.84375</v>
      </c>
      <c r="AN2422">
        <v>18648.80859375</v>
      </c>
      <c r="AO2422" s="5" t="s">
        <v>3043</v>
      </c>
    </row>
    <row r="2423" spans="1:41" ht="15" x14ac:dyDescent="0.25">
      <c r="A2423">
        <v>2019</v>
      </c>
      <c r="B2423" s="5" t="s">
        <v>1807</v>
      </c>
      <c r="C2423" s="5" t="s">
        <v>363</v>
      </c>
      <c r="D2423" s="5" t="s">
        <v>91</v>
      </c>
      <c r="E2423" s="5" t="s">
        <v>456</v>
      </c>
      <c r="F2423" s="5" t="s">
        <v>456</v>
      </c>
      <c r="G2423" s="5" t="s">
        <v>97</v>
      </c>
      <c r="H2423" s="5" t="s">
        <v>319</v>
      </c>
      <c r="I2423">
        <v>9146.34</v>
      </c>
      <c r="J2423"/>
      <c r="K2423">
        <v>1230.75591656043</v>
      </c>
      <c r="L2423">
        <v>2926</v>
      </c>
      <c r="M2423">
        <v>29692.63503565015</v>
      </c>
      <c r="N2423">
        <v>8585</v>
      </c>
      <c r="O2423"/>
      <c r="P2423">
        <v>16909.34332106404</v>
      </c>
      <c r="Q2423">
        <v>2564.593401279049</v>
      </c>
      <c r="R2423">
        <v>8938.7047281449668</v>
      </c>
      <c r="S2423">
        <v>21492.799999999999</v>
      </c>
      <c r="T2423">
        <v>11571.5425322104</v>
      </c>
      <c r="U2423">
        <v>1669.4026474032</v>
      </c>
      <c r="V2423">
        <v>21329</v>
      </c>
      <c r="W2423"/>
      <c r="X2423">
        <v>13686.951309730501</v>
      </c>
      <c r="Y2423">
        <v>54987</v>
      </c>
      <c r="Z2423">
        <v>13637.673000000001</v>
      </c>
      <c r="AA2423">
        <v>145347.86594330691</v>
      </c>
      <c r="AB2423">
        <v>1403</v>
      </c>
      <c r="AC2423">
        <v>11159.1</v>
      </c>
      <c r="AD2423">
        <v>25542.463352811021</v>
      </c>
      <c r="AE2423">
        <v>15825.6976709136</v>
      </c>
      <c r="AF2423">
        <v>37533.406123022447</v>
      </c>
      <c r="AG2423">
        <v>188427</v>
      </c>
      <c r="AH2423">
        <v>58751.892415521077</v>
      </c>
      <c r="AI2423">
        <v>3645.6315148800009</v>
      </c>
      <c r="AJ2423">
        <v>41324.613588343578</v>
      </c>
      <c r="AK2423">
        <v>2596.8662898515281</v>
      </c>
      <c r="AL2423">
        <v>749925.25</v>
      </c>
      <c r="AM2423">
        <v>580310.75</v>
      </c>
      <c r="AN2423">
        <v>169614.53125</v>
      </c>
      <c r="AO2423" s="5" t="s">
        <v>3047</v>
      </c>
    </row>
    <row r="2424" spans="1:41" ht="15" x14ac:dyDescent="0.25">
      <c r="A2424">
        <v>2019</v>
      </c>
      <c r="B2424" s="5" t="s">
        <v>803</v>
      </c>
      <c r="C2424" s="5" t="s">
        <v>363</v>
      </c>
      <c r="D2424" s="5" t="s">
        <v>91</v>
      </c>
      <c r="E2424" s="5" t="s">
        <v>456</v>
      </c>
      <c r="F2424" s="5" t="s">
        <v>456</v>
      </c>
      <c r="G2424" s="5" t="s">
        <v>97</v>
      </c>
      <c r="H2424" s="5" t="s">
        <v>319</v>
      </c>
      <c r="I2424"/>
      <c r="J2424"/>
      <c r="K2424"/>
      <c r="L2424"/>
      <c r="M2424"/>
      <c r="N2424"/>
      <c r="O2424"/>
      <c r="P2424"/>
      <c r="Q2424"/>
      <c r="R2424"/>
      <c r="S2424"/>
      <c r="T2424"/>
      <c r="U2424"/>
      <c r="V2424"/>
      <c r="W2424"/>
      <c r="X2424"/>
      <c r="Y2424"/>
      <c r="Z2424"/>
      <c r="AA2424"/>
      <c r="AB2424"/>
      <c r="AC2424"/>
      <c r="AD2424"/>
      <c r="AE2424"/>
      <c r="AF2424">
        <v>38340.565407787413</v>
      </c>
      <c r="AG2424">
        <v>156896</v>
      </c>
      <c r="AH2424">
        <v>29745.775444306189</v>
      </c>
      <c r="AI2424"/>
      <c r="AJ2424"/>
      <c r="AK2424"/>
      <c r="AL2424">
        <v>224982.34375</v>
      </c>
      <c r="AM2424">
        <v>195236.5625</v>
      </c>
      <c r="AN2424">
        <v>29745.775390625</v>
      </c>
      <c r="AO2424" s="5" t="s">
        <v>1208</v>
      </c>
    </row>
    <row r="2425" spans="1:41" ht="15" x14ac:dyDescent="0.25">
      <c r="A2425">
        <v>2019</v>
      </c>
      <c r="B2425" s="5" t="s">
        <v>1808</v>
      </c>
      <c r="C2425" s="5" t="s">
        <v>363</v>
      </c>
      <c r="D2425" s="5" t="s">
        <v>91</v>
      </c>
      <c r="E2425" s="5" t="s">
        <v>456</v>
      </c>
      <c r="F2425" s="5" t="s">
        <v>456</v>
      </c>
      <c r="G2425" s="5" t="s">
        <v>97</v>
      </c>
      <c r="H2425" s="5" t="s">
        <v>319</v>
      </c>
      <c r="I2425"/>
      <c r="J2425"/>
      <c r="K2425">
        <v>1229.064627546406</v>
      </c>
      <c r="L2425">
        <v>3580.7458000000001</v>
      </c>
      <c r="M2425"/>
      <c r="N2425">
        <v>8950.1635325794359</v>
      </c>
      <c r="O2425"/>
      <c r="P2425">
        <v>19127.187516640752</v>
      </c>
      <c r="Q2425">
        <v>5459.3138789957538</v>
      </c>
      <c r="R2425"/>
      <c r="S2425">
        <v>20007.41398349364</v>
      </c>
      <c r="T2425">
        <v>11758.653326875001</v>
      </c>
      <c r="U2425">
        <v>1470.5371497599999</v>
      </c>
      <c r="V2425">
        <v>4833</v>
      </c>
      <c r="W2425">
        <v>5353.3611398309758</v>
      </c>
      <c r="X2425">
        <v>9368.0493631680492</v>
      </c>
      <c r="Y2425">
        <v>65067</v>
      </c>
      <c r="Z2425">
        <v>13935.169750066791</v>
      </c>
      <c r="AA2425">
        <v>143439.3002815505</v>
      </c>
      <c r="AB2425"/>
      <c r="AC2425">
        <v>11605.24238</v>
      </c>
      <c r="AD2425">
        <v>8582.2750683147005</v>
      </c>
      <c r="AE2425">
        <v>11641.37343511391</v>
      </c>
      <c r="AF2425">
        <v>38871.476328662997</v>
      </c>
      <c r="AG2425">
        <v>142874.6099496721</v>
      </c>
      <c r="AH2425">
        <v>31909.691784858878</v>
      </c>
      <c r="AI2425">
        <v>3981.6524159999999</v>
      </c>
      <c r="AJ2425">
        <v>31196.833220227061</v>
      </c>
      <c r="AK2425">
        <v>2605.7087498249989</v>
      </c>
      <c r="AL2425">
        <v>596847.75</v>
      </c>
      <c r="AM2425">
        <v>502052</v>
      </c>
      <c r="AN2425">
        <v>94795.875</v>
      </c>
      <c r="AO2425" s="5" t="s">
        <v>3046</v>
      </c>
    </row>
    <row r="2426" spans="1:41" ht="15" x14ac:dyDescent="0.25">
      <c r="A2426">
        <v>2019</v>
      </c>
      <c r="B2426" s="5" t="s">
        <v>1806</v>
      </c>
      <c r="C2426" s="5" t="s">
        <v>363</v>
      </c>
      <c r="D2426" s="5" t="s">
        <v>91</v>
      </c>
      <c r="E2426" s="5" t="s">
        <v>456</v>
      </c>
      <c r="F2426" s="5" t="s">
        <v>456</v>
      </c>
      <c r="G2426" s="5" t="s">
        <v>97</v>
      </c>
      <c r="H2426" s="5" t="s">
        <v>319</v>
      </c>
      <c r="I2426">
        <v>6912.6400000000012</v>
      </c>
      <c r="J2426"/>
      <c r="K2426">
        <v>846</v>
      </c>
      <c r="L2426">
        <v>2926</v>
      </c>
      <c r="M2426">
        <v>14220.5625</v>
      </c>
      <c r="N2426">
        <v>8290</v>
      </c>
      <c r="O2426"/>
      <c r="P2426">
        <v>17733.293018879998</v>
      </c>
      <c r="Q2426"/>
      <c r="R2426">
        <v>8264.9765378579268</v>
      </c>
      <c r="S2426">
        <v>14832</v>
      </c>
      <c r="T2426">
        <v>11785.493868364259</v>
      </c>
      <c r="U2426">
        <v>1527</v>
      </c>
      <c r="V2426">
        <v>11581</v>
      </c>
      <c r="W2426">
        <v>4600</v>
      </c>
      <c r="X2426">
        <v>12439.47534575236</v>
      </c>
      <c r="Y2426">
        <v>59600</v>
      </c>
      <c r="Z2426">
        <v>10230.168077644381</v>
      </c>
      <c r="AA2426">
        <v>133766.31404184911</v>
      </c>
      <c r="AB2426">
        <v>1297</v>
      </c>
      <c r="AC2426">
        <v>11127.03572</v>
      </c>
      <c r="AD2426">
        <v>18003.947443593079</v>
      </c>
      <c r="AE2426">
        <v>21266.53530249156</v>
      </c>
      <c r="AF2426">
        <v>27383.76538682343</v>
      </c>
      <c r="AG2426">
        <v>137391.85892677659</v>
      </c>
      <c r="AH2426">
        <v>24071.419812306369</v>
      </c>
      <c r="AI2426">
        <v>4166.6403895200001</v>
      </c>
      <c r="AJ2426">
        <v>40394.689257550774</v>
      </c>
      <c r="AK2426">
        <v>2235</v>
      </c>
      <c r="AL2426">
        <v>606892.8125</v>
      </c>
      <c r="AM2426">
        <v>498395.25</v>
      </c>
      <c r="AN2426">
        <v>108497.5390625</v>
      </c>
      <c r="AO2426" s="5" t="s">
        <v>3045</v>
      </c>
    </row>
    <row r="2427" spans="1:41" ht="15" x14ac:dyDescent="0.25">
      <c r="A2427">
        <v>2019</v>
      </c>
      <c r="B2427" s="5" t="s">
        <v>1806</v>
      </c>
      <c r="C2427" s="5" t="s">
        <v>363</v>
      </c>
      <c r="D2427" s="5" t="s">
        <v>91</v>
      </c>
      <c r="E2427" s="5" t="s">
        <v>457</v>
      </c>
      <c r="F2427" s="5" t="s">
        <v>457</v>
      </c>
      <c r="G2427" s="5" t="s">
        <v>97</v>
      </c>
      <c r="H2427" s="5" t="s">
        <v>319</v>
      </c>
      <c r="I2427"/>
      <c r="J2427"/>
      <c r="K2427">
        <v>58</v>
      </c>
      <c r="L2427"/>
      <c r="M2427">
        <v>0</v>
      </c>
      <c r="N2427">
        <v>289.92335455322262</v>
      </c>
      <c r="O2427">
        <v>0</v>
      </c>
      <c r="P2427">
        <v>0</v>
      </c>
      <c r="Q2427">
        <v>0</v>
      </c>
      <c r="R2427">
        <v>0</v>
      </c>
      <c r="S2427">
        <v>0</v>
      </c>
      <c r="T2427">
        <v>579.84670910644513</v>
      </c>
      <c r="U2427"/>
      <c r="V2427">
        <v>113</v>
      </c>
      <c r="W2427">
        <v>630</v>
      </c>
      <c r="X2427">
        <v>129.61704493103389</v>
      </c>
      <c r="Y2427">
        <v>0</v>
      </c>
      <c r="Z2427">
        <v>0</v>
      </c>
      <c r="AA2427">
        <v>0</v>
      </c>
      <c r="AB2427">
        <v>0</v>
      </c>
      <c r="AC2427">
        <v>0</v>
      </c>
      <c r="AD2427">
        <v>0</v>
      </c>
      <c r="AE2427">
        <v>565.70410644531239</v>
      </c>
      <c r="AF2427"/>
      <c r="AG2427">
        <v>0</v>
      </c>
      <c r="AH2427">
        <v>0</v>
      </c>
      <c r="AI2427">
        <v>0</v>
      </c>
      <c r="AJ2427">
        <v>0</v>
      </c>
      <c r="AK2427"/>
      <c r="AL2427">
        <v>2366.09130859375</v>
      </c>
      <c r="AM2427">
        <v>968.62744140625</v>
      </c>
      <c r="AN2427">
        <v>1397.4637451171875</v>
      </c>
      <c r="AO2427" s="5" t="s">
        <v>3049</v>
      </c>
    </row>
    <row r="2428" spans="1:41" ht="15" x14ac:dyDescent="0.25">
      <c r="A2428">
        <v>2019</v>
      </c>
      <c r="B2428" s="5" t="s">
        <v>803</v>
      </c>
      <c r="C2428" s="5" t="s">
        <v>363</v>
      </c>
      <c r="D2428" s="5" t="s">
        <v>91</v>
      </c>
      <c r="E2428" s="5" t="s">
        <v>457</v>
      </c>
      <c r="F2428" s="5" t="s">
        <v>457</v>
      </c>
      <c r="G2428" s="5" t="s">
        <v>97</v>
      </c>
      <c r="H2428" s="5" t="s">
        <v>319</v>
      </c>
      <c r="I2428">
        <v>0</v>
      </c>
      <c r="J2428"/>
      <c r="K2428">
        <v>18.598355999999999</v>
      </c>
      <c r="L2428">
        <v>0</v>
      </c>
      <c r="M2428">
        <v>0</v>
      </c>
      <c r="N2428">
        <v>207.83471422</v>
      </c>
      <c r="O2428">
        <v>0</v>
      </c>
      <c r="P2428">
        <v>0</v>
      </c>
      <c r="Q2428">
        <v>3</v>
      </c>
      <c r="R2428">
        <v>234.8985684044512</v>
      </c>
      <c r="S2428">
        <v>0</v>
      </c>
      <c r="T2428">
        <v>0</v>
      </c>
      <c r="U2428"/>
      <c r="V2428">
        <v>218</v>
      </c>
      <c r="W2428">
        <v>0</v>
      </c>
      <c r="X2428">
        <v>356.74240959602042</v>
      </c>
      <c r="Y2428">
        <v>0</v>
      </c>
      <c r="Z2428"/>
      <c r="AA2428">
        <v>0</v>
      </c>
      <c r="AB2428"/>
      <c r="AC2428">
        <v>0</v>
      </c>
      <c r="AD2428"/>
      <c r="AE2428">
        <v>54.706161542319833</v>
      </c>
      <c r="AF2428">
        <v>0</v>
      </c>
      <c r="AG2428"/>
      <c r="AH2428"/>
      <c r="AI2428"/>
      <c r="AJ2428">
        <v>0</v>
      </c>
      <c r="AK2428"/>
      <c r="AL2428">
        <v>1093.7802734375</v>
      </c>
      <c r="AM2428">
        <v>718.439453125</v>
      </c>
      <c r="AN2428">
        <v>375.34075927734375</v>
      </c>
      <c r="AO2428" s="5" t="s">
        <v>1209</v>
      </c>
    </row>
    <row r="2429" spans="1:41" ht="15" x14ac:dyDescent="0.25">
      <c r="A2429">
        <v>2019</v>
      </c>
      <c r="B2429" s="5" t="s">
        <v>1808</v>
      </c>
      <c r="C2429" s="5" t="s">
        <v>363</v>
      </c>
      <c r="D2429" s="5" t="s">
        <v>91</v>
      </c>
      <c r="E2429" s="5" t="s">
        <v>457</v>
      </c>
      <c r="F2429" s="5" t="s">
        <v>457</v>
      </c>
      <c r="G2429" s="5" t="s">
        <v>97</v>
      </c>
      <c r="H2429" s="5" t="s">
        <v>319</v>
      </c>
      <c r="I2429">
        <v>0</v>
      </c>
      <c r="J2429"/>
      <c r="K2429"/>
      <c r="L2429">
        <v>0</v>
      </c>
      <c r="M2429">
        <v>0</v>
      </c>
      <c r="N2429">
        <v>214.19457514875381</v>
      </c>
      <c r="O2429">
        <v>0</v>
      </c>
      <c r="P2429">
        <v>0</v>
      </c>
      <c r="Q2429">
        <v>0</v>
      </c>
      <c r="R2429">
        <v>248.50820942214199</v>
      </c>
      <c r="S2429">
        <v>0</v>
      </c>
      <c r="T2429">
        <v>0</v>
      </c>
      <c r="U2429"/>
      <c r="V2429">
        <v>60</v>
      </c>
      <c r="W2429">
        <v>0</v>
      </c>
      <c r="X2429">
        <v>200.525367478509</v>
      </c>
      <c r="Y2429">
        <v>0</v>
      </c>
      <c r="Z2429">
        <v>0</v>
      </c>
      <c r="AA2429">
        <v>0</v>
      </c>
      <c r="AB2429">
        <v>0</v>
      </c>
      <c r="AC2429"/>
      <c r="AD2429"/>
      <c r="AE2429">
        <v>54.706161542319833</v>
      </c>
      <c r="AF2429"/>
      <c r="AG2429"/>
      <c r="AH2429">
        <v>0</v>
      </c>
      <c r="AI2429">
        <v>0</v>
      </c>
      <c r="AJ2429">
        <v>0</v>
      </c>
      <c r="AK2429"/>
      <c r="AL2429">
        <v>777.934326171875</v>
      </c>
      <c r="AM2429">
        <v>577.408935546875</v>
      </c>
      <c r="AN2429">
        <v>200.52536010742187</v>
      </c>
      <c r="AO2429" s="5" t="s">
        <v>3048</v>
      </c>
    </row>
    <row r="2430" spans="1:41" ht="15" x14ac:dyDescent="0.25">
      <c r="A2430">
        <v>2019</v>
      </c>
      <c r="B2430" s="5" t="s">
        <v>1807</v>
      </c>
      <c r="C2430" s="5" t="s">
        <v>363</v>
      </c>
      <c r="D2430" s="5" t="s">
        <v>91</v>
      </c>
      <c r="E2430" s="5" t="s">
        <v>457</v>
      </c>
      <c r="F2430" s="5" t="s">
        <v>457</v>
      </c>
      <c r="G2430" s="5" t="s">
        <v>97</v>
      </c>
      <c r="H2430" s="5" t="s">
        <v>319</v>
      </c>
      <c r="I2430">
        <v>0</v>
      </c>
      <c r="J2430"/>
      <c r="K2430"/>
      <c r="L2430">
        <v>0</v>
      </c>
      <c r="M2430">
        <v>0</v>
      </c>
      <c r="N2430">
        <v>226</v>
      </c>
      <c r="O2430">
        <v>0</v>
      </c>
      <c r="P2430">
        <v>0</v>
      </c>
      <c r="Q2430">
        <v>0</v>
      </c>
      <c r="R2430"/>
      <c r="S2430">
        <v>0</v>
      </c>
      <c r="T2430">
        <v>579.84670910644513</v>
      </c>
      <c r="U2430"/>
      <c r="V2430">
        <v>160</v>
      </c>
      <c r="W2430"/>
      <c r="X2430">
        <v>144.31777439075</v>
      </c>
      <c r="Y2430">
        <v>0</v>
      </c>
      <c r="Z2430"/>
      <c r="AA2430">
        <v>0</v>
      </c>
      <c r="AB2430">
        <v>0</v>
      </c>
      <c r="AC2430"/>
      <c r="AD2430">
        <v>0</v>
      </c>
      <c r="AE2430">
        <v>75</v>
      </c>
      <c r="AF2430"/>
      <c r="AG2430">
        <v>0</v>
      </c>
      <c r="AH2430">
        <v>0</v>
      </c>
      <c r="AI2430">
        <v>0</v>
      </c>
      <c r="AJ2430">
        <v>0</v>
      </c>
      <c r="AK2430"/>
      <c r="AL2430">
        <v>1185.1644287109375</v>
      </c>
      <c r="AM2430">
        <v>461</v>
      </c>
      <c r="AN2430">
        <v>724.1644287109375</v>
      </c>
      <c r="AO2430" s="5" t="s">
        <v>3050</v>
      </c>
    </row>
    <row r="2431" spans="1:41" ht="15" x14ac:dyDescent="0.25">
      <c r="A2431">
        <v>2019</v>
      </c>
      <c r="B2431" s="5" t="s">
        <v>1807</v>
      </c>
      <c r="C2431" s="5" t="s">
        <v>367</v>
      </c>
      <c r="D2431" s="5" t="s">
        <v>91</v>
      </c>
      <c r="E2431" s="5" t="s">
        <v>154</v>
      </c>
      <c r="F2431" s="5" t="s">
        <v>370</v>
      </c>
      <c r="G2431" s="5" t="s">
        <v>94</v>
      </c>
      <c r="H2431" s="5" t="s">
        <v>319</v>
      </c>
      <c r="I2431">
        <v>4861.4894995105724</v>
      </c>
      <c r="J2431">
        <v>7411.0043069260573</v>
      </c>
      <c r="K2431">
        <v>586.93205834856815</v>
      </c>
      <c r="L2431">
        <v>1548.2315917518986</v>
      </c>
      <c r="M2431">
        <v>3729.0014490889093</v>
      </c>
      <c r="N2431">
        <v>6092.4605191821638</v>
      </c>
      <c r="O2431">
        <v>6860.9959131022688</v>
      </c>
      <c r="P2431">
        <v>3140.8796635950403</v>
      </c>
      <c r="Q2431">
        <v>1556.4550650953631</v>
      </c>
      <c r="R2431">
        <v>2719.1407831948814</v>
      </c>
      <c r="S2431">
        <v>4040.9879384839714</v>
      </c>
      <c r="T2431">
        <v>6873.9790617399867</v>
      </c>
      <c r="U2431">
        <v>1329.3217970164867</v>
      </c>
      <c r="V2431">
        <v>2345.6131629137371</v>
      </c>
      <c r="W2431">
        <v>1068.1105926703672</v>
      </c>
      <c r="X2431">
        <v>9965.1545690424464</v>
      </c>
      <c r="Y2431">
        <v>23281.638314493204</v>
      </c>
      <c r="Z2431">
        <v>9105.3784187048132</v>
      </c>
      <c r="AA2431">
        <v>59350.488187434443</v>
      </c>
      <c r="AB2431">
        <v>415.61134942520232</v>
      </c>
      <c r="AC2431">
        <v>8067.9363480022093</v>
      </c>
      <c r="AD2431">
        <v>10821.242679046874</v>
      </c>
      <c r="AE2431">
        <v>5915.2810650277142</v>
      </c>
      <c r="AF2431">
        <v>15249.440596129161</v>
      </c>
      <c r="AG2431">
        <v>67705.521152418063</v>
      </c>
      <c r="AH2431">
        <v>15080.452526217265</v>
      </c>
      <c r="AI2431">
        <v>666.24720136864494</v>
      </c>
      <c r="AJ2431">
        <v>24173.370627270469</v>
      </c>
      <c r="AK2431">
        <v>937.98422679861699</v>
      </c>
      <c r="AL2431">
        <v>304900.34375</v>
      </c>
      <c r="AM2431">
        <v>243853.640625</v>
      </c>
      <c r="AN2431">
        <v>61046.703125</v>
      </c>
      <c r="AO2431" s="5" t="s">
        <v>2956</v>
      </c>
    </row>
    <row r="2432" spans="1:41" ht="15" x14ac:dyDescent="0.25">
      <c r="A2432">
        <v>2019</v>
      </c>
      <c r="B2432" s="5" t="s">
        <v>803</v>
      </c>
      <c r="C2432" s="5" t="s">
        <v>367</v>
      </c>
      <c r="D2432" s="5" t="s">
        <v>91</v>
      </c>
      <c r="E2432" s="5" t="s">
        <v>154</v>
      </c>
      <c r="F2432" s="5" t="s">
        <v>370</v>
      </c>
      <c r="G2432" s="5" t="s">
        <v>94</v>
      </c>
      <c r="H2432" s="5" t="s">
        <v>319</v>
      </c>
      <c r="I2432">
        <v>5353</v>
      </c>
      <c r="J2432">
        <v>30558.75</v>
      </c>
      <c r="K2432">
        <v>677</v>
      </c>
      <c r="L2432">
        <v>910</v>
      </c>
      <c r="M2432">
        <v>4668</v>
      </c>
      <c r="N2432">
        <v>7900</v>
      </c>
      <c r="O2432">
        <v>6853.3871999999992</v>
      </c>
      <c r="P2432">
        <v>6258.0000000000009</v>
      </c>
      <c r="Q2432">
        <v>4230.0221409984597</v>
      </c>
      <c r="R2432">
        <v>4497.5395928293374</v>
      </c>
      <c r="S2432">
        <v>5339.1949555024003</v>
      </c>
      <c r="T2432">
        <v>5800</v>
      </c>
      <c r="U2432">
        <v>565</v>
      </c>
      <c r="V2432">
        <v>1532</v>
      </c>
      <c r="W2432">
        <v>1215</v>
      </c>
      <c r="X2432">
        <v>9649.9096063978577</v>
      </c>
      <c r="Y2432">
        <v>20240</v>
      </c>
      <c r="Z2432">
        <v>8693.8546134828175</v>
      </c>
      <c r="AA2432">
        <v>69651.909184693257</v>
      </c>
      <c r="AB2432">
        <v>629</v>
      </c>
      <c r="AC2432">
        <v>7808.5613700000004</v>
      </c>
      <c r="AD2432">
        <v>8264.2868540500003</v>
      </c>
      <c r="AE2432">
        <v>6049.3439279999993</v>
      </c>
      <c r="AF2432">
        <v>17744.809622592002</v>
      </c>
      <c r="AG2432">
        <v>69150</v>
      </c>
      <c r="AH2432">
        <v>12341</v>
      </c>
      <c r="AI2432">
        <v>737</v>
      </c>
      <c r="AJ2432">
        <v>19382</v>
      </c>
      <c r="AK2432">
        <v>1277.5999999999999</v>
      </c>
      <c r="AL2432">
        <v>337976.15625</v>
      </c>
      <c r="AM2432">
        <v>280524.8125</v>
      </c>
      <c r="AN2432">
        <v>57451.37890625</v>
      </c>
      <c r="AO2432" s="5" t="s">
        <v>1173</v>
      </c>
    </row>
    <row r="2433" spans="1:41" ht="15" x14ac:dyDescent="0.25">
      <c r="A2433">
        <v>2019</v>
      </c>
      <c r="B2433" s="5" t="s">
        <v>1808</v>
      </c>
      <c r="C2433" s="5" t="s">
        <v>367</v>
      </c>
      <c r="D2433" s="5" t="s">
        <v>91</v>
      </c>
      <c r="E2433" s="5" t="s">
        <v>154</v>
      </c>
      <c r="F2433" s="5" t="s">
        <v>370</v>
      </c>
      <c r="G2433" s="5" t="s">
        <v>94</v>
      </c>
      <c r="H2433" s="5" t="s">
        <v>319</v>
      </c>
      <c r="I2433">
        <v>4279.9457137317731</v>
      </c>
      <c r="J2433">
        <v>9665.5825093827243</v>
      </c>
      <c r="K2433">
        <v>551.75203779433696</v>
      </c>
      <c r="L2433">
        <v>1509.8410903381482</v>
      </c>
      <c r="M2433">
        <v>4135.4330888795648</v>
      </c>
      <c r="N2433">
        <v>6453.3503732885865</v>
      </c>
      <c r="O2433">
        <v>8298.5075250413629</v>
      </c>
      <c r="P2433">
        <v>2929.339127057628</v>
      </c>
      <c r="Q2433">
        <v>2443.9135943379947</v>
      </c>
      <c r="R2433">
        <v>2988.8145576939191</v>
      </c>
      <c r="S2433">
        <v>3780.300177088794</v>
      </c>
      <c r="T2433">
        <v>5981.6108770227183</v>
      </c>
      <c r="U2433">
        <v>1134.4434421939638</v>
      </c>
      <c r="V2433">
        <v>1050.907152359681</v>
      </c>
      <c r="W2433">
        <v>1118.973758891319</v>
      </c>
      <c r="X2433">
        <v>9813.2444824092036</v>
      </c>
      <c r="Y2433">
        <v>22420.727666633433</v>
      </c>
      <c r="Z2433">
        <v>9648.3223592982322</v>
      </c>
      <c r="AA2433">
        <v>58806.240098738555</v>
      </c>
      <c r="AB2433">
        <v>421.80669805211932</v>
      </c>
      <c r="AC2433">
        <v>8264.6860392797225</v>
      </c>
      <c r="AD2433">
        <v>7549.4397469186815</v>
      </c>
      <c r="AE2433">
        <v>6274.3969791734107</v>
      </c>
      <c r="AF2433">
        <v>15035.949896755965</v>
      </c>
      <c r="AG2433">
        <v>61353.198500816543</v>
      </c>
      <c r="AH2433">
        <v>11872.7443381626</v>
      </c>
      <c r="AI2433">
        <v>760.07710626995583</v>
      </c>
      <c r="AJ2433">
        <v>15331.156676511262</v>
      </c>
      <c r="AK2433">
        <v>1322.3485287100914</v>
      </c>
      <c r="AL2433">
        <v>285197.03125</v>
      </c>
      <c r="AM2433">
        <v>229590.8125</v>
      </c>
      <c r="AN2433">
        <v>55606.24609375</v>
      </c>
      <c r="AO2433" s="5" t="s">
        <v>2957</v>
      </c>
    </row>
    <row r="2434" spans="1:41" ht="15" x14ac:dyDescent="0.25">
      <c r="A2434">
        <v>2019</v>
      </c>
      <c r="B2434" s="5" t="s">
        <v>803</v>
      </c>
      <c r="C2434" s="5" t="s">
        <v>367</v>
      </c>
      <c r="D2434" s="5" t="s">
        <v>91</v>
      </c>
      <c r="E2434" s="5" t="s">
        <v>154</v>
      </c>
      <c r="F2434" s="5" t="s">
        <v>374</v>
      </c>
      <c r="G2434" s="5" t="s">
        <v>94</v>
      </c>
      <c r="H2434" s="5" t="s">
        <v>319</v>
      </c>
      <c r="I2434">
        <v>4307.8058714996323</v>
      </c>
      <c r="J2434">
        <v>30558.75</v>
      </c>
      <c r="K2434">
        <v>677</v>
      </c>
      <c r="L2434">
        <v>910</v>
      </c>
      <c r="M2434">
        <v>4668</v>
      </c>
      <c r="N2434">
        <v>7900</v>
      </c>
      <c r="O2434">
        <v>6853.3871999999992</v>
      </c>
      <c r="P2434">
        <v>6258.0000000000009</v>
      </c>
      <c r="Q2434">
        <v>4230.0221409984597</v>
      </c>
      <c r="R2434">
        <v>4497.5395928293374</v>
      </c>
      <c r="S2434">
        <v>5339.1949555024003</v>
      </c>
      <c r="T2434">
        <v>5800</v>
      </c>
      <c r="U2434">
        <v>565</v>
      </c>
      <c r="V2434">
        <v>1458</v>
      </c>
      <c r="W2434">
        <v>1215</v>
      </c>
      <c r="X2434">
        <v>7830.9096063978577</v>
      </c>
      <c r="Y2434">
        <v>20240</v>
      </c>
      <c r="Z2434">
        <v>8693.8546134828175</v>
      </c>
      <c r="AA2434">
        <v>69651.909184693257</v>
      </c>
      <c r="AB2434">
        <v>629</v>
      </c>
      <c r="AC2434">
        <v>7808.5613700000004</v>
      </c>
      <c r="AD2434">
        <v>8264.2868540500003</v>
      </c>
      <c r="AE2434">
        <v>6049.3439279999993</v>
      </c>
      <c r="AF2434">
        <v>17744.809622592002</v>
      </c>
      <c r="AG2434">
        <v>69150</v>
      </c>
      <c r="AH2434">
        <v>12161.3</v>
      </c>
      <c r="AI2434">
        <v>737</v>
      </c>
      <c r="AJ2434">
        <v>19382</v>
      </c>
      <c r="AK2434">
        <v>1277.5999999999999</v>
      </c>
      <c r="AL2434">
        <v>334858.28125</v>
      </c>
      <c r="AM2434">
        <v>279405.59375</v>
      </c>
      <c r="AN2434">
        <v>55452.6796875</v>
      </c>
      <c r="AO2434" s="5" t="s">
        <v>1174</v>
      </c>
    </row>
    <row r="2435" spans="1:41" ht="15" x14ac:dyDescent="0.25">
      <c r="A2435">
        <v>2019</v>
      </c>
      <c r="B2435" s="5" t="s">
        <v>1807</v>
      </c>
      <c r="C2435" s="5" t="s">
        <v>367</v>
      </c>
      <c r="D2435" s="5" t="s">
        <v>91</v>
      </c>
      <c r="E2435" s="5" t="s">
        <v>154</v>
      </c>
      <c r="F2435" s="5" t="s">
        <v>374</v>
      </c>
      <c r="G2435" s="5" t="s">
        <v>94</v>
      </c>
      <c r="H2435" s="5" t="s">
        <v>319</v>
      </c>
      <c r="I2435">
        <v>3453.0632486514091</v>
      </c>
      <c r="J2435">
        <v>7411.0043069260573</v>
      </c>
      <c r="K2435">
        <v>586.93205834856815</v>
      </c>
      <c r="L2435">
        <v>1548.2315917518986</v>
      </c>
      <c r="M2435">
        <v>3729.0014490889093</v>
      </c>
      <c r="N2435">
        <v>6092.4605191821638</v>
      </c>
      <c r="O2435">
        <v>6860.9959131022688</v>
      </c>
      <c r="P2435">
        <v>3140.8796635950403</v>
      </c>
      <c r="Q2435">
        <v>1556.4550650953631</v>
      </c>
      <c r="R2435">
        <v>2719.1407831948814</v>
      </c>
      <c r="S2435">
        <v>4040.9879384839714</v>
      </c>
      <c r="T2435">
        <v>6873.9790617399867</v>
      </c>
      <c r="U2435">
        <v>1329.3217970164867</v>
      </c>
      <c r="V2435">
        <v>2302.254218062762</v>
      </c>
      <c r="W2435">
        <v>1068.1105926703672</v>
      </c>
      <c r="X2435">
        <v>9965.1545690424464</v>
      </c>
      <c r="Y2435">
        <v>23281.638314493204</v>
      </c>
      <c r="Z2435">
        <v>9105.3784187048132</v>
      </c>
      <c r="AA2435">
        <v>59350.488187434443</v>
      </c>
      <c r="AB2435">
        <v>415.61134942520232</v>
      </c>
      <c r="AC2435">
        <v>8067.9363480022093</v>
      </c>
      <c r="AD2435">
        <v>10821.242679046874</v>
      </c>
      <c r="AE2435">
        <v>5915.2810650277142</v>
      </c>
      <c r="AF2435">
        <v>15249.440596129161</v>
      </c>
      <c r="AG2435">
        <v>67705.521152418063</v>
      </c>
      <c r="AH2435">
        <v>15080.452526217265</v>
      </c>
      <c r="AI2435">
        <v>666.24720136864494</v>
      </c>
      <c r="AJ2435">
        <v>24173.370627270469</v>
      </c>
      <c r="AK2435">
        <v>937.98422679861699</v>
      </c>
      <c r="AL2435">
        <v>303448.53125</v>
      </c>
      <c r="AM2435">
        <v>242401.859375</v>
      </c>
      <c r="AN2435">
        <v>61046.703125</v>
      </c>
      <c r="AO2435" s="5" t="s">
        <v>2958</v>
      </c>
    </row>
    <row r="2436" spans="1:41" ht="15" x14ac:dyDescent="0.25">
      <c r="A2436">
        <v>2019</v>
      </c>
      <c r="B2436" s="5" t="s">
        <v>1808</v>
      </c>
      <c r="C2436" s="5" t="s">
        <v>367</v>
      </c>
      <c r="D2436" s="5" t="s">
        <v>91</v>
      </c>
      <c r="E2436" s="5" t="s">
        <v>154</v>
      </c>
      <c r="F2436" s="5" t="s">
        <v>374</v>
      </c>
      <c r="G2436" s="5" t="s">
        <v>94</v>
      </c>
      <c r="H2436" s="5" t="s">
        <v>319</v>
      </c>
      <c r="I2436">
        <v>3194.7976461440176</v>
      </c>
      <c r="J2436">
        <v>9665.5825093827243</v>
      </c>
      <c r="K2436">
        <v>551.75203779433696</v>
      </c>
      <c r="L2436">
        <v>1485.878404333431</v>
      </c>
      <c r="M2436">
        <v>4135.4330888795648</v>
      </c>
      <c r="N2436">
        <v>6453.3503732885865</v>
      </c>
      <c r="O2436">
        <v>8298.5075250413629</v>
      </c>
      <c r="P2436">
        <v>2929.339127057628</v>
      </c>
      <c r="Q2436">
        <v>2443.9135943379947</v>
      </c>
      <c r="R2436">
        <v>2988.8145576939191</v>
      </c>
      <c r="S2436">
        <v>3780.300177088794</v>
      </c>
      <c r="T2436">
        <v>5981.6108770227183</v>
      </c>
      <c r="U2436">
        <v>1134.4434421939638</v>
      </c>
      <c r="V2436">
        <v>999.34154135086453</v>
      </c>
      <c r="W2436">
        <v>1118.973758891319</v>
      </c>
      <c r="X2436">
        <v>9813.2444824092036</v>
      </c>
      <c r="Y2436">
        <v>22420.727666633433</v>
      </c>
      <c r="Z2436">
        <v>9648.3223592982322</v>
      </c>
      <c r="AA2436">
        <v>58806.240098738555</v>
      </c>
      <c r="AB2436">
        <v>421.80669805211932</v>
      </c>
      <c r="AC2436">
        <v>8264.6860392797225</v>
      </c>
      <c r="AD2436">
        <v>7549.4397469186815</v>
      </c>
      <c r="AE2436">
        <v>6274.3969791734107</v>
      </c>
      <c r="AF2436">
        <v>15035.949896755965</v>
      </c>
      <c r="AG2436">
        <v>61353.198500816543</v>
      </c>
      <c r="AH2436">
        <v>11274.583209207838</v>
      </c>
      <c r="AI2436">
        <v>760.07710626995583</v>
      </c>
      <c r="AJ2436">
        <v>15331.156676511262</v>
      </c>
      <c r="AK2436">
        <v>1322.3485287100914</v>
      </c>
      <c r="AL2436">
        <v>283438.21875</v>
      </c>
      <c r="AM2436">
        <v>228430.140625</v>
      </c>
      <c r="AN2436">
        <v>55008.08203125</v>
      </c>
      <c r="AO2436" s="5" t="s">
        <v>2959</v>
      </c>
    </row>
    <row r="2437" spans="1:41" ht="15" x14ac:dyDescent="0.25">
      <c r="A2437">
        <v>2019</v>
      </c>
      <c r="B2437" s="5" t="s">
        <v>803</v>
      </c>
      <c r="C2437" s="5" t="s">
        <v>367</v>
      </c>
      <c r="D2437" s="5" t="s">
        <v>91</v>
      </c>
      <c r="E2437" s="5" t="s">
        <v>154</v>
      </c>
      <c r="F2437" s="5" t="s">
        <v>377</v>
      </c>
      <c r="G2437" s="5" t="s">
        <v>94</v>
      </c>
      <c r="H2437" s="5" t="s">
        <v>319</v>
      </c>
      <c r="I2437">
        <v>1045.1941285003679</v>
      </c>
      <c r="J2437"/>
      <c r="K2437"/>
      <c r="L2437"/>
      <c r="M2437">
        <v>0</v>
      </c>
      <c r="N2437">
        <v>0</v>
      </c>
      <c r="O2437">
        <v>0</v>
      </c>
      <c r="P2437">
        <v>0</v>
      </c>
      <c r="Q2437">
        <v>0</v>
      </c>
      <c r="R2437"/>
      <c r="S2437">
        <v>0</v>
      </c>
      <c r="T2437"/>
      <c r="U2437"/>
      <c r="V2437">
        <v>74</v>
      </c>
      <c r="W2437"/>
      <c r="X2437">
        <v>1819</v>
      </c>
      <c r="Y2437">
        <v>0</v>
      </c>
      <c r="Z2437">
        <v>0</v>
      </c>
      <c r="AA2437"/>
      <c r="AB2437"/>
      <c r="AC2437"/>
      <c r="AD2437">
        <v>0</v>
      </c>
      <c r="AE2437"/>
      <c r="AF2437">
        <v>0</v>
      </c>
      <c r="AG2437"/>
      <c r="AH2437">
        <v>179.7</v>
      </c>
      <c r="AI2437">
        <v>0</v>
      </c>
      <c r="AJ2437">
        <v>0</v>
      </c>
      <c r="AK2437"/>
      <c r="AL2437">
        <v>3117.89404296875</v>
      </c>
      <c r="AM2437">
        <v>1119.194091796875</v>
      </c>
      <c r="AN2437">
        <v>1998.699951171875</v>
      </c>
      <c r="AO2437" s="5" t="s">
        <v>1175</v>
      </c>
    </row>
    <row r="2438" spans="1:41" ht="15" x14ac:dyDescent="0.25">
      <c r="A2438">
        <v>2019</v>
      </c>
      <c r="B2438" s="5" t="s">
        <v>1807</v>
      </c>
      <c r="C2438" s="5" t="s">
        <v>367</v>
      </c>
      <c r="D2438" s="5" t="s">
        <v>91</v>
      </c>
      <c r="E2438" s="5" t="s">
        <v>154</v>
      </c>
      <c r="F2438" s="5" t="s">
        <v>377</v>
      </c>
      <c r="G2438" s="5" t="s">
        <v>94</v>
      </c>
      <c r="H2438" s="5" t="s">
        <v>319</v>
      </c>
      <c r="I2438">
        <v>1408.4262508591632</v>
      </c>
      <c r="J2438"/>
      <c r="K2438"/>
      <c r="L2438"/>
      <c r="M2438">
        <v>0</v>
      </c>
      <c r="N2438">
        <v>0</v>
      </c>
      <c r="O2438">
        <v>0</v>
      </c>
      <c r="P2438">
        <v>0</v>
      </c>
      <c r="Q2438">
        <v>0</v>
      </c>
      <c r="R2438"/>
      <c r="S2438">
        <v>0</v>
      </c>
      <c r="T2438"/>
      <c r="U2438"/>
      <c r="V2438">
        <v>43.358944850975305</v>
      </c>
      <c r="W2438"/>
      <c r="X2438"/>
      <c r="Y2438"/>
      <c r="Z2438"/>
      <c r="AA2438">
        <v>0</v>
      </c>
      <c r="AB2438"/>
      <c r="AC2438"/>
      <c r="AD2438">
        <v>0</v>
      </c>
      <c r="AE2438"/>
      <c r="AF2438"/>
      <c r="AG2438">
        <v>0</v>
      </c>
      <c r="AH2438">
        <v>0</v>
      </c>
      <c r="AI2438">
        <v>0</v>
      </c>
      <c r="AJ2438">
        <v>0</v>
      </c>
      <c r="AK2438"/>
      <c r="AL2438">
        <v>1451.78515625</v>
      </c>
      <c r="AM2438">
        <v>1451.78515625</v>
      </c>
      <c r="AN2438">
        <v>0</v>
      </c>
      <c r="AO2438" s="5" t="s">
        <v>2961</v>
      </c>
    </row>
    <row r="2439" spans="1:41" ht="15" x14ac:dyDescent="0.25">
      <c r="A2439">
        <v>2019</v>
      </c>
      <c r="B2439" s="5" t="s">
        <v>1808</v>
      </c>
      <c r="C2439" s="5" t="s">
        <v>367</v>
      </c>
      <c r="D2439" s="5" t="s">
        <v>91</v>
      </c>
      <c r="E2439" s="5" t="s">
        <v>154</v>
      </c>
      <c r="F2439" s="5" t="s">
        <v>377</v>
      </c>
      <c r="G2439" s="5" t="s">
        <v>94</v>
      </c>
      <c r="H2439" s="5" t="s">
        <v>319</v>
      </c>
      <c r="I2439">
        <v>1085.1480675877553</v>
      </c>
      <c r="J2439"/>
      <c r="K2439"/>
      <c r="L2439">
        <v>23.962686004717227</v>
      </c>
      <c r="M2439"/>
      <c r="N2439">
        <v>0</v>
      </c>
      <c r="O2439"/>
      <c r="P2439">
        <v>0</v>
      </c>
      <c r="Q2439"/>
      <c r="R2439"/>
      <c r="S2439">
        <v>0</v>
      </c>
      <c r="T2439"/>
      <c r="U2439"/>
      <c r="V2439">
        <v>51.565611008816539</v>
      </c>
      <c r="W2439"/>
      <c r="X2439"/>
      <c r="Y2439">
        <v>0</v>
      </c>
      <c r="Z2439"/>
      <c r="AA2439">
        <v>0</v>
      </c>
      <c r="AB2439"/>
      <c r="AC2439"/>
      <c r="AD2439">
        <v>0</v>
      </c>
      <c r="AE2439"/>
      <c r="AF2439"/>
      <c r="AG2439"/>
      <c r="AH2439">
        <v>598.16112895476067</v>
      </c>
      <c r="AI2439">
        <v>0</v>
      </c>
      <c r="AJ2439">
        <v>0</v>
      </c>
      <c r="AK2439"/>
      <c r="AL2439">
        <v>1758.83740234375</v>
      </c>
      <c r="AM2439">
        <v>1160.67626953125</v>
      </c>
      <c r="AN2439">
        <v>598.1611328125</v>
      </c>
      <c r="AO2439" s="5" t="s">
        <v>2960</v>
      </c>
    </row>
    <row r="2440" spans="1:41" ht="15" x14ac:dyDescent="0.25">
      <c r="A2440">
        <v>2019</v>
      </c>
      <c r="B2440" s="5" t="s">
        <v>803</v>
      </c>
      <c r="C2440" s="5" t="s">
        <v>367</v>
      </c>
      <c r="D2440" s="5" t="s">
        <v>91</v>
      </c>
      <c r="E2440" s="5" t="s">
        <v>154</v>
      </c>
      <c r="F2440" s="5" t="s">
        <v>380</v>
      </c>
      <c r="G2440" s="5" t="s">
        <v>94</v>
      </c>
      <c r="H2440" s="5" t="s">
        <v>319</v>
      </c>
      <c r="I2440">
        <v>220</v>
      </c>
      <c r="J2440">
        <v>191</v>
      </c>
      <c r="K2440">
        <v>0</v>
      </c>
      <c r="L2440">
        <v>35</v>
      </c>
      <c r="M2440">
        <v>250</v>
      </c>
      <c r="N2440">
        <v>223</v>
      </c>
      <c r="O2440">
        <v>300.03199999999998</v>
      </c>
      <c r="P2440">
        <v>3812.9</v>
      </c>
      <c r="Q2440">
        <v>81.167626073521703</v>
      </c>
      <c r="R2440">
        <v>682.26487204410262</v>
      </c>
      <c r="S2440">
        <v>438.55841503639039</v>
      </c>
      <c r="T2440">
        <v>750</v>
      </c>
      <c r="U2440">
        <v>385</v>
      </c>
      <c r="V2440">
        <v>360</v>
      </c>
      <c r="W2440">
        <v>0</v>
      </c>
      <c r="X2440">
        <v>204.7244094488189</v>
      </c>
      <c r="Y2440">
        <v>300</v>
      </c>
      <c r="Z2440">
        <v>0</v>
      </c>
      <c r="AA2440">
        <v>6355.31</v>
      </c>
      <c r="AB2440">
        <v>0</v>
      </c>
      <c r="AC2440">
        <v>236.25</v>
      </c>
      <c r="AD2440">
        <v>305.29467740000001</v>
      </c>
      <c r="AE2440">
        <v>167.447</v>
      </c>
      <c r="AF2440">
        <v>6885.643032592001</v>
      </c>
      <c r="AG2440">
        <v>4120</v>
      </c>
      <c r="AH2440">
        <v>765.82285545561206</v>
      </c>
      <c r="AI2440"/>
      <c r="AJ2440">
        <v>1294</v>
      </c>
      <c r="AK2440"/>
      <c r="AL2440">
        <v>28363.4140625</v>
      </c>
      <c r="AM2440">
        <v>25348.982421875</v>
      </c>
      <c r="AN2440">
        <v>3014.43212890625</v>
      </c>
      <c r="AO2440" s="5" t="s">
        <v>1176</v>
      </c>
    </row>
    <row r="2441" spans="1:41" ht="15" x14ac:dyDescent="0.25">
      <c r="A2441">
        <v>2019</v>
      </c>
      <c r="B2441" s="5" t="s">
        <v>1807</v>
      </c>
      <c r="C2441" s="5" t="s">
        <v>367</v>
      </c>
      <c r="D2441" s="5" t="s">
        <v>91</v>
      </c>
      <c r="E2441" s="5" t="s">
        <v>154</v>
      </c>
      <c r="F2441" s="5" t="s">
        <v>380</v>
      </c>
      <c r="G2441" s="5" t="s">
        <v>94</v>
      </c>
      <c r="H2441" s="5" t="s">
        <v>319</v>
      </c>
      <c r="I2441">
        <v>1290.1929931265822</v>
      </c>
      <c r="J2441">
        <v>130.38360849623604</v>
      </c>
      <c r="K2441">
        <v>0</v>
      </c>
      <c r="L2441"/>
      <c r="M2441">
        <v>303.51261395682712</v>
      </c>
      <c r="N2441">
        <v>433.58944850975303</v>
      </c>
      <c r="O2441">
        <v>396.61801650999462</v>
      </c>
      <c r="P2441">
        <v>1884.5277981570241</v>
      </c>
      <c r="Q2441">
        <v>292.83119076955137</v>
      </c>
      <c r="R2441">
        <v>964.35656939578587</v>
      </c>
      <c r="S2441">
        <v>1355.0980398028901</v>
      </c>
      <c r="T2441">
        <v>423.01409610707611</v>
      </c>
      <c r="U2441">
        <v>1064.9379869495642</v>
      </c>
      <c r="V2441">
        <v>1480.5493363747664</v>
      </c>
      <c r="W2441">
        <v>0</v>
      </c>
      <c r="X2441">
        <v>226.31254141728573</v>
      </c>
      <c r="Y2441">
        <v>2326.5775285889185</v>
      </c>
      <c r="Z2441"/>
      <c r="AA2441">
        <v>6929.1179599999887</v>
      </c>
      <c r="AB2441"/>
      <c r="AC2441">
        <v>0</v>
      </c>
      <c r="AD2441">
        <v>395.37466819701496</v>
      </c>
      <c r="AE2441">
        <v>204.47126610003713</v>
      </c>
      <c r="AF2441">
        <v>6816.6360271889444</v>
      </c>
      <c r="AG2441">
        <v>4756.793510724071</v>
      </c>
      <c r="AH2441">
        <v>81.430213500612155</v>
      </c>
      <c r="AI2441">
        <v>0</v>
      </c>
      <c r="AJ2441">
        <v>950.55056521837582</v>
      </c>
      <c r="AK2441">
        <v>52.876762013384514</v>
      </c>
      <c r="AL2441">
        <v>32759.751953125</v>
      </c>
      <c r="AM2441">
        <v>29525.515625</v>
      </c>
      <c r="AN2441">
        <v>3234.237060546875</v>
      </c>
      <c r="AO2441" s="5" t="s">
        <v>2963</v>
      </c>
    </row>
    <row r="2442" spans="1:41" ht="15" x14ac:dyDescent="0.25">
      <c r="A2442">
        <v>2019</v>
      </c>
      <c r="B2442" s="5" t="s">
        <v>1808</v>
      </c>
      <c r="C2442" s="5" t="s">
        <v>367</v>
      </c>
      <c r="D2442" s="5" t="s">
        <v>91</v>
      </c>
      <c r="E2442" s="5" t="s">
        <v>154</v>
      </c>
      <c r="F2442" s="5" t="s">
        <v>380</v>
      </c>
      <c r="G2442" s="5" t="s">
        <v>94</v>
      </c>
      <c r="H2442" s="5" t="s">
        <v>319</v>
      </c>
      <c r="I2442">
        <v>1258.2009086151236</v>
      </c>
      <c r="J2442">
        <v>181.97983269962822</v>
      </c>
      <c r="K2442">
        <v>0</v>
      </c>
      <c r="L2442"/>
      <c r="M2442">
        <v>295.98660719060695</v>
      </c>
      <c r="N2442">
        <v>226.88868843879277</v>
      </c>
      <c r="O2442">
        <v>549.0776224439802</v>
      </c>
      <c r="P2442">
        <v>1552.5496888688685</v>
      </c>
      <c r="Q2442">
        <v>214.52026607868862</v>
      </c>
      <c r="R2442">
        <v>741.05659372193588</v>
      </c>
      <c r="S2442">
        <v>1244.6225244767186</v>
      </c>
      <c r="T2442">
        <v>773.48416513224811</v>
      </c>
      <c r="U2442">
        <v>1000.3728535710409</v>
      </c>
      <c r="V2442">
        <v>371.27239926347909</v>
      </c>
      <c r="W2442">
        <v>0</v>
      </c>
      <c r="X2442">
        <v>226.88868843879277</v>
      </c>
      <c r="Y2442">
        <v>154.69683302644961</v>
      </c>
      <c r="Z2442">
        <v>0</v>
      </c>
      <c r="AA2442">
        <v>6865.5774682323627</v>
      </c>
      <c r="AB2442"/>
      <c r="AC2442">
        <v>0</v>
      </c>
      <c r="AD2442">
        <v>289.45704317516117</v>
      </c>
      <c r="AE2442">
        <v>199.40112383443304</v>
      </c>
      <c r="AF2442">
        <v>6035.228931374405</v>
      </c>
      <c r="AG2442">
        <v>4445.861023967469</v>
      </c>
      <c r="AH2442">
        <v>708.34775022825261</v>
      </c>
      <c r="AI2442"/>
      <c r="AJ2442">
        <v>1598.5339412733126</v>
      </c>
      <c r="AK2442"/>
      <c r="AL2442">
        <v>28934.005859375</v>
      </c>
      <c r="AM2442">
        <v>24846.140625</v>
      </c>
      <c r="AN2442">
        <v>4087.8642578125</v>
      </c>
      <c r="AO2442" s="5" t="s">
        <v>2962</v>
      </c>
    </row>
    <row r="2443" spans="1:41" ht="15" x14ac:dyDescent="0.25">
      <c r="A2443">
        <v>2019</v>
      </c>
      <c r="B2443" s="5" t="s">
        <v>1807</v>
      </c>
      <c r="C2443" s="5" t="s">
        <v>367</v>
      </c>
      <c r="D2443" s="5" t="s">
        <v>91</v>
      </c>
      <c r="E2443" s="5" t="s">
        <v>154</v>
      </c>
      <c r="F2443" s="5" t="s">
        <v>383</v>
      </c>
      <c r="G2443" s="5" t="s">
        <v>94</v>
      </c>
      <c r="H2443" s="5" t="s">
        <v>319</v>
      </c>
      <c r="I2443">
        <v>2538.0845766424568</v>
      </c>
      <c r="J2443">
        <v>2955.3617925813501</v>
      </c>
      <c r="K2443">
        <v>348.98662928833778</v>
      </c>
      <c r="L2443">
        <v>1209.8203148662378</v>
      </c>
      <c r="M2443">
        <v>1728.9379259326402</v>
      </c>
      <c r="N2443">
        <v>3453.9100947142765</v>
      </c>
      <c r="O2443">
        <v>2230.9763428687193</v>
      </c>
      <c r="P2443">
        <v>785.21991589876006</v>
      </c>
      <c r="Q2443">
        <v>127.03113306095497</v>
      </c>
      <c r="R2443">
        <v>639.32882362013675</v>
      </c>
      <c r="S2443">
        <v>1355.0980398028901</v>
      </c>
      <c r="T2443">
        <v>2643.8381006692257</v>
      </c>
      <c r="U2443">
        <v>0</v>
      </c>
      <c r="V2443">
        <v>597.50741075124506</v>
      </c>
      <c r="W2443">
        <v>766.71304919407544</v>
      </c>
      <c r="X2443">
        <v>5976.1316427527181</v>
      </c>
      <c r="Y2443">
        <v>2353.015909595611</v>
      </c>
      <c r="Z2443">
        <v>5541.4846590026973</v>
      </c>
      <c r="AA2443">
        <v>26120.638625004114</v>
      </c>
      <c r="AB2443">
        <v>197.75908993005808</v>
      </c>
      <c r="AC2443">
        <v>5984.1689105787527</v>
      </c>
      <c r="AD2443">
        <v>4026.4164295268306</v>
      </c>
      <c r="AE2443">
        <v>2506.3172755600554</v>
      </c>
      <c r="AF2443">
        <v>3721.2196673378953</v>
      </c>
      <c r="AG2443">
        <v>16771.4513754053</v>
      </c>
      <c r="AH2443">
        <v>10470.656413890401</v>
      </c>
      <c r="AI2443">
        <v>206.2193718521996</v>
      </c>
      <c r="AJ2443">
        <v>5703.3033913102554</v>
      </c>
      <c r="AK2443">
        <v>312.18265608185203</v>
      </c>
      <c r="AL2443">
        <v>111271.7734375</v>
      </c>
      <c r="AM2443">
        <v>81007.859375</v>
      </c>
      <c r="AN2443">
        <v>30263.916015625</v>
      </c>
      <c r="AO2443" s="5" t="s">
        <v>2964</v>
      </c>
    </row>
    <row r="2444" spans="1:41" ht="15" x14ac:dyDescent="0.25">
      <c r="A2444">
        <v>2019</v>
      </c>
      <c r="B2444" s="5" t="s">
        <v>803</v>
      </c>
      <c r="C2444" s="5" t="s">
        <v>367</v>
      </c>
      <c r="D2444" s="5" t="s">
        <v>91</v>
      </c>
      <c r="E2444" s="5" t="s">
        <v>154</v>
      </c>
      <c r="F2444" s="5" t="s">
        <v>383</v>
      </c>
      <c r="G2444" s="5" t="s">
        <v>94</v>
      </c>
      <c r="H2444" s="5" t="s">
        <v>319</v>
      </c>
      <c r="I2444">
        <v>3011</v>
      </c>
      <c r="J2444">
        <v>4975</v>
      </c>
      <c r="K2444">
        <v>420</v>
      </c>
      <c r="L2444">
        <v>550</v>
      </c>
      <c r="M2444">
        <v>2450</v>
      </c>
      <c r="N2444">
        <v>3372</v>
      </c>
      <c r="O2444">
        <v>1622.048</v>
      </c>
      <c r="P2444">
        <v>1675.9</v>
      </c>
      <c r="Q2444">
        <v>97.973780891748177</v>
      </c>
      <c r="R2444">
        <v>1171.165318464723</v>
      </c>
      <c r="S2444">
        <v>3497.2970719675141</v>
      </c>
      <c r="T2444">
        <v>2650</v>
      </c>
      <c r="U2444">
        <v>0</v>
      </c>
      <c r="V2444">
        <v>870</v>
      </c>
      <c r="W2444">
        <v>800</v>
      </c>
      <c r="X2444">
        <v>5583.3929849677888</v>
      </c>
      <c r="Y2444">
        <v>2535</v>
      </c>
      <c r="Z2444">
        <v>4660.9311307852176</v>
      </c>
      <c r="AA2444">
        <v>24577.137999999999</v>
      </c>
      <c r="AB2444">
        <v>393</v>
      </c>
      <c r="AC2444">
        <v>5428.8438699999997</v>
      </c>
      <c r="AD2444">
        <v>3416.4412711</v>
      </c>
      <c r="AE2444">
        <v>1422.3109999999999</v>
      </c>
      <c r="AF2444">
        <v>4947.5894800000005</v>
      </c>
      <c r="AG2444">
        <v>25830</v>
      </c>
      <c r="AH2444">
        <v>8180.0960280464351</v>
      </c>
      <c r="AI2444">
        <v>195</v>
      </c>
      <c r="AJ2444">
        <v>6495</v>
      </c>
      <c r="AK2444">
        <v>368.6</v>
      </c>
      <c r="AL2444">
        <v>121195.7265625</v>
      </c>
      <c r="AM2444">
        <v>91619.859375</v>
      </c>
      <c r="AN2444">
        <v>29575.875</v>
      </c>
      <c r="AO2444" s="5" t="s">
        <v>1177</v>
      </c>
    </row>
    <row r="2445" spans="1:41" ht="15" x14ac:dyDescent="0.25">
      <c r="A2445">
        <v>2019</v>
      </c>
      <c r="B2445" s="5" t="s">
        <v>1808</v>
      </c>
      <c r="C2445" s="5" t="s">
        <v>367</v>
      </c>
      <c r="D2445" s="5" t="s">
        <v>91</v>
      </c>
      <c r="E2445" s="5" t="s">
        <v>154</v>
      </c>
      <c r="F2445" s="5" t="s">
        <v>383</v>
      </c>
      <c r="G2445" s="5" t="s">
        <v>94</v>
      </c>
      <c r="H2445" s="5" t="s">
        <v>319</v>
      </c>
      <c r="I2445">
        <v>1668.6631722453033</v>
      </c>
      <c r="J2445">
        <v>3477.6250751499615</v>
      </c>
      <c r="K2445">
        <v>335.17647155730748</v>
      </c>
      <c r="L2445">
        <v>1179.8211798817224</v>
      </c>
      <c r="M2445">
        <v>1144.6276503682052</v>
      </c>
      <c r="N2445">
        <v>3698.285621552322</v>
      </c>
      <c r="O2445">
        <v>2836.9010492938978</v>
      </c>
      <c r="P2445">
        <v>439.40088452832748</v>
      </c>
      <c r="Q2445">
        <v>96.903942004569487</v>
      </c>
      <c r="R2445">
        <v>563.15127205215811</v>
      </c>
      <c r="S2445">
        <v>1244.6225244767186</v>
      </c>
      <c r="T2445">
        <v>2732.9773834672765</v>
      </c>
      <c r="U2445">
        <v>0</v>
      </c>
      <c r="V2445">
        <v>368.17846260295011</v>
      </c>
      <c r="W2445">
        <v>902.39819265428946</v>
      </c>
      <c r="X2445">
        <v>6187.8733210579849</v>
      </c>
      <c r="Y2445">
        <v>2408.1140341117325</v>
      </c>
      <c r="Z2445">
        <v>4431.9482435830114</v>
      </c>
      <c r="AA2445">
        <v>25881.110559080229</v>
      </c>
      <c r="AB2445">
        <v>192.85538517297385</v>
      </c>
      <c r="AC2445">
        <v>5938.2854506531103</v>
      </c>
      <c r="AD2445">
        <v>3248.8491735170078</v>
      </c>
      <c r="AE2445">
        <v>2543.7171526938373</v>
      </c>
      <c r="AF2445">
        <v>5214.9864538830652</v>
      </c>
      <c r="AG2445">
        <v>20881.361573261012</v>
      </c>
      <c r="AH2445">
        <v>7975.5660756627267</v>
      </c>
      <c r="AI2445">
        <v>201.10588293438451</v>
      </c>
      <c r="AJ2445">
        <v>4703.4842475941668</v>
      </c>
      <c r="AK2445">
        <v>379.7291594689251</v>
      </c>
      <c r="AL2445">
        <v>110877.71875</v>
      </c>
      <c r="AM2445">
        <v>83495.0390625</v>
      </c>
      <c r="AN2445">
        <v>27382.681640625</v>
      </c>
      <c r="AO2445" s="5" t="s">
        <v>2965</v>
      </c>
    </row>
    <row r="2446" spans="1:41" ht="15" x14ac:dyDescent="0.25">
      <c r="A2446">
        <v>2019</v>
      </c>
      <c r="B2446" s="5" t="s">
        <v>1807</v>
      </c>
      <c r="C2446" s="5" t="s">
        <v>367</v>
      </c>
      <c r="D2446" s="5" t="s">
        <v>91</v>
      </c>
      <c r="E2446" s="5" t="s">
        <v>154</v>
      </c>
      <c r="F2446" s="5" t="s">
        <v>386</v>
      </c>
      <c r="G2446" s="5" t="s">
        <v>94</v>
      </c>
      <c r="H2446" s="5" t="s">
        <v>319</v>
      </c>
      <c r="I2446">
        <v>338.41127688566093</v>
      </c>
      <c r="J2446">
        <v>365.07410378946088</v>
      </c>
      <c r="K2446">
        <v>52.876762013384514</v>
      </c>
      <c r="L2446">
        <v>253.80845766424568</v>
      </c>
      <c r="M2446">
        <v>1428.2013419815157</v>
      </c>
      <c r="N2446">
        <v>411.38120846413153</v>
      </c>
      <c r="O2446">
        <v>2379.708099059967</v>
      </c>
      <c r="P2446">
        <v>314.08796635950404</v>
      </c>
      <c r="Q2446">
        <v>842.50223224351851</v>
      </c>
      <c r="R2446">
        <v>430.70030767615975</v>
      </c>
      <c r="S2446">
        <v>52.025490083835756</v>
      </c>
      <c r="T2446">
        <v>317.2605720803071</v>
      </c>
      <c r="U2446"/>
      <c r="V2446">
        <v>267.55641578772565</v>
      </c>
      <c r="W2446">
        <v>126.90422883212284</v>
      </c>
      <c r="X2446">
        <v>523.47994393250667</v>
      </c>
      <c r="Y2446">
        <v>2585.6736624545028</v>
      </c>
      <c r="Z2446">
        <v>634.5211441606142</v>
      </c>
      <c r="AA2446">
        <v>7290.1872296692909</v>
      </c>
      <c r="AB2446">
        <v>217.85225949514421</v>
      </c>
      <c r="AC2446">
        <v>375.31925677100327</v>
      </c>
      <c r="AD2446">
        <v>1900.531286740965</v>
      </c>
      <c r="AE2446">
        <v>905.5156070144501</v>
      </c>
      <c r="AF2446">
        <v>1827.0096560857612</v>
      </c>
      <c r="AG2446">
        <v>4231.198496311029</v>
      </c>
      <c r="AH2446">
        <v>1719.5523006752644</v>
      </c>
      <c r="AI2446">
        <v>336.29620640512553</v>
      </c>
      <c r="AJ2446">
        <v>2075.3687340601205</v>
      </c>
      <c r="AK2446">
        <v>0</v>
      </c>
      <c r="AL2446">
        <v>32203.005859375</v>
      </c>
      <c r="AM2446">
        <v>23148.31640625</v>
      </c>
      <c r="AN2446">
        <v>9054.6884765625</v>
      </c>
      <c r="AO2446" s="5" t="s">
        <v>2967</v>
      </c>
    </row>
    <row r="2447" spans="1:41" ht="15" x14ac:dyDescent="0.25">
      <c r="A2447">
        <v>2019</v>
      </c>
      <c r="B2447" s="5" t="s">
        <v>803</v>
      </c>
      <c r="C2447" s="5" t="s">
        <v>367</v>
      </c>
      <c r="D2447" s="5" t="s">
        <v>91</v>
      </c>
      <c r="E2447" s="5" t="s">
        <v>154</v>
      </c>
      <c r="F2447" s="5" t="s">
        <v>386</v>
      </c>
      <c r="G2447" s="5" t="s">
        <v>94</v>
      </c>
      <c r="H2447" s="5" t="s">
        <v>319</v>
      </c>
      <c r="I2447">
        <v>450</v>
      </c>
      <c r="J2447">
        <v>1227.5</v>
      </c>
      <c r="K2447">
        <v>50</v>
      </c>
      <c r="L2447">
        <v>30</v>
      </c>
      <c r="M2447">
        <v>300</v>
      </c>
      <c r="N2447">
        <v>413</v>
      </c>
      <c r="O2447">
        <v>2165.8560000000002</v>
      </c>
      <c r="P2447">
        <v>548.6</v>
      </c>
      <c r="Q2447">
        <v>3122.8066069290958</v>
      </c>
      <c r="R2447">
        <v>391.21892370084572</v>
      </c>
      <c r="S2447">
        <v>71.669734249248009</v>
      </c>
      <c r="T2447">
        <v>400</v>
      </c>
      <c r="U2447">
        <v>0</v>
      </c>
      <c r="V2447">
        <v>152</v>
      </c>
      <c r="W2447">
        <v>150</v>
      </c>
      <c r="X2447">
        <v>474.58840372226211</v>
      </c>
      <c r="Y2447">
        <v>3065</v>
      </c>
      <c r="Z2447">
        <v>0</v>
      </c>
      <c r="AA2447">
        <v>8618.2240000000002</v>
      </c>
      <c r="AB2447">
        <v>211</v>
      </c>
      <c r="AC2447">
        <v>362.35500000000002</v>
      </c>
      <c r="AD2447">
        <v>1467.5095100000001</v>
      </c>
      <c r="AE2447">
        <v>929.39099999999996</v>
      </c>
      <c r="AF2447">
        <v>1056.4248</v>
      </c>
      <c r="AG2447">
        <v>8036</v>
      </c>
      <c r="AH2447">
        <v>808.44613373758148</v>
      </c>
      <c r="AI2447">
        <v>513</v>
      </c>
      <c r="AJ2447">
        <v>2500</v>
      </c>
      <c r="AK2447">
        <v>0</v>
      </c>
      <c r="AL2447">
        <v>37514.58984375</v>
      </c>
      <c r="AM2447">
        <v>30902.51953125</v>
      </c>
      <c r="AN2447">
        <v>6612.06982421875</v>
      </c>
      <c r="AO2447" s="5" t="s">
        <v>1178</v>
      </c>
    </row>
    <row r="2448" spans="1:41" ht="15" x14ac:dyDescent="0.25">
      <c r="A2448">
        <v>2019</v>
      </c>
      <c r="B2448" s="5" t="s">
        <v>1808</v>
      </c>
      <c r="C2448" s="5" t="s">
        <v>367</v>
      </c>
      <c r="D2448" s="5" t="s">
        <v>91</v>
      </c>
      <c r="E2448" s="5" t="s">
        <v>154</v>
      </c>
      <c r="F2448" s="5" t="s">
        <v>386</v>
      </c>
      <c r="G2448" s="5" t="s">
        <v>94</v>
      </c>
      <c r="H2448" s="5" t="s">
        <v>319</v>
      </c>
      <c r="I2448">
        <v>330.01991045642586</v>
      </c>
      <c r="J2448">
        <v>685.99727509807462</v>
      </c>
      <c r="K2448">
        <v>51.565611008816539</v>
      </c>
      <c r="L2448">
        <v>247.51493284231938</v>
      </c>
      <c r="M2448">
        <v>2433.1233554510086</v>
      </c>
      <c r="N2448">
        <v>419.74407361176662</v>
      </c>
      <c r="O2448">
        <v>2773.9859050555251</v>
      </c>
      <c r="P2448">
        <v>820.21498445287796</v>
      </c>
      <c r="Q2448">
        <v>666.67145666157455</v>
      </c>
      <c r="R2448">
        <v>430.83017713453927</v>
      </c>
      <c r="S2448">
        <v>47.366476365406037</v>
      </c>
      <c r="T2448">
        <v>412.52488807053231</v>
      </c>
      <c r="U2448"/>
      <c r="V2448">
        <v>156.75945746680227</v>
      </c>
      <c r="W2448">
        <v>123.75746642115969</v>
      </c>
      <c r="X2448">
        <v>525.96923228992887</v>
      </c>
      <c r="Y2448">
        <v>2645.3158447522883</v>
      </c>
      <c r="Z2448">
        <v>0</v>
      </c>
      <c r="AA2448">
        <v>7223.3357076826069</v>
      </c>
      <c r="AB2448">
        <v>212.45031735632415</v>
      </c>
      <c r="AC2448">
        <v>166.76318600251267</v>
      </c>
      <c r="AD2448">
        <v>1378.1850651575999</v>
      </c>
      <c r="AE2448">
        <v>883.06211983820344</v>
      </c>
      <c r="AF2448">
        <v>1394.5036545978733</v>
      </c>
      <c r="AG2448">
        <v>4911.1265036236846</v>
      </c>
      <c r="AH2448">
        <v>643.04454315752889</v>
      </c>
      <c r="AI2448">
        <v>558.97122333557127</v>
      </c>
      <c r="AJ2448">
        <v>2457.1013645701082</v>
      </c>
      <c r="AK2448">
        <v>0</v>
      </c>
      <c r="AL2448">
        <v>32599.90625</v>
      </c>
      <c r="AM2448">
        <v>23438.9609375</v>
      </c>
      <c r="AN2448">
        <v>9160.9443359375</v>
      </c>
      <c r="AO2448" s="5" t="s">
        <v>2966</v>
      </c>
    </row>
    <row r="2449" spans="1:41" ht="15" x14ac:dyDescent="0.25">
      <c r="A2449">
        <v>2019</v>
      </c>
      <c r="B2449" s="5" t="s">
        <v>803</v>
      </c>
      <c r="C2449" s="5" t="s">
        <v>367</v>
      </c>
      <c r="D2449" s="5" t="s">
        <v>91</v>
      </c>
      <c r="E2449" s="5" t="s">
        <v>154</v>
      </c>
      <c r="F2449" s="5" t="s">
        <v>389</v>
      </c>
      <c r="G2449" s="5" t="s">
        <v>94</v>
      </c>
      <c r="H2449" s="5" t="s">
        <v>319</v>
      </c>
      <c r="I2449">
        <v>372</v>
      </c>
      <c r="J2449">
        <v>1454</v>
      </c>
      <c r="K2449">
        <v>42</v>
      </c>
      <c r="L2449">
        <v>125</v>
      </c>
      <c r="M2449">
        <v>688</v>
      </c>
      <c r="N2449">
        <v>508</v>
      </c>
      <c r="O2449">
        <v>395.66719999999998</v>
      </c>
      <c r="P2449">
        <v>220.6</v>
      </c>
      <c r="Q2449">
        <v>97.973780891748177</v>
      </c>
      <c r="R2449">
        <v>348.72907037976012</v>
      </c>
      <c r="S2449">
        <v>711.66973424924788</v>
      </c>
      <c r="T2449">
        <v>450</v>
      </c>
      <c r="U2449">
        <v>30</v>
      </c>
      <c r="V2449">
        <v>0</v>
      </c>
      <c r="W2449">
        <v>205</v>
      </c>
      <c r="X2449">
        <v>195.2035806662212</v>
      </c>
      <c r="Y2449">
        <v>4725</v>
      </c>
      <c r="Z2449">
        <v>0</v>
      </c>
      <c r="AA2449">
        <v>9550.1739999999991</v>
      </c>
      <c r="AB2449">
        <v>25</v>
      </c>
      <c r="AC2449">
        <v>197.93813</v>
      </c>
      <c r="AD2449">
        <v>1240.5786495</v>
      </c>
      <c r="AE2449">
        <v>431.37200000000001</v>
      </c>
      <c r="AF2449">
        <v>3019.6142199999999</v>
      </c>
      <c r="AG2449">
        <v>8886</v>
      </c>
      <c r="AH2449">
        <v>1511.985127721319</v>
      </c>
      <c r="AI2449">
        <v>29</v>
      </c>
      <c r="AJ2449">
        <v>3890</v>
      </c>
      <c r="AK2449">
        <v>87</v>
      </c>
      <c r="AL2449">
        <v>39437.5</v>
      </c>
      <c r="AM2449">
        <v>33856.3984375</v>
      </c>
      <c r="AN2449">
        <v>5581.1044921875</v>
      </c>
      <c r="AO2449" s="5" t="s">
        <v>1179</v>
      </c>
    </row>
    <row r="2450" spans="1:41" ht="15" x14ac:dyDescent="0.25">
      <c r="A2450">
        <v>2019</v>
      </c>
      <c r="B2450" s="5" t="s">
        <v>1808</v>
      </c>
      <c r="C2450" s="5" t="s">
        <v>367</v>
      </c>
      <c r="D2450" s="5" t="s">
        <v>91</v>
      </c>
      <c r="E2450" s="5" t="s">
        <v>154</v>
      </c>
      <c r="F2450" s="5" t="s">
        <v>389</v>
      </c>
      <c r="G2450" s="5" t="s">
        <v>94</v>
      </c>
      <c r="H2450" s="5" t="s">
        <v>319</v>
      </c>
      <c r="I2450">
        <v>404.27439030912166</v>
      </c>
      <c r="J2450">
        <v>152.44383891068327</v>
      </c>
      <c r="K2450"/>
      <c r="L2450">
        <v>82.504977614106465</v>
      </c>
      <c r="M2450">
        <v>0</v>
      </c>
      <c r="N2450">
        <v>516.17176619825364</v>
      </c>
      <c r="O2450">
        <v>471.29162593108299</v>
      </c>
      <c r="P2450">
        <v>117.173569207554</v>
      </c>
      <c r="Q2450">
        <v>430.21900251300229</v>
      </c>
      <c r="R2450">
        <v>110.87017520555024</v>
      </c>
      <c r="S2450">
        <v>604.27507526062459</v>
      </c>
      <c r="T2450">
        <v>464.09049907934883</v>
      </c>
      <c r="U2450">
        <v>30.939366605289923</v>
      </c>
      <c r="V2450">
        <v>0</v>
      </c>
      <c r="W2450">
        <v>41.252488807053233</v>
      </c>
      <c r="X2450">
        <v>70.129230971990495</v>
      </c>
      <c r="Y2450">
        <v>4563.5565742802637</v>
      </c>
      <c r="Z2450">
        <v>0</v>
      </c>
      <c r="AA2450">
        <v>4296.1492992205467</v>
      </c>
      <c r="AB2450">
        <v>16.500995522821292</v>
      </c>
      <c r="AC2450">
        <v>97.459004806663259</v>
      </c>
      <c r="AD2450">
        <v>1179.4354055640626</v>
      </c>
      <c r="AE2450">
        <v>199.40112383443304</v>
      </c>
      <c r="AF2450">
        <v>726.97075764282602</v>
      </c>
      <c r="AG2450">
        <v>4918.6802073108565</v>
      </c>
      <c r="AH2450">
        <v>1684.3146132330307</v>
      </c>
      <c r="AI2450"/>
      <c r="AJ2450">
        <v>3967.9737671284329</v>
      </c>
      <c r="AK2450">
        <v>89.724163155340776</v>
      </c>
      <c r="AL2450">
        <v>25235.802734375</v>
      </c>
      <c r="AM2450">
        <v>20614.7890625</v>
      </c>
      <c r="AN2450">
        <v>4621.013671875</v>
      </c>
      <c r="AO2450" s="5" t="s">
        <v>2968</v>
      </c>
    </row>
    <row r="2451" spans="1:41" ht="15" x14ac:dyDescent="0.25">
      <c r="A2451">
        <v>2019</v>
      </c>
      <c r="B2451" s="5" t="s">
        <v>1807</v>
      </c>
      <c r="C2451" s="5" t="s">
        <v>367</v>
      </c>
      <c r="D2451" s="5" t="s">
        <v>91</v>
      </c>
      <c r="E2451" s="5" t="s">
        <v>154</v>
      </c>
      <c r="F2451" s="5" t="s">
        <v>389</v>
      </c>
      <c r="G2451" s="5" t="s">
        <v>94</v>
      </c>
      <c r="H2451" s="5" t="s">
        <v>319</v>
      </c>
      <c r="I2451">
        <v>351.10169976887317</v>
      </c>
      <c r="J2451">
        <v>83.44550943759107</v>
      </c>
      <c r="K2451">
        <v>42.301409610707616</v>
      </c>
      <c r="L2451">
        <v>84.602819221415231</v>
      </c>
      <c r="M2451">
        <v>0</v>
      </c>
      <c r="N2451">
        <v>461.08536475671298</v>
      </c>
      <c r="O2451">
        <v>408.51655700529443</v>
      </c>
      <c r="P2451">
        <v>157.04398317975202</v>
      </c>
      <c r="Q2451">
        <v>290.36385530048284</v>
      </c>
      <c r="R2451">
        <v>81.970317687014628</v>
      </c>
      <c r="S2451">
        <v>623.09451982838857</v>
      </c>
      <c r="T2451">
        <v>528.76762013384518</v>
      </c>
      <c r="U2451">
        <v>31.72605720803071</v>
      </c>
      <c r="V2451">
        <v>0</v>
      </c>
      <c r="W2451">
        <v>121.61655263078438</v>
      </c>
      <c r="X2451">
        <v>19.035634324818425</v>
      </c>
      <c r="Y2451">
        <v>5478.0325445866356</v>
      </c>
      <c r="Z2451">
        <v>0</v>
      </c>
      <c r="AA2451">
        <v>4335.9098933501346</v>
      </c>
      <c r="AB2451"/>
      <c r="AC2451">
        <v>100.0428337293235</v>
      </c>
      <c r="AD2451">
        <v>1473.9303659079485</v>
      </c>
      <c r="AE2451">
        <v>204.47126610003713</v>
      </c>
      <c r="AF2451">
        <v>700.56370260943675</v>
      </c>
      <c r="AG2451">
        <v>4408.8644166760014</v>
      </c>
      <c r="AH2451">
        <v>1395.9465171533511</v>
      </c>
      <c r="AI2451">
        <v>123.73162311131976</v>
      </c>
      <c r="AJ2451">
        <v>7968.7822384140509</v>
      </c>
      <c r="AK2451">
        <v>57.106902974455281</v>
      </c>
      <c r="AL2451">
        <v>29532.05859375</v>
      </c>
      <c r="AM2451">
        <v>24738.0078125</v>
      </c>
      <c r="AN2451">
        <v>4794.04736328125</v>
      </c>
      <c r="AO2451" s="5" t="s">
        <v>2969</v>
      </c>
    </row>
    <row r="2452" spans="1:41" ht="15" x14ac:dyDescent="0.25">
      <c r="A2452">
        <v>2019</v>
      </c>
      <c r="B2452" s="5" t="s">
        <v>803</v>
      </c>
      <c r="C2452" s="5" t="s">
        <v>367</v>
      </c>
      <c r="D2452" s="5" t="s">
        <v>91</v>
      </c>
      <c r="E2452" s="5" t="s">
        <v>154</v>
      </c>
      <c r="F2452" s="5" t="s">
        <v>392</v>
      </c>
      <c r="G2452" s="5" t="s">
        <v>94</v>
      </c>
      <c r="H2452" s="5" t="s">
        <v>319</v>
      </c>
      <c r="I2452">
        <v>1000</v>
      </c>
      <c r="J2452">
        <v>12398.75</v>
      </c>
      <c r="K2452">
        <v>60</v>
      </c>
      <c r="L2452">
        <v>20</v>
      </c>
      <c r="M2452">
        <v>730</v>
      </c>
      <c r="N2452">
        <v>123</v>
      </c>
      <c r="O2452">
        <v>335.19200000000001</v>
      </c>
      <c r="P2452">
        <v>0</v>
      </c>
      <c r="Q2452">
        <v>826.34514099764158</v>
      </c>
      <c r="R2452">
        <v>440.8889289379436</v>
      </c>
      <c r="S2452">
        <v>40</v>
      </c>
      <c r="T2452"/>
      <c r="U2452">
        <v>150</v>
      </c>
      <c r="V2452">
        <v>0</v>
      </c>
      <c r="W2452">
        <v>0</v>
      </c>
      <c r="X2452">
        <v>150.47765260121679</v>
      </c>
      <c r="Y2452">
        <v>3965</v>
      </c>
      <c r="Z2452">
        <v>0</v>
      </c>
      <c r="AA2452">
        <v>761.04899999999998</v>
      </c>
      <c r="AB2452">
        <v>0</v>
      </c>
      <c r="AC2452">
        <v>120.42976</v>
      </c>
      <c r="AD2452">
        <v>211.66644600000009</v>
      </c>
      <c r="AE2452"/>
      <c r="AF2452">
        <v>528.2124</v>
      </c>
      <c r="AG2452">
        <v>6592</v>
      </c>
      <c r="AH2452">
        <v>847.52292589144781</v>
      </c>
      <c r="AI2452"/>
      <c r="AJ2452">
        <v>3088</v>
      </c>
      <c r="AK2452">
        <v>103</v>
      </c>
      <c r="AL2452">
        <v>32491.533203125</v>
      </c>
      <c r="AM2452">
        <v>30013.67578125</v>
      </c>
      <c r="AN2452">
        <v>2477.859130859375</v>
      </c>
      <c r="AO2452" s="5" t="s">
        <v>1180</v>
      </c>
    </row>
    <row r="2453" spans="1:41" ht="15" x14ac:dyDescent="0.25">
      <c r="A2453">
        <v>2019</v>
      </c>
      <c r="B2453" s="5" t="s">
        <v>1807</v>
      </c>
      <c r="C2453" s="5" t="s">
        <v>367</v>
      </c>
      <c r="D2453" s="5" t="s">
        <v>91</v>
      </c>
      <c r="E2453" s="5" t="s">
        <v>154</v>
      </c>
      <c r="F2453" s="5" t="s">
        <v>392</v>
      </c>
      <c r="G2453" s="5" t="s">
        <v>94</v>
      </c>
      <c r="H2453" s="5" t="s">
        <v>319</v>
      </c>
      <c r="I2453">
        <v>105.75352402676903</v>
      </c>
      <c r="J2453">
        <v>0</v>
      </c>
      <c r="K2453">
        <v>21.150704805353808</v>
      </c>
      <c r="L2453"/>
      <c r="M2453">
        <v>268.34956721792639</v>
      </c>
      <c r="N2453">
        <v>122.67408787105208</v>
      </c>
      <c r="O2453">
        <v>354.47735225580766</v>
      </c>
      <c r="P2453">
        <v>0</v>
      </c>
      <c r="Q2453">
        <v>0</v>
      </c>
      <c r="R2453">
        <v>319.50605503196419</v>
      </c>
      <c r="S2453">
        <v>42.301409610707616</v>
      </c>
      <c r="T2453">
        <v>105.75352402676903</v>
      </c>
      <c r="U2453">
        <v>232.65775285889188</v>
      </c>
      <c r="V2453">
        <v>0</v>
      </c>
      <c r="W2453">
        <v>0</v>
      </c>
      <c r="X2453">
        <v>52.876762013384514</v>
      </c>
      <c r="Y2453">
        <v>4832.9360480233445</v>
      </c>
      <c r="Z2453"/>
      <c r="AA2453">
        <v>1177.5193399946022</v>
      </c>
      <c r="AB2453"/>
      <c r="AC2453">
        <v>153.87137745894896</v>
      </c>
      <c r="AD2453">
        <v>0</v>
      </c>
      <c r="AE2453"/>
      <c r="AF2453">
        <v>0</v>
      </c>
      <c r="AG2453">
        <v>5475.9174741061006</v>
      </c>
      <c r="AH2453">
        <v>788.92128923969699</v>
      </c>
      <c r="AI2453">
        <v>0</v>
      </c>
      <c r="AJ2453">
        <v>3197.8881547849783</v>
      </c>
      <c r="AK2453">
        <v>0</v>
      </c>
      <c r="AL2453">
        <v>17252.5546875</v>
      </c>
      <c r="AM2453">
        <v>15618.7236328125</v>
      </c>
      <c r="AN2453">
        <v>1633.83056640625</v>
      </c>
      <c r="AO2453" s="5" t="s">
        <v>2971</v>
      </c>
    </row>
    <row r="2454" spans="1:41" ht="15" x14ac:dyDescent="0.25">
      <c r="A2454">
        <v>2019</v>
      </c>
      <c r="B2454" s="5" t="s">
        <v>1808</v>
      </c>
      <c r="C2454" s="5" t="s">
        <v>367</v>
      </c>
      <c r="D2454" s="5" t="s">
        <v>91</v>
      </c>
      <c r="E2454" s="5" t="s">
        <v>154</v>
      </c>
      <c r="F2454" s="5" t="s">
        <v>392</v>
      </c>
      <c r="G2454" s="5" t="s">
        <v>94</v>
      </c>
      <c r="H2454" s="5" t="s">
        <v>319</v>
      </c>
      <c r="I2454">
        <v>309.39366605289922</v>
      </c>
      <c r="J2454">
        <v>646.6238898294248</v>
      </c>
      <c r="K2454">
        <v>56.722172109698192</v>
      </c>
      <c r="L2454"/>
      <c r="M2454">
        <v>261.69547586974392</v>
      </c>
      <c r="N2454">
        <v>124.78877864133602</v>
      </c>
      <c r="O2454">
        <v>408.94843754942275</v>
      </c>
      <c r="P2454">
        <v>0</v>
      </c>
      <c r="Q2454">
        <v>1031.8847273725562</v>
      </c>
      <c r="R2454">
        <v>900.55293842313017</v>
      </c>
      <c r="S2454">
        <v>41.252488807053233</v>
      </c>
      <c r="T2454">
        <v>0</v>
      </c>
      <c r="U2454">
        <v>103.13122201763308</v>
      </c>
      <c r="V2454">
        <v>0</v>
      </c>
      <c r="W2454">
        <v>0</v>
      </c>
      <c r="X2454">
        <v>248.45089138657403</v>
      </c>
      <c r="Y2454">
        <v>4702.7837240040681</v>
      </c>
      <c r="Z2454">
        <v>0</v>
      </c>
      <c r="AA2454">
        <v>1166.7214060640401</v>
      </c>
      <c r="AB2454"/>
      <c r="AC2454">
        <v>617.29450766709328</v>
      </c>
      <c r="AD2454">
        <v>0</v>
      </c>
      <c r="AE2454"/>
      <c r="AF2454">
        <v>0</v>
      </c>
      <c r="AG2454">
        <v>7608.9470306713602</v>
      </c>
      <c r="AH2454">
        <v>734.62009099748548</v>
      </c>
      <c r="AI2454">
        <v>0</v>
      </c>
      <c r="AJ2454">
        <v>876.61538714988114</v>
      </c>
      <c r="AK2454">
        <v>106.22515867816207</v>
      </c>
      <c r="AL2454">
        <v>19946.650390625</v>
      </c>
      <c r="AM2454">
        <v>18088.73828125</v>
      </c>
      <c r="AN2454">
        <v>1857.9146728515625</v>
      </c>
      <c r="AO2454" s="5" t="s">
        <v>2970</v>
      </c>
    </row>
    <row r="2455" spans="1:41" ht="15" x14ac:dyDescent="0.25">
      <c r="A2455">
        <v>2019</v>
      </c>
      <c r="B2455" s="5" t="s">
        <v>1807</v>
      </c>
      <c r="C2455" s="5" t="s">
        <v>367</v>
      </c>
      <c r="D2455" s="5" t="s">
        <v>91</v>
      </c>
      <c r="E2455" s="5" t="s">
        <v>154</v>
      </c>
      <c r="F2455" s="5" t="s">
        <v>395</v>
      </c>
      <c r="G2455" s="5" t="s">
        <v>94</v>
      </c>
      <c r="H2455" s="5" t="s">
        <v>319</v>
      </c>
      <c r="I2455">
        <v>0</v>
      </c>
      <c r="J2455">
        <v>2572.9032076590584</v>
      </c>
      <c r="K2455">
        <v>100.46584782543059</v>
      </c>
      <c r="L2455"/>
      <c r="M2455">
        <v>0</v>
      </c>
      <c r="N2455">
        <v>1120.9873546837518</v>
      </c>
      <c r="O2455">
        <v>49.577252063749327</v>
      </c>
      <c r="P2455">
        <v>0</v>
      </c>
      <c r="Q2455">
        <v>0</v>
      </c>
      <c r="R2455">
        <v>271.04591709156796</v>
      </c>
      <c r="S2455">
        <v>486.46621052313753</v>
      </c>
      <c r="T2455">
        <v>2432.3310526156879</v>
      </c>
      <c r="U2455">
        <v>0</v>
      </c>
      <c r="V2455">
        <v>0</v>
      </c>
      <c r="W2455">
        <v>52.876762013384514</v>
      </c>
      <c r="X2455"/>
      <c r="Y2455">
        <v>2834.1944439174099</v>
      </c>
      <c r="Z2455">
        <v>793.15143020076778</v>
      </c>
      <c r="AA2455">
        <v>7373.5283938523035</v>
      </c>
      <c r="AB2455"/>
      <c r="AC2455">
        <v>1282.2614788245746</v>
      </c>
      <c r="AD2455">
        <v>2077.518451113363</v>
      </c>
      <c r="AE2455">
        <v>843.03007980799327</v>
      </c>
      <c r="AF2455">
        <v>420.00221978983024</v>
      </c>
      <c r="AG2455">
        <v>6792.5488482393748</v>
      </c>
      <c r="AH2455">
        <v>0</v>
      </c>
      <c r="AI2455">
        <v>0</v>
      </c>
      <c r="AJ2455">
        <v>792.12547101531322</v>
      </c>
      <c r="AK2455">
        <v>130.8750782714859</v>
      </c>
      <c r="AL2455">
        <v>30425.888671875</v>
      </c>
      <c r="AM2455">
        <v>25095.77734375</v>
      </c>
      <c r="AN2455">
        <v>5330.1103515625</v>
      </c>
      <c r="AO2455" s="5" t="s">
        <v>2973</v>
      </c>
    </row>
    <row r="2456" spans="1:41" ht="15" x14ac:dyDescent="0.25">
      <c r="A2456">
        <v>2019</v>
      </c>
      <c r="B2456" s="5" t="s">
        <v>803</v>
      </c>
      <c r="C2456" s="5" t="s">
        <v>367</v>
      </c>
      <c r="D2456" s="5" t="s">
        <v>91</v>
      </c>
      <c r="E2456" s="5" t="s">
        <v>154</v>
      </c>
      <c r="F2456" s="5" t="s">
        <v>395</v>
      </c>
      <c r="G2456" s="5" t="s">
        <v>94</v>
      </c>
      <c r="H2456" s="5" t="s">
        <v>319</v>
      </c>
      <c r="I2456">
        <v>0</v>
      </c>
      <c r="J2456">
        <v>4312.5</v>
      </c>
      <c r="K2456">
        <v>95</v>
      </c>
      <c r="L2456">
        <v>150</v>
      </c>
      <c r="M2456">
        <v>50</v>
      </c>
      <c r="N2456">
        <v>1612</v>
      </c>
      <c r="O2456">
        <v>375.04</v>
      </c>
      <c r="P2456">
        <v>0</v>
      </c>
      <c r="Q2456">
        <v>0</v>
      </c>
      <c r="R2456">
        <v>236.70308019196131</v>
      </c>
      <c r="S2456">
        <v>460</v>
      </c>
      <c r="T2456">
        <v>600</v>
      </c>
      <c r="U2456">
        <v>0</v>
      </c>
      <c r="V2456">
        <v>150</v>
      </c>
      <c r="W2456">
        <v>60</v>
      </c>
      <c r="X2456">
        <v>0</v>
      </c>
      <c r="Y2456">
        <v>3320</v>
      </c>
      <c r="Z2456">
        <v>2347.1751679111999</v>
      </c>
      <c r="AA2456">
        <v>6814.2689108159584</v>
      </c>
      <c r="AB2456"/>
      <c r="AC2456">
        <v>1279.8403800000001</v>
      </c>
      <c r="AD2456">
        <v>38.501677600000001</v>
      </c>
      <c r="AE2456">
        <v>1179.732</v>
      </c>
      <c r="AF2456">
        <v>158.46372</v>
      </c>
      <c r="AG2456">
        <v>4203</v>
      </c>
      <c r="AH2456">
        <v>74.724660726978158</v>
      </c>
      <c r="AI2456"/>
      <c r="AJ2456">
        <v>300</v>
      </c>
      <c r="AK2456">
        <v>89</v>
      </c>
      <c r="AL2456">
        <v>27905.94921875</v>
      </c>
      <c r="AM2456">
        <v>26063.681640625</v>
      </c>
      <c r="AN2456">
        <v>1842.266357421875</v>
      </c>
      <c r="AO2456" s="5" t="s">
        <v>1181</v>
      </c>
    </row>
    <row r="2457" spans="1:41" ht="15" x14ac:dyDescent="0.25">
      <c r="A2457">
        <v>2019</v>
      </c>
      <c r="B2457" s="5" t="s">
        <v>1808</v>
      </c>
      <c r="C2457" s="5" t="s">
        <v>367</v>
      </c>
      <c r="D2457" s="5" t="s">
        <v>91</v>
      </c>
      <c r="E2457" s="5" t="s">
        <v>154</v>
      </c>
      <c r="F2457" s="5" t="s">
        <v>395</v>
      </c>
      <c r="G2457" s="5" t="s">
        <v>94</v>
      </c>
      <c r="H2457" s="5" t="s">
        <v>319</v>
      </c>
      <c r="I2457">
        <v>0</v>
      </c>
      <c r="J2457">
        <v>3020.2935584179118</v>
      </c>
      <c r="K2457">
        <v>97.974660916751418</v>
      </c>
      <c r="L2457"/>
      <c r="M2457">
        <v>0</v>
      </c>
      <c r="N2457">
        <v>1144.6707199309242</v>
      </c>
      <c r="O2457">
        <v>57.19558567124794</v>
      </c>
      <c r="P2457">
        <v>0</v>
      </c>
      <c r="Q2457">
        <v>0</v>
      </c>
      <c r="R2457">
        <v>242.35340115660529</v>
      </c>
      <c r="S2457">
        <v>474.40362128111218</v>
      </c>
      <c r="T2457">
        <v>618.78733210579844</v>
      </c>
      <c r="U2457">
        <v>0</v>
      </c>
      <c r="V2457">
        <v>154.69683302644961</v>
      </c>
      <c r="W2457">
        <v>51.565611008816539</v>
      </c>
      <c r="X2457">
        <v>0</v>
      </c>
      <c r="Y2457">
        <v>2903.143899796371</v>
      </c>
      <c r="Z2457">
        <v>2085.6227028625935</v>
      </c>
      <c r="AA2457">
        <v>7305.9126276158831</v>
      </c>
      <c r="AB2457"/>
      <c r="AC2457">
        <v>1275.6300851361036</v>
      </c>
      <c r="AD2457">
        <v>665.01405959539318</v>
      </c>
      <c r="AE2457">
        <v>734.39433805090459</v>
      </c>
      <c r="AF2457">
        <v>0</v>
      </c>
      <c r="AG2457">
        <v>6668.011874914775</v>
      </c>
      <c r="AH2457">
        <v>68.380685429601897</v>
      </c>
      <c r="AI2457"/>
      <c r="AJ2457">
        <v>515.65611008816541</v>
      </c>
      <c r="AK2457">
        <v>91.78678759569344</v>
      </c>
      <c r="AL2457">
        <v>28175.49609375</v>
      </c>
      <c r="AM2457">
        <v>26050.38671875</v>
      </c>
      <c r="AN2457">
        <v>2125.1083984375</v>
      </c>
      <c r="AO2457" s="5" t="s">
        <v>2972</v>
      </c>
    </row>
    <row r="2458" spans="1:41" ht="15" x14ac:dyDescent="0.25">
      <c r="A2458">
        <v>2019</v>
      </c>
      <c r="B2458" s="5" t="s">
        <v>1807</v>
      </c>
      <c r="C2458" s="5" t="s">
        <v>367</v>
      </c>
      <c r="D2458" s="5" t="s">
        <v>91</v>
      </c>
      <c r="E2458" s="5" t="s">
        <v>154</v>
      </c>
      <c r="F2458" s="5" t="s">
        <v>398</v>
      </c>
      <c r="G2458" s="5" t="s">
        <v>94</v>
      </c>
      <c r="H2458" s="5" t="s">
        <v>319</v>
      </c>
      <c r="I2458">
        <v>237.94542906023031</v>
      </c>
      <c r="J2458">
        <v>1303.8360849623605</v>
      </c>
      <c r="K2458">
        <v>21.150704805353808</v>
      </c>
      <c r="L2458"/>
      <c r="M2458">
        <v>0</v>
      </c>
      <c r="N2458">
        <v>88.832960182485991</v>
      </c>
      <c r="O2458">
        <v>1041.1222933387357</v>
      </c>
      <c r="P2458">
        <v>0</v>
      </c>
      <c r="Q2458">
        <v>3.7266537208555155</v>
      </c>
      <c r="R2458">
        <v>12.232792692252021</v>
      </c>
      <c r="S2458">
        <v>126.90422883212284</v>
      </c>
      <c r="T2458">
        <v>423.01409610707611</v>
      </c>
      <c r="U2458">
        <v>0</v>
      </c>
      <c r="V2458">
        <v>0</v>
      </c>
      <c r="W2458">
        <v>0</v>
      </c>
      <c r="X2458">
        <v>3167.3180446017327</v>
      </c>
      <c r="Y2458">
        <v>2871.2081773267792</v>
      </c>
      <c r="Z2458">
        <v>2136.2211853407343</v>
      </c>
      <c r="AA2458">
        <v>6123.5867455640137</v>
      </c>
      <c r="AB2458"/>
      <c r="AC2458">
        <v>172.27249063960676</v>
      </c>
      <c r="AD2458">
        <v>947.47147756075276</v>
      </c>
      <c r="AE2458">
        <v>1251.4755704451418</v>
      </c>
      <c r="AF2458">
        <v>1764.0093231172864</v>
      </c>
      <c r="AG2458">
        <v>25268.747030956194</v>
      </c>
      <c r="AH2458">
        <v>623.94579175793729</v>
      </c>
      <c r="AI2458">
        <v>0</v>
      </c>
      <c r="AJ2458">
        <v>3485.3520724673781</v>
      </c>
      <c r="AK2458">
        <v>384.94282745743925</v>
      </c>
      <c r="AL2458">
        <v>51455.3125</v>
      </c>
      <c r="AM2458">
        <v>44719.4453125</v>
      </c>
      <c r="AN2458">
        <v>6735.86962890625</v>
      </c>
      <c r="AO2458" s="5" t="s">
        <v>2974</v>
      </c>
    </row>
    <row r="2459" spans="1:41" ht="15" x14ac:dyDescent="0.25">
      <c r="A2459">
        <v>2019</v>
      </c>
      <c r="B2459" s="5" t="s">
        <v>803</v>
      </c>
      <c r="C2459" s="5" t="s">
        <v>367</v>
      </c>
      <c r="D2459" s="5" t="s">
        <v>91</v>
      </c>
      <c r="E2459" s="5" t="s">
        <v>154</v>
      </c>
      <c r="F2459" s="5" t="s">
        <v>398</v>
      </c>
      <c r="G2459" s="5" t="s">
        <v>94</v>
      </c>
      <c r="H2459" s="5" t="s">
        <v>319</v>
      </c>
      <c r="I2459">
        <v>300</v>
      </c>
      <c r="J2459">
        <v>6000</v>
      </c>
      <c r="K2459">
        <v>10</v>
      </c>
      <c r="L2459">
        <v>0</v>
      </c>
      <c r="M2459">
        <v>200</v>
      </c>
      <c r="N2459">
        <v>1649</v>
      </c>
      <c r="O2459">
        <v>1659.5519999999999</v>
      </c>
      <c r="P2459">
        <v>0</v>
      </c>
      <c r="Q2459">
        <v>3.7552052147043402</v>
      </c>
      <c r="R2459">
        <v>1226.5693991099999</v>
      </c>
      <c r="S2459">
        <v>120</v>
      </c>
      <c r="T2459">
        <v>950</v>
      </c>
      <c r="U2459">
        <v>0</v>
      </c>
      <c r="V2459">
        <v>0</v>
      </c>
      <c r="W2459">
        <v>0</v>
      </c>
      <c r="X2459">
        <v>3041.5225749915489</v>
      </c>
      <c r="Y2459">
        <v>2330</v>
      </c>
      <c r="Z2459">
        <v>1685.7483147864</v>
      </c>
      <c r="AA2459">
        <v>12975.74527387731</v>
      </c>
      <c r="AB2459"/>
      <c r="AC2459">
        <v>182.90423000000001</v>
      </c>
      <c r="AD2459">
        <v>1584.2946224499999</v>
      </c>
      <c r="AE2459">
        <v>1919.0909280000001</v>
      </c>
      <c r="AF2459">
        <v>1148.8619699999999</v>
      </c>
      <c r="AG2459">
        <v>11483</v>
      </c>
      <c r="AH2459">
        <v>152.40226842062791</v>
      </c>
      <c r="AI2459"/>
      <c r="AJ2459">
        <v>1815</v>
      </c>
      <c r="AK2459">
        <v>630</v>
      </c>
      <c r="AL2459">
        <v>51067.4453125</v>
      </c>
      <c r="AM2459">
        <v>42719.67578125</v>
      </c>
      <c r="AN2459">
        <v>8347.771484375</v>
      </c>
      <c r="AO2459" s="5" t="s">
        <v>1182</v>
      </c>
    </row>
    <row r="2460" spans="1:41" ht="15" x14ac:dyDescent="0.25">
      <c r="A2460">
        <v>2019</v>
      </c>
      <c r="B2460" s="5" t="s">
        <v>1808</v>
      </c>
      <c r="C2460" s="5" t="s">
        <v>367</v>
      </c>
      <c r="D2460" s="5" t="s">
        <v>91</v>
      </c>
      <c r="E2460" s="5" t="s">
        <v>154</v>
      </c>
      <c r="F2460" s="5" t="s">
        <v>398</v>
      </c>
      <c r="G2460" s="5" t="s">
        <v>94</v>
      </c>
      <c r="H2460" s="5" t="s">
        <v>319</v>
      </c>
      <c r="I2460">
        <v>309.39366605289922</v>
      </c>
      <c r="J2460">
        <v>1500.6190392770382</v>
      </c>
      <c r="K2460">
        <v>10.313122201763308</v>
      </c>
      <c r="L2460"/>
      <c r="M2460">
        <v>0</v>
      </c>
      <c r="N2460">
        <v>322.80072491519155</v>
      </c>
      <c r="O2460">
        <v>1201.1072990962068</v>
      </c>
      <c r="P2460">
        <v>0</v>
      </c>
      <c r="Q2460">
        <v>3.7141997076037634</v>
      </c>
      <c r="R2460"/>
      <c r="S2460">
        <v>123.75746642115969</v>
      </c>
      <c r="T2460">
        <v>979.74660916751429</v>
      </c>
      <c r="U2460">
        <v>0</v>
      </c>
      <c r="V2460">
        <v>0</v>
      </c>
      <c r="W2460">
        <v>0</v>
      </c>
      <c r="X2460">
        <v>2553.9331182639335</v>
      </c>
      <c r="Y2460">
        <v>5043.1167566622571</v>
      </c>
      <c r="Z2460">
        <v>3130.7514128526268</v>
      </c>
      <c r="AA2460">
        <v>6067.433030842888</v>
      </c>
      <c r="AB2460"/>
      <c r="AC2460">
        <v>169.25380501423854</v>
      </c>
      <c r="AD2460">
        <v>788.49899990945801</v>
      </c>
      <c r="AE2460">
        <v>1714.4211209215998</v>
      </c>
      <c r="AF2460">
        <v>1664.26009925779</v>
      </c>
      <c r="AG2460">
        <v>11919.210287067384</v>
      </c>
      <c r="AH2460">
        <v>58.470579453976747</v>
      </c>
      <c r="AI2460"/>
      <c r="AJ2460">
        <v>1211.7918587071886</v>
      </c>
      <c r="AK2460">
        <v>654.88325981197011</v>
      </c>
      <c r="AL2460">
        <v>39427.47265625</v>
      </c>
      <c r="AM2460">
        <v>33056.765625</v>
      </c>
      <c r="AN2460">
        <v>6370.7109375</v>
      </c>
      <c r="AO2460" s="5" t="s">
        <v>2975</v>
      </c>
    </row>
    <row r="2461" spans="1:41" ht="15" x14ac:dyDescent="0.25">
      <c r="A2461">
        <v>2019</v>
      </c>
      <c r="B2461" s="5" t="s">
        <v>1807</v>
      </c>
      <c r="C2461" s="5" t="s">
        <v>462</v>
      </c>
      <c r="D2461" s="5" t="s">
        <v>85</v>
      </c>
      <c r="E2461" s="5" t="s">
        <v>131</v>
      </c>
      <c r="F2461" s="5" t="s">
        <v>132</v>
      </c>
      <c r="G2461" s="5" t="s">
        <v>87</v>
      </c>
      <c r="H2461" s="5" t="s">
        <v>133</v>
      </c>
      <c r="I2461">
        <v>848.9404486900338</v>
      </c>
      <c r="J2461">
        <v>1399.708516719211</v>
      </c>
      <c r="K2461">
        <v>78.042000000000002</v>
      </c>
      <c r="L2461">
        <v>119</v>
      </c>
      <c r="M2461">
        <v>796</v>
      </c>
      <c r="N2461">
        <v>305</v>
      </c>
      <c r="O2461">
        <v>448</v>
      </c>
      <c r="P2461">
        <v>666</v>
      </c>
      <c r="Q2461">
        <v>279.23966737495903</v>
      </c>
      <c r="R2461">
        <v>557</v>
      </c>
      <c r="S2461">
        <v>729.14259763686402</v>
      </c>
      <c r="T2461">
        <v>388</v>
      </c>
      <c r="U2461">
        <v>152.31132616471419</v>
      </c>
      <c r="V2461">
        <v>681.02926821724805</v>
      </c>
      <c r="W2461">
        <v>257.49746227449998</v>
      </c>
      <c r="X2461">
        <v>1050</v>
      </c>
      <c r="Y2461">
        <v>3407</v>
      </c>
      <c r="Z2461">
        <v>431</v>
      </c>
      <c r="AA2461">
        <v>5031.5932485578796</v>
      </c>
      <c r="AB2461">
        <v>78.932174141699988</v>
      </c>
      <c r="AC2461">
        <v>361.96948798199998</v>
      </c>
      <c r="AD2461">
        <v>783</v>
      </c>
      <c r="AE2461">
        <v>379.2841592016</v>
      </c>
      <c r="AF2461">
        <v>2125</v>
      </c>
      <c r="AG2461">
        <v>8775</v>
      </c>
      <c r="AH2461">
        <v>1352.7163568444339</v>
      </c>
      <c r="AI2461">
        <v>415.77400119465409</v>
      </c>
      <c r="AJ2461">
        <v>2397.230135876528</v>
      </c>
      <c r="AK2461">
        <v>321.99494309030791</v>
      </c>
      <c r="AL2461">
        <v>34615.40625</v>
      </c>
      <c r="AM2461">
        <v>27916.306640625</v>
      </c>
      <c r="AN2461">
        <v>6699.099609375</v>
      </c>
      <c r="AO2461" s="5" t="s">
        <v>3051</v>
      </c>
    </row>
    <row r="2462" spans="1:41" ht="15" x14ac:dyDescent="0.25">
      <c r="A2462">
        <v>2019</v>
      </c>
      <c r="B2462" s="5" t="s">
        <v>1808</v>
      </c>
      <c r="C2462" s="5" t="s">
        <v>462</v>
      </c>
      <c r="D2462" s="5" t="s">
        <v>85</v>
      </c>
      <c r="E2462" s="5" t="s">
        <v>131</v>
      </c>
      <c r="F2462" s="5" t="s">
        <v>132</v>
      </c>
      <c r="G2462" s="5" t="s">
        <v>87</v>
      </c>
      <c r="H2462" s="5" t="s">
        <v>133</v>
      </c>
      <c r="I2462">
        <v>841.60864237956571</v>
      </c>
      <c r="J2462">
        <v>1376.074136864605</v>
      </c>
      <c r="K2462">
        <v>58.7</v>
      </c>
      <c r="L2462">
        <v>113</v>
      </c>
      <c r="M2462">
        <v>651</v>
      </c>
      <c r="N2462">
        <v>313.94133075947298</v>
      </c>
      <c r="O2462">
        <v>445</v>
      </c>
      <c r="P2462">
        <v>651</v>
      </c>
      <c r="Q2462">
        <v>279.89359210397799</v>
      </c>
      <c r="R2462">
        <v>537.23278974999994</v>
      </c>
      <c r="S2462">
        <v>710</v>
      </c>
      <c r="T2462">
        <v>400.22213402078</v>
      </c>
      <c r="U2462">
        <v>148.01771673768371</v>
      </c>
      <c r="V2462">
        <v>652</v>
      </c>
      <c r="W2462">
        <v>300.84789200000012</v>
      </c>
      <c r="X2462">
        <v>1092.3</v>
      </c>
      <c r="Y2462">
        <v>3394.36</v>
      </c>
      <c r="Z2462">
        <v>465.8</v>
      </c>
      <c r="AA2462">
        <v>5078.4418032817048</v>
      </c>
      <c r="AB2462">
        <v>79.729468829999988</v>
      </c>
      <c r="AC2462">
        <v>360.18784455958888</v>
      </c>
      <c r="AD2462">
        <v>771</v>
      </c>
      <c r="AE2462">
        <v>384</v>
      </c>
      <c r="AF2462">
        <v>1978.3238752805539</v>
      </c>
      <c r="AG2462">
        <v>8789.1</v>
      </c>
      <c r="AH2462">
        <v>1278.146148313587</v>
      </c>
      <c r="AI2462">
        <v>393.17506899999989</v>
      </c>
      <c r="AJ2462">
        <v>2279.799669684855</v>
      </c>
      <c r="AK2462">
        <v>306.94149950027418</v>
      </c>
      <c r="AL2462">
        <v>34129.84375</v>
      </c>
      <c r="AM2462">
        <v>27642.779296875</v>
      </c>
      <c r="AN2462">
        <v>6487.0625</v>
      </c>
      <c r="AO2462" s="5" t="s">
        <v>3052</v>
      </c>
    </row>
    <row r="2463" spans="1:41" ht="15" x14ac:dyDescent="0.25">
      <c r="A2463">
        <v>2019</v>
      </c>
      <c r="B2463" s="5" t="s">
        <v>803</v>
      </c>
      <c r="C2463" s="5" t="s">
        <v>462</v>
      </c>
      <c r="D2463" s="5" t="s">
        <v>85</v>
      </c>
      <c r="E2463" s="5" t="s">
        <v>131</v>
      </c>
      <c r="F2463" s="5" t="s">
        <v>132</v>
      </c>
      <c r="G2463" s="5" t="s">
        <v>87</v>
      </c>
      <c r="H2463" s="5" t="s">
        <v>133</v>
      </c>
      <c r="I2463">
        <v>878.58646982977757</v>
      </c>
      <c r="J2463">
        <v>1381.9200459686799</v>
      </c>
      <c r="K2463">
        <v>57</v>
      </c>
      <c r="L2463">
        <v>113</v>
      </c>
      <c r="M2463">
        <v>615.00348492499995</v>
      </c>
      <c r="N2463">
        <v>314.5</v>
      </c>
      <c r="O2463">
        <v>443</v>
      </c>
      <c r="P2463">
        <v>732.22011681899482</v>
      </c>
      <c r="Q2463">
        <v>274.04510425000001</v>
      </c>
      <c r="R2463">
        <v>542.5</v>
      </c>
      <c r="S2463">
        <v>717.72005208148164</v>
      </c>
      <c r="T2463">
        <v>398</v>
      </c>
      <c r="U2463">
        <v>140.12110580000001</v>
      </c>
      <c r="V2463">
        <v>654.69999999999993</v>
      </c>
      <c r="W2463">
        <v>298</v>
      </c>
      <c r="X2463">
        <v>1097</v>
      </c>
      <c r="Y2463">
        <v>3388.3597</v>
      </c>
      <c r="Z2463">
        <v>461.9921467386576</v>
      </c>
      <c r="AA2463">
        <v>5383.963450127274</v>
      </c>
      <c r="AB2463">
        <v>80.53481699999999</v>
      </c>
      <c r="AC2463">
        <v>389.27001157034448</v>
      </c>
      <c r="AD2463">
        <v>780.77372274999982</v>
      </c>
      <c r="AE2463">
        <v>371</v>
      </c>
      <c r="AF2463">
        <v>1877.488204697557</v>
      </c>
      <c r="AG2463">
        <v>8789.1231079382469</v>
      </c>
      <c r="AH2463">
        <v>1238.769795266403</v>
      </c>
      <c r="AI2463">
        <v>414.08863649999989</v>
      </c>
      <c r="AJ2463">
        <v>2478.5343799715279</v>
      </c>
      <c r="AK2463">
        <v>277.1985490156523</v>
      </c>
      <c r="AL2463">
        <v>34588.41015625</v>
      </c>
      <c r="AM2463">
        <v>28171.32421875</v>
      </c>
      <c r="AN2463">
        <v>6417.08984375</v>
      </c>
      <c r="AO2463" s="5" t="s">
        <v>1210</v>
      </c>
    </row>
    <row r="2464" spans="1:41" ht="15" x14ac:dyDescent="0.25">
      <c r="A2464">
        <v>2019</v>
      </c>
      <c r="B2464" s="5" t="s">
        <v>1808</v>
      </c>
      <c r="C2464" s="5" t="s">
        <v>462</v>
      </c>
      <c r="D2464" s="5" t="s">
        <v>85</v>
      </c>
      <c r="E2464" s="5" t="s">
        <v>131</v>
      </c>
      <c r="F2464" s="5" t="s">
        <v>10</v>
      </c>
      <c r="G2464" s="5" t="s">
        <v>87</v>
      </c>
      <c r="H2464" s="5" t="s">
        <v>136</v>
      </c>
      <c r="I2464">
        <v>0.6452017195190477</v>
      </c>
      <c r="J2464">
        <v>0.55199999999999994</v>
      </c>
      <c r="K2464">
        <v>0.62045492981566042</v>
      </c>
      <c r="L2464">
        <v>0.60732313460430476</v>
      </c>
      <c r="M2464">
        <v>0.57033820792901524</v>
      </c>
      <c r="N2464">
        <v>0.5348962903964305</v>
      </c>
      <c r="O2464">
        <v>0.51054358550744594</v>
      </c>
      <c r="P2464">
        <v>0.41286149162861491</v>
      </c>
      <c r="Q2464">
        <v>0.54829631555490377</v>
      </c>
      <c r="R2464">
        <v>0.70754714730515389</v>
      </c>
      <c r="S2464">
        <v>0.71725865761506447</v>
      </c>
      <c r="T2464">
        <v>0.62585559207603048</v>
      </c>
      <c r="U2464">
        <v>0.48715417673918893</v>
      </c>
      <c r="V2464">
        <v>0.59070812495470038</v>
      </c>
      <c r="W2464">
        <v>0.55037446581196592</v>
      </c>
      <c r="X2464">
        <v>0.65558244385866349</v>
      </c>
      <c r="Y2464">
        <v>0.61898405473616647</v>
      </c>
      <c r="Z2464">
        <v>0.79290083775812181</v>
      </c>
      <c r="AA2464">
        <v>0.62705859793275398</v>
      </c>
      <c r="AB2464">
        <v>0.65271677753907908</v>
      </c>
      <c r="AC2464">
        <v>0.59931506849315086</v>
      </c>
      <c r="AD2464">
        <v>0.59069596396065094</v>
      </c>
      <c r="AE2464">
        <v>0.60057016630163251</v>
      </c>
      <c r="AF2464">
        <v>0.6522266258813505</v>
      </c>
      <c r="AG2464">
        <v>0.57905114434594529</v>
      </c>
      <c r="AH2464">
        <v>0.5650441222481698</v>
      </c>
      <c r="AI2464">
        <v>0.62188314154192614</v>
      </c>
      <c r="AJ2464">
        <v>0.48194648860241301</v>
      </c>
      <c r="AK2464">
        <v>0.69622127776656484</v>
      </c>
      <c r="AL2464">
        <v>0.60051751136779785</v>
      </c>
      <c r="AM2464">
        <v>0.59047305583953857</v>
      </c>
      <c r="AN2464">
        <v>0.61474740505218506</v>
      </c>
      <c r="AO2464" s="5" t="s">
        <v>3054</v>
      </c>
    </row>
    <row r="2465" spans="1:41" ht="15" x14ac:dyDescent="0.25">
      <c r="A2465">
        <v>2019</v>
      </c>
      <c r="B2465" s="5" t="s">
        <v>803</v>
      </c>
      <c r="C2465" s="5" t="s">
        <v>462</v>
      </c>
      <c r="D2465" s="5" t="s">
        <v>85</v>
      </c>
      <c r="E2465" s="5" t="s">
        <v>131</v>
      </c>
      <c r="F2465" s="5" t="s">
        <v>10</v>
      </c>
      <c r="G2465" s="5" t="s">
        <v>87</v>
      </c>
      <c r="H2465" s="5" t="s">
        <v>136</v>
      </c>
      <c r="I2465">
        <v>0.66925023556979102</v>
      </c>
      <c r="J2465">
        <v>0.55000000000000004</v>
      </c>
      <c r="K2465">
        <v>0.61385370896872582</v>
      </c>
      <c r="L2465">
        <v>0.61426397042835401</v>
      </c>
      <c r="M2465">
        <v>0.51254518908226587</v>
      </c>
      <c r="N2465">
        <v>0.55233579206181949</v>
      </c>
      <c r="O2465">
        <v>0.50824900759505287</v>
      </c>
      <c r="P2465">
        <v>0.45223494964466082</v>
      </c>
      <c r="Q2465">
        <v>0.4902147973773075</v>
      </c>
      <c r="R2465">
        <v>0.70662610965366501</v>
      </c>
      <c r="S2465">
        <v>0.68134314174378119</v>
      </c>
      <c r="T2465">
        <v>0.63102486047691531</v>
      </c>
      <c r="U2465">
        <v>0.48034714783276428</v>
      </c>
      <c r="V2465">
        <v>0.63283186217082488</v>
      </c>
      <c r="W2465">
        <v>0.55767647278987953</v>
      </c>
      <c r="X2465">
        <v>0.67764237284785234</v>
      </c>
      <c r="Y2465">
        <v>0.61250839669266122</v>
      </c>
      <c r="Z2465">
        <v>0.74285429909882827</v>
      </c>
      <c r="AA2465">
        <v>0.65573877386120993</v>
      </c>
      <c r="AB2465">
        <v>0.658650566425798</v>
      </c>
      <c r="AC2465">
        <v>0.66622924805671901</v>
      </c>
      <c r="AD2465">
        <v>0.64855485036302885</v>
      </c>
      <c r="AE2465">
        <v>0.60762694653537996</v>
      </c>
      <c r="AF2465">
        <v>0.63405725390594536</v>
      </c>
      <c r="AG2465">
        <v>0.54677087504126054</v>
      </c>
      <c r="AH2465">
        <v>0.54056604390369212</v>
      </c>
      <c r="AI2465">
        <v>0.62059635172091365</v>
      </c>
      <c r="AJ2465">
        <v>0.51071789640545473</v>
      </c>
      <c r="AK2465">
        <v>0.65382040495147875</v>
      </c>
      <c r="AL2465">
        <v>0.60100448131561279</v>
      </c>
      <c r="AM2465">
        <v>0.59556525945663452</v>
      </c>
      <c r="AN2465">
        <v>0.60871022939682007</v>
      </c>
      <c r="AO2465" s="5" t="s">
        <v>1211</v>
      </c>
    </row>
    <row r="2466" spans="1:41" ht="15" x14ac:dyDescent="0.25">
      <c r="A2466">
        <v>2019</v>
      </c>
      <c r="B2466" s="5" t="s">
        <v>1807</v>
      </c>
      <c r="C2466" s="5" t="s">
        <v>462</v>
      </c>
      <c r="D2466" s="5" t="s">
        <v>85</v>
      </c>
      <c r="E2466" s="5" t="s">
        <v>131</v>
      </c>
      <c r="F2466" s="5" t="s">
        <v>10</v>
      </c>
      <c r="G2466" s="5" t="s">
        <v>87</v>
      </c>
      <c r="H2466" s="5" t="s">
        <v>136</v>
      </c>
      <c r="I2466">
        <v>0.64649577807122705</v>
      </c>
      <c r="J2466">
        <v>0.54054129965664222</v>
      </c>
      <c r="K2466">
        <v>0.56744612162987518</v>
      </c>
      <c r="L2466">
        <v>0.64198841615523383</v>
      </c>
      <c r="M2466">
        <v>0.59978600599786003</v>
      </c>
      <c r="N2466">
        <v>0.52753563027535633</v>
      </c>
      <c r="O2466">
        <v>0.49651992729529643</v>
      </c>
      <c r="P2466">
        <v>0.43148352588123712</v>
      </c>
      <c r="Q2466">
        <v>0.46494220974023298</v>
      </c>
      <c r="R2466">
        <v>0.70441072089454926</v>
      </c>
      <c r="S2466">
        <v>0.72378657696730597</v>
      </c>
      <c r="T2466">
        <v>0.55213704626572724</v>
      </c>
      <c r="U2466">
        <v>0.51390618513906194</v>
      </c>
      <c r="V2466">
        <v>0.59133693730955872</v>
      </c>
      <c r="W2466">
        <v>0.47106870952336533</v>
      </c>
      <c r="X2466">
        <v>0.63756922180122411</v>
      </c>
      <c r="Y2466">
        <v>0.61754039479083744</v>
      </c>
      <c r="Z2466">
        <v>0.78096687685728783</v>
      </c>
      <c r="AA2466">
        <v>0.61278031670552524</v>
      </c>
      <c r="AB2466">
        <v>0.6940649548287805</v>
      </c>
      <c r="AC2466">
        <v>0.58482613278252371</v>
      </c>
      <c r="AD2466">
        <v>0.54502171734046101</v>
      </c>
      <c r="AE2466">
        <v>0.59319466293562451</v>
      </c>
      <c r="AF2466">
        <v>0</v>
      </c>
      <c r="AG2466">
        <v>0.52473144513730929</v>
      </c>
      <c r="AH2466">
        <v>0.54144346226810058</v>
      </c>
      <c r="AI2466">
        <v>0.61978816565588979</v>
      </c>
      <c r="AJ2466">
        <v>0.48234563995501528</v>
      </c>
      <c r="AK2466">
        <v>0.68855113126822642</v>
      </c>
      <c r="AL2466">
        <v>0.56538653373718262</v>
      </c>
      <c r="AM2466">
        <v>0.54464858770370483</v>
      </c>
      <c r="AN2466">
        <v>0.59476524591445923</v>
      </c>
      <c r="AO2466" s="5" t="s">
        <v>3053</v>
      </c>
    </row>
    <row r="2467" spans="1:41" ht="15" x14ac:dyDescent="0.25">
      <c r="A2467">
        <v>2019</v>
      </c>
      <c r="B2467" s="5" t="s">
        <v>1808</v>
      </c>
      <c r="C2467" s="5" t="s">
        <v>462</v>
      </c>
      <c r="D2467" s="5" t="s">
        <v>85</v>
      </c>
      <c r="E2467" s="5" t="s">
        <v>131</v>
      </c>
      <c r="F2467" s="5" t="s">
        <v>36</v>
      </c>
      <c r="G2467" s="5" t="s">
        <v>87</v>
      </c>
      <c r="H2467" s="5" t="s">
        <v>136</v>
      </c>
      <c r="I2467">
        <v>4.8110225513331398E-2</v>
      </c>
      <c r="J2467">
        <v>5.7000000000000002E-2</v>
      </c>
      <c r="K2467">
        <v>6.4735945485519697E-2</v>
      </c>
      <c r="L2467">
        <v>7.9999999999999905E-2</v>
      </c>
      <c r="M2467">
        <v>5.5299539170506902E-2</v>
      </c>
      <c r="N2467">
        <v>9.5022624434389094E-2</v>
      </c>
      <c r="O2467">
        <v>6.7415730337078705E-2</v>
      </c>
      <c r="P2467">
        <v>8.2949308755760398E-2</v>
      </c>
      <c r="Q2467">
        <v>5.4945054945055097E-2</v>
      </c>
      <c r="R2467">
        <v>4.6805134427684199E-2</v>
      </c>
      <c r="S2467">
        <v>5.2999999999999999E-2</v>
      </c>
      <c r="T2467">
        <v>6.5000000000000002E-2</v>
      </c>
      <c r="U2467">
        <v>3.5108274635753299E-2</v>
      </c>
      <c r="V2467">
        <v>5.5214723926380403E-2</v>
      </c>
      <c r="W2467">
        <v>6.0000000000000102E-2</v>
      </c>
      <c r="X2467">
        <v>3.5979126613567697E-2</v>
      </c>
      <c r="Y2467">
        <v>4.1056340517800202E-2</v>
      </c>
      <c r="Z2467">
        <v>5.3134392443108601E-2</v>
      </c>
      <c r="AA2467">
        <v>0.06</v>
      </c>
      <c r="AB2467">
        <v>7.0607128237655803E-2</v>
      </c>
      <c r="AC2467">
        <v>8.6904761904761693E-2</v>
      </c>
      <c r="AD2467">
        <v>5.7068741893644602E-2</v>
      </c>
      <c r="AE2467">
        <v>9.1145833333333301E-2</v>
      </c>
      <c r="AF2467">
        <v>5.5000000000000097E-2</v>
      </c>
      <c r="AG2467">
        <v>4.0595737902629499E-2</v>
      </c>
      <c r="AH2467">
        <v>4.7865668430442099E-2</v>
      </c>
      <c r="AI2467">
        <v>6.11702127659575E-2</v>
      </c>
      <c r="AJ2467">
        <v>4.8000000000000098E-2</v>
      </c>
      <c r="AK2467">
        <v>0.05</v>
      </c>
      <c r="AL2467">
        <v>5.928049236536026E-2</v>
      </c>
      <c r="AM2467">
        <v>6.0646612197160721E-2</v>
      </c>
      <c r="AN2467">
        <v>5.7345181703567505E-2</v>
      </c>
      <c r="AO2467" s="5" t="s">
        <v>3055</v>
      </c>
    </row>
    <row r="2468" spans="1:41" ht="15" x14ac:dyDescent="0.25">
      <c r="A2468">
        <v>2019</v>
      </c>
      <c r="B2468" s="5" t="s">
        <v>1807</v>
      </c>
      <c r="C2468" s="5" t="s">
        <v>462</v>
      </c>
      <c r="D2468" s="5" t="s">
        <v>85</v>
      </c>
      <c r="E2468" s="5" t="s">
        <v>131</v>
      </c>
      <c r="F2468" s="5" t="s">
        <v>36</v>
      </c>
      <c r="G2468" s="5" t="s">
        <v>87</v>
      </c>
      <c r="H2468" s="5" t="s">
        <v>136</v>
      </c>
      <c r="I2468">
        <v>6.0430869947593301E-2</v>
      </c>
      <c r="J2468">
        <v>5.9900995809137297E-2</v>
      </c>
      <c r="K2468">
        <v>6.0000000000000102E-2</v>
      </c>
      <c r="L2468">
        <v>7.5630252100840303E-2</v>
      </c>
      <c r="M2468">
        <v>6.0301507537688398E-2</v>
      </c>
      <c r="N2468">
        <v>6.8852459016393405E-2</v>
      </c>
      <c r="O2468">
        <v>6.6964285714285698E-2</v>
      </c>
      <c r="P2468">
        <v>6.3063063063063099E-2</v>
      </c>
      <c r="Q2468">
        <v>5.3101037133345498E-2</v>
      </c>
      <c r="R2468">
        <v>4.1292639138240599E-2</v>
      </c>
      <c r="S2468">
        <v>5.4300000000000001E-2</v>
      </c>
      <c r="T2468">
        <v>1</v>
      </c>
      <c r="U2468">
        <v>4.4157242864835897E-2</v>
      </c>
      <c r="V2468">
        <v>0.1131071332938304</v>
      </c>
      <c r="W2468">
        <v>6.0000000000000102E-2</v>
      </c>
      <c r="X2468">
        <v>3.4285714285714301E-2</v>
      </c>
      <c r="Y2468">
        <v>4.6081596712650399E-2</v>
      </c>
      <c r="Z2468">
        <v>0.05</v>
      </c>
      <c r="AA2468">
        <v>6.0000000000000102E-2</v>
      </c>
      <c r="AB2468">
        <v>1</v>
      </c>
      <c r="AC2468">
        <v>9.0090090089642194E-2</v>
      </c>
      <c r="AD2468">
        <v>6.6411238825031901E-2</v>
      </c>
      <c r="AE2468">
        <v>8.0016056120785106E-2</v>
      </c>
      <c r="AF2468">
        <v>5.5058823529411799E-2</v>
      </c>
      <c r="AG2468">
        <v>4.1823361823361799E-2</v>
      </c>
      <c r="AH2468">
        <v>5.0059538721332397E-2</v>
      </c>
      <c r="AI2468">
        <v>6.4382279987201904E-2</v>
      </c>
      <c r="AJ2468">
        <v>5.00000000000001E-2</v>
      </c>
      <c r="AK2468">
        <v>0.05</v>
      </c>
      <c r="AL2468">
        <v>0.12480378895998001</v>
      </c>
      <c r="AM2468">
        <v>6.1917979270219803E-2</v>
      </c>
      <c r="AN2468">
        <v>0.21389204263687134</v>
      </c>
      <c r="AO2468" s="5" t="s">
        <v>3056</v>
      </c>
    </row>
    <row r="2469" spans="1:41" ht="15" x14ac:dyDescent="0.25">
      <c r="A2469">
        <v>2019</v>
      </c>
      <c r="B2469" s="5" t="s">
        <v>803</v>
      </c>
      <c r="C2469" s="5" t="s">
        <v>462</v>
      </c>
      <c r="D2469" s="5" t="s">
        <v>85</v>
      </c>
      <c r="E2469" s="5" t="s">
        <v>131</v>
      </c>
      <c r="F2469" s="5" t="s">
        <v>36</v>
      </c>
      <c r="G2469" s="5" t="s">
        <v>87</v>
      </c>
      <c r="H2469" s="5" t="s">
        <v>136</v>
      </c>
      <c r="I2469">
        <v>3.5797936634096403E-2</v>
      </c>
      <c r="J2469">
        <v>5.7000000000000002E-2</v>
      </c>
      <c r="K2469">
        <v>6.3157894736842093E-2</v>
      </c>
      <c r="L2469">
        <v>7.9999999999999905E-2</v>
      </c>
      <c r="M2469">
        <v>4.0415883658085801E-2</v>
      </c>
      <c r="N2469">
        <v>9.47535771065183E-2</v>
      </c>
      <c r="O2469">
        <v>6.7720090293453702E-2</v>
      </c>
      <c r="P2469">
        <v>7.9767591553226505E-2</v>
      </c>
      <c r="Q2469">
        <v>5.1470588235294101E-2</v>
      </c>
      <c r="R2469">
        <v>4.7004608294930902E-2</v>
      </c>
      <c r="S2469">
        <v>5.5000000000000202E-2</v>
      </c>
      <c r="T2469">
        <v>1</v>
      </c>
      <c r="U2469">
        <v>3.82337533622292E-2</v>
      </c>
      <c r="V2469">
        <v>6.4304261493813797E-2</v>
      </c>
      <c r="W2469">
        <v>6.0402684563758399E-2</v>
      </c>
      <c r="X2469">
        <v>4.0109389243391101E-2</v>
      </c>
      <c r="Y2469">
        <v>4.1000000000000002E-2</v>
      </c>
      <c r="Z2469">
        <v>5.0441781265280497E-2</v>
      </c>
      <c r="AA2469">
        <v>6.0000000000000102E-2</v>
      </c>
      <c r="AB2469">
        <v>1</v>
      </c>
      <c r="AC2469">
        <v>9.1799288475010093E-2</v>
      </c>
      <c r="AD2469">
        <v>6.3749228873494199E-2</v>
      </c>
      <c r="AE2469">
        <v>9.2633423180592894E-2</v>
      </c>
      <c r="AF2469">
        <v>5.5000000000000097E-2</v>
      </c>
      <c r="AG2469">
        <v>4.0602193040899799E-2</v>
      </c>
      <c r="AH2469">
        <v>4.6885741105159397E-2</v>
      </c>
      <c r="AI2469">
        <v>6.0606060606060601E-2</v>
      </c>
      <c r="AJ2469">
        <v>4.76190476190477E-2</v>
      </c>
      <c r="AK2469">
        <v>0.05</v>
      </c>
      <c r="AL2469">
        <v>0.1232922375202179</v>
      </c>
      <c r="AM2469">
        <v>6.0436941683292389E-2</v>
      </c>
      <c r="AN2469">
        <v>0.21233725547790527</v>
      </c>
      <c r="AO2469" s="5" t="s">
        <v>1212</v>
      </c>
    </row>
    <row r="2470" spans="1:41" ht="15" x14ac:dyDescent="0.25">
      <c r="A2470">
        <v>2019</v>
      </c>
      <c r="B2470" s="5" t="s">
        <v>803</v>
      </c>
      <c r="C2470" s="5" t="s">
        <v>462</v>
      </c>
      <c r="D2470" s="5" t="s">
        <v>85</v>
      </c>
      <c r="E2470" s="5" t="s">
        <v>131</v>
      </c>
      <c r="F2470" s="5" t="s">
        <v>139</v>
      </c>
      <c r="G2470" s="5" t="s">
        <v>87</v>
      </c>
      <c r="H2470" s="5" t="s">
        <v>133</v>
      </c>
      <c r="I2470">
        <v>847.13488705523673</v>
      </c>
      <c r="J2470">
        <v>1303.150603348465</v>
      </c>
      <c r="K2470">
        <v>53.4</v>
      </c>
      <c r="L2470">
        <v>103.96</v>
      </c>
      <c r="M2470">
        <v>590.14757562895386</v>
      </c>
      <c r="N2470">
        <v>284.7</v>
      </c>
      <c r="O2470">
        <v>413</v>
      </c>
      <c r="P2470">
        <v>673.81268161352148</v>
      </c>
      <c r="Q2470">
        <v>259.93984153125001</v>
      </c>
      <c r="R2470">
        <v>517</v>
      </c>
      <c r="S2470">
        <v>678.24544921699999</v>
      </c>
      <c r="T2470"/>
      <c r="U2470">
        <v>134.76374999999999</v>
      </c>
      <c r="V2470">
        <v>612.6</v>
      </c>
      <c r="W2470">
        <v>280</v>
      </c>
      <c r="X2470">
        <v>1053</v>
      </c>
      <c r="Y2470">
        <v>3249.4369523000009</v>
      </c>
      <c r="Z2470">
        <v>438.68843992658879</v>
      </c>
      <c r="AA2470">
        <v>5060.9256431196372</v>
      </c>
      <c r="AB2470"/>
      <c r="AC2470">
        <v>353.53530148352792</v>
      </c>
      <c r="AD2470">
        <v>731</v>
      </c>
      <c r="AE2470">
        <v>336.63299999999998</v>
      </c>
      <c r="AF2470">
        <v>1774.2263534391909</v>
      </c>
      <c r="AG2470">
        <v>8432.2654348495053</v>
      </c>
      <c r="AH2470">
        <v>1180.689155356652</v>
      </c>
      <c r="AI2470">
        <v>388.99235549999992</v>
      </c>
      <c r="AJ2470">
        <v>2360.5089333062169</v>
      </c>
      <c r="AK2470">
        <v>263.33862156486958</v>
      </c>
      <c r="AL2470">
        <v>32375.09375</v>
      </c>
      <c r="AM2470">
        <v>26743.283203125</v>
      </c>
      <c r="AN2470">
        <v>5631.8125</v>
      </c>
      <c r="AO2470" s="5" t="s">
        <v>1213</v>
      </c>
    </row>
    <row r="2471" spans="1:41" ht="15" x14ac:dyDescent="0.25">
      <c r="A2471">
        <v>2019</v>
      </c>
      <c r="B2471" s="5" t="s">
        <v>1808</v>
      </c>
      <c r="C2471" s="5" t="s">
        <v>462</v>
      </c>
      <c r="D2471" s="5" t="s">
        <v>85</v>
      </c>
      <c r="E2471" s="5" t="s">
        <v>131</v>
      </c>
      <c r="F2471" s="5" t="s">
        <v>139</v>
      </c>
      <c r="G2471" s="5" t="s">
        <v>87</v>
      </c>
      <c r="H2471" s="5" t="s">
        <v>133</v>
      </c>
      <c r="I2471">
        <v>801.11866080071616</v>
      </c>
      <c r="J2471">
        <v>1297.6379110633229</v>
      </c>
      <c r="K2471">
        <v>54.9</v>
      </c>
      <c r="L2471">
        <v>103.96</v>
      </c>
      <c r="M2471">
        <v>615</v>
      </c>
      <c r="N2471">
        <v>284.1098015922833</v>
      </c>
      <c r="O2471">
        <v>415</v>
      </c>
      <c r="P2471">
        <v>597</v>
      </c>
      <c r="Q2471">
        <v>264.51482330705608</v>
      </c>
      <c r="R2471">
        <v>512.08753680679138</v>
      </c>
      <c r="S2471">
        <v>672.37</v>
      </c>
      <c r="T2471">
        <v>374.20769530942931</v>
      </c>
      <c r="U2471">
        <v>142.8210700875</v>
      </c>
      <c r="V2471">
        <v>616</v>
      </c>
      <c r="W2471">
        <v>282.79701848000002</v>
      </c>
      <c r="X2471">
        <v>1053</v>
      </c>
      <c r="Y2471">
        <v>3255</v>
      </c>
      <c r="Z2471">
        <v>441.05</v>
      </c>
      <c r="AA2471">
        <v>4773.7352950848026</v>
      </c>
      <c r="AB2471">
        <v>74.099999999999994</v>
      </c>
      <c r="AC2471">
        <v>328.88580568714849</v>
      </c>
      <c r="AD2471">
        <v>727</v>
      </c>
      <c r="AE2471">
        <v>349</v>
      </c>
      <c r="AF2471">
        <v>1869.5160621401239</v>
      </c>
      <c r="AG2471">
        <v>8432.2999999999993</v>
      </c>
      <c r="AH2471">
        <v>1216.966828572763</v>
      </c>
      <c r="AI2471">
        <v>369.12446637499988</v>
      </c>
      <c r="AJ2471">
        <v>2170.3692855399809</v>
      </c>
      <c r="AK2471">
        <v>291.59442452526048</v>
      </c>
      <c r="AL2471">
        <v>32385.166015625</v>
      </c>
      <c r="AM2471">
        <v>26239.10546875</v>
      </c>
      <c r="AN2471">
        <v>6146.060546875</v>
      </c>
      <c r="AO2471" s="5" t="s">
        <v>3058</v>
      </c>
    </row>
    <row r="2472" spans="1:41" ht="15" x14ac:dyDescent="0.25">
      <c r="A2472">
        <v>2019</v>
      </c>
      <c r="B2472" s="5" t="s">
        <v>1807</v>
      </c>
      <c r="C2472" s="5" t="s">
        <v>462</v>
      </c>
      <c r="D2472" s="5" t="s">
        <v>85</v>
      </c>
      <c r="E2472" s="5" t="s">
        <v>131</v>
      </c>
      <c r="F2472" s="5" t="s">
        <v>139</v>
      </c>
      <c r="G2472" s="5" t="s">
        <v>87</v>
      </c>
      <c r="H2472" s="5" t="s">
        <v>133</v>
      </c>
      <c r="I2472">
        <v>797.63823884199485</v>
      </c>
      <c r="J2472">
        <v>1315.8645827252001</v>
      </c>
      <c r="K2472">
        <v>73.359479999999991</v>
      </c>
      <c r="L2472">
        <v>110</v>
      </c>
      <c r="M2472">
        <v>748</v>
      </c>
      <c r="N2472">
        <v>284</v>
      </c>
      <c r="O2472">
        <v>418</v>
      </c>
      <c r="P2472">
        <v>624</v>
      </c>
      <c r="Q2472">
        <v>264.41175142857833</v>
      </c>
      <c r="R2472">
        <v>534</v>
      </c>
      <c r="S2472">
        <v>689.55015458518233</v>
      </c>
      <c r="T2472"/>
      <c r="U2472">
        <v>145.58567794419369</v>
      </c>
      <c r="V2472">
        <v>604</v>
      </c>
      <c r="W2472">
        <v>242.04761453802999</v>
      </c>
      <c r="X2472">
        <v>1014</v>
      </c>
      <c r="Y2472">
        <v>3250</v>
      </c>
      <c r="Z2472">
        <v>409.45</v>
      </c>
      <c r="AA2472">
        <v>4729.6976536444063</v>
      </c>
      <c r="AB2472"/>
      <c r="AC2472">
        <v>329.35962419999998</v>
      </c>
      <c r="AD2472">
        <v>731</v>
      </c>
      <c r="AE2472">
        <v>348.9353366332</v>
      </c>
      <c r="AF2472">
        <v>2008</v>
      </c>
      <c r="AG2472">
        <v>8408</v>
      </c>
      <c r="AH2472">
        <v>1285</v>
      </c>
      <c r="AI2472">
        <v>389.00552303834058</v>
      </c>
      <c r="AJ2472">
        <v>2277.3686290827009</v>
      </c>
      <c r="AK2472">
        <v>305.89519593579251</v>
      </c>
      <c r="AL2472">
        <v>32336.169921875</v>
      </c>
      <c r="AM2472">
        <v>26440.310546875</v>
      </c>
      <c r="AN2472">
        <v>5895.857421875</v>
      </c>
      <c r="AO2472" s="5" t="s">
        <v>3057</v>
      </c>
    </row>
    <row r="2473" spans="1:41" ht="15" x14ac:dyDescent="0.25">
      <c r="A2473">
        <v>2019</v>
      </c>
      <c r="B2473" s="5" t="s">
        <v>1807</v>
      </c>
      <c r="C2473" s="5" t="s">
        <v>462</v>
      </c>
      <c r="D2473" s="5" t="s">
        <v>85</v>
      </c>
      <c r="E2473" s="5" t="s">
        <v>141</v>
      </c>
      <c r="F2473" s="5" t="s">
        <v>142</v>
      </c>
      <c r="G2473" s="5" t="s">
        <v>87</v>
      </c>
      <c r="H2473" s="5" t="s">
        <v>143</v>
      </c>
      <c r="I2473">
        <v>143.16200000000001</v>
      </c>
      <c r="J2473">
        <v>246.47911305469461</v>
      </c>
      <c r="K2473">
        <v>15.2</v>
      </c>
      <c r="L2473">
        <v>21.16</v>
      </c>
      <c r="M2473">
        <v>143</v>
      </c>
      <c r="N2473">
        <v>60</v>
      </c>
      <c r="O2473">
        <v>103</v>
      </c>
      <c r="P2473">
        <v>175.2</v>
      </c>
      <c r="Q2473">
        <v>65.322192859532933</v>
      </c>
      <c r="R2473">
        <v>86.138254138977885</v>
      </c>
      <c r="S2473">
        <v>114</v>
      </c>
      <c r="T2473">
        <v>76.487164275790605</v>
      </c>
      <c r="U2473">
        <v>33.833291353228113</v>
      </c>
      <c r="V2473">
        <v>146</v>
      </c>
      <c r="W2473">
        <v>62.4</v>
      </c>
      <c r="X2473">
        <v>179</v>
      </c>
      <c r="Y2473">
        <v>630</v>
      </c>
      <c r="Z2473">
        <v>50</v>
      </c>
      <c r="AA2473">
        <v>779.29048790209799</v>
      </c>
      <c r="AB2473">
        <v>12.982246257509621</v>
      </c>
      <c r="AC2473">
        <v>52.175782050000002</v>
      </c>
      <c r="AD2473">
        <v>152</v>
      </c>
      <c r="AE2473">
        <v>47.99</v>
      </c>
      <c r="AF2473"/>
      <c r="AG2473">
        <v>1891</v>
      </c>
      <c r="AH2473">
        <v>285.2</v>
      </c>
      <c r="AI2473">
        <v>76.579044509952013</v>
      </c>
      <c r="AJ2473">
        <v>542.84504375452627</v>
      </c>
      <c r="AK2473">
        <v>27.13370953959712</v>
      </c>
      <c r="AL2473">
        <v>6217.57861328125</v>
      </c>
      <c r="AM2473">
        <v>4970.59619140625</v>
      </c>
      <c r="AN2473">
        <v>1246.982177734375</v>
      </c>
      <c r="AO2473" s="5" t="s">
        <v>3060</v>
      </c>
    </row>
    <row r="2474" spans="1:41" ht="15" x14ac:dyDescent="0.25">
      <c r="A2474">
        <v>2019</v>
      </c>
      <c r="B2474" s="5" t="s">
        <v>803</v>
      </c>
      <c r="C2474" s="5" t="s">
        <v>462</v>
      </c>
      <c r="D2474" s="5" t="s">
        <v>85</v>
      </c>
      <c r="E2474" s="5" t="s">
        <v>141</v>
      </c>
      <c r="F2474" s="5" t="s">
        <v>142</v>
      </c>
      <c r="G2474" s="5" t="s">
        <v>87</v>
      </c>
      <c r="H2474" s="5" t="s">
        <v>143</v>
      </c>
      <c r="I2474">
        <v>143.19839999999999</v>
      </c>
      <c r="J2474">
        <v>228.40188510483861</v>
      </c>
      <c r="K2474">
        <v>6.6</v>
      </c>
      <c r="L2474">
        <v>21</v>
      </c>
      <c r="M2474">
        <v>132.767</v>
      </c>
      <c r="N2474">
        <v>59</v>
      </c>
      <c r="O2474">
        <v>99.5</v>
      </c>
      <c r="P2474">
        <v>183.75483036975751</v>
      </c>
      <c r="Q2474">
        <v>66.410443943935988</v>
      </c>
      <c r="R2474">
        <v>83.640723854154345</v>
      </c>
      <c r="S2474">
        <v>116.25</v>
      </c>
      <c r="T2474">
        <v>69</v>
      </c>
      <c r="U2474">
        <v>33.299999999999997</v>
      </c>
      <c r="V2474">
        <v>128.1</v>
      </c>
      <c r="W2474">
        <v>61</v>
      </c>
      <c r="X2474">
        <v>179.8</v>
      </c>
      <c r="Y2474">
        <v>632</v>
      </c>
      <c r="Z2474">
        <v>63.783274999999982</v>
      </c>
      <c r="AA2474">
        <v>804.02112499959458</v>
      </c>
      <c r="AB2474">
        <v>13.958041986</v>
      </c>
      <c r="AC2474">
        <v>58.22094750459604</v>
      </c>
      <c r="AD2474">
        <v>83.658729289759975</v>
      </c>
      <c r="AE2474">
        <v>44.7</v>
      </c>
      <c r="AF2474">
        <v>303.02174204657018</v>
      </c>
      <c r="AG2474">
        <v>1828</v>
      </c>
      <c r="AH2474">
        <v>255.6</v>
      </c>
      <c r="AI2474">
        <v>76.169304191749987</v>
      </c>
      <c r="AJ2474">
        <v>479</v>
      </c>
      <c r="AK2474">
        <v>22.997107093803638</v>
      </c>
      <c r="AL2474">
        <v>6276.853515625</v>
      </c>
      <c r="AM2474">
        <v>5159.5537109375</v>
      </c>
      <c r="AN2474">
        <v>1117.3001708984375</v>
      </c>
      <c r="AO2474" s="5" t="s">
        <v>1214</v>
      </c>
    </row>
    <row r="2475" spans="1:41" ht="15" x14ac:dyDescent="0.25">
      <c r="A2475">
        <v>2019</v>
      </c>
      <c r="B2475" s="5" t="s">
        <v>1808</v>
      </c>
      <c r="C2475" s="5" t="s">
        <v>462</v>
      </c>
      <c r="D2475" s="5" t="s">
        <v>85</v>
      </c>
      <c r="E2475" s="5" t="s">
        <v>141</v>
      </c>
      <c r="F2475" s="5" t="s">
        <v>142</v>
      </c>
      <c r="G2475" s="5" t="s">
        <v>87</v>
      </c>
      <c r="H2475" s="5" t="s">
        <v>143</v>
      </c>
      <c r="I2475">
        <v>142.24171999999999</v>
      </c>
      <c r="J2475">
        <v>227.52755084765769</v>
      </c>
      <c r="K2475">
        <v>8.3000000000000007</v>
      </c>
      <c r="L2475">
        <v>21.24</v>
      </c>
      <c r="M2475">
        <v>121.3</v>
      </c>
      <c r="N2475">
        <v>61</v>
      </c>
      <c r="O2475">
        <v>99.5</v>
      </c>
      <c r="P2475">
        <v>179</v>
      </c>
      <c r="Q2475">
        <v>60.771274184000013</v>
      </c>
      <c r="R2475">
        <v>82.676830327093882</v>
      </c>
      <c r="S2475">
        <v>109</v>
      </c>
      <c r="T2475">
        <v>71</v>
      </c>
      <c r="U2475">
        <v>34.68511702124998</v>
      </c>
      <c r="V2475">
        <v>123</v>
      </c>
      <c r="W2475">
        <v>62.4</v>
      </c>
      <c r="X2475">
        <v>180.2</v>
      </c>
      <c r="Y2475">
        <v>625</v>
      </c>
      <c r="Z2475">
        <v>59.624000000000002</v>
      </c>
      <c r="AA2475">
        <v>786.80261254318077</v>
      </c>
      <c r="AB2475">
        <v>13.944083944014</v>
      </c>
      <c r="AC2475">
        <v>60.03130742659814</v>
      </c>
      <c r="AD2475">
        <v>78</v>
      </c>
      <c r="AE2475">
        <v>47.99</v>
      </c>
      <c r="AF2475">
        <v>311.25397041528311</v>
      </c>
      <c r="AG2475">
        <v>1722.6</v>
      </c>
      <c r="AH2475">
        <v>255.53</v>
      </c>
      <c r="AI2475">
        <v>72.172721442499977</v>
      </c>
      <c r="AJ2475">
        <v>465</v>
      </c>
      <c r="AK2475">
        <v>23.827367289924581</v>
      </c>
      <c r="AL2475">
        <v>6105.6181640625</v>
      </c>
      <c r="AM2475">
        <v>5010.4443359375</v>
      </c>
      <c r="AN2475">
        <v>1095.1741943359375</v>
      </c>
      <c r="AO2475" s="5" t="s">
        <v>3059</v>
      </c>
    </row>
    <row r="2476" spans="1:41" ht="15" x14ac:dyDescent="0.25">
      <c r="A2476">
        <v>2019</v>
      </c>
      <c r="B2476" s="5" t="s">
        <v>803</v>
      </c>
      <c r="C2476" s="5" t="s">
        <v>462</v>
      </c>
      <c r="D2476" s="5" t="s">
        <v>85</v>
      </c>
      <c r="E2476" s="5" t="s">
        <v>141</v>
      </c>
      <c r="F2476" s="5" t="s">
        <v>141</v>
      </c>
      <c r="G2476" s="5" t="s">
        <v>87</v>
      </c>
      <c r="H2476" s="5" t="s">
        <v>143</v>
      </c>
      <c r="I2476">
        <v>149.86212</v>
      </c>
      <c r="J2476">
        <v>286.82441800927359</v>
      </c>
      <c r="K2476">
        <v>10.6</v>
      </c>
      <c r="L2476">
        <v>21</v>
      </c>
      <c r="M2476">
        <v>136.97499999999999</v>
      </c>
      <c r="N2476">
        <v>65</v>
      </c>
      <c r="O2476">
        <v>99.5</v>
      </c>
      <c r="P2476">
        <v>184.83041036975749</v>
      </c>
      <c r="Q2476">
        <v>66.410443943935988</v>
      </c>
      <c r="R2476">
        <v>87.640723854154345</v>
      </c>
      <c r="S2476">
        <v>120.25</v>
      </c>
      <c r="T2476">
        <v>72</v>
      </c>
      <c r="U2476">
        <v>33.299999999999997</v>
      </c>
      <c r="V2476">
        <v>135.1</v>
      </c>
      <c r="W2476">
        <v>61</v>
      </c>
      <c r="X2476">
        <v>184.8</v>
      </c>
      <c r="Y2476">
        <v>632.5</v>
      </c>
      <c r="Z2476">
        <v>70.994849999999985</v>
      </c>
      <c r="AA2476">
        <v>937.2752142857164</v>
      </c>
      <c r="AB2476">
        <v>13.958041986</v>
      </c>
      <c r="AC2476">
        <v>66.699587360212362</v>
      </c>
      <c r="AD2476">
        <v>139.42772928976001</v>
      </c>
      <c r="AE2476">
        <v>69.7</v>
      </c>
      <c r="AF2476">
        <v>338.02174204657018</v>
      </c>
      <c r="AG2476">
        <v>1835</v>
      </c>
      <c r="AH2476">
        <v>258.60000000000002</v>
      </c>
      <c r="AI2476">
        <v>76.169304191749987</v>
      </c>
      <c r="AJ2476">
        <v>554</v>
      </c>
      <c r="AK2476">
        <v>48.398107093803652</v>
      </c>
      <c r="AL2476">
        <v>6755.837890625</v>
      </c>
      <c r="AM2476">
        <v>5534.15966796875</v>
      </c>
      <c r="AN2476">
        <v>1221.67822265625</v>
      </c>
      <c r="AO2476" s="5" t="s">
        <v>1215</v>
      </c>
    </row>
    <row r="2477" spans="1:41" ht="15" x14ac:dyDescent="0.25">
      <c r="A2477">
        <v>2019</v>
      </c>
      <c r="B2477" s="5" t="s">
        <v>1807</v>
      </c>
      <c r="C2477" s="5" t="s">
        <v>462</v>
      </c>
      <c r="D2477" s="5" t="s">
        <v>85</v>
      </c>
      <c r="E2477" s="5" t="s">
        <v>141</v>
      </c>
      <c r="F2477" s="5" t="s">
        <v>141</v>
      </c>
      <c r="G2477" s="5" t="s">
        <v>87</v>
      </c>
      <c r="H2477" s="5" t="s">
        <v>143</v>
      </c>
      <c r="I2477">
        <v>149.90199999999999</v>
      </c>
      <c r="J2477">
        <v>295.60012778403438</v>
      </c>
      <c r="K2477">
        <v>15.7</v>
      </c>
      <c r="L2477">
        <v>21.16</v>
      </c>
      <c r="M2477">
        <v>151.5</v>
      </c>
      <c r="N2477">
        <v>66</v>
      </c>
      <c r="O2477">
        <v>103</v>
      </c>
      <c r="P2477">
        <v>176.2</v>
      </c>
      <c r="Q2477">
        <v>65.322192859532933</v>
      </c>
      <c r="R2477">
        <v>90.26619413897788</v>
      </c>
      <c r="S2477">
        <v>114</v>
      </c>
      <c r="T2477">
        <v>80.2196442757906</v>
      </c>
      <c r="U2477">
        <v>33.833291353228113</v>
      </c>
      <c r="V2477">
        <v>147.47</v>
      </c>
      <c r="W2477">
        <v>62.4</v>
      </c>
      <c r="X2477">
        <v>188</v>
      </c>
      <c r="Y2477">
        <v>630.79999999999995</v>
      </c>
      <c r="Z2477">
        <v>63</v>
      </c>
      <c r="AA2477">
        <v>937.33883950337031</v>
      </c>
      <c r="AB2477">
        <v>12.982246257509621</v>
      </c>
      <c r="AC2477">
        <v>70.65470486000001</v>
      </c>
      <c r="AD2477">
        <v>166</v>
      </c>
      <c r="AE2477">
        <v>72.990000000000009</v>
      </c>
      <c r="AF2477">
        <v>0</v>
      </c>
      <c r="AG2477">
        <v>1909</v>
      </c>
      <c r="AH2477">
        <v>285.2</v>
      </c>
      <c r="AI2477">
        <v>76.579044509952013</v>
      </c>
      <c r="AJ2477">
        <v>567.34504375452627</v>
      </c>
      <c r="AK2477">
        <v>53.38370953959712</v>
      </c>
      <c r="AL2477">
        <v>6605.84716796875</v>
      </c>
      <c r="AM2477">
        <v>5296.88232421875</v>
      </c>
      <c r="AN2477">
        <v>1308.964599609375</v>
      </c>
      <c r="AO2477" s="5" t="s">
        <v>3062</v>
      </c>
    </row>
    <row r="2478" spans="1:41" ht="15" x14ac:dyDescent="0.25">
      <c r="A2478">
        <v>2019</v>
      </c>
      <c r="B2478" s="5" t="s">
        <v>1808</v>
      </c>
      <c r="C2478" s="5" t="s">
        <v>462</v>
      </c>
      <c r="D2478" s="5" t="s">
        <v>85</v>
      </c>
      <c r="E2478" s="5" t="s">
        <v>141</v>
      </c>
      <c r="F2478" s="5" t="s">
        <v>141</v>
      </c>
      <c r="G2478" s="5" t="s">
        <v>87</v>
      </c>
      <c r="H2478" s="5" t="s">
        <v>143</v>
      </c>
      <c r="I2478">
        <v>148.90544</v>
      </c>
      <c r="J2478">
        <v>284.57624761444578</v>
      </c>
      <c r="K2478">
        <v>10.8</v>
      </c>
      <c r="L2478">
        <v>21.24</v>
      </c>
      <c r="M2478">
        <v>130.30000000000001</v>
      </c>
      <c r="N2478">
        <v>67</v>
      </c>
      <c r="O2478">
        <v>99.5</v>
      </c>
      <c r="P2478">
        <v>180</v>
      </c>
      <c r="Q2478">
        <v>60.771274184000013</v>
      </c>
      <c r="R2478">
        <v>86.676830327093882</v>
      </c>
      <c r="S2478">
        <v>113</v>
      </c>
      <c r="T2478">
        <v>73</v>
      </c>
      <c r="U2478">
        <v>34.68511702124998</v>
      </c>
      <c r="V2478">
        <v>148</v>
      </c>
      <c r="W2478">
        <v>62.4</v>
      </c>
      <c r="X2478">
        <v>190.2</v>
      </c>
      <c r="Y2478">
        <v>627</v>
      </c>
      <c r="Z2478">
        <v>67.061999999999998</v>
      </c>
      <c r="AA2478">
        <v>924.52412162531641</v>
      </c>
      <c r="AB2478">
        <v>13.944083944014</v>
      </c>
      <c r="AC2478">
        <v>68.607208487540731</v>
      </c>
      <c r="AD2478">
        <v>151</v>
      </c>
      <c r="AE2478">
        <v>72.990000000000009</v>
      </c>
      <c r="AF2478">
        <v>346.25397041528311</v>
      </c>
      <c r="AG2478">
        <v>1732.7</v>
      </c>
      <c r="AH2478">
        <v>258.22248000000002</v>
      </c>
      <c r="AI2478">
        <v>72.172721442499977</v>
      </c>
      <c r="AJ2478">
        <v>540</v>
      </c>
      <c r="AK2478">
        <v>50.327367289924581</v>
      </c>
      <c r="AL2478">
        <v>6635.85888671875</v>
      </c>
      <c r="AM2478">
        <v>5410.9921875</v>
      </c>
      <c r="AN2478">
        <v>1224.86669921875</v>
      </c>
      <c r="AO2478" s="5" t="s">
        <v>3061</v>
      </c>
    </row>
    <row r="2479" spans="1:41" ht="15" x14ac:dyDescent="0.25">
      <c r="A2479">
        <v>2019</v>
      </c>
      <c r="B2479" s="5" t="s">
        <v>803</v>
      </c>
      <c r="C2479" s="5" t="s">
        <v>474</v>
      </c>
      <c r="D2479" s="5" t="s">
        <v>153</v>
      </c>
      <c r="E2479" s="5" t="s">
        <v>154</v>
      </c>
      <c r="F2479" s="5" t="s">
        <v>154</v>
      </c>
      <c r="G2479" s="5" t="s">
        <v>94</v>
      </c>
      <c r="H2479" s="5" t="s">
        <v>319</v>
      </c>
      <c r="I2479">
        <v>344.53144848558799</v>
      </c>
      <c r="J2479">
        <v>364</v>
      </c>
      <c r="K2479">
        <v>429.53800000000001</v>
      </c>
      <c r="L2479">
        <v>465.29</v>
      </c>
      <c r="M2479">
        <v>590.9</v>
      </c>
      <c r="N2479">
        <v>2027.8989999999999</v>
      </c>
      <c r="O2479">
        <v>1134.4960000000001</v>
      </c>
      <c r="P2479">
        <v>973.5</v>
      </c>
      <c r="Q2479">
        <v>103.75210307764191</v>
      </c>
      <c r="R2479">
        <v>692.56787085714893</v>
      </c>
      <c r="S2479">
        <v>176.86801527088639</v>
      </c>
      <c r="T2479">
        <v>600</v>
      </c>
      <c r="U2479">
        <v>329</v>
      </c>
      <c r="V2479">
        <v>2404</v>
      </c>
      <c r="W2479">
        <v>770</v>
      </c>
      <c r="X2479">
        <v>1336.274509803922</v>
      </c>
      <c r="Y2479">
        <v>3430</v>
      </c>
      <c r="Z2479">
        <v>496.60991999999999</v>
      </c>
      <c r="AA2479">
        <v>9687.2215376628246</v>
      </c>
      <c r="AB2479">
        <v>179</v>
      </c>
      <c r="AC2479">
        <v>190</v>
      </c>
      <c r="AD2479">
        <v>1198.26067296</v>
      </c>
      <c r="AE2479">
        <v>928</v>
      </c>
      <c r="AF2479">
        <v>2545.8021678911018</v>
      </c>
      <c r="AG2479">
        <v>17041.465454382</v>
      </c>
      <c r="AH2479">
        <v>2054.4785749896459</v>
      </c>
      <c r="AI2479">
        <v>399</v>
      </c>
      <c r="AJ2479">
        <v>1158</v>
      </c>
      <c r="AK2479">
        <v>290</v>
      </c>
      <c r="AL2479">
        <v>52340.45703125</v>
      </c>
      <c r="AM2479">
        <v>43181.640625</v>
      </c>
      <c r="AN2479">
        <v>9158.81640625</v>
      </c>
      <c r="AO2479" s="5" t="s">
        <v>1216</v>
      </c>
    </row>
    <row r="2480" spans="1:41" ht="15" x14ac:dyDescent="0.25">
      <c r="A2480">
        <v>2019</v>
      </c>
      <c r="B2480" s="5" t="s">
        <v>1806</v>
      </c>
      <c r="C2480" s="5" t="s">
        <v>474</v>
      </c>
      <c r="D2480" s="5" t="s">
        <v>153</v>
      </c>
      <c r="E2480" s="5" t="s">
        <v>154</v>
      </c>
      <c r="F2480" s="5" t="s">
        <v>154</v>
      </c>
      <c r="G2480" s="5" t="s">
        <v>94</v>
      </c>
      <c r="H2480" s="5" t="s">
        <v>319</v>
      </c>
      <c r="I2480">
        <v>759.90520207026407</v>
      </c>
      <c r="J2480">
        <v>1412.0288705621165</v>
      </c>
      <c r="K2480">
        <v>391.7217995631886</v>
      </c>
      <c r="L2480">
        <v>495.8049478764442</v>
      </c>
      <c r="M2480">
        <v>1207.2513082555156</v>
      </c>
      <c r="N2480">
        <v>481.9613764259127</v>
      </c>
      <c r="O2480">
        <v>1266.4304252893662</v>
      </c>
      <c r="P2480">
        <v>697.3058212119588</v>
      </c>
      <c r="Q2480">
        <v>120.49034410647818</v>
      </c>
      <c r="R2480">
        <v>1118.1473169589062</v>
      </c>
      <c r="S2480">
        <v>175.3519050400661</v>
      </c>
      <c r="T2480">
        <v>1179.2671976378715</v>
      </c>
      <c r="U2480">
        <v>360.43156659212349</v>
      </c>
      <c r="V2480">
        <v>1604.8288385245817</v>
      </c>
      <c r="W2480">
        <v>743.45105938039717</v>
      </c>
      <c r="X2480">
        <v>2169.8516436536834</v>
      </c>
      <c r="Y2480">
        <v>2808.7068298522868</v>
      </c>
      <c r="Z2480">
        <v>682.94952489288903</v>
      </c>
      <c r="AA2480">
        <v>10784.167683725993</v>
      </c>
      <c r="AB2480">
        <v>177.40280451421893</v>
      </c>
      <c r="AC2480">
        <v>116.28394928499074</v>
      </c>
      <c r="AD2480">
        <v>943.55732107348786</v>
      </c>
      <c r="AE2480">
        <v>1529.8479537495546</v>
      </c>
      <c r="AF2480">
        <v>2351.1956636516397</v>
      </c>
      <c r="AG2480">
        <v>11336.048704072118</v>
      </c>
      <c r="AH2480">
        <v>1735.6593050548697</v>
      </c>
      <c r="AI2480">
        <v>222.52259294558095</v>
      </c>
      <c r="AJ2480">
        <v>741.22230623904454</v>
      </c>
      <c r="AK2480">
        <v>333.27116454983326</v>
      </c>
      <c r="AL2480">
        <v>47947.0625</v>
      </c>
      <c r="AM2480">
        <v>37401.32421875</v>
      </c>
      <c r="AN2480">
        <v>10545.73828125</v>
      </c>
      <c r="AO2480" s="5" t="s">
        <v>3065</v>
      </c>
    </row>
    <row r="2481" spans="1:41" ht="15" x14ac:dyDescent="0.25">
      <c r="A2481">
        <v>2019</v>
      </c>
      <c r="B2481" s="5" t="s">
        <v>1808</v>
      </c>
      <c r="C2481" s="5" t="s">
        <v>474</v>
      </c>
      <c r="D2481" s="5" t="s">
        <v>153</v>
      </c>
      <c r="E2481" s="5" t="s">
        <v>154</v>
      </c>
      <c r="F2481" s="5" t="s">
        <v>154</v>
      </c>
      <c r="G2481" s="5" t="s">
        <v>94</v>
      </c>
      <c r="H2481" s="5" t="s">
        <v>319</v>
      </c>
      <c r="I2481">
        <v>554.29913980753759</v>
      </c>
      <c r="J2481">
        <v>311.16531581384072</v>
      </c>
      <c r="K2481">
        <v>405.92484549249974</v>
      </c>
      <c r="L2481">
        <v>400.07370174468514</v>
      </c>
      <c r="M2481">
        <v>1053.9120959288709</v>
      </c>
      <c r="N2481">
        <v>2034.945001269469</v>
      </c>
      <c r="O2481">
        <v>1600.6969740587574</v>
      </c>
      <c r="P2481">
        <v>775.23072015801131</v>
      </c>
      <c r="Q2481">
        <v>102.72067888682375</v>
      </c>
      <c r="R2481">
        <v>813.17400572557017</v>
      </c>
      <c r="S2481">
        <v>169.51713889150298</v>
      </c>
      <c r="T2481">
        <v>215.84271103746218</v>
      </c>
      <c r="U2481">
        <v>333.66859262942683</v>
      </c>
      <c r="V2481">
        <v>1913.4707313367576</v>
      </c>
      <c r="W2481">
        <v>823.19398230929414</v>
      </c>
      <c r="X2481">
        <v>1775.9337480245142</v>
      </c>
      <c r="Y2481">
        <v>2298.9758524455274</v>
      </c>
      <c r="Z2481">
        <v>483.56798629081294</v>
      </c>
      <c r="AA2481">
        <v>10887.295375156913</v>
      </c>
      <c r="AB2481">
        <v>187.73296262328105</v>
      </c>
      <c r="AC2481">
        <v>303.1837150386678</v>
      </c>
      <c r="AD2481">
        <v>1144.7118691440812</v>
      </c>
      <c r="AE2481">
        <v>1129.4095344983486</v>
      </c>
      <c r="AF2481">
        <v>2146.9958499780128</v>
      </c>
      <c r="AG2481">
        <v>14649.392996721876</v>
      </c>
      <c r="AH2481">
        <v>2244.293692107994</v>
      </c>
      <c r="AI2481">
        <v>276.07788621070745</v>
      </c>
      <c r="AJ2481">
        <v>915.94504055196148</v>
      </c>
      <c r="AK2481">
        <v>321.25426759064135</v>
      </c>
      <c r="AL2481">
        <v>50272.60546875</v>
      </c>
      <c r="AM2481">
        <v>40053.515625</v>
      </c>
      <c r="AN2481">
        <v>10219.091796875</v>
      </c>
      <c r="AO2481" s="5" t="s">
        <v>3064</v>
      </c>
    </row>
    <row r="2482" spans="1:41" ht="15" x14ac:dyDescent="0.25">
      <c r="A2482">
        <v>2019</v>
      </c>
      <c r="B2482" s="5" t="s">
        <v>1807</v>
      </c>
      <c r="C2482" s="5" t="s">
        <v>474</v>
      </c>
      <c r="D2482" s="5" t="s">
        <v>153</v>
      </c>
      <c r="E2482" s="5" t="s">
        <v>154</v>
      </c>
      <c r="F2482" s="5" t="s">
        <v>154</v>
      </c>
      <c r="G2482" s="5" t="s">
        <v>94</v>
      </c>
      <c r="H2482" s="5" t="s">
        <v>319</v>
      </c>
      <c r="I2482">
        <v>550.85232640963432</v>
      </c>
      <c r="J2482">
        <v>198.73325612999255</v>
      </c>
      <c r="K2482">
        <v>351.2809833482479</v>
      </c>
      <c r="L2482">
        <v>547.55545828494803</v>
      </c>
      <c r="M2482">
        <v>1170.5434859539355</v>
      </c>
      <c r="N2482">
        <v>447.90841716323871</v>
      </c>
      <c r="O2482">
        <v>1165.5040021041168</v>
      </c>
      <c r="P2482">
        <v>718.87217591698834</v>
      </c>
      <c r="Q2482">
        <v>106.8176787380759</v>
      </c>
      <c r="R2482">
        <v>970.02504271237183</v>
      </c>
      <c r="S2482">
        <v>172.30468854067735</v>
      </c>
      <c r="T2482">
        <v>1207.8429226873852</v>
      </c>
      <c r="U2482">
        <v>344.60348011617373</v>
      </c>
      <c r="V2482">
        <v>1847.9996717116994</v>
      </c>
      <c r="W2482">
        <v>732.75803976368047</v>
      </c>
      <c r="X2482">
        <v>2199.2806550599475</v>
      </c>
      <c r="Y2482">
        <v>2476.0779915091398</v>
      </c>
      <c r="Z2482">
        <v>469.04566831026796</v>
      </c>
      <c r="AA2482">
        <v>10743.517350214863</v>
      </c>
      <c r="AB2482">
        <v>174.13068802076472</v>
      </c>
      <c r="AC2482">
        <v>303.97380220965863</v>
      </c>
      <c r="AD2482">
        <v>1291.0326892947421</v>
      </c>
      <c r="AE2482">
        <v>600.90185403697421</v>
      </c>
      <c r="AF2482">
        <v>2067.1982713393413</v>
      </c>
      <c r="AG2482">
        <v>10147.893622111849</v>
      </c>
      <c r="AH2482">
        <v>1372.7114685626757</v>
      </c>
      <c r="AI2482">
        <v>321.08491028106329</v>
      </c>
      <c r="AJ2482">
        <v>703.11664631272834</v>
      </c>
      <c r="AK2482">
        <v>285.85615836934784</v>
      </c>
      <c r="AL2482">
        <v>43689.42578125</v>
      </c>
      <c r="AM2482">
        <v>33245.09375</v>
      </c>
      <c r="AN2482">
        <v>10444.3310546875</v>
      </c>
      <c r="AO2482" s="5" t="s">
        <v>3063</v>
      </c>
    </row>
    <row r="2483" spans="1:41" ht="15" x14ac:dyDescent="0.25">
      <c r="A2483">
        <v>2019</v>
      </c>
      <c r="B2483" s="5" t="s">
        <v>1807</v>
      </c>
      <c r="C2483" s="5" t="s">
        <v>474</v>
      </c>
      <c r="D2483" s="5" t="s">
        <v>153</v>
      </c>
      <c r="E2483" s="5" t="s">
        <v>154</v>
      </c>
      <c r="F2483" s="5" t="s">
        <v>154</v>
      </c>
      <c r="G2483" s="5" t="s">
        <v>97</v>
      </c>
      <c r="H2483" s="5" t="s">
        <v>319</v>
      </c>
      <c r="I2483">
        <v>594.86463094780447</v>
      </c>
      <c r="J2483">
        <v>221</v>
      </c>
      <c r="K2483">
        <v>388.25400474371861</v>
      </c>
      <c r="L2483">
        <v>599.43360000000007</v>
      </c>
      <c r="M2483">
        <v>1279.237036899957</v>
      </c>
      <c r="N2483">
        <v>503</v>
      </c>
      <c r="O2483">
        <v>1395.55</v>
      </c>
      <c r="P2483">
        <v>793.93849444338196</v>
      </c>
      <c r="Q2483">
        <v>122.6051563268645</v>
      </c>
      <c r="R2483">
        <v>1091.2462128365351</v>
      </c>
      <c r="S2483">
        <v>197.77103868903981</v>
      </c>
      <c r="T2483">
        <v>1425.2235667762491</v>
      </c>
      <c r="U2483">
        <v>377.99956928073561</v>
      </c>
      <c r="V2483">
        <v>2028</v>
      </c>
      <c r="W2483">
        <v>788.01061248000019</v>
      </c>
      <c r="X2483">
        <v>2533.520331310001</v>
      </c>
      <c r="Y2483">
        <v>2881.89</v>
      </c>
      <c r="Z2483">
        <v>538.23</v>
      </c>
      <c r="AA2483">
        <v>11918.632372823729</v>
      </c>
      <c r="AB2483">
        <v>173</v>
      </c>
      <c r="AC2483">
        <v>347.99103214459302</v>
      </c>
      <c r="AD2483">
        <v>1555.9374617783581</v>
      </c>
      <c r="AE2483">
        <v>646.21199951999995</v>
      </c>
      <c r="AF2483">
        <v>2263.08770575483</v>
      </c>
      <c r="AG2483">
        <v>11549</v>
      </c>
      <c r="AH2483">
        <v>1628.5864325311461</v>
      </c>
      <c r="AI2483">
        <v>345.29585903999998</v>
      </c>
      <c r="AJ2483">
        <v>830.85665205240343</v>
      </c>
      <c r="AK2483">
        <v>336.08255314149989</v>
      </c>
      <c r="AL2483">
        <v>49354.45703125</v>
      </c>
      <c r="AM2483">
        <v>37307.98828125</v>
      </c>
      <c r="AN2483">
        <v>12046.4697265625</v>
      </c>
      <c r="AO2483" s="5" t="s">
        <v>3067</v>
      </c>
    </row>
    <row r="2484" spans="1:41" ht="15" x14ac:dyDescent="0.25">
      <c r="A2484">
        <v>2019</v>
      </c>
      <c r="B2484" s="5" t="s">
        <v>803</v>
      </c>
      <c r="C2484" s="5" t="s">
        <v>474</v>
      </c>
      <c r="D2484" s="5" t="s">
        <v>153</v>
      </c>
      <c r="E2484" s="5" t="s">
        <v>154</v>
      </c>
      <c r="F2484" s="5" t="s">
        <v>154</v>
      </c>
      <c r="G2484" s="5" t="s">
        <v>97</v>
      </c>
      <c r="H2484" s="5" t="s">
        <v>319</v>
      </c>
      <c r="I2484">
        <v>360.26908518880578</v>
      </c>
      <c r="J2484">
        <v>386.9319999999999</v>
      </c>
      <c r="K2484">
        <v>443.81670219599988</v>
      </c>
      <c r="L2484">
        <v>491.34903173999999</v>
      </c>
      <c r="M2484">
        <v>614.79999999999995</v>
      </c>
      <c r="N2484">
        <v>2107.3390456601192</v>
      </c>
      <c r="O2484">
        <v>1294.7</v>
      </c>
      <c r="P2484">
        <v>1034.0974544999999</v>
      </c>
      <c r="Q2484">
        <v>107.90218720074751</v>
      </c>
      <c r="R2484">
        <v>712.09482197596606</v>
      </c>
      <c r="S2484">
        <v>183.29239218957079</v>
      </c>
      <c r="T2484">
        <v>576.96856000000002</v>
      </c>
      <c r="U2484">
        <v>335.61290000000002</v>
      </c>
      <c r="V2484">
        <v>59</v>
      </c>
      <c r="W2484">
        <v>802.67956999999979</v>
      </c>
      <c r="X2484">
        <v>1418.0652</v>
      </c>
      <c r="Y2484">
        <v>3605.1358</v>
      </c>
      <c r="Z2484">
        <v>516.67246415807995</v>
      </c>
      <c r="AA2484">
        <v>10255.18785425259</v>
      </c>
      <c r="AB2484">
        <v>179</v>
      </c>
      <c r="AC2484">
        <v>197.44293999999999</v>
      </c>
      <c r="AD2484">
        <v>1246.669205886911</v>
      </c>
      <c r="AE2484">
        <v>976.93560000000002</v>
      </c>
      <c r="AF2484">
        <v>2688.3823641060112</v>
      </c>
      <c r="AG2484">
        <v>18119.981936853601</v>
      </c>
      <c r="AH2484">
        <v>2183.4368908046599</v>
      </c>
      <c r="AI2484">
        <v>415.1196000000001</v>
      </c>
      <c r="AJ2484">
        <v>1228.878864</v>
      </c>
      <c r="AK2484">
        <v>301.71600000000012</v>
      </c>
      <c r="AL2484">
        <v>52843.48046875</v>
      </c>
      <c r="AM2484">
        <v>43183.21484375</v>
      </c>
      <c r="AN2484">
        <v>9660.263671875</v>
      </c>
      <c r="AO2484" s="5" t="s">
        <v>1217</v>
      </c>
    </row>
    <row r="2485" spans="1:41" ht="15" x14ac:dyDescent="0.25">
      <c r="A2485">
        <v>2019</v>
      </c>
      <c r="B2485" s="5" t="s">
        <v>1806</v>
      </c>
      <c r="C2485" s="5" t="s">
        <v>474</v>
      </c>
      <c r="D2485" s="5" t="s">
        <v>153</v>
      </c>
      <c r="E2485" s="5" t="s">
        <v>154</v>
      </c>
      <c r="F2485" s="5" t="s">
        <v>154</v>
      </c>
      <c r="G2485" s="5" t="s">
        <v>97</v>
      </c>
      <c r="H2485" s="5" t="s">
        <v>319</v>
      </c>
      <c r="I2485">
        <v>823.38420195868628</v>
      </c>
      <c r="J2485">
        <v>1347.3434102139181</v>
      </c>
      <c r="K2485">
        <v>451</v>
      </c>
      <c r="L2485">
        <v>544.49952971414405</v>
      </c>
      <c r="M2485">
        <v>1324.4507972273771</v>
      </c>
      <c r="N2485">
        <v>545.05590656005825</v>
      </c>
      <c r="O2485">
        <v>1395.55</v>
      </c>
      <c r="P2485">
        <v>772.4799999999999</v>
      </c>
      <c r="Q2485">
        <v>133.33383000000001</v>
      </c>
      <c r="R2485">
        <v>1222.5526801244871</v>
      </c>
      <c r="S2485">
        <v>193.47080440429681</v>
      </c>
      <c r="T2485">
        <v>1333.647430944824</v>
      </c>
      <c r="U2485">
        <v>315.2</v>
      </c>
      <c r="V2485">
        <v>1771</v>
      </c>
      <c r="W2485">
        <v>799.66688632165187</v>
      </c>
      <c r="X2485">
        <v>2526.0582078996999</v>
      </c>
      <c r="Y2485">
        <v>3536</v>
      </c>
      <c r="Z2485">
        <v>741.59100000000001</v>
      </c>
      <c r="AA2485">
        <v>11990.971783636331</v>
      </c>
      <c r="AB2485">
        <v>173</v>
      </c>
      <c r="AC2485">
        <v>131.12248503590089</v>
      </c>
      <c r="AD2485">
        <v>1036.07764</v>
      </c>
      <c r="AE2485">
        <v>1693.2099557902429</v>
      </c>
      <c r="AF2485">
        <v>2582.1140724946699</v>
      </c>
      <c r="AG2485">
        <v>12557.266343125781</v>
      </c>
      <c r="AH2485">
        <v>1921.0822725</v>
      </c>
      <c r="AI2485">
        <v>239.58553429439999</v>
      </c>
      <c r="AJ2485">
        <v>826.0645829802645</v>
      </c>
      <c r="AK2485">
        <v>345</v>
      </c>
      <c r="AL2485">
        <v>53271.78125</v>
      </c>
      <c r="AM2485">
        <v>41533.19140625</v>
      </c>
      <c r="AN2485">
        <v>11738.58984375</v>
      </c>
      <c r="AO2485" s="5" t="s">
        <v>3068</v>
      </c>
    </row>
    <row r="2486" spans="1:41" ht="15" x14ac:dyDescent="0.25">
      <c r="A2486">
        <v>2019</v>
      </c>
      <c r="B2486" s="5" t="s">
        <v>1808</v>
      </c>
      <c r="C2486" s="5" t="s">
        <v>474</v>
      </c>
      <c r="D2486" s="5" t="s">
        <v>153</v>
      </c>
      <c r="E2486" s="5" t="s">
        <v>154</v>
      </c>
      <c r="F2486" s="5" t="s">
        <v>154</v>
      </c>
      <c r="G2486" s="5" t="s">
        <v>97</v>
      </c>
      <c r="H2486" s="5" t="s">
        <v>319</v>
      </c>
      <c r="I2486">
        <v>597.64867965837391</v>
      </c>
      <c r="J2486">
        <v>335.5</v>
      </c>
      <c r="K2486">
        <v>434.6632375802244</v>
      </c>
      <c r="L2486">
        <v>426.40751982767063</v>
      </c>
      <c r="M2486">
        <v>1128.53212416</v>
      </c>
      <c r="N2486">
        <v>2170.8620191326199</v>
      </c>
      <c r="O2486">
        <v>1594.4474</v>
      </c>
      <c r="P2486">
        <v>819.46906243199987</v>
      </c>
      <c r="Q2486">
        <v>109.94304834009991</v>
      </c>
      <c r="R2486">
        <v>897.64322856498745</v>
      </c>
      <c r="S2486">
        <v>179.36420121870341</v>
      </c>
      <c r="T2486">
        <v>228.19316338437491</v>
      </c>
      <c r="U2486">
        <v>359.76349142032899</v>
      </c>
      <c r="V2486">
        <v>2050</v>
      </c>
      <c r="W2486">
        <v>871.02160583241982</v>
      </c>
      <c r="X2486">
        <v>1877.2769519999999</v>
      </c>
      <c r="Y2486">
        <v>2512.4964000000009</v>
      </c>
      <c r="Z2486">
        <v>517.70257511543991</v>
      </c>
      <c r="AA2486">
        <v>11771.96255603638</v>
      </c>
      <c r="AB2486">
        <v>187</v>
      </c>
      <c r="AC2486">
        <v>318.56925000000001</v>
      </c>
      <c r="AD2486">
        <v>1225.197435693125</v>
      </c>
      <c r="AE2486">
        <v>1230.888634702196</v>
      </c>
      <c r="AF2486">
        <v>2370.7787622581</v>
      </c>
      <c r="AG2486">
        <v>16342.72682166666</v>
      </c>
      <c r="AH2486">
        <v>2424.559228310437</v>
      </c>
      <c r="AI2486">
        <v>291.8322</v>
      </c>
      <c r="AJ2486">
        <v>991.92750271645787</v>
      </c>
      <c r="AK2486">
        <v>346.62613856000002</v>
      </c>
      <c r="AL2486">
        <v>54613</v>
      </c>
      <c r="AM2486">
        <v>43824.2890625</v>
      </c>
      <c r="AN2486">
        <v>10788.712890625</v>
      </c>
      <c r="AO2486" s="5" t="s">
        <v>3066</v>
      </c>
    </row>
    <row r="2487" spans="1:41" ht="15" x14ac:dyDescent="0.25">
      <c r="A2487">
        <v>2019</v>
      </c>
      <c r="B2487" s="5" t="s">
        <v>1807</v>
      </c>
      <c r="C2487" s="5" t="s">
        <v>474</v>
      </c>
      <c r="D2487" s="5" t="s">
        <v>153</v>
      </c>
      <c r="E2487" s="5" t="s">
        <v>32</v>
      </c>
      <c r="F2487" s="5" t="s">
        <v>32</v>
      </c>
      <c r="G2487" s="5" t="s">
        <v>94</v>
      </c>
      <c r="H2487" s="5" t="s">
        <v>319</v>
      </c>
      <c r="I2487">
        <v>5284.0481701648396</v>
      </c>
      <c r="J2487">
        <v>4901.2814116373856</v>
      </c>
      <c r="K2487">
        <v>1109.6308205807613</v>
      </c>
      <c r="L2487">
        <v>1198.5878262922934</v>
      </c>
      <c r="M2487">
        <v>4532.7002779468512</v>
      </c>
      <c r="N2487">
        <v>3229.9732824198495</v>
      </c>
      <c r="O2487">
        <v>278.81040798700479</v>
      </c>
      <c r="P2487">
        <v>4129.6520479148485</v>
      </c>
      <c r="Q2487">
        <v>2131.842758543235</v>
      </c>
      <c r="R2487">
        <v>2721.1845492743219</v>
      </c>
      <c r="S2487">
        <v>3621.903328519601</v>
      </c>
      <c r="T2487">
        <v>3422.2216142809252</v>
      </c>
      <c r="U2487">
        <v>1406.1304691618977</v>
      </c>
      <c r="V2487">
        <v>2630.0779641517815</v>
      </c>
      <c r="W2487">
        <v>680.88118623425726</v>
      </c>
      <c r="X2487">
        <v>5403.0449187205131</v>
      </c>
      <c r="Y2487">
        <v>14999.396028239513</v>
      </c>
      <c r="Z2487">
        <v>1516.8494037415746</v>
      </c>
      <c r="AA2487">
        <v>21521.724792231045</v>
      </c>
      <c r="AB2487">
        <v>609.96067595712952</v>
      </c>
      <c r="AC2487">
        <v>4026.1430756246177</v>
      </c>
      <c r="AD2487">
        <v>3176.6268866678233</v>
      </c>
      <c r="AE2487">
        <v>3513.7031178417237</v>
      </c>
      <c r="AF2487">
        <v>20191.081919018186</v>
      </c>
      <c r="AG2487">
        <v>31136.177475342982</v>
      </c>
      <c r="AH2487">
        <v>8810.4843523759464</v>
      </c>
      <c r="AI2487">
        <v>1668.8363048464041</v>
      </c>
      <c r="AJ2487">
        <v>14701.905954722972</v>
      </c>
      <c r="AK2487">
        <v>1747.6757050893277</v>
      </c>
      <c r="AL2487">
        <v>174302.53125</v>
      </c>
      <c r="AM2487">
        <v>139239.75</v>
      </c>
      <c r="AN2487">
        <v>35062.77734375</v>
      </c>
      <c r="AO2487" s="5" t="s">
        <v>3071</v>
      </c>
    </row>
    <row r="2488" spans="1:41" ht="15" x14ac:dyDescent="0.25">
      <c r="A2488">
        <v>2019</v>
      </c>
      <c r="B2488" s="5" t="s">
        <v>1806</v>
      </c>
      <c r="C2488" s="5" t="s">
        <v>474</v>
      </c>
      <c r="D2488" s="5" t="s">
        <v>153</v>
      </c>
      <c r="E2488" s="5" t="s">
        <v>32</v>
      </c>
      <c r="F2488" s="5" t="s">
        <v>32</v>
      </c>
      <c r="G2488" s="5" t="s">
        <v>94</v>
      </c>
      <c r="H2488" s="5" t="s">
        <v>319</v>
      </c>
      <c r="I2488">
        <v>4669.7949780877516</v>
      </c>
      <c r="J2488">
        <v>309.6858205970758</v>
      </c>
      <c r="K2488"/>
      <c r="L2488">
        <v>1221.1106741592744</v>
      </c>
      <c r="M2488">
        <v>4445.866355322335</v>
      </c>
      <c r="N2488">
        <v>3161.4615394065718</v>
      </c>
      <c r="O2488">
        <v>284.04957717016555</v>
      </c>
      <c r="P2488">
        <v>2871.2592638139481</v>
      </c>
      <c r="Q2488">
        <v>2700.5263350934842</v>
      </c>
      <c r="R2488">
        <v>3656.668048608733</v>
      </c>
      <c r="S2488">
        <v>9890.4627141019737</v>
      </c>
      <c r="T2488">
        <v>3332.7116454983325</v>
      </c>
      <c r="U2488">
        <v>1422.5154468293197</v>
      </c>
      <c r="V2488">
        <v>2612.8459300706927</v>
      </c>
      <c r="W2488">
        <v>840.86878440265616</v>
      </c>
      <c r="X2488">
        <v>4186.5208262410924</v>
      </c>
      <c r="Y2488">
        <v>19464.061459447337</v>
      </c>
      <c r="Z2488">
        <v>1532.3654509344121</v>
      </c>
      <c r="AA2488">
        <v>23500.984948418005</v>
      </c>
      <c r="AB2488">
        <v>621.42254066830446</v>
      </c>
      <c r="AC2488">
        <v>4027.2502905947895</v>
      </c>
      <c r="AD2488">
        <v>3561.2348810283247</v>
      </c>
      <c r="AE2488">
        <v>4936.1907554697718</v>
      </c>
      <c r="AF2488">
        <v>18720.409049284499</v>
      </c>
      <c r="AG2488">
        <v>29815.158964831018</v>
      </c>
      <c r="AH2488">
        <v>7550.9073398938717</v>
      </c>
      <c r="AI2488">
        <v>1700.1956640726878</v>
      </c>
      <c r="AJ2488">
        <v>16715.186884781462</v>
      </c>
      <c r="AK2488">
        <v>1750.4427011894318</v>
      </c>
      <c r="AL2488">
        <v>179502.15625</v>
      </c>
      <c r="AM2488">
        <v>141337.46875</v>
      </c>
      <c r="AN2488">
        <v>38164.6796875</v>
      </c>
      <c r="AO2488" s="5" t="s">
        <v>3070</v>
      </c>
    </row>
    <row r="2489" spans="1:41" ht="15" x14ac:dyDescent="0.25">
      <c r="A2489">
        <v>2019</v>
      </c>
      <c r="B2489" s="5" t="s">
        <v>1808</v>
      </c>
      <c r="C2489" s="5" t="s">
        <v>474</v>
      </c>
      <c r="D2489" s="5" t="s">
        <v>153</v>
      </c>
      <c r="E2489" s="5" t="s">
        <v>32</v>
      </c>
      <c r="F2489" s="5" t="s">
        <v>32</v>
      </c>
      <c r="G2489" s="5" t="s">
        <v>94</v>
      </c>
      <c r="H2489" s="5" t="s">
        <v>319</v>
      </c>
      <c r="I2489">
        <v>5605.886969456692</v>
      </c>
      <c r="J2489">
        <v>2941.7668655238535</v>
      </c>
      <c r="K2489">
        <v>1459.2627749128051</v>
      </c>
      <c r="L2489">
        <v>1779.197543385455</v>
      </c>
      <c r="M2489">
        <v>4634.1286013184581</v>
      </c>
      <c r="N2489">
        <v>3173.9329325399499</v>
      </c>
      <c r="O2489">
        <v>317.23858924575836</v>
      </c>
      <c r="P2489">
        <v>4020.5714489462566</v>
      </c>
      <c r="Q2489">
        <v>3291.0220817200484</v>
      </c>
      <c r="R2489">
        <v>3092.048880920604</v>
      </c>
      <c r="S2489">
        <v>4935.3131409542475</v>
      </c>
      <c r="T2489">
        <v>3513.7185517726398</v>
      </c>
      <c r="U2489">
        <v>1048.0920480144675</v>
      </c>
      <c r="V2489">
        <v>2603.1634870704156</v>
      </c>
      <c r="W2489">
        <v>938.6648131164053</v>
      </c>
      <c r="X2489">
        <v>5525.4930889921343</v>
      </c>
      <c r="Y2489">
        <v>14059.893805021664</v>
      </c>
      <c r="Z2489">
        <v>1792.9997947012289</v>
      </c>
      <c r="AA2489">
        <v>28207.514413668032</v>
      </c>
      <c r="AB2489">
        <v>608.37526924977703</v>
      </c>
      <c r="AC2489">
        <v>3801.8434730179965</v>
      </c>
      <c r="AD2489">
        <v>3581.1237206306737</v>
      </c>
      <c r="AE2489">
        <v>3406.8862798517525</v>
      </c>
      <c r="AF2489">
        <v>21500.945778089896</v>
      </c>
      <c r="AG2489">
        <v>26935.890317885827</v>
      </c>
      <c r="AH2489">
        <v>8190.0231686094648</v>
      </c>
      <c r="AI2489">
        <v>1664.4986739540107</v>
      </c>
      <c r="AJ2489">
        <v>11404.480868953897</v>
      </c>
      <c r="AK2489">
        <v>1639.0541235547762</v>
      </c>
      <c r="AL2489">
        <v>175673.015625</v>
      </c>
      <c r="AM2489">
        <v>138666.125</v>
      </c>
      <c r="AN2489">
        <v>37006.89453125</v>
      </c>
      <c r="AO2489" s="5" t="s">
        <v>3069</v>
      </c>
    </row>
    <row r="2490" spans="1:41" ht="15" x14ac:dyDescent="0.25">
      <c r="A2490">
        <v>2019</v>
      </c>
      <c r="B2490" s="5" t="s">
        <v>803</v>
      </c>
      <c r="C2490" s="5" t="s">
        <v>474</v>
      </c>
      <c r="D2490" s="5" t="s">
        <v>153</v>
      </c>
      <c r="E2490" s="5" t="s">
        <v>32</v>
      </c>
      <c r="F2490" s="5" t="s">
        <v>32</v>
      </c>
      <c r="G2490" s="5" t="s">
        <v>94</v>
      </c>
      <c r="H2490" s="5" t="s">
        <v>319</v>
      </c>
      <c r="I2490">
        <v>12275.415554653249</v>
      </c>
      <c r="J2490">
        <v>2687.9884750155561</v>
      </c>
      <c r="K2490">
        <v>1636.6740542041209</v>
      </c>
      <c r="L2490">
        <v>2226.5434399999999</v>
      </c>
      <c r="M2490">
        <v>5733.5751649673484</v>
      </c>
      <c r="N2490">
        <v>3494.9400300000002</v>
      </c>
      <c r="O2490">
        <v>277</v>
      </c>
      <c r="P2490">
        <v>3974.7</v>
      </c>
      <c r="Q2490">
        <v>2461.5083251714009</v>
      </c>
      <c r="R2490">
        <v>3500</v>
      </c>
      <c r="S2490">
        <v>4355.7848277033327</v>
      </c>
      <c r="T2490">
        <v>3800</v>
      </c>
      <c r="U2490">
        <v>1150</v>
      </c>
      <c r="V2490">
        <v>2866</v>
      </c>
      <c r="W2490">
        <v>935</v>
      </c>
      <c r="X2490">
        <v>5714.7058823529414</v>
      </c>
      <c r="Y2490">
        <v>15818</v>
      </c>
      <c r="Z2490">
        <v>1391.319</v>
      </c>
      <c r="AA2490">
        <v>29610.398556846099</v>
      </c>
      <c r="AB2490">
        <v>606</v>
      </c>
      <c r="AC2490">
        <v>5573.5079999999998</v>
      </c>
      <c r="AD2490">
        <v>3058.5360000000001</v>
      </c>
      <c r="AE2490">
        <v>3515</v>
      </c>
      <c r="AF2490">
        <v>22499.13694</v>
      </c>
      <c r="AG2490">
        <v>28548.730811628611</v>
      </c>
      <c r="AH2490">
        <v>13514.48283987899</v>
      </c>
      <c r="AI2490">
        <v>1966</v>
      </c>
      <c r="AJ2490">
        <v>11311.328511160749</v>
      </c>
      <c r="AK2490">
        <v>1693.044234782609</v>
      </c>
      <c r="AL2490">
        <v>196195.328125</v>
      </c>
      <c r="AM2490">
        <v>152904.515625</v>
      </c>
      <c r="AN2490">
        <v>43290.80078125</v>
      </c>
      <c r="AO2490" s="5" t="s">
        <v>1218</v>
      </c>
    </row>
    <row r="2491" spans="1:41" ht="15" x14ac:dyDescent="0.25">
      <c r="A2491">
        <v>2019</v>
      </c>
      <c r="B2491" s="5" t="s">
        <v>1807</v>
      </c>
      <c r="C2491" s="5" t="s">
        <v>474</v>
      </c>
      <c r="D2491" s="5" t="s">
        <v>153</v>
      </c>
      <c r="E2491" s="5" t="s">
        <v>32</v>
      </c>
      <c r="F2491" s="5" t="s">
        <v>32</v>
      </c>
      <c r="G2491" s="5" t="s">
        <v>97</v>
      </c>
      <c r="H2491" s="5" t="s">
        <v>319</v>
      </c>
      <c r="I2491">
        <v>5706.2359800547692</v>
      </c>
      <c r="J2491">
        <v>5425.3035931907143</v>
      </c>
      <c r="K2491">
        <v>1226.421668976144</v>
      </c>
      <c r="L2491">
        <v>1312.1480294999999</v>
      </c>
      <c r="M2491">
        <v>4953.5947551670251</v>
      </c>
      <c r="N2491">
        <v>3631</v>
      </c>
      <c r="O2491">
        <v>316</v>
      </c>
      <c r="P2491">
        <v>4560.8799997221622</v>
      </c>
      <c r="Q2491">
        <v>2431.4405656572781</v>
      </c>
      <c r="R2491">
        <v>3061.2429608226062</v>
      </c>
      <c r="S2491">
        <v>3895</v>
      </c>
      <c r="T2491">
        <v>3717.2160790165321</v>
      </c>
      <c r="U2491">
        <v>1542.4008820704</v>
      </c>
      <c r="V2491">
        <v>2885</v>
      </c>
      <c r="W2491">
        <v>732.22205895360014</v>
      </c>
      <c r="X2491">
        <v>6222.9382104899996</v>
      </c>
      <c r="Y2491">
        <v>16629</v>
      </c>
      <c r="Z2491">
        <v>1654</v>
      </c>
      <c r="AA2491">
        <v>23875.749204478001</v>
      </c>
      <c r="AB2491">
        <v>606</v>
      </c>
      <c r="AC2491">
        <v>4587.5200000000004</v>
      </c>
      <c r="AD2491">
        <v>3623.0530808377562</v>
      </c>
      <c r="AE2491">
        <v>3778.6488795896539</v>
      </c>
      <c r="AF2491">
        <v>22104.405702319669</v>
      </c>
      <c r="AG2491">
        <v>35582</v>
      </c>
      <c r="AH2491">
        <v>10374.78774647944</v>
      </c>
      <c r="AI2491">
        <v>1794.67252128</v>
      </c>
      <c r="AJ2491">
        <v>17372.901671990028</v>
      </c>
      <c r="AK2491">
        <v>1909.9064634457229</v>
      </c>
      <c r="AL2491">
        <v>195511.703125</v>
      </c>
      <c r="AM2491">
        <v>156139.875</v>
      </c>
      <c r="AN2491">
        <v>39371.8125</v>
      </c>
      <c r="AO2491" s="5" t="s">
        <v>3073</v>
      </c>
    </row>
    <row r="2492" spans="1:41" ht="15" x14ac:dyDescent="0.25">
      <c r="A2492">
        <v>2019</v>
      </c>
      <c r="B2492" s="5" t="s">
        <v>1806</v>
      </c>
      <c r="C2492" s="5" t="s">
        <v>474</v>
      </c>
      <c r="D2492" s="5" t="s">
        <v>153</v>
      </c>
      <c r="E2492" s="5" t="s">
        <v>32</v>
      </c>
      <c r="F2492" s="5" t="s">
        <v>32</v>
      </c>
      <c r="G2492" s="5" t="s">
        <v>97</v>
      </c>
      <c r="H2492" s="5" t="s">
        <v>319</v>
      </c>
      <c r="I2492">
        <v>5059.8882608885424</v>
      </c>
      <c r="J2492">
        <v>315</v>
      </c>
      <c r="K2492"/>
      <c r="L2492">
        <v>1341.039839671668</v>
      </c>
      <c r="M2492">
        <v>4877.4693374999979</v>
      </c>
      <c r="N2492">
        <v>3575.3348083503402</v>
      </c>
      <c r="O2492">
        <v>316</v>
      </c>
      <c r="P2492">
        <v>3180.8</v>
      </c>
      <c r="Q2492">
        <v>2988.3848531105518</v>
      </c>
      <c r="R2492">
        <v>3998.1040560118631</v>
      </c>
      <c r="S2492">
        <v>10912.432213330079</v>
      </c>
      <c r="T2492">
        <v>3769.0036091918928</v>
      </c>
      <c r="U2492">
        <v>1244</v>
      </c>
      <c r="V2492">
        <v>2883</v>
      </c>
      <c r="W2492">
        <v>904.45082315000627</v>
      </c>
      <c r="X2492">
        <v>4874.8608793754811</v>
      </c>
      <c r="Y2492">
        <v>21753</v>
      </c>
      <c r="Z2492">
        <v>1726.1063788662791</v>
      </c>
      <c r="AA2492">
        <v>26130.866624913149</v>
      </c>
      <c r="AB2492">
        <v>606</v>
      </c>
      <c r="AC2492">
        <v>4541.1518030760781</v>
      </c>
      <c r="AD2492">
        <v>3910.431034358046</v>
      </c>
      <c r="AE2492">
        <v>5463.2928130905184</v>
      </c>
      <c r="AF2492">
        <v>20559</v>
      </c>
      <c r="AG2492">
        <v>33025.662288874169</v>
      </c>
      <c r="AH2492">
        <v>8248.2042731668735</v>
      </c>
      <c r="AI2492">
        <v>1830.5659717056001</v>
      </c>
      <c r="AJ2492">
        <v>18628.45163615618</v>
      </c>
      <c r="AK2492">
        <v>1922</v>
      </c>
      <c r="AL2492">
        <v>198584.484375</v>
      </c>
      <c r="AM2492">
        <v>156413.078125</v>
      </c>
      <c r="AN2492">
        <v>42171.41796875</v>
      </c>
      <c r="AO2492" s="5" t="s">
        <v>3074</v>
      </c>
    </row>
    <row r="2493" spans="1:41" ht="15" x14ac:dyDescent="0.25">
      <c r="A2493">
        <v>2019</v>
      </c>
      <c r="B2493" s="5" t="s">
        <v>803</v>
      </c>
      <c r="C2493" s="5" t="s">
        <v>474</v>
      </c>
      <c r="D2493" s="5" t="s">
        <v>153</v>
      </c>
      <c r="E2493" s="5" t="s">
        <v>32</v>
      </c>
      <c r="F2493" s="5" t="s">
        <v>32</v>
      </c>
      <c r="G2493" s="5" t="s">
        <v>97</v>
      </c>
      <c r="H2493" s="5" t="s">
        <v>319</v>
      </c>
      <c r="I2493">
        <v>13066.17257162498</v>
      </c>
      <c r="J2493">
        <v>2857.3317489415349</v>
      </c>
      <c r="K2493">
        <v>2060.9551220580001</v>
      </c>
      <c r="L2493">
        <v>2351.2432319006398</v>
      </c>
      <c r="M2493">
        <v>5965.2116016320297</v>
      </c>
      <c r="N2493">
        <v>3631.8493117554408</v>
      </c>
      <c r="O2493">
        <v>300</v>
      </c>
      <c r="P2493">
        <v>4222.1131508999997</v>
      </c>
      <c r="Q2493">
        <v>2559.9686581782562</v>
      </c>
      <c r="R2493">
        <v>3598.682499999999</v>
      </c>
      <c r="S2493">
        <v>4514</v>
      </c>
      <c r="T2493">
        <v>3863.6287499999999</v>
      </c>
      <c r="U2493">
        <v>1173.115</v>
      </c>
      <c r="V2493">
        <v>70</v>
      </c>
      <c r="W2493">
        <v>974.68233499999974</v>
      </c>
      <c r="X2493">
        <v>6064.4916000000003</v>
      </c>
      <c r="Y2493">
        <v>16599</v>
      </c>
      <c r="Z2493">
        <v>1447.5268962810001</v>
      </c>
      <c r="AA2493">
        <v>31346.470033657231</v>
      </c>
      <c r="AB2493">
        <v>606</v>
      </c>
      <c r="AC2493">
        <v>5791.8416500000003</v>
      </c>
      <c r="AD2493">
        <v>3182.0977958640001</v>
      </c>
      <c r="AE2493">
        <v>3657.0059999999999</v>
      </c>
      <c r="AF2493">
        <v>23759.22360346164</v>
      </c>
      <c r="AG2493">
        <v>30355.516549416719</v>
      </c>
      <c r="AH2493">
        <v>14341.677305542309</v>
      </c>
      <c r="AI2493">
        <v>2045.4264000000001</v>
      </c>
      <c r="AJ2493">
        <v>12003.672306671881</v>
      </c>
      <c r="AK2493">
        <v>1727.074423901739</v>
      </c>
      <c r="AL2493">
        <v>204135.984375</v>
      </c>
      <c r="AM2493">
        <v>158490.75</v>
      </c>
      <c r="AN2493">
        <v>45645.2421875</v>
      </c>
      <c r="AO2493" s="5" t="s">
        <v>1219</v>
      </c>
    </row>
    <row r="2494" spans="1:41" ht="15" x14ac:dyDescent="0.25">
      <c r="A2494">
        <v>2019</v>
      </c>
      <c r="B2494" s="5" t="s">
        <v>1808</v>
      </c>
      <c r="C2494" s="5" t="s">
        <v>474</v>
      </c>
      <c r="D2494" s="5" t="s">
        <v>153</v>
      </c>
      <c r="E2494" s="5" t="s">
        <v>32</v>
      </c>
      <c r="F2494" s="5" t="s">
        <v>32</v>
      </c>
      <c r="G2494" s="5" t="s">
        <v>97</v>
      </c>
      <c r="H2494" s="5" t="s">
        <v>319</v>
      </c>
      <c r="I2494">
        <v>6124</v>
      </c>
      <c r="J2494">
        <v>3146.53227783997</v>
      </c>
      <c r="K2494">
        <v>1562.5746718073749</v>
      </c>
      <c r="L2494">
        <v>1896.308626260648</v>
      </c>
      <c r="M2494">
        <v>4962.2383254527986</v>
      </c>
      <c r="N2494">
        <v>3385.924656551831</v>
      </c>
      <c r="O2494">
        <v>316</v>
      </c>
      <c r="P2494">
        <v>4250.0043277920004</v>
      </c>
      <c r="Q2494">
        <v>3522.4163599769181</v>
      </c>
      <c r="R2494">
        <v>3413.2383976954402</v>
      </c>
      <c r="S2494">
        <v>5222</v>
      </c>
      <c r="T2494">
        <v>3714.7724271874981</v>
      </c>
      <c r="U2494">
        <v>1130.0591750399999</v>
      </c>
      <c r="V2494">
        <v>2789</v>
      </c>
      <c r="W2494">
        <v>993.20129936499961</v>
      </c>
      <c r="X2494">
        <v>5840.8039353600007</v>
      </c>
      <c r="Y2494">
        <v>15073</v>
      </c>
      <c r="Z2494">
        <v>1919.5658877633939</v>
      </c>
      <c r="AA2494">
        <v>30499.567802143039</v>
      </c>
      <c r="AB2494">
        <v>606</v>
      </c>
      <c r="AC2494">
        <v>4066.2602874879999</v>
      </c>
      <c r="AD2494">
        <v>3832.9152668760112</v>
      </c>
      <c r="AE2494">
        <v>3713</v>
      </c>
      <c r="AF2494">
        <v>23742.004727061081</v>
      </c>
      <c r="AG2494">
        <v>30049.429164886889</v>
      </c>
      <c r="AH2494">
        <v>8830.5324355915182</v>
      </c>
      <c r="AI2494">
        <v>1759.4828640000001</v>
      </c>
      <c r="AJ2494">
        <v>12350.542584194831</v>
      </c>
      <c r="AK2494">
        <v>1742.0661090842741</v>
      </c>
      <c r="AL2494">
        <v>190453.4375</v>
      </c>
      <c r="AM2494">
        <v>151070.859375</v>
      </c>
      <c r="AN2494">
        <v>39382.58984375</v>
      </c>
      <c r="AO2494" s="5" t="s">
        <v>3072</v>
      </c>
    </row>
    <row r="2495" spans="1:41" ht="15" x14ac:dyDescent="0.25">
      <c r="A2495">
        <v>2019</v>
      </c>
      <c r="B2495" s="5" t="s">
        <v>1806</v>
      </c>
      <c r="C2495" s="5" t="s">
        <v>474</v>
      </c>
      <c r="D2495" s="5" t="s">
        <v>153</v>
      </c>
      <c r="E2495" s="5" t="s">
        <v>409</v>
      </c>
      <c r="F2495" s="5" t="s">
        <v>480</v>
      </c>
      <c r="G2495" s="5" t="s">
        <v>94</v>
      </c>
      <c r="H2495" s="5" t="s">
        <v>319</v>
      </c>
      <c r="I2495"/>
      <c r="J2495"/>
      <c r="K2495"/>
      <c r="L2495"/>
      <c r="M2495"/>
      <c r="N2495"/>
      <c r="O2495"/>
      <c r="P2495"/>
      <c r="Q2495">
        <v>0</v>
      </c>
      <c r="R2495"/>
      <c r="S2495">
        <v>0</v>
      </c>
      <c r="T2495">
        <v>0</v>
      </c>
      <c r="U2495"/>
      <c r="V2495"/>
      <c r="W2495"/>
      <c r="X2495"/>
      <c r="Y2495"/>
      <c r="Z2495"/>
      <c r="AA2495">
        <v>0</v>
      </c>
      <c r="AB2495">
        <v>0</v>
      </c>
      <c r="AC2495">
        <v>1218.3317053717974</v>
      </c>
      <c r="AD2495"/>
      <c r="AE2495"/>
      <c r="AF2495"/>
      <c r="AG2495"/>
      <c r="AH2495"/>
      <c r="AI2495">
        <v>0</v>
      </c>
      <c r="AJ2495"/>
      <c r="AK2495"/>
      <c r="AL2495">
        <v>1218.3316650390625</v>
      </c>
      <c r="AM2495">
        <v>1218.3316650390625</v>
      </c>
      <c r="AN2495">
        <v>0</v>
      </c>
      <c r="AO2495" s="5" t="s">
        <v>3076</v>
      </c>
    </row>
    <row r="2496" spans="1:41" ht="15" x14ac:dyDescent="0.25">
      <c r="A2496">
        <v>2019</v>
      </c>
      <c r="B2496" s="5" t="s">
        <v>1808</v>
      </c>
      <c r="C2496" s="5" t="s">
        <v>474</v>
      </c>
      <c r="D2496" s="5" t="s">
        <v>153</v>
      </c>
      <c r="E2496" s="5" t="s">
        <v>409</v>
      </c>
      <c r="F2496" s="5" t="s">
        <v>480</v>
      </c>
      <c r="G2496" s="5" t="s">
        <v>94</v>
      </c>
      <c r="H2496" s="5" t="s">
        <v>319</v>
      </c>
      <c r="I2496"/>
      <c r="J2496"/>
      <c r="K2496"/>
      <c r="L2496"/>
      <c r="M2496"/>
      <c r="N2496"/>
      <c r="O2496"/>
      <c r="P2496">
        <v>0</v>
      </c>
      <c r="Q2496">
        <v>0</v>
      </c>
      <c r="R2496"/>
      <c r="S2496"/>
      <c r="T2496"/>
      <c r="U2496"/>
      <c r="V2496">
        <v>0</v>
      </c>
      <c r="W2496"/>
      <c r="X2496"/>
      <c r="Y2496">
        <v>0</v>
      </c>
      <c r="Z2496"/>
      <c r="AA2496"/>
      <c r="AB2496">
        <v>0</v>
      </c>
      <c r="AC2496">
        <v>1137.4408911881146</v>
      </c>
      <c r="AD2496"/>
      <c r="AE2496"/>
      <c r="AF2496"/>
      <c r="AG2496"/>
      <c r="AH2496">
        <v>0</v>
      </c>
      <c r="AI2496"/>
      <c r="AJ2496">
        <v>0</v>
      </c>
      <c r="AK2496"/>
      <c r="AL2496">
        <v>1137.44091796875</v>
      </c>
      <c r="AM2496">
        <v>1137.44091796875</v>
      </c>
      <c r="AN2496">
        <v>0</v>
      </c>
      <c r="AO2496" s="5" t="s">
        <v>3075</v>
      </c>
    </row>
    <row r="2497" spans="1:41" ht="15" x14ac:dyDescent="0.25">
      <c r="A2497">
        <v>2019</v>
      </c>
      <c r="B2497" s="5" t="s">
        <v>1807</v>
      </c>
      <c r="C2497" s="5" t="s">
        <v>474</v>
      </c>
      <c r="D2497" s="5" t="s">
        <v>153</v>
      </c>
      <c r="E2497" s="5" t="s">
        <v>409</v>
      </c>
      <c r="F2497" s="5" t="s">
        <v>480</v>
      </c>
      <c r="G2497" s="5" t="s">
        <v>94</v>
      </c>
      <c r="H2497" s="5" t="s">
        <v>319</v>
      </c>
      <c r="I2497"/>
      <c r="J2497"/>
      <c r="K2497"/>
      <c r="L2497"/>
      <c r="M2497"/>
      <c r="N2497"/>
      <c r="O2497"/>
      <c r="P2497"/>
      <c r="Q2497">
        <v>0</v>
      </c>
      <c r="R2497"/>
      <c r="S2497"/>
      <c r="T2497"/>
      <c r="U2497"/>
      <c r="V2497">
        <v>0</v>
      </c>
      <c r="W2497"/>
      <c r="X2497"/>
      <c r="Y2497"/>
      <c r="Z2497"/>
      <c r="AA2497">
        <v>0</v>
      </c>
      <c r="AB2497">
        <v>0</v>
      </c>
      <c r="AC2497">
        <v>905.88219201553898</v>
      </c>
      <c r="AD2497"/>
      <c r="AE2497"/>
      <c r="AF2497"/>
      <c r="AG2497">
        <v>0</v>
      </c>
      <c r="AH2497">
        <v>0</v>
      </c>
      <c r="AI2497">
        <v>0</v>
      </c>
      <c r="AJ2497"/>
      <c r="AK2497"/>
      <c r="AL2497">
        <v>905.8822021484375</v>
      </c>
      <c r="AM2497">
        <v>905.8822021484375</v>
      </c>
      <c r="AN2497">
        <v>0</v>
      </c>
      <c r="AO2497" s="5" t="s">
        <v>3077</v>
      </c>
    </row>
    <row r="2498" spans="1:41" ht="15" x14ac:dyDescent="0.25">
      <c r="A2498">
        <v>2019</v>
      </c>
      <c r="B2498" s="5" t="s">
        <v>803</v>
      </c>
      <c r="C2498" s="5" t="s">
        <v>474</v>
      </c>
      <c r="D2498" s="5" t="s">
        <v>153</v>
      </c>
      <c r="E2498" s="5" t="s">
        <v>409</v>
      </c>
      <c r="F2498" s="5" t="s">
        <v>480</v>
      </c>
      <c r="G2498" s="5" t="s">
        <v>94</v>
      </c>
      <c r="H2498" s="5" t="s">
        <v>319</v>
      </c>
      <c r="I2498">
        <v>0</v>
      </c>
      <c r="J2498"/>
      <c r="K2498"/>
      <c r="L2498">
        <v>0</v>
      </c>
      <c r="M2498">
        <v>0</v>
      </c>
      <c r="N2498"/>
      <c r="O2498"/>
      <c r="P2498">
        <v>0</v>
      </c>
      <c r="Q2498">
        <v>0</v>
      </c>
      <c r="R2498"/>
      <c r="S2498"/>
      <c r="T2498"/>
      <c r="U2498"/>
      <c r="V2498">
        <v>0</v>
      </c>
      <c r="W2498"/>
      <c r="X2498">
        <v>0</v>
      </c>
      <c r="Y2498"/>
      <c r="Z2498"/>
      <c r="AA2498"/>
      <c r="AB2498"/>
      <c r="AC2498">
        <v>1629.3520000000001</v>
      </c>
      <c r="AD2498"/>
      <c r="AE2498"/>
      <c r="AF2498">
        <v>0</v>
      </c>
      <c r="AG2498"/>
      <c r="AH2498">
        <v>0</v>
      </c>
      <c r="AI2498"/>
      <c r="AJ2498">
        <v>0</v>
      </c>
      <c r="AK2498"/>
      <c r="AL2498">
        <v>1629.35205078125</v>
      </c>
      <c r="AM2498">
        <v>1629.35205078125</v>
      </c>
      <c r="AN2498">
        <v>0</v>
      </c>
      <c r="AO2498" s="5" t="s">
        <v>1220</v>
      </c>
    </row>
    <row r="2499" spans="1:41" ht="15" x14ac:dyDescent="0.25">
      <c r="A2499">
        <v>2019</v>
      </c>
      <c r="B2499" s="5" t="s">
        <v>1808</v>
      </c>
      <c r="C2499" s="5" t="s">
        <v>474</v>
      </c>
      <c r="D2499" s="5" t="s">
        <v>153</v>
      </c>
      <c r="E2499" s="5" t="s">
        <v>409</v>
      </c>
      <c r="F2499" s="5" t="s">
        <v>410</v>
      </c>
      <c r="G2499" s="5" t="s">
        <v>94</v>
      </c>
      <c r="H2499" s="5" t="s">
        <v>319</v>
      </c>
      <c r="I2499"/>
      <c r="J2499"/>
      <c r="K2499"/>
      <c r="L2499"/>
      <c r="M2499"/>
      <c r="N2499">
        <v>0</v>
      </c>
      <c r="O2499"/>
      <c r="P2499">
        <v>0</v>
      </c>
      <c r="Q2499">
        <v>125.48994827759428</v>
      </c>
      <c r="R2499"/>
      <c r="S2499"/>
      <c r="T2499"/>
      <c r="U2499"/>
      <c r="V2499">
        <v>0</v>
      </c>
      <c r="W2499"/>
      <c r="X2499"/>
      <c r="Y2499">
        <v>0</v>
      </c>
      <c r="Z2499"/>
      <c r="AA2499">
        <v>174.28044016792293</v>
      </c>
      <c r="AB2499">
        <v>0</v>
      </c>
      <c r="AC2499">
        <v>347.35617683238098</v>
      </c>
      <c r="AD2499">
        <v>125.48994827759428</v>
      </c>
      <c r="AE2499"/>
      <c r="AF2499"/>
      <c r="AG2499"/>
      <c r="AH2499">
        <v>795.38540977097921</v>
      </c>
      <c r="AI2499"/>
      <c r="AJ2499">
        <v>0</v>
      </c>
      <c r="AK2499"/>
      <c r="AL2499">
        <v>1568.001953125</v>
      </c>
      <c r="AM2499">
        <v>647.1265869140625</v>
      </c>
      <c r="AN2499">
        <v>920.8753662109375</v>
      </c>
      <c r="AO2499" s="5" t="s">
        <v>3080</v>
      </c>
    </row>
    <row r="2500" spans="1:41" ht="15" x14ac:dyDescent="0.25">
      <c r="A2500">
        <v>2019</v>
      </c>
      <c r="B2500" s="5" t="s">
        <v>803</v>
      </c>
      <c r="C2500" s="5" t="s">
        <v>474</v>
      </c>
      <c r="D2500" s="5" t="s">
        <v>153</v>
      </c>
      <c r="E2500" s="5" t="s">
        <v>409</v>
      </c>
      <c r="F2500" s="5" t="s">
        <v>410</v>
      </c>
      <c r="G2500" s="5" t="s">
        <v>94</v>
      </c>
      <c r="H2500" s="5" t="s">
        <v>319</v>
      </c>
      <c r="I2500">
        <v>0</v>
      </c>
      <c r="J2500"/>
      <c r="K2500"/>
      <c r="L2500"/>
      <c r="M2500">
        <v>0</v>
      </c>
      <c r="N2500">
        <v>0</v>
      </c>
      <c r="O2500">
        <v>20</v>
      </c>
      <c r="P2500">
        <v>0</v>
      </c>
      <c r="Q2500">
        <v>125</v>
      </c>
      <c r="R2500"/>
      <c r="S2500"/>
      <c r="T2500"/>
      <c r="U2500"/>
      <c r="V2500">
        <v>57</v>
      </c>
      <c r="W2500"/>
      <c r="X2500">
        <v>0</v>
      </c>
      <c r="Y2500"/>
      <c r="Z2500"/>
      <c r="AA2500"/>
      <c r="AB2500"/>
      <c r="AC2500">
        <v>630</v>
      </c>
      <c r="AD2500">
        <v>125</v>
      </c>
      <c r="AE2500"/>
      <c r="AF2500"/>
      <c r="AG2500"/>
      <c r="AH2500">
        <v>795.60757599999999</v>
      </c>
      <c r="AI2500"/>
      <c r="AJ2500">
        <v>0</v>
      </c>
      <c r="AK2500"/>
      <c r="AL2500">
        <v>1752.6075439453125</v>
      </c>
      <c r="AM2500">
        <v>812</v>
      </c>
      <c r="AN2500">
        <v>940.60760498046875</v>
      </c>
      <c r="AO2500" s="5" t="s">
        <v>1221</v>
      </c>
    </row>
    <row r="2501" spans="1:41" ht="15" x14ac:dyDescent="0.25">
      <c r="A2501">
        <v>2019</v>
      </c>
      <c r="B2501" s="5" t="s">
        <v>1806</v>
      </c>
      <c r="C2501" s="5" t="s">
        <v>474</v>
      </c>
      <c r="D2501" s="5" t="s">
        <v>153</v>
      </c>
      <c r="E2501" s="5" t="s">
        <v>409</v>
      </c>
      <c r="F2501" s="5" t="s">
        <v>410</v>
      </c>
      <c r="G2501" s="5" t="s">
        <v>94</v>
      </c>
      <c r="H2501" s="5" t="s">
        <v>319</v>
      </c>
      <c r="I2501"/>
      <c r="J2501"/>
      <c r="K2501"/>
      <c r="L2501"/>
      <c r="M2501"/>
      <c r="N2501">
        <v>0</v>
      </c>
      <c r="O2501">
        <v>20.508994741528198</v>
      </c>
      <c r="P2501"/>
      <c r="Q2501">
        <v>102.54497370764099</v>
      </c>
      <c r="R2501"/>
      <c r="S2501">
        <v>168.17375688053124</v>
      </c>
      <c r="T2501"/>
      <c r="U2501"/>
      <c r="V2501"/>
      <c r="W2501"/>
      <c r="X2501"/>
      <c r="Y2501"/>
      <c r="Z2501"/>
      <c r="AA2501">
        <v>191.34892093845809</v>
      </c>
      <c r="AB2501">
        <v>0</v>
      </c>
      <c r="AC2501">
        <v>355.24542442066991</v>
      </c>
      <c r="AD2501"/>
      <c r="AE2501"/>
      <c r="AF2501"/>
      <c r="AG2501"/>
      <c r="AH2501"/>
      <c r="AI2501">
        <v>0</v>
      </c>
      <c r="AJ2501"/>
      <c r="AK2501"/>
      <c r="AL2501">
        <v>837.82208251953125</v>
      </c>
      <c r="AM2501">
        <v>649.13934326171875</v>
      </c>
      <c r="AN2501">
        <v>188.68275451660156</v>
      </c>
      <c r="AO2501" s="5" t="s">
        <v>3079</v>
      </c>
    </row>
    <row r="2502" spans="1:41" ht="15" x14ac:dyDescent="0.25">
      <c r="A2502">
        <v>2019</v>
      </c>
      <c r="B2502" s="5" t="s">
        <v>1807</v>
      </c>
      <c r="C2502" s="5" t="s">
        <v>474</v>
      </c>
      <c r="D2502" s="5" t="s">
        <v>153</v>
      </c>
      <c r="E2502" s="5" t="s">
        <v>409</v>
      </c>
      <c r="F2502" s="5" t="s">
        <v>410</v>
      </c>
      <c r="G2502" s="5" t="s">
        <v>94</v>
      </c>
      <c r="H2502" s="5" t="s">
        <v>319</v>
      </c>
      <c r="I2502"/>
      <c r="J2502"/>
      <c r="K2502"/>
      <c r="L2502"/>
      <c r="M2502"/>
      <c r="N2502"/>
      <c r="O2502">
        <v>20.130715378123089</v>
      </c>
      <c r="P2502"/>
      <c r="Q2502">
        <v>125.8169711132693</v>
      </c>
      <c r="R2502"/>
      <c r="S2502"/>
      <c r="T2502"/>
      <c r="U2502"/>
      <c r="V2502">
        <v>0</v>
      </c>
      <c r="W2502"/>
      <c r="X2502"/>
      <c r="Y2502"/>
      <c r="Z2502"/>
      <c r="AA2502">
        <v>174.7346094821084</v>
      </c>
      <c r="AB2502">
        <v>0</v>
      </c>
      <c r="AC2502">
        <v>402.61430756246176</v>
      </c>
      <c r="AD2502">
        <v>125.8169711132693</v>
      </c>
      <c r="AE2502"/>
      <c r="AF2502"/>
      <c r="AG2502">
        <v>0</v>
      </c>
      <c r="AH2502">
        <v>1326.5279034336318</v>
      </c>
      <c r="AI2502">
        <v>0</v>
      </c>
      <c r="AJ2502"/>
      <c r="AK2502"/>
      <c r="AL2502">
        <v>2175.6416015625</v>
      </c>
      <c r="AM2502">
        <v>703.1658935546875</v>
      </c>
      <c r="AN2502">
        <v>1472.4755859375</v>
      </c>
      <c r="AO2502" s="5" t="s">
        <v>3078</v>
      </c>
    </row>
    <row r="2503" spans="1:41" ht="15" x14ac:dyDescent="0.25">
      <c r="A2503">
        <v>2019</v>
      </c>
      <c r="B2503" s="5" t="s">
        <v>1808</v>
      </c>
      <c r="C2503" s="5" t="s">
        <v>474</v>
      </c>
      <c r="D2503" s="5" t="s">
        <v>153</v>
      </c>
      <c r="E2503" s="5" t="s">
        <v>409</v>
      </c>
      <c r="F2503" s="5" t="s">
        <v>481</v>
      </c>
      <c r="G2503" s="5" t="s">
        <v>94</v>
      </c>
      <c r="H2503" s="5" t="s">
        <v>319</v>
      </c>
      <c r="I2503">
        <v>101.20991214414465</v>
      </c>
      <c r="J2503"/>
      <c r="K2503">
        <v>81.953971501545055</v>
      </c>
      <c r="L2503"/>
      <c r="M2503">
        <v>257.00341407251307</v>
      </c>
      <c r="N2503">
        <v>100.52347208787035</v>
      </c>
      <c r="O2503"/>
      <c r="P2503">
        <v>0</v>
      </c>
      <c r="Q2503">
        <v>94.3684411047509</v>
      </c>
      <c r="R2503"/>
      <c r="S2503"/>
      <c r="T2503">
        <v>230.90150483077349</v>
      </c>
      <c r="U2503"/>
      <c r="V2503">
        <v>190.74472138194332</v>
      </c>
      <c r="W2503">
        <v>96.376280277192407</v>
      </c>
      <c r="X2503">
        <v>120.47035034649051</v>
      </c>
      <c r="Y2503">
        <v>1237.8328498101901</v>
      </c>
      <c r="Z2503">
        <v>168.65849048508673</v>
      </c>
      <c r="AA2503">
        <v>919.17147356494672</v>
      </c>
      <c r="AB2503">
        <v>38.148944276388661</v>
      </c>
      <c r="AC2503">
        <v>212.52977640293366</v>
      </c>
      <c r="AD2503">
        <v>297.61095741555641</v>
      </c>
      <c r="AE2503">
        <v>252.73773891509245</v>
      </c>
      <c r="AF2503"/>
      <c r="AG2503">
        <v>2541.6971636826102</v>
      </c>
      <c r="AH2503">
        <v>464.436290736204</v>
      </c>
      <c r="AI2503"/>
      <c r="AJ2503">
        <v>1338.1859820911641</v>
      </c>
      <c r="AK2503">
        <v>200.78391724415084</v>
      </c>
      <c r="AL2503">
        <v>8945.345703125</v>
      </c>
      <c r="AM2503">
        <v>7157.66015625</v>
      </c>
      <c r="AN2503">
        <v>1787.685546875</v>
      </c>
      <c r="AO2503" s="5" t="s">
        <v>3082</v>
      </c>
    </row>
    <row r="2504" spans="1:41" ht="15" x14ac:dyDescent="0.25">
      <c r="A2504">
        <v>2019</v>
      </c>
      <c r="B2504" s="5" t="s">
        <v>803</v>
      </c>
      <c r="C2504" s="5" t="s">
        <v>474</v>
      </c>
      <c r="D2504" s="5" t="s">
        <v>153</v>
      </c>
      <c r="E2504" s="5" t="s">
        <v>409</v>
      </c>
      <c r="F2504" s="5" t="s">
        <v>481</v>
      </c>
      <c r="G2504" s="5" t="s">
        <v>94</v>
      </c>
      <c r="H2504" s="5" t="s">
        <v>319</v>
      </c>
      <c r="I2504">
        <v>35.027649999999987</v>
      </c>
      <c r="J2504"/>
      <c r="K2504">
        <v>81.634</v>
      </c>
      <c r="L2504"/>
      <c r="M2504">
        <v>238</v>
      </c>
      <c r="N2504">
        <v>128.78399999999999</v>
      </c>
      <c r="O2504">
        <v>290</v>
      </c>
      <c r="P2504">
        <v>21</v>
      </c>
      <c r="Q2504">
        <v>88</v>
      </c>
      <c r="R2504"/>
      <c r="S2504">
        <v>376.40423520000002</v>
      </c>
      <c r="T2504">
        <v>250</v>
      </c>
      <c r="U2504"/>
      <c r="V2504">
        <v>266</v>
      </c>
      <c r="W2504">
        <v>84</v>
      </c>
      <c r="X2504">
        <v>100</v>
      </c>
      <c r="Y2504">
        <v>1260</v>
      </c>
      <c r="Z2504">
        <v>168.4433071638862</v>
      </c>
      <c r="AA2504"/>
      <c r="AB2504"/>
      <c r="AC2504">
        <v>156.06</v>
      </c>
      <c r="AD2504">
        <v>303</v>
      </c>
      <c r="AE2504">
        <v>255</v>
      </c>
      <c r="AF2504"/>
      <c r="AG2504">
        <v>2496.1473436631741</v>
      </c>
      <c r="AH2504">
        <v>464.56601660000001</v>
      </c>
      <c r="AI2504"/>
      <c r="AJ2504">
        <v>1221.25713420375</v>
      </c>
      <c r="AK2504">
        <v>200</v>
      </c>
      <c r="AL2504">
        <v>8483.32421875</v>
      </c>
      <c r="AM2504">
        <v>6095.7197265625</v>
      </c>
      <c r="AN2504">
        <v>2387.604248046875</v>
      </c>
      <c r="AO2504" s="5" t="s">
        <v>1222</v>
      </c>
    </row>
    <row r="2505" spans="1:41" ht="15" x14ac:dyDescent="0.25">
      <c r="A2505">
        <v>2019</v>
      </c>
      <c r="B2505" s="5" t="s">
        <v>1807</v>
      </c>
      <c r="C2505" s="5" t="s">
        <v>474</v>
      </c>
      <c r="D2505" s="5" t="s">
        <v>153</v>
      </c>
      <c r="E2505" s="5" t="s">
        <v>409</v>
      </c>
      <c r="F2505" s="5" t="s">
        <v>481</v>
      </c>
      <c r="G2505" s="5" t="s">
        <v>94</v>
      </c>
      <c r="H2505" s="5" t="s">
        <v>319</v>
      </c>
      <c r="I2505">
        <v>194.80379553803769</v>
      </c>
      <c r="J2505"/>
      <c r="K2505"/>
      <c r="L2505"/>
      <c r="M2505">
        <v>257.67315683997555</v>
      </c>
      <c r="N2505">
        <v>191.24179609216935</v>
      </c>
      <c r="O2505">
        <v>322.09144604996942</v>
      </c>
      <c r="P2505"/>
      <c r="Q2505">
        <v>133.87328340759416</v>
      </c>
      <c r="R2505"/>
      <c r="S2505">
        <v>503.26788445307722</v>
      </c>
      <c r="T2505"/>
      <c r="U2505"/>
      <c r="V2505">
        <v>238.5489772307586</v>
      </c>
      <c r="W2505"/>
      <c r="X2505">
        <v>108.70586304186467</v>
      </c>
      <c r="Y2505">
        <v>2033.202253190432</v>
      </c>
      <c r="Z2505"/>
      <c r="AA2505">
        <v>1293.3984630444083</v>
      </c>
      <c r="AB2505">
        <v>38.248359218433869</v>
      </c>
      <c r="AC2505">
        <v>201.30715378123088</v>
      </c>
      <c r="AD2505">
        <v>335.17641104574943</v>
      </c>
      <c r="AE2505">
        <v>253.3963654680278</v>
      </c>
      <c r="AF2505"/>
      <c r="AG2505">
        <v>2934.0517663614401</v>
      </c>
      <c r="AH2505">
        <v>506.61260281315236</v>
      </c>
      <c r="AI2505">
        <v>0</v>
      </c>
      <c r="AJ2505">
        <v>2167.2780685996877</v>
      </c>
      <c r="AK2505">
        <v>216.15398918297728</v>
      </c>
      <c r="AL2505">
        <v>11929.0322265625</v>
      </c>
      <c r="AM2505">
        <v>9641.1025390625</v>
      </c>
      <c r="AN2505">
        <v>2287.9296875</v>
      </c>
      <c r="AO2505" s="5" t="s">
        <v>3081</v>
      </c>
    </row>
    <row r="2506" spans="1:41" ht="15" x14ac:dyDescent="0.25">
      <c r="A2506">
        <v>2019</v>
      </c>
      <c r="B2506" s="5" t="s">
        <v>1806</v>
      </c>
      <c r="C2506" s="5" t="s">
        <v>474</v>
      </c>
      <c r="D2506" s="5" t="s">
        <v>153</v>
      </c>
      <c r="E2506" s="5" t="s">
        <v>409</v>
      </c>
      <c r="F2506" s="5" t="s">
        <v>481</v>
      </c>
      <c r="G2506" s="5" t="s">
        <v>94</v>
      </c>
      <c r="H2506" s="5" t="s">
        <v>319</v>
      </c>
      <c r="I2506">
        <v>198.35782551056704</v>
      </c>
      <c r="J2506"/>
      <c r="K2506"/>
      <c r="L2506"/>
      <c r="M2506">
        <v>262.51513269156095</v>
      </c>
      <c r="N2506">
        <v>194.8354500445179</v>
      </c>
      <c r="O2506">
        <v>328.14391586445117</v>
      </c>
      <c r="P2506"/>
      <c r="Q2506">
        <v>136.51299624829707</v>
      </c>
      <c r="R2506"/>
      <c r="S2506">
        <v>955.71915495521409</v>
      </c>
      <c r="T2506"/>
      <c r="U2506"/>
      <c r="V2506">
        <v>289.17682585554763</v>
      </c>
      <c r="W2506">
        <v>135.3593652940861</v>
      </c>
      <c r="X2506">
        <v>136.07820758478408</v>
      </c>
      <c r="Y2506">
        <v>3047.6366185910906</v>
      </c>
      <c r="Z2506">
        <v>234581.79523700621</v>
      </c>
      <c r="AA2506">
        <v>1278.2051048710616</v>
      </c>
      <c r="AB2506">
        <v>32.814391586445119</v>
      </c>
      <c r="AC2506">
        <v>194.88672253137173</v>
      </c>
      <c r="AD2506">
        <v>365.14932052632759</v>
      </c>
      <c r="AE2506">
        <v>258.15797547631314</v>
      </c>
      <c r="AF2506"/>
      <c r="AG2506">
        <v>5031.881859833944</v>
      </c>
      <c r="AH2506">
        <v>612.8128482686152</v>
      </c>
      <c r="AI2506">
        <v>0</v>
      </c>
      <c r="AJ2506">
        <v>2612.9591643915282</v>
      </c>
      <c r="AK2506"/>
      <c r="AL2506">
        <v>250652.984375</v>
      </c>
      <c r="AM2506">
        <v>247824.390625</v>
      </c>
      <c r="AN2506">
        <v>2828.59228515625</v>
      </c>
      <c r="AO2506" s="5" t="s">
        <v>3083</v>
      </c>
    </row>
    <row r="2507" spans="1:41" ht="15" x14ac:dyDescent="0.25">
      <c r="A2507">
        <v>2019</v>
      </c>
      <c r="B2507" s="5" t="s">
        <v>1808</v>
      </c>
      <c r="C2507" s="5" t="s">
        <v>474</v>
      </c>
      <c r="D2507" s="5" t="s">
        <v>153</v>
      </c>
      <c r="E2507" s="5" t="s">
        <v>409</v>
      </c>
      <c r="F2507" s="5" t="s">
        <v>482</v>
      </c>
      <c r="G2507" s="5" t="s">
        <v>94</v>
      </c>
      <c r="H2507" s="5" t="s">
        <v>319</v>
      </c>
      <c r="I2507"/>
      <c r="J2507"/>
      <c r="K2507"/>
      <c r="L2507"/>
      <c r="M2507">
        <v>12.047035034649051</v>
      </c>
      <c r="N2507">
        <v>0</v>
      </c>
      <c r="O2507"/>
      <c r="P2507">
        <v>0</v>
      </c>
      <c r="Q2507">
        <v>0</v>
      </c>
      <c r="R2507"/>
      <c r="S2507"/>
      <c r="T2507"/>
      <c r="U2507"/>
      <c r="V2507">
        <v>0</v>
      </c>
      <c r="W2507"/>
      <c r="X2507">
        <v>50.195979311037711</v>
      </c>
      <c r="Y2507">
        <v>0</v>
      </c>
      <c r="Z2507"/>
      <c r="AA2507">
        <v>493.68290685704028</v>
      </c>
      <c r="AB2507">
        <v>0</v>
      </c>
      <c r="AC2507"/>
      <c r="AD2507"/>
      <c r="AE2507"/>
      <c r="AF2507">
        <v>602.35175173245261</v>
      </c>
      <c r="AG2507"/>
      <c r="AH2507">
        <v>10.039195862207542</v>
      </c>
      <c r="AI2507"/>
      <c r="AJ2507">
        <v>0</v>
      </c>
      <c r="AK2507"/>
      <c r="AL2507">
        <v>1168.31689453125</v>
      </c>
      <c r="AM2507">
        <v>1096.03466796875</v>
      </c>
      <c r="AN2507">
        <v>72.282211303710938</v>
      </c>
      <c r="AO2507" s="5" t="s">
        <v>3086</v>
      </c>
    </row>
    <row r="2508" spans="1:41" ht="15" x14ac:dyDescent="0.25">
      <c r="A2508">
        <v>2019</v>
      </c>
      <c r="B2508" s="5" t="s">
        <v>803</v>
      </c>
      <c r="C2508" s="5" t="s">
        <v>474</v>
      </c>
      <c r="D2508" s="5" t="s">
        <v>153</v>
      </c>
      <c r="E2508" s="5" t="s">
        <v>409</v>
      </c>
      <c r="F2508" s="5" t="s">
        <v>482</v>
      </c>
      <c r="G2508" s="5" t="s">
        <v>94</v>
      </c>
      <c r="H2508" s="5" t="s">
        <v>319</v>
      </c>
      <c r="I2508">
        <v>0</v>
      </c>
      <c r="J2508"/>
      <c r="K2508"/>
      <c r="L2508"/>
      <c r="M2508">
        <v>0</v>
      </c>
      <c r="N2508">
        <v>0</v>
      </c>
      <c r="O2508">
        <v>20</v>
      </c>
      <c r="P2508">
        <v>0</v>
      </c>
      <c r="Q2508">
        <v>0</v>
      </c>
      <c r="R2508"/>
      <c r="S2508"/>
      <c r="T2508"/>
      <c r="U2508"/>
      <c r="V2508">
        <v>0</v>
      </c>
      <c r="W2508"/>
      <c r="X2508">
        <v>45</v>
      </c>
      <c r="Y2508"/>
      <c r="Z2508"/>
      <c r="AA2508"/>
      <c r="AB2508"/>
      <c r="AC2508">
        <v>0</v>
      </c>
      <c r="AD2508"/>
      <c r="AE2508"/>
      <c r="AF2508"/>
      <c r="AG2508"/>
      <c r="AH2508">
        <v>10.042</v>
      </c>
      <c r="AI2508"/>
      <c r="AJ2508">
        <v>0</v>
      </c>
      <c r="AK2508"/>
      <c r="AL2508">
        <v>75.041999816894531</v>
      </c>
      <c r="AM2508">
        <v>0</v>
      </c>
      <c r="AN2508">
        <v>75.041999816894531</v>
      </c>
      <c r="AO2508" s="5" t="s">
        <v>1223</v>
      </c>
    </row>
    <row r="2509" spans="1:41" ht="15" x14ac:dyDescent="0.25">
      <c r="A2509">
        <v>2019</v>
      </c>
      <c r="B2509" s="5" t="s">
        <v>1807</v>
      </c>
      <c r="C2509" s="5" t="s">
        <v>474</v>
      </c>
      <c r="D2509" s="5" t="s">
        <v>153</v>
      </c>
      <c r="E2509" s="5" t="s">
        <v>409</v>
      </c>
      <c r="F2509" s="5" t="s">
        <v>482</v>
      </c>
      <c r="G2509" s="5" t="s">
        <v>94</v>
      </c>
      <c r="H2509" s="5" t="s">
        <v>319</v>
      </c>
      <c r="I2509"/>
      <c r="J2509"/>
      <c r="K2509"/>
      <c r="L2509"/>
      <c r="M2509">
        <v>12.078429226873853</v>
      </c>
      <c r="N2509"/>
      <c r="O2509">
        <v>20.130715378123089</v>
      </c>
      <c r="P2509"/>
      <c r="Q2509">
        <v>0</v>
      </c>
      <c r="R2509"/>
      <c r="S2509"/>
      <c r="T2509"/>
      <c r="U2509"/>
      <c r="V2509">
        <v>0</v>
      </c>
      <c r="W2509"/>
      <c r="X2509">
        <v>103.67318419733391</v>
      </c>
      <c r="Y2509"/>
      <c r="Z2509"/>
      <c r="AA2509">
        <v>487.16331215057875</v>
      </c>
      <c r="AB2509">
        <v>0</v>
      </c>
      <c r="AC2509"/>
      <c r="AD2509"/>
      <c r="AE2509"/>
      <c r="AF2509"/>
      <c r="AG2509">
        <v>0</v>
      </c>
      <c r="AH2509">
        <v>135.88232880233085</v>
      </c>
      <c r="AI2509">
        <v>0</v>
      </c>
      <c r="AJ2509"/>
      <c r="AK2509"/>
      <c r="AL2509">
        <v>758.927978515625</v>
      </c>
      <c r="AM2509">
        <v>487.16329956054687</v>
      </c>
      <c r="AN2509">
        <v>271.7646484375</v>
      </c>
      <c r="AO2509" s="5" t="s">
        <v>3084</v>
      </c>
    </row>
    <row r="2510" spans="1:41" ht="15" x14ac:dyDescent="0.25">
      <c r="A2510">
        <v>2019</v>
      </c>
      <c r="B2510" s="5" t="s">
        <v>1806</v>
      </c>
      <c r="C2510" s="5" t="s">
        <v>474</v>
      </c>
      <c r="D2510" s="5" t="s">
        <v>153</v>
      </c>
      <c r="E2510" s="5" t="s">
        <v>409</v>
      </c>
      <c r="F2510" s="5" t="s">
        <v>482</v>
      </c>
      <c r="G2510" s="5" t="s">
        <v>94</v>
      </c>
      <c r="H2510" s="5" t="s">
        <v>319</v>
      </c>
      <c r="I2510"/>
      <c r="J2510"/>
      <c r="K2510"/>
      <c r="L2510"/>
      <c r="M2510"/>
      <c r="N2510"/>
      <c r="O2510">
        <v>20.508994741528198</v>
      </c>
      <c r="P2510"/>
      <c r="Q2510">
        <v>0</v>
      </c>
      <c r="R2510"/>
      <c r="S2510">
        <v>0</v>
      </c>
      <c r="T2510"/>
      <c r="U2510"/>
      <c r="V2510"/>
      <c r="W2510"/>
      <c r="X2510">
        <v>100.0367981254947</v>
      </c>
      <c r="Y2510"/>
      <c r="Z2510"/>
      <c r="AA2510">
        <v>588.60814908185932</v>
      </c>
      <c r="AB2510">
        <v>0</v>
      </c>
      <c r="AC2510"/>
      <c r="AD2510"/>
      <c r="AE2510"/>
      <c r="AF2510"/>
      <c r="AG2510"/>
      <c r="AH2510">
        <v>127.66849226601305</v>
      </c>
      <c r="AI2510">
        <v>0</v>
      </c>
      <c r="AJ2510"/>
      <c r="AK2510"/>
      <c r="AL2510">
        <v>836.82244873046875</v>
      </c>
      <c r="AM2510">
        <v>588.608154296875</v>
      </c>
      <c r="AN2510">
        <v>248.21427917480469</v>
      </c>
      <c r="AO2510" s="5" t="s">
        <v>3085</v>
      </c>
    </row>
    <row r="2511" spans="1:41" ht="15" x14ac:dyDescent="0.25">
      <c r="A2511">
        <v>2019</v>
      </c>
      <c r="B2511" s="5" t="s">
        <v>1807</v>
      </c>
      <c r="C2511" s="5" t="s">
        <v>474</v>
      </c>
      <c r="D2511" s="5" t="s">
        <v>153</v>
      </c>
      <c r="E2511" s="5" t="s">
        <v>483</v>
      </c>
      <c r="F2511" s="5" t="s">
        <v>483</v>
      </c>
      <c r="G2511" s="5" t="s">
        <v>94</v>
      </c>
      <c r="H2511" s="5" t="s">
        <v>319</v>
      </c>
      <c r="I2511">
        <v>5058.1791984869542</v>
      </c>
      <c r="J2511">
        <v>10885.61230899685</v>
      </c>
      <c r="K2511">
        <v>885.8521302143065</v>
      </c>
      <c r="L2511">
        <v>1593.3461221784426</v>
      </c>
      <c r="M2511">
        <v>3919.2160287011907</v>
      </c>
      <c r="N2511">
        <v>4199.2672278764767</v>
      </c>
      <c r="O2511">
        <v>4515.7381781928725</v>
      </c>
      <c r="P2511">
        <v>2344.6291456744002</v>
      </c>
      <c r="Q2511">
        <v>1638.6107484341301</v>
      </c>
      <c r="R2511">
        <v>2790.4683432246202</v>
      </c>
      <c r="S2511">
        <v>3428.9309339500332</v>
      </c>
      <c r="T2511">
        <v>5837.9074596556957</v>
      </c>
      <c r="U2511">
        <v>754.91165046872038</v>
      </c>
      <c r="V2511">
        <v>4701.5285765606477</v>
      </c>
      <c r="W2511">
        <v>1714.4978000028318</v>
      </c>
      <c r="X2511">
        <v>7940.5802252845151</v>
      </c>
      <c r="Y2511">
        <v>26929.864497084163</v>
      </c>
      <c r="Z2511">
        <v>3423.2281500498311</v>
      </c>
      <c r="AA2511">
        <v>43424.592004169717</v>
      </c>
      <c r="AB2511">
        <v>833.41161665429581</v>
      </c>
      <c r="AC2511">
        <v>3531.9340130916958</v>
      </c>
      <c r="AD2511">
        <v>8586.6871147585989</v>
      </c>
      <c r="AE2511">
        <v>5339.6722540471492</v>
      </c>
      <c r="AF2511">
        <v>7231.1908546618633</v>
      </c>
      <c r="AG2511">
        <v>35779.326977307072</v>
      </c>
      <c r="AH2511">
        <v>7957.2101925441229</v>
      </c>
      <c r="AI2511">
        <v>2116.7447220096428</v>
      </c>
      <c r="AJ2511">
        <v>14083.643066124576</v>
      </c>
      <c r="AK2511">
        <v>4670.9366048029215</v>
      </c>
      <c r="AL2511">
        <v>226117.703125</v>
      </c>
      <c r="AM2511">
        <v>173710</v>
      </c>
      <c r="AN2511">
        <v>52407.71484375</v>
      </c>
      <c r="AO2511" s="5" t="s">
        <v>3088</v>
      </c>
    </row>
    <row r="2512" spans="1:41" ht="15" x14ac:dyDescent="0.25">
      <c r="A2512">
        <v>2019</v>
      </c>
      <c r="B2512" s="5" t="s">
        <v>803</v>
      </c>
      <c r="C2512" s="5" t="s">
        <v>474</v>
      </c>
      <c r="D2512" s="5" t="s">
        <v>153</v>
      </c>
      <c r="E2512" s="5" t="s">
        <v>483</v>
      </c>
      <c r="F2512" s="5" t="s">
        <v>483</v>
      </c>
      <c r="G2512" s="5" t="s">
        <v>94</v>
      </c>
      <c r="H2512" s="5" t="s">
        <v>319</v>
      </c>
      <c r="I2512">
        <v>5114.3268073875734</v>
      </c>
      <c r="J2512">
        <v>13473.62644118073</v>
      </c>
      <c r="K2512">
        <v>1081.9833679999999</v>
      </c>
      <c r="L2512">
        <v>1322.89</v>
      </c>
      <c r="M2512">
        <v>4010.9</v>
      </c>
      <c r="N2512">
        <v>5760.8996868000004</v>
      </c>
      <c r="O2512">
        <v>4462.9759999999997</v>
      </c>
      <c r="P2512">
        <v>2943.2</v>
      </c>
      <c r="Q2512">
        <v>1600.0990299527309</v>
      </c>
      <c r="R2512">
        <v>3006.8571597695482</v>
      </c>
      <c r="S2512">
        <v>4273.3338056307066</v>
      </c>
      <c r="T2512">
        <v>6000</v>
      </c>
      <c r="U2512">
        <v>710.15707571908717</v>
      </c>
      <c r="V2512">
        <v>6114</v>
      </c>
      <c r="W2512">
        <v>1925</v>
      </c>
      <c r="X2512">
        <v>5758.8235294117649</v>
      </c>
      <c r="Y2512">
        <v>27820</v>
      </c>
      <c r="Z2512">
        <v>3973.0019063291138</v>
      </c>
      <c r="AA2512">
        <v>33842.392847419098</v>
      </c>
      <c r="AB2512">
        <v>766</v>
      </c>
      <c r="AC2512">
        <v>3571.5346300000001</v>
      </c>
      <c r="AD2512">
        <v>8831.3804342399999</v>
      </c>
      <c r="AE2512">
        <v>5737</v>
      </c>
      <c r="AF2512">
        <v>7322.6762441114388</v>
      </c>
      <c r="AG2512">
        <v>42753.645000761098</v>
      </c>
      <c r="AH2512">
        <v>8368.9939499896445</v>
      </c>
      <c r="AI2512">
        <v>2764</v>
      </c>
      <c r="AJ2512">
        <v>14148.409041887009</v>
      </c>
      <c r="AK2512">
        <v>4479.9840400000003</v>
      </c>
      <c r="AL2512">
        <v>231938.0625</v>
      </c>
      <c r="AM2512">
        <v>179214.703125</v>
      </c>
      <c r="AN2512">
        <v>52723.375</v>
      </c>
      <c r="AO2512" s="5" t="s">
        <v>1224</v>
      </c>
    </row>
    <row r="2513" spans="1:41" ht="15" x14ac:dyDescent="0.25">
      <c r="A2513">
        <v>2019</v>
      </c>
      <c r="B2513" s="5" t="s">
        <v>1808</v>
      </c>
      <c r="C2513" s="5" t="s">
        <v>474</v>
      </c>
      <c r="D2513" s="5" t="s">
        <v>153</v>
      </c>
      <c r="E2513" s="5" t="s">
        <v>483</v>
      </c>
      <c r="F2513" s="5" t="s">
        <v>483</v>
      </c>
      <c r="G2513" s="5" t="s">
        <v>94</v>
      </c>
      <c r="H2513" s="5" t="s">
        <v>319</v>
      </c>
      <c r="I2513">
        <v>4960.090937346682</v>
      </c>
      <c r="J2513">
        <v>11890.758469957225</v>
      </c>
      <c r="K2513">
        <v>1030.8137887999392</v>
      </c>
      <c r="L2513">
        <v>1426.3069809128708</v>
      </c>
      <c r="M2513">
        <v>4046.7287922261721</v>
      </c>
      <c r="N2513">
        <v>5776.2129703744913</v>
      </c>
      <c r="O2513">
        <v>5640.2993724181715</v>
      </c>
      <c r="P2513">
        <v>2677.2788544427494</v>
      </c>
      <c r="Q2513">
        <v>1549.1436383367379</v>
      </c>
      <c r="R2513">
        <v>3148.0290144651462</v>
      </c>
      <c r="S2513">
        <v>3711.2258149599666</v>
      </c>
      <c r="T2513">
        <v>6259.4386200864028</v>
      </c>
      <c r="U2513">
        <v>752.94948792072728</v>
      </c>
      <c r="V2513">
        <v>5639.0163158019768</v>
      </c>
      <c r="W2513">
        <v>1927.8267814197143</v>
      </c>
      <c r="X2513">
        <v>7268.377804238261</v>
      </c>
      <c r="Y2513">
        <v>26086.850447946301</v>
      </c>
      <c r="Z2513">
        <v>3972.5075438564559</v>
      </c>
      <c r="AA2513">
        <v>44005.733344454246</v>
      </c>
      <c r="AB2513">
        <v>846.30421118409583</v>
      </c>
      <c r="AC2513">
        <v>3490.8884164623937</v>
      </c>
      <c r="AD2513">
        <v>8619.0974691267602</v>
      </c>
      <c r="AE2513">
        <v>5660.0986271126121</v>
      </c>
      <c r="AF2513">
        <v>7509.1771930573677</v>
      </c>
      <c r="AG2513">
        <v>41218.983566745766</v>
      </c>
      <c r="AH2513">
        <v>8207.1072695690837</v>
      </c>
      <c r="AI2513">
        <v>2146.3800753399728</v>
      </c>
      <c r="AJ2513">
        <v>15541.069780871356</v>
      </c>
      <c r="AK2513">
        <v>4694.713530446139</v>
      </c>
      <c r="AL2513">
        <v>239703.375</v>
      </c>
      <c r="AM2513">
        <v>185305.09375</v>
      </c>
      <c r="AN2513">
        <v>54398.30859375</v>
      </c>
      <c r="AO2513" s="5" t="s">
        <v>3087</v>
      </c>
    </row>
    <row r="2514" spans="1:41" ht="15" x14ac:dyDescent="0.25">
      <c r="A2514">
        <v>2019</v>
      </c>
      <c r="B2514" s="5" t="s">
        <v>1806</v>
      </c>
      <c r="C2514" s="5" t="s">
        <v>474</v>
      </c>
      <c r="D2514" s="5" t="s">
        <v>153</v>
      </c>
      <c r="E2514" s="5" t="s">
        <v>483</v>
      </c>
      <c r="F2514" s="5" t="s">
        <v>483</v>
      </c>
      <c r="G2514" s="5" t="s">
        <v>94</v>
      </c>
      <c r="H2514" s="5" t="s">
        <v>319</v>
      </c>
      <c r="I2514">
        <v>5097.506612374098</v>
      </c>
      <c r="J2514">
        <v>11646.174842376011</v>
      </c>
      <c r="K2514">
        <v>917.77751468338693</v>
      </c>
      <c r="L2514">
        <v>1442.2950551979707</v>
      </c>
      <c r="M2514">
        <v>3520.8815337525612</v>
      </c>
      <c r="N2514">
        <v>4006.4321227575338</v>
      </c>
      <c r="O2514">
        <v>4840.1227590006547</v>
      </c>
      <c r="P2514">
        <v>2212.9205326108927</v>
      </c>
      <c r="Q2514">
        <v>1436.9258003746384</v>
      </c>
      <c r="R2514">
        <v>2782.4073101536897</v>
      </c>
      <c r="S2514">
        <v>3441.4093176284318</v>
      </c>
      <c r="T2514">
        <v>5404.1201143926801</v>
      </c>
      <c r="U2514">
        <v>769.57628273000989</v>
      </c>
      <c r="V2514">
        <v>4175.6313293751418</v>
      </c>
      <c r="W2514">
        <v>1719.6074275955443</v>
      </c>
      <c r="X2514">
        <v>6317.7958301277622</v>
      </c>
      <c r="Y2514">
        <v>27051.364064075697</v>
      </c>
      <c r="Z2514">
        <v>3261.9556136400602</v>
      </c>
      <c r="AA2514">
        <v>43486.353010525396</v>
      </c>
      <c r="AB2514">
        <v>824.46158860943365</v>
      </c>
      <c r="AC2514">
        <v>3257.2662319924098</v>
      </c>
      <c r="AD2514">
        <v>7674.6217108943856</v>
      </c>
      <c r="AE2514">
        <v>5170.1535023813267</v>
      </c>
      <c r="AF2514">
        <v>8224.4635463477043</v>
      </c>
      <c r="AG2514">
        <v>35347.368001771851</v>
      </c>
      <c r="AH2514">
        <v>7729.8888269444888</v>
      </c>
      <c r="AI2514">
        <v>2167.8007441795307</v>
      </c>
      <c r="AJ2514">
        <v>14241.183929026372</v>
      </c>
      <c r="AK2514">
        <v>5155.9612780201896</v>
      </c>
      <c r="AL2514">
        <v>223324.46875</v>
      </c>
      <c r="AM2514">
        <v>173609.984375</v>
      </c>
      <c r="AN2514">
        <v>49714.44921875</v>
      </c>
      <c r="AO2514" s="5" t="s">
        <v>3089</v>
      </c>
    </row>
    <row r="2515" spans="1:41" ht="15" x14ac:dyDescent="0.25">
      <c r="A2515">
        <v>2019</v>
      </c>
      <c r="B2515" s="5" t="s">
        <v>1808</v>
      </c>
      <c r="C2515" s="5" t="s">
        <v>474</v>
      </c>
      <c r="D2515" s="5" t="s">
        <v>153</v>
      </c>
      <c r="E2515" s="5" t="s">
        <v>483</v>
      </c>
      <c r="F2515" s="5" t="s">
        <v>483</v>
      </c>
      <c r="G2515" s="5" t="s">
        <v>97</v>
      </c>
      <c r="H2515" s="5" t="s">
        <v>319</v>
      </c>
      <c r="I2515">
        <v>5347.9999999999991</v>
      </c>
      <c r="J2515">
        <v>12820.675261433509</v>
      </c>
      <c r="K2515">
        <v>1103.7926447653181</v>
      </c>
      <c r="L2515">
        <v>1520.1899539802209</v>
      </c>
      <c r="M2515">
        <v>4333.2489089285991</v>
      </c>
      <c r="N2515">
        <v>6162.0148672247688</v>
      </c>
      <c r="O2515">
        <v>5618.2780472000004</v>
      </c>
      <c r="P2515">
        <v>2830.057085808</v>
      </c>
      <c r="Q2515">
        <v>1658.0651117295261</v>
      </c>
      <c r="R2515">
        <v>3475.033520826049</v>
      </c>
      <c r="S2515">
        <v>3926.8068007481679</v>
      </c>
      <c r="T2515">
        <v>6617.6017381468719</v>
      </c>
      <c r="U2515">
        <v>811.83468453788169</v>
      </c>
      <c r="V2515">
        <v>6041</v>
      </c>
      <c r="W2515">
        <v>2039.8336418936999</v>
      </c>
      <c r="X2515">
        <v>7683.1459200000008</v>
      </c>
      <c r="Y2515">
        <v>28509.702600000011</v>
      </c>
      <c r="Z2515">
        <v>4252.9229465641129</v>
      </c>
      <c r="AA2515">
        <v>47581.500026527101</v>
      </c>
      <c r="AB2515">
        <v>843</v>
      </c>
      <c r="AC2515">
        <v>3668.0389</v>
      </c>
      <c r="AD2515">
        <v>9225.1128007077932</v>
      </c>
      <c r="AE2515">
        <v>6168.6667755119843</v>
      </c>
      <c r="AF2515">
        <v>8291.8641000240532</v>
      </c>
      <c r="AG2515">
        <v>45983.515388578417</v>
      </c>
      <c r="AH2515">
        <v>8866.3162660664311</v>
      </c>
      <c r="AI2515">
        <v>2268.8627040000001</v>
      </c>
      <c r="AJ2515">
        <v>16830.283319174108</v>
      </c>
      <c r="AK2515">
        <v>5065.4904444025378</v>
      </c>
      <c r="AL2515">
        <v>259544.84375</v>
      </c>
      <c r="AM2515">
        <v>201953.359375</v>
      </c>
      <c r="AN2515">
        <v>57591.4921875</v>
      </c>
      <c r="AO2515" s="5" t="s">
        <v>3092</v>
      </c>
    </row>
    <row r="2516" spans="1:41" ht="15" x14ac:dyDescent="0.25">
      <c r="A2516">
        <v>2019</v>
      </c>
      <c r="B2516" s="5" t="s">
        <v>1806</v>
      </c>
      <c r="C2516" s="5" t="s">
        <v>474</v>
      </c>
      <c r="D2516" s="5" t="s">
        <v>153</v>
      </c>
      <c r="E2516" s="5" t="s">
        <v>483</v>
      </c>
      <c r="F2516" s="5" t="s">
        <v>483</v>
      </c>
      <c r="G2516" s="5" t="s">
        <v>97</v>
      </c>
      <c r="H2516" s="5" t="s">
        <v>319</v>
      </c>
      <c r="I2516">
        <v>5523.3289660000009</v>
      </c>
      <c r="J2516">
        <v>11112.660127004219</v>
      </c>
      <c r="K2516">
        <v>1056</v>
      </c>
      <c r="L2516">
        <v>1583.9474426948159</v>
      </c>
      <c r="M2516">
        <v>3862.687348055249</v>
      </c>
      <c r="N2516">
        <v>4530.9221849577607</v>
      </c>
      <c r="O2516">
        <v>5333.5999999999995</v>
      </c>
      <c r="P2516">
        <v>2451.4879999999998</v>
      </c>
      <c r="Q2516">
        <v>1590.0927315839999</v>
      </c>
      <c r="R2516">
        <v>3042.2105053902969</v>
      </c>
      <c r="S2516">
        <v>3797.0059624609362</v>
      </c>
      <c r="T2516">
        <v>6111.5843139819317</v>
      </c>
      <c r="U2516">
        <v>673</v>
      </c>
      <c r="V2516">
        <v>4608</v>
      </c>
      <c r="W2516">
        <v>1849.6350230060241</v>
      </c>
      <c r="X2516">
        <v>7355.8317978780924</v>
      </c>
      <c r="Y2516">
        <v>33607</v>
      </c>
      <c r="Z2516">
        <v>3542.0434999999989</v>
      </c>
      <c r="AA2516">
        <v>48352.700664081029</v>
      </c>
      <c r="AB2516">
        <v>804</v>
      </c>
      <c r="AC2516">
        <v>3672.913118177848</v>
      </c>
      <c r="AD2516">
        <v>8427.1551632599985</v>
      </c>
      <c r="AE2516">
        <v>5722.2388419319759</v>
      </c>
      <c r="AF2516">
        <v>9032.2142857142862</v>
      </c>
      <c r="AG2516">
        <v>39154.923359285349</v>
      </c>
      <c r="AH2516">
        <v>8555.6839125000006</v>
      </c>
      <c r="AI2516">
        <v>2334.0268179648001</v>
      </c>
      <c r="AJ2516">
        <v>15871.26772151198</v>
      </c>
      <c r="AK2516">
        <v>5387</v>
      </c>
      <c r="AL2516">
        <v>248945.171875</v>
      </c>
      <c r="AM2516">
        <v>194070.953125</v>
      </c>
      <c r="AN2516">
        <v>54874.2109375</v>
      </c>
      <c r="AO2516" s="5" t="s">
        <v>3091</v>
      </c>
    </row>
    <row r="2517" spans="1:41" ht="15" x14ac:dyDescent="0.25">
      <c r="A2517">
        <v>2019</v>
      </c>
      <c r="B2517" s="5" t="s">
        <v>1807</v>
      </c>
      <c r="C2517" s="5" t="s">
        <v>474</v>
      </c>
      <c r="D2517" s="5" t="s">
        <v>153</v>
      </c>
      <c r="E2517" s="5" t="s">
        <v>483</v>
      </c>
      <c r="F2517" s="5" t="s">
        <v>483</v>
      </c>
      <c r="G2517" s="5" t="s">
        <v>97</v>
      </c>
      <c r="H2517" s="5" t="s">
        <v>319</v>
      </c>
      <c r="I2517">
        <v>5462.3204040682413</v>
      </c>
      <c r="J2517">
        <v>12105.273003300001</v>
      </c>
      <c r="K2517">
        <v>979.08982686231138</v>
      </c>
      <c r="L2517">
        <v>1744.3077000000001</v>
      </c>
      <c r="M2517">
        <v>4283.1439922462032</v>
      </c>
      <c r="N2517">
        <v>4719</v>
      </c>
      <c r="O2517">
        <v>5333.5999999999995</v>
      </c>
      <c r="P2517">
        <v>2589.4608197490752</v>
      </c>
      <c r="Q2517">
        <v>1880.7947274652199</v>
      </c>
      <c r="R2517">
        <v>3139.1849462664059</v>
      </c>
      <c r="S2517">
        <v>3935.7212977996401</v>
      </c>
      <c r="T2517">
        <v>6888.5805727518728</v>
      </c>
      <c r="U2517">
        <v>828.07137822863945</v>
      </c>
      <c r="V2517">
        <v>5157</v>
      </c>
      <c r="W2517">
        <v>1843.7770562184</v>
      </c>
      <c r="X2517">
        <v>9171.7712926900022</v>
      </c>
      <c r="Y2517">
        <v>31343.482500000009</v>
      </c>
      <c r="Z2517">
        <v>3928.1550000000002</v>
      </c>
      <c r="AA2517">
        <v>48174.329799654399</v>
      </c>
      <c r="AB2517">
        <v>828</v>
      </c>
      <c r="AC2517">
        <v>4043.3792443555508</v>
      </c>
      <c r="AD2517">
        <v>10348.57464509348</v>
      </c>
      <c r="AE2517">
        <v>5742.3026087999997</v>
      </c>
      <c r="AF2517">
        <v>7916.4245384886244</v>
      </c>
      <c r="AG2517">
        <v>40739</v>
      </c>
      <c r="AH2517">
        <v>9440.4431354717854</v>
      </c>
      <c r="AI2517">
        <v>2276.3548324799999</v>
      </c>
      <c r="AJ2517">
        <v>16642.31473964675</v>
      </c>
      <c r="AK2517">
        <v>5491.6441494883911</v>
      </c>
      <c r="AL2517">
        <v>256975.5</v>
      </c>
      <c r="AM2517">
        <v>196154.8125</v>
      </c>
      <c r="AN2517">
        <v>60820.703125</v>
      </c>
      <c r="AO2517" s="5" t="s">
        <v>3090</v>
      </c>
    </row>
    <row r="2518" spans="1:41" ht="15" x14ac:dyDescent="0.25">
      <c r="A2518">
        <v>2019</v>
      </c>
      <c r="B2518" s="5" t="s">
        <v>803</v>
      </c>
      <c r="C2518" s="5" t="s">
        <v>474</v>
      </c>
      <c r="D2518" s="5" t="s">
        <v>153</v>
      </c>
      <c r="E2518" s="5" t="s">
        <v>483</v>
      </c>
      <c r="F2518" s="5" t="s">
        <v>483</v>
      </c>
      <c r="G2518" s="5" t="s">
        <v>97</v>
      </c>
      <c r="H2518" s="5" t="s">
        <v>319</v>
      </c>
      <c r="I2518">
        <v>5347.940945167973</v>
      </c>
      <c r="J2518">
        <v>14322.46490697511</v>
      </c>
      <c r="K2518">
        <v>1117.9506591190559</v>
      </c>
      <c r="L2518">
        <v>1396.9797773400001</v>
      </c>
      <c r="M2518">
        <v>4172.9400000000014</v>
      </c>
      <c r="N2518">
        <v>5986.5747002808284</v>
      </c>
      <c r="O2518">
        <v>5023.6499999999996</v>
      </c>
      <c r="P2518">
        <v>3126.4053703999998</v>
      </c>
      <c r="Q2518">
        <v>1664.102991150839</v>
      </c>
      <c r="R2518">
        <v>3091.6354973892498</v>
      </c>
      <c r="S2518">
        <v>4428.5541094526297</v>
      </c>
      <c r="T2518">
        <v>6156.0484750000014</v>
      </c>
      <c r="U2518">
        <v>724.43123294104089</v>
      </c>
      <c r="V2518">
        <v>150</v>
      </c>
      <c r="W2518">
        <v>2006.6989249999999</v>
      </c>
      <c r="X2518">
        <v>6111.3095999999996</v>
      </c>
      <c r="Y2518">
        <v>29203.6018</v>
      </c>
      <c r="Z2518">
        <v>4133.5072103429029</v>
      </c>
      <c r="AA2518">
        <v>35826.588123164802</v>
      </c>
      <c r="AB2518">
        <v>766</v>
      </c>
      <c r="AC2518">
        <v>3711.4439699999998</v>
      </c>
      <c r="AD2518">
        <v>9188.1593724028608</v>
      </c>
      <c r="AE2518">
        <v>5968.7748000000001</v>
      </c>
      <c r="AF2518">
        <v>7732.7900498391446</v>
      </c>
      <c r="AG2518">
        <v>45459.428194260072</v>
      </c>
      <c r="AH2518">
        <v>8894.3103869654606</v>
      </c>
      <c r="AI2518">
        <v>2875.6655999999998</v>
      </c>
      <c r="AJ2518">
        <v>15014.40486252283</v>
      </c>
      <c r="AK2518">
        <v>4660.9753952159999</v>
      </c>
      <c r="AL2518">
        <v>238263.34375</v>
      </c>
      <c r="AM2518">
        <v>182861.0625</v>
      </c>
      <c r="AN2518">
        <v>55402.26171875</v>
      </c>
      <c r="AO2518" s="5" t="s">
        <v>1225</v>
      </c>
    </row>
    <row r="2519" spans="1:41" ht="15" x14ac:dyDescent="0.25">
      <c r="A2519">
        <v>2019</v>
      </c>
      <c r="B2519" s="5" t="s">
        <v>803</v>
      </c>
      <c r="C2519" s="5" t="s">
        <v>474</v>
      </c>
      <c r="D2519" s="5" t="s">
        <v>153</v>
      </c>
      <c r="E2519" s="5" t="s">
        <v>162</v>
      </c>
      <c r="F2519" s="5" t="s">
        <v>162</v>
      </c>
      <c r="G2519" s="5" t="s">
        <v>94</v>
      </c>
      <c r="H2519" s="5" t="s">
        <v>319</v>
      </c>
      <c r="I2519">
        <v>18516.04949848463</v>
      </c>
      <c r="J2519">
        <v>5913.5746450342231</v>
      </c>
      <c r="K2519">
        <v>1787.5490542041209</v>
      </c>
      <c r="L2519">
        <v>2494</v>
      </c>
      <c r="M2519">
        <v>7965.025481182347</v>
      </c>
      <c r="N2519">
        <v>5008.5890194372296</v>
      </c>
      <c r="O2519">
        <v>2122</v>
      </c>
      <c r="P2519">
        <v>7835.1</v>
      </c>
      <c r="Q2519">
        <v>3194.1958863858958</v>
      </c>
      <c r="R2519">
        <v>5470</v>
      </c>
      <c r="S2519">
        <v>7320.1115868315201</v>
      </c>
      <c r="T2519">
        <v>6200</v>
      </c>
      <c r="U2519">
        <v>1400</v>
      </c>
      <c r="V2519">
        <v>4938</v>
      </c>
      <c r="W2519">
        <v>2870</v>
      </c>
      <c r="X2519">
        <v>8580.3921568627447</v>
      </c>
      <c r="Y2519">
        <v>33182</v>
      </c>
      <c r="Z2519">
        <v>2332.4810000000002</v>
      </c>
      <c r="AA2519">
        <v>44677.447924888067</v>
      </c>
      <c r="AB2519">
        <v>1390</v>
      </c>
      <c r="AC2519">
        <v>7697.3639999999996</v>
      </c>
      <c r="AD2519">
        <v>4848.3029999999999</v>
      </c>
      <c r="AE2519">
        <v>8398</v>
      </c>
      <c r="AF2519">
        <v>29390.13694</v>
      </c>
      <c r="AG2519">
        <v>70641.498426753562</v>
      </c>
      <c r="AH2519">
        <v>17012.303437660808</v>
      </c>
      <c r="AI2519">
        <v>3126</v>
      </c>
      <c r="AJ2519">
        <v>15668.98494613177</v>
      </c>
      <c r="AK2519">
        <v>3946.5492347826089</v>
      </c>
      <c r="AL2519">
        <v>333925.6875</v>
      </c>
      <c r="AM2519">
        <v>266757.4375</v>
      </c>
      <c r="AN2519">
        <v>67168.234375</v>
      </c>
      <c r="AO2519" s="5" t="s">
        <v>1226</v>
      </c>
    </row>
    <row r="2520" spans="1:41" ht="15" x14ac:dyDescent="0.25">
      <c r="A2520">
        <v>2019</v>
      </c>
      <c r="B2520" s="5" t="s">
        <v>1807</v>
      </c>
      <c r="C2520" s="5" t="s">
        <v>474</v>
      </c>
      <c r="D2520" s="5" t="s">
        <v>153</v>
      </c>
      <c r="E2520" s="5" t="s">
        <v>162</v>
      </c>
      <c r="F2520" s="5" t="s">
        <v>162</v>
      </c>
      <c r="G2520" s="5" t="s">
        <v>94</v>
      </c>
      <c r="H2520" s="5" t="s">
        <v>319</v>
      </c>
      <c r="I2520">
        <v>9616.5813071513676</v>
      </c>
      <c r="J2520">
        <v>9782.1203102499676</v>
      </c>
      <c r="K2520">
        <v>1811.58981815722</v>
      </c>
      <c r="L2520">
        <v>1361.3446601244184</v>
      </c>
      <c r="M2520">
        <v>6343.9099488458351</v>
      </c>
      <c r="N2520">
        <v>6646.1556820873375</v>
      </c>
      <c r="O2520">
        <v>2166.0649746860445</v>
      </c>
      <c r="P2520">
        <v>6850.3182312681838</v>
      </c>
      <c r="Q2520">
        <v>3029.6726644075247</v>
      </c>
      <c r="R2520">
        <v>5219.803909328115</v>
      </c>
      <c r="S2520">
        <v>6201.4052112701465</v>
      </c>
      <c r="T2520">
        <v>6139.8681903275419</v>
      </c>
      <c r="U2520">
        <v>1672.8624479220287</v>
      </c>
      <c r="V2520">
        <v>5388.9925067235508</v>
      </c>
      <c r="W2520">
        <v>2701.9748141247478</v>
      </c>
      <c r="X2520">
        <v>8196.9145918299255</v>
      </c>
      <c r="Y2520">
        <v>31066.726507288455</v>
      </c>
      <c r="Z2520">
        <v>3555.0843357765375</v>
      </c>
      <c r="AA2520">
        <v>34075.773353505152</v>
      </c>
      <c r="AB2520">
        <v>1399.0847187795546</v>
      </c>
      <c r="AC2520">
        <v>6455.9204217640745</v>
      </c>
      <c r="AD2520">
        <v>4839.4239769007909</v>
      </c>
      <c r="AE2520">
        <v>7995.1813370326763</v>
      </c>
      <c r="AF2520">
        <v>27329.433592100635</v>
      </c>
      <c r="AG2520">
        <v>74757.424628197899</v>
      </c>
      <c r="AH2520">
        <v>14794.624026054189</v>
      </c>
      <c r="AI2520">
        <v>2811.2544025548891</v>
      </c>
      <c r="AJ2520">
        <v>19447.001151023142</v>
      </c>
      <c r="AK2520">
        <v>4031.9039529018787</v>
      </c>
      <c r="AL2520">
        <v>315688.40625</v>
      </c>
      <c r="AM2520">
        <v>254250.40625</v>
      </c>
      <c r="AN2520">
        <v>61438.0234375</v>
      </c>
      <c r="AO2520" s="5" t="s">
        <v>3095</v>
      </c>
    </row>
    <row r="2521" spans="1:41" ht="15" x14ac:dyDescent="0.25">
      <c r="A2521">
        <v>2019</v>
      </c>
      <c r="B2521" s="5" t="s">
        <v>1806</v>
      </c>
      <c r="C2521" s="5" t="s">
        <v>474</v>
      </c>
      <c r="D2521" s="5" t="s">
        <v>153</v>
      </c>
      <c r="E2521" s="5" t="s">
        <v>162</v>
      </c>
      <c r="F2521" s="5" t="s">
        <v>162</v>
      </c>
      <c r="G2521" s="5" t="s">
        <v>94</v>
      </c>
      <c r="H2521" s="5" t="s">
        <v>319</v>
      </c>
      <c r="I2521">
        <v>10799.072697898024</v>
      </c>
      <c r="J2521">
        <v>883.93767335986536</v>
      </c>
      <c r="K2521">
        <v>0</v>
      </c>
      <c r="L2521">
        <v>1386.92589664453</v>
      </c>
      <c r="M2521">
        <v>6646.5953160091258</v>
      </c>
      <c r="N2521">
        <v>5286.1933946288937</v>
      </c>
      <c r="O2521">
        <v>2222.1495802445802</v>
      </c>
      <c r="P2521">
        <v>6460.3333435813829</v>
      </c>
      <c r="Q2521">
        <v>4123.496857675932</v>
      </c>
      <c r="R2521">
        <v>5943.4182595039547</v>
      </c>
      <c r="S2521">
        <v>11914.700495090807</v>
      </c>
      <c r="T2521">
        <v>5978.37196715547</v>
      </c>
      <c r="U2521">
        <v>1683.2337120038253</v>
      </c>
      <c r="V2521">
        <v>5692.2714905111516</v>
      </c>
      <c r="W2521">
        <v>1973.9907438720893</v>
      </c>
      <c r="X2521">
        <v>8929.0270152609719</v>
      </c>
      <c r="Y2521">
        <v>36238.368258543254</v>
      </c>
      <c r="Z2521">
        <v>2906.746392903689</v>
      </c>
      <c r="AA2521">
        <v>39954.577032505076</v>
      </c>
      <c r="AB2521">
        <v>1425.3751345362098</v>
      </c>
      <c r="AC2521">
        <v>6895.9397117388444</v>
      </c>
      <c r="AD2521">
        <v>5645.1369622256598</v>
      </c>
      <c r="AE2521">
        <v>8654.2372612927829</v>
      </c>
      <c r="AF2521">
        <v>26831.766790956095</v>
      </c>
      <c r="AG2521">
        <v>73140.651076094553</v>
      </c>
      <c r="AH2521">
        <v>14613.734608624698</v>
      </c>
      <c r="AI2521">
        <v>2864.0811156544132</v>
      </c>
      <c r="AJ2521">
        <v>21299.13106324177</v>
      </c>
      <c r="AK2521">
        <v>3408.5949260419866</v>
      </c>
      <c r="AL2521">
        <v>323802.0625</v>
      </c>
      <c r="AM2521">
        <v>258180.3125</v>
      </c>
      <c r="AN2521">
        <v>65621.7578125</v>
      </c>
      <c r="AO2521" s="5" t="s">
        <v>3094</v>
      </c>
    </row>
    <row r="2522" spans="1:41" ht="15" x14ac:dyDescent="0.25">
      <c r="A2522">
        <v>2019</v>
      </c>
      <c r="B2522" s="5" t="s">
        <v>1808</v>
      </c>
      <c r="C2522" s="5" t="s">
        <v>474</v>
      </c>
      <c r="D2522" s="5" t="s">
        <v>153</v>
      </c>
      <c r="E2522" s="5" t="s">
        <v>162</v>
      </c>
      <c r="F2522" s="5" t="s">
        <v>162</v>
      </c>
      <c r="G2522" s="5" t="s">
        <v>94</v>
      </c>
      <c r="H2522" s="5" t="s">
        <v>319</v>
      </c>
      <c r="I2522">
        <v>8634.7123610847066</v>
      </c>
      <c r="J2522">
        <v>6909.7314748350991</v>
      </c>
      <c r="K2522">
        <v>1639.5615122162044</v>
      </c>
      <c r="L2522">
        <v>2155.6796754940897</v>
      </c>
      <c r="M2522">
        <v>6485.9292693846992</v>
      </c>
      <c r="N2522">
        <v>4687.1520992143023</v>
      </c>
      <c r="O2522">
        <v>2551.9635881731574</v>
      </c>
      <c r="P2522">
        <v>7584.9206772107682</v>
      </c>
      <c r="Q2522">
        <v>4571.3388005799288</v>
      </c>
      <c r="R2522">
        <v>5432.1854364011824</v>
      </c>
      <c r="S2522">
        <v>8294.1991813509158</v>
      </c>
      <c r="T2522">
        <v>5446.2637552475917</v>
      </c>
      <c r="U2522">
        <v>1306.6013414663116</v>
      </c>
      <c r="V2522">
        <v>5045.6998403455109</v>
      </c>
      <c r="W2522">
        <v>2881.2492124535647</v>
      </c>
      <c r="X2522">
        <v>8171.5038640024522</v>
      </c>
      <c r="Y2522">
        <v>31029.146570911074</v>
      </c>
      <c r="Z2522">
        <v>2561.0845818835005</v>
      </c>
      <c r="AA2522">
        <v>38693.081502148889</v>
      </c>
      <c r="AB2522">
        <v>1395.4482248468485</v>
      </c>
      <c r="AC2522">
        <v>6928.0490645094251</v>
      </c>
      <c r="AD2522">
        <v>5254.1788012180441</v>
      </c>
      <c r="AE2522">
        <v>7891.9011292768446</v>
      </c>
      <c r="AF2522">
        <v>28220.179568665404</v>
      </c>
      <c r="AG2522">
        <v>68902.995586013436</v>
      </c>
      <c r="AH2522">
        <v>11986.539895310854</v>
      </c>
      <c r="AI2522">
        <v>2829.0453939700856</v>
      </c>
      <c r="AJ2522">
        <v>15765.385225574941</v>
      </c>
      <c r="AK2522">
        <v>3909.7425338193616</v>
      </c>
      <c r="AL2522">
        <v>307165.4375</v>
      </c>
      <c r="AM2522">
        <v>246319.84375</v>
      </c>
      <c r="AN2522">
        <v>60845.625</v>
      </c>
      <c r="AO2522" s="5" t="s">
        <v>3093</v>
      </c>
    </row>
    <row r="2523" spans="1:41" ht="15" x14ac:dyDescent="0.25">
      <c r="A2523">
        <v>2019</v>
      </c>
      <c r="B2523" s="5" t="s">
        <v>803</v>
      </c>
      <c r="C2523" s="5" t="s">
        <v>474</v>
      </c>
      <c r="D2523" s="5" t="s">
        <v>153</v>
      </c>
      <c r="E2523" s="5" t="s">
        <v>162</v>
      </c>
      <c r="F2523" s="5" t="s">
        <v>162</v>
      </c>
      <c r="G2523" s="5" t="s">
        <v>97</v>
      </c>
      <c r="H2523" s="5" t="s">
        <v>319</v>
      </c>
      <c r="I2523">
        <v>19852.73121627255</v>
      </c>
      <c r="J2523">
        <v>6286.1298476713782</v>
      </c>
      <c r="K2523">
        <v>2216.845508808</v>
      </c>
      <c r="L2523">
        <v>2633.6789640000002</v>
      </c>
      <c r="M2523">
        <v>8286.8125106221141</v>
      </c>
      <c r="N2523">
        <v>5204.7933375008324</v>
      </c>
      <c r="O2523">
        <v>2388</v>
      </c>
      <c r="P2523">
        <v>8322.8114696999983</v>
      </c>
      <c r="Q2523">
        <v>3321.9637218413318</v>
      </c>
      <c r="R2523">
        <v>5624.2266499999987</v>
      </c>
      <c r="S2523">
        <v>7586</v>
      </c>
      <c r="T2523">
        <v>6284.8361000000004</v>
      </c>
      <c r="U2523">
        <v>1428.14</v>
      </c>
      <c r="V2523">
        <v>121</v>
      </c>
      <c r="W2523">
        <v>2991.8056699999988</v>
      </c>
      <c r="X2523">
        <v>9105.5807999999997</v>
      </c>
      <c r="Y2523">
        <v>34865</v>
      </c>
      <c r="Z2523">
        <v>2426.710899919</v>
      </c>
      <c r="AA2523">
        <v>47296.907532978352</v>
      </c>
      <c r="AB2523">
        <v>1390</v>
      </c>
      <c r="AC2523">
        <v>7998.8964500000002</v>
      </c>
      <c r="AD2523">
        <v>5044.1695928969993</v>
      </c>
      <c r="AE2523">
        <v>8737.279199999999</v>
      </c>
      <c r="AF2523">
        <v>31036.160949461639</v>
      </c>
      <c r="AG2523">
        <v>75112.241896773281</v>
      </c>
      <c r="AH2523">
        <v>18053.592506473149</v>
      </c>
      <c r="AI2523">
        <v>3252.2903999999999</v>
      </c>
      <c r="AJ2523">
        <v>16628.052176714598</v>
      </c>
      <c r="AK2523">
        <v>4035.021039401739</v>
      </c>
      <c r="AL2523">
        <v>347531.6875</v>
      </c>
      <c r="AM2523">
        <v>276896.71875</v>
      </c>
      <c r="AN2523">
        <v>70634.9609375</v>
      </c>
      <c r="AO2523" s="5" t="s">
        <v>1227</v>
      </c>
    </row>
    <row r="2524" spans="1:41" ht="15" x14ac:dyDescent="0.25">
      <c r="A2524">
        <v>2019</v>
      </c>
      <c r="B2524" s="5" t="s">
        <v>1808</v>
      </c>
      <c r="C2524" s="5" t="s">
        <v>474</v>
      </c>
      <c r="D2524" s="5" t="s">
        <v>153</v>
      </c>
      <c r="E2524" s="5" t="s">
        <v>162</v>
      </c>
      <c r="F2524" s="5" t="s">
        <v>162</v>
      </c>
      <c r="G2524" s="5" t="s">
        <v>97</v>
      </c>
      <c r="H2524" s="5" t="s">
        <v>319</v>
      </c>
      <c r="I2524">
        <v>9457</v>
      </c>
      <c r="J2524">
        <v>7390.6920944613248</v>
      </c>
      <c r="K2524">
        <v>1755.6380769134059</v>
      </c>
      <c r="L2524">
        <v>2297.5717223146971</v>
      </c>
      <c r="M2524">
        <v>6945.151843123198</v>
      </c>
      <c r="N2524">
        <v>5000.2139928766828</v>
      </c>
      <c r="O2524">
        <v>2542</v>
      </c>
      <c r="P2524">
        <v>8017.7522308559992</v>
      </c>
      <c r="Q2524">
        <v>4892.7531260271062</v>
      </c>
      <c r="R2524">
        <v>5996.4588623858072</v>
      </c>
      <c r="S2524">
        <v>8776</v>
      </c>
      <c r="T2524">
        <v>5757.8972621406219</v>
      </c>
      <c r="U2524">
        <v>1408.78545624</v>
      </c>
      <c r="V2524">
        <v>5405</v>
      </c>
      <c r="W2524">
        <v>3048.6499777299991</v>
      </c>
      <c r="X2524">
        <v>8637.8086368000004</v>
      </c>
      <c r="Y2524">
        <v>33124</v>
      </c>
      <c r="Z2524">
        <v>2741.8690250767909</v>
      </c>
      <c r="AA2524">
        <v>41837.158901771407</v>
      </c>
      <c r="AB2524">
        <v>1390</v>
      </c>
      <c r="AC2524">
        <v>7409.8923274240015</v>
      </c>
      <c r="AD2524">
        <v>5623.6041290799858</v>
      </c>
      <c r="AE2524">
        <v>8601</v>
      </c>
      <c r="AF2524">
        <v>31161.58905905061</v>
      </c>
      <c r="AG2524">
        <v>76867.5421779389</v>
      </c>
      <c r="AH2524">
        <v>12923.95969546756</v>
      </c>
      <c r="AI2524">
        <v>2990.484144</v>
      </c>
      <c r="AJ2524">
        <v>17073.206910693829</v>
      </c>
      <c r="AK2524">
        <v>4180.6755837807486</v>
      </c>
      <c r="AL2524">
        <v>333254.375</v>
      </c>
      <c r="AM2524">
        <v>268682.5</v>
      </c>
      <c r="AN2524">
        <v>64571.87109375</v>
      </c>
      <c r="AO2524" s="5" t="s">
        <v>3097</v>
      </c>
    </row>
    <row r="2525" spans="1:41" ht="15" x14ac:dyDescent="0.25">
      <c r="A2525">
        <v>2019</v>
      </c>
      <c r="B2525" s="5" t="s">
        <v>1806</v>
      </c>
      <c r="C2525" s="5" t="s">
        <v>474</v>
      </c>
      <c r="D2525" s="5" t="s">
        <v>153</v>
      </c>
      <c r="E2525" s="5" t="s">
        <v>162</v>
      </c>
      <c r="F2525" s="5" t="s">
        <v>162</v>
      </c>
      <c r="G2525" s="5" t="s">
        <v>97</v>
      </c>
      <c r="H2525" s="5" t="s">
        <v>319</v>
      </c>
      <c r="I2525">
        <v>11701.177766684679</v>
      </c>
      <c r="J2525">
        <v>900</v>
      </c>
      <c r="K2525">
        <v>0</v>
      </c>
      <c r="L2525">
        <v>1523.1403028666571</v>
      </c>
      <c r="M2525">
        <v>7291.8442124999974</v>
      </c>
      <c r="N2525">
        <v>5978.2195708874478</v>
      </c>
      <c r="O2525">
        <v>2542</v>
      </c>
      <c r="P2525">
        <v>7156.7999999999993</v>
      </c>
      <c r="Q2525">
        <v>4563.0347651844486</v>
      </c>
      <c r="R2525">
        <v>6498.3762086194038</v>
      </c>
      <c r="S2525">
        <v>13145.83202557617</v>
      </c>
      <c r="T2525">
        <v>6761.0126281811499</v>
      </c>
      <c r="U2525">
        <v>1472</v>
      </c>
      <c r="V2525">
        <v>6281</v>
      </c>
      <c r="W2525">
        <v>2123.2534567850762</v>
      </c>
      <c r="X2525">
        <v>10397.12121214129</v>
      </c>
      <c r="Y2525">
        <v>40121</v>
      </c>
      <c r="Z2525">
        <v>3274.2538586197579</v>
      </c>
      <c r="AA2525">
        <v>44425.700700748283</v>
      </c>
      <c r="AB2525">
        <v>1390</v>
      </c>
      <c r="AC2525">
        <v>7775.9033574349196</v>
      </c>
      <c r="AD2525">
        <v>6198.6697052441214</v>
      </c>
      <c r="AE2525">
        <v>9578.3640816574098</v>
      </c>
      <c r="AF2525">
        <v>29467</v>
      </c>
      <c r="AG2525">
        <v>81014.707539563125</v>
      </c>
      <c r="AH2525">
        <v>15962.5366840237</v>
      </c>
      <c r="AI2525">
        <v>3083.6976833376002</v>
      </c>
      <c r="AJ2525">
        <v>23737.086258065989</v>
      </c>
      <c r="AK2525">
        <v>3743</v>
      </c>
      <c r="AL2525">
        <v>358106.71875</v>
      </c>
      <c r="AM2525">
        <v>285467.75</v>
      </c>
      <c r="AN2525">
        <v>72638.9609375</v>
      </c>
      <c r="AO2525" s="5" t="s">
        <v>3098</v>
      </c>
    </row>
    <row r="2526" spans="1:41" ht="15" x14ac:dyDescent="0.25">
      <c r="A2526">
        <v>2019</v>
      </c>
      <c r="B2526" s="5" t="s">
        <v>1807</v>
      </c>
      <c r="C2526" s="5" t="s">
        <v>474</v>
      </c>
      <c r="D2526" s="5" t="s">
        <v>153</v>
      </c>
      <c r="E2526" s="5" t="s">
        <v>162</v>
      </c>
      <c r="F2526" s="5" t="s">
        <v>162</v>
      </c>
      <c r="G2526" s="5" t="s">
        <v>97</v>
      </c>
      <c r="H2526" s="5" t="s">
        <v>319</v>
      </c>
      <c r="I2526">
        <v>10384.93225134195</v>
      </c>
      <c r="J2526">
        <v>10802.06976132733</v>
      </c>
      <c r="K2526">
        <v>2002.2632456457279</v>
      </c>
      <c r="L2526">
        <v>1490.3252594999999</v>
      </c>
      <c r="M2526">
        <v>6932.9885328506853</v>
      </c>
      <c r="N2526">
        <v>7471</v>
      </c>
      <c r="O2526">
        <v>2542</v>
      </c>
      <c r="P2526">
        <v>7565.6445265161437</v>
      </c>
      <c r="Q2526">
        <v>3455.4466962362631</v>
      </c>
      <c r="R2526">
        <v>5872.1074168109153</v>
      </c>
      <c r="S2526">
        <v>6669</v>
      </c>
      <c r="T2526">
        <v>6669.1229652943657</v>
      </c>
      <c r="U2526">
        <v>1834.9822949183999</v>
      </c>
      <c r="V2526">
        <v>5911</v>
      </c>
      <c r="W2526">
        <v>2905.7133632688001</v>
      </c>
      <c r="X2526">
        <v>9440.7678982799989</v>
      </c>
      <c r="Y2526">
        <v>34183</v>
      </c>
      <c r="Z2526">
        <v>3876</v>
      </c>
      <c r="AA2526">
        <v>37802.946854455302</v>
      </c>
      <c r="AB2526">
        <v>1390</v>
      </c>
      <c r="AC2526">
        <v>7369.1436807849259</v>
      </c>
      <c r="AD2526">
        <v>5519.5308024930073</v>
      </c>
      <c r="AE2526">
        <v>8598.0465588827537</v>
      </c>
      <c r="AF2526">
        <v>29919.193540856631</v>
      </c>
      <c r="AG2526">
        <v>85433</v>
      </c>
      <c r="AH2526">
        <v>17421.412707904641</v>
      </c>
      <c r="AI2526">
        <v>3023.2330228800001</v>
      </c>
      <c r="AJ2526">
        <v>22980.070737241229</v>
      </c>
      <c r="AK2526">
        <v>4454.8821536310352</v>
      </c>
      <c r="AL2526">
        <v>353919.78125</v>
      </c>
      <c r="AM2526">
        <v>284948.90625</v>
      </c>
      <c r="AN2526">
        <v>68970.9140625</v>
      </c>
      <c r="AO2526" s="5" t="s">
        <v>3096</v>
      </c>
    </row>
    <row r="2527" spans="1:41" ht="15" x14ac:dyDescent="0.25">
      <c r="A2527">
        <v>2019</v>
      </c>
      <c r="B2527" s="5" t="s">
        <v>1806</v>
      </c>
      <c r="C2527" s="5" t="s">
        <v>474</v>
      </c>
      <c r="D2527" s="5" t="s">
        <v>153</v>
      </c>
      <c r="E2527" s="5" t="s">
        <v>488</v>
      </c>
      <c r="F2527" s="5" t="s">
        <v>488</v>
      </c>
      <c r="G2527" s="5" t="s">
        <v>94</v>
      </c>
      <c r="H2527" s="5" t="s">
        <v>319</v>
      </c>
      <c r="I2527">
        <v>2806.6032785962934</v>
      </c>
      <c r="J2527">
        <v>3888.6998720171887</v>
      </c>
      <c r="K2527">
        <v>189.70820135913584</v>
      </c>
      <c r="L2527">
        <v>203.03904794112918</v>
      </c>
      <c r="M2527">
        <v>114.8443806951545</v>
      </c>
      <c r="N2527">
        <v>1527.9201082438508</v>
      </c>
      <c r="O2527">
        <v>825.48703834651008</v>
      </c>
      <c r="P2527">
        <v>536.31021249096239</v>
      </c>
      <c r="Q2527">
        <v>722.79337442699295</v>
      </c>
      <c r="R2527">
        <v>512.33128554736902</v>
      </c>
      <c r="S2527">
        <v>1467.4185737563428</v>
      </c>
      <c r="T2527">
        <v>1763.7735477714252</v>
      </c>
      <c r="U2527">
        <v>241.05004517011315</v>
      </c>
      <c r="V2527">
        <v>785.49449860053005</v>
      </c>
      <c r="W2527">
        <v>452.73605891923501</v>
      </c>
      <c r="X2527">
        <v>1368.9753989970072</v>
      </c>
      <c r="Y2527">
        <v>14334.761874591135</v>
      </c>
      <c r="Z2527">
        <v>386.59455087780657</v>
      </c>
      <c r="AA2527">
        <v>14172.191250428425</v>
      </c>
      <c r="AB2527">
        <v>174.3264553029897</v>
      </c>
      <c r="AC2527">
        <v>1079.6180939877343</v>
      </c>
      <c r="AD2527">
        <v>2805.9576093616824</v>
      </c>
      <c r="AE2527">
        <v>1473.0790563050043</v>
      </c>
      <c r="AF2527">
        <v>2403.6470614458117</v>
      </c>
      <c r="AG2527">
        <v>12106.726698045977</v>
      </c>
      <c r="AH2527">
        <v>2138.5385104823181</v>
      </c>
      <c r="AI2527">
        <v>844.97058335096176</v>
      </c>
      <c r="AJ2527">
        <v>7859.305983720531</v>
      </c>
      <c r="AK2527">
        <v>3828.0038685062382</v>
      </c>
      <c r="AL2527">
        <v>81014.8984375</v>
      </c>
      <c r="AM2527">
        <v>65040.1640625</v>
      </c>
      <c r="AN2527">
        <v>15974.740234375</v>
      </c>
      <c r="AO2527" s="5" t="s">
        <v>3099</v>
      </c>
    </row>
    <row r="2528" spans="1:41" ht="15" x14ac:dyDescent="0.25">
      <c r="A2528">
        <v>2019</v>
      </c>
      <c r="B2528" s="5" t="s">
        <v>1807</v>
      </c>
      <c r="C2528" s="5" t="s">
        <v>474</v>
      </c>
      <c r="D2528" s="5" t="s">
        <v>153</v>
      </c>
      <c r="E2528" s="5" t="s">
        <v>488</v>
      </c>
      <c r="F2528" s="5" t="s">
        <v>488</v>
      </c>
      <c r="G2528" s="5" t="s">
        <v>94</v>
      </c>
      <c r="H2528" s="5" t="s">
        <v>319</v>
      </c>
      <c r="I2528">
        <v>2646.554243641267</v>
      </c>
      <c r="J2528">
        <v>4015.286742667633</v>
      </c>
      <c r="K2528">
        <v>193.85878909132535</v>
      </c>
      <c r="L2528">
        <v>224.45747646607245</v>
      </c>
      <c r="M2528">
        <v>140.84297685416351</v>
      </c>
      <c r="N2528">
        <v>1686.9539486867147</v>
      </c>
      <c r="O2528">
        <v>769.13826859502444</v>
      </c>
      <c r="P2528">
        <v>608.93881517787372</v>
      </c>
      <c r="Q2528">
        <v>810.1221237915629</v>
      </c>
      <c r="R2528">
        <v>777.79308860988704</v>
      </c>
      <c r="S2528">
        <v>1628.5627016363292</v>
      </c>
      <c r="T2528">
        <v>1811.764384031078</v>
      </c>
      <c r="U2528">
        <v>229.73565341078248</v>
      </c>
      <c r="V2528">
        <v>1139.3984904017668</v>
      </c>
      <c r="W2528">
        <v>471.33553718452941</v>
      </c>
      <c r="X2528">
        <v>2582.7903273970551</v>
      </c>
      <c r="Y2528">
        <v>14182.088983887716</v>
      </c>
      <c r="Z2528">
        <v>429.79077332292792</v>
      </c>
      <c r="AA2528">
        <v>14220.928382370941</v>
      </c>
      <c r="AB2528">
        <v>173.12415225185856</v>
      </c>
      <c r="AC2528">
        <v>1088.0651661875529</v>
      </c>
      <c r="AD2528">
        <v>2860.6405577581459</v>
      </c>
      <c r="AE2528">
        <v>1977.8427859005935</v>
      </c>
      <c r="AF2528">
        <v>2081.6094134323343</v>
      </c>
      <c r="AG2528">
        <v>13850.938715917591</v>
      </c>
      <c r="AH2528">
        <v>2792.1497506152755</v>
      </c>
      <c r="AI2528">
        <v>715.64693169227576</v>
      </c>
      <c r="AJ2528">
        <v>8059.23116543574</v>
      </c>
      <c r="AK2528">
        <v>3355.4346162733341</v>
      </c>
      <c r="AL2528">
        <v>85525.0390625</v>
      </c>
      <c r="AM2528">
        <v>68029.734375</v>
      </c>
      <c r="AN2528">
        <v>17495.2890625</v>
      </c>
      <c r="AO2528" s="5" t="s">
        <v>3100</v>
      </c>
    </row>
    <row r="2529" spans="1:41" ht="15" x14ac:dyDescent="0.25">
      <c r="A2529">
        <v>2019</v>
      </c>
      <c r="B2529" s="5" t="s">
        <v>1808</v>
      </c>
      <c r="C2529" s="5" t="s">
        <v>474</v>
      </c>
      <c r="D2529" s="5" t="s">
        <v>153</v>
      </c>
      <c r="E2529" s="5" t="s">
        <v>488</v>
      </c>
      <c r="F2529" s="5" t="s">
        <v>488</v>
      </c>
      <c r="G2529" s="5" t="s">
        <v>94</v>
      </c>
      <c r="H2529" s="5" t="s">
        <v>319</v>
      </c>
      <c r="I2529">
        <v>2597.4757168840174</v>
      </c>
      <c r="J2529">
        <v>4773.966258553849</v>
      </c>
      <c r="K2529">
        <v>226.61195722276946</v>
      </c>
      <c r="L2529">
        <v>195.6134315655832</v>
      </c>
      <c r="M2529">
        <v>570.77258470198592</v>
      </c>
      <c r="N2529">
        <v>1682.4698384669484</v>
      </c>
      <c r="O2529">
        <v>749.12618385949838</v>
      </c>
      <c r="P2529">
        <v>602.10378359465608</v>
      </c>
      <c r="Q2529">
        <v>752.43175526002835</v>
      </c>
      <c r="R2529">
        <v>923.82415740832153</v>
      </c>
      <c r="S2529">
        <v>1673.0540876386763</v>
      </c>
      <c r="T2529">
        <v>2710.5828827960363</v>
      </c>
      <c r="U2529">
        <v>224.11892772998578</v>
      </c>
      <c r="V2529">
        <v>2091.1644980978313</v>
      </c>
      <c r="W2529">
        <v>580.78755902043076</v>
      </c>
      <c r="X2529">
        <v>2267.854345272684</v>
      </c>
      <c r="Y2529">
        <v>13688.443558119985</v>
      </c>
      <c r="Z2529">
        <v>864.47706314190532</v>
      </c>
      <c r="AA2529">
        <v>14411.243800404753</v>
      </c>
      <c r="AB2529">
        <v>172.67416882996974</v>
      </c>
      <c r="AC2529">
        <v>1066.1204359438198</v>
      </c>
      <c r="AD2529">
        <v>3327.7922167348124</v>
      </c>
      <c r="AE2529">
        <v>1456.0177052423053</v>
      </c>
      <c r="AF2529">
        <v>2194.362057394796</v>
      </c>
      <c r="AG2529">
        <v>14427.083562361215</v>
      </c>
      <c r="AH2529">
        <v>2145.3865751305552</v>
      </c>
      <c r="AI2529">
        <v>729.84953918248834</v>
      </c>
      <c r="AJ2529">
        <v>9246.695721734377</v>
      </c>
      <c r="AK2529">
        <v>3323.118394811112</v>
      </c>
      <c r="AL2529">
        <v>89675.21875</v>
      </c>
      <c r="AM2529">
        <v>71197.6171875</v>
      </c>
      <c r="AN2529">
        <v>18477.611328125</v>
      </c>
      <c r="AO2529" s="5" t="s">
        <v>3101</v>
      </c>
    </row>
    <row r="2530" spans="1:41" ht="15" x14ac:dyDescent="0.25">
      <c r="A2530">
        <v>2019</v>
      </c>
      <c r="B2530" s="5" t="s">
        <v>803</v>
      </c>
      <c r="C2530" s="5" t="s">
        <v>474</v>
      </c>
      <c r="D2530" s="5" t="s">
        <v>153</v>
      </c>
      <c r="E2530" s="5" t="s">
        <v>488</v>
      </c>
      <c r="F2530" s="5" t="s">
        <v>488</v>
      </c>
      <c r="G2530" s="5" t="s">
        <v>94</v>
      </c>
      <c r="H2530" s="5" t="s">
        <v>319</v>
      </c>
      <c r="I2530">
        <v>2946.7637512293049</v>
      </c>
      <c r="J2530">
        <v>5663.4954797222217</v>
      </c>
      <c r="K2530">
        <v>217.67790400000001</v>
      </c>
      <c r="L2530">
        <v>187.6</v>
      </c>
      <c r="M2530">
        <v>1020</v>
      </c>
      <c r="N2530">
        <v>1516.1010752</v>
      </c>
      <c r="O2530">
        <v>764.14400000000001</v>
      </c>
      <c r="P2530">
        <v>577.4</v>
      </c>
      <c r="Q2530">
        <v>795.3873174529416</v>
      </c>
      <c r="R2530">
        <v>870.94608641239904</v>
      </c>
      <c r="S2530">
        <v>1951.7462335127179</v>
      </c>
      <c r="T2530">
        <v>2400</v>
      </c>
      <c r="U2530">
        <v>230</v>
      </c>
      <c r="V2530">
        <v>1706</v>
      </c>
      <c r="W2530">
        <v>582</v>
      </c>
      <c r="X2530">
        <v>1462.7450980392159</v>
      </c>
      <c r="Y2530">
        <v>12320</v>
      </c>
      <c r="Z2530">
        <v>1412.7847463291139</v>
      </c>
      <c r="AA2530">
        <v>11364.846839756279</v>
      </c>
      <c r="AB2530">
        <v>243</v>
      </c>
      <c r="AC2530">
        <v>1068.6123700000001</v>
      </c>
      <c r="AD2530">
        <v>3444.8896996799999</v>
      </c>
      <c r="AE2530">
        <v>1774</v>
      </c>
      <c r="AF2530">
        <v>1368.610627570858</v>
      </c>
      <c r="AG2530">
        <v>12052.77285389325</v>
      </c>
      <c r="AH2530">
        <v>2548.0703749999998</v>
      </c>
      <c r="AI2530">
        <v>727</v>
      </c>
      <c r="AJ2530">
        <v>7424.4090418870128</v>
      </c>
      <c r="AK2530">
        <v>3093.7440000000001</v>
      </c>
      <c r="AL2530">
        <v>81734.7421875</v>
      </c>
      <c r="AM2530">
        <v>63279.734375</v>
      </c>
      <c r="AN2530">
        <v>18455.017578125</v>
      </c>
      <c r="AO2530" s="5" t="s">
        <v>1228</v>
      </c>
    </row>
    <row r="2531" spans="1:41" ht="15" x14ac:dyDescent="0.25">
      <c r="A2531">
        <v>2019</v>
      </c>
      <c r="B2531" s="5" t="s">
        <v>1806</v>
      </c>
      <c r="C2531" s="5" t="s">
        <v>474</v>
      </c>
      <c r="D2531" s="5" t="s">
        <v>153</v>
      </c>
      <c r="E2531" s="5" t="s">
        <v>488</v>
      </c>
      <c r="F2531" s="5" t="s">
        <v>488</v>
      </c>
      <c r="G2531" s="5" t="s">
        <v>97</v>
      </c>
      <c r="H2531" s="5" t="s">
        <v>319</v>
      </c>
      <c r="I2531">
        <v>3041.0540610405828</v>
      </c>
      <c r="J2531">
        <v>3710.5573803008001</v>
      </c>
      <c r="K2531">
        <v>218</v>
      </c>
      <c r="L2531">
        <v>222.980159014272</v>
      </c>
      <c r="M2531">
        <v>125.99342864956191</v>
      </c>
      <c r="N2531">
        <v>1727.943193137206</v>
      </c>
      <c r="O2531">
        <v>909.64999999999986</v>
      </c>
      <c r="P2531">
        <v>594.12799999999993</v>
      </c>
      <c r="Q2531">
        <v>799.83844038000007</v>
      </c>
      <c r="R2531">
        <v>560.16946672204858</v>
      </c>
      <c r="S2531">
        <v>1619.045152646484</v>
      </c>
      <c r="T2531">
        <v>1994.672679326171</v>
      </c>
      <c r="U2531">
        <v>210.8</v>
      </c>
      <c r="V2531">
        <v>867</v>
      </c>
      <c r="W2531">
        <v>486.96955904966802</v>
      </c>
      <c r="X2531">
        <v>1594.0018521625</v>
      </c>
      <c r="Y2531">
        <v>17697</v>
      </c>
      <c r="Z2531">
        <v>419.78949999999998</v>
      </c>
      <c r="AA2531">
        <v>15758.132697865311</v>
      </c>
      <c r="AB2531">
        <v>170</v>
      </c>
      <c r="AC2531">
        <v>1217.3838972948149</v>
      </c>
      <c r="AD2531">
        <v>3081.0952052599991</v>
      </c>
      <c r="AE2531">
        <v>1630.379095967369</v>
      </c>
      <c r="AF2531">
        <v>2639.7168889935738</v>
      </c>
      <c r="AG2531">
        <v>13411.18630742194</v>
      </c>
      <c r="AH2531">
        <v>2367.00164</v>
      </c>
      <c r="AI2531">
        <v>909.76258183680011</v>
      </c>
      <c r="AJ2531">
        <v>8758.9030514991409</v>
      </c>
      <c r="AK2531">
        <v>4011</v>
      </c>
      <c r="AL2531">
        <v>90754.15625</v>
      </c>
      <c r="AM2531">
        <v>73266.9609375</v>
      </c>
      <c r="AN2531">
        <v>17487.19140625</v>
      </c>
      <c r="AO2531" s="5" t="s">
        <v>3103</v>
      </c>
    </row>
    <row r="2532" spans="1:41" ht="15" x14ac:dyDescent="0.25">
      <c r="A2532">
        <v>2019</v>
      </c>
      <c r="B2532" s="5" t="s">
        <v>803</v>
      </c>
      <c r="C2532" s="5" t="s">
        <v>474</v>
      </c>
      <c r="D2532" s="5" t="s">
        <v>153</v>
      </c>
      <c r="E2532" s="5" t="s">
        <v>488</v>
      </c>
      <c r="F2532" s="5" t="s">
        <v>488</v>
      </c>
      <c r="G2532" s="5" t="s">
        <v>97</v>
      </c>
      <c r="H2532" s="5" t="s">
        <v>319</v>
      </c>
      <c r="I2532">
        <v>3081.3671308943631</v>
      </c>
      <c r="J2532">
        <v>6020.2956949447198</v>
      </c>
      <c r="K2532">
        <v>224.91395288476801</v>
      </c>
      <c r="L2532">
        <v>198.1067256</v>
      </c>
      <c r="M2532">
        <v>1061.2</v>
      </c>
      <c r="N2532">
        <v>1575.4921684641331</v>
      </c>
      <c r="O2532">
        <v>861.35</v>
      </c>
      <c r="P2532">
        <v>613.34141779999993</v>
      </c>
      <c r="Q2532">
        <v>827.202810151059</v>
      </c>
      <c r="R2532">
        <v>895.50241131879636</v>
      </c>
      <c r="S2532">
        <v>2022.639511952601</v>
      </c>
      <c r="T2532">
        <v>2503.6314299999999</v>
      </c>
      <c r="U2532">
        <v>234.62299999999999</v>
      </c>
      <c r="V2532">
        <v>42</v>
      </c>
      <c r="W2532">
        <v>606.70066199999985</v>
      </c>
      <c r="X2532">
        <v>1552.2768000000001</v>
      </c>
      <c r="Y2532">
        <v>12925.7027</v>
      </c>
      <c r="Z2532">
        <v>1469.8598372960639</v>
      </c>
      <c r="AA2532">
        <v>12031.173110203121</v>
      </c>
      <c r="AB2532">
        <v>243</v>
      </c>
      <c r="AC2532">
        <v>1110.4736</v>
      </c>
      <c r="AD2532">
        <v>3584.0597986573721</v>
      </c>
      <c r="AE2532">
        <v>1836.306</v>
      </c>
      <c r="AF2532">
        <v>1445.2610343785909</v>
      </c>
      <c r="AG2532">
        <v>12815.566066554869</v>
      </c>
      <c r="AH2532">
        <v>2708.0111347325701</v>
      </c>
      <c r="AI2532">
        <v>756.37080000000003</v>
      </c>
      <c r="AJ2532">
        <v>7878.8422705228322</v>
      </c>
      <c r="AK2532">
        <v>3218.7312575999999</v>
      </c>
      <c r="AL2532">
        <v>84343.9921875</v>
      </c>
      <c r="AM2532">
        <v>65001.1171875</v>
      </c>
      <c r="AN2532">
        <v>19342.884765625</v>
      </c>
      <c r="AO2532" s="5" t="s">
        <v>1229</v>
      </c>
    </row>
    <row r="2533" spans="1:41" ht="15" x14ac:dyDescent="0.25">
      <c r="A2533">
        <v>2019</v>
      </c>
      <c r="B2533" s="5" t="s">
        <v>1807</v>
      </c>
      <c r="C2533" s="5" t="s">
        <v>474</v>
      </c>
      <c r="D2533" s="5" t="s">
        <v>153</v>
      </c>
      <c r="E2533" s="5" t="s">
        <v>488</v>
      </c>
      <c r="F2533" s="5" t="s">
        <v>488</v>
      </c>
      <c r="G2533" s="5" t="s">
        <v>97</v>
      </c>
      <c r="H2533" s="5" t="s">
        <v>319</v>
      </c>
      <c r="I2533">
        <v>2858.010101706042</v>
      </c>
      <c r="J2533">
        <v>4465.1730033000003</v>
      </c>
      <c r="K2533">
        <v>214.26281178693469</v>
      </c>
      <c r="L2533">
        <v>245.72370000000001</v>
      </c>
      <c r="M2533">
        <v>153.92128061970999</v>
      </c>
      <c r="N2533">
        <v>1896</v>
      </c>
      <c r="O2533">
        <v>909.64999999999986</v>
      </c>
      <c r="P2533">
        <v>672.52563435740115</v>
      </c>
      <c r="Q2533">
        <v>929.85684396744773</v>
      </c>
      <c r="R2533">
        <v>874.99159809592936</v>
      </c>
      <c r="S2533">
        <v>1869.2615958433951</v>
      </c>
      <c r="T2533">
        <v>2137.8353501643742</v>
      </c>
      <c r="U2533">
        <v>251.99971285382381</v>
      </c>
      <c r="V2533">
        <v>1250</v>
      </c>
      <c r="W2533">
        <v>506.87591972400003</v>
      </c>
      <c r="X2533">
        <v>2974.7197848300002</v>
      </c>
      <c r="Y2533">
        <v>16506.435000000009</v>
      </c>
      <c r="Z2533">
        <v>493.185</v>
      </c>
      <c r="AA2533">
        <v>15776.39909394704</v>
      </c>
      <c r="AB2533">
        <v>172</v>
      </c>
      <c r="AC2533">
        <v>1245.6235289678971</v>
      </c>
      <c r="AD2533">
        <v>3447.6104636280638</v>
      </c>
      <c r="AE2533">
        <v>2126.9791943999999</v>
      </c>
      <c r="AF2533">
        <v>2278.864459706645</v>
      </c>
      <c r="AG2533">
        <v>15763</v>
      </c>
      <c r="AH2533">
        <v>3312.609609220031</v>
      </c>
      <c r="AI2533">
        <v>769.60926576000008</v>
      </c>
      <c r="AJ2533">
        <v>9523.4067623711016</v>
      </c>
      <c r="AK2533">
        <v>3945.001707045381</v>
      </c>
      <c r="AL2533">
        <v>97571.53125</v>
      </c>
      <c r="AM2533">
        <v>77158.171875</v>
      </c>
      <c r="AN2533">
        <v>20413.357421875</v>
      </c>
      <c r="AO2533" s="5" t="s">
        <v>3104</v>
      </c>
    </row>
    <row r="2534" spans="1:41" ht="15" x14ac:dyDescent="0.25">
      <c r="A2534">
        <v>2019</v>
      </c>
      <c r="B2534" s="5" t="s">
        <v>1808</v>
      </c>
      <c r="C2534" s="5" t="s">
        <v>474</v>
      </c>
      <c r="D2534" s="5" t="s">
        <v>153</v>
      </c>
      <c r="E2534" s="5" t="s">
        <v>488</v>
      </c>
      <c r="F2534" s="5" t="s">
        <v>488</v>
      </c>
      <c r="G2534" s="5" t="s">
        <v>97</v>
      </c>
      <c r="H2534" s="5" t="s">
        <v>319</v>
      </c>
      <c r="I2534">
        <v>2800.6140027196038</v>
      </c>
      <c r="J2534">
        <v>5147.3142999750007</v>
      </c>
      <c r="K2534">
        <v>242.6554769795687</v>
      </c>
      <c r="L2534">
        <v>208.48918045628119</v>
      </c>
      <c r="M2534">
        <v>611.18493649919992</v>
      </c>
      <c r="N2534">
        <v>1794.8445134318581</v>
      </c>
      <c r="O2534">
        <v>746.2013831999999</v>
      </c>
      <c r="P2534">
        <v>636.46268162399997</v>
      </c>
      <c r="Q2534">
        <v>805.33580713893434</v>
      </c>
      <c r="R2534">
        <v>1019.787269936657</v>
      </c>
      <c r="S2534">
        <v>1770.2399414437</v>
      </c>
      <c r="T2534">
        <v>2865.681586687499</v>
      </c>
      <c r="U2534">
        <v>241.6463812135527</v>
      </c>
      <c r="V2534">
        <v>2240</v>
      </c>
      <c r="W2534">
        <v>614.53135369907989</v>
      </c>
      <c r="X2534">
        <v>2397.268872000001</v>
      </c>
      <c r="Y2534">
        <v>14959.776599999999</v>
      </c>
      <c r="Z2534">
        <v>925.49964928333748</v>
      </c>
      <c r="AA2534">
        <v>15582.25588252042</v>
      </c>
      <c r="AB2534">
        <v>172</v>
      </c>
      <c r="AC2534">
        <v>1120.22236</v>
      </c>
      <c r="AD2534">
        <v>3561.771831292026</v>
      </c>
      <c r="AE2534">
        <v>1586.8430277631469</v>
      </c>
      <c r="AF2534">
        <v>2423.0819833349251</v>
      </c>
      <c r="AG2534">
        <v>16094.72048062246</v>
      </c>
      <c r="AH2534">
        <v>2317.7077212833019</v>
      </c>
      <c r="AI2534">
        <v>771.49821600000007</v>
      </c>
      <c r="AJ2534">
        <v>10013.757801572599</v>
      </c>
      <c r="AK2534">
        <v>3585.570102492351</v>
      </c>
      <c r="AL2534">
        <v>97256.9765625</v>
      </c>
      <c r="AM2534">
        <v>77600.65625</v>
      </c>
      <c r="AN2534">
        <v>19656.310546875</v>
      </c>
      <c r="AO2534" s="5" t="s">
        <v>3102</v>
      </c>
    </row>
    <row r="2535" spans="1:41" ht="15" x14ac:dyDescent="0.25">
      <c r="A2535">
        <v>2019</v>
      </c>
      <c r="B2535" s="5" t="s">
        <v>803</v>
      </c>
      <c r="C2535" s="5" t="s">
        <v>474</v>
      </c>
      <c r="D2535" s="5" t="s">
        <v>153</v>
      </c>
      <c r="E2535" s="5" t="s">
        <v>491</v>
      </c>
      <c r="F2535" s="5" t="s">
        <v>491</v>
      </c>
      <c r="G2535" s="5" t="s">
        <v>94</v>
      </c>
      <c r="H2535" s="5" t="s">
        <v>319</v>
      </c>
      <c r="I2535">
        <v>3447.5930913798156</v>
      </c>
      <c r="J2535">
        <v>9926.5564411807318</v>
      </c>
      <c r="K2535">
        <v>387.32724800000005</v>
      </c>
      <c r="L2535">
        <v>599.6</v>
      </c>
      <c r="M2535">
        <v>2120</v>
      </c>
      <c r="N2535">
        <v>2595.0814409</v>
      </c>
      <c r="O2535">
        <v>1889.2639999999999</v>
      </c>
      <c r="P2535">
        <v>902.7</v>
      </c>
      <c r="Q2535">
        <v>796.80912225245106</v>
      </c>
      <c r="R2535">
        <v>1482.9540064123989</v>
      </c>
      <c r="S2535">
        <v>3058.5268747127179</v>
      </c>
      <c r="T2535">
        <v>4600</v>
      </c>
      <c r="U2535">
        <v>261.15707571908717</v>
      </c>
      <c r="V2535">
        <v>2688</v>
      </c>
      <c r="W2535">
        <v>882</v>
      </c>
      <c r="X2535">
        <v>3325.4901960784318</v>
      </c>
      <c r="Y2535">
        <v>15710</v>
      </c>
      <c r="Z2535">
        <v>2492.7847463291137</v>
      </c>
      <c r="AA2535">
        <v>16864.846839756279</v>
      </c>
      <c r="AB2535">
        <v>500</v>
      </c>
      <c r="AC2535">
        <v>2129.8796300000004</v>
      </c>
      <c r="AD2535">
        <v>4766.27134776</v>
      </c>
      <c r="AE2535">
        <v>3609</v>
      </c>
      <c r="AF2535">
        <v>2361.5523348446336</v>
      </c>
      <c r="AG2535">
        <v>16340.473950730451</v>
      </c>
      <c r="AH2535">
        <v>3864.5153749999999</v>
      </c>
      <c r="AI2535">
        <v>1730</v>
      </c>
      <c r="AJ2535">
        <v>8863.4090418870128</v>
      </c>
      <c r="AK2535">
        <v>3693.7440000000001</v>
      </c>
      <c r="AL2535">
        <v>121889.52734375</v>
      </c>
      <c r="AM2535">
        <v>91072.40234375</v>
      </c>
      <c r="AN2535">
        <v>30817.1396484375</v>
      </c>
      <c r="AO2535" s="5" t="s">
        <v>1230</v>
      </c>
    </row>
    <row r="2536" spans="1:41" ht="15" x14ac:dyDescent="0.25">
      <c r="A2536">
        <v>2019</v>
      </c>
      <c r="B2536" s="5" t="s">
        <v>1808</v>
      </c>
      <c r="C2536" s="5" t="s">
        <v>474</v>
      </c>
      <c r="D2536" s="5" t="s">
        <v>153</v>
      </c>
      <c r="E2536" s="5" t="s">
        <v>491</v>
      </c>
      <c r="F2536" s="5" t="s">
        <v>491</v>
      </c>
      <c r="G2536" s="5" t="s">
        <v>94</v>
      </c>
      <c r="H2536" s="5" t="s">
        <v>319</v>
      </c>
      <c r="I2536">
        <v>3061.2089757982549</v>
      </c>
      <c r="J2536">
        <v>8623.4762805414357</v>
      </c>
      <c r="K2536">
        <v>337.21177019753753</v>
      </c>
      <c r="L2536">
        <v>752.96426421726983</v>
      </c>
      <c r="M2536">
        <v>1624.6846806308567</v>
      </c>
      <c r="N2536">
        <v>2675.2820583857565</v>
      </c>
      <c r="O2536">
        <v>2085.3601795955046</v>
      </c>
      <c r="P2536">
        <v>1052.109734198523</v>
      </c>
      <c r="Q2536">
        <v>753.83942556181353</v>
      </c>
      <c r="R2536">
        <v>1515.3974268952736</v>
      </c>
      <c r="S2536">
        <v>2546.6554345670829</v>
      </c>
      <c r="T2536">
        <v>5140.0682814502616</v>
      </c>
      <c r="U2536">
        <v>274.3149070410235</v>
      </c>
      <c r="V2536">
        <v>2943.4922267992515</v>
      </c>
      <c r="W2536">
        <v>875.93991736933253</v>
      </c>
      <c r="X2536">
        <v>4025.7175407452251</v>
      </c>
      <c r="Y2536">
        <v>16916.04502781971</v>
      </c>
      <c r="Z2536">
        <v>1840.2869009484784</v>
      </c>
      <c r="AA2536">
        <v>24157.46565302521</v>
      </c>
      <c r="AB2536">
        <v>548.1400940765318</v>
      </c>
      <c r="AC2536">
        <v>1920.7581836131342</v>
      </c>
      <c r="AD2536">
        <v>4636.0380136205395</v>
      </c>
      <c r="AE2536">
        <v>3024.8097132831326</v>
      </c>
      <c r="AF2536">
        <v>3086.1534108280366</v>
      </c>
      <c r="AG2536">
        <v>17901.365271537892</v>
      </c>
      <c r="AH2536">
        <v>3440.3917490192434</v>
      </c>
      <c r="AI2536">
        <v>1232.8132518790862</v>
      </c>
      <c r="AJ2536">
        <v>10917.852886049812</v>
      </c>
      <c r="AK2536">
        <v>3875.2741672325269</v>
      </c>
      <c r="AL2536">
        <v>131785.1171875</v>
      </c>
      <c r="AM2536">
        <v>101416.826171875</v>
      </c>
      <c r="AN2536">
        <v>30368.296875</v>
      </c>
      <c r="AO2536" s="5" t="s">
        <v>3105</v>
      </c>
    </row>
    <row r="2537" spans="1:41" ht="15" x14ac:dyDescent="0.25">
      <c r="A2537">
        <v>2019</v>
      </c>
      <c r="B2537" s="5" t="s">
        <v>1806</v>
      </c>
      <c r="C2537" s="5" t="s">
        <v>474</v>
      </c>
      <c r="D2537" s="5" t="s">
        <v>153</v>
      </c>
      <c r="E2537" s="5" t="s">
        <v>491</v>
      </c>
      <c r="F2537" s="5" t="s">
        <v>491</v>
      </c>
      <c r="G2537" s="5" t="s">
        <v>94</v>
      </c>
      <c r="H2537" s="5" t="s">
        <v>319</v>
      </c>
      <c r="I2537">
        <v>2923.5450818711388</v>
      </c>
      <c r="J2537">
        <v>5444.3733077076276</v>
      </c>
      <c r="K2537">
        <v>275.84597927355429</v>
      </c>
      <c r="L2537">
        <v>674.74592699627783</v>
      </c>
      <c r="M2537">
        <v>1020.0738875484546</v>
      </c>
      <c r="N2537">
        <v>2539.0135490011908</v>
      </c>
      <c r="O2537">
        <v>2056.0267228382022</v>
      </c>
      <c r="P2537">
        <v>823.43613887235711</v>
      </c>
      <c r="Q2537">
        <v>724.12645908519232</v>
      </c>
      <c r="R2537">
        <v>947.45011798363134</v>
      </c>
      <c r="S2537">
        <v>2441.5958239789325</v>
      </c>
      <c r="T2537">
        <v>3240.4211691614555</v>
      </c>
      <c r="U2537">
        <v>263.92006843103468</v>
      </c>
      <c r="V2537">
        <v>1830.4277806813918</v>
      </c>
      <c r="W2537">
        <v>709.09849318833744</v>
      </c>
      <c r="X2537">
        <v>2837.4194224904263</v>
      </c>
      <c r="Y2537">
        <v>17165.003148922027</v>
      </c>
      <c r="Z2537">
        <v>1258.226827392755</v>
      </c>
      <c r="AA2537">
        <v>23826.093998514632</v>
      </c>
      <c r="AB2537">
        <v>557.84465696956704</v>
      </c>
      <c r="AC2537">
        <v>1818.4341205565461</v>
      </c>
      <c r="AD2537">
        <v>4092.8970293925768</v>
      </c>
      <c r="AE2537">
        <v>2594.3468168138343</v>
      </c>
      <c r="AF2537">
        <v>3380.4339260533625</v>
      </c>
      <c r="AG2537">
        <v>16892.796521900738</v>
      </c>
      <c r="AH2537">
        <v>3317.8057081201896</v>
      </c>
      <c r="AI2537">
        <v>1358.7209016262432</v>
      </c>
      <c r="AJ2537">
        <v>9195.0104811999936</v>
      </c>
      <c r="AK2537">
        <v>4326.3724407253731</v>
      </c>
      <c r="AL2537">
        <v>118535.4921875</v>
      </c>
      <c r="AM2537">
        <v>92301.3828125</v>
      </c>
      <c r="AN2537">
        <v>26234.12109375</v>
      </c>
      <c r="AO2537" s="5" t="s">
        <v>3106</v>
      </c>
    </row>
    <row r="2538" spans="1:41" ht="15" x14ac:dyDescent="0.25">
      <c r="A2538">
        <v>2019</v>
      </c>
      <c r="B2538" s="5" t="s">
        <v>1807</v>
      </c>
      <c r="C2538" s="5" t="s">
        <v>474</v>
      </c>
      <c r="D2538" s="5" t="s">
        <v>153</v>
      </c>
      <c r="E2538" s="5" t="s">
        <v>491</v>
      </c>
      <c r="F2538" s="5" t="s">
        <v>491</v>
      </c>
      <c r="G2538" s="5" t="s">
        <v>94</v>
      </c>
      <c r="H2538" s="5" t="s">
        <v>319</v>
      </c>
      <c r="I2538">
        <v>2752.4164133869176</v>
      </c>
      <c r="J2538">
        <v>7692.8411511256309</v>
      </c>
      <c r="K2538">
        <v>288.47315136850386</v>
      </c>
      <c r="L2538">
        <v>745.84300475946043</v>
      </c>
      <c r="M2538">
        <v>1181.0155990973544</v>
      </c>
      <c r="N2538">
        <v>2682.4178241349014</v>
      </c>
      <c r="O2538">
        <v>1901.6117929067168</v>
      </c>
      <c r="P2538">
        <v>901.95240913848238</v>
      </c>
      <c r="Q2538">
        <v>811.58593882564082</v>
      </c>
      <c r="R2538">
        <v>1256.1375369676175</v>
      </c>
      <c r="S2538">
        <v>2300.8336925272761</v>
      </c>
      <c r="T2538">
        <v>3623.5287680621559</v>
      </c>
      <c r="U2538">
        <v>264.9644053224979</v>
      </c>
      <c r="V2538">
        <v>2113.7251147029242</v>
      </c>
      <c r="W2538">
        <v>722.96947941106805</v>
      </c>
      <c r="X2538">
        <v>4193.2475576469024</v>
      </c>
      <c r="Y2538">
        <v>17131.238786782749</v>
      </c>
      <c r="Z2538">
        <v>1285.3461768931593</v>
      </c>
      <c r="AA2538">
        <v>23838.441269143517</v>
      </c>
      <c r="AB2538">
        <v>549.5685298227603</v>
      </c>
      <c r="AC2538">
        <v>1957.7120705224702</v>
      </c>
      <c r="AD2538">
        <v>4273.7850714256656</v>
      </c>
      <c r="AE2538">
        <v>3228.9667466509436</v>
      </c>
      <c r="AF2538">
        <v>2971.8977471772405</v>
      </c>
      <c r="AG2538">
        <v>18261.57845526436</v>
      </c>
      <c r="AH2538">
        <v>3818.8162348995529</v>
      </c>
      <c r="AI2538">
        <v>1219.921351914259</v>
      </c>
      <c r="AJ2538">
        <v>9326.2681377819426</v>
      </c>
      <c r="AK2538">
        <v>3874.4044587213475</v>
      </c>
      <c r="AL2538">
        <v>125171.51953125</v>
      </c>
      <c r="AM2538">
        <v>97223.33203125</v>
      </c>
      <c r="AN2538">
        <v>27948.1748046875</v>
      </c>
      <c r="AO2538" s="5" t="s">
        <v>3107</v>
      </c>
    </row>
    <row r="2539" spans="1:41" ht="15" x14ac:dyDescent="0.25">
      <c r="A2539">
        <v>2019</v>
      </c>
      <c r="B2539" s="5" t="s">
        <v>1807</v>
      </c>
      <c r="C2539" s="5" t="s">
        <v>474</v>
      </c>
      <c r="D2539" s="5" t="s">
        <v>153</v>
      </c>
      <c r="E2539" s="5" t="s">
        <v>491</v>
      </c>
      <c r="F2539" s="5" t="s">
        <v>491</v>
      </c>
      <c r="G2539" s="5" t="s">
        <v>97</v>
      </c>
      <c r="H2539" s="5" t="s">
        <v>319</v>
      </c>
      <c r="I2539">
        <v>2972.3305057742837</v>
      </c>
      <c r="J2539">
        <v>8554.7730033000007</v>
      </c>
      <c r="K2539">
        <v>318.83552366633171</v>
      </c>
      <c r="L2539">
        <v>816.50790000000006</v>
      </c>
      <c r="M2539">
        <v>1290.681562582615</v>
      </c>
      <c r="N2539">
        <v>3015</v>
      </c>
      <c r="O2539">
        <v>2265.6499999999996</v>
      </c>
      <c r="P2539">
        <v>996.13639498224086</v>
      </c>
      <c r="Q2539">
        <v>931.53700846088157</v>
      </c>
      <c r="R2539">
        <v>1413.1133420894334</v>
      </c>
      <c r="S2539">
        <v>2640.8931357339925</v>
      </c>
      <c r="T2539">
        <v>4275.6707003287484</v>
      </c>
      <c r="U2539">
        <v>290.6425409658238</v>
      </c>
      <c r="V2539">
        <v>2318</v>
      </c>
      <c r="W2539">
        <v>777.48395972399999</v>
      </c>
      <c r="X2539">
        <v>4852.06847991</v>
      </c>
      <c r="Y2539">
        <v>19938.930000000008</v>
      </c>
      <c r="Z2539">
        <v>1474.9349999999999</v>
      </c>
      <c r="AA2539">
        <v>26445.865778062798</v>
      </c>
      <c r="AB2539">
        <v>546</v>
      </c>
      <c r="AC2539">
        <v>2241.2005215934873</v>
      </c>
      <c r="AD2539">
        <v>5150.7156645683908</v>
      </c>
      <c r="AE2539">
        <v>3472.4423692800001</v>
      </c>
      <c r="AF2539">
        <v>3253.517259396564</v>
      </c>
      <c r="AG2539">
        <v>20803</v>
      </c>
      <c r="AH2539">
        <v>4530.6478826166549</v>
      </c>
      <c r="AI2539">
        <v>1311.9077779200002</v>
      </c>
      <c r="AJ2539">
        <v>11020.634999521888</v>
      </c>
      <c r="AK2539">
        <v>4555.157215495231</v>
      </c>
      <c r="AL2539">
        <v>142474.2734375</v>
      </c>
      <c r="AM2539">
        <v>109958.5625</v>
      </c>
      <c r="AN2539">
        <v>32515.7109375</v>
      </c>
      <c r="AO2539" s="5" t="s">
        <v>3108</v>
      </c>
    </row>
    <row r="2540" spans="1:41" ht="15" x14ac:dyDescent="0.25">
      <c r="A2540">
        <v>2019</v>
      </c>
      <c r="B2540" s="5" t="s">
        <v>1806</v>
      </c>
      <c r="C2540" s="5" t="s">
        <v>474</v>
      </c>
      <c r="D2540" s="5" t="s">
        <v>153</v>
      </c>
      <c r="E2540" s="5" t="s">
        <v>491</v>
      </c>
      <c r="F2540" s="5" t="s">
        <v>491</v>
      </c>
      <c r="G2540" s="5" t="s">
        <v>97</v>
      </c>
      <c r="H2540" s="5" t="s">
        <v>319</v>
      </c>
      <c r="I2540">
        <v>3167.7646469172737</v>
      </c>
      <c r="J2540">
        <v>5194.964955613299</v>
      </c>
      <c r="K2540">
        <v>317</v>
      </c>
      <c r="L2540">
        <v>741.01487187571206</v>
      </c>
      <c r="M2540">
        <v>1119.1022650840082</v>
      </c>
      <c r="N2540">
        <v>2871.4009034951159</v>
      </c>
      <c r="O2540">
        <v>2265.6499999999996</v>
      </c>
      <c r="P2540">
        <v>912.20799999999986</v>
      </c>
      <c r="Q2540">
        <v>801.31362318000004</v>
      </c>
      <c r="R2540">
        <v>1035.9168809486307</v>
      </c>
      <c r="S2540">
        <v>2693.8829548925769</v>
      </c>
      <c r="T2540">
        <v>3664.6312015527328</v>
      </c>
      <c r="U2540">
        <v>230.8</v>
      </c>
      <c r="V2540">
        <v>2020</v>
      </c>
      <c r="W2540">
        <v>762.71676122954796</v>
      </c>
      <c r="X2540">
        <v>3303.9311117550001</v>
      </c>
      <c r="Y2540">
        <v>21261</v>
      </c>
      <c r="Z2540">
        <v>1366.2644999999998</v>
      </c>
      <c r="AA2540">
        <v>26492.357057985362</v>
      </c>
      <c r="AB2540">
        <v>544</v>
      </c>
      <c r="AC2540">
        <v>2050.4773206238497</v>
      </c>
      <c r="AD2540">
        <v>4494.2252052599997</v>
      </c>
      <c r="AE2540">
        <v>2871.3793735093177</v>
      </c>
      <c r="AF2540">
        <v>3712.4371002132198</v>
      </c>
      <c r="AG2540">
        <v>18712.621254659512</v>
      </c>
      <c r="AH2540">
        <v>3672.25164</v>
      </c>
      <c r="AI2540">
        <v>1462.9070642400002</v>
      </c>
      <c r="AJ2540">
        <v>10247.495838585875</v>
      </c>
      <c r="AK2540">
        <v>4527</v>
      </c>
      <c r="AL2540">
        <v>132516.71875</v>
      </c>
      <c r="AM2540">
        <v>103689.416015625</v>
      </c>
      <c r="AN2540">
        <v>28827.2978515625</v>
      </c>
      <c r="AO2540" s="5" t="s">
        <v>3110</v>
      </c>
    </row>
    <row r="2541" spans="1:41" ht="15" x14ac:dyDescent="0.25">
      <c r="A2541">
        <v>2019</v>
      </c>
      <c r="B2541" s="5" t="s">
        <v>1808</v>
      </c>
      <c r="C2541" s="5" t="s">
        <v>474</v>
      </c>
      <c r="D2541" s="5" t="s">
        <v>153</v>
      </c>
      <c r="E2541" s="5" t="s">
        <v>491</v>
      </c>
      <c r="F2541" s="5" t="s">
        <v>491</v>
      </c>
      <c r="G2541" s="5" t="s">
        <v>97</v>
      </c>
      <c r="H2541" s="5" t="s">
        <v>319</v>
      </c>
      <c r="I2541">
        <v>3300.6140027196038</v>
      </c>
      <c r="J2541">
        <v>9297.8752614335117</v>
      </c>
      <c r="K2541">
        <v>361.08546055215163</v>
      </c>
      <c r="L2541">
        <v>802.52619210809758</v>
      </c>
      <c r="M2541">
        <v>1739.7170606591999</v>
      </c>
      <c r="N2541">
        <v>2853.968145278398</v>
      </c>
      <c r="O2541">
        <v>2077.2183431999997</v>
      </c>
      <c r="P2541">
        <v>1112.148106416</v>
      </c>
      <c r="Q2541">
        <v>806.84245181567576</v>
      </c>
      <c r="R2541">
        <v>1672.8107751349062</v>
      </c>
      <c r="S2541">
        <v>2694.5878203663497</v>
      </c>
      <c r="T2541">
        <v>5434.1813791999975</v>
      </c>
      <c r="U2541">
        <v>295.76798921355271</v>
      </c>
      <c r="V2541">
        <v>3153</v>
      </c>
      <c r="W2541">
        <v>926.83208312507986</v>
      </c>
      <c r="X2541">
        <v>4255.4440800000011</v>
      </c>
      <c r="Y2541">
        <v>18487.146000000001</v>
      </c>
      <c r="Z2541">
        <v>1970.1909443593374</v>
      </c>
      <c r="AA2541">
        <v>26120.424891296672</v>
      </c>
      <c r="AB2541">
        <v>546</v>
      </c>
      <c r="AC2541">
        <v>2018.2299899999998</v>
      </c>
      <c r="AD2541">
        <v>4962.0013901933271</v>
      </c>
      <c r="AE2541">
        <v>3296.5932945401928</v>
      </c>
      <c r="AF2541">
        <v>3407.8253870571943</v>
      </c>
      <c r="AG2541">
        <v>19970.59690002722</v>
      </c>
      <c r="AH2541">
        <v>3716.7299419947321</v>
      </c>
      <c r="AI2541">
        <v>1303.1634240000001</v>
      </c>
      <c r="AJ2541">
        <v>11823.546248756278</v>
      </c>
      <c r="AK2541">
        <v>4181.3337781423506</v>
      </c>
      <c r="AL2541">
        <v>142588.41796875</v>
      </c>
      <c r="AM2541">
        <v>110390.11328125</v>
      </c>
      <c r="AN2541">
        <v>32198.2939453125</v>
      </c>
      <c r="AO2541" s="5" t="s">
        <v>3109</v>
      </c>
    </row>
    <row r="2542" spans="1:41" ht="15" x14ac:dyDescent="0.25">
      <c r="A2542">
        <v>2019</v>
      </c>
      <c r="B2542" s="5" t="s">
        <v>803</v>
      </c>
      <c r="C2542" s="5" t="s">
        <v>474</v>
      </c>
      <c r="D2542" s="5" t="s">
        <v>153</v>
      </c>
      <c r="E2542" s="5" t="s">
        <v>491</v>
      </c>
      <c r="F2542" s="5" t="s">
        <v>491</v>
      </c>
      <c r="G2542" s="5" t="s">
        <v>97</v>
      </c>
      <c r="H2542" s="5" t="s">
        <v>319</v>
      </c>
      <c r="I2542">
        <v>3605.073541455271</v>
      </c>
      <c r="J2542">
        <v>10551.929496975114</v>
      </c>
      <c r="K2542">
        <v>400.20278037801597</v>
      </c>
      <c r="L2542">
        <v>633.18119760000002</v>
      </c>
      <c r="M2542">
        <v>2205.6400000000003</v>
      </c>
      <c r="N2542">
        <v>2696.740048235386</v>
      </c>
      <c r="O2542">
        <v>2145.35</v>
      </c>
      <c r="P2542">
        <v>958.89036689999989</v>
      </c>
      <c r="Q2542">
        <v>828.6814871425488</v>
      </c>
      <c r="R2542">
        <v>1524.7658946231961</v>
      </c>
      <c r="S2542">
        <v>3169.6217463829089</v>
      </c>
      <c r="T2542">
        <v>4780.5966399999998</v>
      </c>
      <c r="U2542">
        <v>266.40633294104083</v>
      </c>
      <c r="V2542">
        <v>66</v>
      </c>
      <c r="W2542">
        <v>919.43296199999975</v>
      </c>
      <c r="X2542">
        <v>3529.0367999999999</v>
      </c>
      <c r="Y2542">
        <v>16488.7961</v>
      </c>
      <c r="Z2542">
        <v>2593.4907572960637</v>
      </c>
      <c r="AA2542">
        <v>17853.640675242146</v>
      </c>
      <c r="AB2542">
        <v>500</v>
      </c>
      <c r="AC2542">
        <v>2213.3143700000001</v>
      </c>
      <c r="AD2542">
        <v>4958.8239439381559</v>
      </c>
      <c r="AE2542">
        <v>3743.3591999999999</v>
      </c>
      <c r="AF2542">
        <v>2493.8134349099419</v>
      </c>
      <c r="AG2542">
        <v>17374.626238539058</v>
      </c>
      <c r="AH2542">
        <v>4107.08855160455</v>
      </c>
      <c r="AI2542">
        <v>1799.8919999999998</v>
      </c>
      <c r="AJ2542">
        <v>9405.9205825228328</v>
      </c>
      <c r="AK2542">
        <v>3842.9712576000002</v>
      </c>
      <c r="AL2542">
        <v>125657.2734375</v>
      </c>
      <c r="AM2542">
        <v>93298.630859375</v>
      </c>
      <c r="AN2542">
        <v>32358.65625</v>
      </c>
      <c r="AO2542" s="5" t="s">
        <v>1231</v>
      </c>
    </row>
    <row r="2543" spans="1:41" ht="15" x14ac:dyDescent="0.25">
      <c r="A2543">
        <v>2019</v>
      </c>
      <c r="B2543" s="5" t="s">
        <v>1807</v>
      </c>
      <c r="C2543" s="5" t="s">
        <v>474</v>
      </c>
      <c r="D2543" s="5" t="s">
        <v>153</v>
      </c>
      <c r="E2543" s="5" t="s">
        <v>174</v>
      </c>
      <c r="F2543" s="5" t="s">
        <v>174</v>
      </c>
      <c r="G2543" s="5" t="s">
        <v>94</v>
      </c>
      <c r="H2543" s="5" t="s">
        <v>319</v>
      </c>
      <c r="I2543">
        <v>1754.9104586904025</v>
      </c>
      <c r="J2543">
        <v>2994.0379017412224</v>
      </c>
      <c r="K2543">
        <v>246.09799549755476</v>
      </c>
      <c r="L2543">
        <v>299.94765913403404</v>
      </c>
      <c r="M2543">
        <v>1567.6569436499005</v>
      </c>
      <c r="N2543">
        <v>1068.9409865783359</v>
      </c>
      <c r="O2543">
        <v>1448.6223831820398</v>
      </c>
      <c r="P2543">
        <v>723.80456061892903</v>
      </c>
      <c r="Q2543">
        <v>720.20713087041361</v>
      </c>
      <c r="R2543">
        <v>564.30576354463051</v>
      </c>
      <c r="S2543">
        <v>955.79255288207958</v>
      </c>
      <c r="T2543">
        <v>1006.5357689061544</v>
      </c>
      <c r="U2543">
        <v>145.3437650300487</v>
      </c>
      <c r="V2543">
        <v>739.80379014602352</v>
      </c>
      <c r="W2543">
        <v>258.77028082808323</v>
      </c>
      <c r="X2543">
        <v>1548.0520125776654</v>
      </c>
      <c r="Y2543">
        <v>7322.5477187922734</v>
      </c>
      <c r="Z2543">
        <v>1668.8363048464041</v>
      </c>
      <c r="AA2543">
        <v>8842.6333848113427</v>
      </c>
      <c r="AB2543">
        <v>109.71239881077084</v>
      </c>
      <c r="AC2543">
        <v>1270.2481403595668</v>
      </c>
      <c r="AD2543">
        <v>3021.869354038191</v>
      </c>
      <c r="AE2543">
        <v>1509.8036533592317</v>
      </c>
      <c r="AF2543">
        <v>2192.0948361452811</v>
      </c>
      <c r="AG2543">
        <v>7369.8548999308623</v>
      </c>
      <c r="AH2543">
        <v>2765.6824890818943</v>
      </c>
      <c r="AI2543">
        <v>575.73845981432032</v>
      </c>
      <c r="AJ2543">
        <v>4054.2582820299099</v>
      </c>
      <c r="AK2543">
        <v>510.67598771222652</v>
      </c>
      <c r="AL2543">
        <v>57256.7890625</v>
      </c>
      <c r="AM2543">
        <v>43241.578125</v>
      </c>
      <c r="AN2543">
        <v>14015.20703125</v>
      </c>
      <c r="AO2543" s="5" t="s">
        <v>3111</v>
      </c>
    </row>
    <row r="2544" spans="1:41" ht="15" x14ac:dyDescent="0.25">
      <c r="A2544">
        <v>2019</v>
      </c>
      <c r="B2544" s="5" t="s">
        <v>1808</v>
      </c>
      <c r="C2544" s="5" t="s">
        <v>474</v>
      </c>
      <c r="D2544" s="5" t="s">
        <v>153</v>
      </c>
      <c r="E2544" s="5" t="s">
        <v>174</v>
      </c>
      <c r="F2544" s="5" t="s">
        <v>174</v>
      </c>
      <c r="G2544" s="5" t="s">
        <v>94</v>
      </c>
      <c r="H2544" s="5" t="s">
        <v>319</v>
      </c>
      <c r="I2544">
        <v>1344.5828217408891</v>
      </c>
      <c r="J2544">
        <v>2956.116873601949</v>
      </c>
      <c r="K2544">
        <v>287.67717310990201</v>
      </c>
      <c r="L2544">
        <v>273.26901495091522</v>
      </c>
      <c r="M2544">
        <v>1368.1320156664447</v>
      </c>
      <c r="N2544">
        <v>1065.9859107192663</v>
      </c>
      <c r="O2544">
        <v>1954.242218763909</v>
      </c>
      <c r="P2544">
        <v>849.93840008621498</v>
      </c>
      <c r="Q2544">
        <v>692.58353388810031</v>
      </c>
      <c r="R2544">
        <v>819.45758184430281</v>
      </c>
      <c r="S2544">
        <v>995.05324150137994</v>
      </c>
      <c r="T2544">
        <v>903.52762759867881</v>
      </c>
      <c r="U2544">
        <v>144.96598825027692</v>
      </c>
      <c r="V2544">
        <v>782.05335766596761</v>
      </c>
      <c r="W2544">
        <v>228.69288174108783</v>
      </c>
      <c r="X2544">
        <v>1466.7265154685219</v>
      </c>
      <c r="Y2544">
        <v>6871.8295676810631</v>
      </c>
      <c r="Z2544">
        <v>1648.6526566171642</v>
      </c>
      <c r="AA2544">
        <v>8960.9723162721293</v>
      </c>
      <c r="AB2544">
        <v>110.43115448428297</v>
      </c>
      <c r="AC2544">
        <v>1266.9465178105918</v>
      </c>
      <c r="AD2544">
        <v>2838.3475863621393</v>
      </c>
      <c r="AE2544">
        <v>1505.8793793311313</v>
      </c>
      <c r="AF2544">
        <v>2276.0279322513193</v>
      </c>
      <c r="AG2544">
        <v>8668.225298485997</v>
      </c>
      <c r="AH2544">
        <v>2522.4218284418462</v>
      </c>
      <c r="AI2544">
        <v>637.48893725017899</v>
      </c>
      <c r="AJ2544">
        <v>3707.2718542695807</v>
      </c>
      <c r="AK2544">
        <v>498.18509562297055</v>
      </c>
      <c r="AL2544">
        <v>57645.68359375</v>
      </c>
      <c r="AM2544">
        <v>43834.76171875</v>
      </c>
      <c r="AN2544">
        <v>13810.927734375</v>
      </c>
      <c r="AO2544" s="5" t="s">
        <v>3113</v>
      </c>
    </row>
    <row r="2545" spans="1:41" ht="15" x14ac:dyDescent="0.25">
      <c r="A2545">
        <v>2019</v>
      </c>
      <c r="B2545" s="5" t="s">
        <v>803</v>
      </c>
      <c r="C2545" s="5" t="s">
        <v>474</v>
      </c>
      <c r="D2545" s="5" t="s">
        <v>153</v>
      </c>
      <c r="E2545" s="5" t="s">
        <v>174</v>
      </c>
      <c r="F2545" s="5" t="s">
        <v>174</v>
      </c>
      <c r="G2545" s="5" t="s">
        <v>94</v>
      </c>
      <c r="H2545" s="5" t="s">
        <v>319</v>
      </c>
      <c r="I2545">
        <v>1322.2022675221699</v>
      </c>
      <c r="J2545">
        <v>3183.07</v>
      </c>
      <c r="K2545">
        <v>265.11811999999998</v>
      </c>
      <c r="L2545">
        <v>258</v>
      </c>
      <c r="M2545">
        <v>1300</v>
      </c>
      <c r="N2545">
        <v>1137.9192459000001</v>
      </c>
      <c r="O2545">
        <v>1439.2159999999999</v>
      </c>
      <c r="P2545">
        <v>1067</v>
      </c>
      <c r="Q2545">
        <v>699.53780462263808</v>
      </c>
      <c r="R2545">
        <v>831.33528250000006</v>
      </c>
      <c r="S2545">
        <v>1037.9389156471011</v>
      </c>
      <c r="T2545">
        <v>800</v>
      </c>
      <c r="U2545">
        <v>120</v>
      </c>
      <c r="V2545">
        <v>1022</v>
      </c>
      <c r="W2545">
        <v>273</v>
      </c>
      <c r="X2545">
        <v>1097.0588235294119</v>
      </c>
      <c r="Y2545">
        <v>8680</v>
      </c>
      <c r="Z2545">
        <v>983.60724000000016</v>
      </c>
      <c r="AA2545">
        <v>7290.3244700000014</v>
      </c>
      <c r="AB2545">
        <v>87</v>
      </c>
      <c r="AC2545">
        <v>1251.655</v>
      </c>
      <c r="AD2545">
        <v>2866.848413520001</v>
      </c>
      <c r="AE2545">
        <v>1200</v>
      </c>
      <c r="AF2545">
        <v>2415.3217413757038</v>
      </c>
      <c r="AG2545">
        <v>9371.705595648642</v>
      </c>
      <c r="AH2545">
        <v>2450</v>
      </c>
      <c r="AI2545">
        <v>635</v>
      </c>
      <c r="AJ2545">
        <v>4127</v>
      </c>
      <c r="AK2545">
        <v>496.24004000000002</v>
      </c>
      <c r="AL2545">
        <v>57708.09765625</v>
      </c>
      <c r="AM2545">
        <v>44960.6796875</v>
      </c>
      <c r="AN2545">
        <v>12747.4208984375</v>
      </c>
      <c r="AO2545" s="5" t="s">
        <v>1232</v>
      </c>
    </row>
    <row r="2546" spans="1:41" ht="15" x14ac:dyDescent="0.25">
      <c r="A2546">
        <v>2019</v>
      </c>
      <c r="B2546" s="5" t="s">
        <v>1806</v>
      </c>
      <c r="C2546" s="5" t="s">
        <v>474</v>
      </c>
      <c r="D2546" s="5" t="s">
        <v>153</v>
      </c>
      <c r="E2546" s="5" t="s">
        <v>174</v>
      </c>
      <c r="F2546" s="5" t="s">
        <v>174</v>
      </c>
      <c r="G2546" s="5" t="s">
        <v>94</v>
      </c>
      <c r="H2546" s="5" t="s">
        <v>319</v>
      </c>
      <c r="I2546">
        <v>1414.056328432695</v>
      </c>
      <c r="J2546">
        <v>4789.7726641062673</v>
      </c>
      <c r="K2546">
        <v>250.20973584664404</v>
      </c>
      <c r="L2546">
        <v>271.74418032524864</v>
      </c>
      <c r="M2546">
        <v>1293.5563379485914</v>
      </c>
      <c r="N2546">
        <v>985.45719733042995</v>
      </c>
      <c r="O2546">
        <v>1517.6656108730867</v>
      </c>
      <c r="P2546">
        <v>692.17857252657677</v>
      </c>
      <c r="Q2546">
        <v>592.30899718296814</v>
      </c>
      <c r="R2546">
        <v>716.80987521115208</v>
      </c>
      <c r="S2546">
        <v>824.46158860943365</v>
      </c>
      <c r="T2546">
        <v>984.43174759335352</v>
      </c>
      <c r="U2546">
        <v>145.22464770685178</v>
      </c>
      <c r="V2546">
        <v>740.374710169168</v>
      </c>
      <c r="W2546">
        <v>267.05787502680943</v>
      </c>
      <c r="X2546">
        <v>1310.5247639836518</v>
      </c>
      <c r="Y2546">
        <v>7077.6540853013812</v>
      </c>
      <c r="Z2546">
        <v>1320.7792613544161</v>
      </c>
      <c r="AA2546">
        <v>8876.0913282847669</v>
      </c>
      <c r="AB2546">
        <v>89.214127125647664</v>
      </c>
      <c r="AC2546">
        <v>1322.5481621508727</v>
      </c>
      <c r="AD2546">
        <v>2638.1673604283205</v>
      </c>
      <c r="AE2546">
        <v>1045.9587318179381</v>
      </c>
      <c r="AF2546">
        <v>2492.8339566427021</v>
      </c>
      <c r="AG2546">
        <v>7118.5227757989915</v>
      </c>
      <c r="AH2546">
        <v>2676.4238137694301</v>
      </c>
      <c r="AI2546">
        <v>586.55724960770647</v>
      </c>
      <c r="AJ2546">
        <v>4304.9511415873321</v>
      </c>
      <c r="AK2546">
        <v>496.31767274498242</v>
      </c>
      <c r="AL2546">
        <v>56841.84765625</v>
      </c>
      <c r="AM2546">
        <v>43907.265625</v>
      </c>
      <c r="AN2546">
        <v>12934.5888671875</v>
      </c>
      <c r="AO2546" s="5" t="s">
        <v>3112</v>
      </c>
    </row>
    <row r="2547" spans="1:41" ht="15" x14ac:dyDescent="0.25">
      <c r="A2547">
        <v>2019</v>
      </c>
      <c r="B2547" s="5" t="s">
        <v>1808</v>
      </c>
      <c r="C2547" s="5" t="s">
        <v>474</v>
      </c>
      <c r="D2547" s="5" t="s">
        <v>153</v>
      </c>
      <c r="E2547" s="5" t="s">
        <v>174</v>
      </c>
      <c r="F2547" s="5" t="s">
        <v>174</v>
      </c>
      <c r="G2547" s="5" t="s">
        <v>97</v>
      </c>
      <c r="H2547" s="5" t="s">
        <v>319</v>
      </c>
      <c r="I2547">
        <v>1449.737317622021</v>
      </c>
      <c r="J2547">
        <v>3187.3</v>
      </c>
      <c r="K2547">
        <v>308.04394663294158</v>
      </c>
      <c r="L2547">
        <v>291.25624204445319</v>
      </c>
      <c r="M2547">
        <v>1464.9997241093999</v>
      </c>
      <c r="N2547">
        <v>1137.184702813752</v>
      </c>
      <c r="O2547">
        <v>1946.612304</v>
      </c>
      <c r="P2547">
        <v>898.43991695999989</v>
      </c>
      <c r="Q2547">
        <v>741.27961157375012</v>
      </c>
      <c r="R2547">
        <v>904.57951712615488</v>
      </c>
      <c r="S2547">
        <v>1052.8547791631149</v>
      </c>
      <c r="T2547">
        <v>955.22719556249945</v>
      </c>
      <c r="U2547">
        <v>156.30320390399999</v>
      </c>
      <c r="V2547">
        <v>838</v>
      </c>
      <c r="W2547">
        <v>241.97995293619991</v>
      </c>
      <c r="X2547">
        <v>1550.424888</v>
      </c>
      <c r="Y2547">
        <v>7510.0602000000017</v>
      </c>
      <c r="Z2547">
        <v>1765.0294270893351</v>
      </c>
      <c r="AA2547">
        <v>9689.1125791940558</v>
      </c>
      <c r="AB2547">
        <v>110</v>
      </c>
      <c r="AC2547">
        <v>1331.23966</v>
      </c>
      <c r="AD2547">
        <v>3037.913974821342</v>
      </c>
      <c r="AE2547">
        <v>1641.184846269595</v>
      </c>
      <c r="AF2547">
        <v>2513.259950708758</v>
      </c>
      <c r="AG2547">
        <v>9670.1916668845406</v>
      </c>
      <c r="AH2547">
        <v>2725.0270957612611</v>
      </c>
      <c r="AI2547">
        <v>673.86707999999999</v>
      </c>
      <c r="AJ2547">
        <v>4014.8095677013739</v>
      </c>
      <c r="AK2547">
        <v>537.53052770018724</v>
      </c>
      <c r="AL2547">
        <v>62343.4453125</v>
      </c>
      <c r="AM2547">
        <v>47738.96875</v>
      </c>
      <c r="AN2547">
        <v>14604.4814453125</v>
      </c>
      <c r="AO2547" s="5" t="s">
        <v>3114</v>
      </c>
    </row>
    <row r="2548" spans="1:41" ht="15" x14ac:dyDescent="0.25">
      <c r="A2548">
        <v>2019</v>
      </c>
      <c r="B2548" s="5" t="s">
        <v>1807</v>
      </c>
      <c r="C2548" s="5" t="s">
        <v>474</v>
      </c>
      <c r="D2548" s="5" t="s">
        <v>153</v>
      </c>
      <c r="E2548" s="5" t="s">
        <v>174</v>
      </c>
      <c r="F2548" s="5" t="s">
        <v>174</v>
      </c>
      <c r="G2548" s="5" t="s">
        <v>97</v>
      </c>
      <c r="H2548" s="5" t="s">
        <v>319</v>
      </c>
      <c r="I2548">
        <v>1895.125267346154</v>
      </c>
      <c r="J2548">
        <v>3329.5</v>
      </c>
      <c r="K2548">
        <v>272.00029845226129</v>
      </c>
      <c r="L2548">
        <v>328.36620000000011</v>
      </c>
      <c r="M2548">
        <v>1713.2253927636309</v>
      </c>
      <c r="N2548">
        <v>1201</v>
      </c>
      <c r="O2548">
        <v>1672.4</v>
      </c>
      <c r="P2548">
        <v>799.38593032345216</v>
      </c>
      <c r="Q2548">
        <v>826.65256267747418</v>
      </c>
      <c r="R2548">
        <v>634.82539134043839</v>
      </c>
      <c r="S2548">
        <v>1097.0571233766079</v>
      </c>
      <c r="T2548">
        <v>1187.686305646874</v>
      </c>
      <c r="U2548">
        <v>159.42926798208001</v>
      </c>
      <c r="V2548">
        <v>811</v>
      </c>
      <c r="W2548">
        <v>278.28248401439998</v>
      </c>
      <c r="X2548">
        <v>1786.1824814700001</v>
      </c>
      <c r="Y2548">
        <v>8522.6625000000004</v>
      </c>
      <c r="Z2548">
        <v>1914.99</v>
      </c>
      <c r="AA2548">
        <v>9809.8316487678621</v>
      </c>
      <c r="AB2548">
        <v>109</v>
      </c>
      <c r="AC2548">
        <v>1454.1876906174709</v>
      </c>
      <c r="AD2548">
        <v>3641.921518746733</v>
      </c>
      <c r="AE2548">
        <v>1623.64824</v>
      </c>
      <c r="AF2548">
        <v>2399.819573337229</v>
      </c>
      <c r="AG2548">
        <v>8387</v>
      </c>
      <c r="AH2548">
        <v>3281.208820323985</v>
      </c>
      <c r="AI2548">
        <v>619.1511955200001</v>
      </c>
      <c r="AJ2548">
        <v>4790.8230880724641</v>
      </c>
      <c r="AK2548">
        <v>600.40438085165999</v>
      </c>
      <c r="AL2548">
        <v>65146.76953125</v>
      </c>
      <c r="AM2548">
        <v>48888.25</v>
      </c>
      <c r="AN2548">
        <v>16258.5205078125</v>
      </c>
      <c r="AO2548" s="5" t="s">
        <v>3116</v>
      </c>
    </row>
    <row r="2549" spans="1:41" ht="15" x14ac:dyDescent="0.25">
      <c r="A2549">
        <v>2019</v>
      </c>
      <c r="B2549" s="5" t="s">
        <v>1806</v>
      </c>
      <c r="C2549" s="5" t="s">
        <v>474</v>
      </c>
      <c r="D2549" s="5" t="s">
        <v>153</v>
      </c>
      <c r="E2549" s="5" t="s">
        <v>174</v>
      </c>
      <c r="F2549" s="5" t="s">
        <v>174</v>
      </c>
      <c r="G2549" s="5" t="s">
        <v>97</v>
      </c>
      <c r="H2549" s="5" t="s">
        <v>319</v>
      </c>
      <c r="I2549">
        <v>1532.18011712404</v>
      </c>
      <c r="J2549">
        <v>4570.3517611770003</v>
      </c>
      <c r="K2549">
        <v>288</v>
      </c>
      <c r="L2549">
        <v>298.43304110496001</v>
      </c>
      <c r="M2549">
        <v>1419.134285743864</v>
      </c>
      <c r="N2549">
        <v>1114.465374902587</v>
      </c>
      <c r="O2549">
        <v>1672.4</v>
      </c>
      <c r="P2549">
        <v>766.8</v>
      </c>
      <c r="Q2549">
        <v>655.44527840400008</v>
      </c>
      <c r="R2549">
        <v>783.74094431717913</v>
      </c>
      <c r="S2549">
        <v>909.65220316406226</v>
      </c>
      <c r="T2549">
        <v>1113.3056814843751</v>
      </c>
      <c r="U2549">
        <v>127</v>
      </c>
      <c r="V2549">
        <v>817</v>
      </c>
      <c r="W2549">
        <v>287.2513754548246</v>
      </c>
      <c r="X2549">
        <v>1525.8424782233919</v>
      </c>
      <c r="Y2549">
        <v>8810</v>
      </c>
      <c r="Z2549">
        <v>1434.1880000000001</v>
      </c>
      <c r="AA2549">
        <v>9869.3718224593304</v>
      </c>
      <c r="AB2549">
        <v>87</v>
      </c>
      <c r="AC2549">
        <v>1491.313312518098</v>
      </c>
      <c r="AD2549">
        <v>2896.8523180000002</v>
      </c>
      <c r="AE2549">
        <v>1157.6495126324151</v>
      </c>
      <c r="AF2549">
        <v>2737.663113006397</v>
      </c>
      <c r="AG2549">
        <v>7885.035761500053</v>
      </c>
      <c r="AH2549">
        <v>2962.35</v>
      </c>
      <c r="AI2549">
        <v>631.53421943040007</v>
      </c>
      <c r="AJ2549">
        <v>4797.7072999458378</v>
      </c>
      <c r="AK2549">
        <v>515</v>
      </c>
      <c r="AL2549">
        <v>63156.66796875</v>
      </c>
      <c r="AM2549">
        <v>48848.34375</v>
      </c>
      <c r="AN2549">
        <v>14308.322265625</v>
      </c>
      <c r="AO2549" s="5" t="s">
        <v>3115</v>
      </c>
    </row>
    <row r="2550" spans="1:41" ht="15" x14ac:dyDescent="0.25">
      <c r="A2550">
        <v>2019</v>
      </c>
      <c r="B2550" s="5" t="s">
        <v>803</v>
      </c>
      <c r="C2550" s="5" t="s">
        <v>474</v>
      </c>
      <c r="D2550" s="5" t="s">
        <v>153</v>
      </c>
      <c r="E2550" s="5" t="s">
        <v>174</v>
      </c>
      <c r="F2550" s="5" t="s">
        <v>174</v>
      </c>
      <c r="G2550" s="5" t="s">
        <v>97</v>
      </c>
      <c r="H2550" s="5" t="s">
        <v>319</v>
      </c>
      <c r="I2550">
        <v>1382.598318523897</v>
      </c>
      <c r="J2550">
        <v>3383.6034099999988</v>
      </c>
      <c r="K2550">
        <v>273.93117654503999</v>
      </c>
      <c r="L2550">
        <v>272.44954799999999</v>
      </c>
      <c r="M2550">
        <v>1352.5</v>
      </c>
      <c r="N2550">
        <v>1182.4956063853219</v>
      </c>
      <c r="O2550">
        <v>1583.6</v>
      </c>
      <c r="P2550">
        <v>1133.417549</v>
      </c>
      <c r="Q2550">
        <v>727.51931680754331</v>
      </c>
      <c r="R2550">
        <v>854.77478079008733</v>
      </c>
      <c r="S2550">
        <v>1075.6399708801509</v>
      </c>
      <c r="T2550">
        <v>798.48327500000005</v>
      </c>
      <c r="U2550">
        <v>122.41200000000001</v>
      </c>
      <c r="V2550">
        <v>25</v>
      </c>
      <c r="W2550">
        <v>284.58639299999987</v>
      </c>
      <c r="X2550">
        <v>1164.2076</v>
      </c>
      <c r="Y2550">
        <v>9109.6698999999971</v>
      </c>
      <c r="Z2550">
        <v>1023.34398888876</v>
      </c>
      <c r="AA2550">
        <v>7717.7595936700582</v>
      </c>
      <c r="AB2550">
        <v>87</v>
      </c>
      <c r="AC2550">
        <v>1300.6866600000001</v>
      </c>
      <c r="AD2550">
        <v>2982.666222577795</v>
      </c>
      <c r="AE2550">
        <v>1248.48</v>
      </c>
      <c r="AF2550">
        <v>2550.5942508231919</v>
      </c>
      <c r="AG2550">
        <v>9964.8200188674091</v>
      </c>
      <c r="AH2550">
        <v>2603.7849445562501</v>
      </c>
      <c r="AI2550">
        <v>660.65400000000011</v>
      </c>
      <c r="AJ2550">
        <v>4379.6054159999994</v>
      </c>
      <c r="AK2550">
        <v>516.28813761600009</v>
      </c>
      <c r="AL2550">
        <v>59762.57421875</v>
      </c>
      <c r="AM2550">
        <v>46379.23046875</v>
      </c>
      <c r="AN2550">
        <v>13383.3427734375</v>
      </c>
      <c r="AO2550" s="5" t="s">
        <v>1233</v>
      </c>
    </row>
    <row r="2551" spans="1:41" ht="15" x14ac:dyDescent="0.25">
      <c r="A2551">
        <v>2019</v>
      </c>
      <c r="B2551" s="5" t="s">
        <v>1808</v>
      </c>
      <c r="C2551" s="5" t="s">
        <v>474</v>
      </c>
      <c r="D2551" s="5" t="s">
        <v>153</v>
      </c>
      <c r="E2551" s="5" t="s">
        <v>177</v>
      </c>
      <c r="F2551" s="5" t="s">
        <v>177</v>
      </c>
      <c r="G2551" s="5" t="s">
        <v>94</v>
      </c>
      <c r="H2551" s="5" t="s">
        <v>319</v>
      </c>
      <c r="I2551">
        <v>3028.8253916280155</v>
      </c>
      <c r="J2551">
        <v>3967.9646093112451</v>
      </c>
      <c r="K2551">
        <v>180.29873730339912</v>
      </c>
      <c r="L2551">
        <v>376.48213210863497</v>
      </c>
      <c r="M2551">
        <v>1851.8006680662402</v>
      </c>
      <c r="N2551">
        <v>1513.219166674352</v>
      </c>
      <c r="O2551">
        <v>2234.7249989273992</v>
      </c>
      <c r="P2551">
        <v>3564.3492282645111</v>
      </c>
      <c r="Q2551">
        <v>1280.31671885988</v>
      </c>
      <c r="R2551">
        <v>2340.1365554805784</v>
      </c>
      <c r="S2551">
        <v>3358.8860403966669</v>
      </c>
      <c r="T2551">
        <v>1932.5452034749519</v>
      </c>
      <c r="U2551">
        <v>258.5092934518442</v>
      </c>
      <c r="V2551">
        <v>2442.5363532750953</v>
      </c>
      <c r="W2551">
        <v>1942.5843993371595</v>
      </c>
      <c r="X2551">
        <v>2646.0107750103175</v>
      </c>
      <c r="Y2551">
        <v>16969.252765889411</v>
      </c>
      <c r="Z2551">
        <v>768.08478718227218</v>
      </c>
      <c r="AA2551">
        <v>10485.567088480857</v>
      </c>
      <c r="AB2551">
        <v>787.07295559707131</v>
      </c>
      <c r="AC2551">
        <v>3126.205591491429</v>
      </c>
      <c r="AD2551">
        <v>1673.05508058737</v>
      </c>
      <c r="AE2551">
        <v>4485.0148494250916</v>
      </c>
      <c r="AF2551">
        <v>6719.2337905755085</v>
      </c>
      <c r="AG2551">
        <v>41967.10526812762</v>
      </c>
      <c r="AH2551">
        <v>3796.5167267013835</v>
      </c>
      <c r="AI2551">
        <v>1164.5467200160749</v>
      </c>
      <c r="AJ2551">
        <v>4360.9043566210376</v>
      </c>
      <c r="AK2551">
        <v>2270.6884102645849</v>
      </c>
      <c r="AL2551">
        <v>131492.453125</v>
      </c>
      <c r="AM2551">
        <v>107653.7109375</v>
      </c>
      <c r="AN2551">
        <v>23838.73046875</v>
      </c>
      <c r="AO2551" s="5" t="s">
        <v>3119</v>
      </c>
    </row>
    <row r="2552" spans="1:41" ht="15" x14ac:dyDescent="0.25">
      <c r="A2552">
        <v>2019</v>
      </c>
      <c r="B2552" s="5" t="s">
        <v>1806</v>
      </c>
      <c r="C2552" s="5" t="s">
        <v>474</v>
      </c>
      <c r="D2552" s="5" t="s">
        <v>153</v>
      </c>
      <c r="E2552" s="5" t="s">
        <v>177</v>
      </c>
      <c r="F2552" s="5" t="s">
        <v>177</v>
      </c>
      <c r="G2552" s="5" t="s">
        <v>94</v>
      </c>
      <c r="H2552" s="5" t="s">
        <v>319</v>
      </c>
      <c r="I2552">
        <v>6129.2777198102704</v>
      </c>
      <c r="J2552">
        <v>574.25185276278955</v>
      </c>
      <c r="K2552">
        <v>0</v>
      </c>
      <c r="L2552">
        <v>165.81522248525548</v>
      </c>
      <c r="M2552">
        <v>2200.7289606867912</v>
      </c>
      <c r="N2552">
        <v>2124.7318552223214</v>
      </c>
      <c r="O2552">
        <v>1938.1000030744149</v>
      </c>
      <c r="P2552">
        <v>3589.0740797674348</v>
      </c>
      <c r="Q2552">
        <v>1422.9705225824484</v>
      </c>
      <c r="R2552">
        <v>2286.7502108952217</v>
      </c>
      <c r="S2552">
        <v>2024.2377809888333</v>
      </c>
      <c r="T2552">
        <v>2645.6603216571375</v>
      </c>
      <c r="U2552">
        <v>260.71826517450558</v>
      </c>
      <c r="V2552">
        <v>3079.4255604404593</v>
      </c>
      <c r="W2552">
        <v>1133.121959469433</v>
      </c>
      <c r="X2552">
        <v>4742.5061890198795</v>
      </c>
      <c r="Y2552">
        <v>16774.306799095913</v>
      </c>
      <c r="Z2552">
        <v>1374.3809419692768</v>
      </c>
      <c r="AA2552">
        <v>16453.592084087075</v>
      </c>
      <c r="AB2552">
        <v>803.95259386790542</v>
      </c>
      <c r="AC2552">
        <v>2868.6894211440544</v>
      </c>
      <c r="AD2552">
        <v>2083.9020811973355</v>
      </c>
      <c r="AE2552">
        <v>3718.0465058230097</v>
      </c>
      <c r="AF2552">
        <v>8111.3577416715952</v>
      </c>
      <c r="AG2552">
        <v>43325.492111263542</v>
      </c>
      <c r="AH2552">
        <v>7062.8272687308254</v>
      </c>
      <c r="AI2552">
        <v>1163.8854515817254</v>
      </c>
      <c r="AJ2552">
        <v>4583.9441784602996</v>
      </c>
      <c r="AK2552">
        <v>1658.1522248525548</v>
      </c>
      <c r="AL2552">
        <v>144299.90625</v>
      </c>
      <c r="AM2552">
        <v>116842.828125</v>
      </c>
      <c r="AN2552">
        <v>27457.07421875</v>
      </c>
      <c r="AO2552" s="5" t="s">
        <v>3118</v>
      </c>
    </row>
    <row r="2553" spans="1:41" ht="15" x14ac:dyDescent="0.25">
      <c r="A2553">
        <v>2019</v>
      </c>
      <c r="B2553" s="5" t="s">
        <v>1807</v>
      </c>
      <c r="C2553" s="5" t="s">
        <v>474</v>
      </c>
      <c r="D2553" s="5" t="s">
        <v>153</v>
      </c>
      <c r="E2553" s="5" t="s">
        <v>177</v>
      </c>
      <c r="F2553" s="5" t="s">
        <v>177</v>
      </c>
      <c r="G2553" s="5" t="s">
        <v>94</v>
      </c>
      <c r="H2553" s="5" t="s">
        <v>319</v>
      </c>
      <c r="I2553">
        <v>4332.533136986528</v>
      </c>
      <c r="J2553">
        <v>4880.8388986125819</v>
      </c>
      <c r="K2553">
        <v>701.9589975764585</v>
      </c>
      <c r="L2553">
        <v>162.75683383212515</v>
      </c>
      <c r="M2553">
        <v>1811.2096708989827</v>
      </c>
      <c r="N2553">
        <v>3416.182399667488</v>
      </c>
      <c r="O2553">
        <v>1887.2545666990395</v>
      </c>
      <c r="P2553">
        <v>2720.6661833533353</v>
      </c>
      <c r="Q2553">
        <v>897.8299058642898</v>
      </c>
      <c r="R2553">
        <v>2498.6193600537931</v>
      </c>
      <c r="S2553">
        <v>2579.5018827505446</v>
      </c>
      <c r="T2553">
        <v>2717.6465760466172</v>
      </c>
      <c r="U2553">
        <v>266.73197876013091</v>
      </c>
      <c r="V2553">
        <v>2758.9145425717693</v>
      </c>
      <c r="W2553">
        <v>2021.093627890491</v>
      </c>
      <c r="X2553">
        <v>2793.8696731094142</v>
      </c>
      <c r="Y2553">
        <v>16067.330479048944</v>
      </c>
      <c r="Z2553">
        <v>2038.2349320349626</v>
      </c>
      <c r="AA2553">
        <v>12554.048561274105</v>
      </c>
      <c r="AB2553">
        <v>789.12404282242505</v>
      </c>
      <c r="AC2553">
        <v>2429.7773461394568</v>
      </c>
      <c r="AD2553">
        <v>1662.7970902329671</v>
      </c>
      <c r="AE2553">
        <v>4481.4782191909526</v>
      </c>
      <c r="AF2553">
        <v>7138.3516730824467</v>
      </c>
      <c r="AG2553">
        <v>43621.247152854921</v>
      </c>
      <c r="AH2553">
        <v>5984.1396736782426</v>
      </c>
      <c r="AI2553">
        <v>1142.4180977084852</v>
      </c>
      <c r="AJ2553">
        <v>4745.0951963001708</v>
      </c>
      <c r="AK2553">
        <v>2284.2282478125512</v>
      </c>
      <c r="AL2553">
        <v>141385.890625</v>
      </c>
      <c r="AM2553">
        <v>115010.6328125</v>
      </c>
      <c r="AN2553">
        <v>26375.244140625</v>
      </c>
      <c r="AO2553" s="5" t="s">
        <v>3117</v>
      </c>
    </row>
    <row r="2554" spans="1:41" ht="15" x14ac:dyDescent="0.25">
      <c r="A2554">
        <v>2019</v>
      </c>
      <c r="B2554" s="5" t="s">
        <v>803</v>
      </c>
      <c r="C2554" s="5" t="s">
        <v>474</v>
      </c>
      <c r="D2554" s="5" t="s">
        <v>153</v>
      </c>
      <c r="E2554" s="5" t="s">
        <v>177</v>
      </c>
      <c r="F2554" s="5" t="s">
        <v>177</v>
      </c>
      <c r="G2554" s="5" t="s">
        <v>94</v>
      </c>
      <c r="H2554" s="5" t="s">
        <v>319</v>
      </c>
      <c r="I2554">
        <v>6240.6339438313807</v>
      </c>
      <c r="J2554">
        <v>3225.586170018667</v>
      </c>
      <c r="K2554">
        <v>150.875</v>
      </c>
      <c r="L2554">
        <v>267.45656000000002</v>
      </c>
      <c r="M2554">
        <v>2231.450316214999</v>
      </c>
      <c r="N2554">
        <v>1513.6489894372289</v>
      </c>
      <c r="O2554">
        <v>1845</v>
      </c>
      <c r="P2554">
        <v>3860.4</v>
      </c>
      <c r="Q2554">
        <v>732.68756121449564</v>
      </c>
      <c r="R2554">
        <v>1970</v>
      </c>
      <c r="S2554">
        <v>2964.3267591281869</v>
      </c>
      <c r="T2554">
        <v>2400</v>
      </c>
      <c r="U2554">
        <v>250</v>
      </c>
      <c r="V2554">
        <v>2072</v>
      </c>
      <c r="W2554">
        <v>1935</v>
      </c>
      <c r="X2554">
        <v>2865.6862745098042</v>
      </c>
      <c r="Y2554">
        <v>17364</v>
      </c>
      <c r="Z2554">
        <v>941.16200000000003</v>
      </c>
      <c r="AA2554">
        <v>15067.04936804197</v>
      </c>
      <c r="AB2554">
        <v>784</v>
      </c>
      <c r="AC2554">
        <v>2123.8560000000002</v>
      </c>
      <c r="AD2554">
        <v>1789.7670000000001</v>
      </c>
      <c r="AE2554">
        <v>4883</v>
      </c>
      <c r="AF2554">
        <v>6891</v>
      </c>
      <c r="AG2554">
        <v>42092.767615124947</v>
      </c>
      <c r="AH2554">
        <v>3497.820597781817</v>
      </c>
      <c r="AI2554">
        <v>1160</v>
      </c>
      <c r="AJ2554">
        <v>4357.6564349710188</v>
      </c>
      <c r="AK2554">
        <v>2253.5050000000001</v>
      </c>
      <c r="AL2554">
        <v>137730.328125</v>
      </c>
      <c r="AM2554">
        <v>113852.90625</v>
      </c>
      <c r="AN2554">
        <v>23877.431640625</v>
      </c>
      <c r="AO2554" s="5" t="s">
        <v>1234</v>
      </c>
    </row>
    <row r="2555" spans="1:41" ht="15" x14ac:dyDescent="0.25">
      <c r="A2555">
        <v>2019</v>
      </c>
      <c r="B2555" s="5" t="s">
        <v>1806</v>
      </c>
      <c r="C2555" s="5" t="s">
        <v>474</v>
      </c>
      <c r="D2555" s="5" t="s">
        <v>153</v>
      </c>
      <c r="E2555" s="5" t="s">
        <v>177</v>
      </c>
      <c r="F2555" s="5" t="s">
        <v>177</v>
      </c>
      <c r="G2555" s="5" t="s">
        <v>97</v>
      </c>
      <c r="H2555" s="5" t="s">
        <v>319</v>
      </c>
      <c r="I2555">
        <v>6641.2895057961341</v>
      </c>
      <c r="J2555">
        <v>585</v>
      </c>
      <c r="K2555"/>
      <c r="L2555">
        <v>182.10046319498881</v>
      </c>
      <c r="M2555">
        <v>2414.3748749999991</v>
      </c>
      <c r="N2555">
        <v>2402.8847625371081</v>
      </c>
      <c r="O2555">
        <v>2226</v>
      </c>
      <c r="P2555">
        <v>3976</v>
      </c>
      <c r="Q2555">
        <v>1574.6499120738961</v>
      </c>
      <c r="R2555">
        <v>2500.2721526075411</v>
      </c>
      <c r="S2555">
        <v>2233.399812246093</v>
      </c>
      <c r="T2555">
        <v>2992.0090189892571</v>
      </c>
      <c r="U2555">
        <v>228</v>
      </c>
      <c r="V2555">
        <v>3398</v>
      </c>
      <c r="W2555">
        <v>1218.8026336350699</v>
      </c>
      <c r="X2555">
        <v>5522.2603327658062</v>
      </c>
      <c r="Y2555">
        <v>18368</v>
      </c>
      <c r="Z2555">
        <v>1548.147479753479</v>
      </c>
      <c r="AA2555">
        <v>18294.83407583513</v>
      </c>
      <c r="AB2555">
        <v>784</v>
      </c>
      <c r="AC2555">
        <v>3234.751554358842</v>
      </c>
      <c r="AD2555">
        <v>2288.2386708860749</v>
      </c>
      <c r="AE2555">
        <v>4115.0712685668923</v>
      </c>
      <c r="AF2555">
        <v>8908</v>
      </c>
      <c r="AG2555">
        <v>47989.045250688963</v>
      </c>
      <c r="AH2555">
        <v>7714.3324108568222</v>
      </c>
      <c r="AI2555">
        <v>1253.1317116319999</v>
      </c>
      <c r="AJ2555">
        <v>5108.6346219098104</v>
      </c>
      <c r="AK2555">
        <v>1821</v>
      </c>
      <c r="AL2555">
        <v>159522.21875</v>
      </c>
      <c r="AM2555">
        <v>129054.6796875</v>
      </c>
      <c r="AN2555">
        <v>30467.548828125</v>
      </c>
      <c r="AO2555" s="5" t="s">
        <v>3122</v>
      </c>
    </row>
    <row r="2556" spans="1:41" ht="15" x14ac:dyDescent="0.25">
      <c r="A2556">
        <v>2019</v>
      </c>
      <c r="B2556" s="5" t="s">
        <v>803</v>
      </c>
      <c r="C2556" s="5" t="s">
        <v>474</v>
      </c>
      <c r="D2556" s="5" t="s">
        <v>153</v>
      </c>
      <c r="E2556" s="5" t="s">
        <v>177</v>
      </c>
      <c r="F2556" s="5" t="s">
        <v>177</v>
      </c>
      <c r="G2556" s="5" t="s">
        <v>97</v>
      </c>
      <c r="H2556" s="5" t="s">
        <v>319</v>
      </c>
      <c r="I2556">
        <v>6786.5586446475654</v>
      </c>
      <c r="J2556">
        <v>3428.798098729842</v>
      </c>
      <c r="K2556">
        <v>155.89038675</v>
      </c>
      <c r="L2556">
        <v>282.43573209936011</v>
      </c>
      <c r="M2556">
        <v>2321.6009089900849</v>
      </c>
      <c r="N2556">
        <v>1572.9440257453921</v>
      </c>
      <c r="O2556">
        <v>2088</v>
      </c>
      <c r="P2556">
        <v>4100.6983188000004</v>
      </c>
      <c r="Q2556">
        <v>761.99506366307537</v>
      </c>
      <c r="R2556">
        <v>2025.5441499999999</v>
      </c>
      <c r="S2556">
        <v>3072</v>
      </c>
      <c r="T2556">
        <v>2421.2073500000001</v>
      </c>
      <c r="U2556">
        <v>255.02500000000001</v>
      </c>
      <c r="V2556">
        <v>51</v>
      </c>
      <c r="W2556">
        <v>2017.123335</v>
      </c>
      <c r="X2556">
        <v>3041.0891999999999</v>
      </c>
      <c r="Y2556">
        <v>18266</v>
      </c>
      <c r="Z2556">
        <v>979.18400363799981</v>
      </c>
      <c r="AA2556">
        <v>15950.437499321109</v>
      </c>
      <c r="AB2556">
        <v>784</v>
      </c>
      <c r="AC2556">
        <v>2207.0547999999999</v>
      </c>
      <c r="AD2556">
        <v>1862.0717970329999</v>
      </c>
      <c r="AE2556">
        <v>5080.2731999999996</v>
      </c>
      <c r="AF2556">
        <v>7276.9373459999997</v>
      </c>
      <c r="AG2556">
        <v>44756.725347356572</v>
      </c>
      <c r="AH2556">
        <v>3711.9152009308459</v>
      </c>
      <c r="AI2556">
        <v>1206.864</v>
      </c>
      <c r="AJ2556">
        <v>4624.3798700427242</v>
      </c>
      <c r="AK2556">
        <v>2307.9466155</v>
      </c>
      <c r="AL2556">
        <v>143395.703125</v>
      </c>
      <c r="AM2556">
        <v>118405.9921875</v>
      </c>
      <c r="AN2556">
        <v>24989.708984375</v>
      </c>
      <c r="AO2556" s="5" t="s">
        <v>1235</v>
      </c>
    </row>
    <row r="2557" spans="1:41" ht="15" x14ac:dyDescent="0.25">
      <c r="A2557">
        <v>2019</v>
      </c>
      <c r="B2557" s="5" t="s">
        <v>1808</v>
      </c>
      <c r="C2557" s="5" t="s">
        <v>474</v>
      </c>
      <c r="D2557" s="5" t="s">
        <v>153</v>
      </c>
      <c r="E2557" s="5" t="s">
        <v>177</v>
      </c>
      <c r="F2557" s="5" t="s">
        <v>177</v>
      </c>
      <c r="G2557" s="5" t="s">
        <v>97</v>
      </c>
      <c r="H2557" s="5" t="s">
        <v>319</v>
      </c>
      <c r="I2557">
        <v>3333</v>
      </c>
      <c r="J2557">
        <v>4244.1598166213553</v>
      </c>
      <c r="K2557">
        <v>193.06340510603181</v>
      </c>
      <c r="L2557">
        <v>401.26309605404867</v>
      </c>
      <c r="M2557">
        <v>1982.913517670399</v>
      </c>
      <c r="N2557">
        <v>1614.2893363248511</v>
      </c>
      <c r="O2557">
        <v>2226</v>
      </c>
      <c r="P2557">
        <v>3767.7479030640002</v>
      </c>
      <c r="Q2557">
        <v>1370.3367660501881</v>
      </c>
      <c r="R2557">
        <v>2583.220464690367</v>
      </c>
      <c r="S2557">
        <v>3554</v>
      </c>
      <c r="T2557">
        <v>2043.124834953124</v>
      </c>
      <c r="U2557">
        <v>278.72628120000002</v>
      </c>
      <c r="V2557">
        <v>2616</v>
      </c>
      <c r="W2557">
        <v>2055.448678365</v>
      </c>
      <c r="X2557">
        <v>2797.0047014400002</v>
      </c>
      <c r="Y2557">
        <v>18051</v>
      </c>
      <c r="Z2557">
        <v>822.30313731339641</v>
      </c>
      <c r="AA2557">
        <v>11337.59109962836</v>
      </c>
      <c r="AB2557">
        <v>784</v>
      </c>
      <c r="AC2557">
        <v>3343.6320399360002</v>
      </c>
      <c r="AD2557">
        <v>1790.6888622039751</v>
      </c>
      <c r="AE2557">
        <v>4888</v>
      </c>
      <c r="AF2557">
        <v>7419.5843319895321</v>
      </c>
      <c r="AG2557">
        <v>46818.113013052011</v>
      </c>
      <c r="AH2557">
        <v>4093.4272598760381</v>
      </c>
      <c r="AI2557">
        <v>1231.00128</v>
      </c>
      <c r="AJ2557">
        <v>4722.6643264989989</v>
      </c>
      <c r="AK2557">
        <v>2438.609474696475</v>
      </c>
      <c r="AL2557">
        <v>142800.90625</v>
      </c>
      <c r="AM2557">
        <v>117611.625</v>
      </c>
      <c r="AN2557">
        <v>25189.283203125</v>
      </c>
      <c r="AO2557" s="5" t="s">
        <v>3120</v>
      </c>
    </row>
    <row r="2558" spans="1:41" ht="15" x14ac:dyDescent="0.25">
      <c r="A2558">
        <v>2019</v>
      </c>
      <c r="B2558" s="5" t="s">
        <v>1807</v>
      </c>
      <c r="C2558" s="5" t="s">
        <v>474</v>
      </c>
      <c r="D2558" s="5" t="s">
        <v>153</v>
      </c>
      <c r="E2558" s="5" t="s">
        <v>177</v>
      </c>
      <c r="F2558" s="5" t="s">
        <v>177</v>
      </c>
      <c r="G2558" s="5" t="s">
        <v>97</v>
      </c>
      <c r="H2558" s="5" t="s">
        <v>319</v>
      </c>
      <c r="I2558">
        <v>4678.69627128718</v>
      </c>
      <c r="J2558">
        <v>5376.7661681366108</v>
      </c>
      <c r="K2558">
        <v>775.84157666958322</v>
      </c>
      <c r="L2558">
        <v>178.17723000000001</v>
      </c>
      <c r="M2558">
        <v>1979.3937776836599</v>
      </c>
      <c r="N2558">
        <v>3840</v>
      </c>
      <c r="O2558">
        <v>2226</v>
      </c>
      <c r="P2558">
        <v>3004.764526793982</v>
      </c>
      <c r="Q2558">
        <v>1024.0061305789859</v>
      </c>
      <c r="R2558">
        <v>2810.8644559883091</v>
      </c>
      <c r="S2558">
        <v>2774</v>
      </c>
      <c r="T2558">
        <v>2951.906886277834</v>
      </c>
      <c r="U2558">
        <v>292.58141284800001</v>
      </c>
      <c r="V2558">
        <v>3026</v>
      </c>
      <c r="W2558">
        <v>2173.4913043152001</v>
      </c>
      <c r="X2558">
        <v>3217.8296877900002</v>
      </c>
      <c r="Y2558">
        <v>17554</v>
      </c>
      <c r="Z2558">
        <v>2222</v>
      </c>
      <c r="AA2558">
        <v>13927.197649977301</v>
      </c>
      <c r="AB2558">
        <v>784</v>
      </c>
      <c r="AC2558">
        <v>2781.6236807849259</v>
      </c>
      <c r="AD2558">
        <v>1896.477721655252</v>
      </c>
      <c r="AE2558">
        <v>4819.3976792930989</v>
      </c>
      <c r="AF2558">
        <v>7814.7878385369604</v>
      </c>
      <c r="AG2558">
        <v>49851</v>
      </c>
      <c r="AH2558">
        <v>7046.624961425201</v>
      </c>
      <c r="AI2558">
        <v>1228.5605016000002</v>
      </c>
      <c r="AJ2558">
        <v>5607.1690652512034</v>
      </c>
      <c r="AK2558">
        <v>2544.975690185312</v>
      </c>
      <c r="AL2558">
        <v>158408.140625</v>
      </c>
      <c r="AM2558">
        <v>128809.0390625</v>
      </c>
      <c r="AN2558">
        <v>29599.10546875</v>
      </c>
      <c r="AO2558" s="5" t="s">
        <v>3121</v>
      </c>
    </row>
    <row r="2559" spans="1:41" ht="15" x14ac:dyDescent="0.25">
      <c r="A2559">
        <v>2019</v>
      </c>
      <c r="B2559" s="5" t="s">
        <v>1808</v>
      </c>
      <c r="C2559" s="5" t="s">
        <v>474</v>
      </c>
      <c r="D2559" s="5" t="s">
        <v>153</v>
      </c>
      <c r="E2559" s="5" t="s">
        <v>183</v>
      </c>
      <c r="F2559" s="5" t="s">
        <v>184</v>
      </c>
      <c r="G2559" s="5" t="s">
        <v>94</v>
      </c>
      <c r="H2559" s="5" t="s">
        <v>319</v>
      </c>
      <c r="I2559">
        <v>13594.803298431392</v>
      </c>
      <c r="J2559">
        <v>18800.489944792331</v>
      </c>
      <c r="K2559">
        <v>2670.3753010161436</v>
      </c>
      <c r="L2559">
        <v>3581.9866564069607</v>
      </c>
      <c r="M2559">
        <v>10532.658061610871</v>
      </c>
      <c r="N2559">
        <v>10463.365069588794</v>
      </c>
      <c r="O2559">
        <v>8192.2629605913298</v>
      </c>
      <c r="P2559">
        <v>10262.199531653518</v>
      </c>
      <c r="Q2559">
        <v>6120.482438916667</v>
      </c>
      <c r="R2559">
        <v>8580.2144508663296</v>
      </c>
      <c r="S2559">
        <v>12005.424996310885</v>
      </c>
      <c r="T2559">
        <v>11705.702375333994</v>
      </c>
      <c r="U2559">
        <v>2059.5508293870389</v>
      </c>
      <c r="V2559">
        <v>10684.716156147488</v>
      </c>
      <c r="W2559">
        <v>4809.075993873279</v>
      </c>
      <c r="X2559">
        <v>15439.881668240712</v>
      </c>
      <c r="Y2559">
        <v>57115.997018857372</v>
      </c>
      <c r="Z2559">
        <v>6533.5921257399568</v>
      </c>
      <c r="AA2559">
        <v>82698.814846603127</v>
      </c>
      <c r="AB2559">
        <v>2241.7524360309444</v>
      </c>
      <c r="AC2559">
        <v>10418.937480971819</v>
      </c>
      <c r="AD2559">
        <v>13873.276270344804</v>
      </c>
      <c r="AE2559">
        <v>13551.999756389458</v>
      </c>
      <c r="AF2559">
        <v>35729.356761722775</v>
      </c>
      <c r="AG2559">
        <v>110121.97915275923</v>
      </c>
      <c r="AH2559">
        <v>20193.647164879934</v>
      </c>
      <c r="AI2559">
        <v>4975.4254693100584</v>
      </c>
      <c r="AJ2559">
        <v>31306.455006446286</v>
      </c>
      <c r="AK2559">
        <v>8604.4560642654997</v>
      </c>
      <c r="AL2559">
        <v>546868.875</v>
      </c>
      <c r="AM2559">
        <v>431624.9375</v>
      </c>
      <c r="AN2559">
        <v>115243.9296875</v>
      </c>
      <c r="AO2559" s="5" t="s">
        <v>3125</v>
      </c>
    </row>
    <row r="2560" spans="1:41" ht="15" x14ac:dyDescent="0.25">
      <c r="A2560">
        <v>2019</v>
      </c>
      <c r="B2560" s="5" t="s">
        <v>803</v>
      </c>
      <c r="C2560" s="5" t="s">
        <v>474</v>
      </c>
      <c r="D2560" s="5" t="s">
        <v>153</v>
      </c>
      <c r="E2560" s="5" t="s">
        <v>183</v>
      </c>
      <c r="F2560" s="5" t="s">
        <v>184</v>
      </c>
      <c r="G2560" s="5" t="s">
        <v>94</v>
      </c>
      <c r="H2560" s="5" t="s">
        <v>319</v>
      </c>
      <c r="I2560">
        <v>23630.3763058722</v>
      </c>
      <c r="J2560">
        <v>19387.201086214958</v>
      </c>
      <c r="K2560">
        <v>2869.5324222041208</v>
      </c>
      <c r="L2560">
        <v>3816.89</v>
      </c>
      <c r="M2560">
        <v>11975.92548118235</v>
      </c>
      <c r="N2560">
        <v>10769.488706237231</v>
      </c>
      <c r="O2560">
        <v>6584.9759999999997</v>
      </c>
      <c r="P2560">
        <v>10778.3</v>
      </c>
      <c r="Q2560">
        <v>4794.2949163386274</v>
      </c>
      <c r="R2560">
        <v>8476.8571597695482</v>
      </c>
      <c r="S2560">
        <v>11593.44539246223</v>
      </c>
      <c r="T2560">
        <v>12200</v>
      </c>
      <c r="U2560">
        <v>2110.1570757190871</v>
      </c>
      <c r="V2560">
        <v>11052</v>
      </c>
      <c r="W2560">
        <v>4795</v>
      </c>
      <c r="X2560">
        <v>14339.215686274511</v>
      </c>
      <c r="Y2560">
        <v>61002</v>
      </c>
      <c r="Z2560">
        <v>6305.4829063291136</v>
      </c>
      <c r="AA2560">
        <v>78519.840772307172</v>
      </c>
      <c r="AB2560">
        <v>2156</v>
      </c>
      <c r="AC2560">
        <v>11268.89863</v>
      </c>
      <c r="AD2560">
        <v>13679.68343424</v>
      </c>
      <c r="AE2560">
        <v>14135</v>
      </c>
      <c r="AF2560">
        <v>36712.813184111437</v>
      </c>
      <c r="AG2560">
        <v>113395.1434275147</v>
      </c>
      <c r="AH2560">
        <v>25381.297387650458</v>
      </c>
      <c r="AI2560">
        <v>5890</v>
      </c>
      <c r="AJ2560">
        <v>29817.393988018779</v>
      </c>
      <c r="AK2560">
        <v>8426.5332747826087</v>
      </c>
      <c r="AL2560">
        <v>565863.8125</v>
      </c>
      <c r="AM2560">
        <v>445972.1875</v>
      </c>
      <c r="AN2560">
        <v>119891.6015625</v>
      </c>
      <c r="AO2560" s="5" t="s">
        <v>1236</v>
      </c>
    </row>
    <row r="2561" spans="1:41" ht="15" x14ac:dyDescent="0.25">
      <c r="A2561">
        <v>2019</v>
      </c>
      <c r="B2561" s="5" t="s">
        <v>1807</v>
      </c>
      <c r="C2561" s="5" t="s">
        <v>474</v>
      </c>
      <c r="D2561" s="5" t="s">
        <v>153</v>
      </c>
      <c r="E2561" s="5" t="s">
        <v>183</v>
      </c>
      <c r="F2561" s="5" t="s">
        <v>184</v>
      </c>
      <c r="G2561" s="5" t="s">
        <v>94</v>
      </c>
      <c r="H2561" s="5" t="s">
        <v>319</v>
      </c>
      <c r="I2561">
        <v>14674.760505638318</v>
      </c>
      <c r="J2561">
        <v>20667.732619246821</v>
      </c>
      <c r="K2561">
        <v>2697.4419483715265</v>
      </c>
      <c r="L2561">
        <v>2954.690782302861</v>
      </c>
      <c r="M2561">
        <v>10263.125977547028</v>
      </c>
      <c r="N2561">
        <v>10845.422909963814</v>
      </c>
      <c r="O2561">
        <v>6681.803152878917</v>
      </c>
      <c r="P2561">
        <v>9194.947376942584</v>
      </c>
      <c r="Q2561">
        <v>4668.2834128416544</v>
      </c>
      <c r="R2561">
        <v>8010.2722525527352</v>
      </c>
      <c r="S2561">
        <v>9630.3361452201789</v>
      </c>
      <c r="T2561">
        <v>11977.775649983238</v>
      </c>
      <c r="U2561">
        <v>2427.7740983907488</v>
      </c>
      <c r="V2561">
        <v>10090.521083284199</v>
      </c>
      <c r="W2561">
        <v>4416.4726141275796</v>
      </c>
      <c r="X2561">
        <v>16137.494817114442</v>
      </c>
      <c r="Y2561">
        <v>57996.591004372618</v>
      </c>
      <c r="Z2561">
        <v>6978.3124858263682</v>
      </c>
      <c r="AA2561">
        <v>77500.365357674877</v>
      </c>
      <c r="AB2561">
        <v>2232.4963354338506</v>
      </c>
      <c r="AC2561">
        <v>9987.8544348557698</v>
      </c>
      <c r="AD2561">
        <v>13426.11109165939</v>
      </c>
      <c r="AE2561">
        <v>13334.853591079824</v>
      </c>
      <c r="AF2561">
        <v>34560.6244467625</v>
      </c>
      <c r="AG2561">
        <v>110536.75160550498</v>
      </c>
      <c r="AH2561">
        <v>22751.834218598313</v>
      </c>
      <c r="AI2561">
        <v>4927.9991245645324</v>
      </c>
      <c r="AJ2561">
        <v>33530.644217147717</v>
      </c>
      <c r="AK2561">
        <v>8702.8405577047997</v>
      </c>
      <c r="AL2561">
        <v>541806.125</v>
      </c>
      <c r="AM2561">
        <v>427960.40625</v>
      </c>
      <c r="AN2561">
        <v>113845.7421875</v>
      </c>
      <c r="AO2561" s="5" t="s">
        <v>3123</v>
      </c>
    </row>
    <row r="2562" spans="1:41" ht="15" x14ac:dyDescent="0.25">
      <c r="A2562">
        <v>2019</v>
      </c>
      <c r="B2562" s="5" t="s">
        <v>1806</v>
      </c>
      <c r="C2562" s="5" t="s">
        <v>474</v>
      </c>
      <c r="D2562" s="5" t="s">
        <v>153</v>
      </c>
      <c r="E2562" s="5" t="s">
        <v>183</v>
      </c>
      <c r="F2562" s="5" t="s">
        <v>184</v>
      </c>
      <c r="G2562" s="5" t="s">
        <v>94</v>
      </c>
      <c r="H2562" s="5" t="s">
        <v>319</v>
      </c>
      <c r="I2562">
        <v>15896.579310272122</v>
      </c>
      <c r="J2562">
        <v>12530.112515735875</v>
      </c>
      <c r="K2562">
        <v>917.77751468338693</v>
      </c>
      <c r="L2562">
        <v>2829.2209518425007</v>
      </c>
      <c r="M2562">
        <v>10167.476849761688</v>
      </c>
      <c r="N2562">
        <v>9292.6255173864265</v>
      </c>
      <c r="O2562">
        <v>7062.2723392452353</v>
      </c>
      <c r="P2562">
        <v>8673.2538761922751</v>
      </c>
      <c r="Q2562">
        <v>5560.422658050571</v>
      </c>
      <c r="R2562">
        <v>8725.8255696576434</v>
      </c>
      <c r="S2562">
        <v>15356.10981271924</v>
      </c>
      <c r="T2562">
        <v>11382.492081548151</v>
      </c>
      <c r="U2562">
        <v>2452.8099947338351</v>
      </c>
      <c r="V2562">
        <v>9867.9028198862925</v>
      </c>
      <c r="W2562">
        <v>3693.5981714676332</v>
      </c>
      <c r="X2562">
        <v>15246.822845388735</v>
      </c>
      <c r="Y2562">
        <v>63289.732322618947</v>
      </c>
      <c r="Z2562">
        <v>6168.70200654375</v>
      </c>
      <c r="AA2562">
        <v>83440.930043030472</v>
      </c>
      <c r="AB2562">
        <v>2249.8367231456436</v>
      </c>
      <c r="AC2562">
        <v>10153.205943731253</v>
      </c>
      <c r="AD2562">
        <v>13319.758673120048</v>
      </c>
      <c r="AE2562">
        <v>13824.390763674111</v>
      </c>
      <c r="AF2562">
        <v>35056.230337303794</v>
      </c>
      <c r="AG2562">
        <v>108488.01907786645</v>
      </c>
      <c r="AH2562">
        <v>22343.623435569189</v>
      </c>
      <c r="AI2562">
        <v>5031.881859833944</v>
      </c>
      <c r="AJ2562">
        <v>35540.31499226814</v>
      </c>
      <c r="AK2562">
        <v>8564.5562040621753</v>
      </c>
      <c r="AL2562">
        <v>547126.5625</v>
      </c>
      <c r="AM2562">
        <v>431790.28125</v>
      </c>
      <c r="AN2562">
        <v>115336.2109375</v>
      </c>
      <c r="AO2562" s="5" t="s">
        <v>3124</v>
      </c>
    </row>
    <row r="2563" spans="1:41" ht="15" x14ac:dyDescent="0.25">
      <c r="A2563">
        <v>2019</v>
      </c>
      <c r="B2563" s="5" t="s">
        <v>1806</v>
      </c>
      <c r="C2563" s="5" t="s">
        <v>474</v>
      </c>
      <c r="D2563" s="5" t="s">
        <v>153</v>
      </c>
      <c r="E2563" s="5" t="s">
        <v>183</v>
      </c>
      <c r="F2563" s="5" t="s">
        <v>184</v>
      </c>
      <c r="G2563" s="5" t="s">
        <v>97</v>
      </c>
      <c r="H2563" s="5" t="s">
        <v>319</v>
      </c>
      <c r="I2563">
        <v>17224.50673268468</v>
      </c>
      <c r="J2563">
        <v>12012.660127004219</v>
      </c>
      <c r="K2563">
        <v>1056</v>
      </c>
      <c r="L2563">
        <v>3107.0877455614732</v>
      </c>
      <c r="M2563">
        <v>11154.53156055525</v>
      </c>
      <c r="N2563">
        <v>10509.14175584521</v>
      </c>
      <c r="O2563">
        <v>7875.5999999999995</v>
      </c>
      <c r="P2563">
        <v>9608.2879999999986</v>
      </c>
      <c r="Q2563">
        <v>6153.1274967684494</v>
      </c>
      <c r="R2563">
        <v>9540.5867140096998</v>
      </c>
      <c r="S2563">
        <v>16942.837988037099</v>
      </c>
      <c r="T2563">
        <v>12872.59694216308</v>
      </c>
      <c r="U2563">
        <v>2145</v>
      </c>
      <c r="V2563">
        <v>10889</v>
      </c>
      <c r="W2563">
        <v>3972.8884797911001</v>
      </c>
      <c r="X2563">
        <v>17752.953010019381</v>
      </c>
      <c r="Y2563">
        <v>73728</v>
      </c>
      <c r="Z2563">
        <v>6816.2973586197568</v>
      </c>
      <c r="AA2563">
        <v>92778.401364829304</v>
      </c>
      <c r="AB2563">
        <v>2194</v>
      </c>
      <c r="AC2563">
        <v>11448.81647561277</v>
      </c>
      <c r="AD2563">
        <v>14625.82486850412</v>
      </c>
      <c r="AE2563">
        <v>15300.602923589389</v>
      </c>
      <c r="AF2563">
        <v>38499.21428571429</v>
      </c>
      <c r="AG2563">
        <v>120169.6308988485</v>
      </c>
      <c r="AH2563">
        <v>24518.220596523701</v>
      </c>
      <c r="AI2563">
        <v>5417.7245013024003</v>
      </c>
      <c r="AJ2563">
        <v>39608.353979577972</v>
      </c>
      <c r="AK2563">
        <v>9130</v>
      </c>
      <c r="AL2563">
        <v>607051.9375</v>
      </c>
      <c r="AM2563">
        <v>479538.71875</v>
      </c>
      <c r="AN2563">
        <v>127513.1796875</v>
      </c>
      <c r="AO2563" s="5" t="s">
        <v>3127</v>
      </c>
    </row>
    <row r="2564" spans="1:41" ht="15" x14ac:dyDescent="0.25">
      <c r="A2564">
        <v>2019</v>
      </c>
      <c r="B2564" s="5" t="s">
        <v>1808</v>
      </c>
      <c r="C2564" s="5" t="s">
        <v>474</v>
      </c>
      <c r="D2564" s="5" t="s">
        <v>153</v>
      </c>
      <c r="E2564" s="5" t="s">
        <v>183</v>
      </c>
      <c r="F2564" s="5" t="s">
        <v>184</v>
      </c>
      <c r="G2564" s="5" t="s">
        <v>97</v>
      </c>
      <c r="H2564" s="5" t="s">
        <v>319</v>
      </c>
      <c r="I2564">
        <v>14805</v>
      </c>
      <c r="J2564">
        <v>20211.367355894839</v>
      </c>
      <c r="K2564">
        <v>2859.4307216787238</v>
      </c>
      <c r="L2564">
        <v>3817.7616762949178</v>
      </c>
      <c r="M2564">
        <v>11278.400752051801</v>
      </c>
      <c r="N2564">
        <v>11162.22886010145</v>
      </c>
      <c r="O2564">
        <v>8160.2780472000004</v>
      </c>
      <c r="P2564">
        <v>10847.809316663999</v>
      </c>
      <c r="Q2564">
        <v>6550.8182377566318</v>
      </c>
      <c r="R2564">
        <v>9471.4923832118566</v>
      </c>
      <c r="S2564">
        <v>12702.806800748171</v>
      </c>
      <c r="T2564">
        <v>12375.4990002875</v>
      </c>
      <c r="U2564">
        <v>2220.6201407778822</v>
      </c>
      <c r="V2564">
        <v>11446</v>
      </c>
      <c r="W2564">
        <v>5088.4836196236993</v>
      </c>
      <c r="X2564">
        <v>16320.954556799999</v>
      </c>
      <c r="Y2564">
        <v>61633.702599999997</v>
      </c>
      <c r="Z2564">
        <v>6994.7919716409033</v>
      </c>
      <c r="AA2564">
        <v>89418.658928298508</v>
      </c>
      <c r="AB2564">
        <v>2233</v>
      </c>
      <c r="AC2564">
        <v>11077.931227424</v>
      </c>
      <c r="AD2564">
        <v>14848.716929787781</v>
      </c>
      <c r="AE2564">
        <v>14769.666775511991</v>
      </c>
      <c r="AF2564">
        <v>39453.453159074663</v>
      </c>
      <c r="AG2564">
        <v>122851.05756651729</v>
      </c>
      <c r="AH2564">
        <v>21790.275961533989</v>
      </c>
      <c r="AI2564">
        <v>5259.3468480000001</v>
      </c>
      <c r="AJ2564">
        <v>33903.490229867937</v>
      </c>
      <c r="AK2564">
        <v>9246.1660281832865</v>
      </c>
      <c r="AL2564">
        <v>592799.3125</v>
      </c>
      <c r="AM2564">
        <v>470635.875</v>
      </c>
      <c r="AN2564">
        <v>122163.359375</v>
      </c>
      <c r="AO2564" s="5" t="s">
        <v>3128</v>
      </c>
    </row>
    <row r="2565" spans="1:41" ht="15" x14ac:dyDescent="0.25">
      <c r="A2565">
        <v>2019</v>
      </c>
      <c r="B2565" s="5" t="s">
        <v>1807</v>
      </c>
      <c r="C2565" s="5" t="s">
        <v>474</v>
      </c>
      <c r="D2565" s="5" t="s">
        <v>153</v>
      </c>
      <c r="E2565" s="5" t="s">
        <v>183</v>
      </c>
      <c r="F2565" s="5" t="s">
        <v>184</v>
      </c>
      <c r="G2565" s="5" t="s">
        <v>97</v>
      </c>
      <c r="H2565" s="5" t="s">
        <v>319</v>
      </c>
      <c r="I2565">
        <v>15847.25265541019</v>
      </c>
      <c r="J2565">
        <v>22907.34276462733</v>
      </c>
      <c r="K2565">
        <v>2981.3530725080391</v>
      </c>
      <c r="L2565">
        <v>3234.6329595000011</v>
      </c>
      <c r="M2565">
        <v>11216.132525096889</v>
      </c>
      <c r="N2565">
        <v>12190</v>
      </c>
      <c r="O2565">
        <v>7875.5999999999995</v>
      </c>
      <c r="P2565">
        <v>10155.10534626522</v>
      </c>
      <c r="Q2565">
        <v>5336.2414237014837</v>
      </c>
      <c r="R2565">
        <v>9011.2923630773221</v>
      </c>
      <c r="S2565">
        <v>10604.721297799641</v>
      </c>
      <c r="T2565">
        <v>13557.70353804624</v>
      </c>
      <c r="U2565">
        <v>2663.0536731470402</v>
      </c>
      <c r="V2565">
        <v>11068</v>
      </c>
      <c r="W2565">
        <v>4749.4904194872006</v>
      </c>
      <c r="X2565">
        <v>18612.539190970001</v>
      </c>
      <c r="Y2565">
        <v>65526.482500000013</v>
      </c>
      <c r="Z2565">
        <v>7804.1549999999997</v>
      </c>
      <c r="AA2565">
        <v>85977.276654109708</v>
      </c>
      <c r="AB2565">
        <v>2218</v>
      </c>
      <c r="AC2565">
        <v>11412.52292514048</v>
      </c>
      <c r="AD2565">
        <v>15868.105447586489</v>
      </c>
      <c r="AE2565">
        <v>14340.349167682751</v>
      </c>
      <c r="AF2565">
        <v>37835.618079345251</v>
      </c>
      <c r="AG2565">
        <v>126172</v>
      </c>
      <c r="AH2565">
        <v>26861.855843376419</v>
      </c>
      <c r="AI2565">
        <v>5299.5878553600005</v>
      </c>
      <c r="AJ2565">
        <v>39622.385476887983</v>
      </c>
      <c r="AK2565">
        <v>9946.5263031194263</v>
      </c>
      <c r="AL2565">
        <v>610895.3125</v>
      </c>
      <c r="AM2565">
        <v>481103.6875</v>
      </c>
      <c r="AN2565">
        <v>129791.6171875</v>
      </c>
      <c r="AO2565" s="5" t="s">
        <v>3126</v>
      </c>
    </row>
    <row r="2566" spans="1:41" ht="15" x14ac:dyDescent="0.25">
      <c r="A2566">
        <v>2019</v>
      </c>
      <c r="B2566" s="5" t="s">
        <v>803</v>
      </c>
      <c r="C2566" s="5" t="s">
        <v>474</v>
      </c>
      <c r="D2566" s="5" t="s">
        <v>153</v>
      </c>
      <c r="E2566" s="5" t="s">
        <v>183</v>
      </c>
      <c r="F2566" s="5" t="s">
        <v>184</v>
      </c>
      <c r="G2566" s="5" t="s">
        <v>97</v>
      </c>
      <c r="H2566" s="5" t="s">
        <v>319</v>
      </c>
      <c r="I2566">
        <v>25200.672161440529</v>
      </c>
      <c r="J2566">
        <v>20608.594754646489</v>
      </c>
      <c r="K2566">
        <v>3334.7961679270561</v>
      </c>
      <c r="L2566">
        <v>4030.6587413399998</v>
      </c>
      <c r="M2566">
        <v>12459.75251062212</v>
      </c>
      <c r="N2566">
        <v>11191.36803778166</v>
      </c>
      <c r="O2566">
        <v>7411.65</v>
      </c>
      <c r="P2566">
        <v>11449.2168401</v>
      </c>
      <c r="Q2566">
        <v>4986.0667129921712</v>
      </c>
      <c r="R2566">
        <v>8715.862147389249</v>
      </c>
      <c r="S2566">
        <v>12014.554109452631</v>
      </c>
      <c r="T2566">
        <v>12440.884575</v>
      </c>
      <c r="U2566">
        <v>2152.5712329410412</v>
      </c>
      <c r="V2566">
        <v>271</v>
      </c>
      <c r="W2566">
        <v>4998.5045949999994</v>
      </c>
      <c r="X2566">
        <v>15216.8904</v>
      </c>
      <c r="Y2566">
        <v>64068.601799999997</v>
      </c>
      <c r="Z2566">
        <v>6560.2181102619024</v>
      </c>
      <c r="AA2566">
        <v>83123.495656143146</v>
      </c>
      <c r="AB2566">
        <v>2156</v>
      </c>
      <c r="AC2566">
        <v>11710.34042</v>
      </c>
      <c r="AD2566">
        <v>14232.328965299859</v>
      </c>
      <c r="AE2566">
        <v>14706.054</v>
      </c>
      <c r="AF2566">
        <v>38768.950999300781</v>
      </c>
      <c r="AG2566">
        <v>120571.6700910334</v>
      </c>
      <c r="AH2566">
        <v>26947.902893438619</v>
      </c>
      <c r="AI2566">
        <v>6127.9560000000001</v>
      </c>
      <c r="AJ2566">
        <v>31642.45703923743</v>
      </c>
      <c r="AK2566">
        <v>8695.9964346177385</v>
      </c>
      <c r="AL2566">
        <v>585795</v>
      </c>
      <c r="AM2566">
        <v>459757.78125</v>
      </c>
      <c r="AN2566">
        <v>126037.21875</v>
      </c>
      <c r="AO2566" s="5" t="s">
        <v>1237</v>
      </c>
    </row>
    <row r="2567" spans="1:41" ht="15" x14ac:dyDescent="0.25">
      <c r="A2567">
        <v>2019</v>
      </c>
      <c r="B2567" s="5" t="s">
        <v>803</v>
      </c>
      <c r="C2567" s="5" t="s">
        <v>474</v>
      </c>
      <c r="D2567" s="5" t="s">
        <v>153</v>
      </c>
      <c r="E2567" s="5" t="s">
        <v>31</v>
      </c>
      <c r="F2567" s="5" t="s">
        <v>31</v>
      </c>
      <c r="G2567" s="5" t="s">
        <v>94</v>
      </c>
      <c r="H2567" s="5" t="s">
        <v>319</v>
      </c>
      <c r="I2567">
        <v>500.82934015051052</v>
      </c>
      <c r="J2567">
        <v>4263.0609614585101</v>
      </c>
      <c r="K2567">
        <v>169.64934400000001</v>
      </c>
      <c r="L2567">
        <v>412</v>
      </c>
      <c r="M2567">
        <v>1100</v>
      </c>
      <c r="N2567">
        <v>1078.9803657</v>
      </c>
      <c r="O2567">
        <v>1125.1199999999999</v>
      </c>
      <c r="P2567">
        <v>325.3</v>
      </c>
      <c r="Q2567">
        <v>1.4218047995094341</v>
      </c>
      <c r="R2567">
        <v>612.0079199999999</v>
      </c>
      <c r="S2567">
        <v>1106.7806412</v>
      </c>
      <c r="T2567">
        <v>2200</v>
      </c>
      <c r="U2567">
        <v>31.157075719087199</v>
      </c>
      <c r="V2567">
        <v>982</v>
      </c>
      <c r="W2567">
        <v>300</v>
      </c>
      <c r="X2567">
        <v>1862.7450980392159</v>
      </c>
      <c r="Y2567">
        <v>3390</v>
      </c>
      <c r="Z2567">
        <v>1080</v>
      </c>
      <c r="AA2567">
        <v>5500</v>
      </c>
      <c r="AB2567">
        <v>257</v>
      </c>
      <c r="AC2567">
        <v>1061.2672600000001</v>
      </c>
      <c r="AD2567">
        <v>1321.3816480800001</v>
      </c>
      <c r="AE2567">
        <v>1835</v>
      </c>
      <c r="AF2567">
        <v>992.94170727377559</v>
      </c>
      <c r="AG2567">
        <v>4287.7010968372024</v>
      </c>
      <c r="AH2567">
        <v>1316.4449999999999</v>
      </c>
      <c r="AI2567">
        <v>1003</v>
      </c>
      <c r="AJ2567">
        <v>1439</v>
      </c>
      <c r="AK2567">
        <v>600</v>
      </c>
      <c r="AL2567">
        <v>40154.78515625</v>
      </c>
      <c r="AM2567">
        <v>27792.66796875</v>
      </c>
      <c r="AN2567">
        <v>12362.1220703125</v>
      </c>
      <c r="AO2567" s="5" t="s">
        <v>1238</v>
      </c>
    </row>
    <row r="2568" spans="1:41" ht="15" x14ac:dyDescent="0.25">
      <c r="A2568">
        <v>2019</v>
      </c>
      <c r="B2568" s="5" t="s">
        <v>1808</v>
      </c>
      <c r="C2568" s="5" t="s">
        <v>474</v>
      </c>
      <c r="D2568" s="5" t="s">
        <v>153</v>
      </c>
      <c r="E2568" s="5" t="s">
        <v>31</v>
      </c>
      <c r="F2568" s="5" t="s">
        <v>31</v>
      </c>
      <c r="G2568" s="5" t="s">
        <v>94</v>
      </c>
      <c r="H2568" s="5" t="s">
        <v>319</v>
      </c>
      <c r="I2568">
        <v>463.7332589142373</v>
      </c>
      <c r="J2568">
        <v>3849.5100219875872</v>
      </c>
      <c r="K2568">
        <v>110.59981297476806</v>
      </c>
      <c r="L2568">
        <v>557.35083265168669</v>
      </c>
      <c r="M2568">
        <v>1053.9120959288709</v>
      </c>
      <c r="N2568">
        <v>992.81221991880784</v>
      </c>
      <c r="O2568">
        <v>1336.2339957360061</v>
      </c>
      <c r="P2568">
        <v>450.00595060386689</v>
      </c>
      <c r="Q2568">
        <v>1.4076703017852006</v>
      </c>
      <c r="R2568">
        <v>591.57326948695209</v>
      </c>
      <c r="S2568">
        <v>873.60134692840643</v>
      </c>
      <c r="T2568">
        <v>2429.4853986542253</v>
      </c>
      <c r="U2568">
        <v>50.195979311037711</v>
      </c>
      <c r="V2568">
        <v>852.32772870142037</v>
      </c>
      <c r="W2568">
        <v>295.15235834890177</v>
      </c>
      <c r="X2568">
        <v>1757.8631954725408</v>
      </c>
      <c r="Y2568">
        <v>3227.6014696997249</v>
      </c>
      <c r="Z2568">
        <v>975.80983780657323</v>
      </c>
      <c r="AA2568">
        <v>9746.221852620456</v>
      </c>
      <c r="AB2568">
        <v>375.46592524656211</v>
      </c>
      <c r="AC2568">
        <v>854.63774766931442</v>
      </c>
      <c r="AD2568">
        <v>1308.2457968857268</v>
      </c>
      <c r="AE2568">
        <v>1568.7920080408273</v>
      </c>
      <c r="AF2568">
        <v>891.79135343324049</v>
      </c>
      <c r="AG2568">
        <v>3474.2817091766765</v>
      </c>
      <c r="AH2568">
        <v>1295.0051738886884</v>
      </c>
      <c r="AI2568">
        <v>502.9637126965979</v>
      </c>
      <c r="AJ2568">
        <v>1671.1571643154343</v>
      </c>
      <c r="AK2568">
        <v>552.15577242141489</v>
      </c>
      <c r="AL2568">
        <v>42109.8984375</v>
      </c>
      <c r="AM2568">
        <v>30219.208984375</v>
      </c>
      <c r="AN2568">
        <v>11890.685546875</v>
      </c>
      <c r="AO2568" s="5" t="s">
        <v>3130</v>
      </c>
    </row>
    <row r="2569" spans="1:41" ht="15" x14ac:dyDescent="0.25">
      <c r="A2569">
        <v>2019</v>
      </c>
      <c r="B2569" s="5" t="s">
        <v>1806</v>
      </c>
      <c r="C2569" s="5" t="s">
        <v>474</v>
      </c>
      <c r="D2569" s="5" t="s">
        <v>153</v>
      </c>
      <c r="E2569" s="5" t="s">
        <v>31</v>
      </c>
      <c r="F2569" s="5" t="s">
        <v>31</v>
      </c>
      <c r="G2569" s="5" t="s">
        <v>94</v>
      </c>
      <c r="H2569" s="5" t="s">
        <v>319</v>
      </c>
      <c r="I2569">
        <v>116.9418032748456</v>
      </c>
      <c r="J2569">
        <v>1555.673435690439</v>
      </c>
      <c r="K2569">
        <v>86.137777914418436</v>
      </c>
      <c r="L2569">
        <v>471.70687905514859</v>
      </c>
      <c r="M2569">
        <v>905.22950685330011</v>
      </c>
      <c r="N2569">
        <v>1011.0934407573402</v>
      </c>
      <c r="O2569">
        <v>1230.539684491692</v>
      </c>
      <c r="P2569">
        <v>287.12592638139478</v>
      </c>
      <c r="Q2569">
        <v>1.333084658199333</v>
      </c>
      <c r="R2569">
        <v>435.11883243626227</v>
      </c>
      <c r="S2569">
        <v>974.17725022258946</v>
      </c>
      <c r="T2569">
        <v>1476.6476213900303</v>
      </c>
      <c r="U2569">
        <v>22.870023260921542</v>
      </c>
      <c r="V2569">
        <v>1044.9332820808618</v>
      </c>
      <c r="W2569">
        <v>256.36243426910249</v>
      </c>
      <c r="X2569">
        <v>1468.4440234934191</v>
      </c>
      <c r="Y2569">
        <v>2830.2412743308914</v>
      </c>
      <c r="Z2569">
        <v>871.63227651494844</v>
      </c>
      <c r="AA2569">
        <v>9653.9027480862078</v>
      </c>
      <c r="AB2569">
        <v>383.51820166657734</v>
      </c>
      <c r="AC2569">
        <v>738.81602656881182</v>
      </c>
      <c r="AD2569">
        <v>1286.9394200308946</v>
      </c>
      <c r="AE2569">
        <v>1121.2677605088297</v>
      </c>
      <c r="AF2569">
        <v>976.78686460755057</v>
      </c>
      <c r="AG2569">
        <v>4786.0698238547611</v>
      </c>
      <c r="AH2569">
        <v>1179.2671976378715</v>
      </c>
      <c r="AI2569">
        <v>513.75031827528142</v>
      </c>
      <c r="AJ2569">
        <v>1335.7044974794633</v>
      </c>
      <c r="AK2569">
        <v>498.36857221913522</v>
      </c>
      <c r="AL2569">
        <v>37520.59375</v>
      </c>
      <c r="AM2569">
        <v>27261.21875</v>
      </c>
      <c r="AN2569">
        <v>10259.380859375</v>
      </c>
      <c r="AO2569" s="5" t="s">
        <v>3129</v>
      </c>
    </row>
    <row r="2570" spans="1:41" ht="15" x14ac:dyDescent="0.25">
      <c r="A2570">
        <v>2019</v>
      </c>
      <c r="B2570" s="5" t="s">
        <v>1807</v>
      </c>
      <c r="C2570" s="5" t="s">
        <v>474</v>
      </c>
      <c r="D2570" s="5" t="s">
        <v>153</v>
      </c>
      <c r="E2570" s="5" t="s">
        <v>31</v>
      </c>
      <c r="F2570" s="5" t="s">
        <v>31</v>
      </c>
      <c r="G2570" s="5" t="s">
        <v>94</v>
      </c>
      <c r="H2570" s="5" t="s">
        <v>319</v>
      </c>
      <c r="I2570">
        <v>105.86216974565066</v>
      </c>
      <c r="J2570">
        <v>3677.5544084579983</v>
      </c>
      <c r="K2570">
        <v>94.614362277178515</v>
      </c>
      <c r="L2570">
        <v>521.38552829338801</v>
      </c>
      <c r="M2570">
        <v>1040.172622243191</v>
      </c>
      <c r="N2570">
        <v>995.46387544818674</v>
      </c>
      <c r="O2570">
        <v>1132.4735243116922</v>
      </c>
      <c r="P2570">
        <v>293.01359396060872</v>
      </c>
      <c r="Q2570">
        <v>1.4638150340779095</v>
      </c>
      <c r="R2570">
        <v>478.34444835773058</v>
      </c>
      <c r="S2570">
        <v>672.2709908909469</v>
      </c>
      <c r="T2570">
        <v>1811.764384031078</v>
      </c>
      <c r="U2570">
        <v>35.228751911715406</v>
      </c>
      <c r="V2570">
        <v>974.32662430115749</v>
      </c>
      <c r="W2570">
        <v>251.63394222653861</v>
      </c>
      <c r="X2570">
        <v>1610.457230249847</v>
      </c>
      <c r="Y2570">
        <v>2949.1498028950323</v>
      </c>
      <c r="Z2570">
        <v>855.55540357023131</v>
      </c>
      <c r="AA2570">
        <v>9617.5128867725762</v>
      </c>
      <c r="AB2570">
        <v>376.44437757090174</v>
      </c>
      <c r="AC2570">
        <v>869.64690433491739</v>
      </c>
      <c r="AD2570">
        <v>1413.1445136675202</v>
      </c>
      <c r="AE2570">
        <v>1251.1239607503499</v>
      </c>
      <c r="AF2570">
        <v>890.28833374490603</v>
      </c>
      <c r="AG2570">
        <v>4410.6397393467687</v>
      </c>
      <c r="AH2570">
        <v>1026.6664842842774</v>
      </c>
      <c r="AI2570">
        <v>504.27442022198335</v>
      </c>
      <c r="AJ2570">
        <v>1267.0369723462018</v>
      </c>
      <c r="AK2570">
        <v>518.9698424480132</v>
      </c>
      <c r="AL2570">
        <v>39646.48046875</v>
      </c>
      <c r="AM2570">
        <v>29193.59765625</v>
      </c>
      <c r="AN2570">
        <v>10452.8857421875</v>
      </c>
      <c r="AO2570" s="5" t="s">
        <v>3131</v>
      </c>
    </row>
    <row r="2571" spans="1:41" ht="15" x14ac:dyDescent="0.25">
      <c r="A2571">
        <v>2019</v>
      </c>
      <c r="B2571" s="5" t="s">
        <v>1808</v>
      </c>
      <c r="C2571" s="5" t="s">
        <v>474</v>
      </c>
      <c r="D2571" s="5" t="s">
        <v>153</v>
      </c>
      <c r="E2571" s="5" t="s">
        <v>31</v>
      </c>
      <c r="F2571" s="5" t="s">
        <v>31</v>
      </c>
      <c r="G2571" s="5" t="s">
        <v>97</v>
      </c>
      <c r="H2571" s="5" t="s">
        <v>319</v>
      </c>
      <c r="I2571">
        <v>500</v>
      </c>
      <c r="J2571">
        <v>4150.560961458511</v>
      </c>
      <c r="K2571">
        <v>118.4299835725829</v>
      </c>
      <c r="L2571">
        <v>594.03701165181633</v>
      </c>
      <c r="M2571">
        <v>1128.53212416</v>
      </c>
      <c r="N2571">
        <v>1059.1236318465401</v>
      </c>
      <c r="O2571">
        <v>1331.0169599999999</v>
      </c>
      <c r="P2571">
        <v>475.68542479199999</v>
      </c>
      <c r="Q2571">
        <v>1.506644676741377</v>
      </c>
      <c r="R2571">
        <v>653.02350519824915</v>
      </c>
      <c r="S2571">
        <v>924.34787892264944</v>
      </c>
      <c r="T2571">
        <v>2568.499792512499</v>
      </c>
      <c r="U2571">
        <v>54.121608000000002</v>
      </c>
      <c r="V2571">
        <v>913</v>
      </c>
      <c r="W2571">
        <v>312.30072942599992</v>
      </c>
      <c r="X2571">
        <v>1858.1752080000001</v>
      </c>
      <c r="Y2571">
        <v>3527.369400000001</v>
      </c>
      <c r="Z2571">
        <v>1044.691295076</v>
      </c>
      <c r="AA2571">
        <v>10538.169008776251</v>
      </c>
      <c r="AB2571">
        <v>374</v>
      </c>
      <c r="AC2571">
        <v>898.00762999999995</v>
      </c>
      <c r="AD2571">
        <v>1400.2295589013011</v>
      </c>
      <c r="AE2571">
        <v>1709.7502667770459</v>
      </c>
      <c r="AF2571">
        <v>984.74340372226914</v>
      </c>
      <c r="AG2571">
        <v>3875.8764194047608</v>
      </c>
      <c r="AH2571">
        <v>1399.02222071143</v>
      </c>
      <c r="AI2571">
        <v>531.66520800000001</v>
      </c>
      <c r="AJ2571">
        <v>1809.788447183679</v>
      </c>
      <c r="AK2571">
        <v>595.76367564999987</v>
      </c>
      <c r="AL2571">
        <v>45331.44140625</v>
      </c>
      <c r="AM2571">
        <v>32789.45703125</v>
      </c>
      <c r="AN2571">
        <v>12541.9833984375</v>
      </c>
      <c r="AO2571" s="5" t="s">
        <v>3133</v>
      </c>
    </row>
    <row r="2572" spans="1:41" ht="15" x14ac:dyDescent="0.25">
      <c r="A2572">
        <v>2019</v>
      </c>
      <c r="B2572" s="5" t="s">
        <v>1806</v>
      </c>
      <c r="C2572" s="5" t="s">
        <v>474</v>
      </c>
      <c r="D2572" s="5" t="s">
        <v>153</v>
      </c>
      <c r="E2572" s="5" t="s">
        <v>31</v>
      </c>
      <c r="F2572" s="5" t="s">
        <v>31</v>
      </c>
      <c r="G2572" s="5" t="s">
        <v>97</v>
      </c>
      <c r="H2572" s="5" t="s">
        <v>319</v>
      </c>
      <c r="I2572">
        <v>126.710585876691</v>
      </c>
      <c r="J2572">
        <v>1484.4075753124989</v>
      </c>
      <c r="K2572">
        <v>99</v>
      </c>
      <c r="L2572">
        <v>518.03471286144008</v>
      </c>
      <c r="M2572">
        <v>993.10883643444618</v>
      </c>
      <c r="N2572">
        <v>1143.4577103579099</v>
      </c>
      <c r="O2572">
        <v>1356</v>
      </c>
      <c r="P2572">
        <v>318.08</v>
      </c>
      <c r="Q2572">
        <v>1.4751828</v>
      </c>
      <c r="R2572">
        <v>475.74741422658212</v>
      </c>
      <c r="S2572">
        <v>1074.8378022460929</v>
      </c>
      <c r="T2572">
        <v>1669.9585222265621</v>
      </c>
      <c r="U2572">
        <v>20</v>
      </c>
      <c r="V2572">
        <v>1153</v>
      </c>
      <c r="W2572">
        <v>275.74720217987999</v>
      </c>
      <c r="X2572">
        <v>1709.9292595925001</v>
      </c>
      <c r="Y2572">
        <v>3564</v>
      </c>
      <c r="Z2572">
        <v>946.47499999999991</v>
      </c>
      <c r="AA2572">
        <v>10734.22436012005</v>
      </c>
      <c r="AB2572">
        <v>374</v>
      </c>
      <c r="AC2572">
        <v>833.09342332903498</v>
      </c>
      <c r="AD2572">
        <v>1413.13</v>
      </c>
      <c r="AE2572">
        <v>1241.0002775419489</v>
      </c>
      <c r="AF2572">
        <v>1072.720211219646</v>
      </c>
      <c r="AG2572">
        <v>5301.4349472375743</v>
      </c>
      <c r="AH2572">
        <v>1305.25</v>
      </c>
      <c r="AI2572">
        <v>553.14448240319996</v>
      </c>
      <c r="AJ2572">
        <v>1488.5927870867349</v>
      </c>
      <c r="AK2572">
        <v>516</v>
      </c>
      <c r="AL2572">
        <v>41762.5625</v>
      </c>
      <c r="AM2572">
        <v>30422.455078125</v>
      </c>
      <c r="AN2572">
        <v>11340.1064453125</v>
      </c>
      <c r="AO2572" s="5" t="s">
        <v>3132</v>
      </c>
    </row>
    <row r="2573" spans="1:41" ht="15" x14ac:dyDescent="0.25">
      <c r="A2573">
        <v>2019</v>
      </c>
      <c r="B2573" s="5" t="s">
        <v>1807</v>
      </c>
      <c r="C2573" s="5" t="s">
        <v>474</v>
      </c>
      <c r="D2573" s="5" t="s">
        <v>153</v>
      </c>
      <c r="E2573" s="5" t="s">
        <v>31</v>
      </c>
      <c r="F2573" s="5" t="s">
        <v>31</v>
      </c>
      <c r="G2573" s="5" t="s">
        <v>97</v>
      </c>
      <c r="H2573" s="5" t="s">
        <v>319</v>
      </c>
      <c r="I2573">
        <v>114.3204040682417</v>
      </c>
      <c r="J2573">
        <v>4089.6000000000008</v>
      </c>
      <c r="K2573">
        <v>104.572711879397</v>
      </c>
      <c r="L2573">
        <v>570.78420000000006</v>
      </c>
      <c r="M2573">
        <v>1136.7602819629051</v>
      </c>
      <c r="N2573">
        <v>1119</v>
      </c>
      <c r="O2573">
        <v>1356</v>
      </c>
      <c r="P2573">
        <v>323.61076062483971</v>
      </c>
      <c r="Q2573">
        <v>1.6801644934338269</v>
      </c>
      <c r="R2573">
        <v>538.12174399350397</v>
      </c>
      <c r="S2573">
        <v>771.63153989059731</v>
      </c>
      <c r="T2573">
        <v>2137.8353501643742</v>
      </c>
      <c r="U2573">
        <v>38.642828111999997</v>
      </c>
      <c r="V2573">
        <v>1068</v>
      </c>
      <c r="W2573">
        <v>270.60804000000002</v>
      </c>
      <c r="X2573">
        <v>1877.34869508</v>
      </c>
      <c r="Y2573">
        <v>3432.4949999999999</v>
      </c>
      <c r="Z2573">
        <v>981.75</v>
      </c>
      <c r="AA2573">
        <v>10669.46668411576</v>
      </c>
      <c r="AB2573">
        <v>374</v>
      </c>
      <c r="AC2573">
        <v>995.57699262559015</v>
      </c>
      <c r="AD2573">
        <v>1703.105200940327</v>
      </c>
      <c r="AE2573">
        <v>1345.46317488</v>
      </c>
      <c r="AF2573">
        <v>974.65279968991911</v>
      </c>
      <c r="AG2573">
        <v>5040</v>
      </c>
      <c r="AH2573">
        <v>1218.0382733966239</v>
      </c>
      <c r="AI2573">
        <v>542.29851216000009</v>
      </c>
      <c r="AJ2573">
        <v>1497.2282371507861</v>
      </c>
      <c r="AK2573">
        <v>610.15550844984989</v>
      </c>
      <c r="AL2573">
        <v>44902.7421875</v>
      </c>
      <c r="AM2573">
        <v>32800.390625</v>
      </c>
      <c r="AN2573">
        <v>12102.353515625</v>
      </c>
      <c r="AO2573" s="5" t="s">
        <v>3134</v>
      </c>
    </row>
    <row r="2574" spans="1:41" ht="15" x14ac:dyDescent="0.25">
      <c r="A2574">
        <v>2019</v>
      </c>
      <c r="B2574" s="5" t="s">
        <v>803</v>
      </c>
      <c r="C2574" s="5" t="s">
        <v>474</v>
      </c>
      <c r="D2574" s="5" t="s">
        <v>153</v>
      </c>
      <c r="E2574" s="5" t="s">
        <v>31</v>
      </c>
      <c r="F2574" s="5" t="s">
        <v>31</v>
      </c>
      <c r="G2574" s="5" t="s">
        <v>97</v>
      </c>
      <c r="H2574" s="5" t="s">
        <v>319</v>
      </c>
      <c r="I2574">
        <v>523.7064105609079</v>
      </c>
      <c r="J2574">
        <v>4531.6338020303947</v>
      </c>
      <c r="K2574">
        <v>175.28882749324799</v>
      </c>
      <c r="L2574">
        <v>435.07447200000001</v>
      </c>
      <c r="M2574">
        <v>1144.44</v>
      </c>
      <c r="N2574">
        <v>1121.2478797712531</v>
      </c>
      <c r="O2574">
        <v>1284</v>
      </c>
      <c r="P2574">
        <v>345.54894910000002</v>
      </c>
      <c r="Q2574">
        <v>1.478676991489811</v>
      </c>
      <c r="R2574">
        <v>629.26348330439976</v>
      </c>
      <c r="S2574">
        <v>1146.9822344303079</v>
      </c>
      <c r="T2574">
        <v>2276.9652099999998</v>
      </c>
      <c r="U2574">
        <v>31.78333294104085</v>
      </c>
      <c r="V2574">
        <v>24</v>
      </c>
      <c r="W2574">
        <v>312.7322999999999</v>
      </c>
      <c r="X2574">
        <v>1976.76</v>
      </c>
      <c r="Y2574">
        <v>3563.0934000000002</v>
      </c>
      <c r="Z2574">
        <v>1123.6309200000001</v>
      </c>
      <c r="AA2574">
        <v>5822.4675650390254</v>
      </c>
      <c r="AB2574">
        <v>257</v>
      </c>
      <c r="AC2574">
        <v>1102.84077</v>
      </c>
      <c r="AD2574">
        <v>1374.7641452807841</v>
      </c>
      <c r="AE2574">
        <v>1907.0532000000001</v>
      </c>
      <c r="AF2574">
        <v>1048.5524005313509</v>
      </c>
      <c r="AG2574">
        <v>4559.0601719841898</v>
      </c>
      <c r="AH2574">
        <v>1399.0774168719799</v>
      </c>
      <c r="AI2574">
        <v>1043.5211999999999</v>
      </c>
      <c r="AJ2574">
        <v>1527.0783120000001</v>
      </c>
      <c r="AK2574">
        <v>624.24</v>
      </c>
      <c r="AL2574">
        <v>41313.28125</v>
      </c>
      <c r="AM2574">
        <v>28297.513671875</v>
      </c>
      <c r="AN2574">
        <v>13015.771484375</v>
      </c>
      <c r="AO2574" s="5" t="s">
        <v>1239</v>
      </c>
    </row>
    <row r="2575" spans="1:41" ht="15" x14ac:dyDescent="0.25">
      <c r="A2575">
        <v>2019</v>
      </c>
      <c r="B2575" s="5" t="s">
        <v>1808</v>
      </c>
      <c r="C2575" s="5" t="s">
        <v>505</v>
      </c>
      <c r="D2575" s="5" t="s">
        <v>9</v>
      </c>
      <c r="E2575" s="5" t="s">
        <v>1</v>
      </c>
      <c r="F2575" s="5" t="s">
        <v>188</v>
      </c>
      <c r="G2575" s="5" t="s">
        <v>87</v>
      </c>
      <c r="H2575" s="5" t="s">
        <v>503</v>
      </c>
      <c r="I2575">
        <v>48.999000000000002</v>
      </c>
      <c r="J2575">
        <v>7.0549999999999997</v>
      </c>
      <c r="K2575">
        <v>158.69999999999999</v>
      </c>
      <c r="L2575">
        <v>69.747220891618767</v>
      </c>
      <c r="M2575">
        <v>25</v>
      </c>
      <c r="N2575">
        <v>40</v>
      </c>
      <c r="O2575">
        <v>15</v>
      </c>
      <c r="P2575">
        <v>89.8</v>
      </c>
      <c r="Q2575">
        <v>2.0299999999999998</v>
      </c>
      <c r="R2575">
        <v>20</v>
      </c>
      <c r="S2575">
        <v>70</v>
      </c>
      <c r="T2575">
        <v>70</v>
      </c>
      <c r="U2575">
        <v>15</v>
      </c>
      <c r="V2575">
        <v>40</v>
      </c>
      <c r="W2575">
        <v>29.128592574318489</v>
      </c>
      <c r="X2575">
        <v>55</v>
      </c>
      <c r="Y2575">
        <v>15.5</v>
      </c>
      <c r="Z2575">
        <v>74</v>
      </c>
      <c r="AA2575">
        <v>40</v>
      </c>
      <c r="AB2575">
        <v>24.90394032</v>
      </c>
      <c r="AC2575">
        <v>58.9</v>
      </c>
      <c r="AD2575">
        <v>36.73854</v>
      </c>
      <c r="AE2575">
        <v>140</v>
      </c>
      <c r="AF2575">
        <v>29.7</v>
      </c>
      <c r="AG2575">
        <v>20.6</v>
      </c>
      <c r="AH2575">
        <v>32.897856533206571</v>
      </c>
      <c r="AI2575">
        <v>35</v>
      </c>
      <c r="AJ2575">
        <v>1.75</v>
      </c>
      <c r="AK2575">
        <v>49</v>
      </c>
      <c r="AL2575">
        <v>45.325859069824219</v>
      </c>
      <c r="AM2575">
        <v>41.945953369140625</v>
      </c>
      <c r="AN2575">
        <v>50.11407470703125</v>
      </c>
      <c r="AO2575" s="5" t="s">
        <v>3135</v>
      </c>
    </row>
    <row r="2576" spans="1:41" ht="15" x14ac:dyDescent="0.25">
      <c r="A2576">
        <v>2019</v>
      </c>
      <c r="B2576" s="5" t="s">
        <v>1807</v>
      </c>
      <c r="C2576" s="5" t="s">
        <v>505</v>
      </c>
      <c r="D2576" s="5" t="s">
        <v>9</v>
      </c>
      <c r="E2576" s="5" t="s">
        <v>1</v>
      </c>
      <c r="F2576" s="5" t="s">
        <v>188</v>
      </c>
      <c r="G2576" s="5" t="s">
        <v>87</v>
      </c>
      <c r="H2576" s="5" t="s">
        <v>503</v>
      </c>
      <c r="I2576">
        <v>49.780487804878049</v>
      </c>
      <c r="J2576">
        <v>13</v>
      </c>
      <c r="K2576">
        <v>165.3</v>
      </c>
      <c r="L2576">
        <v>67.099999999999994</v>
      </c>
      <c r="M2576">
        <v>20</v>
      </c>
      <c r="N2576">
        <v>68.400000000000006</v>
      </c>
      <c r="O2576">
        <v>15</v>
      </c>
      <c r="P2576">
        <v>73</v>
      </c>
      <c r="Q2576">
        <v>4</v>
      </c>
      <c r="R2576">
        <v>20</v>
      </c>
      <c r="S2576">
        <v>70</v>
      </c>
      <c r="T2576">
        <v>65</v>
      </c>
      <c r="U2576">
        <v>15</v>
      </c>
      <c r="V2576">
        <v>40</v>
      </c>
      <c r="W2576">
        <v>29.128592574318489</v>
      </c>
      <c r="X2576">
        <v>55</v>
      </c>
      <c r="Y2576">
        <v>15.5</v>
      </c>
      <c r="Z2576">
        <v>148</v>
      </c>
      <c r="AA2576">
        <v>40</v>
      </c>
      <c r="AB2576">
        <v>22.959588238719999</v>
      </c>
      <c r="AC2576">
        <v>90.7</v>
      </c>
      <c r="AD2576">
        <v>57.9</v>
      </c>
      <c r="AE2576">
        <v>20</v>
      </c>
      <c r="AF2576">
        <v>44.413492401509863</v>
      </c>
      <c r="AG2576">
        <v>19.600000000000001</v>
      </c>
      <c r="AH2576">
        <v>32.759039111765432</v>
      </c>
      <c r="AI2576">
        <v>55</v>
      </c>
      <c r="AJ2576">
        <v>1.3</v>
      </c>
      <c r="AK2576">
        <v>49</v>
      </c>
      <c r="AL2576">
        <v>47.132453918457031</v>
      </c>
      <c r="AM2576">
        <v>42.929058074951172</v>
      </c>
      <c r="AN2576">
        <v>53.087268829345703</v>
      </c>
      <c r="AO2576" s="5" t="s">
        <v>3136</v>
      </c>
    </row>
    <row r="2577" spans="1:41" ht="15" x14ac:dyDescent="0.25">
      <c r="A2577">
        <v>2019</v>
      </c>
      <c r="B2577" s="5" t="s">
        <v>803</v>
      </c>
      <c r="C2577" s="5" t="s">
        <v>505</v>
      </c>
      <c r="D2577" s="5" t="s">
        <v>9</v>
      </c>
      <c r="E2577" s="5" t="s">
        <v>1</v>
      </c>
      <c r="F2577" s="5" t="s">
        <v>188</v>
      </c>
      <c r="G2577" s="5" t="s">
        <v>87</v>
      </c>
      <c r="H2577" s="5" t="s">
        <v>503</v>
      </c>
      <c r="I2577">
        <v>46.246499999999997</v>
      </c>
      <c r="J2577">
        <v>16.119175938010919</v>
      </c>
      <c r="K2577">
        <v>159.69999999999999</v>
      </c>
      <c r="L2577">
        <v>64.477677</v>
      </c>
      <c r="M2577">
        <v>40</v>
      </c>
      <c r="N2577">
        <v>40</v>
      </c>
      <c r="O2577">
        <v>15</v>
      </c>
      <c r="P2577">
        <v>85.1</v>
      </c>
      <c r="Q2577">
        <v>2.0265</v>
      </c>
      <c r="R2577">
        <v>20</v>
      </c>
      <c r="S2577">
        <v>70</v>
      </c>
      <c r="T2577">
        <v>65</v>
      </c>
      <c r="U2577">
        <v>15</v>
      </c>
      <c r="V2577">
        <v>75</v>
      </c>
      <c r="W2577">
        <v>29.1</v>
      </c>
      <c r="X2577">
        <v>55</v>
      </c>
      <c r="Y2577">
        <v>15.5</v>
      </c>
      <c r="Z2577">
        <v>148</v>
      </c>
      <c r="AA2577">
        <v>23.5</v>
      </c>
      <c r="AB2577">
        <v>24.90394032</v>
      </c>
      <c r="AC2577">
        <v>39.5</v>
      </c>
      <c r="AD2577">
        <v>74.040000000000006</v>
      </c>
      <c r="AE2577">
        <v>200</v>
      </c>
      <c r="AF2577">
        <v>28.77309003895347</v>
      </c>
      <c r="AG2577">
        <v>10.199999999999999</v>
      </c>
      <c r="AH2577">
        <v>32.897856533206571</v>
      </c>
      <c r="AI2577">
        <v>35</v>
      </c>
      <c r="AJ2577">
        <v>5.3</v>
      </c>
      <c r="AK2577">
        <v>49</v>
      </c>
      <c r="AL2577">
        <v>51.185680389404297</v>
      </c>
      <c r="AM2577">
        <v>49.102523803710938</v>
      </c>
      <c r="AN2577">
        <v>54.136814117431641</v>
      </c>
      <c r="AO2577" s="5" t="s">
        <v>1240</v>
      </c>
    </row>
    <row r="2578" spans="1:41" ht="15" x14ac:dyDescent="0.25">
      <c r="A2578">
        <v>2019</v>
      </c>
      <c r="B2578" s="5" t="s">
        <v>803</v>
      </c>
      <c r="C2578" s="5" t="s">
        <v>505</v>
      </c>
      <c r="D2578" s="5" t="s">
        <v>9</v>
      </c>
      <c r="E2578" s="5" t="s">
        <v>1</v>
      </c>
      <c r="F2578" s="5" t="s">
        <v>190</v>
      </c>
      <c r="G2578" s="5" t="s">
        <v>87</v>
      </c>
      <c r="H2578" s="5" t="s">
        <v>503</v>
      </c>
      <c r="I2578">
        <v>107.9085</v>
      </c>
      <c r="J2578">
        <v>67.245824061989069</v>
      </c>
      <c r="K2578">
        <v>129.19999999999999</v>
      </c>
      <c r="L2578">
        <v>86.832961999999995</v>
      </c>
      <c r="M2578">
        <v>75</v>
      </c>
      <c r="N2578">
        <v>232</v>
      </c>
      <c r="O2578">
        <v>68</v>
      </c>
      <c r="P2578">
        <v>116.3</v>
      </c>
      <c r="Q2578">
        <v>19.03591644837994</v>
      </c>
      <c r="R2578">
        <v>125</v>
      </c>
      <c r="S2578">
        <v>60.82443983859843</v>
      </c>
      <c r="T2578">
        <v>80</v>
      </c>
      <c r="U2578">
        <v>30</v>
      </c>
      <c r="V2578">
        <v>75</v>
      </c>
      <c r="W2578">
        <v>87.4</v>
      </c>
      <c r="X2578">
        <v>90</v>
      </c>
      <c r="Y2578">
        <v>78.5</v>
      </c>
      <c r="Z2578">
        <v>160.80000000000001</v>
      </c>
      <c r="AA2578">
        <v>165.36</v>
      </c>
      <c r="AB2578">
        <v>38.739462719999999</v>
      </c>
      <c r="AC2578">
        <v>169.3</v>
      </c>
      <c r="AD2578">
        <v>117.59</v>
      </c>
      <c r="AE2578">
        <v>230</v>
      </c>
      <c r="AF2578">
        <v>84.750554980523262</v>
      </c>
      <c r="AG2578">
        <v>85.8</v>
      </c>
      <c r="AH2578">
        <v>61.394858838241213</v>
      </c>
      <c r="AI2578">
        <v>178.25559847313099</v>
      </c>
      <c r="AJ2578">
        <v>30.1</v>
      </c>
      <c r="AK2578">
        <v>128</v>
      </c>
      <c r="AL2578">
        <v>102.70132446289062</v>
      </c>
      <c r="AM2578">
        <v>109.64316558837891</v>
      </c>
      <c r="AN2578">
        <v>92.867027282714844</v>
      </c>
      <c r="AO2578" s="5" t="s">
        <v>1241</v>
      </c>
    </row>
    <row r="2579" spans="1:41" ht="15" x14ac:dyDescent="0.25">
      <c r="A2579">
        <v>2019</v>
      </c>
      <c r="B2579" s="5" t="s">
        <v>1807</v>
      </c>
      <c r="C2579" s="5" t="s">
        <v>505</v>
      </c>
      <c r="D2579" s="5" t="s">
        <v>9</v>
      </c>
      <c r="E2579" s="5" t="s">
        <v>1</v>
      </c>
      <c r="F2579" s="5" t="s">
        <v>190</v>
      </c>
      <c r="G2579" s="5" t="s">
        <v>87</v>
      </c>
      <c r="H2579" s="5" t="s">
        <v>503</v>
      </c>
      <c r="I2579">
        <v>107.21951219512199</v>
      </c>
      <c r="J2579">
        <v>67</v>
      </c>
      <c r="K2579">
        <v>122.3</v>
      </c>
      <c r="L2579">
        <v>130.4</v>
      </c>
      <c r="M2579">
        <v>70</v>
      </c>
      <c r="N2579">
        <v>326.89999999999998</v>
      </c>
      <c r="O2579">
        <v>68</v>
      </c>
      <c r="P2579">
        <v>127</v>
      </c>
      <c r="Q2579">
        <v>18.100000000000001</v>
      </c>
      <c r="R2579">
        <v>120</v>
      </c>
      <c r="S2579">
        <v>50.687033198832033</v>
      </c>
      <c r="T2579">
        <v>115</v>
      </c>
      <c r="U2579">
        <v>30</v>
      </c>
      <c r="V2579">
        <v>75</v>
      </c>
      <c r="W2579">
        <v>87.371407425681511</v>
      </c>
      <c r="X2579">
        <v>80</v>
      </c>
      <c r="Y2579">
        <v>70.5</v>
      </c>
      <c r="Z2579">
        <v>172</v>
      </c>
      <c r="AA2579">
        <v>227.05792734998099</v>
      </c>
      <c r="AB2579">
        <v>38.597418023360007</v>
      </c>
      <c r="AC2579">
        <v>217</v>
      </c>
      <c r="AD2579">
        <v>117.37</v>
      </c>
      <c r="AE2579">
        <v>224</v>
      </c>
      <c r="AF2579">
        <v>73.086507598490158</v>
      </c>
      <c r="AG2579">
        <v>122.8</v>
      </c>
      <c r="AH2579">
        <v>37.270066847230552</v>
      </c>
      <c r="AI2579">
        <v>111</v>
      </c>
      <c r="AJ2579">
        <v>49.06</v>
      </c>
      <c r="AK2579">
        <v>128</v>
      </c>
      <c r="AL2579">
        <v>109.74896240234375</v>
      </c>
      <c r="AM2579">
        <v>126.8896484375</v>
      </c>
      <c r="AN2579">
        <v>85.466331481933594</v>
      </c>
      <c r="AO2579" s="5" t="s">
        <v>3137</v>
      </c>
    </row>
    <row r="2580" spans="1:41" ht="15" x14ac:dyDescent="0.25">
      <c r="A2580">
        <v>2019</v>
      </c>
      <c r="B2580" s="5" t="s">
        <v>1808</v>
      </c>
      <c r="C2580" s="5" t="s">
        <v>505</v>
      </c>
      <c r="D2580" s="5" t="s">
        <v>9</v>
      </c>
      <c r="E2580" s="5" t="s">
        <v>1</v>
      </c>
      <c r="F2580" s="5" t="s">
        <v>190</v>
      </c>
      <c r="G2580" s="5" t="s">
        <v>87</v>
      </c>
      <c r="H2580" s="5" t="s">
        <v>503</v>
      </c>
      <c r="I2580">
        <v>114.331</v>
      </c>
      <c r="J2580">
        <v>76.31</v>
      </c>
      <c r="K2580">
        <v>128.30000000000001</v>
      </c>
      <c r="L2580">
        <v>84.226389554190618</v>
      </c>
      <c r="M2580">
        <v>70</v>
      </c>
      <c r="N2580">
        <v>232</v>
      </c>
      <c r="O2580">
        <v>66</v>
      </c>
      <c r="P2580">
        <v>119.9</v>
      </c>
      <c r="Q2580">
        <v>18.39</v>
      </c>
      <c r="R2580">
        <v>120</v>
      </c>
      <c r="S2580">
        <v>50.7</v>
      </c>
      <c r="T2580">
        <v>95</v>
      </c>
      <c r="U2580">
        <v>30</v>
      </c>
      <c r="V2580">
        <v>75</v>
      </c>
      <c r="W2580">
        <v>87.371407425681511</v>
      </c>
      <c r="X2580">
        <v>90</v>
      </c>
      <c r="Y2580">
        <v>78.5</v>
      </c>
      <c r="Z2580">
        <v>172</v>
      </c>
      <c r="AA2580">
        <v>226</v>
      </c>
      <c r="AB2580">
        <v>38.739462719999999</v>
      </c>
      <c r="AC2580">
        <v>149.9</v>
      </c>
      <c r="AD2580">
        <v>111.3357276</v>
      </c>
      <c r="AE2580">
        <v>274</v>
      </c>
      <c r="AF2580">
        <v>75.900000000000006</v>
      </c>
      <c r="AG2580">
        <v>137.80000000000001</v>
      </c>
      <c r="AH2580">
        <v>61.394858838241213</v>
      </c>
      <c r="AI2580">
        <v>131</v>
      </c>
      <c r="AJ2580">
        <v>33.67</v>
      </c>
      <c r="AK2580">
        <v>128</v>
      </c>
      <c r="AL2580">
        <v>106.06098175048828</v>
      </c>
      <c r="AM2580">
        <v>118.70162200927734</v>
      </c>
      <c r="AN2580">
        <v>88.153450012207031</v>
      </c>
      <c r="AO2580" s="5" t="s">
        <v>3138</v>
      </c>
    </row>
    <row r="2581" spans="1:41" ht="15" x14ac:dyDescent="0.25">
      <c r="A2581">
        <v>2019</v>
      </c>
      <c r="B2581" s="5" t="s">
        <v>1808</v>
      </c>
      <c r="C2581" s="5" t="s">
        <v>505</v>
      </c>
      <c r="D2581" s="5" t="s">
        <v>9</v>
      </c>
      <c r="E2581" s="5" t="s">
        <v>192</v>
      </c>
      <c r="F2581" s="5" t="s">
        <v>188</v>
      </c>
      <c r="G2581" s="5" t="s">
        <v>87</v>
      </c>
      <c r="H2581" s="5" t="s">
        <v>503</v>
      </c>
      <c r="I2581">
        <v>0.47370000000000001</v>
      </c>
      <c r="J2581">
        <v>4.7E-2</v>
      </c>
      <c r="K2581">
        <v>0.6</v>
      </c>
      <c r="L2581">
        <v>0.3839136362690424</v>
      </c>
      <c r="M2581">
        <v>0.25</v>
      </c>
      <c r="N2581">
        <v>0.54</v>
      </c>
      <c r="O2581">
        <v>0.06</v>
      </c>
      <c r="P2581">
        <v>0.32654545454545453</v>
      </c>
      <c r="Q2581">
        <v>0.01</v>
      </c>
      <c r="R2581">
        <v>0.14000000000000001</v>
      </c>
      <c r="S2581">
        <v>0.4</v>
      </c>
      <c r="T2581">
        <v>0.4</v>
      </c>
      <c r="U2581">
        <v>0.3</v>
      </c>
      <c r="V2581">
        <v>0.28999999999999998</v>
      </c>
      <c r="W2581">
        <v>0.154</v>
      </c>
      <c r="X2581">
        <v>0.24</v>
      </c>
      <c r="Y2581">
        <v>7.0000000000000007E-2</v>
      </c>
      <c r="Z2581">
        <v>0.315</v>
      </c>
      <c r="AA2581">
        <v>0.2</v>
      </c>
      <c r="AB2581">
        <v>0.1475789056</v>
      </c>
      <c r="AC2581">
        <v>0.45</v>
      </c>
      <c r="AD2581">
        <v>0.17799999999999999</v>
      </c>
      <c r="AE2581">
        <v>0.5</v>
      </c>
      <c r="AF2581">
        <v>0.28999999999999998</v>
      </c>
      <c r="AG2581">
        <v>0.12</v>
      </c>
      <c r="AH2581">
        <v>0.29640462295269299</v>
      </c>
      <c r="AI2581">
        <v>0.14000000000000001</v>
      </c>
      <c r="AJ2581">
        <v>1.2999999999999999E-2</v>
      </c>
      <c r="AK2581">
        <v>0.22</v>
      </c>
      <c r="AL2581">
        <v>0.26052212715148926</v>
      </c>
      <c r="AM2581">
        <v>0.26289168000221252</v>
      </c>
      <c r="AN2581">
        <v>0.25716531276702881</v>
      </c>
      <c r="AO2581" s="5" t="s">
        <v>3140</v>
      </c>
    </row>
    <row r="2582" spans="1:41" ht="15" x14ac:dyDescent="0.25">
      <c r="A2582">
        <v>2019</v>
      </c>
      <c r="B2582" s="5" t="s">
        <v>1807</v>
      </c>
      <c r="C2582" s="5" t="s">
        <v>505</v>
      </c>
      <c r="D2582" s="5" t="s">
        <v>9</v>
      </c>
      <c r="E2582" s="5" t="s">
        <v>192</v>
      </c>
      <c r="F2582" s="5" t="s">
        <v>188</v>
      </c>
      <c r="G2582" s="5" t="s">
        <v>87</v>
      </c>
      <c r="H2582" s="5" t="s">
        <v>503</v>
      </c>
      <c r="I2582">
        <v>0.28799999999999998</v>
      </c>
      <c r="J2582">
        <v>0.11</v>
      </c>
      <c r="K2582">
        <v>0.6</v>
      </c>
      <c r="L2582">
        <v>1.21</v>
      </c>
      <c r="M2582">
        <v>0.2</v>
      </c>
      <c r="N2582">
        <v>0.41</v>
      </c>
      <c r="O2582">
        <v>0.06</v>
      </c>
      <c r="P2582">
        <v>0.26</v>
      </c>
      <c r="Q2582">
        <v>0.02</v>
      </c>
      <c r="R2582">
        <v>0.14000000000000001</v>
      </c>
      <c r="S2582">
        <v>0.4</v>
      </c>
      <c r="T2582">
        <v>0.4</v>
      </c>
      <c r="U2582">
        <v>0.3</v>
      </c>
      <c r="V2582">
        <v>0.28999999999999998</v>
      </c>
      <c r="W2582">
        <v>0.154</v>
      </c>
      <c r="X2582">
        <v>0.24</v>
      </c>
      <c r="Y2582">
        <v>7.0000000000000007E-2</v>
      </c>
      <c r="Z2582">
        <v>0.63</v>
      </c>
      <c r="AA2582">
        <v>0.2</v>
      </c>
      <c r="AB2582">
        <v>0.13558811951999999</v>
      </c>
      <c r="AC2582">
        <v>0.7</v>
      </c>
      <c r="AD2582">
        <v>0.4</v>
      </c>
      <c r="AE2582">
        <v>0.1</v>
      </c>
      <c r="AF2582">
        <v>0.86559061786772395</v>
      </c>
      <c r="AG2582">
        <v>0.11</v>
      </c>
      <c r="AH2582">
        <v>0.35607651208440688</v>
      </c>
      <c r="AI2582">
        <v>0.17</v>
      </c>
      <c r="AJ2582">
        <v>9.4999999999999998E-3</v>
      </c>
      <c r="AK2582">
        <v>0.22</v>
      </c>
      <c r="AL2582">
        <v>0.31202602386474609</v>
      </c>
      <c r="AM2582">
        <v>0.33606415987014771</v>
      </c>
      <c r="AN2582">
        <v>0.27797207236289978</v>
      </c>
      <c r="AO2582" s="5" t="s">
        <v>3139</v>
      </c>
    </row>
    <row r="2583" spans="1:41" ht="15" x14ac:dyDescent="0.25">
      <c r="A2583">
        <v>2019</v>
      </c>
      <c r="B2583" s="5" t="s">
        <v>803</v>
      </c>
      <c r="C2583" s="5" t="s">
        <v>505</v>
      </c>
      <c r="D2583" s="5" t="s">
        <v>9</v>
      </c>
      <c r="E2583" s="5" t="s">
        <v>192</v>
      </c>
      <c r="F2583" s="5" t="s">
        <v>188</v>
      </c>
      <c r="G2583" s="5" t="s">
        <v>87</v>
      </c>
      <c r="H2583" s="5" t="s">
        <v>503</v>
      </c>
      <c r="I2583">
        <v>0.4521</v>
      </c>
      <c r="J2583">
        <v>0.10255999157328111</v>
      </c>
      <c r="K2583">
        <v>0.61</v>
      </c>
      <c r="L2583">
        <v>0.39304470000000002</v>
      </c>
      <c r="M2583">
        <v>0.35</v>
      </c>
      <c r="N2583">
        <v>0.54</v>
      </c>
      <c r="O2583">
        <v>0.06</v>
      </c>
      <c r="P2583">
        <v>0.31</v>
      </c>
      <c r="Q2583">
        <v>8.6999999999999994E-3</v>
      </c>
      <c r="R2583">
        <v>0.14000000000000001</v>
      </c>
      <c r="S2583">
        <v>0.4</v>
      </c>
      <c r="T2583">
        <v>0.2</v>
      </c>
      <c r="U2583">
        <v>0.3</v>
      </c>
      <c r="V2583">
        <v>0.54</v>
      </c>
      <c r="W2583">
        <v>0.15</v>
      </c>
      <c r="X2583">
        <v>0.24</v>
      </c>
      <c r="Y2583">
        <v>7.0000000000000007E-2</v>
      </c>
      <c r="Z2583">
        <v>0.64</v>
      </c>
      <c r="AA2583">
        <v>0.10100000000000001</v>
      </c>
      <c r="AB2583">
        <v>0.1475789056</v>
      </c>
      <c r="AC2583">
        <v>0.25</v>
      </c>
      <c r="AD2583">
        <v>0.35199999999999998</v>
      </c>
      <c r="AE2583">
        <v>1.5</v>
      </c>
      <c r="AF2583">
        <v>0.1888302214439076</v>
      </c>
      <c r="AG2583">
        <v>0.06</v>
      </c>
      <c r="AH2583">
        <v>0.29640462295269299</v>
      </c>
      <c r="AI2583">
        <v>0.14000000000000001</v>
      </c>
      <c r="AJ2583">
        <v>0.02</v>
      </c>
      <c r="AK2583">
        <v>0.22</v>
      </c>
      <c r="AL2583">
        <v>0.30283516645431519</v>
      </c>
      <c r="AM2583">
        <v>0.33036676049232483</v>
      </c>
      <c r="AN2583">
        <v>0.2638319730758667</v>
      </c>
      <c r="AO2583" s="5" t="s">
        <v>1242</v>
      </c>
    </row>
    <row r="2584" spans="1:41" ht="15" x14ac:dyDescent="0.25">
      <c r="A2584">
        <v>2019</v>
      </c>
      <c r="B2584" s="5" t="s">
        <v>1807</v>
      </c>
      <c r="C2584" s="5" t="s">
        <v>505</v>
      </c>
      <c r="D2584" s="5" t="s">
        <v>9</v>
      </c>
      <c r="E2584" s="5" t="s">
        <v>192</v>
      </c>
      <c r="F2584" s="5" t="s">
        <v>190</v>
      </c>
      <c r="G2584" s="5" t="s">
        <v>87</v>
      </c>
      <c r="H2584" s="5" t="s">
        <v>503</v>
      </c>
      <c r="I2584">
        <v>1.3344</v>
      </c>
      <c r="J2584">
        <v>1.22</v>
      </c>
      <c r="K2584">
        <v>1.06</v>
      </c>
      <c r="L2584">
        <v>3.01</v>
      </c>
      <c r="M2584">
        <v>2.2999999999999998</v>
      </c>
      <c r="N2584">
        <v>5.7</v>
      </c>
      <c r="O2584">
        <v>1.6</v>
      </c>
      <c r="P2584">
        <v>1.46</v>
      </c>
      <c r="Q2584">
        <v>0.48</v>
      </c>
      <c r="R2584">
        <v>1.6</v>
      </c>
      <c r="S2584">
        <v>1.152596014970025</v>
      </c>
      <c r="T2584">
        <v>1.3</v>
      </c>
      <c r="U2584">
        <v>0.6</v>
      </c>
      <c r="V2584">
        <v>1.07</v>
      </c>
      <c r="W2584">
        <v>1.3859999999999999</v>
      </c>
      <c r="X2584">
        <v>1.75</v>
      </c>
      <c r="Y2584">
        <v>1.03</v>
      </c>
      <c r="Z2584">
        <v>2.0299999999999998</v>
      </c>
      <c r="AA2584">
        <v>2.61147105675209</v>
      </c>
      <c r="AB2584">
        <v>1.0666265402240001</v>
      </c>
      <c r="AC2584">
        <v>3.45</v>
      </c>
      <c r="AD2584">
        <v>2.29</v>
      </c>
      <c r="AE2584">
        <v>3.3</v>
      </c>
      <c r="AF2584">
        <v>1.4244093821322761</v>
      </c>
      <c r="AG2584">
        <v>1.39</v>
      </c>
      <c r="AH2584">
        <v>0.84713717172408276</v>
      </c>
      <c r="AI2584">
        <v>2.37</v>
      </c>
      <c r="AJ2584">
        <v>0.71</v>
      </c>
      <c r="AK2584">
        <v>2.11</v>
      </c>
      <c r="AL2584">
        <v>1.7811254262924194</v>
      </c>
      <c r="AM2584">
        <v>1.9070755243301392</v>
      </c>
      <c r="AN2584">
        <v>1.6026967763900757</v>
      </c>
      <c r="AO2584" s="5" t="s">
        <v>3142</v>
      </c>
    </row>
    <row r="2585" spans="1:41" ht="15" x14ac:dyDescent="0.25">
      <c r="A2585">
        <v>2019</v>
      </c>
      <c r="B2585" s="5" t="s">
        <v>803</v>
      </c>
      <c r="C2585" s="5" t="s">
        <v>505</v>
      </c>
      <c r="D2585" s="5" t="s">
        <v>9</v>
      </c>
      <c r="E2585" s="5" t="s">
        <v>192</v>
      </c>
      <c r="F2585" s="5" t="s">
        <v>190</v>
      </c>
      <c r="G2585" s="5" t="s">
        <v>87</v>
      </c>
      <c r="H2585" s="5" t="s">
        <v>503</v>
      </c>
      <c r="I2585">
        <v>1.0548999999999999</v>
      </c>
      <c r="J2585">
        <v>1.344440008426719</v>
      </c>
      <c r="K2585">
        <v>1.1100000000000001</v>
      </c>
      <c r="L2585">
        <v>3.3248777</v>
      </c>
      <c r="M2585">
        <v>2.2000000000000002</v>
      </c>
      <c r="N2585">
        <v>3</v>
      </c>
      <c r="O2585">
        <v>1.6</v>
      </c>
      <c r="P2585">
        <v>1.41</v>
      </c>
      <c r="Q2585">
        <v>0.55710650344238988</v>
      </c>
      <c r="R2585">
        <v>1.6</v>
      </c>
      <c r="S2585">
        <v>1.267855616467028</v>
      </c>
      <c r="T2585">
        <v>0.85</v>
      </c>
      <c r="U2585">
        <v>0.6</v>
      </c>
      <c r="V2585">
        <v>1.07</v>
      </c>
      <c r="W2585">
        <v>1.39</v>
      </c>
      <c r="X2585">
        <v>2</v>
      </c>
      <c r="Y2585">
        <v>1.1299999999999999</v>
      </c>
      <c r="Z2585">
        <v>2.2999999999999998</v>
      </c>
      <c r="AA2585">
        <v>2.2395999999999998</v>
      </c>
      <c r="AB2585">
        <v>0.69177611999999988</v>
      </c>
      <c r="AC2585">
        <v>2.82</v>
      </c>
      <c r="AD2585">
        <v>2.367</v>
      </c>
      <c r="AE2585">
        <v>3.65</v>
      </c>
      <c r="AF2585">
        <v>1.847184889278046</v>
      </c>
      <c r="AG2585">
        <v>1.23</v>
      </c>
      <c r="AH2585">
        <v>1.2461068814049321</v>
      </c>
      <c r="AI2585">
        <v>2.1325098724873</v>
      </c>
      <c r="AJ2585">
        <v>0.53</v>
      </c>
      <c r="AK2585">
        <v>2.11</v>
      </c>
      <c r="AL2585">
        <v>1.6783915758132935</v>
      </c>
      <c r="AM2585">
        <v>1.7475358247756958</v>
      </c>
      <c r="AN2585">
        <v>1.5804373025894165</v>
      </c>
      <c r="AO2585" s="5" t="s">
        <v>1243</v>
      </c>
    </row>
    <row r="2586" spans="1:41" ht="15" x14ac:dyDescent="0.25">
      <c r="A2586">
        <v>2019</v>
      </c>
      <c r="B2586" s="5" t="s">
        <v>1808</v>
      </c>
      <c r="C2586" s="5" t="s">
        <v>505</v>
      </c>
      <c r="D2586" s="5" t="s">
        <v>9</v>
      </c>
      <c r="E2586" s="5" t="s">
        <v>192</v>
      </c>
      <c r="F2586" s="5" t="s">
        <v>190</v>
      </c>
      <c r="G2586" s="5" t="s">
        <v>87</v>
      </c>
      <c r="H2586" s="5" t="s">
        <v>503</v>
      </c>
      <c r="I2586">
        <v>1.1052999999999999</v>
      </c>
      <c r="J2586">
        <v>1.4</v>
      </c>
      <c r="K2586">
        <v>1.1100000000000001</v>
      </c>
      <c r="L2586">
        <v>3.3280431818654792</v>
      </c>
      <c r="M2586">
        <v>2.2999999999999998</v>
      </c>
      <c r="N2586">
        <v>3</v>
      </c>
      <c r="O2586">
        <v>1.6</v>
      </c>
      <c r="P2586">
        <v>1.44</v>
      </c>
      <c r="Q2586">
        <v>0.56999999999999995</v>
      </c>
      <c r="R2586">
        <v>1.6</v>
      </c>
      <c r="S2586">
        <v>1.1499999999999999</v>
      </c>
      <c r="T2586">
        <v>1.1399999999999999</v>
      </c>
      <c r="U2586">
        <v>0.6</v>
      </c>
      <c r="V2586">
        <v>1.07</v>
      </c>
      <c r="W2586">
        <v>1.3859999999999999</v>
      </c>
      <c r="X2586">
        <v>2</v>
      </c>
      <c r="Y2586">
        <v>1.1299999999999999</v>
      </c>
      <c r="Z2586">
        <v>2.37</v>
      </c>
      <c r="AA2586">
        <v>2.21</v>
      </c>
      <c r="AB2586">
        <v>0.69177611999999988</v>
      </c>
      <c r="AC2586">
        <v>2.62</v>
      </c>
      <c r="AD2586">
        <v>2.3340645430000002</v>
      </c>
      <c r="AE2586">
        <v>3.3</v>
      </c>
      <c r="AF2586">
        <v>1.64</v>
      </c>
      <c r="AG2586">
        <v>1.38</v>
      </c>
      <c r="AH2586">
        <v>1.2461068814049321</v>
      </c>
      <c r="AI2586">
        <v>2.2400000000000002</v>
      </c>
      <c r="AJ2586">
        <v>0.53400000000000003</v>
      </c>
      <c r="AK2586">
        <v>2.11</v>
      </c>
      <c r="AL2586">
        <v>1.6760444641113281</v>
      </c>
      <c r="AM2586">
        <v>1.7233730554580688</v>
      </c>
      <c r="AN2586">
        <v>1.608995795249939</v>
      </c>
      <c r="AO2586" s="5" t="s">
        <v>3141</v>
      </c>
    </row>
    <row r="2587" spans="1:41" ht="15" x14ac:dyDescent="0.25">
      <c r="A2587">
        <v>2020</v>
      </c>
      <c r="B2587" s="5" t="s">
        <v>1808</v>
      </c>
      <c r="C2587" s="5" t="s">
        <v>363</v>
      </c>
      <c r="D2587" s="5" t="s">
        <v>91</v>
      </c>
      <c r="E2587" s="5" t="s">
        <v>92</v>
      </c>
      <c r="F2587" s="5" t="s">
        <v>93</v>
      </c>
      <c r="G2587" s="5" t="s">
        <v>94</v>
      </c>
      <c r="H2587" s="5" t="s">
        <v>319</v>
      </c>
      <c r="I2587">
        <v>8670.2418350224125</v>
      </c>
      <c r="J2587">
        <v>19065.633641073095</v>
      </c>
      <c r="K2587">
        <v>892.08507045252611</v>
      </c>
      <c r="L2587">
        <v>3388.6382754824813</v>
      </c>
      <c r="M2587">
        <v>20113.421050642686</v>
      </c>
      <c r="N2587">
        <v>8674.0602439625618</v>
      </c>
      <c r="O2587">
        <v>10389.224406991265</v>
      </c>
      <c r="P2587">
        <v>14957.890281871134</v>
      </c>
      <c r="Q2587">
        <v>2868.6336195251497</v>
      </c>
      <c r="R2587">
        <v>6629.6777547555275</v>
      </c>
      <c r="S2587">
        <v>21707.718316859646</v>
      </c>
      <c r="T2587">
        <v>11519.757499369614</v>
      </c>
      <c r="U2587">
        <v>1662.4752989242452</v>
      </c>
      <c r="V2587">
        <v>12571.695963949473</v>
      </c>
      <c r="W2587">
        <v>5514.4264412828406</v>
      </c>
      <c r="X2587">
        <v>11547.589691089326</v>
      </c>
      <c r="Y2587">
        <v>55385.687240002429</v>
      </c>
      <c r="Z2587">
        <v>15877.03461296298</v>
      </c>
      <c r="AA2587">
        <v>157390.51412984153</v>
      </c>
      <c r="AB2587">
        <v>8140.1473538517785</v>
      </c>
      <c r="AC2587">
        <v>11235.723800810852</v>
      </c>
      <c r="AD2587">
        <v>12576.987844489979</v>
      </c>
      <c r="AE2587">
        <v>18031.988193672685</v>
      </c>
      <c r="AF2587">
        <v>36103.039620150776</v>
      </c>
      <c r="AG2587">
        <v>151265.45164204421</v>
      </c>
      <c r="AH2587">
        <v>38877.350326511034</v>
      </c>
      <c r="AI2587">
        <v>4130.7437122144229</v>
      </c>
      <c r="AJ2587">
        <v>33285.53776622493</v>
      </c>
      <c r="AK2587">
        <v>3419.3156659946249</v>
      </c>
      <c r="AL2587">
        <v>705892.75</v>
      </c>
      <c r="AM2587">
        <v>557063.875</v>
      </c>
      <c r="AN2587">
        <v>148828.765625</v>
      </c>
      <c r="AO2587" s="5" t="s">
        <v>3143</v>
      </c>
    </row>
    <row r="2588" spans="1:41" ht="15" x14ac:dyDescent="0.25">
      <c r="A2588">
        <v>2020</v>
      </c>
      <c r="B2588" s="5" t="s">
        <v>1807</v>
      </c>
      <c r="C2588" s="5" t="s">
        <v>363</v>
      </c>
      <c r="D2588" s="5" t="s">
        <v>91</v>
      </c>
      <c r="E2588" s="5" t="s">
        <v>92</v>
      </c>
      <c r="F2588" s="5" t="s">
        <v>93</v>
      </c>
      <c r="G2588" s="5" t="s">
        <v>94</v>
      </c>
      <c r="H2588" s="5" t="s">
        <v>319</v>
      </c>
      <c r="I2588">
        <v>10827.693001427657</v>
      </c>
      <c r="J2588">
        <v>16588.329675281962</v>
      </c>
      <c r="K2588">
        <v>877.75424942218297</v>
      </c>
      <c r="L2588">
        <v>2905.0493050153455</v>
      </c>
      <c r="M2588">
        <v>31669.313603149691</v>
      </c>
      <c r="N2588">
        <v>8398.9448782059972</v>
      </c>
      <c r="O2588">
        <v>9079.1633891408655</v>
      </c>
      <c r="P2588">
        <v>12713.7944120222</v>
      </c>
      <c r="Q2588">
        <v>2929.3379283856216</v>
      </c>
      <c r="R2588">
        <v>8515.5780896025626</v>
      </c>
      <c r="S2588">
        <v>20479.381966055549</v>
      </c>
      <c r="T2588">
        <v>10665.242898099657</v>
      </c>
      <c r="U2588">
        <v>1924.7141372871963</v>
      </c>
      <c r="V2588">
        <v>8955.2084145868012</v>
      </c>
      <c r="W2588">
        <v>3886.4420079837619</v>
      </c>
      <c r="X2588">
        <v>12426.616658758801</v>
      </c>
      <c r="Y2588">
        <v>84324.687453224818</v>
      </c>
      <c r="Z2588">
        <v>12001.967441798017</v>
      </c>
      <c r="AA2588">
        <v>158882.24412632783</v>
      </c>
      <c r="AB2588">
        <v>0</v>
      </c>
      <c r="AC2588">
        <v>12350.319549942194</v>
      </c>
      <c r="AD2588">
        <v>19193.709957551797</v>
      </c>
      <c r="AE2588">
        <v>18438.825944860997</v>
      </c>
      <c r="AF2588">
        <v>34547.269003939247</v>
      </c>
      <c r="AG2588">
        <v>191519.63201247872</v>
      </c>
      <c r="AH2588">
        <v>43447.304405507479</v>
      </c>
      <c r="AI2588">
        <v>4494.5247711376842</v>
      </c>
      <c r="AJ2588">
        <v>41714.968594748862</v>
      </c>
      <c r="AK2588">
        <v>3819.0046939101121</v>
      </c>
      <c r="AL2588">
        <v>787577</v>
      </c>
      <c r="AM2588">
        <v>627538.5</v>
      </c>
      <c r="AN2588">
        <v>160038.46875</v>
      </c>
      <c r="AO2588" s="5" t="s">
        <v>3144</v>
      </c>
    </row>
    <row r="2589" spans="1:41" ht="15" x14ac:dyDescent="0.25">
      <c r="A2589">
        <v>2020</v>
      </c>
      <c r="B2589" s="5" t="s">
        <v>1806</v>
      </c>
      <c r="C2589" s="5" t="s">
        <v>363</v>
      </c>
      <c r="D2589" s="5" t="s">
        <v>91</v>
      </c>
      <c r="E2589" s="5" t="s">
        <v>92</v>
      </c>
      <c r="F2589" s="5" t="s">
        <v>93</v>
      </c>
      <c r="G2589" s="5" t="s">
        <v>94</v>
      </c>
      <c r="H2589" s="5" t="s">
        <v>319</v>
      </c>
      <c r="I2589">
        <v>7966.9158346948116</v>
      </c>
      <c r="J2589">
        <v>22633.45404806131</v>
      </c>
      <c r="K2589">
        <v>1008.0499933370737</v>
      </c>
      <c r="L2589">
        <v>2783.1178349518786</v>
      </c>
      <c r="M2589">
        <v>17360.206341151912</v>
      </c>
      <c r="N2589">
        <v>7527.8623917944924</v>
      </c>
      <c r="O2589">
        <v>7929.4219454633585</v>
      </c>
      <c r="P2589">
        <v>11359.898559345729</v>
      </c>
      <c r="Q2589">
        <v>2827.4677496427976</v>
      </c>
      <c r="R2589">
        <v>8294.9813341976514</v>
      </c>
      <c r="S2589">
        <v>18895.848918674437</v>
      </c>
      <c r="T2589">
        <v>11374.574738844898</v>
      </c>
      <c r="U2589">
        <v>2215.1785168543156</v>
      </c>
      <c r="V2589">
        <v>8249.7268848977728</v>
      </c>
      <c r="W2589">
        <v>4166.1067206034859</v>
      </c>
      <c r="X2589">
        <v>13732.672365535584</v>
      </c>
      <c r="Y2589">
        <v>89429.353340884438</v>
      </c>
      <c r="Z2589">
        <v>10572.204438037819</v>
      </c>
      <c r="AA2589">
        <v>144974.55129594266</v>
      </c>
      <c r="AB2589">
        <v>1343.3524884640706</v>
      </c>
      <c r="AC2589">
        <v>12732.598971816669</v>
      </c>
      <c r="AD2589">
        <v>18267.545069878357</v>
      </c>
      <c r="AE2589">
        <v>19382.626726296505</v>
      </c>
      <c r="AF2589">
        <v>36226.104069854278</v>
      </c>
      <c r="AG2589">
        <v>143718.03320486762</v>
      </c>
      <c r="AH2589">
        <v>35474.720012950202</v>
      </c>
      <c r="AI2589">
        <v>2978.0860589554359</v>
      </c>
      <c r="AJ2589">
        <v>42190.994235304599</v>
      </c>
      <c r="AK2589">
        <v>3468.7203808984536</v>
      </c>
      <c r="AL2589">
        <v>709084.4375</v>
      </c>
      <c r="AM2589">
        <v>573085.0625</v>
      </c>
      <c r="AN2589">
        <v>135999.3125</v>
      </c>
      <c r="AO2589" s="5" t="s">
        <v>3145</v>
      </c>
    </row>
    <row r="2590" spans="1:41" ht="15" x14ac:dyDescent="0.25">
      <c r="A2590">
        <v>2020</v>
      </c>
      <c r="B2590" s="5" t="s">
        <v>803</v>
      </c>
      <c r="C2590" s="5" t="s">
        <v>363</v>
      </c>
      <c r="D2590" s="5" t="s">
        <v>91</v>
      </c>
      <c r="E2590" s="5" t="s">
        <v>92</v>
      </c>
      <c r="F2590" s="5" t="s">
        <v>93</v>
      </c>
      <c r="G2590" s="5" t="s">
        <v>94</v>
      </c>
      <c r="H2590" s="5" t="s">
        <v>319</v>
      </c>
      <c r="I2590">
        <v>13109</v>
      </c>
      <c r="J2590">
        <v>36549.5</v>
      </c>
      <c r="K2590">
        <v>932</v>
      </c>
      <c r="L2590">
        <v>2365</v>
      </c>
      <c r="M2590">
        <v>16736</v>
      </c>
      <c r="N2590">
        <v>8811</v>
      </c>
      <c r="O2590">
        <v>7905.3548000000001</v>
      </c>
      <c r="P2590">
        <v>12689.31</v>
      </c>
      <c r="Q2590">
        <v>4013.2464914842922</v>
      </c>
      <c r="R2590">
        <v>8066.4343474950228</v>
      </c>
      <c r="S2590">
        <v>25238.74293943165</v>
      </c>
      <c r="T2590">
        <v>11470</v>
      </c>
      <c r="U2590">
        <v>923</v>
      </c>
      <c r="V2590">
        <v>6533</v>
      </c>
      <c r="W2590">
        <v>6009</v>
      </c>
      <c r="X2590">
        <v>12069.92680101324</v>
      </c>
      <c r="Y2590">
        <v>43111.5</v>
      </c>
      <c r="Z2590">
        <v>14658.134161754821</v>
      </c>
      <c r="AA2590">
        <v>179575.75021426761</v>
      </c>
      <c r="AB2590">
        <v>1154</v>
      </c>
      <c r="AC2590">
        <v>10513.78681</v>
      </c>
      <c r="AD2590">
        <v>16376.5436990096</v>
      </c>
      <c r="AE2590">
        <v>18062.433214000001</v>
      </c>
      <c r="AF2590">
        <v>39575.215625879602</v>
      </c>
      <c r="AG2590">
        <v>175522</v>
      </c>
      <c r="AH2590">
        <v>31672.72606918844</v>
      </c>
      <c r="AI2590">
        <v>3869.328</v>
      </c>
      <c r="AJ2590">
        <v>36263.392010901698</v>
      </c>
      <c r="AK2590">
        <v>3398.5</v>
      </c>
      <c r="AL2590">
        <v>747173.8125</v>
      </c>
      <c r="AM2590">
        <v>610341.75</v>
      </c>
      <c r="AN2590">
        <v>136832.125</v>
      </c>
      <c r="AO2590" s="5" t="s">
        <v>1244</v>
      </c>
    </row>
    <row r="2591" spans="1:41" ht="15" x14ac:dyDescent="0.25">
      <c r="A2591">
        <v>2020</v>
      </c>
      <c r="B2591" s="5" t="s">
        <v>1806</v>
      </c>
      <c r="C2591" s="5" t="s">
        <v>363</v>
      </c>
      <c r="D2591" s="5" t="s">
        <v>91</v>
      </c>
      <c r="E2591" s="5" t="s">
        <v>92</v>
      </c>
      <c r="F2591" s="5" t="s">
        <v>93</v>
      </c>
      <c r="G2591" s="5" t="s">
        <v>97</v>
      </c>
      <c r="H2591" s="5" t="s">
        <v>319</v>
      </c>
      <c r="I2591">
        <v>8478.18</v>
      </c>
      <c r="J2591">
        <v>21592.815999999999</v>
      </c>
      <c r="K2591">
        <v>1105</v>
      </c>
      <c r="L2591">
        <v>2984.2853645528289</v>
      </c>
      <c r="M2591">
        <v>18636.32499999999</v>
      </c>
      <c r="N2591">
        <v>8353.0730938895776</v>
      </c>
      <c r="O2591">
        <v>9043.33</v>
      </c>
      <c r="P2591">
        <v>12311.5923</v>
      </c>
      <c r="Q2591">
        <v>3072.9469360464</v>
      </c>
      <c r="R2591">
        <v>8890.0838291453074</v>
      </c>
      <c r="S2591">
        <v>20457</v>
      </c>
      <c r="T2591">
        <v>12196.7</v>
      </c>
      <c r="U2591">
        <v>1818</v>
      </c>
      <c r="V2591">
        <v>9338.7990136574663</v>
      </c>
      <c r="W2591">
        <v>4388.0655767038697</v>
      </c>
      <c r="X2591">
        <v>15765.592227896501</v>
      </c>
      <c r="Y2591">
        <v>102320.2461051391</v>
      </c>
      <c r="Z2591">
        <v>11489.731118325721</v>
      </c>
      <c r="AA2591">
        <v>157700.23785823869</v>
      </c>
      <c r="AB2591">
        <v>1254</v>
      </c>
      <c r="AC2591">
        <v>14128.3532</v>
      </c>
      <c r="AD2591">
        <v>20253.5232306943</v>
      </c>
      <c r="AE2591">
        <v>21061.65479322608</v>
      </c>
      <c r="AF2591">
        <v>38844.575976174252</v>
      </c>
      <c r="AG2591">
        <v>156175.8777294383</v>
      </c>
      <c r="AH2591">
        <v>38291.535653819963</v>
      </c>
      <c r="AI2591">
        <v>4012.7315255539211</v>
      </c>
      <c r="AJ2591">
        <v>46022.534164617893</v>
      </c>
      <c r="AK2591">
        <v>3620</v>
      </c>
      <c r="AL2591">
        <v>773606.875</v>
      </c>
      <c r="AM2591">
        <v>624583</v>
      </c>
      <c r="AN2591">
        <v>149023.8125</v>
      </c>
      <c r="AO2591" s="5" t="s">
        <v>3148</v>
      </c>
    </row>
    <row r="2592" spans="1:41" ht="15" x14ac:dyDescent="0.25">
      <c r="A2592">
        <v>2020</v>
      </c>
      <c r="B2592" s="5" t="s">
        <v>1808</v>
      </c>
      <c r="C2592" s="5" t="s">
        <v>363</v>
      </c>
      <c r="D2592" s="5" t="s">
        <v>91</v>
      </c>
      <c r="E2592" s="5" t="s">
        <v>92</v>
      </c>
      <c r="F2592" s="5" t="s">
        <v>93</v>
      </c>
      <c r="G2592" s="5" t="s">
        <v>97</v>
      </c>
      <c r="H2592" s="5" t="s">
        <v>319</v>
      </c>
      <c r="I2592">
        <v>9282.007312502401</v>
      </c>
      <c r="J2592">
        <v>20306.875</v>
      </c>
      <c r="K2592">
        <v>1041.6350546508829</v>
      </c>
      <c r="L2592">
        <v>3716.8449497964721</v>
      </c>
      <c r="M2592">
        <v>21456.12892538766</v>
      </c>
      <c r="N2592">
        <v>9201.5685826634362</v>
      </c>
      <c r="O2592">
        <v>10073.661945600001</v>
      </c>
      <c r="P2592">
        <v>16013.307312272629</v>
      </c>
      <c r="Q2592">
        <v>2130.33337173769</v>
      </c>
      <c r="R2592">
        <v>7141.3709524056649</v>
      </c>
      <c r="S2592">
        <v>22783.243362826041</v>
      </c>
      <c r="T2592">
        <v>11855.43086048124</v>
      </c>
      <c r="U2592">
        <v>1762.329448339201</v>
      </c>
      <c r="V2592">
        <v>12844</v>
      </c>
      <c r="W2592">
        <v>5799.1133069587713</v>
      </c>
      <c r="X2592">
        <v>12118.76334819417</v>
      </c>
      <c r="Y2592">
        <v>60163.527940000007</v>
      </c>
      <c r="Z2592">
        <v>16745.421323952451</v>
      </c>
      <c r="AA2592">
        <v>168972.62686974599</v>
      </c>
      <c r="AB2592">
        <v>1248</v>
      </c>
      <c r="AC2592">
        <v>11739.410980000001</v>
      </c>
      <c r="AD2592">
        <v>13271.34668541228</v>
      </c>
      <c r="AE2592">
        <v>19424.81310093285</v>
      </c>
      <c r="AF2592">
        <v>38916.419099522631</v>
      </c>
      <c r="AG2592">
        <v>168374.8681605524</v>
      </c>
      <c r="AH2592">
        <v>42133.067358992877</v>
      </c>
      <c r="AI2592">
        <v>4335.4958385484806</v>
      </c>
      <c r="AJ2592">
        <v>35731.512596837769</v>
      </c>
      <c r="AK2592">
        <v>3804.612508572186</v>
      </c>
      <c r="AL2592">
        <v>752387.6875</v>
      </c>
      <c r="AM2592">
        <v>602467.1875</v>
      </c>
      <c r="AN2592">
        <v>149920.5</v>
      </c>
      <c r="AO2592" s="5" t="s">
        <v>3146</v>
      </c>
    </row>
    <row r="2593" spans="1:41" ht="15" x14ac:dyDescent="0.25">
      <c r="A2593">
        <v>2020</v>
      </c>
      <c r="B2593" s="5" t="s">
        <v>803</v>
      </c>
      <c r="C2593" s="5" t="s">
        <v>363</v>
      </c>
      <c r="D2593" s="5" t="s">
        <v>91</v>
      </c>
      <c r="E2593" s="5" t="s">
        <v>92</v>
      </c>
      <c r="F2593" s="5" t="s">
        <v>93</v>
      </c>
      <c r="G2593" s="5" t="s">
        <v>97</v>
      </c>
      <c r="H2593" s="5" t="s">
        <v>319</v>
      </c>
      <c r="I2593">
        <v>13913.414785143121</v>
      </c>
      <c r="J2593">
        <v>39601.140853715988</v>
      </c>
      <c r="K2593">
        <v>983.20415642399996</v>
      </c>
      <c r="L2593">
        <v>2547.403273800001</v>
      </c>
      <c r="M2593">
        <v>17760.377088000001</v>
      </c>
      <c r="N2593">
        <v>9353.2904239138334</v>
      </c>
      <c r="O2593">
        <v>9087.9200000000019</v>
      </c>
      <c r="P2593">
        <v>13774.91828</v>
      </c>
      <c r="Q2593">
        <v>4258.0545274648321</v>
      </c>
      <c r="R2593">
        <v>8495.5290709148303</v>
      </c>
      <c r="S2593">
        <v>26809.76281838696</v>
      </c>
      <c r="T2593">
        <v>11817.552470000001</v>
      </c>
      <c r="U2593">
        <v>950.96782300000018</v>
      </c>
      <c r="V2593">
        <v>6959</v>
      </c>
      <c r="W2593">
        <v>5137.5318238469981</v>
      </c>
      <c r="X2593">
        <v>13064.876938262651</v>
      </c>
      <c r="Y2593">
        <v>46447.887470000001</v>
      </c>
      <c r="Z2593">
        <v>15570.56459435441</v>
      </c>
      <c r="AA2593">
        <v>198011.90082827819</v>
      </c>
      <c r="AB2593">
        <v>1154</v>
      </c>
      <c r="AC2593">
        <v>11160.54227</v>
      </c>
      <c r="AD2593">
        <v>17395.940621351911</v>
      </c>
      <c r="AE2593">
        <v>19167.998626162509</v>
      </c>
      <c r="AF2593">
        <v>42627.498455267072</v>
      </c>
      <c r="AG2593">
        <v>190792</v>
      </c>
      <c r="AH2593">
        <v>34620.92852680535</v>
      </c>
      <c r="AI2593">
        <v>4106.1618282239997</v>
      </c>
      <c r="AJ2593">
        <v>39252.66174328707</v>
      </c>
      <c r="AK2593">
        <v>3606.5153879999998</v>
      </c>
      <c r="AL2593">
        <v>808429.5625</v>
      </c>
      <c r="AM2593">
        <v>662884.8125</v>
      </c>
      <c r="AN2593">
        <v>145544.765625</v>
      </c>
      <c r="AO2593" s="5" t="s">
        <v>1245</v>
      </c>
    </row>
    <row r="2594" spans="1:41" ht="15" x14ac:dyDescent="0.25">
      <c r="A2594">
        <v>2020</v>
      </c>
      <c r="B2594" s="5" t="s">
        <v>1807</v>
      </c>
      <c r="C2594" s="5" t="s">
        <v>363</v>
      </c>
      <c r="D2594" s="5" t="s">
        <v>91</v>
      </c>
      <c r="E2594" s="5" t="s">
        <v>92</v>
      </c>
      <c r="F2594" s="5" t="s">
        <v>93</v>
      </c>
      <c r="G2594" s="5" t="s">
        <v>97</v>
      </c>
      <c r="H2594" s="5" t="s">
        <v>319</v>
      </c>
      <c r="I2594">
        <v>10443.384239999999</v>
      </c>
      <c r="J2594">
        <v>17961.16</v>
      </c>
      <c r="K2594">
        <v>947.74238542675744</v>
      </c>
      <c r="L2594">
        <v>3142.0185999999999</v>
      </c>
      <c r="M2594">
        <v>33698.723536485049</v>
      </c>
      <c r="N2594">
        <v>9209</v>
      </c>
      <c r="O2594">
        <v>10304.725</v>
      </c>
      <c r="P2594">
        <v>13658.26798710931</v>
      </c>
      <c r="Q2594">
        <v>3481.5342987692388</v>
      </c>
      <c r="R2594">
        <v>9373.0604555596492</v>
      </c>
      <c r="S2594">
        <v>24137.29749701362</v>
      </c>
      <c r="T2594">
        <v>11885.58790437328</v>
      </c>
      <c r="U2594">
        <v>2029.52133244224</v>
      </c>
      <c r="V2594">
        <v>9536</v>
      </c>
      <c r="W2594">
        <v>4057.4969517599998</v>
      </c>
      <c r="X2594">
        <v>14020.974411453801</v>
      </c>
      <c r="Y2594">
        <v>94935</v>
      </c>
      <c r="Z2594">
        <v>14401.880999999999</v>
      </c>
      <c r="AA2594">
        <v>171451.21238579921</v>
      </c>
      <c r="AB2594">
        <v>1151</v>
      </c>
      <c r="AC2594">
        <v>13464.3</v>
      </c>
      <c r="AD2594">
        <v>22989.558494515419</v>
      </c>
      <c r="AE2594">
        <v>19250.37860120292</v>
      </c>
      <c r="AF2594">
        <v>37366.700607047213</v>
      </c>
      <c r="AG2594">
        <v>212217</v>
      </c>
      <c r="AH2594">
        <v>50197.83467041063</v>
      </c>
      <c r="AI2594">
        <v>4692.3434136000014</v>
      </c>
      <c r="AJ2594">
        <v>48779.569709825751</v>
      </c>
      <c r="AK2594">
        <v>4500.2516116234638</v>
      </c>
      <c r="AL2594">
        <v>873283.5</v>
      </c>
      <c r="AM2594">
        <v>690699.9375</v>
      </c>
      <c r="AN2594">
        <v>182583.53125</v>
      </c>
      <c r="AO2594" s="5" t="s">
        <v>3147</v>
      </c>
    </row>
    <row r="2595" spans="1:41" ht="15" x14ac:dyDescent="0.25">
      <c r="A2595">
        <v>2020</v>
      </c>
      <c r="B2595" s="5" t="s">
        <v>803</v>
      </c>
      <c r="C2595" s="5" t="s">
        <v>363</v>
      </c>
      <c r="D2595" s="5" t="s">
        <v>91</v>
      </c>
      <c r="E2595" s="5" t="s">
        <v>29</v>
      </c>
      <c r="F2595" s="5" t="s">
        <v>29</v>
      </c>
      <c r="G2595" s="5" t="s">
        <v>94</v>
      </c>
      <c r="H2595" s="5" t="s">
        <v>319</v>
      </c>
      <c r="I2595">
        <v>1000</v>
      </c>
      <c r="J2595">
        <v>75</v>
      </c>
      <c r="K2595">
        <v>80</v>
      </c>
      <c r="L2595">
        <v>110</v>
      </c>
      <c r="M2595">
        <v>180</v>
      </c>
      <c r="N2595">
        <v>56</v>
      </c>
      <c r="O2595">
        <v>0</v>
      </c>
      <c r="P2595">
        <v>0</v>
      </c>
      <c r="Q2595">
        <v>5.5945967264150953</v>
      </c>
      <c r="R2595">
        <v>222.07152756875001</v>
      </c>
      <c r="S2595">
        <v>0</v>
      </c>
      <c r="T2595">
        <v>1400</v>
      </c>
      <c r="U2595">
        <v>0</v>
      </c>
      <c r="V2595">
        <v>780</v>
      </c>
      <c r="W2595">
        <v>0</v>
      </c>
      <c r="X2595">
        <v>99.572210932488701</v>
      </c>
      <c r="Y2595">
        <v>3727</v>
      </c>
      <c r="Z2595">
        <v>119.36808000000001</v>
      </c>
      <c r="AA2595">
        <v>2935.5600674380539</v>
      </c>
      <c r="AB2595">
        <v>0</v>
      </c>
      <c r="AC2595">
        <v>10.870649999999999</v>
      </c>
      <c r="AD2595">
        <v>53.799591549600002</v>
      </c>
      <c r="AE2595">
        <v>0</v>
      </c>
      <c r="AF2595">
        <v>464.28076188003888</v>
      </c>
      <c r="AG2595">
        <v>9385</v>
      </c>
      <c r="AH2595">
        <v>840.90554130399994</v>
      </c>
      <c r="AI2595">
        <v>97</v>
      </c>
      <c r="AJ2595">
        <v>1049</v>
      </c>
      <c r="AK2595">
        <v>0</v>
      </c>
      <c r="AL2595">
        <v>22691.025390625</v>
      </c>
      <c r="AM2595">
        <v>19939.74609375</v>
      </c>
      <c r="AN2595">
        <v>2751.27734375</v>
      </c>
      <c r="AO2595" s="5" t="s">
        <v>1246</v>
      </c>
    </row>
    <row r="2596" spans="1:41" ht="15" x14ac:dyDescent="0.25">
      <c r="A2596">
        <v>2020</v>
      </c>
      <c r="B2596" s="5" t="s">
        <v>1806</v>
      </c>
      <c r="C2596" s="5" t="s">
        <v>363</v>
      </c>
      <c r="D2596" s="5" t="s">
        <v>91</v>
      </c>
      <c r="E2596" s="5" t="s">
        <v>29</v>
      </c>
      <c r="F2596" s="5" t="s">
        <v>29</v>
      </c>
      <c r="G2596" s="5" t="s">
        <v>94</v>
      </c>
      <c r="H2596" s="5" t="s">
        <v>319</v>
      </c>
      <c r="I2596">
        <v>0</v>
      </c>
      <c r="J2596">
        <v>1393.7014254320222</v>
      </c>
      <c r="K2596">
        <v>85.700318243321888</v>
      </c>
      <c r="L2596">
        <v>128.55047736498284</v>
      </c>
      <c r="M2596">
        <v>187.46944615726665</v>
      </c>
      <c r="N2596">
        <v>56.240833847179992</v>
      </c>
      <c r="O2596">
        <v>0</v>
      </c>
      <c r="P2596">
        <v>0</v>
      </c>
      <c r="Q2596">
        <v>6.1597103737387613</v>
      </c>
      <c r="R2596">
        <v>21.043745282267032</v>
      </c>
      <c r="S2596">
        <v>0</v>
      </c>
      <c r="T2596">
        <v>107.12539780415237</v>
      </c>
      <c r="U2596">
        <v>0</v>
      </c>
      <c r="V2596">
        <v>857.00318243321897</v>
      </c>
      <c r="W2596">
        <v>0</v>
      </c>
      <c r="X2596">
        <v>83.20419246924456</v>
      </c>
      <c r="Y2596">
        <v>877.35700801600785</v>
      </c>
      <c r="Z2596">
        <v>64.27523868249142</v>
      </c>
      <c r="AA2596">
        <v>2480.7128465782694</v>
      </c>
      <c r="AB2596">
        <v>143.54803305756417</v>
      </c>
      <c r="AC2596">
        <v>56.179001067567434</v>
      </c>
      <c r="AD2596">
        <v>92.395655606081419</v>
      </c>
      <c r="AE2596"/>
      <c r="AF2596">
        <v>1508.3256010824653</v>
      </c>
      <c r="AG2596">
        <v>19195.004710122426</v>
      </c>
      <c r="AH2596">
        <v>2785.2603429079613</v>
      </c>
      <c r="AI2596">
        <v>0</v>
      </c>
      <c r="AJ2596">
        <v>1201.0130695879782</v>
      </c>
      <c r="AK2596"/>
      <c r="AL2596">
        <v>31330.26953125</v>
      </c>
      <c r="AM2596">
        <v>27845.568359375</v>
      </c>
      <c r="AN2596">
        <v>3484.703369140625</v>
      </c>
      <c r="AO2596" s="5" t="s">
        <v>3149</v>
      </c>
    </row>
    <row r="2597" spans="1:41" ht="15" x14ac:dyDescent="0.25">
      <c r="A2597">
        <v>2020</v>
      </c>
      <c r="B2597" s="5" t="s">
        <v>1808</v>
      </c>
      <c r="C2597" s="5" t="s">
        <v>363</v>
      </c>
      <c r="D2597" s="5" t="s">
        <v>91</v>
      </c>
      <c r="E2597" s="5" t="s">
        <v>29</v>
      </c>
      <c r="F2597" s="5" t="s">
        <v>29</v>
      </c>
      <c r="G2597" s="5" t="s">
        <v>94</v>
      </c>
      <c r="H2597" s="5" t="s">
        <v>319</v>
      </c>
      <c r="I2597">
        <v>0</v>
      </c>
      <c r="J2597">
        <v>1004.149061452111</v>
      </c>
      <c r="K2597">
        <v>82.504977614106465</v>
      </c>
      <c r="L2597">
        <v>134.070588622923</v>
      </c>
      <c r="M2597">
        <v>184.99162949412934</v>
      </c>
      <c r="N2597">
        <v>56.722172109698192</v>
      </c>
      <c r="O2597">
        <v>0</v>
      </c>
      <c r="P2597">
        <v>0</v>
      </c>
      <c r="Q2597">
        <v>5.5857086014821045</v>
      </c>
      <c r="R2597">
        <v>31.30341981901217</v>
      </c>
      <c r="S2597">
        <v>0</v>
      </c>
      <c r="T2597">
        <v>1443.8371082468632</v>
      </c>
      <c r="U2597">
        <v>0</v>
      </c>
      <c r="V2597">
        <v>495.02986568463876</v>
      </c>
      <c r="W2597">
        <v>0</v>
      </c>
      <c r="X2597">
        <v>53.145837899062911</v>
      </c>
      <c r="Y2597">
        <v>1392.2714972380465</v>
      </c>
      <c r="Z2597">
        <v>119.17844016357679</v>
      </c>
      <c r="AA2597">
        <v>2586.7092852749024</v>
      </c>
      <c r="AB2597">
        <v>143.35239860450997</v>
      </c>
      <c r="AC2597">
        <v>11.045353878088504</v>
      </c>
      <c r="AD2597">
        <v>53.54366784711474</v>
      </c>
      <c r="AE2597">
        <v>0</v>
      </c>
      <c r="AF2597">
        <v>1119.4144276382185</v>
      </c>
      <c r="AG2597">
        <v>14074.543822655471</v>
      </c>
      <c r="AH2597">
        <v>1954.7658676813555</v>
      </c>
      <c r="AI2597">
        <v>100.03728535710408</v>
      </c>
      <c r="AJ2597">
        <v>962.98778558964887</v>
      </c>
      <c r="AK2597">
        <v>0</v>
      </c>
      <c r="AL2597">
        <v>26009.189453125</v>
      </c>
      <c r="AM2597">
        <v>21993.01171875</v>
      </c>
      <c r="AN2597">
        <v>4016.178955078125</v>
      </c>
      <c r="AO2597" s="5" t="s">
        <v>3151</v>
      </c>
    </row>
    <row r="2598" spans="1:41" ht="15" x14ac:dyDescent="0.25">
      <c r="A2598">
        <v>2020</v>
      </c>
      <c r="B2598" s="5" t="s">
        <v>1807</v>
      </c>
      <c r="C2598" s="5" t="s">
        <v>363</v>
      </c>
      <c r="D2598" s="5" t="s">
        <v>91</v>
      </c>
      <c r="E2598" s="5" t="s">
        <v>29</v>
      </c>
      <c r="F2598" s="5" t="s">
        <v>29</v>
      </c>
      <c r="G2598" s="5" t="s">
        <v>94</v>
      </c>
      <c r="H2598" s="5" t="s">
        <v>319</v>
      </c>
      <c r="I2598">
        <v>0</v>
      </c>
      <c r="J2598">
        <v>913.40748865072521</v>
      </c>
      <c r="K2598">
        <v>84.602819221415231</v>
      </c>
      <c r="L2598">
        <v>145.93986315694127</v>
      </c>
      <c r="M2598">
        <v>189.69538372301696</v>
      </c>
      <c r="N2598">
        <v>56.049367734187584</v>
      </c>
      <c r="O2598">
        <v>0</v>
      </c>
      <c r="P2598">
        <v>0</v>
      </c>
      <c r="Q2598">
        <v>6.211089534759191</v>
      </c>
      <c r="R2598">
        <v>20.526790739653077</v>
      </c>
      <c r="S2598">
        <v>0</v>
      </c>
      <c r="T2598">
        <v>105.75352402676903</v>
      </c>
      <c r="U2598"/>
      <c r="V2598">
        <v>846.02819221415223</v>
      </c>
      <c r="W2598">
        <v>0</v>
      </c>
      <c r="X2598">
        <v>31.72605720803071</v>
      </c>
      <c r="Y2598">
        <v>793.15143020076778</v>
      </c>
      <c r="Z2598">
        <v>63.45211441606142</v>
      </c>
      <c r="AA2598">
        <v>2610.6491185674076</v>
      </c>
      <c r="AB2598"/>
      <c r="AC2598">
        <v>11.104120022810749</v>
      </c>
      <c r="AD2598">
        <v>93.166343021387874</v>
      </c>
      <c r="AE2598"/>
      <c r="AF2598">
        <v>1298.4247046145501</v>
      </c>
      <c r="AG2598">
        <v>18772.308049991771</v>
      </c>
      <c r="AH2598">
        <v>2749.5916246959951</v>
      </c>
      <c r="AI2598">
        <v>0</v>
      </c>
      <c r="AJ2598">
        <v>1119.0861145834281</v>
      </c>
      <c r="AK2598">
        <v>0</v>
      </c>
      <c r="AL2598">
        <v>29910.873046875</v>
      </c>
      <c r="AM2598">
        <v>26656.337890625</v>
      </c>
      <c r="AN2598">
        <v>3254.53564453125</v>
      </c>
      <c r="AO2598" s="5" t="s">
        <v>3150</v>
      </c>
    </row>
    <row r="2599" spans="1:41" ht="15" x14ac:dyDescent="0.25">
      <c r="A2599">
        <v>2020</v>
      </c>
      <c r="B2599" s="5" t="s">
        <v>1806</v>
      </c>
      <c r="C2599" s="5" t="s">
        <v>363</v>
      </c>
      <c r="D2599" s="5" t="s">
        <v>91</v>
      </c>
      <c r="E2599" s="5" t="s">
        <v>29</v>
      </c>
      <c r="F2599" s="5" t="s">
        <v>29</v>
      </c>
      <c r="G2599" s="5" t="s">
        <v>97</v>
      </c>
      <c r="H2599" s="5" t="s">
        <v>319</v>
      </c>
      <c r="I2599">
        <v>0</v>
      </c>
      <c r="J2599">
        <v>1329.6220000000001</v>
      </c>
      <c r="K2599">
        <v>94</v>
      </c>
      <c r="L2599">
        <v>137.84228011791359</v>
      </c>
      <c r="M2599">
        <v>201.24999999999989</v>
      </c>
      <c r="N2599">
        <v>62.406002067581127</v>
      </c>
      <c r="O2599">
        <v>0</v>
      </c>
      <c r="P2599">
        <v>0</v>
      </c>
      <c r="Q2599">
        <v>6.6944930220000014</v>
      </c>
      <c r="R2599">
        <v>22.55347566211621</v>
      </c>
      <c r="S2599">
        <v>0</v>
      </c>
      <c r="T2599">
        <v>116</v>
      </c>
      <c r="U2599"/>
      <c r="V2599">
        <v>927.75473457031217</v>
      </c>
      <c r="W2599">
        <v>0</v>
      </c>
      <c r="X2599">
        <v>95.524183722320004</v>
      </c>
      <c r="Y2599">
        <v>1140</v>
      </c>
      <c r="Z2599">
        <v>69.853474207418955</v>
      </c>
      <c r="AA2599">
        <v>2698.4667478969468</v>
      </c>
      <c r="AB2599">
        <v>134</v>
      </c>
      <c r="AC2599">
        <v>62.337370000000007</v>
      </c>
      <c r="AD2599">
        <v>100.41739533000001</v>
      </c>
      <c r="AE2599">
        <v>0</v>
      </c>
      <c r="AF2599">
        <v>1617.3494200501859</v>
      </c>
      <c r="AG2599">
        <v>20861.638968230149</v>
      </c>
      <c r="AH2599">
        <v>3009.5</v>
      </c>
      <c r="AI2599">
        <v>0</v>
      </c>
      <c r="AJ2599">
        <v>1310.0820691495669</v>
      </c>
      <c r="AK2599">
        <v>0</v>
      </c>
      <c r="AL2599">
        <v>33997.29296875</v>
      </c>
      <c r="AM2599">
        <v>30246.6015625</v>
      </c>
      <c r="AN2599">
        <v>3750.691650390625</v>
      </c>
      <c r="AO2599" s="5" t="s">
        <v>3153</v>
      </c>
    </row>
    <row r="2600" spans="1:41" ht="15" x14ac:dyDescent="0.25">
      <c r="A2600">
        <v>2020</v>
      </c>
      <c r="B2600" s="5" t="s">
        <v>1808</v>
      </c>
      <c r="C2600" s="5" t="s">
        <v>363</v>
      </c>
      <c r="D2600" s="5" t="s">
        <v>91</v>
      </c>
      <c r="E2600" s="5" t="s">
        <v>29</v>
      </c>
      <c r="F2600" s="5" t="s">
        <v>29</v>
      </c>
      <c r="G2600" s="5" t="s">
        <v>97</v>
      </c>
      <c r="H2600" s="5" t="s">
        <v>319</v>
      </c>
      <c r="I2600">
        <v>0</v>
      </c>
      <c r="J2600">
        <v>1075</v>
      </c>
      <c r="K2600">
        <v>89.297180972347377</v>
      </c>
      <c r="L2600">
        <v>147.05600000000001</v>
      </c>
      <c r="M2600">
        <v>197.31249999999989</v>
      </c>
      <c r="N2600">
        <v>60.17170069671927</v>
      </c>
      <c r="O2600">
        <v>0</v>
      </c>
      <c r="P2600">
        <v>0</v>
      </c>
      <c r="Q2600">
        <v>5.8940881752091929</v>
      </c>
      <c r="R2600">
        <v>33.721355231239237</v>
      </c>
      <c r="S2600">
        <v>0</v>
      </c>
      <c r="T2600">
        <v>1485.9089708749991</v>
      </c>
      <c r="U2600"/>
      <c r="V2600">
        <v>522</v>
      </c>
      <c r="W2600">
        <v>0</v>
      </c>
      <c r="X2600">
        <v>55.780163355629362</v>
      </c>
      <c r="Y2600">
        <v>1509.5160000000001</v>
      </c>
      <c r="Z2600">
        <v>125.6968471707648</v>
      </c>
      <c r="AA2600">
        <v>2777.0610274561141</v>
      </c>
      <c r="AB2600">
        <v>139</v>
      </c>
      <c r="AC2600">
        <v>11.540509999999999</v>
      </c>
      <c r="AD2600">
        <v>56.499742831423433</v>
      </c>
      <c r="AE2600">
        <v>0</v>
      </c>
      <c r="AF2600">
        <v>1206.64635084372</v>
      </c>
      <c r="AG2600">
        <v>15666.495123866391</v>
      </c>
      <c r="AH2600">
        <v>2118.4643830502009</v>
      </c>
      <c r="AI2600">
        <v>104.99591952</v>
      </c>
      <c r="AJ2600">
        <v>1033.7505847600589</v>
      </c>
      <c r="AK2600"/>
      <c r="AL2600">
        <v>28421.80859375</v>
      </c>
      <c r="AM2600">
        <v>24174.548828125</v>
      </c>
      <c r="AN2600">
        <v>4247.25927734375</v>
      </c>
      <c r="AO2600" s="5" t="s">
        <v>3152</v>
      </c>
    </row>
    <row r="2601" spans="1:41" ht="15" x14ac:dyDescent="0.25">
      <c r="A2601">
        <v>2020</v>
      </c>
      <c r="B2601" s="5" t="s">
        <v>1807</v>
      </c>
      <c r="C2601" s="5" t="s">
        <v>363</v>
      </c>
      <c r="D2601" s="5" t="s">
        <v>91</v>
      </c>
      <c r="E2601" s="5" t="s">
        <v>29</v>
      </c>
      <c r="F2601" s="5" t="s">
        <v>29</v>
      </c>
      <c r="G2601" s="5" t="s">
        <v>97</v>
      </c>
      <c r="H2601" s="5" t="s">
        <v>319</v>
      </c>
      <c r="I2601">
        <v>0</v>
      </c>
      <c r="J2601">
        <v>989</v>
      </c>
      <c r="K2601">
        <v>91.529610496656062</v>
      </c>
      <c r="L2601">
        <v>157.84440000000001</v>
      </c>
      <c r="M2601">
        <v>201.79687499999989</v>
      </c>
      <c r="N2601">
        <v>61</v>
      </c>
      <c r="O2601">
        <v>0</v>
      </c>
      <c r="P2601">
        <v>0</v>
      </c>
      <c r="Q2601">
        <v>7.453189898097599</v>
      </c>
      <c r="R2601">
        <v>22.593750951131241</v>
      </c>
      <c r="S2601">
        <v>0</v>
      </c>
      <c r="T2601">
        <v>119.3435018546176</v>
      </c>
      <c r="U2601"/>
      <c r="V2601">
        <v>901</v>
      </c>
      <c r="W2601">
        <v>0</v>
      </c>
      <c r="X2601">
        <v>34.777999999999999</v>
      </c>
      <c r="Y2601">
        <v>906</v>
      </c>
      <c r="Z2601">
        <v>76.14</v>
      </c>
      <c r="AA2601">
        <v>2817.174184274566</v>
      </c>
      <c r="AB2601">
        <v>139</v>
      </c>
      <c r="AC2601">
        <v>12.1</v>
      </c>
      <c r="AD2601">
        <v>111.79784847146399</v>
      </c>
      <c r="AE2601">
        <v>0</v>
      </c>
      <c r="AF2601">
        <v>1404.3756988120331</v>
      </c>
      <c r="AG2601">
        <v>20802</v>
      </c>
      <c r="AH2601">
        <v>3218.8681800765089</v>
      </c>
      <c r="AI2601">
        <v>0</v>
      </c>
      <c r="AJ2601">
        <v>1310.0820691495669</v>
      </c>
      <c r="AK2601">
        <v>0</v>
      </c>
      <c r="AL2601">
        <v>33383.87890625</v>
      </c>
      <c r="AM2601">
        <v>29466.763671875</v>
      </c>
      <c r="AN2601">
        <v>3917.114013671875</v>
      </c>
      <c r="AO2601" s="5" t="s">
        <v>3154</v>
      </c>
    </row>
    <row r="2602" spans="1:41" ht="15" x14ac:dyDescent="0.25">
      <c r="A2602">
        <v>2020</v>
      </c>
      <c r="B2602" s="5" t="s">
        <v>803</v>
      </c>
      <c r="C2602" s="5" t="s">
        <v>363</v>
      </c>
      <c r="D2602" s="5" t="s">
        <v>91</v>
      </c>
      <c r="E2602" s="5" t="s">
        <v>29</v>
      </c>
      <c r="F2602" s="5" t="s">
        <v>29</v>
      </c>
      <c r="G2602" s="5" t="s">
        <v>97</v>
      </c>
      <c r="H2602" s="5" t="s">
        <v>319</v>
      </c>
      <c r="I2602">
        <v>1061.3635506249991</v>
      </c>
      <c r="J2602">
        <v>81.262002599999988</v>
      </c>
      <c r="K2602">
        <v>84.395206560000005</v>
      </c>
      <c r="L2602">
        <v>118.4838732</v>
      </c>
      <c r="M2602">
        <v>191.01743999999999</v>
      </c>
      <c r="N2602">
        <v>59.446630772803843</v>
      </c>
      <c r="O2602">
        <v>0</v>
      </c>
      <c r="P2602">
        <v>0</v>
      </c>
      <c r="Q2602">
        <v>5.9358671267264143</v>
      </c>
      <c r="R2602">
        <v>233.88464307884129</v>
      </c>
      <c r="S2602">
        <v>0</v>
      </c>
      <c r="T2602">
        <v>1442.4213999999999</v>
      </c>
      <c r="U2602">
        <v>0</v>
      </c>
      <c r="V2602">
        <v>831</v>
      </c>
      <c r="W2602">
        <v>0</v>
      </c>
      <c r="X2602">
        <v>107.7801633556294</v>
      </c>
      <c r="Y2602">
        <v>3986.920979999999</v>
      </c>
      <c r="Z2602">
        <v>126.7984301162623</v>
      </c>
      <c r="AA2602">
        <v>3202.8623118344049</v>
      </c>
      <c r="AB2602">
        <v>0</v>
      </c>
      <c r="AC2602">
        <v>11.53936</v>
      </c>
      <c r="AD2602">
        <v>57.148475114833133</v>
      </c>
      <c r="AE2602"/>
      <c r="AF2602">
        <v>500.08893563449033</v>
      </c>
      <c r="AG2602">
        <v>10201</v>
      </c>
      <c r="AH2602">
        <v>919.17981987668918</v>
      </c>
      <c r="AI2602">
        <v>102.93717599999999</v>
      </c>
      <c r="AJ2602">
        <v>1135.4713358399999</v>
      </c>
      <c r="AK2602"/>
      <c r="AL2602">
        <v>24460.9375</v>
      </c>
      <c r="AM2602">
        <v>21556.056640625</v>
      </c>
      <c r="AN2602">
        <v>2904.8798828125</v>
      </c>
      <c r="AO2602" s="5" t="s">
        <v>1247</v>
      </c>
    </row>
    <row r="2603" spans="1:41" ht="15" x14ac:dyDescent="0.25">
      <c r="A2603">
        <v>2020</v>
      </c>
      <c r="B2603" s="5" t="s">
        <v>1807</v>
      </c>
      <c r="C2603" s="5" t="s">
        <v>363</v>
      </c>
      <c r="D2603" s="5" t="s">
        <v>91</v>
      </c>
      <c r="E2603" s="5" t="s">
        <v>154</v>
      </c>
      <c r="F2603" s="5" t="s">
        <v>154</v>
      </c>
      <c r="G2603" s="5" t="s">
        <v>94</v>
      </c>
      <c r="H2603" s="5" t="s">
        <v>319</v>
      </c>
      <c r="I2603">
        <v>5924.3124159796016</v>
      </c>
      <c r="J2603">
        <v>6819.5427943355544</v>
      </c>
      <c r="K2603">
        <v>528.76762013384518</v>
      </c>
      <c r="L2603">
        <v>1578.9001137196617</v>
      </c>
      <c r="M2603">
        <v>4716.2899110218186</v>
      </c>
      <c r="N2603">
        <v>6562.0061658610184</v>
      </c>
      <c r="O2603">
        <v>7919.4702446633173</v>
      </c>
      <c r="P2603">
        <v>3489.8662928833783</v>
      </c>
      <c r="Q2603">
        <v>1703.029449396465</v>
      </c>
      <c r="R2603">
        <v>4493.7873924906353</v>
      </c>
      <c r="S2603">
        <v>4097.0613726313877</v>
      </c>
      <c r="T2603">
        <v>7085.4861097935254</v>
      </c>
      <c r="U2603">
        <v>1429.7876448419174</v>
      </c>
      <c r="V2603">
        <v>1499.5849706995848</v>
      </c>
      <c r="W2603">
        <v>1068.1105926703672</v>
      </c>
      <c r="X2603">
        <v>8397.7565882486124</v>
      </c>
      <c r="Y2603">
        <v>22980.24077101691</v>
      </c>
      <c r="Z2603">
        <v>10162.913658972504</v>
      </c>
      <c r="AA2603">
        <v>65498.080181329053</v>
      </c>
      <c r="AB2603"/>
      <c r="AC2603">
        <v>8420.0955830113508</v>
      </c>
      <c r="AD2603">
        <v>10849.088147704477</v>
      </c>
      <c r="AE2603">
        <v>7491.5796420563183</v>
      </c>
      <c r="AF2603">
        <v>15718.141753430729</v>
      </c>
      <c r="AG2603">
        <v>61986.370573050401</v>
      </c>
      <c r="AH2603">
        <v>14530.534201278066</v>
      </c>
      <c r="AI2603">
        <v>666.24720136864494</v>
      </c>
      <c r="AJ2603">
        <v>22405.66591518831</v>
      </c>
      <c r="AK2603">
        <v>541.38653485840405</v>
      </c>
      <c r="AL2603">
        <v>308564.09375</v>
      </c>
      <c r="AM2603">
        <v>248163.90625</v>
      </c>
      <c r="AN2603">
        <v>60400.203125</v>
      </c>
      <c r="AO2603" s="5" t="s">
        <v>3157</v>
      </c>
    </row>
    <row r="2604" spans="1:41" ht="15" x14ac:dyDescent="0.25">
      <c r="A2604">
        <v>2020</v>
      </c>
      <c r="B2604" s="5" t="s">
        <v>1806</v>
      </c>
      <c r="C2604" s="5" t="s">
        <v>363</v>
      </c>
      <c r="D2604" s="5" t="s">
        <v>91</v>
      </c>
      <c r="E2604" s="5" t="s">
        <v>154</v>
      </c>
      <c r="F2604" s="5" t="s">
        <v>154</v>
      </c>
      <c r="G2604" s="5" t="s">
        <v>94</v>
      </c>
      <c r="H2604" s="5" t="s">
        <v>319</v>
      </c>
      <c r="I2604">
        <v>2455.3141176711724</v>
      </c>
      <c r="J2604">
        <v>6697.479870715606</v>
      </c>
      <c r="K2604">
        <v>568.83586234004906</v>
      </c>
      <c r="L2604">
        <v>1392.6301714539807</v>
      </c>
      <c r="M2604">
        <v>3280.1796807631454</v>
      </c>
      <c r="N2604">
        <v>5961.5283878010796</v>
      </c>
      <c r="O2604">
        <v>6981.3621748966098</v>
      </c>
      <c r="P2604">
        <v>978.05488195191106</v>
      </c>
      <c r="Q2604">
        <v>1583.0455660508617</v>
      </c>
      <c r="R2604">
        <v>4052.4840494720925</v>
      </c>
      <c r="S2604">
        <v>4626.7459311613411</v>
      </c>
      <c r="T2604">
        <v>7097.0576045250946</v>
      </c>
      <c r="U2604">
        <v>1647.3714822810975</v>
      </c>
      <c r="V2604">
        <v>1519.0381408628805</v>
      </c>
      <c r="W2604">
        <v>2153.2204958634625</v>
      </c>
      <c r="X2604">
        <v>8158.5034380355555</v>
      </c>
      <c r="Y2604">
        <v>28344.309005000676</v>
      </c>
      <c r="Z2604">
        <v>6995.2874053571713</v>
      </c>
      <c r="AA2604">
        <v>62238.133717946155</v>
      </c>
      <c r="AB2604">
        <v>588.11843394479649</v>
      </c>
      <c r="AC2604">
        <v>8403.5403484629387</v>
      </c>
      <c r="AD2604">
        <v>10287.024309662418</v>
      </c>
      <c r="AE2604">
        <v>11663.5990621205</v>
      </c>
      <c r="AF2604">
        <v>17900.653973073859</v>
      </c>
      <c r="AG2604">
        <v>60941.658384945185</v>
      </c>
      <c r="AH2604">
        <v>11055.341053388524</v>
      </c>
      <c r="AI2604">
        <v>674.89000616615988</v>
      </c>
      <c r="AJ2604">
        <v>24045.957899298865</v>
      </c>
      <c r="AK2604">
        <v>636.32486295666502</v>
      </c>
      <c r="AL2604">
        <v>302927.71875</v>
      </c>
      <c r="AM2604">
        <v>246820.078125</v>
      </c>
      <c r="AN2604">
        <v>56107.6015625</v>
      </c>
      <c r="AO2604" s="5" t="s">
        <v>3155</v>
      </c>
    </row>
    <row r="2605" spans="1:41" ht="15" x14ac:dyDescent="0.25">
      <c r="A2605">
        <v>2020</v>
      </c>
      <c r="B2605" s="5" t="s">
        <v>803</v>
      </c>
      <c r="C2605" s="5" t="s">
        <v>363</v>
      </c>
      <c r="D2605" s="5" t="s">
        <v>91</v>
      </c>
      <c r="E2605" s="5" t="s">
        <v>154</v>
      </c>
      <c r="F2605" s="5" t="s">
        <v>154</v>
      </c>
      <c r="G2605" s="5" t="s">
        <v>94</v>
      </c>
      <c r="H2605" s="5" t="s">
        <v>319</v>
      </c>
      <c r="I2605">
        <v>4987</v>
      </c>
      <c r="J2605">
        <v>21030.5</v>
      </c>
      <c r="K2605">
        <v>607</v>
      </c>
      <c r="L2605">
        <v>885</v>
      </c>
      <c r="M2605">
        <v>4198</v>
      </c>
      <c r="N2605">
        <v>7167</v>
      </c>
      <c r="O2605">
        <v>6106.5888000000004</v>
      </c>
      <c r="P2605">
        <v>5337.3</v>
      </c>
      <c r="Q2605">
        <v>1194.41574099846</v>
      </c>
      <c r="R2605">
        <v>4081.0972419491741</v>
      </c>
      <c r="S2605">
        <v>5724.1429394316474</v>
      </c>
      <c r="T2605">
        <v>6125</v>
      </c>
      <c r="U2605">
        <v>731</v>
      </c>
      <c r="V2605">
        <v>1430</v>
      </c>
      <c r="W2605">
        <v>1215</v>
      </c>
      <c r="X2605">
        <v>9516.744664549662</v>
      </c>
      <c r="Y2605">
        <v>18460</v>
      </c>
      <c r="Z2605">
        <v>8534.5544554228181</v>
      </c>
      <c r="AA2605">
        <v>80461.968312610523</v>
      </c>
      <c r="AB2605">
        <v>629</v>
      </c>
      <c r="AC2605">
        <v>7861.2683900000002</v>
      </c>
      <c r="AD2605">
        <v>7616.6878736000008</v>
      </c>
      <c r="AE2605">
        <v>7760.6929140000011</v>
      </c>
      <c r="AF2605">
        <v>17935.10044329716</v>
      </c>
      <c r="AG2605">
        <v>74147</v>
      </c>
      <c r="AH2605">
        <v>12015.000000000009</v>
      </c>
      <c r="AI2605">
        <v>737</v>
      </c>
      <c r="AJ2605">
        <v>17991</v>
      </c>
      <c r="AK2605">
        <v>622.5</v>
      </c>
      <c r="AL2605">
        <v>335107.5625</v>
      </c>
      <c r="AM2605">
        <v>279994.875</v>
      </c>
      <c r="AN2605">
        <v>55112.6640625</v>
      </c>
      <c r="AO2605" s="5" t="s">
        <v>1248</v>
      </c>
    </row>
    <row r="2606" spans="1:41" ht="15" x14ac:dyDescent="0.25">
      <c r="A2606">
        <v>2020</v>
      </c>
      <c r="B2606" s="5" t="s">
        <v>1808</v>
      </c>
      <c r="C2606" s="5" t="s">
        <v>363</v>
      </c>
      <c r="D2606" s="5" t="s">
        <v>91</v>
      </c>
      <c r="E2606" s="5" t="s">
        <v>154</v>
      </c>
      <c r="F2606" s="5" t="s">
        <v>154</v>
      </c>
      <c r="G2606" s="5" t="s">
        <v>94</v>
      </c>
      <c r="H2606" s="5" t="s">
        <v>319</v>
      </c>
      <c r="I2606">
        <v>3756.0391058821965</v>
      </c>
      <c r="J2606">
        <v>7889.3423004879323</v>
      </c>
      <c r="K2606">
        <v>520.81267118904702</v>
      </c>
      <c r="L2606">
        <v>1539.7491447232619</v>
      </c>
      <c r="M2606">
        <v>2416.106703818099</v>
      </c>
      <c r="N2606">
        <v>7668.5308292906402</v>
      </c>
      <c r="O2606">
        <v>8358.5628899961739</v>
      </c>
      <c r="P2606">
        <v>3254.8212637452775</v>
      </c>
      <c r="Q2606">
        <v>2561.9782173037811</v>
      </c>
      <c r="R2606">
        <v>2725.4244879654461</v>
      </c>
      <c r="S2606">
        <v>3831.7734746784449</v>
      </c>
      <c r="T2606">
        <v>6316.7873485800264</v>
      </c>
      <c r="U2606">
        <v>1342.7685106695826</v>
      </c>
      <c r="V2606">
        <v>1100.410138928145</v>
      </c>
      <c r="W2606">
        <v>1118.973758891319</v>
      </c>
      <c r="X2606">
        <v>7474.4923379178972</v>
      </c>
      <c r="Y2606">
        <v>18125.312269599013</v>
      </c>
      <c r="Z2606">
        <v>9917.46700333431</v>
      </c>
      <c r="AA2606">
        <v>64897.458248121686</v>
      </c>
      <c r="AB2606">
        <v>405.305702529298</v>
      </c>
      <c r="AC2606">
        <v>8511.2031775490195</v>
      </c>
      <c r="AD2606">
        <v>6887.2391766097344</v>
      </c>
      <c r="AE2606">
        <v>8442.9863976228862</v>
      </c>
      <c r="AF2606">
        <v>15452.007812501555</v>
      </c>
      <c r="AG2606">
        <v>57715.923867829544</v>
      </c>
      <c r="AH2606">
        <v>14052.852328273628</v>
      </c>
      <c r="AI2606">
        <v>760.07710626995583</v>
      </c>
      <c r="AJ2606">
        <v>17856.721605496503</v>
      </c>
      <c r="AK2606">
        <v>639.92923261941326</v>
      </c>
      <c r="AL2606">
        <v>285541.0625</v>
      </c>
      <c r="AM2606">
        <v>232758.15625</v>
      </c>
      <c r="AN2606">
        <v>52782.9140625</v>
      </c>
      <c r="AO2606" s="5" t="s">
        <v>3156</v>
      </c>
    </row>
    <row r="2607" spans="1:41" ht="15" x14ac:dyDescent="0.25">
      <c r="A2607">
        <v>2020</v>
      </c>
      <c r="B2607" s="5" t="s">
        <v>1806</v>
      </c>
      <c r="C2607" s="5" t="s">
        <v>363</v>
      </c>
      <c r="D2607" s="5" t="s">
        <v>91</v>
      </c>
      <c r="E2607" s="5" t="s">
        <v>154</v>
      </c>
      <c r="F2607" s="5" t="s">
        <v>154</v>
      </c>
      <c r="G2607" s="5" t="s">
        <v>97</v>
      </c>
      <c r="H2607" s="5" t="s">
        <v>319</v>
      </c>
      <c r="I2607">
        <v>2612.88</v>
      </c>
      <c r="J2607">
        <v>6389.5439999999999</v>
      </c>
      <c r="K2607">
        <v>627</v>
      </c>
      <c r="L2607">
        <v>1493.2913679440639</v>
      </c>
      <c r="M2607">
        <v>3521.2999999999979</v>
      </c>
      <c r="N2607">
        <v>6615.0362191636004</v>
      </c>
      <c r="O2607">
        <v>7592.3050000000003</v>
      </c>
      <c r="P2607">
        <v>1059.9929999999999</v>
      </c>
      <c r="Q2607">
        <v>1720.4847066540001</v>
      </c>
      <c r="R2607">
        <v>4343.2192870107192</v>
      </c>
      <c r="S2607">
        <v>5009</v>
      </c>
      <c r="T2607">
        <v>7683</v>
      </c>
      <c r="U2607">
        <v>1352</v>
      </c>
      <c r="V2607">
        <v>1644.4452670258779</v>
      </c>
      <c r="W2607">
        <v>2263.564663142286</v>
      </c>
      <c r="X2607">
        <v>9366.5277936825059</v>
      </c>
      <c r="Y2607">
        <v>31469</v>
      </c>
      <c r="Z2607">
        <v>7602.3852786828602</v>
      </c>
      <c r="AA2607">
        <v>67701.320014002093</v>
      </c>
      <c r="AB2607">
        <v>549</v>
      </c>
      <c r="AC2607">
        <v>9324.7423699999999</v>
      </c>
      <c r="AD2607">
        <v>11180.1380713911</v>
      </c>
      <c r="AE2607">
        <v>12673.96316102484</v>
      </c>
      <c r="AF2607">
        <v>19194.53750641947</v>
      </c>
      <c r="AG2607">
        <v>66212.659098239063</v>
      </c>
      <c r="AH2607">
        <v>11945.4</v>
      </c>
      <c r="AI2607">
        <v>709.48232413632013</v>
      </c>
      <c r="AJ2607">
        <v>26229.671497416792</v>
      </c>
      <c r="AK2607">
        <v>683</v>
      </c>
      <c r="AL2607">
        <v>328768.875</v>
      </c>
      <c r="AM2607">
        <v>267639.15625</v>
      </c>
      <c r="AN2607">
        <v>61129.71484375</v>
      </c>
      <c r="AO2607" s="5" t="s">
        <v>3159</v>
      </c>
    </row>
    <row r="2608" spans="1:41" ht="15" x14ac:dyDescent="0.25">
      <c r="A2608">
        <v>2020</v>
      </c>
      <c r="B2608" s="5" t="s">
        <v>1808</v>
      </c>
      <c r="C2608" s="5" t="s">
        <v>363</v>
      </c>
      <c r="D2608" s="5" t="s">
        <v>91</v>
      </c>
      <c r="E2608" s="5" t="s">
        <v>154</v>
      </c>
      <c r="F2608" s="5" t="s">
        <v>154</v>
      </c>
      <c r="G2608" s="5" t="s">
        <v>97</v>
      </c>
      <c r="H2608" s="5" t="s">
        <v>319</v>
      </c>
      <c r="I2608">
        <v>4021.0622852544002</v>
      </c>
      <c r="J2608">
        <v>8446</v>
      </c>
      <c r="K2608">
        <v>617.95333758409561</v>
      </c>
      <c r="L2608">
        <v>1688.8815999999999</v>
      </c>
      <c r="M2608">
        <v>2580.4074999999989</v>
      </c>
      <c r="N2608">
        <v>8134.8884339488668</v>
      </c>
      <c r="O2608">
        <v>8104.7841055999997</v>
      </c>
      <c r="P2608">
        <v>3484.4789044911199</v>
      </c>
      <c r="Q2608">
        <v>1806.7479309187049</v>
      </c>
      <c r="R2608">
        <v>2935.9414353438319</v>
      </c>
      <c r="S2608">
        <v>4021.6560795876721</v>
      </c>
      <c r="T2608">
        <v>6500.8517475781218</v>
      </c>
      <c r="U2608">
        <v>1423.4199390432</v>
      </c>
      <c r="V2608">
        <v>1161</v>
      </c>
      <c r="W2608">
        <v>1176.7417127455151</v>
      </c>
      <c r="X2608">
        <v>7844.9869282578729</v>
      </c>
      <c r="Y2608">
        <v>19651.662</v>
      </c>
      <c r="Z2608">
        <v>10459.89805310607</v>
      </c>
      <c r="AA2608">
        <v>69673.156975065984</v>
      </c>
      <c r="AB2608">
        <v>393</v>
      </c>
      <c r="AC2608">
        <v>8892.7525899999982</v>
      </c>
      <c r="AD2608">
        <v>7267.474529538099</v>
      </c>
      <c r="AE2608">
        <v>9095.1386517151041</v>
      </c>
      <c r="AF2608">
        <v>16656.126971225291</v>
      </c>
      <c r="AG2608">
        <v>64244.088564299702</v>
      </c>
      <c r="AH2608">
        <v>15229.68434732493</v>
      </c>
      <c r="AI2608">
        <v>797.7525019200001</v>
      </c>
      <c r="AJ2608">
        <v>19168.947664051659</v>
      </c>
      <c r="AK2608">
        <v>712.03802188781231</v>
      </c>
      <c r="AL2608">
        <v>306191.5</v>
      </c>
      <c r="AM2608">
        <v>250944.203125</v>
      </c>
      <c r="AN2608">
        <v>55247.33203125</v>
      </c>
      <c r="AO2608" s="5" t="s">
        <v>3158</v>
      </c>
    </row>
    <row r="2609" spans="1:41" ht="15" x14ac:dyDescent="0.25">
      <c r="A2609">
        <v>2020</v>
      </c>
      <c r="B2609" s="5" t="s">
        <v>803</v>
      </c>
      <c r="C2609" s="5" t="s">
        <v>363</v>
      </c>
      <c r="D2609" s="5" t="s">
        <v>91</v>
      </c>
      <c r="E2609" s="5" t="s">
        <v>154</v>
      </c>
      <c r="F2609" s="5" t="s">
        <v>154</v>
      </c>
      <c r="G2609" s="5" t="s">
        <v>97</v>
      </c>
      <c r="H2609" s="5" t="s">
        <v>319</v>
      </c>
      <c r="I2609">
        <v>5293.0200269668721</v>
      </c>
      <c r="J2609">
        <v>22786.407275723999</v>
      </c>
      <c r="K2609">
        <v>640.34862977399996</v>
      </c>
      <c r="L2609">
        <v>953.25661620000017</v>
      </c>
      <c r="M2609">
        <v>4454.9511839999996</v>
      </c>
      <c r="N2609">
        <v>7608.1071919408059</v>
      </c>
      <c r="O2609">
        <v>7647.0370000000003</v>
      </c>
      <c r="P2609">
        <v>5794</v>
      </c>
      <c r="Q2609">
        <v>1267.275101199366</v>
      </c>
      <c r="R2609">
        <v>4298.1915883287902</v>
      </c>
      <c r="S2609">
        <v>6080.4500015309659</v>
      </c>
      <c r="T2609">
        <v>6310.5936250000004</v>
      </c>
      <c r="U2609">
        <v>753.15003100000013</v>
      </c>
      <c r="V2609">
        <v>1523</v>
      </c>
      <c r="W2609">
        <v>1293.1636971150001</v>
      </c>
      <c r="X2609">
        <v>10301.23048341697</v>
      </c>
      <c r="Y2609">
        <v>19697.884999999998</v>
      </c>
      <c r="Z2609">
        <v>9065.8081012056573</v>
      </c>
      <c r="AA2609">
        <v>88784.667463111327</v>
      </c>
      <c r="AB2609">
        <v>629</v>
      </c>
      <c r="AC2609">
        <v>8344.8541999999998</v>
      </c>
      <c r="AD2609">
        <v>8090.8067303926846</v>
      </c>
      <c r="AE2609">
        <v>8235.7094058801122</v>
      </c>
      <c r="AF2609">
        <v>19318.365152298949</v>
      </c>
      <c r="AG2609">
        <v>80598</v>
      </c>
      <c r="AH2609">
        <v>13133.39607525059</v>
      </c>
      <c r="AI2609">
        <v>782.11029600000006</v>
      </c>
      <c r="AJ2609">
        <v>19474.036990559998</v>
      </c>
      <c r="AK2609">
        <v>660.60197999999991</v>
      </c>
      <c r="AL2609">
        <v>363819.40625</v>
      </c>
      <c r="AM2609">
        <v>303795.71875</v>
      </c>
      <c r="AN2609">
        <v>60023.69140625</v>
      </c>
      <c r="AO2609" s="5" t="s">
        <v>1249</v>
      </c>
    </row>
    <row r="2610" spans="1:41" ht="15" x14ac:dyDescent="0.25">
      <c r="A2610">
        <v>2020</v>
      </c>
      <c r="B2610" s="5" t="s">
        <v>1807</v>
      </c>
      <c r="C2610" s="5" t="s">
        <v>363</v>
      </c>
      <c r="D2610" s="5" t="s">
        <v>91</v>
      </c>
      <c r="E2610" s="5" t="s">
        <v>154</v>
      </c>
      <c r="F2610" s="5" t="s">
        <v>154</v>
      </c>
      <c r="G2610" s="5" t="s">
        <v>97</v>
      </c>
      <c r="H2610" s="5" t="s">
        <v>319</v>
      </c>
      <c r="I2610">
        <v>5714.04</v>
      </c>
      <c r="J2610">
        <v>7383.92</v>
      </c>
      <c r="K2610">
        <v>570.63258650783609</v>
      </c>
      <c r="L2610">
        <v>1707.6934000000001</v>
      </c>
      <c r="M2610">
        <v>5017.1624999999976</v>
      </c>
      <c r="N2610">
        <v>7196</v>
      </c>
      <c r="O2610">
        <v>8892</v>
      </c>
      <c r="P2610">
        <v>3749.11906883662</v>
      </c>
      <c r="Q2610">
        <v>2043.6031097878169</v>
      </c>
      <c r="R2610">
        <v>4946.2926017524569</v>
      </c>
      <c r="S2610">
        <v>4916.3961110997016</v>
      </c>
      <c r="T2610">
        <v>7996.0146242593801</v>
      </c>
      <c r="U2610">
        <v>1507.644418385664</v>
      </c>
      <c r="V2610">
        <v>1597</v>
      </c>
      <c r="W2610">
        <v>1115.1216112320001</v>
      </c>
      <c r="X2610">
        <v>9481.8216529139991</v>
      </c>
      <c r="Y2610">
        <v>25837</v>
      </c>
      <c r="Z2610">
        <v>12195.09</v>
      </c>
      <c r="AA2610">
        <v>70679.548352189435</v>
      </c>
      <c r="AB2610">
        <v>393</v>
      </c>
      <c r="AC2610">
        <v>9179.5</v>
      </c>
      <c r="AD2610">
        <v>13018.700460446091</v>
      </c>
      <c r="AE2610">
        <v>7821.3084098688014</v>
      </c>
      <c r="AF2610">
        <v>17000.73653139079</v>
      </c>
      <c r="AG2610">
        <v>68649</v>
      </c>
      <c r="AH2610">
        <v>17010.48030548124</v>
      </c>
      <c r="AI2610">
        <v>695.57090601600009</v>
      </c>
      <c r="AJ2610">
        <v>26229.671497416792</v>
      </c>
      <c r="AK2610">
        <v>637.96088805360375</v>
      </c>
      <c r="AL2610">
        <v>343182.03125</v>
      </c>
      <c r="AM2610">
        <v>273437.15625</v>
      </c>
      <c r="AN2610">
        <v>69744.859375</v>
      </c>
      <c r="AO2610" s="5" t="s">
        <v>3160</v>
      </c>
    </row>
    <row r="2611" spans="1:41" ht="15" x14ac:dyDescent="0.25">
      <c r="A2611">
        <v>2020</v>
      </c>
      <c r="B2611" s="5" t="s">
        <v>1808</v>
      </c>
      <c r="C2611" s="5" t="s">
        <v>363</v>
      </c>
      <c r="D2611" s="5" t="s">
        <v>91</v>
      </c>
      <c r="E2611" s="5" t="s">
        <v>696</v>
      </c>
      <c r="F2611" s="5" t="s">
        <v>696</v>
      </c>
      <c r="G2611" s="5" t="s">
        <v>97</v>
      </c>
      <c r="H2611" s="5" t="s">
        <v>319</v>
      </c>
      <c r="I2611">
        <v>6882.007312502401</v>
      </c>
      <c r="J2611"/>
      <c r="K2611"/>
      <c r="L2611"/>
      <c r="M2611">
        <v>21456.12892538766</v>
      </c>
      <c r="N2611"/>
      <c r="O2611"/>
      <c r="P2611"/>
      <c r="Q2611"/>
      <c r="R2611">
        <v>7209.045242484116</v>
      </c>
      <c r="S2611"/>
      <c r="T2611"/>
      <c r="U2611"/>
      <c r="V2611"/>
      <c r="W2611"/>
      <c r="X2611"/>
      <c r="Y2611"/>
      <c r="Z2611"/>
      <c r="AA2611"/>
      <c r="AB2611">
        <v>1248</v>
      </c>
      <c r="AC2611"/>
      <c r="AD2611"/>
      <c r="AE2611"/>
      <c r="AF2611"/>
      <c r="AG2611"/>
      <c r="AH2611"/>
      <c r="AI2611"/>
      <c r="AJ2611"/>
      <c r="AK2611"/>
      <c r="AL2611">
        <v>36795.18359375</v>
      </c>
      <c r="AM2611">
        <v>14091.052734375</v>
      </c>
      <c r="AN2611">
        <v>22704.12890625</v>
      </c>
      <c r="AO2611" s="5" t="s">
        <v>3171</v>
      </c>
    </row>
    <row r="2612" spans="1:41" ht="15" x14ac:dyDescent="0.25">
      <c r="A2612">
        <v>2020</v>
      </c>
      <c r="B2612" s="5" t="s">
        <v>803</v>
      </c>
      <c r="C2612" s="5" t="s">
        <v>363</v>
      </c>
      <c r="D2612" s="5" t="s">
        <v>91</v>
      </c>
      <c r="E2612" s="5" t="s">
        <v>696</v>
      </c>
      <c r="F2612" s="5" t="s">
        <v>696</v>
      </c>
      <c r="G2612" s="5" t="s">
        <v>97</v>
      </c>
      <c r="H2612" s="5" t="s">
        <v>319</v>
      </c>
      <c r="I2612">
        <v>10713.414785143121</v>
      </c>
      <c r="J2612">
        <v>36279.140853715988</v>
      </c>
      <c r="K2612">
        <v>1391</v>
      </c>
      <c r="L2612"/>
      <c r="M2612">
        <v>16823.330424</v>
      </c>
      <c r="N2612">
        <v>9748.2287563189893</v>
      </c>
      <c r="O2612"/>
      <c r="P2612">
        <v>13119.39808576</v>
      </c>
      <c r="Q2612">
        <v>4431.3178988552072</v>
      </c>
      <c r="R2612">
        <v>8511.0148792727832</v>
      </c>
      <c r="S2612">
        <v>16552.837679611101</v>
      </c>
      <c r="T2612">
        <v>11817.552470000001</v>
      </c>
      <c r="U2612">
        <v>950.96782300000018</v>
      </c>
      <c r="V2612">
        <v>6749</v>
      </c>
      <c r="W2612">
        <v>3407.0394160093638</v>
      </c>
      <c r="X2612">
        <v>10451.90155061012</v>
      </c>
      <c r="Y2612">
        <v>48042</v>
      </c>
      <c r="Z2612">
        <v>16440.084842626151</v>
      </c>
      <c r="AA2612">
        <v>195612.87843401721</v>
      </c>
      <c r="AB2612"/>
      <c r="AC2612">
        <v>10857.33569</v>
      </c>
      <c r="AD2612">
        <v>12003.86062454811</v>
      </c>
      <c r="AE2612">
        <v>18199.404737677389</v>
      </c>
      <c r="AF2612"/>
      <c r="AG2612"/>
      <c r="AH2612"/>
      <c r="AI2612">
        <v>4044.263688</v>
      </c>
      <c r="AJ2612">
        <v>33796.287872686218</v>
      </c>
      <c r="AK2612">
        <v>3606.5153879999998</v>
      </c>
      <c r="AL2612">
        <v>493548.78125</v>
      </c>
      <c r="AM2612">
        <v>413450.46875</v>
      </c>
      <c r="AN2612">
        <v>80098.3046875</v>
      </c>
      <c r="AO2612" s="5" t="s">
        <v>1260</v>
      </c>
    </row>
    <row r="2613" spans="1:41" ht="15" x14ac:dyDescent="0.25">
      <c r="A2613">
        <v>2020</v>
      </c>
      <c r="B2613" s="5" t="s">
        <v>1806</v>
      </c>
      <c r="C2613" s="5" t="s">
        <v>363</v>
      </c>
      <c r="D2613" s="5" t="s">
        <v>91</v>
      </c>
      <c r="E2613" s="5" t="s">
        <v>403</v>
      </c>
      <c r="F2613" s="5" t="s">
        <v>403</v>
      </c>
      <c r="G2613" s="5" t="s">
        <v>97</v>
      </c>
      <c r="H2613" s="5" t="s">
        <v>319</v>
      </c>
      <c r="I2613">
        <v>6261.3589363200008</v>
      </c>
      <c r="J2613">
        <v>17375.815999999999</v>
      </c>
      <c r="K2613">
        <v>926</v>
      </c>
      <c r="L2613">
        <v>2685.2853645528289</v>
      </c>
      <c r="M2613">
        <v>17787.688249999988</v>
      </c>
      <c r="N2613">
        <v>8683.8365295498552</v>
      </c>
      <c r="O2613">
        <v>9661.4629999999997</v>
      </c>
      <c r="P2613">
        <v>12131.899583255001</v>
      </c>
      <c r="Q2613">
        <v>3083.7706094475602</v>
      </c>
      <c r="R2613">
        <v>8230.495558923476</v>
      </c>
      <c r="S2613">
        <v>14659</v>
      </c>
      <c r="T2613">
        <v>12814.816591907471</v>
      </c>
      <c r="U2613">
        <v>1818</v>
      </c>
      <c r="V2613">
        <v>9338.7990136574663</v>
      </c>
      <c r="W2613">
        <v>4277.8770359197333</v>
      </c>
      <c r="X2613">
        <v>14829.10669422271</v>
      </c>
      <c r="Y2613">
        <v>99690.246105139071</v>
      </c>
      <c r="Z2613">
        <v>10495.231118325721</v>
      </c>
      <c r="AA2613">
        <v>142577</v>
      </c>
      <c r="AB2613">
        <v>1254</v>
      </c>
      <c r="AC2613">
        <v>14183.997459249091</v>
      </c>
      <c r="AD2613">
        <v>18606.644575865579</v>
      </c>
      <c r="AE2613">
        <v>20510.093289441898</v>
      </c>
      <c r="AF2613">
        <v>49747.474928492316</v>
      </c>
      <c r="AG2613">
        <v>131280.31432177121</v>
      </c>
      <c r="AH2613">
        <v>34092.508498550422</v>
      </c>
      <c r="AI2613">
        <v>4012.7315255539211</v>
      </c>
      <c r="AJ2613">
        <v>41512.572184767567</v>
      </c>
      <c r="AK2613">
        <v>3620</v>
      </c>
      <c r="AL2613">
        <v>716148.0625</v>
      </c>
      <c r="AM2613">
        <v>579606.1875</v>
      </c>
      <c r="AN2613">
        <v>136541.84375</v>
      </c>
      <c r="AO2613" s="5" t="s">
        <v>3173</v>
      </c>
    </row>
    <row r="2614" spans="1:41" ht="15" x14ac:dyDescent="0.25">
      <c r="A2614">
        <v>2020</v>
      </c>
      <c r="B2614" s="5" t="s">
        <v>1807</v>
      </c>
      <c r="C2614" s="5" t="s">
        <v>363</v>
      </c>
      <c r="D2614" s="5" t="s">
        <v>91</v>
      </c>
      <c r="E2614" s="5" t="s">
        <v>403</v>
      </c>
      <c r="F2614" s="5" t="s">
        <v>403</v>
      </c>
      <c r="G2614" s="5" t="s">
        <v>97</v>
      </c>
      <c r="H2614" s="5" t="s">
        <v>319</v>
      </c>
      <c r="I2614">
        <v>7793.5903123199987</v>
      </c>
      <c r="J2614">
        <v>14152.041499999999</v>
      </c>
      <c r="K2614">
        <v>947.74238542675744</v>
      </c>
      <c r="L2614">
        <v>2843.0185999999999</v>
      </c>
      <c r="M2614">
        <v>29197.964308959279</v>
      </c>
      <c r="N2614">
        <v>9507</v>
      </c>
      <c r="O2614">
        <v>10922.858</v>
      </c>
      <c r="P2614">
        <v>13158.26798710931</v>
      </c>
      <c r="Q2614">
        <v>3689.529755816186</v>
      </c>
      <c r="R2614">
        <v>9177.7426590305076</v>
      </c>
      <c r="S2614">
        <v>19501.69687792195</v>
      </c>
      <c r="T2614">
        <v>12479.93078120738</v>
      </c>
      <c r="U2614">
        <v>2029.52133244224</v>
      </c>
      <c r="V2614">
        <v>9388</v>
      </c>
      <c r="W2614">
        <v>3355.5665403175681</v>
      </c>
      <c r="X2614">
        <v>13188.359417336569</v>
      </c>
      <c r="Y2614">
        <v>92724</v>
      </c>
      <c r="Z2614">
        <v>13523.733</v>
      </c>
      <c r="AA2614">
        <v>160038.47340974741</v>
      </c>
      <c r="AB2614">
        <v>1151</v>
      </c>
      <c r="AC2614">
        <v>13512.9</v>
      </c>
      <c r="AD2614">
        <v>21793.925541215929</v>
      </c>
      <c r="AE2614">
        <v>17945.277597202919</v>
      </c>
      <c r="AF2614">
        <v>34557.700478115941</v>
      </c>
      <c r="AG2614">
        <v>181309</v>
      </c>
      <c r="AH2614">
        <v>47321.668061456403</v>
      </c>
      <c r="AI2614">
        <v>3398.343413600001</v>
      </c>
      <c r="AJ2614">
        <v>42170.816800719891</v>
      </c>
      <c r="AK2614">
        <v>4500.2516116234638</v>
      </c>
      <c r="AL2614">
        <v>795279.875</v>
      </c>
      <c r="AM2614">
        <v>627520.625</v>
      </c>
      <c r="AN2614">
        <v>167759.3125</v>
      </c>
      <c r="AO2614" s="5" t="s">
        <v>3174</v>
      </c>
    </row>
    <row r="2615" spans="1:41" ht="15" x14ac:dyDescent="0.25">
      <c r="A2615">
        <v>2020</v>
      </c>
      <c r="B2615" s="5" t="s">
        <v>803</v>
      </c>
      <c r="C2615" s="5" t="s">
        <v>363</v>
      </c>
      <c r="D2615" s="5" t="s">
        <v>91</v>
      </c>
      <c r="E2615" s="5" t="s">
        <v>403</v>
      </c>
      <c r="F2615" s="5" t="s">
        <v>403</v>
      </c>
      <c r="G2615" s="5" t="s">
        <v>97</v>
      </c>
      <c r="H2615" s="5" t="s">
        <v>319</v>
      </c>
      <c r="I2615">
        <v>10713.414785143121</v>
      </c>
      <c r="J2615">
        <v>36279.140853715988</v>
      </c>
      <c r="K2615">
        <v>880.87496846999989</v>
      </c>
      <c r="L2615">
        <v>2257.403273800001</v>
      </c>
      <c r="M2615">
        <v>14203.77031224</v>
      </c>
      <c r="N2615">
        <v>9512.5224706266999</v>
      </c>
      <c r="O2615">
        <v>9706.0530000000017</v>
      </c>
      <c r="P2615">
        <v>13118.91828</v>
      </c>
      <c r="Q2615">
        <v>4180.1742688552076</v>
      </c>
      <c r="R2615">
        <v>8511.0148792727832</v>
      </c>
      <c r="S2615">
        <v>22498.008091721731</v>
      </c>
      <c r="T2615">
        <v>11817.552470000001</v>
      </c>
      <c r="U2615">
        <v>950.96782300000018</v>
      </c>
      <c r="V2615">
        <v>7083</v>
      </c>
      <c r="W2615">
        <v>4097.5131690172821</v>
      </c>
      <c r="X2615">
        <v>11305.123011159299</v>
      </c>
      <c r="Y2615">
        <v>43041.837469999999</v>
      </c>
      <c r="Z2615">
        <v>14749.376199813019</v>
      </c>
      <c r="AA2615">
        <v>183354.32509283209</v>
      </c>
      <c r="AB2615">
        <v>1154</v>
      </c>
      <c r="AC2615">
        <v>11323.40230535</v>
      </c>
      <c r="AD2615">
        <v>15194.14968452975</v>
      </c>
      <c r="AE2615">
        <v>18426.572821973699</v>
      </c>
      <c r="AF2615">
        <v>39797.71887350778</v>
      </c>
      <c r="AG2615">
        <v>159788</v>
      </c>
      <c r="AH2615">
        <v>31695.73931599089</v>
      </c>
      <c r="AI2615">
        <v>2554.6757322240001</v>
      </c>
      <c r="AJ2615">
        <v>33796.287872686218</v>
      </c>
      <c r="AK2615">
        <v>3606.5153879999998</v>
      </c>
      <c r="AL2615">
        <v>725598.125</v>
      </c>
      <c r="AM2615">
        <v>596884.0625</v>
      </c>
      <c r="AN2615">
        <v>128713.96875</v>
      </c>
      <c r="AO2615" s="5" t="s">
        <v>1261</v>
      </c>
    </row>
    <row r="2616" spans="1:41" ht="15" x14ac:dyDescent="0.25">
      <c r="A2616">
        <v>2020</v>
      </c>
      <c r="B2616" s="5" t="s">
        <v>1808</v>
      </c>
      <c r="C2616" s="5" t="s">
        <v>363</v>
      </c>
      <c r="D2616" s="5" t="s">
        <v>91</v>
      </c>
      <c r="E2616" s="5" t="s">
        <v>403</v>
      </c>
      <c r="F2616" s="5" t="s">
        <v>403</v>
      </c>
      <c r="G2616" s="5" t="s">
        <v>97</v>
      </c>
      <c r="H2616" s="5" t="s">
        <v>319</v>
      </c>
      <c r="I2616">
        <v>6882.007312502401</v>
      </c>
      <c r="J2616">
        <v>16235.395</v>
      </c>
      <c r="K2616">
        <v>852.51419274133468</v>
      </c>
      <c r="L2616">
        <v>3426.8449497964721</v>
      </c>
      <c r="M2616">
        <v>18597.067464641539</v>
      </c>
      <c r="N2616">
        <v>9365.6732209272159</v>
      </c>
      <c r="O2616">
        <v>10691.794945600001</v>
      </c>
      <c r="P2616">
        <v>15406.062870512629</v>
      </c>
      <c r="Q2616">
        <v>2094.6580557376901</v>
      </c>
      <c r="R2616">
        <v>7209.045242484116</v>
      </c>
      <c r="S2616">
        <v>18285.469158780728</v>
      </c>
      <c r="T2616">
        <v>11747.702460092811</v>
      </c>
      <c r="U2616">
        <v>1762.329448339201</v>
      </c>
      <c r="V2616">
        <v>12652</v>
      </c>
      <c r="W2616">
        <v>5071.9238033375586</v>
      </c>
      <c r="X2616">
        <v>10200.50365392419</v>
      </c>
      <c r="Y2616">
        <v>58182.148420000012</v>
      </c>
      <c r="Z2616">
        <v>15922.33017499294</v>
      </c>
      <c r="AA2616">
        <v>156122.89248733051</v>
      </c>
      <c r="AB2616">
        <v>1248</v>
      </c>
      <c r="AC2616">
        <v>11913.431246550001</v>
      </c>
      <c r="AD2616">
        <v>11087.62079586757</v>
      </c>
      <c r="AE2616">
        <v>18669.41422975462</v>
      </c>
      <c r="AF2616">
        <v>35350.7763400392</v>
      </c>
      <c r="AG2616">
        <v>135610.53661607759</v>
      </c>
      <c r="AH2616">
        <v>39383.826220275179</v>
      </c>
      <c r="AI2616">
        <v>2752.9800206284808</v>
      </c>
      <c r="AJ2616">
        <v>31209.071584394191</v>
      </c>
      <c r="AK2616">
        <v>3804.612508572186</v>
      </c>
      <c r="AL2616">
        <v>671738.625</v>
      </c>
      <c r="AM2616">
        <v>538014.625</v>
      </c>
      <c r="AN2616">
        <v>133724.015625</v>
      </c>
      <c r="AO2616" s="5" t="s">
        <v>3172</v>
      </c>
    </row>
    <row r="2617" spans="1:41" ht="15" x14ac:dyDescent="0.25">
      <c r="A2617">
        <v>2020</v>
      </c>
      <c r="B2617" s="5" t="s">
        <v>803</v>
      </c>
      <c r="C2617" s="5" t="s">
        <v>363</v>
      </c>
      <c r="D2617" s="5" t="s">
        <v>91</v>
      </c>
      <c r="E2617" s="5" t="s">
        <v>26</v>
      </c>
      <c r="F2617" s="5" t="s">
        <v>26</v>
      </c>
      <c r="G2617" s="5" t="s">
        <v>94</v>
      </c>
      <c r="H2617" s="5" t="s">
        <v>319</v>
      </c>
      <c r="I2617">
        <v>2750.0000000000009</v>
      </c>
      <c r="J2617">
        <v>5575</v>
      </c>
      <c r="K2617">
        <v>100</v>
      </c>
      <c r="L2617">
        <v>300</v>
      </c>
      <c r="M2617">
        <v>4500</v>
      </c>
      <c r="N2617">
        <v>112</v>
      </c>
      <c r="O2617">
        <v>95</v>
      </c>
      <c r="P2617">
        <v>2836.4479999999999</v>
      </c>
      <c r="Q2617">
        <v>269.8091693673407</v>
      </c>
      <c r="R2617">
        <v>303.52999999999997</v>
      </c>
      <c r="S2617">
        <v>6764.6</v>
      </c>
      <c r="T2617">
        <v>400</v>
      </c>
      <c r="U2617">
        <v>0</v>
      </c>
      <c r="V2617">
        <v>312</v>
      </c>
      <c r="W2617">
        <v>505</v>
      </c>
      <c r="X2617">
        <v>780.09162806997483</v>
      </c>
      <c r="Y2617">
        <v>12073.5</v>
      </c>
      <c r="Z2617">
        <v>2483.6808000000001</v>
      </c>
      <c r="AA2617">
        <v>22197.30703511677</v>
      </c>
      <c r="AB2617">
        <v>115</v>
      </c>
      <c r="AC2617">
        <v>647.33656999999994</v>
      </c>
      <c r="AD2617">
        <v>3454.6110764000009</v>
      </c>
      <c r="AE2617">
        <v>1468.4359999999999</v>
      </c>
      <c r="AF2617">
        <v>7635.3775391023983</v>
      </c>
      <c r="AG2617">
        <v>39786</v>
      </c>
      <c r="AH2617">
        <v>8916.4202554227722</v>
      </c>
      <c r="AI2617">
        <v>2314</v>
      </c>
      <c r="AJ2617">
        <v>6610.0000000000009</v>
      </c>
      <c r="AK2617">
        <v>98</v>
      </c>
      <c r="AL2617">
        <v>133403.15625</v>
      </c>
      <c r="AM2617">
        <v>105360.4296875</v>
      </c>
      <c r="AN2617">
        <v>28042.72265625</v>
      </c>
      <c r="AO2617" s="5" t="s">
        <v>1262</v>
      </c>
    </row>
    <row r="2618" spans="1:41" ht="15" x14ac:dyDescent="0.25">
      <c r="A2618">
        <v>2020</v>
      </c>
      <c r="B2618" s="5" t="s">
        <v>1807</v>
      </c>
      <c r="C2618" s="5" t="s">
        <v>363</v>
      </c>
      <c r="D2618" s="5" t="s">
        <v>91</v>
      </c>
      <c r="E2618" s="5" t="s">
        <v>26</v>
      </c>
      <c r="F2618" s="5" t="s">
        <v>26</v>
      </c>
      <c r="G2618" s="5" t="s">
        <v>94</v>
      </c>
      <c r="H2618" s="5" t="s">
        <v>319</v>
      </c>
      <c r="I2618">
        <v>3013.9754347629173</v>
      </c>
      <c r="J2618">
        <v>4674.94697912213</v>
      </c>
      <c r="K2618">
        <v>105.75352402676903</v>
      </c>
      <c r="L2618">
        <v>317.2605720803071</v>
      </c>
      <c r="M2618">
        <v>10436.38695682634</v>
      </c>
      <c r="N2618">
        <v>112.09873546837517</v>
      </c>
      <c r="O2618">
        <v>99.408312585162889</v>
      </c>
      <c r="P2618">
        <v>2368.8789381996262</v>
      </c>
      <c r="Q2618">
        <v>211.17704418181253</v>
      </c>
      <c r="R2618">
        <v>410.53581479306155</v>
      </c>
      <c r="S2618">
        <v>6438.43573159473</v>
      </c>
      <c r="T2618">
        <v>317.2605720803071</v>
      </c>
      <c r="U2618"/>
      <c r="V2618">
        <v>960.24199816306282</v>
      </c>
      <c r="W2618">
        <v>428.30177230841457</v>
      </c>
      <c r="X2618">
        <v>361.67705217155009</v>
      </c>
      <c r="Y2618">
        <v>10998.36649878398</v>
      </c>
      <c r="Z2618">
        <v>1057.5352402676904</v>
      </c>
      <c r="AA2618">
        <v>19256.064474077364</v>
      </c>
      <c r="AB2618"/>
      <c r="AC2618">
        <v>785.74868351889393</v>
      </c>
      <c r="AD2618">
        <v>2937.845349941098</v>
      </c>
      <c r="AE2618">
        <v>1586.3028604015356</v>
      </c>
      <c r="AF2618">
        <v>5915.7631250726854</v>
      </c>
      <c r="AG2618">
        <v>37372.237855819905</v>
      </c>
      <c r="AH2618">
        <v>6979.7325857667565</v>
      </c>
      <c r="AI2618">
        <v>2318.1172466667772</v>
      </c>
      <c r="AJ2618">
        <v>6995.2539973299026</v>
      </c>
      <c r="AK2618">
        <v>135.01205551835639</v>
      </c>
      <c r="AL2618">
        <v>126594.328125</v>
      </c>
      <c r="AM2618">
        <v>96036.390625</v>
      </c>
      <c r="AN2618">
        <v>30557.931640625</v>
      </c>
      <c r="AO2618" s="5" t="s">
        <v>3175</v>
      </c>
    </row>
    <row r="2619" spans="1:41" ht="15" x14ac:dyDescent="0.25">
      <c r="A2619">
        <v>2020</v>
      </c>
      <c r="B2619" s="5" t="s">
        <v>1806</v>
      </c>
      <c r="C2619" s="5" t="s">
        <v>363</v>
      </c>
      <c r="D2619" s="5" t="s">
        <v>91</v>
      </c>
      <c r="E2619" s="5" t="s">
        <v>26</v>
      </c>
      <c r="F2619" s="5" t="s">
        <v>26</v>
      </c>
      <c r="G2619" s="5" t="s">
        <v>94</v>
      </c>
      <c r="H2619" s="5" t="s">
        <v>319</v>
      </c>
      <c r="I2619">
        <v>1981.8198593768188</v>
      </c>
      <c r="J2619">
        <v>8784.2826199404935</v>
      </c>
      <c r="K2619">
        <v>107.12539780415237</v>
      </c>
      <c r="L2619">
        <v>267.81349451038091</v>
      </c>
      <c r="M2619">
        <v>2387.8251170545564</v>
      </c>
      <c r="N2619">
        <v>101.23350092492399</v>
      </c>
      <c r="O2619">
        <v>107.12539780415237</v>
      </c>
      <c r="P2619">
        <v>2745.6239457204251</v>
      </c>
      <c r="Q2619">
        <v>203.27044233337912</v>
      </c>
      <c r="R2619">
        <v>841.74981129068124</v>
      </c>
      <c r="S2619">
        <v>5538.3830664746774</v>
      </c>
      <c r="T2619">
        <v>267.81349451038091</v>
      </c>
      <c r="U2619">
        <v>0</v>
      </c>
      <c r="V2619">
        <v>972.69861206170344</v>
      </c>
      <c r="W2619">
        <v>321.3761934124571</v>
      </c>
      <c r="X2619">
        <v>302.92788520356038</v>
      </c>
      <c r="Y2619">
        <v>11919.843013668034</v>
      </c>
      <c r="Z2619">
        <v>1553.3182681602093</v>
      </c>
      <c r="AA2619">
        <v>18297.658684057948</v>
      </c>
      <c r="AB2619">
        <v>123.19420747477523</v>
      </c>
      <c r="AC2619">
        <v>1094.3780664115279</v>
      </c>
      <c r="AD2619">
        <v>2913.5430067784341</v>
      </c>
      <c r="AE2619">
        <v>1119.4604070533921</v>
      </c>
      <c r="AF2619">
        <v>7918.7094056829419</v>
      </c>
      <c r="AG2619">
        <v>24198.083995027289</v>
      </c>
      <c r="AH2619">
        <v>6856.0254594657517</v>
      </c>
      <c r="AI2619">
        <v>1758.9990319441818</v>
      </c>
      <c r="AJ2619">
        <v>7507.3681697928305</v>
      </c>
      <c r="AK2619">
        <v>96.41285802373713</v>
      </c>
      <c r="AL2619">
        <v>110288.0625</v>
      </c>
      <c r="AM2619">
        <v>89507.3125</v>
      </c>
      <c r="AN2619">
        <v>20780.751953125</v>
      </c>
      <c r="AO2619" s="5" t="s">
        <v>3177</v>
      </c>
    </row>
    <row r="2620" spans="1:41" ht="15" x14ac:dyDescent="0.25">
      <c r="A2620">
        <v>2020</v>
      </c>
      <c r="B2620" s="5" t="s">
        <v>1808</v>
      </c>
      <c r="C2620" s="5" t="s">
        <v>363</v>
      </c>
      <c r="D2620" s="5" t="s">
        <v>91</v>
      </c>
      <c r="E2620" s="5" t="s">
        <v>26</v>
      </c>
      <c r="F2620" s="5" t="s">
        <v>26</v>
      </c>
      <c r="G2620" s="5" t="s">
        <v>94</v>
      </c>
      <c r="H2620" s="5" t="s">
        <v>319</v>
      </c>
      <c r="I2620">
        <v>2965.0226330069509</v>
      </c>
      <c r="J2620">
        <v>5235.9444908129444</v>
      </c>
      <c r="K2620">
        <v>103.13122201763308</v>
      </c>
      <c r="L2620">
        <v>299.85817605437029</v>
      </c>
      <c r="M2620">
        <v>4886.5743711599498</v>
      </c>
      <c r="N2620">
        <v>165.00995522821293</v>
      </c>
      <c r="O2620">
        <v>114.47565643957272</v>
      </c>
      <c r="P2620">
        <v>3731.6526971239068</v>
      </c>
      <c r="Q2620">
        <v>226.10948418799552</v>
      </c>
      <c r="R2620">
        <v>313.51891493360455</v>
      </c>
      <c r="S2620">
        <v>7143.0785668061289</v>
      </c>
      <c r="T2620">
        <v>206.26244403526616</v>
      </c>
      <c r="U2620">
        <v>0</v>
      </c>
      <c r="V2620">
        <v>321.76941269501521</v>
      </c>
      <c r="W2620">
        <v>417.68144917141399</v>
      </c>
      <c r="X2620">
        <v>804.42353173753804</v>
      </c>
      <c r="Y2620">
        <v>11309.885462563732</v>
      </c>
      <c r="Z2620">
        <v>1326.5645330661721</v>
      </c>
      <c r="AA2620">
        <v>19079.485028720075</v>
      </c>
      <c r="AB2620">
        <v>6993.3281650156987</v>
      </c>
      <c r="AC2620">
        <v>657.73999466185842</v>
      </c>
      <c r="AD2620">
        <v>3449.1217080341908</v>
      </c>
      <c r="AE2620">
        <v>1745.619690114861</v>
      </c>
      <c r="AF2620">
        <v>5825.4278258003087</v>
      </c>
      <c r="AG2620">
        <v>37395.649298688295</v>
      </c>
      <c r="AH2620">
        <v>7001.2926195764203</v>
      </c>
      <c r="AI2620">
        <v>2386.4564774880296</v>
      </c>
      <c r="AJ2620">
        <v>6049.4196554993123</v>
      </c>
      <c r="AK2620">
        <v>101.06859757728041</v>
      </c>
      <c r="AL2620">
        <v>130255.578125</v>
      </c>
      <c r="AM2620">
        <v>96648.6796875</v>
      </c>
      <c r="AN2620">
        <v>33606.8984375</v>
      </c>
      <c r="AO2620" s="5" t="s">
        <v>3176</v>
      </c>
    </row>
    <row r="2621" spans="1:41" ht="15" x14ac:dyDescent="0.25">
      <c r="A2621">
        <v>2020</v>
      </c>
      <c r="B2621" s="5" t="s">
        <v>1807</v>
      </c>
      <c r="C2621" s="5" t="s">
        <v>363</v>
      </c>
      <c r="D2621" s="5" t="s">
        <v>91</v>
      </c>
      <c r="E2621" s="5" t="s">
        <v>26</v>
      </c>
      <c r="F2621" s="5" t="s">
        <v>26</v>
      </c>
      <c r="G2621" s="5" t="s">
        <v>97</v>
      </c>
      <c r="H2621" s="5" t="s">
        <v>319</v>
      </c>
      <c r="I2621">
        <v>2907</v>
      </c>
      <c r="J2621">
        <v>5061.84</v>
      </c>
      <c r="K2621">
        <v>114.1599870907922</v>
      </c>
      <c r="L2621">
        <v>343.14</v>
      </c>
      <c r="M2621">
        <v>11102.169345635881</v>
      </c>
      <c r="N2621">
        <v>122</v>
      </c>
      <c r="O2621">
        <v>108</v>
      </c>
      <c r="P2621">
        <v>2544.8565800587962</v>
      </c>
      <c r="Q2621">
        <v>253.40845653531841</v>
      </c>
      <c r="R2621">
        <v>451.87501902262483</v>
      </c>
      <c r="S2621">
        <v>7726.0010318194454</v>
      </c>
      <c r="T2621">
        <v>358.03050556385278</v>
      </c>
      <c r="U2621"/>
      <c r="V2621">
        <v>1023</v>
      </c>
      <c r="W2621">
        <v>447.15272529600003</v>
      </c>
      <c r="X2621">
        <v>407.48483711645008</v>
      </c>
      <c r="Y2621">
        <v>12363</v>
      </c>
      <c r="Z2621">
        <v>1269</v>
      </c>
      <c r="AA2621">
        <v>20779.386759131288</v>
      </c>
      <c r="AB2621">
        <v>136</v>
      </c>
      <c r="AC2621">
        <v>856.6</v>
      </c>
      <c r="AD2621">
        <v>3525.3588218001651</v>
      </c>
      <c r="AE2621">
        <v>1656.1212048</v>
      </c>
      <c r="AF2621">
        <v>6398.4872925278351</v>
      </c>
      <c r="AG2621">
        <v>41413</v>
      </c>
      <c r="AH2621">
        <v>8170.9730725019062</v>
      </c>
      <c r="AI2621">
        <v>2420.1451206144002</v>
      </c>
      <c r="AJ2621">
        <v>8189.1435445610086</v>
      </c>
      <c r="AK2621">
        <v>159.09596063182551</v>
      </c>
      <c r="AL2621">
        <v>140306.4375</v>
      </c>
      <c r="AM2621">
        <v>105631.859375</v>
      </c>
      <c r="AN2621">
        <v>34674.57421875</v>
      </c>
      <c r="AO2621" s="5" t="s">
        <v>3180</v>
      </c>
    </row>
    <row r="2622" spans="1:41" ht="15" x14ac:dyDescent="0.25">
      <c r="A2622">
        <v>2020</v>
      </c>
      <c r="B2622" s="5" t="s">
        <v>1806</v>
      </c>
      <c r="C2622" s="5" t="s">
        <v>363</v>
      </c>
      <c r="D2622" s="5" t="s">
        <v>91</v>
      </c>
      <c r="E2622" s="5" t="s">
        <v>26</v>
      </c>
      <c r="F2622" s="5" t="s">
        <v>26</v>
      </c>
      <c r="G2622" s="5" t="s">
        <v>97</v>
      </c>
      <c r="H2622" s="5" t="s">
        <v>319</v>
      </c>
      <c r="I2622">
        <v>2109.0000000000009</v>
      </c>
      <c r="J2622">
        <v>8380.4</v>
      </c>
      <c r="K2622">
        <v>118</v>
      </c>
      <c r="L2622">
        <v>287.17141691232001</v>
      </c>
      <c r="M2622">
        <v>2563.349999999999</v>
      </c>
      <c r="N2622">
        <v>112.33080372164611</v>
      </c>
      <c r="O2622">
        <v>116.5</v>
      </c>
      <c r="P2622">
        <v>2975.643</v>
      </c>
      <c r="Q2622">
        <v>220.91826972600001</v>
      </c>
      <c r="R2622">
        <v>902.13902648464853</v>
      </c>
      <c r="S2622">
        <v>5996</v>
      </c>
      <c r="T2622">
        <v>289.89999999999998</v>
      </c>
      <c r="U2622"/>
      <c r="V2622">
        <v>1053.001623737304</v>
      </c>
      <c r="W2622">
        <v>337.84547211078888</v>
      </c>
      <c r="X2622">
        <v>347.78222229000011</v>
      </c>
      <c r="Y2622">
        <v>13153</v>
      </c>
      <c r="Z2622">
        <v>1688.1256266792921</v>
      </c>
      <c r="AA2622">
        <v>19903.804501759911</v>
      </c>
      <c r="AB2622">
        <v>115</v>
      </c>
      <c r="AC2622">
        <v>1214.3439499999999</v>
      </c>
      <c r="AD2622">
        <v>3166.4951994060002</v>
      </c>
      <c r="AE2622">
        <v>1216.4341284071129</v>
      </c>
      <c r="AF2622">
        <v>8491.0844552634753</v>
      </c>
      <c r="AG2622">
        <v>26299.11790336559</v>
      </c>
      <c r="AH2622">
        <v>7408</v>
      </c>
      <c r="AI2622">
        <v>1849.1586924314879</v>
      </c>
      <c r="AJ2622">
        <v>8189.1435445610086</v>
      </c>
      <c r="AK2622">
        <v>128</v>
      </c>
      <c r="AL2622">
        <v>118631.6875</v>
      </c>
      <c r="AM2622">
        <v>96195.65625</v>
      </c>
      <c r="AN2622">
        <v>22436.03125</v>
      </c>
      <c r="AO2622" s="5" t="s">
        <v>3178</v>
      </c>
    </row>
    <row r="2623" spans="1:41" ht="15" x14ac:dyDescent="0.25">
      <c r="A2623">
        <v>2020</v>
      </c>
      <c r="B2623" s="5" t="s">
        <v>1808</v>
      </c>
      <c r="C2623" s="5" t="s">
        <v>363</v>
      </c>
      <c r="D2623" s="5" t="s">
        <v>91</v>
      </c>
      <c r="E2623" s="5" t="s">
        <v>26</v>
      </c>
      <c r="F2623" s="5" t="s">
        <v>26</v>
      </c>
      <c r="G2623" s="5" t="s">
        <v>97</v>
      </c>
      <c r="H2623" s="5" t="s">
        <v>319</v>
      </c>
      <c r="I2623">
        <v>3174.2323092000001</v>
      </c>
      <c r="J2623">
        <v>5502</v>
      </c>
      <c r="K2623">
        <v>111.3755971617485</v>
      </c>
      <c r="L2623">
        <v>328.90094979647222</v>
      </c>
      <c r="M2623">
        <v>5212.0315294595266</v>
      </c>
      <c r="N2623">
        <v>175.0449474813652</v>
      </c>
      <c r="O2623">
        <v>111</v>
      </c>
      <c r="P2623">
        <v>3994.955190581933</v>
      </c>
      <c r="Q2623">
        <v>238.5926893324681</v>
      </c>
      <c r="R2623">
        <v>337.21355231239232</v>
      </c>
      <c r="S2623">
        <v>7497.0520921983734</v>
      </c>
      <c r="T2623">
        <v>212.27271012499989</v>
      </c>
      <c r="U2623"/>
      <c r="V2623">
        <v>340</v>
      </c>
      <c r="W2623">
        <v>439.2446024533948</v>
      </c>
      <c r="X2623">
        <v>844.39626596969947</v>
      </c>
      <c r="Y2623">
        <v>12255.70674</v>
      </c>
      <c r="Z2623">
        <v>1399.1203370853989</v>
      </c>
      <c r="AA2623">
        <v>20483.513396272501</v>
      </c>
      <c r="AB2623">
        <v>136</v>
      </c>
      <c r="AC2623">
        <v>687.22586999999999</v>
      </c>
      <c r="AD2623">
        <v>3639.5431492411799</v>
      </c>
      <c r="AE2623">
        <v>1880.454659885354</v>
      </c>
      <c r="AF2623">
        <v>6279.3823757801074</v>
      </c>
      <c r="AG2623">
        <v>41625.417119997473</v>
      </c>
      <c r="AH2623">
        <v>7587.6038635142731</v>
      </c>
      <c r="AI2623">
        <v>2504.74801824</v>
      </c>
      <c r="AJ2623">
        <v>6493.9464445047543</v>
      </c>
      <c r="AK2623">
        <v>112.45725406125</v>
      </c>
      <c r="AL2623">
        <v>133603.421875</v>
      </c>
      <c r="AM2623">
        <v>105195.703125</v>
      </c>
      <c r="AN2623">
        <v>28407.724609375</v>
      </c>
      <c r="AO2623" s="5" t="s">
        <v>3179</v>
      </c>
    </row>
    <row r="2624" spans="1:41" ht="15" x14ac:dyDescent="0.25">
      <c r="A2624">
        <v>2020</v>
      </c>
      <c r="B2624" s="5" t="s">
        <v>803</v>
      </c>
      <c r="C2624" s="5" t="s">
        <v>363</v>
      </c>
      <c r="D2624" s="5" t="s">
        <v>91</v>
      </c>
      <c r="E2624" s="5" t="s">
        <v>26</v>
      </c>
      <c r="F2624" s="5" t="s">
        <v>26</v>
      </c>
      <c r="G2624" s="5" t="s">
        <v>97</v>
      </c>
      <c r="H2624" s="5" t="s">
        <v>319</v>
      </c>
      <c r="I2624">
        <v>2918.74976421875</v>
      </c>
      <c r="J2624">
        <v>6040.4755265999993</v>
      </c>
      <c r="K2624">
        <v>105.4940082</v>
      </c>
      <c r="L2624">
        <v>323.13783600000011</v>
      </c>
      <c r="M2624">
        <v>4775.4359999999997</v>
      </c>
      <c r="N2624">
        <v>118.8932615456077</v>
      </c>
      <c r="O2624">
        <v>95</v>
      </c>
      <c r="P2624">
        <v>3079</v>
      </c>
      <c r="Q2624">
        <v>286.26752869874838</v>
      </c>
      <c r="R2624">
        <v>319.67630650778932</v>
      </c>
      <c r="S2624">
        <v>7185.6717268559996</v>
      </c>
      <c r="T2624">
        <v>412.12040000000002</v>
      </c>
      <c r="U2624">
        <v>0</v>
      </c>
      <c r="V2624">
        <v>333</v>
      </c>
      <c r="W2624">
        <v>537.4877918049998</v>
      </c>
      <c r="X2624">
        <v>844.39626596969947</v>
      </c>
      <c r="Y2624">
        <v>12907.539290000001</v>
      </c>
      <c r="Z2624">
        <v>2638.283420072622</v>
      </c>
      <c r="AA2624">
        <v>24166.50383248497</v>
      </c>
      <c r="AB2624">
        <v>115</v>
      </c>
      <c r="AC2624">
        <v>687.15746000000013</v>
      </c>
      <c r="AD2624">
        <v>3669.6515613702682</v>
      </c>
      <c r="AE2624">
        <v>1558.316030688</v>
      </c>
      <c r="AF2624">
        <v>8224.2645834285158</v>
      </c>
      <c r="AG2624">
        <v>43247</v>
      </c>
      <c r="AH2624">
        <v>9746.3902445155418</v>
      </c>
      <c r="AI2624">
        <v>2455.6353119999999</v>
      </c>
      <c r="AJ2624">
        <v>7154.8765776000009</v>
      </c>
      <c r="AK2624">
        <v>103.998384</v>
      </c>
      <c r="AL2624">
        <v>144049.421875</v>
      </c>
      <c r="AM2624">
        <v>114003.140625</v>
      </c>
      <c r="AN2624">
        <v>30046.28125</v>
      </c>
      <c r="AO2624" s="5" t="s">
        <v>1263</v>
      </c>
    </row>
    <row r="2625" spans="1:41" ht="15" x14ac:dyDescent="0.25">
      <c r="A2625">
        <v>2020</v>
      </c>
      <c r="B2625" s="5" t="s">
        <v>803</v>
      </c>
      <c r="C2625" s="5" t="s">
        <v>363</v>
      </c>
      <c r="D2625" s="5" t="s">
        <v>91</v>
      </c>
      <c r="E2625" s="5" t="s">
        <v>406</v>
      </c>
      <c r="F2625" s="5" t="s">
        <v>406</v>
      </c>
      <c r="G2625" s="5" t="s">
        <v>97</v>
      </c>
      <c r="H2625" s="5" t="s">
        <v>319</v>
      </c>
      <c r="I2625">
        <v>0</v>
      </c>
      <c r="J2625"/>
      <c r="K2625"/>
      <c r="L2625">
        <v>0</v>
      </c>
      <c r="M2625">
        <v>168.23330424</v>
      </c>
      <c r="N2625">
        <v>0</v>
      </c>
      <c r="O2625">
        <v>618.13300000000004</v>
      </c>
      <c r="P2625">
        <v>0</v>
      </c>
      <c r="Q2625">
        <v>4</v>
      </c>
      <c r="R2625">
        <v>107.01899387039769</v>
      </c>
      <c r="S2625">
        <v>0</v>
      </c>
      <c r="T2625">
        <v>0</v>
      </c>
      <c r="U2625"/>
      <c r="V2625">
        <v>0</v>
      </c>
      <c r="W2625">
        <v>369.90229131698391</v>
      </c>
      <c r="X2625"/>
      <c r="Y2625">
        <v>0</v>
      </c>
      <c r="Z2625"/>
      <c r="AA2625">
        <v>3009.8161603858671</v>
      </c>
      <c r="AB2625"/>
      <c r="AC2625">
        <v>162.86003535</v>
      </c>
      <c r="AD2625"/>
      <c r="AE2625">
        <v>304.77170498112002</v>
      </c>
      <c r="AF2625">
        <v>315.70179357324002</v>
      </c>
      <c r="AG2625">
        <v>3851</v>
      </c>
      <c r="AH2625">
        <v>227.74854482302561</v>
      </c>
      <c r="AI2625"/>
      <c r="AJ2625">
        <v>263.9661896727448</v>
      </c>
      <c r="AK2625"/>
      <c r="AL2625">
        <v>9403.1513671875</v>
      </c>
      <c r="AM2625">
        <v>8019.13525390625</v>
      </c>
      <c r="AN2625">
        <v>1384.0172119140625</v>
      </c>
      <c r="AO2625" s="5" t="s">
        <v>1264</v>
      </c>
    </row>
    <row r="2626" spans="1:41" ht="15" x14ac:dyDescent="0.25">
      <c r="A2626">
        <v>2020</v>
      </c>
      <c r="B2626" s="5" t="s">
        <v>1808</v>
      </c>
      <c r="C2626" s="5" t="s">
        <v>363</v>
      </c>
      <c r="D2626" s="5" t="s">
        <v>91</v>
      </c>
      <c r="E2626" s="5" t="s">
        <v>406</v>
      </c>
      <c r="F2626" s="5" t="s">
        <v>406</v>
      </c>
      <c r="G2626" s="5" t="s">
        <v>97</v>
      </c>
      <c r="H2626" s="5" t="s">
        <v>319</v>
      </c>
      <c r="I2626">
        <v>0</v>
      </c>
      <c r="J2626"/>
      <c r="K2626"/>
      <c r="L2626">
        <v>0</v>
      </c>
      <c r="M2626">
        <v>214.56128925387671</v>
      </c>
      <c r="N2626">
        <v>0</v>
      </c>
      <c r="O2626">
        <v>618.13300000000004</v>
      </c>
      <c r="P2626">
        <v>0</v>
      </c>
      <c r="Q2626">
        <v>0</v>
      </c>
      <c r="R2626">
        <v>89.227161013318991</v>
      </c>
      <c r="S2626">
        <v>0</v>
      </c>
      <c r="T2626">
        <v>0</v>
      </c>
      <c r="U2626"/>
      <c r="V2626">
        <v>0</v>
      </c>
      <c r="W2626">
        <v>303.13734163983622</v>
      </c>
      <c r="X2626">
        <v>121.1876334819417</v>
      </c>
      <c r="Y2626">
        <v>0</v>
      </c>
      <c r="Z2626">
        <v>0</v>
      </c>
      <c r="AA2626">
        <v>2967.4562257199009</v>
      </c>
      <c r="AB2626">
        <v>0</v>
      </c>
      <c r="AC2626">
        <v>219.02026655</v>
      </c>
      <c r="AD2626"/>
      <c r="AE2626">
        <v>600.89885535297242</v>
      </c>
      <c r="AF2626">
        <v>272.41493369665852</v>
      </c>
      <c r="AG2626">
        <v>2691.0828647528569</v>
      </c>
      <c r="AH2626">
        <v>794.64243213783186</v>
      </c>
      <c r="AI2626">
        <v>0</v>
      </c>
      <c r="AJ2626">
        <v>671.66993774913544</v>
      </c>
      <c r="AK2626"/>
      <c r="AL2626">
        <v>9563.4326171875</v>
      </c>
      <c r="AM2626">
        <v>7511.7705078125</v>
      </c>
      <c r="AN2626">
        <v>2051.66162109375</v>
      </c>
      <c r="AO2626" s="5" t="s">
        <v>3183</v>
      </c>
    </row>
    <row r="2627" spans="1:41" ht="15" x14ac:dyDescent="0.25">
      <c r="A2627">
        <v>2020</v>
      </c>
      <c r="B2627" s="5" t="s">
        <v>1807</v>
      </c>
      <c r="C2627" s="5" t="s">
        <v>363</v>
      </c>
      <c r="D2627" s="5" t="s">
        <v>91</v>
      </c>
      <c r="E2627" s="5" t="s">
        <v>406</v>
      </c>
      <c r="F2627" s="5" t="s">
        <v>406</v>
      </c>
      <c r="G2627" s="5" t="s">
        <v>97</v>
      </c>
      <c r="H2627" s="5" t="s">
        <v>319</v>
      </c>
      <c r="I2627">
        <v>0</v>
      </c>
      <c r="J2627"/>
      <c r="K2627"/>
      <c r="L2627">
        <v>0</v>
      </c>
      <c r="M2627">
        <v>336.98723536485051</v>
      </c>
      <c r="N2627">
        <v>124</v>
      </c>
      <c r="O2627">
        <v>618.13300000000004</v>
      </c>
      <c r="P2627">
        <v>0</v>
      </c>
      <c r="Q2627">
        <v>252.41123666076979</v>
      </c>
      <c r="R2627">
        <v>113.14870259784441</v>
      </c>
      <c r="S2627">
        <v>0</v>
      </c>
      <c r="T2627">
        <v>0</v>
      </c>
      <c r="U2627"/>
      <c r="V2627">
        <v>0</v>
      </c>
      <c r="W2627">
        <v>311.61576589516801</v>
      </c>
      <c r="X2627">
        <v>140.20974411453801</v>
      </c>
      <c r="Y2627">
        <v>0</v>
      </c>
      <c r="Z2627"/>
      <c r="AA2627">
        <v>5576.7849032004724</v>
      </c>
      <c r="AB2627">
        <v>0</v>
      </c>
      <c r="AC2627">
        <v>235.6</v>
      </c>
      <c r="AD2627">
        <v>919.58233978061662</v>
      </c>
      <c r="AE2627"/>
      <c r="AF2627">
        <v>269.04024437073991</v>
      </c>
      <c r="AG2627">
        <v>4750</v>
      </c>
      <c r="AH2627">
        <v>1503.2795192772419</v>
      </c>
      <c r="AI2627">
        <v>0</v>
      </c>
      <c r="AJ2627">
        <v>420.67404503996858</v>
      </c>
      <c r="AK2627"/>
      <c r="AL2627">
        <v>15571.4658203125</v>
      </c>
      <c r="AM2627">
        <v>11741.658203125</v>
      </c>
      <c r="AN2627">
        <v>3829.8076171875</v>
      </c>
      <c r="AO2627" s="5" t="s">
        <v>3181</v>
      </c>
    </row>
    <row r="2628" spans="1:41" ht="15" x14ac:dyDescent="0.25">
      <c r="A2628">
        <v>2020</v>
      </c>
      <c r="B2628" s="5" t="s">
        <v>1806</v>
      </c>
      <c r="C2628" s="5" t="s">
        <v>363</v>
      </c>
      <c r="D2628" s="5" t="s">
        <v>91</v>
      </c>
      <c r="E2628" s="5" t="s">
        <v>406</v>
      </c>
      <c r="F2628" s="5" t="s">
        <v>406</v>
      </c>
      <c r="G2628" s="5" t="s">
        <v>97</v>
      </c>
      <c r="H2628" s="5" t="s">
        <v>319</v>
      </c>
      <c r="I2628">
        <v>0</v>
      </c>
      <c r="J2628"/>
      <c r="K2628">
        <v>0</v>
      </c>
      <c r="L2628"/>
      <c r="M2628">
        <v>186.36324999999991</v>
      </c>
      <c r="N2628">
        <v>116.8</v>
      </c>
      <c r="O2628">
        <v>618.13300000000004</v>
      </c>
      <c r="P2628">
        <v>370.30728325500007</v>
      </c>
      <c r="Q2628">
        <v>76.823673401160008</v>
      </c>
      <c r="R2628">
        <v>86.108129271779575</v>
      </c>
      <c r="S2628">
        <v>0</v>
      </c>
      <c r="T2628">
        <v>23.773715073364251</v>
      </c>
      <c r="U2628"/>
      <c r="V2628">
        <v>0</v>
      </c>
      <c r="W2628">
        <v>295.66845921586321</v>
      </c>
      <c r="X2628">
        <v>157.65592227896499</v>
      </c>
      <c r="Y2628">
        <v>80</v>
      </c>
      <c r="Z2628">
        <v>0</v>
      </c>
      <c r="AA2628">
        <v>1921.55637298426</v>
      </c>
      <c r="AB2628">
        <v>0</v>
      </c>
      <c r="AC2628">
        <v>242.267922575</v>
      </c>
      <c r="AD2628">
        <v>506.33808076735761</v>
      </c>
      <c r="AE2628"/>
      <c r="AF2628">
        <v>16765.7906</v>
      </c>
      <c r="AG2628">
        <v>2872.716854000274</v>
      </c>
      <c r="AH2628">
        <v>118.41949966795551</v>
      </c>
      <c r="AI2628">
        <v>0</v>
      </c>
      <c r="AJ2628">
        <v>420.67404503996858</v>
      </c>
      <c r="AK2628"/>
      <c r="AL2628">
        <v>24859.396484375</v>
      </c>
      <c r="AM2628">
        <v>22953.044921875</v>
      </c>
      <c r="AN2628">
        <v>1906.35205078125</v>
      </c>
      <c r="AO2628" s="5" t="s">
        <v>3182</v>
      </c>
    </row>
    <row r="2629" spans="1:41" ht="15" x14ac:dyDescent="0.25">
      <c r="A2629">
        <v>2020</v>
      </c>
      <c r="B2629" s="5" t="s">
        <v>1807</v>
      </c>
      <c r="C2629" s="5" t="s">
        <v>363</v>
      </c>
      <c r="D2629" s="5" t="s">
        <v>91</v>
      </c>
      <c r="E2629" s="5" t="s">
        <v>409</v>
      </c>
      <c r="F2629" s="5" t="s">
        <v>410</v>
      </c>
      <c r="G2629" s="5" t="s">
        <v>94</v>
      </c>
      <c r="H2629" s="5" t="s">
        <v>319</v>
      </c>
      <c r="I2629">
        <v>0</v>
      </c>
      <c r="J2629"/>
      <c r="K2629"/>
      <c r="L2629"/>
      <c r="M2629"/>
      <c r="N2629">
        <v>0</v>
      </c>
      <c r="O2629"/>
      <c r="P2629"/>
      <c r="Q2629">
        <v>0</v>
      </c>
      <c r="R2629"/>
      <c r="S2629">
        <v>0</v>
      </c>
      <c r="T2629"/>
      <c r="U2629"/>
      <c r="V2629">
        <v>0</v>
      </c>
      <c r="W2629">
        <v>0</v>
      </c>
      <c r="X2629">
        <v>0</v>
      </c>
      <c r="Y2629"/>
      <c r="Z2629"/>
      <c r="AA2629">
        <v>740.27466818738321</v>
      </c>
      <c r="AB2629"/>
      <c r="AC2629"/>
      <c r="AD2629"/>
      <c r="AE2629"/>
      <c r="AF2629">
        <v>0</v>
      </c>
      <c r="AG2629">
        <v>7881.810145715096</v>
      </c>
      <c r="AH2629">
        <v>356.74188771696754</v>
      </c>
      <c r="AI2629"/>
      <c r="AJ2629">
        <v>0</v>
      </c>
      <c r="AK2629"/>
      <c r="AL2629">
        <v>8978.8271484375</v>
      </c>
      <c r="AM2629">
        <v>8622.0849609375</v>
      </c>
      <c r="AN2629">
        <v>356.74188232421875</v>
      </c>
      <c r="AO2629" s="5" t="s">
        <v>3184</v>
      </c>
    </row>
    <row r="2630" spans="1:41" ht="15" x14ac:dyDescent="0.25">
      <c r="A2630">
        <v>2020</v>
      </c>
      <c r="B2630" s="5" t="s">
        <v>1806</v>
      </c>
      <c r="C2630" s="5" t="s">
        <v>363</v>
      </c>
      <c r="D2630" s="5" t="s">
        <v>91</v>
      </c>
      <c r="E2630" s="5" t="s">
        <v>409</v>
      </c>
      <c r="F2630" s="5" t="s">
        <v>410</v>
      </c>
      <c r="G2630" s="5" t="s">
        <v>94</v>
      </c>
      <c r="H2630" s="5" t="s">
        <v>319</v>
      </c>
      <c r="I2630"/>
      <c r="J2630"/>
      <c r="K2630"/>
      <c r="L2630"/>
      <c r="M2630"/>
      <c r="N2630"/>
      <c r="O2630"/>
      <c r="P2630">
        <v>0</v>
      </c>
      <c r="Q2630">
        <v>0</v>
      </c>
      <c r="R2630">
        <v>0</v>
      </c>
      <c r="S2630">
        <v>0</v>
      </c>
      <c r="T2630"/>
      <c r="U2630"/>
      <c r="V2630">
        <v>0</v>
      </c>
      <c r="W2630"/>
      <c r="X2630"/>
      <c r="Y2630"/>
      <c r="Z2630"/>
      <c r="AA2630">
        <v>2571.0095472996568</v>
      </c>
      <c r="AB2630"/>
      <c r="AC2630"/>
      <c r="AD2630"/>
      <c r="AE2630"/>
      <c r="AF2630"/>
      <c r="AG2630">
        <v>0</v>
      </c>
      <c r="AH2630">
        <v>482.61482548150536</v>
      </c>
      <c r="AI2630"/>
      <c r="AJ2630"/>
      <c r="AK2630"/>
      <c r="AL2630">
        <v>3053.624267578125</v>
      </c>
      <c r="AM2630">
        <v>2571.009521484375</v>
      </c>
      <c r="AN2630">
        <v>482.61483764648437</v>
      </c>
      <c r="AO2630" s="5" t="s">
        <v>3185</v>
      </c>
    </row>
    <row r="2631" spans="1:41" ht="15" x14ac:dyDescent="0.25">
      <c r="A2631">
        <v>2020</v>
      </c>
      <c r="B2631" s="5" t="s">
        <v>1808</v>
      </c>
      <c r="C2631" s="5" t="s">
        <v>363</v>
      </c>
      <c r="D2631" s="5" t="s">
        <v>91</v>
      </c>
      <c r="E2631" s="5" t="s">
        <v>409</v>
      </c>
      <c r="F2631" s="5" t="s">
        <v>410</v>
      </c>
      <c r="G2631" s="5" t="s">
        <v>94</v>
      </c>
      <c r="H2631" s="5" t="s">
        <v>319</v>
      </c>
      <c r="I2631">
        <v>0</v>
      </c>
      <c r="J2631"/>
      <c r="K2631"/>
      <c r="L2631"/>
      <c r="M2631"/>
      <c r="N2631"/>
      <c r="O2631"/>
      <c r="P2631">
        <v>0</v>
      </c>
      <c r="Q2631">
        <v>0</v>
      </c>
      <c r="R2631"/>
      <c r="S2631">
        <v>0</v>
      </c>
      <c r="T2631"/>
      <c r="U2631"/>
      <c r="V2631">
        <v>0</v>
      </c>
      <c r="W2631">
        <v>0</v>
      </c>
      <c r="X2631"/>
      <c r="Y2631">
        <v>0</v>
      </c>
      <c r="Z2631">
        <v>0</v>
      </c>
      <c r="AA2631">
        <v>721.91855412343159</v>
      </c>
      <c r="AB2631"/>
      <c r="AC2631"/>
      <c r="AD2631"/>
      <c r="AE2631"/>
      <c r="AF2631">
        <v>0</v>
      </c>
      <c r="AG2631"/>
      <c r="AH2631">
        <v>357.49024436322026</v>
      </c>
      <c r="AI2631">
        <v>0</v>
      </c>
      <c r="AJ2631">
        <v>0</v>
      </c>
      <c r="AK2631"/>
      <c r="AL2631">
        <v>1079.4088134765625</v>
      </c>
      <c r="AM2631">
        <v>721.9185791015625</v>
      </c>
      <c r="AN2631">
        <v>357.490234375</v>
      </c>
      <c r="AO2631" s="5" t="s">
        <v>3186</v>
      </c>
    </row>
    <row r="2632" spans="1:41" ht="15" x14ac:dyDescent="0.25">
      <c r="A2632">
        <v>2020</v>
      </c>
      <c r="B2632" s="5" t="s">
        <v>803</v>
      </c>
      <c r="C2632" s="5" t="s">
        <v>363</v>
      </c>
      <c r="D2632" s="5" t="s">
        <v>91</v>
      </c>
      <c r="E2632" s="5" t="s">
        <v>409</v>
      </c>
      <c r="F2632" s="5" t="s">
        <v>410</v>
      </c>
      <c r="G2632" s="5" t="s">
        <v>94</v>
      </c>
      <c r="H2632" s="5" t="s">
        <v>319</v>
      </c>
      <c r="I2632">
        <v>0</v>
      </c>
      <c r="J2632"/>
      <c r="K2632"/>
      <c r="L2632"/>
      <c r="M2632"/>
      <c r="N2632">
        <v>0</v>
      </c>
      <c r="O2632"/>
      <c r="P2632">
        <v>0</v>
      </c>
      <c r="Q2632">
        <v>0</v>
      </c>
      <c r="R2632"/>
      <c r="S2632">
        <v>0</v>
      </c>
      <c r="T2632"/>
      <c r="U2632"/>
      <c r="V2632">
        <v>0</v>
      </c>
      <c r="W2632"/>
      <c r="X2632">
        <v>0</v>
      </c>
      <c r="Y2632">
        <v>0</v>
      </c>
      <c r="Z2632"/>
      <c r="AA2632"/>
      <c r="AB2632">
        <v>0</v>
      </c>
      <c r="AC2632">
        <v>0</v>
      </c>
      <c r="AD2632"/>
      <c r="AE2632"/>
      <c r="AF2632">
        <v>0</v>
      </c>
      <c r="AG2632"/>
      <c r="AH2632">
        <v>341.74947246166101</v>
      </c>
      <c r="AI2632"/>
      <c r="AJ2632"/>
      <c r="AK2632"/>
      <c r="AL2632">
        <v>341.74948120117187</v>
      </c>
      <c r="AM2632">
        <v>0</v>
      </c>
      <c r="AN2632">
        <v>341.74948120117187</v>
      </c>
      <c r="AO2632" s="5" t="s">
        <v>1265</v>
      </c>
    </row>
    <row r="2633" spans="1:41" ht="15" x14ac:dyDescent="0.25">
      <c r="A2633">
        <v>2020</v>
      </c>
      <c r="B2633" s="5" t="s">
        <v>803</v>
      </c>
      <c r="C2633" s="5" t="s">
        <v>363</v>
      </c>
      <c r="D2633" s="5" t="s">
        <v>91</v>
      </c>
      <c r="E2633" s="5" t="s">
        <v>409</v>
      </c>
      <c r="F2633" s="5" t="s">
        <v>411</v>
      </c>
      <c r="G2633" s="5" t="s">
        <v>94</v>
      </c>
      <c r="H2633" s="5" t="s">
        <v>319</v>
      </c>
      <c r="I2633">
        <v>1000</v>
      </c>
      <c r="J2633"/>
      <c r="K2633">
        <v>80</v>
      </c>
      <c r="L2633">
        <v>50</v>
      </c>
      <c r="M2633">
        <v>150</v>
      </c>
      <c r="N2633">
        <v>165</v>
      </c>
      <c r="O2633"/>
      <c r="P2633">
        <v>4473</v>
      </c>
      <c r="Q2633">
        <v>0</v>
      </c>
      <c r="R2633">
        <v>464.35444197323631</v>
      </c>
      <c r="S2633">
        <v>450</v>
      </c>
      <c r="T2633"/>
      <c r="U2633">
        <v>120</v>
      </c>
      <c r="V2633">
        <v>780</v>
      </c>
      <c r="W2633"/>
      <c r="X2633">
        <v>0</v>
      </c>
      <c r="Y2633">
        <v>3727</v>
      </c>
      <c r="Z2633">
        <v>59.684040000000003</v>
      </c>
      <c r="AA2633"/>
      <c r="AB2633">
        <v>0</v>
      </c>
      <c r="AC2633">
        <v>0</v>
      </c>
      <c r="AD2633"/>
      <c r="AE2633"/>
      <c r="AF2633">
        <v>1648.8109082399999</v>
      </c>
      <c r="AG2633">
        <v>4716</v>
      </c>
      <c r="AH2633">
        <v>500</v>
      </c>
      <c r="AI2633">
        <v>195</v>
      </c>
      <c r="AJ2633"/>
      <c r="AK2633"/>
      <c r="AL2633">
        <v>18578.84765625</v>
      </c>
      <c r="AM2633">
        <v>17203.84765625</v>
      </c>
      <c r="AN2633">
        <v>1375</v>
      </c>
      <c r="AO2633" s="5" t="s">
        <v>1266</v>
      </c>
    </row>
    <row r="2634" spans="1:41" ht="15" x14ac:dyDescent="0.25">
      <c r="A2634">
        <v>2020</v>
      </c>
      <c r="B2634" s="5" t="s">
        <v>1806</v>
      </c>
      <c r="C2634" s="5" t="s">
        <v>363</v>
      </c>
      <c r="D2634" s="5" t="s">
        <v>91</v>
      </c>
      <c r="E2634" s="5" t="s">
        <v>409</v>
      </c>
      <c r="F2634" s="5" t="s">
        <v>411</v>
      </c>
      <c r="G2634" s="5" t="s">
        <v>94</v>
      </c>
      <c r="H2634" s="5" t="s">
        <v>319</v>
      </c>
      <c r="I2634">
        <v>0</v>
      </c>
      <c r="J2634"/>
      <c r="K2634">
        <v>85.700318243321888</v>
      </c>
      <c r="L2634"/>
      <c r="M2634">
        <v>669.53373627595226</v>
      </c>
      <c r="N2634">
        <v>168.72250154153997</v>
      </c>
      <c r="O2634"/>
      <c r="P2634">
        <v>2133.9379242587152</v>
      </c>
      <c r="Q2634">
        <v>0</v>
      </c>
      <c r="R2634">
        <v>1243.5263489954045</v>
      </c>
      <c r="S2634">
        <v>482.06429011868568</v>
      </c>
      <c r="T2634"/>
      <c r="U2634"/>
      <c r="V2634">
        <v>857.00318243321897</v>
      </c>
      <c r="W2634"/>
      <c r="X2634"/>
      <c r="Y2634"/>
      <c r="Z2634"/>
      <c r="AA2634">
        <v>321.3761934124571</v>
      </c>
      <c r="AB2634"/>
      <c r="AC2634"/>
      <c r="AD2634">
        <v>307.98551868693806</v>
      </c>
      <c r="AE2634"/>
      <c r="AF2634">
        <v>1928.2571604747427</v>
      </c>
      <c r="AG2634">
        <v>13755.991252188525</v>
      </c>
      <c r="AH2634">
        <v>1071.2539780415236</v>
      </c>
      <c r="AI2634">
        <v>208.89452571809713</v>
      </c>
      <c r="AJ2634"/>
      <c r="AK2634"/>
      <c r="AL2634">
        <v>23234.248046875</v>
      </c>
      <c r="AM2634">
        <v>20408.814453125</v>
      </c>
      <c r="AN2634">
        <v>2825.432373046875</v>
      </c>
      <c r="AO2634" s="5" t="s">
        <v>3187</v>
      </c>
    </row>
    <row r="2635" spans="1:41" ht="15" x14ac:dyDescent="0.25">
      <c r="A2635">
        <v>2020</v>
      </c>
      <c r="B2635" s="5" t="s">
        <v>1807</v>
      </c>
      <c r="C2635" s="5" t="s">
        <v>363</v>
      </c>
      <c r="D2635" s="5" t="s">
        <v>91</v>
      </c>
      <c r="E2635" s="5" t="s">
        <v>409</v>
      </c>
      <c r="F2635" s="5" t="s">
        <v>411</v>
      </c>
      <c r="G2635" s="5" t="s">
        <v>94</v>
      </c>
      <c r="H2635" s="5" t="s">
        <v>319</v>
      </c>
      <c r="I2635">
        <v>0</v>
      </c>
      <c r="J2635"/>
      <c r="K2635">
        <v>84.602819221415231</v>
      </c>
      <c r="L2635"/>
      <c r="M2635">
        <v>1056.8742807425231</v>
      </c>
      <c r="N2635">
        <v>166.03303272202737</v>
      </c>
      <c r="O2635"/>
      <c r="P2635">
        <v>2107.6677338535069</v>
      </c>
      <c r="Q2635">
        <v>0</v>
      </c>
      <c r="R2635">
        <v>208.70828875467771</v>
      </c>
      <c r="S2635">
        <v>475.89085812046062</v>
      </c>
      <c r="T2635"/>
      <c r="U2635"/>
      <c r="V2635">
        <v>846.02819221415223</v>
      </c>
      <c r="W2635">
        <v>0</v>
      </c>
      <c r="X2635">
        <v>0</v>
      </c>
      <c r="Y2635">
        <v>793.15143020076778</v>
      </c>
      <c r="Z2635"/>
      <c r="AA2635">
        <v>317.2605720803071</v>
      </c>
      <c r="AB2635"/>
      <c r="AC2635"/>
      <c r="AD2635">
        <v>290.82219107361482</v>
      </c>
      <c r="AE2635"/>
      <c r="AF2635">
        <v>1659.9208888526712</v>
      </c>
      <c r="AG2635">
        <v>14200.583206314546</v>
      </c>
      <c r="AH2635">
        <v>1057.5352402676904</v>
      </c>
      <c r="AI2635">
        <v>206.2193718521996</v>
      </c>
      <c r="AJ2635">
        <v>0</v>
      </c>
      <c r="AK2635">
        <v>0</v>
      </c>
      <c r="AL2635">
        <v>23471.296875</v>
      </c>
      <c r="AM2635">
        <v>20299.353515625</v>
      </c>
      <c r="AN2635">
        <v>3171.94482421875</v>
      </c>
      <c r="AO2635" s="5" t="s">
        <v>3188</v>
      </c>
    </row>
    <row r="2636" spans="1:41" ht="15" x14ac:dyDescent="0.25">
      <c r="A2636">
        <v>2020</v>
      </c>
      <c r="B2636" s="5" t="s">
        <v>1808</v>
      </c>
      <c r="C2636" s="5" t="s">
        <v>363</v>
      </c>
      <c r="D2636" s="5" t="s">
        <v>91</v>
      </c>
      <c r="E2636" s="5" t="s">
        <v>409</v>
      </c>
      <c r="F2636" s="5" t="s">
        <v>411</v>
      </c>
      <c r="G2636" s="5" t="s">
        <v>94</v>
      </c>
      <c r="H2636" s="5" t="s">
        <v>319</v>
      </c>
      <c r="I2636">
        <v>0</v>
      </c>
      <c r="J2636"/>
      <c r="K2636">
        <v>82.504977614106465</v>
      </c>
      <c r="L2636">
        <v>309.39366605289922</v>
      </c>
      <c r="M2636">
        <v>628.97154028003979</v>
      </c>
      <c r="N2636">
        <v>170.16651632909458</v>
      </c>
      <c r="O2636"/>
      <c r="P2636">
        <v>2858.2972879020035</v>
      </c>
      <c r="Q2636">
        <v>0</v>
      </c>
      <c r="R2636"/>
      <c r="S2636">
        <v>464.09049907934883</v>
      </c>
      <c r="T2636"/>
      <c r="U2636"/>
      <c r="V2636">
        <v>825.04977614106463</v>
      </c>
      <c r="W2636">
        <v>0</v>
      </c>
      <c r="X2636"/>
      <c r="Y2636">
        <v>1392.2714972380465</v>
      </c>
      <c r="Z2636">
        <v>0</v>
      </c>
      <c r="AA2636">
        <v>309.39366605289922</v>
      </c>
      <c r="AB2636"/>
      <c r="AC2636"/>
      <c r="AD2636"/>
      <c r="AE2636"/>
      <c r="AF2636">
        <v>1631.823407110963</v>
      </c>
      <c r="AG2636">
        <v>8112.6550475522872</v>
      </c>
      <c r="AH2636">
        <v>1031.3122201763308</v>
      </c>
      <c r="AI2636">
        <v>201.10588293438451</v>
      </c>
      <c r="AJ2636">
        <v>0</v>
      </c>
      <c r="AK2636">
        <v>0</v>
      </c>
      <c r="AL2636">
        <v>18017.03515625</v>
      </c>
      <c r="AM2636">
        <v>15609.05078125</v>
      </c>
      <c r="AN2636">
        <v>2407.985107421875</v>
      </c>
      <c r="AO2636" s="5" t="s">
        <v>3189</v>
      </c>
    </row>
    <row r="2637" spans="1:41" ht="15" x14ac:dyDescent="0.25">
      <c r="A2637">
        <v>2020</v>
      </c>
      <c r="B2637" s="5" t="s">
        <v>1806</v>
      </c>
      <c r="C2637" s="5" t="s">
        <v>363</v>
      </c>
      <c r="D2637" s="5" t="s">
        <v>91</v>
      </c>
      <c r="E2637" s="5" t="s">
        <v>409</v>
      </c>
      <c r="F2637" s="5" t="s">
        <v>412</v>
      </c>
      <c r="G2637" s="5" t="s">
        <v>94</v>
      </c>
      <c r="H2637" s="5" t="s">
        <v>319</v>
      </c>
      <c r="I2637"/>
      <c r="J2637"/>
      <c r="K2637"/>
      <c r="L2637"/>
      <c r="M2637"/>
      <c r="N2637"/>
      <c r="O2637"/>
      <c r="P2637">
        <v>0</v>
      </c>
      <c r="Q2637">
        <v>0</v>
      </c>
      <c r="R2637">
        <v>0</v>
      </c>
      <c r="S2637">
        <v>0</v>
      </c>
      <c r="T2637"/>
      <c r="U2637"/>
      <c r="V2637">
        <v>0</v>
      </c>
      <c r="W2637"/>
      <c r="X2637"/>
      <c r="Y2637"/>
      <c r="Z2637"/>
      <c r="AA2637">
        <v>0</v>
      </c>
      <c r="AB2637"/>
      <c r="AC2637"/>
      <c r="AD2637"/>
      <c r="AE2637"/>
      <c r="AF2637"/>
      <c r="AG2637">
        <v>2046.8865468938332</v>
      </c>
      <c r="AH2637"/>
      <c r="AI2637"/>
      <c r="AJ2637"/>
      <c r="AK2637"/>
      <c r="AL2637">
        <v>2046.8865966796875</v>
      </c>
      <c r="AM2637">
        <v>2046.8865966796875</v>
      </c>
      <c r="AN2637">
        <v>0</v>
      </c>
      <c r="AO2637" s="5" t="s">
        <v>3191</v>
      </c>
    </row>
    <row r="2638" spans="1:41" ht="15" x14ac:dyDescent="0.25">
      <c r="A2638">
        <v>2020</v>
      </c>
      <c r="B2638" s="5" t="s">
        <v>803</v>
      </c>
      <c r="C2638" s="5" t="s">
        <v>363</v>
      </c>
      <c r="D2638" s="5" t="s">
        <v>91</v>
      </c>
      <c r="E2638" s="5" t="s">
        <v>409</v>
      </c>
      <c r="F2638" s="5" t="s">
        <v>412</v>
      </c>
      <c r="G2638" s="5" t="s">
        <v>94</v>
      </c>
      <c r="H2638" s="5" t="s">
        <v>319</v>
      </c>
      <c r="I2638">
        <v>0</v>
      </c>
      <c r="J2638"/>
      <c r="K2638"/>
      <c r="L2638"/>
      <c r="M2638"/>
      <c r="N2638">
        <v>0</v>
      </c>
      <c r="O2638"/>
      <c r="P2638">
        <v>0</v>
      </c>
      <c r="Q2638">
        <v>0</v>
      </c>
      <c r="R2638"/>
      <c r="S2638">
        <v>0</v>
      </c>
      <c r="T2638"/>
      <c r="U2638"/>
      <c r="V2638">
        <v>0</v>
      </c>
      <c r="W2638"/>
      <c r="X2638">
        <v>100</v>
      </c>
      <c r="Y2638">
        <v>0</v>
      </c>
      <c r="Z2638"/>
      <c r="AA2638"/>
      <c r="AB2638">
        <v>0</v>
      </c>
      <c r="AC2638">
        <v>0</v>
      </c>
      <c r="AD2638"/>
      <c r="AE2638"/>
      <c r="AF2638">
        <v>0</v>
      </c>
      <c r="AG2638">
        <v>5246</v>
      </c>
      <c r="AH2638"/>
      <c r="AI2638">
        <v>0</v>
      </c>
      <c r="AJ2638"/>
      <c r="AK2638"/>
      <c r="AL2638">
        <v>5346</v>
      </c>
      <c r="AM2638">
        <v>5246</v>
      </c>
      <c r="AN2638">
        <v>100</v>
      </c>
      <c r="AO2638" s="5" t="s">
        <v>1267</v>
      </c>
    </row>
    <row r="2639" spans="1:41" ht="15" x14ac:dyDescent="0.25">
      <c r="A2639">
        <v>2020</v>
      </c>
      <c r="B2639" s="5" t="s">
        <v>1807</v>
      </c>
      <c r="C2639" s="5" t="s">
        <v>363</v>
      </c>
      <c r="D2639" s="5" t="s">
        <v>91</v>
      </c>
      <c r="E2639" s="5" t="s">
        <v>409</v>
      </c>
      <c r="F2639" s="5" t="s">
        <v>412</v>
      </c>
      <c r="G2639" s="5" t="s">
        <v>94</v>
      </c>
      <c r="H2639" s="5" t="s">
        <v>319</v>
      </c>
      <c r="I2639">
        <v>0</v>
      </c>
      <c r="J2639"/>
      <c r="K2639"/>
      <c r="L2639"/>
      <c r="M2639"/>
      <c r="N2639">
        <v>0</v>
      </c>
      <c r="O2639"/>
      <c r="P2639"/>
      <c r="Q2639">
        <v>0</v>
      </c>
      <c r="R2639"/>
      <c r="S2639">
        <v>0</v>
      </c>
      <c r="T2639"/>
      <c r="U2639"/>
      <c r="V2639">
        <v>0</v>
      </c>
      <c r="W2639">
        <v>0</v>
      </c>
      <c r="X2639">
        <v>63.137619115099177</v>
      </c>
      <c r="Y2639"/>
      <c r="Z2639"/>
      <c r="AA2639">
        <v>0</v>
      </c>
      <c r="AB2639"/>
      <c r="AC2639"/>
      <c r="AD2639"/>
      <c r="AE2639"/>
      <c r="AF2639">
        <v>0</v>
      </c>
      <c r="AG2639">
        <v>2000.85667458647</v>
      </c>
      <c r="AH2639">
        <v>0</v>
      </c>
      <c r="AI2639"/>
      <c r="AJ2639">
        <v>0</v>
      </c>
      <c r="AK2639"/>
      <c r="AL2639">
        <v>2063.994384765625</v>
      </c>
      <c r="AM2639">
        <v>2000.856689453125</v>
      </c>
      <c r="AN2639">
        <v>63.137619018554688</v>
      </c>
      <c r="AO2639" s="5" t="s">
        <v>3190</v>
      </c>
    </row>
    <row r="2640" spans="1:41" ht="15" x14ac:dyDescent="0.25">
      <c r="A2640">
        <v>2020</v>
      </c>
      <c r="B2640" s="5" t="s">
        <v>1808</v>
      </c>
      <c r="C2640" s="5" t="s">
        <v>363</v>
      </c>
      <c r="D2640" s="5" t="s">
        <v>91</v>
      </c>
      <c r="E2640" s="5" t="s">
        <v>409</v>
      </c>
      <c r="F2640" s="5" t="s">
        <v>412</v>
      </c>
      <c r="G2640" s="5" t="s">
        <v>94</v>
      </c>
      <c r="H2640" s="5" t="s">
        <v>319</v>
      </c>
      <c r="I2640">
        <v>0</v>
      </c>
      <c r="J2640"/>
      <c r="K2640"/>
      <c r="L2640"/>
      <c r="M2640"/>
      <c r="N2640"/>
      <c r="O2640"/>
      <c r="P2640">
        <v>0</v>
      </c>
      <c r="Q2640">
        <v>0</v>
      </c>
      <c r="R2640"/>
      <c r="S2640">
        <v>0</v>
      </c>
      <c r="T2640"/>
      <c r="U2640"/>
      <c r="V2640">
        <v>0</v>
      </c>
      <c r="W2640">
        <v>0</v>
      </c>
      <c r="X2640">
        <v>53.628235449169203</v>
      </c>
      <c r="Y2640">
        <v>0</v>
      </c>
      <c r="Z2640">
        <v>0</v>
      </c>
      <c r="AA2640"/>
      <c r="AB2640"/>
      <c r="AC2640"/>
      <c r="AD2640"/>
      <c r="AE2640"/>
      <c r="AF2640">
        <v>453.28427975304521</v>
      </c>
      <c r="AG2640"/>
      <c r="AH2640">
        <v>0</v>
      </c>
      <c r="AI2640">
        <v>0</v>
      </c>
      <c r="AJ2640">
        <v>0</v>
      </c>
      <c r="AK2640"/>
      <c r="AL2640">
        <v>506.91250610351562</v>
      </c>
      <c r="AM2640">
        <v>453.28427124023437</v>
      </c>
      <c r="AN2640">
        <v>53.62823486328125</v>
      </c>
      <c r="AO2640" s="5" t="s">
        <v>3192</v>
      </c>
    </row>
    <row r="2641" spans="1:41" ht="15" x14ac:dyDescent="0.25">
      <c r="A2641">
        <v>2020</v>
      </c>
      <c r="B2641" s="5" t="s">
        <v>1808</v>
      </c>
      <c r="C2641" s="5" t="s">
        <v>363</v>
      </c>
      <c r="D2641" s="5" t="s">
        <v>91</v>
      </c>
      <c r="E2641" s="5" t="s">
        <v>107</v>
      </c>
      <c r="F2641" s="5" t="s">
        <v>108</v>
      </c>
      <c r="G2641" s="5" t="s">
        <v>94</v>
      </c>
      <c r="H2641" s="5" t="s">
        <v>319</v>
      </c>
      <c r="I2641">
        <v>8206.1513359430646</v>
      </c>
      <c r="J2641">
        <v>19065.633641073095</v>
      </c>
      <c r="K2641">
        <v>892.08507045252611</v>
      </c>
      <c r="L2641">
        <v>2802.8529344223252</v>
      </c>
      <c r="M2641">
        <v>19013.360249107809</v>
      </c>
      <c r="N2641">
        <v>8643.1208773572725</v>
      </c>
      <c r="O2641">
        <v>10389.224406991265</v>
      </c>
      <c r="P2641">
        <v>14359.729194168862</v>
      </c>
      <c r="Q2641">
        <v>2868.6336195251497</v>
      </c>
      <c r="R2641">
        <v>6371.8496997114453</v>
      </c>
      <c r="S2641">
        <v>18451.86563776297</v>
      </c>
      <c r="T2641">
        <v>10127.486002131569</v>
      </c>
      <c r="U2641">
        <v>1621.222810117192</v>
      </c>
      <c r="V2641">
        <v>12174.640759181584</v>
      </c>
      <c r="W2641">
        <v>4003.554038724516</v>
      </c>
      <c r="X2641">
        <v>11431.0514102094</v>
      </c>
      <c r="Y2641">
        <v>53118.862980054859</v>
      </c>
      <c r="Z2641">
        <v>15877.03461296298</v>
      </c>
      <c r="AA2641">
        <v>152832.43530813645</v>
      </c>
      <c r="AB2641">
        <v>8140.1473538517785</v>
      </c>
      <c r="AC2641">
        <v>11032.792495246755</v>
      </c>
      <c r="AD2641">
        <v>12576.987844489979</v>
      </c>
      <c r="AE2641">
        <v>17774.160138628602</v>
      </c>
      <c r="AF2641">
        <v>29397.372485034644</v>
      </c>
      <c r="AG2641">
        <v>142183.47217447063</v>
      </c>
      <c r="AH2641">
        <v>36016.593358963895</v>
      </c>
      <c r="AI2641">
        <v>4070.5893330359777</v>
      </c>
      <c r="AJ2641">
        <v>31807.28200782173</v>
      </c>
      <c r="AK2641">
        <v>3419.3156659946249</v>
      </c>
      <c r="AL2641">
        <v>668669.5</v>
      </c>
      <c r="AM2641">
        <v>530137.25</v>
      </c>
      <c r="AN2641">
        <v>138532.25</v>
      </c>
      <c r="AO2641" s="5" t="s">
        <v>3194</v>
      </c>
    </row>
    <row r="2642" spans="1:41" ht="15" x14ac:dyDescent="0.25">
      <c r="A2642">
        <v>2020</v>
      </c>
      <c r="B2642" s="5" t="s">
        <v>1806</v>
      </c>
      <c r="C2642" s="5" t="s">
        <v>363</v>
      </c>
      <c r="D2642" s="5" t="s">
        <v>91</v>
      </c>
      <c r="E2642" s="5" t="s">
        <v>107</v>
      </c>
      <c r="F2642" s="5" t="s">
        <v>108</v>
      </c>
      <c r="G2642" s="5" t="s">
        <v>94</v>
      </c>
      <c r="H2642" s="5" t="s">
        <v>319</v>
      </c>
      <c r="I2642">
        <v>7602.6894821606938</v>
      </c>
      <c r="J2642">
        <v>22633.45404806131</v>
      </c>
      <c r="K2642">
        <v>975.91237399582803</v>
      </c>
      <c r="L2642">
        <v>2549.5844677388263</v>
      </c>
      <c r="M2642">
        <v>17271.292260974464</v>
      </c>
      <c r="N2642">
        <v>7517.1498520140776</v>
      </c>
      <c r="O2642">
        <v>7929.4219454633585</v>
      </c>
      <c r="P2642">
        <v>10727.858712301229</v>
      </c>
      <c r="Q2642">
        <v>2582.1505886712889</v>
      </c>
      <c r="R2642">
        <v>7896.4748543662045</v>
      </c>
      <c r="S2642">
        <v>16378.402070276856</v>
      </c>
      <c r="T2642">
        <v>10348.313427881119</v>
      </c>
      <c r="U2642">
        <v>2195.6829963539476</v>
      </c>
      <c r="V2642">
        <v>8249.7268848977728</v>
      </c>
      <c r="W2642">
        <v>3898.2932260931047</v>
      </c>
      <c r="X2642">
        <v>13614.834427951015</v>
      </c>
      <c r="Y2642">
        <v>86231.660216430493</v>
      </c>
      <c r="Z2642">
        <v>10572.204438037819</v>
      </c>
      <c r="AA2642">
        <v>140348.23312721169</v>
      </c>
      <c r="AB2642">
        <v>1343.3524884640706</v>
      </c>
      <c r="AC2642">
        <v>12476.23035844371</v>
      </c>
      <c r="AD2642">
        <v>18267.545069878357</v>
      </c>
      <c r="AE2642">
        <v>19114.813231786124</v>
      </c>
      <c r="AF2642">
        <v>32683.958870046888</v>
      </c>
      <c r="AG2642">
        <v>135390.1617388663</v>
      </c>
      <c r="AH2642">
        <v>32565.194208589422</v>
      </c>
      <c r="AI2642">
        <v>2978.0860589554359</v>
      </c>
      <c r="AJ2642">
        <v>41082.246368031621</v>
      </c>
      <c r="AK2642">
        <v>3468.7203808984536</v>
      </c>
      <c r="AL2642">
        <v>678893.625</v>
      </c>
      <c r="AM2642">
        <v>549854.25</v>
      </c>
      <c r="AN2642">
        <v>129039.3671875</v>
      </c>
      <c r="AO2642" s="5" t="s">
        <v>3195</v>
      </c>
    </row>
    <row r="2643" spans="1:41" ht="15" x14ac:dyDescent="0.25">
      <c r="A2643">
        <v>2020</v>
      </c>
      <c r="B2643" s="5" t="s">
        <v>1807</v>
      </c>
      <c r="C2643" s="5" t="s">
        <v>363</v>
      </c>
      <c r="D2643" s="5" t="s">
        <v>91</v>
      </c>
      <c r="E2643" s="5" t="s">
        <v>107</v>
      </c>
      <c r="F2643" s="5" t="s">
        <v>108</v>
      </c>
      <c r="G2643" s="5" t="s">
        <v>94</v>
      </c>
      <c r="H2643" s="5" t="s">
        <v>319</v>
      </c>
      <c r="I2643">
        <v>10408.261834714609</v>
      </c>
      <c r="J2643">
        <v>16588.329675281962</v>
      </c>
      <c r="K2643">
        <v>877.75424942218297</v>
      </c>
      <c r="L2643">
        <v>2905.0493050153455</v>
      </c>
      <c r="M2643">
        <v>30601.548233393685</v>
      </c>
      <c r="N2643">
        <v>8388.3695258033204</v>
      </c>
      <c r="O2643">
        <v>9079.1633891408655</v>
      </c>
      <c r="P2643">
        <v>12100.42397266694</v>
      </c>
      <c r="Q2643">
        <v>2709.4763519339685</v>
      </c>
      <c r="R2643">
        <v>7907.4953264486403</v>
      </c>
      <c r="S2643">
        <v>17673.859976033033</v>
      </c>
      <c r="T2643">
        <v>9078.9400376981212</v>
      </c>
      <c r="U2643">
        <v>1905.6785029623779</v>
      </c>
      <c r="V2643">
        <v>8501.5257965119617</v>
      </c>
      <c r="W2643">
        <v>3886.4420079837619</v>
      </c>
      <c r="X2643">
        <v>12310.287782329355</v>
      </c>
      <c r="Y2643">
        <v>81636.432872464356</v>
      </c>
      <c r="Z2643">
        <v>12001.967441798017</v>
      </c>
      <c r="AA2643">
        <v>154246.88997600038</v>
      </c>
      <c r="AB2643">
        <v>0</v>
      </c>
      <c r="AC2643">
        <v>12144.840452758182</v>
      </c>
      <c r="AD2643">
        <v>18770.695861444721</v>
      </c>
      <c r="AE2643">
        <v>18121.565372780689</v>
      </c>
      <c r="AF2643">
        <v>30237.812899848414</v>
      </c>
      <c r="AG2643">
        <v>182448.09472146246</v>
      </c>
      <c r="AH2643">
        <v>39667.673456790755</v>
      </c>
      <c r="AI2643">
        <v>3561.7786892215809</v>
      </c>
      <c r="AJ2643">
        <v>41240.924788323595</v>
      </c>
      <c r="AK2643">
        <v>3819.0046939101121</v>
      </c>
      <c r="AL2643">
        <v>752820.25</v>
      </c>
      <c r="AM2643">
        <v>603493.1875</v>
      </c>
      <c r="AN2643">
        <v>149327.15625</v>
      </c>
      <c r="AO2643" s="5" t="s">
        <v>3193</v>
      </c>
    </row>
    <row r="2644" spans="1:41" ht="15" x14ac:dyDescent="0.25">
      <c r="A2644">
        <v>2020</v>
      </c>
      <c r="B2644" s="5" t="s">
        <v>803</v>
      </c>
      <c r="C2644" s="5" t="s">
        <v>363</v>
      </c>
      <c r="D2644" s="5" t="s">
        <v>91</v>
      </c>
      <c r="E2644" s="5" t="s">
        <v>107</v>
      </c>
      <c r="F2644" s="5" t="s">
        <v>108</v>
      </c>
      <c r="G2644" s="5" t="s">
        <v>94</v>
      </c>
      <c r="H2644" s="5" t="s">
        <v>319</v>
      </c>
      <c r="I2644">
        <v>12567</v>
      </c>
      <c r="J2644">
        <v>36549.5</v>
      </c>
      <c r="K2644">
        <v>932</v>
      </c>
      <c r="L2644">
        <v>1880</v>
      </c>
      <c r="M2644">
        <v>15703</v>
      </c>
      <c r="N2644">
        <v>8661</v>
      </c>
      <c r="O2644">
        <v>7905.3548000000001</v>
      </c>
      <c r="P2644">
        <v>11849.31</v>
      </c>
      <c r="Q2644">
        <v>4013.2464914842922</v>
      </c>
      <c r="R2644">
        <v>7816.4343474950228</v>
      </c>
      <c r="S2644">
        <v>20488.74293943165</v>
      </c>
      <c r="T2644">
        <v>10020</v>
      </c>
      <c r="U2644">
        <v>881</v>
      </c>
      <c r="V2644">
        <v>6042</v>
      </c>
      <c r="W2644">
        <v>4827</v>
      </c>
      <c r="X2644">
        <v>11980.145274196821</v>
      </c>
      <c r="Y2644">
        <v>40165.5</v>
      </c>
      <c r="Z2644">
        <v>14658.134161754821</v>
      </c>
      <c r="AA2644">
        <v>169941.2865919132</v>
      </c>
      <c r="AB2644">
        <v>1154</v>
      </c>
      <c r="AC2644">
        <v>10228.151110000001</v>
      </c>
      <c r="AD2644">
        <v>16376.5436990096</v>
      </c>
      <c r="AE2644">
        <v>17807.433214000001</v>
      </c>
      <c r="AF2644">
        <v>30003.1428258796</v>
      </c>
      <c r="AG2644">
        <v>162599</v>
      </c>
      <c r="AH2644">
        <v>28887.075269188441</v>
      </c>
      <c r="AI2644">
        <v>3811</v>
      </c>
      <c r="AJ2644">
        <v>35169</v>
      </c>
      <c r="AK2644">
        <v>3398.5</v>
      </c>
      <c r="AL2644">
        <v>696314.5</v>
      </c>
      <c r="AM2644">
        <v>570831.1875</v>
      </c>
      <c r="AN2644">
        <v>125483.3671875</v>
      </c>
      <c r="AO2644" s="5" t="s">
        <v>1268</v>
      </c>
    </row>
    <row r="2645" spans="1:41" ht="15" x14ac:dyDescent="0.25">
      <c r="A2645">
        <v>2020</v>
      </c>
      <c r="B2645" s="5" t="s">
        <v>1808</v>
      </c>
      <c r="C2645" s="5" t="s">
        <v>363</v>
      </c>
      <c r="D2645" s="5" t="s">
        <v>91</v>
      </c>
      <c r="E2645" s="5" t="s">
        <v>107</v>
      </c>
      <c r="F2645" s="5" t="s">
        <v>108</v>
      </c>
      <c r="G2645" s="5" t="s">
        <v>97</v>
      </c>
      <c r="H2645" s="5" t="s">
        <v>319</v>
      </c>
      <c r="I2645">
        <v>8785.1709510624005</v>
      </c>
      <c r="J2645">
        <v>20306.875</v>
      </c>
      <c r="K2645">
        <v>1041.6350546508829</v>
      </c>
      <c r="L2645">
        <v>3074.323349796472</v>
      </c>
      <c r="M2645">
        <v>20282.801529459521</v>
      </c>
      <c r="N2645">
        <v>9168.7476550106803</v>
      </c>
      <c r="O2645">
        <v>10073.661945600001</v>
      </c>
      <c r="P2645">
        <v>15372.940446416629</v>
      </c>
      <c r="Q2645">
        <v>2130.33337173769</v>
      </c>
      <c r="R2645">
        <v>6863.627770255307</v>
      </c>
      <c r="S2645">
        <v>19366.243362826041</v>
      </c>
      <c r="T2645">
        <v>10422.5900671375</v>
      </c>
      <c r="U2645">
        <v>1718.5991890752009</v>
      </c>
      <c r="V2645">
        <v>12844</v>
      </c>
      <c r="W2645">
        <v>4210.2408561088369</v>
      </c>
      <c r="X2645">
        <v>11997.76334819417</v>
      </c>
      <c r="Y2645">
        <v>57697.527940000007</v>
      </c>
      <c r="Z2645">
        <v>16745.421323952451</v>
      </c>
      <c r="AA2645">
        <v>164079.1264180766</v>
      </c>
      <c r="AB2645">
        <v>1248</v>
      </c>
      <c r="AC2645">
        <v>11527.382449999999</v>
      </c>
      <c r="AD2645">
        <v>13271.34668541228</v>
      </c>
      <c r="AE2645">
        <v>19147.06991878249</v>
      </c>
      <c r="AF2645">
        <v>31688.203544330969</v>
      </c>
      <c r="AG2645">
        <v>158265.6391271562</v>
      </c>
      <c r="AH2645">
        <v>39032.741205099148</v>
      </c>
      <c r="AI2645">
        <v>4272.3597355200009</v>
      </c>
      <c r="AJ2645">
        <v>34144.630834117866</v>
      </c>
      <c r="AK2645">
        <v>3804.612508572186</v>
      </c>
      <c r="AL2645">
        <v>712583.625</v>
      </c>
      <c r="AM2645">
        <v>573559.625</v>
      </c>
      <c r="AN2645">
        <v>139024</v>
      </c>
      <c r="AO2645" s="5" t="s">
        <v>3196</v>
      </c>
    </row>
    <row r="2646" spans="1:41" ht="15" x14ac:dyDescent="0.25">
      <c r="A2646">
        <v>2020</v>
      </c>
      <c r="B2646" s="5" t="s">
        <v>1806</v>
      </c>
      <c r="C2646" s="5" t="s">
        <v>363</v>
      </c>
      <c r="D2646" s="5" t="s">
        <v>91</v>
      </c>
      <c r="E2646" s="5" t="s">
        <v>107</v>
      </c>
      <c r="F2646" s="5" t="s">
        <v>108</v>
      </c>
      <c r="G2646" s="5" t="s">
        <v>97</v>
      </c>
      <c r="H2646" s="5" t="s">
        <v>319</v>
      </c>
      <c r="I2646">
        <v>8090.58</v>
      </c>
      <c r="J2646">
        <v>21592.815999999999</v>
      </c>
      <c r="K2646">
        <v>1075</v>
      </c>
      <c r="L2646">
        <v>2733.871889005286</v>
      </c>
      <c r="M2646">
        <v>18540.874999999989</v>
      </c>
      <c r="N2646">
        <v>8341.1862363528962</v>
      </c>
      <c r="O2646">
        <v>8623.33</v>
      </c>
      <c r="P2646">
        <v>11626.6023</v>
      </c>
      <c r="Q2646">
        <v>2806.3314748224002</v>
      </c>
      <c r="R2646">
        <v>8462.9875079572812</v>
      </c>
      <c r="S2646">
        <v>17732</v>
      </c>
      <c r="T2646">
        <v>11202.7</v>
      </c>
      <c r="U2646">
        <v>1802</v>
      </c>
      <c r="V2646">
        <v>8930.7990136574663</v>
      </c>
      <c r="W2646">
        <v>4098.0655767038697</v>
      </c>
      <c r="X2646">
        <v>15630.592227896501</v>
      </c>
      <c r="Y2646">
        <v>98756</v>
      </c>
      <c r="Z2646">
        <v>11489.731118325721</v>
      </c>
      <c r="AA2646">
        <v>152667.827210335</v>
      </c>
      <c r="AB2646">
        <v>1254</v>
      </c>
      <c r="AC2646">
        <v>13843.881289999999</v>
      </c>
      <c r="AD2646">
        <v>19853.5232306943</v>
      </c>
      <c r="AE2646">
        <v>20770.641843846381</v>
      </c>
      <c r="AF2646">
        <v>35046.399719979527</v>
      </c>
      <c r="AG2646">
        <v>147128.49174359671</v>
      </c>
      <c r="AH2646">
        <v>35186.998666138134</v>
      </c>
      <c r="AI2646">
        <v>3130.7315255539211</v>
      </c>
      <c r="AJ2646">
        <v>44813.096285127976</v>
      </c>
      <c r="AK2646">
        <v>3620</v>
      </c>
      <c r="AL2646">
        <v>738851.125</v>
      </c>
      <c r="AM2646">
        <v>598903.25</v>
      </c>
      <c r="AN2646">
        <v>139947.8125</v>
      </c>
      <c r="AO2646" s="5" t="s">
        <v>3197</v>
      </c>
    </row>
    <row r="2647" spans="1:41" ht="15" x14ac:dyDescent="0.25">
      <c r="A2647">
        <v>2020</v>
      </c>
      <c r="B2647" s="5" t="s">
        <v>803</v>
      </c>
      <c r="C2647" s="5" t="s">
        <v>363</v>
      </c>
      <c r="D2647" s="5" t="s">
        <v>91</v>
      </c>
      <c r="E2647" s="5" t="s">
        <v>107</v>
      </c>
      <c r="F2647" s="5" t="s">
        <v>108</v>
      </c>
      <c r="G2647" s="5" t="s">
        <v>97</v>
      </c>
      <c r="H2647" s="5" t="s">
        <v>319</v>
      </c>
      <c r="I2647">
        <v>13338.155740704369</v>
      </c>
      <c r="J2647">
        <v>39601.140853715988</v>
      </c>
      <c r="K2647">
        <v>983.20415642399996</v>
      </c>
      <c r="L2647">
        <v>2024.9971055999999</v>
      </c>
      <c r="M2647">
        <v>16664.149224000001</v>
      </c>
      <c r="N2647">
        <v>9194.0583772009668</v>
      </c>
      <c r="O2647">
        <v>9087.9200000000019</v>
      </c>
      <c r="P2647">
        <v>12863</v>
      </c>
      <c r="Q2647">
        <v>4258.0545274648321</v>
      </c>
      <c r="R2647">
        <v>8232.2302977228974</v>
      </c>
      <c r="S2647">
        <v>21764.09260838696</v>
      </c>
      <c r="T2647">
        <v>10323.616019999999</v>
      </c>
      <c r="U2647">
        <v>907.69518100000016</v>
      </c>
      <c r="V2647">
        <v>6436</v>
      </c>
      <c r="W2647">
        <v>5137.5318238469981</v>
      </c>
      <c r="X2647">
        <v>12967.69452626265</v>
      </c>
      <c r="Y2647">
        <v>43327.887470000001</v>
      </c>
      <c r="Z2647">
        <v>15570.56459435441</v>
      </c>
      <c r="AA2647">
        <v>187437.0720715377</v>
      </c>
      <c r="AB2647">
        <v>1154</v>
      </c>
      <c r="AC2647">
        <v>10857.33569</v>
      </c>
      <c r="AD2647">
        <v>17395.940621351911</v>
      </c>
      <c r="AE2647">
        <v>18897.39058616251</v>
      </c>
      <c r="AF2647">
        <v>32317.16881984553</v>
      </c>
      <c r="AG2647">
        <v>176745</v>
      </c>
      <c r="AH2647">
        <v>31575.980105353941</v>
      </c>
      <c r="AI2647">
        <v>4044.263688</v>
      </c>
      <c r="AJ2647">
        <v>38068.056635039997</v>
      </c>
      <c r="AK2647">
        <v>3606.5153879999998</v>
      </c>
      <c r="AL2647">
        <v>754780.6875</v>
      </c>
      <c r="AM2647">
        <v>620075.8125</v>
      </c>
      <c r="AN2647">
        <v>134704.90625</v>
      </c>
      <c r="AO2647" s="5" t="s">
        <v>1269</v>
      </c>
    </row>
    <row r="2648" spans="1:41" ht="15" x14ac:dyDescent="0.25">
      <c r="A2648">
        <v>2020</v>
      </c>
      <c r="B2648" s="5" t="s">
        <v>1807</v>
      </c>
      <c r="C2648" s="5" t="s">
        <v>363</v>
      </c>
      <c r="D2648" s="5" t="s">
        <v>91</v>
      </c>
      <c r="E2648" s="5" t="s">
        <v>107</v>
      </c>
      <c r="F2648" s="5" t="s">
        <v>108</v>
      </c>
      <c r="G2648" s="5" t="s">
        <v>97</v>
      </c>
      <c r="H2648" s="5" t="s">
        <v>319</v>
      </c>
      <c r="I2648">
        <v>10038.84</v>
      </c>
      <c r="J2648">
        <v>17961.16</v>
      </c>
      <c r="K2648">
        <v>947.74238542675744</v>
      </c>
      <c r="L2648">
        <v>3142.0185999999999</v>
      </c>
      <c r="M2648">
        <v>32553.753720635879</v>
      </c>
      <c r="N2648">
        <v>9197</v>
      </c>
      <c r="O2648">
        <v>10304.725</v>
      </c>
      <c r="P2648">
        <v>12999.331908344089</v>
      </c>
      <c r="Q2648">
        <v>3251.320346028715</v>
      </c>
      <c r="R2648">
        <v>8703.7463536803389</v>
      </c>
      <c r="S2648">
        <v>21208.29749701362</v>
      </c>
      <c r="T2648">
        <v>10245.63963421892</v>
      </c>
      <c r="U2648">
        <v>2009.4491434400641</v>
      </c>
      <c r="V2648">
        <v>9053</v>
      </c>
      <c r="W2648">
        <v>4057.4969517599998</v>
      </c>
      <c r="X2648">
        <v>13897.4962604538</v>
      </c>
      <c r="Y2648">
        <v>91958</v>
      </c>
      <c r="Z2648">
        <v>14401.880999999999</v>
      </c>
      <c r="AA2648">
        <v>166449.161380784</v>
      </c>
      <c r="AB2648">
        <v>1151</v>
      </c>
      <c r="AC2648">
        <v>13240.3</v>
      </c>
      <c r="AD2648">
        <v>22524.47980211032</v>
      </c>
      <c r="AE2648">
        <v>18919.154360242919</v>
      </c>
      <c r="AF2648">
        <v>32705.602680177759</v>
      </c>
      <c r="AG2648">
        <v>202103</v>
      </c>
      <c r="AH2648">
        <v>46211.250627451933</v>
      </c>
      <c r="AI2648">
        <v>3718.544145177601</v>
      </c>
      <c r="AJ2648">
        <v>48279.569709825751</v>
      </c>
      <c r="AK2648">
        <v>4500.2516116234638</v>
      </c>
      <c r="AL2648">
        <v>835733.25</v>
      </c>
      <c r="AM2648">
        <v>664412.5625</v>
      </c>
      <c r="AN2648">
        <v>171320.6875</v>
      </c>
      <c r="AO2648" s="5" t="s">
        <v>3198</v>
      </c>
    </row>
    <row r="2649" spans="1:41" ht="15" x14ac:dyDescent="0.25">
      <c r="A2649">
        <v>2020</v>
      </c>
      <c r="B2649" s="5" t="s">
        <v>1808</v>
      </c>
      <c r="C2649" s="5" t="s">
        <v>363</v>
      </c>
      <c r="D2649" s="5" t="s">
        <v>91</v>
      </c>
      <c r="E2649" s="5" t="s">
        <v>111</v>
      </c>
      <c r="F2649" s="5" t="s">
        <v>112</v>
      </c>
      <c r="G2649" s="5" t="s">
        <v>94</v>
      </c>
      <c r="H2649" s="5" t="s">
        <v>319</v>
      </c>
      <c r="I2649">
        <v>464.09049907934883</v>
      </c>
      <c r="J2649"/>
      <c r="K2649"/>
      <c r="L2649"/>
      <c r="M2649">
        <v>1100.0608015348805</v>
      </c>
      <c r="N2649"/>
      <c r="O2649"/>
      <c r="P2649"/>
      <c r="Q2649"/>
      <c r="R2649">
        <v>257.8280550440827</v>
      </c>
      <c r="S2649"/>
      <c r="T2649"/>
      <c r="U2649"/>
      <c r="V2649"/>
      <c r="W2649"/>
      <c r="X2649"/>
      <c r="Y2649"/>
      <c r="Z2649"/>
      <c r="AA2649"/>
      <c r="AB2649">
        <v>0</v>
      </c>
      <c r="AC2649"/>
      <c r="AD2649"/>
      <c r="AE2649"/>
      <c r="AF2649"/>
      <c r="AG2649"/>
      <c r="AH2649"/>
      <c r="AI2649"/>
      <c r="AJ2649"/>
      <c r="AK2649"/>
      <c r="AL2649">
        <v>1821.979248046875</v>
      </c>
      <c r="AM2649">
        <v>721.91851806640625</v>
      </c>
      <c r="AN2649">
        <v>1100.060791015625</v>
      </c>
      <c r="AO2649" s="5" t="s">
        <v>3199</v>
      </c>
    </row>
    <row r="2650" spans="1:41" ht="15" x14ac:dyDescent="0.25">
      <c r="A2650">
        <v>2020</v>
      </c>
      <c r="B2650" s="5" t="s">
        <v>803</v>
      </c>
      <c r="C2650" s="5" t="s">
        <v>363</v>
      </c>
      <c r="D2650" s="5" t="s">
        <v>91</v>
      </c>
      <c r="E2650" s="5" t="s">
        <v>111</v>
      </c>
      <c r="F2650" s="5" t="s">
        <v>112</v>
      </c>
      <c r="G2650" s="5" t="s">
        <v>94</v>
      </c>
      <c r="H2650" s="5" t="s">
        <v>319</v>
      </c>
      <c r="I2650">
        <v>542</v>
      </c>
      <c r="J2650">
        <v>0</v>
      </c>
      <c r="K2650">
        <v>0</v>
      </c>
      <c r="L2650"/>
      <c r="M2650">
        <v>1033</v>
      </c>
      <c r="N2650">
        <v>150</v>
      </c>
      <c r="O2650"/>
      <c r="P2650">
        <v>840</v>
      </c>
      <c r="Q2650">
        <v>0</v>
      </c>
      <c r="R2650">
        <v>250</v>
      </c>
      <c r="S2650">
        <v>4750</v>
      </c>
      <c r="T2650">
        <v>1450</v>
      </c>
      <c r="U2650">
        <v>42</v>
      </c>
      <c r="V2650">
        <v>491</v>
      </c>
      <c r="W2650">
        <v>1182</v>
      </c>
      <c r="X2650">
        <v>89.781526816424233</v>
      </c>
      <c r="Y2650">
        <v>2946</v>
      </c>
      <c r="Z2650">
        <v>0</v>
      </c>
      <c r="AA2650">
        <v>9634.4636223543184</v>
      </c>
      <c r="AB2650">
        <v>0</v>
      </c>
      <c r="AC2650">
        <v>285.63569999999999</v>
      </c>
      <c r="AD2650">
        <v>0</v>
      </c>
      <c r="AE2650">
        <v>255</v>
      </c>
      <c r="AF2650"/>
      <c r="AG2650"/>
      <c r="AH2650"/>
      <c r="AI2650">
        <v>58.328000000000003</v>
      </c>
      <c r="AJ2650">
        <v>1094.392010901699</v>
      </c>
      <c r="AK2650">
        <v>0</v>
      </c>
      <c r="AL2650">
        <v>25093.599609375</v>
      </c>
      <c r="AM2650">
        <v>16530.4921875</v>
      </c>
      <c r="AN2650">
        <v>8563.109375</v>
      </c>
      <c r="AO2650" s="5" t="s">
        <v>1270</v>
      </c>
    </row>
    <row r="2651" spans="1:41" ht="15" x14ac:dyDescent="0.25">
      <c r="A2651">
        <v>2020</v>
      </c>
      <c r="B2651" s="5" t="s">
        <v>803</v>
      </c>
      <c r="C2651" s="5" t="s">
        <v>363</v>
      </c>
      <c r="D2651" s="5" t="s">
        <v>91</v>
      </c>
      <c r="E2651" s="5" t="s">
        <v>111</v>
      </c>
      <c r="F2651" s="5" t="s">
        <v>112</v>
      </c>
      <c r="G2651" s="5" t="s">
        <v>97</v>
      </c>
      <c r="H2651" s="5" t="s">
        <v>319</v>
      </c>
      <c r="I2651">
        <v>575.2590444387497</v>
      </c>
      <c r="J2651"/>
      <c r="K2651"/>
      <c r="L2651"/>
      <c r="M2651">
        <v>1096.227864</v>
      </c>
      <c r="N2651">
        <v>159.2320467128674</v>
      </c>
      <c r="O2651"/>
      <c r="P2651">
        <v>911.9182800000001</v>
      </c>
      <c r="Q2651">
        <v>0</v>
      </c>
      <c r="R2651">
        <v>263.2987731919327</v>
      </c>
      <c r="S2651">
        <v>5045.6702099999993</v>
      </c>
      <c r="T2651">
        <v>1493.9364499999999</v>
      </c>
      <c r="U2651">
        <v>43.272641999999998</v>
      </c>
      <c r="V2651">
        <v>523</v>
      </c>
      <c r="W2651"/>
      <c r="X2651">
        <v>97.182412000000014</v>
      </c>
      <c r="Y2651">
        <v>3120</v>
      </c>
      <c r="Z2651"/>
      <c r="AA2651">
        <v>10574.82875674052</v>
      </c>
      <c r="AB2651">
        <v>0</v>
      </c>
      <c r="AC2651">
        <v>303.20657999999997</v>
      </c>
      <c r="AD2651">
        <v>0</v>
      </c>
      <c r="AE2651">
        <v>270.60804000000002</v>
      </c>
      <c r="AF2651"/>
      <c r="AG2651"/>
      <c r="AH2651"/>
      <c r="AI2651">
        <v>61.898140224000009</v>
      </c>
      <c r="AJ2651">
        <v>1184.6051082470699</v>
      </c>
      <c r="AK2651"/>
      <c r="AL2651">
        <v>25724.14453125</v>
      </c>
      <c r="AM2651">
        <v>17929.228515625</v>
      </c>
      <c r="AN2651">
        <v>7794.9150390625</v>
      </c>
      <c r="AO2651" s="5" t="s">
        <v>1271</v>
      </c>
    </row>
    <row r="2652" spans="1:41" ht="15" x14ac:dyDescent="0.25">
      <c r="A2652">
        <v>2020</v>
      </c>
      <c r="B2652" s="5" t="s">
        <v>1808</v>
      </c>
      <c r="C2652" s="5" t="s">
        <v>363</v>
      </c>
      <c r="D2652" s="5" t="s">
        <v>91</v>
      </c>
      <c r="E2652" s="5" t="s">
        <v>111</v>
      </c>
      <c r="F2652" s="5" t="s">
        <v>112</v>
      </c>
      <c r="G2652" s="5" t="s">
        <v>97</v>
      </c>
      <c r="H2652" s="5" t="s">
        <v>319</v>
      </c>
      <c r="I2652">
        <v>496.83636144000002</v>
      </c>
      <c r="J2652"/>
      <c r="K2652"/>
      <c r="L2652"/>
      <c r="M2652">
        <v>1173.327395928146</v>
      </c>
      <c r="N2652"/>
      <c r="O2652"/>
      <c r="P2652"/>
      <c r="Q2652"/>
      <c r="R2652">
        <v>277.74318215035782</v>
      </c>
      <c r="S2652"/>
      <c r="T2652"/>
      <c r="U2652"/>
      <c r="V2652"/>
      <c r="W2652"/>
      <c r="X2652"/>
      <c r="Y2652"/>
      <c r="Z2652"/>
      <c r="AA2652"/>
      <c r="AB2652"/>
      <c r="AC2652"/>
      <c r="AD2652"/>
      <c r="AE2652"/>
      <c r="AF2652"/>
      <c r="AG2652"/>
      <c r="AH2652"/>
      <c r="AI2652"/>
      <c r="AJ2652"/>
      <c r="AK2652"/>
      <c r="AL2652">
        <v>1947.906982421875</v>
      </c>
      <c r="AM2652">
        <v>774.57952880859375</v>
      </c>
      <c r="AN2652">
        <v>1173.327392578125</v>
      </c>
      <c r="AO2652" s="5" t="s">
        <v>3200</v>
      </c>
    </row>
    <row r="2653" spans="1:41" ht="15" x14ac:dyDescent="0.25">
      <c r="A2653">
        <v>2020</v>
      </c>
      <c r="B2653" s="5" t="s">
        <v>803</v>
      </c>
      <c r="C2653" s="5" t="s">
        <v>363</v>
      </c>
      <c r="D2653" s="5" t="s">
        <v>91</v>
      </c>
      <c r="E2653" s="5" t="s">
        <v>111</v>
      </c>
      <c r="F2653" s="5" t="s">
        <v>111</v>
      </c>
      <c r="G2653" s="5" t="s">
        <v>94</v>
      </c>
      <c r="H2653" s="5" t="s">
        <v>319</v>
      </c>
      <c r="I2653"/>
      <c r="J2653"/>
      <c r="K2653"/>
      <c r="L2653">
        <v>485</v>
      </c>
      <c r="M2653"/>
      <c r="N2653"/>
      <c r="O2653">
        <v>0</v>
      </c>
      <c r="P2653"/>
      <c r="Q2653"/>
      <c r="R2653"/>
      <c r="S2653"/>
      <c r="T2653"/>
      <c r="U2653"/>
      <c r="V2653"/>
      <c r="W2653"/>
      <c r="X2653"/>
      <c r="Y2653"/>
      <c r="Z2653"/>
      <c r="AA2653"/>
      <c r="AB2653"/>
      <c r="AC2653"/>
      <c r="AD2653"/>
      <c r="AE2653"/>
      <c r="AF2653">
        <v>9572.0727999999999</v>
      </c>
      <c r="AG2653">
        <v>12923</v>
      </c>
      <c r="AH2653">
        <v>2785.6507999999999</v>
      </c>
      <c r="AI2653"/>
      <c r="AJ2653"/>
      <c r="AK2653"/>
      <c r="AL2653">
        <v>25765.724609375</v>
      </c>
      <c r="AM2653">
        <v>22980.07421875</v>
      </c>
      <c r="AN2653">
        <v>2785.65087890625</v>
      </c>
      <c r="AO2653" s="5" t="s">
        <v>1272</v>
      </c>
    </row>
    <row r="2654" spans="1:41" ht="15" x14ac:dyDescent="0.25">
      <c r="A2654">
        <v>2020</v>
      </c>
      <c r="B2654" s="5" t="s">
        <v>1808</v>
      </c>
      <c r="C2654" s="5" t="s">
        <v>363</v>
      </c>
      <c r="D2654" s="5" t="s">
        <v>91</v>
      </c>
      <c r="E2654" s="5" t="s">
        <v>111</v>
      </c>
      <c r="F2654" s="5" t="s">
        <v>111</v>
      </c>
      <c r="G2654" s="5" t="s">
        <v>94</v>
      </c>
      <c r="H2654" s="5" t="s">
        <v>319</v>
      </c>
      <c r="I2654"/>
      <c r="J2654">
        <v>0</v>
      </c>
      <c r="K2654">
        <v>0</v>
      </c>
      <c r="L2654">
        <v>585.78534106015593</v>
      </c>
      <c r="M2654"/>
      <c r="N2654">
        <v>30.939366605289923</v>
      </c>
      <c r="O2654">
        <v>0</v>
      </c>
      <c r="P2654">
        <v>598.16108770227186</v>
      </c>
      <c r="Q2654">
        <v>0</v>
      </c>
      <c r="R2654"/>
      <c r="S2654">
        <v>3255.8526790966762</v>
      </c>
      <c r="T2654">
        <v>1392.2714972380465</v>
      </c>
      <c r="U2654">
        <v>41.252488807053233</v>
      </c>
      <c r="V2654">
        <v>397.05520476788735</v>
      </c>
      <c r="W2654">
        <v>1510.8724025583247</v>
      </c>
      <c r="X2654">
        <v>116.53828087992538</v>
      </c>
      <c r="Y2654">
        <v>2266.8242599475752</v>
      </c>
      <c r="Z2654">
        <v>0</v>
      </c>
      <c r="AA2654">
        <v>4558.0788217050449</v>
      </c>
      <c r="AB2654"/>
      <c r="AC2654">
        <v>202.93130556409662</v>
      </c>
      <c r="AD2654">
        <v>0</v>
      </c>
      <c r="AE2654">
        <v>257.8280550440827</v>
      </c>
      <c r="AF2654">
        <v>6705.6671351161312</v>
      </c>
      <c r="AG2654">
        <v>9081.9794675735484</v>
      </c>
      <c r="AH2654">
        <v>2860.7569675471241</v>
      </c>
      <c r="AI2654">
        <v>60.154379178445026</v>
      </c>
      <c r="AJ2654">
        <v>1478.2557584032027</v>
      </c>
      <c r="AK2654">
        <v>0</v>
      </c>
      <c r="AL2654">
        <v>35401.203125</v>
      </c>
      <c r="AM2654">
        <v>26204.7578125</v>
      </c>
      <c r="AN2654">
        <v>9196.4462890625</v>
      </c>
      <c r="AO2654" s="5" t="s">
        <v>3201</v>
      </c>
    </row>
    <row r="2655" spans="1:41" ht="15" x14ac:dyDescent="0.25">
      <c r="A2655">
        <v>2020</v>
      </c>
      <c r="B2655" s="5" t="s">
        <v>1806</v>
      </c>
      <c r="C2655" s="5" t="s">
        <v>363</v>
      </c>
      <c r="D2655" s="5" t="s">
        <v>91</v>
      </c>
      <c r="E2655" s="5" t="s">
        <v>111</v>
      </c>
      <c r="F2655" s="5" t="s">
        <v>111</v>
      </c>
      <c r="G2655" s="5" t="s">
        <v>94</v>
      </c>
      <c r="H2655" s="5" t="s">
        <v>319</v>
      </c>
      <c r="I2655">
        <v>364.22635253411806</v>
      </c>
      <c r="J2655"/>
      <c r="K2655">
        <v>32.13761934124571</v>
      </c>
      <c r="L2655">
        <v>233.53336721305214</v>
      </c>
      <c r="M2655">
        <v>88.914080177446465</v>
      </c>
      <c r="N2655">
        <v>10.712539780415236</v>
      </c>
      <c r="O2655"/>
      <c r="P2655">
        <v>632.03984704449897</v>
      </c>
      <c r="Q2655">
        <v>245.31716097150891</v>
      </c>
      <c r="R2655">
        <v>398.50647983144682</v>
      </c>
      <c r="S2655">
        <v>2517.4468483975807</v>
      </c>
      <c r="T2655">
        <v>1026.2613109637796</v>
      </c>
      <c r="U2655">
        <v>19.495520500368009</v>
      </c>
      <c r="V2655"/>
      <c r="W2655">
        <v>267.81349451038091</v>
      </c>
      <c r="X2655">
        <v>117.8379375845676</v>
      </c>
      <c r="Y2655">
        <v>3197.6931244539483</v>
      </c>
      <c r="Z2655">
        <v>0</v>
      </c>
      <c r="AA2655">
        <v>4626.3181687309061</v>
      </c>
      <c r="AB2655">
        <v>0</v>
      </c>
      <c r="AC2655">
        <v>256.36861337295716</v>
      </c>
      <c r="AD2655">
        <v>0</v>
      </c>
      <c r="AE2655">
        <v>267.81349451038091</v>
      </c>
      <c r="AF2655">
        <v>3542.1451998073981</v>
      </c>
      <c r="AG2655">
        <v>8327.871466001292</v>
      </c>
      <c r="AH2655">
        <v>2909.5258043607782</v>
      </c>
      <c r="AI2655"/>
      <c r="AJ2655">
        <v>1108.7478672729769</v>
      </c>
      <c r="AK2655"/>
      <c r="AL2655">
        <v>30190.724609375</v>
      </c>
      <c r="AM2655">
        <v>23230.7890625</v>
      </c>
      <c r="AN2655">
        <v>6959.93701171875</v>
      </c>
      <c r="AO2655" s="5" t="s">
        <v>3203</v>
      </c>
    </row>
    <row r="2656" spans="1:41" ht="15" x14ac:dyDescent="0.25">
      <c r="A2656">
        <v>2020</v>
      </c>
      <c r="B2656" s="5" t="s">
        <v>1807</v>
      </c>
      <c r="C2656" s="5" t="s">
        <v>363</v>
      </c>
      <c r="D2656" s="5" t="s">
        <v>91</v>
      </c>
      <c r="E2656" s="5" t="s">
        <v>111</v>
      </c>
      <c r="F2656" s="5" t="s">
        <v>111</v>
      </c>
      <c r="G2656" s="5" t="s">
        <v>94</v>
      </c>
      <c r="H2656" s="5" t="s">
        <v>319</v>
      </c>
      <c r="I2656">
        <v>419.43116671304921</v>
      </c>
      <c r="J2656"/>
      <c r="K2656"/>
      <c r="L2656"/>
      <c r="M2656">
        <v>1067.7653697560038</v>
      </c>
      <c r="N2656">
        <v>10.575352402676904</v>
      </c>
      <c r="O2656"/>
      <c r="P2656">
        <v>613.37043935526037</v>
      </c>
      <c r="Q2656">
        <v>219.86157645165284</v>
      </c>
      <c r="R2656">
        <v>608.08276315392197</v>
      </c>
      <c r="S2656">
        <v>2805.5219900225215</v>
      </c>
      <c r="T2656">
        <v>1586.3028604015356</v>
      </c>
      <c r="U2656">
        <v>19.035634324818425</v>
      </c>
      <c r="V2656">
        <v>453.68261807483913</v>
      </c>
      <c r="W2656">
        <v>0</v>
      </c>
      <c r="X2656">
        <v>116.32887642944594</v>
      </c>
      <c r="Y2656">
        <v>2688.2545807604688</v>
      </c>
      <c r="Z2656"/>
      <c r="AA2656">
        <v>4635.3541503273555</v>
      </c>
      <c r="AB2656"/>
      <c r="AC2656">
        <v>205.47909718401223</v>
      </c>
      <c r="AD2656">
        <v>423.01409610707611</v>
      </c>
      <c r="AE2656">
        <v>317.2605720803071</v>
      </c>
      <c r="AF2656">
        <v>4309.4561040908384</v>
      </c>
      <c r="AG2656">
        <v>9071.5372910162478</v>
      </c>
      <c r="AH2656">
        <v>3779.630948716725</v>
      </c>
      <c r="AI2656">
        <v>932.74608191610287</v>
      </c>
      <c r="AJ2656">
        <v>474.04380642526507</v>
      </c>
      <c r="AK2656"/>
      <c r="AL2656">
        <v>34756.73828125</v>
      </c>
      <c r="AM2656">
        <v>24045.42578125</v>
      </c>
      <c r="AN2656">
        <v>10711.310546875</v>
      </c>
      <c r="AO2656" s="5" t="s">
        <v>3202</v>
      </c>
    </row>
    <row r="2657" spans="1:41" ht="15" x14ac:dyDescent="0.25">
      <c r="A2657">
        <v>2020</v>
      </c>
      <c r="B2657" s="5" t="s">
        <v>803</v>
      </c>
      <c r="C2657" s="5" t="s">
        <v>363</v>
      </c>
      <c r="D2657" s="5" t="s">
        <v>91</v>
      </c>
      <c r="E2657" s="5" t="s">
        <v>111</v>
      </c>
      <c r="F2657" s="5" t="s">
        <v>111</v>
      </c>
      <c r="G2657" s="5" t="s">
        <v>97</v>
      </c>
      <c r="H2657" s="5" t="s">
        <v>319</v>
      </c>
      <c r="I2657"/>
      <c r="J2657"/>
      <c r="K2657"/>
      <c r="L2657">
        <v>522.40616820000014</v>
      </c>
      <c r="M2657"/>
      <c r="N2657"/>
      <c r="O2657">
        <v>0</v>
      </c>
      <c r="P2657"/>
      <c r="Q2657"/>
      <c r="R2657"/>
      <c r="S2657"/>
      <c r="T2657"/>
      <c r="U2657"/>
      <c r="V2657"/>
      <c r="W2657"/>
      <c r="X2657"/>
      <c r="Y2657"/>
      <c r="Z2657"/>
      <c r="AA2657"/>
      <c r="AB2657"/>
      <c r="AC2657"/>
      <c r="AD2657"/>
      <c r="AE2657"/>
      <c r="AF2657">
        <v>10310.32963542154</v>
      </c>
      <c r="AG2657">
        <v>14047</v>
      </c>
      <c r="AH2657">
        <v>3044.9484214514059</v>
      </c>
      <c r="AI2657"/>
      <c r="AJ2657"/>
      <c r="AK2657"/>
      <c r="AL2657">
        <v>27924.68359375</v>
      </c>
      <c r="AM2657">
        <v>24879.734375</v>
      </c>
      <c r="AN2657">
        <v>3044.948486328125</v>
      </c>
      <c r="AO2657" s="5" t="s">
        <v>1273</v>
      </c>
    </row>
    <row r="2658" spans="1:41" ht="15" x14ac:dyDescent="0.25">
      <c r="A2658">
        <v>2020</v>
      </c>
      <c r="B2658" s="5" t="s">
        <v>1808</v>
      </c>
      <c r="C2658" s="5" t="s">
        <v>363</v>
      </c>
      <c r="D2658" s="5" t="s">
        <v>91</v>
      </c>
      <c r="E2658" s="5" t="s">
        <v>111</v>
      </c>
      <c r="F2658" s="5" t="s">
        <v>111</v>
      </c>
      <c r="G2658" s="5" t="s">
        <v>97</v>
      </c>
      <c r="H2658" s="5" t="s">
        <v>319</v>
      </c>
      <c r="I2658"/>
      <c r="J2658"/>
      <c r="K2658">
        <v>0</v>
      </c>
      <c r="L2658">
        <v>642.52160000000003</v>
      </c>
      <c r="M2658"/>
      <c r="N2658">
        <v>32.820927652755969</v>
      </c>
      <c r="O2658">
        <v>0</v>
      </c>
      <c r="P2658">
        <v>640.366865856</v>
      </c>
      <c r="Q2658">
        <v>0</v>
      </c>
      <c r="R2658"/>
      <c r="S2658">
        <v>3417</v>
      </c>
      <c r="T2658">
        <v>1432.8407933437491</v>
      </c>
      <c r="U2658">
        <v>43.730259263999997</v>
      </c>
      <c r="V2658"/>
      <c r="W2658">
        <v>1588.872450849934</v>
      </c>
      <c r="X2658">
        <v>121</v>
      </c>
      <c r="Y2658">
        <v>2466</v>
      </c>
      <c r="Z2658">
        <v>0</v>
      </c>
      <c r="AA2658">
        <v>4893.500451669398</v>
      </c>
      <c r="AB2658"/>
      <c r="AC2658">
        <v>212.02852999999999</v>
      </c>
      <c r="AD2658"/>
      <c r="AE2658">
        <v>277.74318215035782</v>
      </c>
      <c r="AF2658">
        <v>7228.2155551916594</v>
      </c>
      <c r="AG2658">
        <v>10109.22903339619</v>
      </c>
      <c r="AH2658">
        <v>3100.3261538937322</v>
      </c>
      <c r="AI2658">
        <v>63.136103028480008</v>
      </c>
      <c r="AJ2658">
        <v>1586.8817627199001</v>
      </c>
      <c r="AK2658"/>
      <c r="AL2658">
        <v>37856.21484375</v>
      </c>
      <c r="AM2658">
        <v>28133.03515625</v>
      </c>
      <c r="AN2658">
        <v>9723.1748046875</v>
      </c>
      <c r="AO2658" s="5" t="s">
        <v>3204</v>
      </c>
    </row>
    <row r="2659" spans="1:41" ht="15" x14ac:dyDescent="0.25">
      <c r="A2659">
        <v>2020</v>
      </c>
      <c r="B2659" s="5" t="s">
        <v>1806</v>
      </c>
      <c r="C2659" s="5" t="s">
        <v>363</v>
      </c>
      <c r="D2659" s="5" t="s">
        <v>91</v>
      </c>
      <c r="E2659" s="5" t="s">
        <v>111</v>
      </c>
      <c r="F2659" s="5" t="s">
        <v>111</v>
      </c>
      <c r="G2659" s="5" t="s">
        <v>97</v>
      </c>
      <c r="H2659" s="5" t="s">
        <v>319</v>
      </c>
      <c r="I2659">
        <v>387.6</v>
      </c>
      <c r="J2659"/>
      <c r="K2659">
        <v>30</v>
      </c>
      <c r="L2659">
        <v>250.41347554754299</v>
      </c>
      <c r="M2659">
        <v>95.44999999999996</v>
      </c>
      <c r="N2659">
        <v>11.88685753668212</v>
      </c>
      <c r="O2659">
        <v>420</v>
      </c>
      <c r="P2659">
        <v>684.99</v>
      </c>
      <c r="Q2659">
        <v>266.615461224</v>
      </c>
      <c r="R2659">
        <v>427.09632118802671</v>
      </c>
      <c r="S2659">
        <v>2725</v>
      </c>
      <c r="T2659">
        <v>994</v>
      </c>
      <c r="U2659">
        <v>16</v>
      </c>
      <c r="V2659">
        <v>408</v>
      </c>
      <c r="W2659">
        <v>290</v>
      </c>
      <c r="X2659">
        <v>135</v>
      </c>
      <c r="Y2659">
        <v>3564.2461051390651</v>
      </c>
      <c r="Z2659">
        <v>0</v>
      </c>
      <c r="AA2659">
        <v>5032.4106479036463</v>
      </c>
      <c r="AB2659"/>
      <c r="AC2659">
        <v>284.47190999999998</v>
      </c>
      <c r="AD2659">
        <v>400</v>
      </c>
      <c r="AE2659">
        <v>291.01294937969197</v>
      </c>
      <c r="AF2659">
        <v>3798.1762561947189</v>
      </c>
      <c r="AG2659">
        <v>9047.385985841669</v>
      </c>
      <c r="AH2659">
        <v>3104.5369876818399</v>
      </c>
      <c r="AI2659">
        <v>882</v>
      </c>
      <c r="AJ2659">
        <v>1209.4378794899101</v>
      </c>
      <c r="AK2659"/>
      <c r="AL2659">
        <v>34755.734375</v>
      </c>
      <c r="AM2659">
        <v>25679.7421875</v>
      </c>
      <c r="AN2659">
        <v>9075.9873046875</v>
      </c>
      <c r="AO2659" s="5" t="s">
        <v>3206</v>
      </c>
    </row>
    <row r="2660" spans="1:41" ht="15" x14ac:dyDescent="0.25">
      <c r="A2660">
        <v>2020</v>
      </c>
      <c r="B2660" s="5" t="s">
        <v>1807</v>
      </c>
      <c r="C2660" s="5" t="s">
        <v>363</v>
      </c>
      <c r="D2660" s="5" t="s">
        <v>91</v>
      </c>
      <c r="E2660" s="5" t="s">
        <v>111</v>
      </c>
      <c r="F2660" s="5" t="s">
        <v>111</v>
      </c>
      <c r="G2660" s="5" t="s">
        <v>97</v>
      </c>
      <c r="H2660" s="5" t="s">
        <v>319</v>
      </c>
      <c r="I2660">
        <v>404.54424000000012</v>
      </c>
      <c r="J2660"/>
      <c r="K2660">
        <v>0</v>
      </c>
      <c r="L2660">
        <v>0</v>
      </c>
      <c r="M2660">
        <v>1144.9698158491719</v>
      </c>
      <c r="N2660">
        <v>12</v>
      </c>
      <c r="O2660">
        <v>0</v>
      </c>
      <c r="P2660">
        <v>658.93607876522401</v>
      </c>
      <c r="Q2660">
        <v>230.21395274052361</v>
      </c>
      <c r="R2660">
        <v>669.31410187930999</v>
      </c>
      <c r="S2660">
        <v>2929</v>
      </c>
      <c r="T2660">
        <v>1639.948270154352</v>
      </c>
      <c r="U2660">
        <v>20.072189002176</v>
      </c>
      <c r="V2660">
        <v>483</v>
      </c>
      <c r="W2660">
        <v>0</v>
      </c>
      <c r="X2660">
        <v>123.478151</v>
      </c>
      <c r="Y2660">
        <v>2977</v>
      </c>
      <c r="Z2660">
        <v>0</v>
      </c>
      <c r="AA2660">
        <v>5002.0510050152179</v>
      </c>
      <c r="AB2660"/>
      <c r="AC2660">
        <v>224</v>
      </c>
      <c r="AD2660">
        <v>465.07869240509831</v>
      </c>
      <c r="AE2660">
        <v>331.22424095999997</v>
      </c>
      <c r="AF2660">
        <v>4661.09792686944</v>
      </c>
      <c r="AG2660">
        <v>10114</v>
      </c>
      <c r="AH2660">
        <v>3986.5840429586951</v>
      </c>
      <c r="AI2660">
        <v>973.79926842240013</v>
      </c>
      <c r="AJ2660">
        <v>500</v>
      </c>
      <c r="AK2660"/>
      <c r="AL2660">
        <v>37550.3125</v>
      </c>
      <c r="AM2660">
        <v>26287.453125</v>
      </c>
      <c r="AN2660">
        <v>11262.857421875</v>
      </c>
      <c r="AO2660" s="5" t="s">
        <v>3205</v>
      </c>
    </row>
    <row r="2661" spans="1:41" ht="15" x14ac:dyDescent="0.25">
      <c r="A2661">
        <v>2020</v>
      </c>
      <c r="B2661" s="5" t="s">
        <v>803</v>
      </c>
      <c r="C2661" s="5" t="s">
        <v>363</v>
      </c>
      <c r="D2661" s="5" t="s">
        <v>91</v>
      </c>
      <c r="E2661" s="5" t="s">
        <v>115</v>
      </c>
      <c r="F2661" s="5" t="s">
        <v>417</v>
      </c>
      <c r="G2661" s="5" t="s">
        <v>94</v>
      </c>
      <c r="H2661" s="5" t="s">
        <v>319</v>
      </c>
      <c r="I2661">
        <v>0</v>
      </c>
      <c r="J2661">
        <v>0</v>
      </c>
      <c r="K2661">
        <v>80</v>
      </c>
      <c r="L2661">
        <v>20</v>
      </c>
      <c r="M2661">
        <v>0</v>
      </c>
      <c r="N2661">
        <v>0</v>
      </c>
      <c r="O2661">
        <v>35</v>
      </c>
      <c r="P2661">
        <v>0</v>
      </c>
      <c r="Q2661">
        <v>0</v>
      </c>
      <c r="R2661">
        <v>299.49076735739999</v>
      </c>
      <c r="S2661">
        <v>0</v>
      </c>
      <c r="T2661">
        <v>50</v>
      </c>
      <c r="U2661">
        <v>0</v>
      </c>
      <c r="V2661">
        <v>0</v>
      </c>
      <c r="W2661">
        <v>50</v>
      </c>
      <c r="X2661">
        <v>0</v>
      </c>
      <c r="Y2661">
        <v>0</v>
      </c>
      <c r="Z2661">
        <v>0</v>
      </c>
      <c r="AA2661">
        <v>0</v>
      </c>
      <c r="AB2661">
        <v>0</v>
      </c>
      <c r="AC2661">
        <v>0</v>
      </c>
      <c r="AD2661">
        <v>0</v>
      </c>
      <c r="AE2661">
        <v>0</v>
      </c>
      <c r="AF2661">
        <v>61.457275600000003</v>
      </c>
      <c r="AG2661">
        <v>0</v>
      </c>
      <c r="AH2661">
        <v>100</v>
      </c>
      <c r="AI2661">
        <v>0</v>
      </c>
      <c r="AJ2661">
        <v>0</v>
      </c>
      <c r="AK2661">
        <v>0</v>
      </c>
      <c r="AL2661">
        <v>695.947998046875</v>
      </c>
      <c r="AM2661">
        <v>380.94802856445312</v>
      </c>
      <c r="AN2661">
        <v>315</v>
      </c>
      <c r="AO2661" s="5" t="s">
        <v>1274</v>
      </c>
    </row>
    <row r="2662" spans="1:41" ht="15" x14ac:dyDescent="0.25">
      <c r="A2662">
        <v>2020</v>
      </c>
      <c r="B2662" s="5" t="s">
        <v>1806</v>
      </c>
      <c r="C2662" s="5" t="s">
        <v>363</v>
      </c>
      <c r="D2662" s="5" t="s">
        <v>91</v>
      </c>
      <c r="E2662" s="5" t="s">
        <v>115</v>
      </c>
      <c r="F2662" s="5" t="s">
        <v>417</v>
      </c>
      <c r="G2662" s="5" t="s">
        <v>94</v>
      </c>
      <c r="H2662" s="5" t="s">
        <v>319</v>
      </c>
      <c r="I2662">
        <v>0</v>
      </c>
      <c r="J2662">
        <v>0</v>
      </c>
      <c r="K2662">
        <v>37.493889231453331</v>
      </c>
      <c r="L2662"/>
      <c r="M2662">
        <v>96.41285802373713</v>
      </c>
      <c r="N2662">
        <v>0</v>
      </c>
      <c r="O2662">
        <v>37.493889231453331</v>
      </c>
      <c r="P2662">
        <v>0</v>
      </c>
      <c r="Q2662">
        <v>0</v>
      </c>
      <c r="R2662">
        <v>233.81939202518925</v>
      </c>
      <c r="S2662">
        <v>0</v>
      </c>
      <c r="T2662">
        <v>0</v>
      </c>
      <c r="U2662">
        <v>0</v>
      </c>
      <c r="V2662">
        <v>0</v>
      </c>
      <c r="W2662">
        <v>53.562698902076185</v>
      </c>
      <c r="X2662">
        <v>156.40308079406245</v>
      </c>
      <c r="Y2662">
        <v>0</v>
      </c>
      <c r="Z2662">
        <v>0</v>
      </c>
      <c r="AA2662">
        <v>0</v>
      </c>
      <c r="AB2662">
        <v>216.39330356438779</v>
      </c>
      <c r="AC2662"/>
      <c r="AD2662">
        <v>0</v>
      </c>
      <c r="AE2662"/>
      <c r="AF2662">
        <v>214.25079560830474</v>
      </c>
      <c r="AG2662">
        <v>2181.821767932553</v>
      </c>
      <c r="AH2662">
        <v>0</v>
      </c>
      <c r="AI2662">
        <v>0</v>
      </c>
      <c r="AJ2662">
        <v>0</v>
      </c>
      <c r="AK2662"/>
      <c r="AL2662">
        <v>3227.651611328125</v>
      </c>
      <c r="AM2662">
        <v>2629.891845703125</v>
      </c>
      <c r="AN2662">
        <v>597.75970458984375</v>
      </c>
      <c r="AO2662" s="5" t="s">
        <v>3207</v>
      </c>
    </row>
    <row r="2663" spans="1:41" ht="15" x14ac:dyDescent="0.25">
      <c r="A2663">
        <v>2020</v>
      </c>
      <c r="B2663" s="5" t="s">
        <v>1808</v>
      </c>
      <c r="C2663" s="5" t="s">
        <v>363</v>
      </c>
      <c r="D2663" s="5" t="s">
        <v>91</v>
      </c>
      <c r="E2663" s="5" t="s">
        <v>115</v>
      </c>
      <c r="F2663" s="5" t="s">
        <v>417</v>
      </c>
      <c r="G2663" s="5" t="s">
        <v>94</v>
      </c>
      <c r="H2663" s="5" t="s">
        <v>319</v>
      </c>
      <c r="I2663">
        <v>0</v>
      </c>
      <c r="J2663">
        <v>0</v>
      </c>
      <c r="K2663">
        <v>36.09592770617158</v>
      </c>
      <c r="L2663">
        <v>0</v>
      </c>
      <c r="M2663">
        <v>112.41303199922005</v>
      </c>
      <c r="N2663">
        <v>0</v>
      </c>
      <c r="O2663">
        <v>0</v>
      </c>
      <c r="P2663">
        <v>0</v>
      </c>
      <c r="Q2663">
        <v>0</v>
      </c>
      <c r="R2663">
        <v>306.29972939237024</v>
      </c>
      <c r="S2663">
        <v>0</v>
      </c>
      <c r="T2663">
        <v>51.565611008816539</v>
      </c>
      <c r="U2663">
        <v>0</v>
      </c>
      <c r="V2663">
        <v>0</v>
      </c>
      <c r="W2663">
        <v>51.565611008816539</v>
      </c>
      <c r="X2663">
        <v>0</v>
      </c>
      <c r="Y2663">
        <v>0</v>
      </c>
      <c r="Z2663">
        <v>0</v>
      </c>
      <c r="AA2663">
        <v>0</v>
      </c>
      <c r="AB2663">
        <v>102.09990979745675</v>
      </c>
      <c r="AC2663">
        <v>0</v>
      </c>
      <c r="AD2663">
        <v>0</v>
      </c>
      <c r="AE2663">
        <v>0</v>
      </c>
      <c r="AF2663">
        <v>0</v>
      </c>
      <c r="AG2663">
        <v>0</v>
      </c>
      <c r="AH2663">
        <v>0</v>
      </c>
      <c r="AI2663">
        <v>0</v>
      </c>
      <c r="AJ2663">
        <v>0</v>
      </c>
      <c r="AK2663">
        <v>0</v>
      </c>
      <c r="AL2663">
        <v>660.039794921875</v>
      </c>
      <c r="AM2663">
        <v>306.29974365234375</v>
      </c>
      <c r="AN2663">
        <v>353.74008178710937</v>
      </c>
      <c r="AO2663" s="5" t="s">
        <v>3208</v>
      </c>
    </row>
    <row r="2664" spans="1:41" ht="15" x14ac:dyDescent="0.25">
      <c r="A2664">
        <v>2020</v>
      </c>
      <c r="B2664" s="5" t="s">
        <v>1807</v>
      </c>
      <c r="C2664" s="5" t="s">
        <v>363</v>
      </c>
      <c r="D2664" s="5" t="s">
        <v>91</v>
      </c>
      <c r="E2664" s="5" t="s">
        <v>115</v>
      </c>
      <c r="F2664" s="5" t="s">
        <v>417</v>
      </c>
      <c r="G2664" s="5" t="s">
        <v>94</v>
      </c>
      <c r="H2664" s="5" t="s">
        <v>319</v>
      </c>
      <c r="I2664">
        <v>0</v>
      </c>
      <c r="J2664"/>
      <c r="K2664">
        <v>37.013733409369159</v>
      </c>
      <c r="L2664"/>
      <c r="M2664">
        <v>115.00695737911133</v>
      </c>
      <c r="N2664">
        <v>0</v>
      </c>
      <c r="O2664">
        <v>37.013733409369159</v>
      </c>
      <c r="P2664">
        <v>0</v>
      </c>
      <c r="Q2664">
        <v>0</v>
      </c>
      <c r="R2664">
        <v>204.92579421753658</v>
      </c>
      <c r="S2664">
        <v>0</v>
      </c>
      <c r="T2664">
        <v>0</v>
      </c>
      <c r="U2664"/>
      <c r="V2664">
        <v>0</v>
      </c>
      <c r="W2664">
        <v>52.876762013384514</v>
      </c>
      <c r="X2664">
        <v>0</v>
      </c>
      <c r="Y2664">
        <v>0</v>
      </c>
      <c r="Z2664">
        <v>0</v>
      </c>
      <c r="AA2664">
        <v>0</v>
      </c>
      <c r="AB2664"/>
      <c r="AC2664"/>
      <c r="AD2664">
        <v>0</v>
      </c>
      <c r="AE2664"/>
      <c r="AF2664">
        <v>184.43532736002135</v>
      </c>
      <c r="AG2664">
        <v>0</v>
      </c>
      <c r="AH2664">
        <v>0</v>
      </c>
      <c r="AI2664">
        <v>0</v>
      </c>
      <c r="AJ2664">
        <v>0</v>
      </c>
      <c r="AK2664">
        <v>0</v>
      </c>
      <c r="AL2664">
        <v>631.27227783203125</v>
      </c>
      <c r="AM2664">
        <v>389.36111450195312</v>
      </c>
      <c r="AN2664">
        <v>241.91117858886719</v>
      </c>
      <c r="AO2664" s="5" t="s">
        <v>3209</v>
      </c>
    </row>
    <row r="2665" spans="1:41" ht="15" x14ac:dyDescent="0.25">
      <c r="A2665">
        <v>2020</v>
      </c>
      <c r="B2665" s="5" t="s">
        <v>1808</v>
      </c>
      <c r="C2665" s="5" t="s">
        <v>363</v>
      </c>
      <c r="D2665" s="5" t="s">
        <v>91</v>
      </c>
      <c r="E2665" s="5" t="s">
        <v>115</v>
      </c>
      <c r="F2665" s="5" t="s">
        <v>417</v>
      </c>
      <c r="G2665" s="5" t="s">
        <v>97</v>
      </c>
      <c r="H2665" s="5" t="s">
        <v>319</v>
      </c>
      <c r="I2665">
        <v>0</v>
      </c>
      <c r="J2665"/>
      <c r="K2665">
        <v>39.038802685048317</v>
      </c>
      <c r="L2665">
        <v>0</v>
      </c>
      <c r="M2665">
        <v>119.625</v>
      </c>
      <c r="N2665">
        <v>0</v>
      </c>
      <c r="O2665">
        <v>0</v>
      </c>
      <c r="P2665">
        <v>0</v>
      </c>
      <c r="Q2665">
        <v>0</v>
      </c>
      <c r="R2665">
        <v>330.08539376863922</v>
      </c>
      <c r="S2665">
        <v>0</v>
      </c>
      <c r="T2665">
        <v>53.068177531249972</v>
      </c>
      <c r="U2665"/>
      <c r="V2665">
        <v>0</v>
      </c>
      <c r="W2665">
        <v>54.227728697949992</v>
      </c>
      <c r="X2665">
        <v>0</v>
      </c>
      <c r="Y2665">
        <v>0</v>
      </c>
      <c r="Z2665">
        <v>0</v>
      </c>
      <c r="AA2665">
        <v>0</v>
      </c>
      <c r="AB2665">
        <v>99</v>
      </c>
      <c r="AC2665">
        <v>0</v>
      </c>
      <c r="AD2665">
        <v>0</v>
      </c>
      <c r="AE2665">
        <v>0</v>
      </c>
      <c r="AF2665">
        <v>0</v>
      </c>
      <c r="AG2665">
        <v>0</v>
      </c>
      <c r="AH2665">
        <v>0</v>
      </c>
      <c r="AI2665">
        <v>0</v>
      </c>
      <c r="AJ2665">
        <v>0</v>
      </c>
      <c r="AK2665"/>
      <c r="AL2665">
        <v>695.04510498046875</v>
      </c>
      <c r="AM2665">
        <v>330.08538818359375</v>
      </c>
      <c r="AN2665">
        <v>364.959716796875</v>
      </c>
      <c r="AO2665" s="5" t="s">
        <v>3210</v>
      </c>
    </row>
    <row r="2666" spans="1:41" ht="15" x14ac:dyDescent="0.25">
      <c r="A2666">
        <v>2020</v>
      </c>
      <c r="B2666" s="5" t="s">
        <v>1807</v>
      </c>
      <c r="C2666" s="5" t="s">
        <v>363</v>
      </c>
      <c r="D2666" s="5" t="s">
        <v>91</v>
      </c>
      <c r="E2666" s="5" t="s">
        <v>115</v>
      </c>
      <c r="F2666" s="5" t="s">
        <v>417</v>
      </c>
      <c r="G2666" s="5" t="s">
        <v>97</v>
      </c>
      <c r="H2666" s="5" t="s">
        <v>319</v>
      </c>
      <c r="I2666">
        <v>0</v>
      </c>
      <c r="J2666"/>
      <c r="K2666">
        <v>40.014772752174522</v>
      </c>
      <c r="L2666">
        <v>0</v>
      </c>
      <c r="M2666">
        <v>122.34375</v>
      </c>
      <c r="N2666">
        <v>0</v>
      </c>
      <c r="O2666">
        <v>40.774999999999999</v>
      </c>
      <c r="P2666">
        <v>0</v>
      </c>
      <c r="Q2666">
        <v>0</v>
      </c>
      <c r="R2666">
        <v>225.5609469954602</v>
      </c>
      <c r="S2666">
        <v>0</v>
      </c>
      <c r="T2666">
        <v>0</v>
      </c>
      <c r="U2666"/>
      <c r="V2666">
        <v>0</v>
      </c>
      <c r="W2666">
        <v>55.204040160000012</v>
      </c>
      <c r="X2666">
        <v>0</v>
      </c>
      <c r="Y2666">
        <v>0</v>
      </c>
      <c r="Z2666">
        <v>0</v>
      </c>
      <c r="AA2666">
        <v>0</v>
      </c>
      <c r="AB2666">
        <v>0</v>
      </c>
      <c r="AC2666"/>
      <c r="AD2666">
        <v>0</v>
      </c>
      <c r="AE2666">
        <v>0</v>
      </c>
      <c r="AF2666">
        <v>199.4851844903456</v>
      </c>
      <c r="AG2666">
        <v>0</v>
      </c>
      <c r="AH2666">
        <v>0</v>
      </c>
      <c r="AI2666">
        <v>0</v>
      </c>
      <c r="AJ2666">
        <v>0</v>
      </c>
      <c r="AK2666">
        <v>0</v>
      </c>
      <c r="AL2666">
        <v>683.3836669921875</v>
      </c>
      <c r="AM2666">
        <v>425.046142578125</v>
      </c>
      <c r="AN2666">
        <v>258.33755493164062</v>
      </c>
      <c r="AO2666" s="5" t="s">
        <v>3211</v>
      </c>
    </row>
    <row r="2667" spans="1:41" ht="15" x14ac:dyDescent="0.25">
      <c r="A2667">
        <v>2020</v>
      </c>
      <c r="B2667" s="5" t="s">
        <v>803</v>
      </c>
      <c r="C2667" s="5" t="s">
        <v>363</v>
      </c>
      <c r="D2667" s="5" t="s">
        <v>91</v>
      </c>
      <c r="E2667" s="5" t="s">
        <v>115</v>
      </c>
      <c r="F2667" s="5" t="s">
        <v>417</v>
      </c>
      <c r="G2667" s="5" t="s">
        <v>97</v>
      </c>
      <c r="H2667" s="5" t="s">
        <v>319</v>
      </c>
      <c r="I2667">
        <v>0</v>
      </c>
      <c r="J2667"/>
      <c r="K2667">
        <v>84.395206560000005</v>
      </c>
      <c r="L2667">
        <v>21.542522399999999</v>
      </c>
      <c r="M2667">
        <v>0</v>
      </c>
      <c r="N2667">
        <v>0</v>
      </c>
      <c r="O2667">
        <v>0</v>
      </c>
      <c r="P2667">
        <v>0</v>
      </c>
      <c r="Q2667">
        <v>0</v>
      </c>
      <c r="R2667">
        <v>315.42220651005567</v>
      </c>
      <c r="S2667">
        <v>0</v>
      </c>
      <c r="T2667">
        <v>51.515050000000002</v>
      </c>
      <c r="U2667">
        <v>0</v>
      </c>
      <c r="V2667">
        <v>0</v>
      </c>
      <c r="W2667">
        <v>53.216613049999992</v>
      </c>
      <c r="X2667">
        <v>0</v>
      </c>
      <c r="Y2667">
        <v>0</v>
      </c>
      <c r="Z2667"/>
      <c r="AA2667">
        <v>0</v>
      </c>
      <c r="AB2667">
        <v>0</v>
      </c>
      <c r="AC2667"/>
      <c r="AD2667">
        <v>0</v>
      </c>
      <c r="AE2667"/>
      <c r="AF2667">
        <v>66.197236812798693</v>
      </c>
      <c r="AG2667">
        <v>0</v>
      </c>
      <c r="AH2667">
        <v>109.3083318789062</v>
      </c>
      <c r="AI2667">
        <v>0</v>
      </c>
      <c r="AJ2667">
        <v>0</v>
      </c>
      <c r="AK2667"/>
      <c r="AL2667">
        <v>701.59716796875</v>
      </c>
      <c r="AM2667">
        <v>403.16195678710937</v>
      </c>
      <c r="AN2667">
        <v>298.43521118164062</v>
      </c>
      <c r="AO2667" s="5" t="s">
        <v>1275</v>
      </c>
    </row>
    <row r="2668" spans="1:41" ht="15" x14ac:dyDescent="0.25">
      <c r="A2668">
        <v>2020</v>
      </c>
      <c r="B2668" s="5" t="s">
        <v>1806</v>
      </c>
      <c r="C2668" s="5" t="s">
        <v>363</v>
      </c>
      <c r="D2668" s="5" t="s">
        <v>91</v>
      </c>
      <c r="E2668" s="5" t="s">
        <v>115</v>
      </c>
      <c r="F2668" s="5" t="s">
        <v>417</v>
      </c>
      <c r="G2668" s="5" t="s">
        <v>97</v>
      </c>
      <c r="H2668" s="5" t="s">
        <v>319</v>
      </c>
      <c r="I2668"/>
      <c r="J2668">
        <v>0</v>
      </c>
      <c r="K2668">
        <v>41</v>
      </c>
      <c r="L2668">
        <v>0</v>
      </c>
      <c r="M2668">
        <v>103.5</v>
      </c>
      <c r="N2668">
        <v>0</v>
      </c>
      <c r="O2668">
        <v>40.774999999999999</v>
      </c>
      <c r="P2668">
        <v>0</v>
      </c>
      <c r="Q2668">
        <v>0</v>
      </c>
      <c r="R2668">
        <v>250.59417402351349</v>
      </c>
      <c r="S2668">
        <v>0</v>
      </c>
      <c r="T2668">
        <v>0</v>
      </c>
      <c r="U2668"/>
      <c r="V2668">
        <v>0</v>
      </c>
      <c r="W2668">
        <v>56.307578685131489</v>
      </c>
      <c r="X2668">
        <v>179.108</v>
      </c>
      <c r="Y2668">
        <v>0</v>
      </c>
      <c r="Z2668">
        <v>0</v>
      </c>
      <c r="AA2668">
        <v>0</v>
      </c>
      <c r="AB2668">
        <v>202</v>
      </c>
      <c r="AC2668"/>
      <c r="AD2668">
        <v>0</v>
      </c>
      <c r="AE2668">
        <v>0</v>
      </c>
      <c r="AF2668">
        <v>229.73713352985601</v>
      </c>
      <c r="AG2668">
        <v>2364.6323887469939</v>
      </c>
      <c r="AH2668">
        <v>0</v>
      </c>
      <c r="AI2668">
        <v>0</v>
      </c>
      <c r="AJ2668">
        <v>0</v>
      </c>
      <c r="AK2668"/>
      <c r="AL2668">
        <v>3467.654296875</v>
      </c>
      <c r="AM2668">
        <v>2844.963623046875</v>
      </c>
      <c r="AN2668">
        <v>622.6905517578125</v>
      </c>
      <c r="AO2668" s="5" t="s">
        <v>3212</v>
      </c>
    </row>
    <row r="2669" spans="1:41" ht="15" x14ac:dyDescent="0.25">
      <c r="A2669">
        <v>2020</v>
      </c>
      <c r="B2669" s="5" t="s">
        <v>1808</v>
      </c>
      <c r="C2669" s="5" t="s">
        <v>363</v>
      </c>
      <c r="D2669" s="5" t="s">
        <v>91</v>
      </c>
      <c r="E2669" s="5" t="s">
        <v>115</v>
      </c>
      <c r="F2669" s="5" t="s">
        <v>420</v>
      </c>
      <c r="G2669" s="5" t="s">
        <v>94</v>
      </c>
      <c r="H2669" s="5" t="s">
        <v>319</v>
      </c>
      <c r="I2669">
        <v>360.9592770617158</v>
      </c>
      <c r="J2669">
        <v>154.69683302644961</v>
      </c>
      <c r="K2669">
        <v>97.974660916751418</v>
      </c>
      <c r="L2669">
        <v>20.626244403526616</v>
      </c>
      <c r="M2669">
        <v>824.66303405849851</v>
      </c>
      <c r="N2669">
        <v>62.910045430756178</v>
      </c>
      <c r="O2669">
        <v>0</v>
      </c>
      <c r="P2669">
        <v>448.08040817333148</v>
      </c>
      <c r="Q2669">
        <v>0</v>
      </c>
      <c r="R2669">
        <v>524.93999528972245</v>
      </c>
      <c r="S2669">
        <v>464.09049907934883</v>
      </c>
      <c r="T2669">
        <v>768.32760403136649</v>
      </c>
      <c r="U2669">
        <v>123.75746642115969</v>
      </c>
      <c r="V2669">
        <v>0</v>
      </c>
      <c r="W2669">
        <v>0</v>
      </c>
      <c r="X2669">
        <v>159.33763617424052</v>
      </c>
      <c r="Y2669">
        <v>2542.7652515146146</v>
      </c>
      <c r="Z2669">
        <v>357.53532049073038</v>
      </c>
      <c r="AA2669">
        <v>7642.3459855483252</v>
      </c>
      <c r="AB2669">
        <v>118.60090532027804</v>
      </c>
      <c r="AC2669">
        <v>475.38336789027977</v>
      </c>
      <c r="AD2669">
        <v>373.82314475057808</v>
      </c>
      <c r="AE2669">
        <v>0</v>
      </c>
      <c r="AF2669">
        <v>630.06514885673289</v>
      </c>
      <c r="AG2669">
        <v>9360.4373308119702</v>
      </c>
      <c r="AH2669">
        <v>1062.2515867816207</v>
      </c>
      <c r="AI2669">
        <v>301.14316829148856</v>
      </c>
      <c r="AJ2669">
        <v>863.72398439767699</v>
      </c>
      <c r="AK2669">
        <v>76.317104293048473</v>
      </c>
      <c r="AL2669">
        <v>27814.755859375</v>
      </c>
      <c r="AM2669">
        <v>23568.2265625</v>
      </c>
      <c r="AN2669">
        <v>4246.52880859375</v>
      </c>
      <c r="AO2669" s="5" t="s">
        <v>3213</v>
      </c>
    </row>
    <row r="2670" spans="1:41" ht="15" x14ac:dyDescent="0.25">
      <c r="A2670">
        <v>2020</v>
      </c>
      <c r="B2670" s="5" t="s">
        <v>1806</v>
      </c>
      <c r="C2670" s="5" t="s">
        <v>363</v>
      </c>
      <c r="D2670" s="5" t="s">
        <v>91</v>
      </c>
      <c r="E2670" s="5" t="s">
        <v>115</v>
      </c>
      <c r="F2670" s="5" t="s">
        <v>420</v>
      </c>
      <c r="G2670" s="5" t="s">
        <v>94</v>
      </c>
      <c r="H2670" s="5" t="s">
        <v>319</v>
      </c>
      <c r="I2670">
        <v>0</v>
      </c>
      <c r="J2670">
        <v>128.55047736498284</v>
      </c>
      <c r="K2670">
        <v>53.562698902076185</v>
      </c>
      <c r="L2670">
        <v>439.21413099702471</v>
      </c>
      <c r="M2670">
        <v>1140.8854866142226</v>
      </c>
      <c r="N2670">
        <v>61.864917231897991</v>
      </c>
      <c r="O2670">
        <v>32.13761934124571</v>
      </c>
      <c r="P2670">
        <v>627.75483113233281</v>
      </c>
      <c r="Q2670">
        <v>0</v>
      </c>
      <c r="R2670">
        <v>409.18393604408118</v>
      </c>
      <c r="S2670">
        <v>482.06429011868568</v>
      </c>
      <c r="T2670">
        <v>305.30738374183426</v>
      </c>
      <c r="U2670">
        <v>365.54100938190027</v>
      </c>
      <c r="V2670">
        <v>0</v>
      </c>
      <c r="W2670">
        <v>0</v>
      </c>
      <c r="X2670">
        <v>187.46944615726665</v>
      </c>
      <c r="Y2670">
        <v>851.64691254301135</v>
      </c>
      <c r="Z2670">
        <v>107.12539780415237</v>
      </c>
      <c r="AA2670">
        <v>7329.1830559655582</v>
      </c>
      <c r="AB2670">
        <v>76.059032440948187</v>
      </c>
      <c r="AC2670"/>
      <c r="AD2670">
        <v>431.17972616171329</v>
      </c>
      <c r="AE2670"/>
      <c r="AF2670">
        <v>503.48936967951613</v>
      </c>
      <c r="AG2670">
        <v>1430.7608545551072</v>
      </c>
      <c r="AH2670">
        <v>794.87045170681051</v>
      </c>
      <c r="AI2670">
        <v>418.86030541423577</v>
      </c>
      <c r="AJ2670">
        <v>699.10258156423993</v>
      </c>
      <c r="AK2670">
        <v>1949.6822400355732</v>
      </c>
      <c r="AL2670">
        <v>18825.494140625</v>
      </c>
      <c r="AM2670">
        <v>12953.4169921875</v>
      </c>
      <c r="AN2670">
        <v>5872.07861328125</v>
      </c>
      <c r="AO2670" s="5" t="s">
        <v>3215</v>
      </c>
    </row>
    <row r="2671" spans="1:41" ht="15" x14ac:dyDescent="0.25">
      <c r="A2671">
        <v>2020</v>
      </c>
      <c r="B2671" s="5" t="s">
        <v>803</v>
      </c>
      <c r="C2671" s="5" t="s">
        <v>363</v>
      </c>
      <c r="D2671" s="5" t="s">
        <v>91</v>
      </c>
      <c r="E2671" s="5" t="s">
        <v>115</v>
      </c>
      <c r="F2671" s="5" t="s">
        <v>420</v>
      </c>
      <c r="G2671" s="5" t="s">
        <v>94</v>
      </c>
      <c r="H2671" s="5" t="s">
        <v>319</v>
      </c>
      <c r="I2671">
        <v>250</v>
      </c>
      <c r="J2671">
        <v>324</v>
      </c>
      <c r="K2671">
        <v>55</v>
      </c>
      <c r="L2671">
        <v>165</v>
      </c>
      <c r="M2671">
        <v>250</v>
      </c>
      <c r="N2671">
        <v>61</v>
      </c>
      <c r="O2671">
        <v>0</v>
      </c>
      <c r="P2671">
        <v>53.774999999999999</v>
      </c>
      <c r="Q2671">
        <v>0</v>
      </c>
      <c r="R2671">
        <v>198.11628912374999</v>
      </c>
      <c r="S2671">
        <v>450</v>
      </c>
      <c r="T2671">
        <v>745</v>
      </c>
      <c r="U2671">
        <v>0</v>
      </c>
      <c r="V2671">
        <v>84</v>
      </c>
      <c r="W2671">
        <v>0</v>
      </c>
      <c r="X2671">
        <v>322.18697307115372</v>
      </c>
      <c r="Y2671">
        <v>2280</v>
      </c>
      <c r="Z2671">
        <v>1051.2039513320001</v>
      </c>
      <c r="AA2671">
        <v>2951.3090000000002</v>
      </c>
      <c r="AB2671">
        <v>129</v>
      </c>
      <c r="AC2671">
        <v>390.34800000000001</v>
      </c>
      <c r="AD2671">
        <v>133.93319628</v>
      </c>
      <c r="AE2671">
        <v>0</v>
      </c>
      <c r="AF2671">
        <v>794.55477740000003</v>
      </c>
      <c r="AG2671">
        <v>1594</v>
      </c>
      <c r="AH2671">
        <v>1000</v>
      </c>
      <c r="AI2671">
        <v>0</v>
      </c>
      <c r="AJ2671">
        <v>1016</v>
      </c>
      <c r="AK2671">
        <v>150</v>
      </c>
      <c r="AL2671">
        <v>14448.4267578125</v>
      </c>
      <c r="AM2671">
        <v>11213.3076171875</v>
      </c>
      <c r="AN2671">
        <v>3235.1201171875</v>
      </c>
      <c r="AO2671" s="5" t="s">
        <v>1276</v>
      </c>
    </row>
    <row r="2672" spans="1:41" ht="15" x14ac:dyDescent="0.25">
      <c r="A2672">
        <v>2020</v>
      </c>
      <c r="B2672" s="5" t="s">
        <v>1807</v>
      </c>
      <c r="C2672" s="5" t="s">
        <v>363</v>
      </c>
      <c r="D2672" s="5" t="s">
        <v>91</v>
      </c>
      <c r="E2672" s="5" t="s">
        <v>115</v>
      </c>
      <c r="F2672" s="5" t="s">
        <v>420</v>
      </c>
      <c r="G2672" s="5" t="s">
        <v>94</v>
      </c>
      <c r="H2672" s="5" t="s">
        <v>319</v>
      </c>
      <c r="I2672">
        <v>105.75352402676903</v>
      </c>
      <c r="J2672">
        <v>140.19742849057644</v>
      </c>
      <c r="K2672">
        <v>58.164438214722971</v>
      </c>
      <c r="L2672">
        <v>21.150704805353808</v>
      </c>
      <c r="M2672">
        <v>1365.9389547107555</v>
      </c>
      <c r="N2672">
        <v>61.33704393552604</v>
      </c>
      <c r="O2672">
        <v>31.72605720803071</v>
      </c>
      <c r="P2672">
        <v>424.60039896747764</v>
      </c>
      <c r="Q2672">
        <v>0</v>
      </c>
      <c r="R2672">
        <v>382.92728124822816</v>
      </c>
      <c r="S2672">
        <v>475.89085812046062</v>
      </c>
      <c r="T2672">
        <v>301.39754347629173</v>
      </c>
      <c r="U2672">
        <v>317.2605720803071</v>
      </c>
      <c r="V2672">
        <v>0</v>
      </c>
      <c r="W2672">
        <v>0</v>
      </c>
      <c r="X2672">
        <v>51.336662148917007</v>
      </c>
      <c r="Y2672">
        <v>3426.4141784673166</v>
      </c>
      <c r="Z2672">
        <v>581.64438214722963</v>
      </c>
      <c r="AA2672">
        <v>7713.0754215538191</v>
      </c>
      <c r="AB2672"/>
      <c r="AC2672">
        <v>671.00610994984947</v>
      </c>
      <c r="AD2672">
        <v>429.58509132247946</v>
      </c>
      <c r="AE2672">
        <v>507.61691532849136</v>
      </c>
      <c r="AF2672">
        <v>640.9127625760741</v>
      </c>
      <c r="AG2672">
        <v>11863.43032532295</v>
      </c>
      <c r="AH2672">
        <v>1842.2263885463165</v>
      </c>
      <c r="AI2672">
        <v>247.46324622263953</v>
      </c>
      <c r="AJ2672">
        <v>3612.512059921386</v>
      </c>
      <c r="AK2672">
        <v>2014.2353663892482</v>
      </c>
      <c r="AL2672">
        <v>37287.80078125</v>
      </c>
      <c r="AM2672">
        <v>30469.83984375</v>
      </c>
      <c r="AN2672">
        <v>6817.96484375</v>
      </c>
      <c r="AO2672" s="5" t="s">
        <v>3214</v>
      </c>
    </row>
    <row r="2673" spans="1:41" ht="15" x14ac:dyDescent="0.25">
      <c r="A2673">
        <v>2020</v>
      </c>
      <c r="B2673" s="5" t="s">
        <v>1806</v>
      </c>
      <c r="C2673" s="5" t="s">
        <v>363</v>
      </c>
      <c r="D2673" s="5" t="s">
        <v>91</v>
      </c>
      <c r="E2673" s="5" t="s">
        <v>115</v>
      </c>
      <c r="F2673" s="5" t="s">
        <v>420</v>
      </c>
      <c r="G2673" s="5" t="s">
        <v>97</v>
      </c>
      <c r="H2673" s="5" t="s">
        <v>319</v>
      </c>
      <c r="I2673"/>
      <c r="J2673">
        <v>122.64</v>
      </c>
      <c r="K2673">
        <v>59</v>
      </c>
      <c r="L2673">
        <v>470.9611237362048</v>
      </c>
      <c r="M2673">
        <v>1224.75</v>
      </c>
      <c r="N2673">
        <v>68.646602274339259</v>
      </c>
      <c r="O2673">
        <v>34.950000000000003</v>
      </c>
      <c r="P2673">
        <v>680.346</v>
      </c>
      <c r="Q2673">
        <v>0</v>
      </c>
      <c r="R2673">
        <v>438.53980454114861</v>
      </c>
      <c r="S2673">
        <v>522</v>
      </c>
      <c r="T2673">
        <v>330.6</v>
      </c>
      <c r="U2673">
        <v>300</v>
      </c>
      <c r="V2673">
        <v>0</v>
      </c>
      <c r="W2673">
        <v>0</v>
      </c>
      <c r="X2673">
        <v>215</v>
      </c>
      <c r="Y2673">
        <v>965</v>
      </c>
      <c r="Z2673">
        <v>116.4224570123649</v>
      </c>
      <c r="AA2673">
        <v>7972.5296674512883</v>
      </c>
      <c r="AB2673">
        <v>71</v>
      </c>
      <c r="AC2673"/>
      <c r="AD2673">
        <v>468.61451153999991</v>
      </c>
      <c r="AE2673">
        <v>0</v>
      </c>
      <c r="AF2673">
        <v>539.88226379516163</v>
      </c>
      <c r="AG2673">
        <v>1554.9887508943841</v>
      </c>
      <c r="AH2673">
        <v>858.86500000000001</v>
      </c>
      <c r="AI2673">
        <v>440.32950593222398</v>
      </c>
      <c r="AJ2673">
        <v>762.59099904523748</v>
      </c>
      <c r="AK2673">
        <v>1839</v>
      </c>
      <c r="AL2673">
        <v>20056.65625</v>
      </c>
      <c r="AM2673">
        <v>13992.546875</v>
      </c>
      <c r="AN2673">
        <v>6064.10888671875</v>
      </c>
      <c r="AO2673" s="5" t="s">
        <v>3218</v>
      </c>
    </row>
    <row r="2674" spans="1:41" ht="15" x14ac:dyDescent="0.25">
      <c r="A2674">
        <v>2020</v>
      </c>
      <c r="B2674" s="5" t="s">
        <v>803</v>
      </c>
      <c r="C2674" s="5" t="s">
        <v>363</v>
      </c>
      <c r="D2674" s="5" t="s">
        <v>91</v>
      </c>
      <c r="E2674" s="5" t="s">
        <v>115</v>
      </c>
      <c r="F2674" s="5" t="s">
        <v>420</v>
      </c>
      <c r="G2674" s="5" t="s">
        <v>97</v>
      </c>
      <c r="H2674" s="5" t="s">
        <v>319</v>
      </c>
      <c r="I2674">
        <v>265.34088765624978</v>
      </c>
      <c r="J2674">
        <v>351.05185123199988</v>
      </c>
      <c r="K2674">
        <v>58.021704509999999</v>
      </c>
      <c r="L2674">
        <v>177.72580980000001</v>
      </c>
      <c r="M2674">
        <v>265.30200000000002</v>
      </c>
      <c r="N2674">
        <v>64.754365663232761</v>
      </c>
      <c r="O2674">
        <v>0</v>
      </c>
      <c r="P2674">
        <v>58</v>
      </c>
      <c r="Q2674">
        <v>0</v>
      </c>
      <c r="R2674">
        <v>208.65510350248641</v>
      </c>
      <c r="S2674">
        <v>478.01086199999992</v>
      </c>
      <c r="T2674">
        <v>767.57424499999991</v>
      </c>
      <c r="U2674">
        <v>0</v>
      </c>
      <c r="V2674">
        <v>89</v>
      </c>
      <c r="W2674"/>
      <c r="X2674">
        <v>348.74554118527072</v>
      </c>
      <c r="Y2674">
        <v>2845.5421999999999</v>
      </c>
      <c r="Z2674">
        <v>1116.6386420968599</v>
      </c>
      <c r="AA2674">
        <v>3244.906771155956</v>
      </c>
      <c r="AB2674">
        <v>129</v>
      </c>
      <c r="AC2674">
        <v>414.36025999999993</v>
      </c>
      <c r="AD2674">
        <v>142.27018670952251</v>
      </c>
      <c r="AE2674"/>
      <c r="AF2674">
        <v>855.83570450832588</v>
      </c>
      <c r="AG2674">
        <v>1733</v>
      </c>
      <c r="AH2674">
        <v>1093.0833187890621</v>
      </c>
      <c r="AI2674">
        <v>0</v>
      </c>
      <c r="AJ2674">
        <v>1099.75107456</v>
      </c>
      <c r="AK2674">
        <v>159.18119999999999</v>
      </c>
      <c r="AL2674">
        <v>15965.7529296875</v>
      </c>
      <c r="AM2674">
        <v>12524.5634765625</v>
      </c>
      <c r="AN2674">
        <v>3441.18896484375</v>
      </c>
      <c r="AO2674" s="5" t="s">
        <v>1277</v>
      </c>
    </row>
    <row r="2675" spans="1:41" ht="15" x14ac:dyDescent="0.25">
      <c r="A2675">
        <v>2020</v>
      </c>
      <c r="B2675" s="5" t="s">
        <v>1807</v>
      </c>
      <c r="C2675" s="5" t="s">
        <v>363</v>
      </c>
      <c r="D2675" s="5" t="s">
        <v>91</v>
      </c>
      <c r="E2675" s="5" t="s">
        <v>115</v>
      </c>
      <c r="F2675" s="5" t="s">
        <v>420</v>
      </c>
      <c r="G2675" s="5" t="s">
        <v>97</v>
      </c>
      <c r="H2675" s="5" t="s">
        <v>319</v>
      </c>
      <c r="I2675">
        <v>102</v>
      </c>
      <c r="J2675">
        <v>151.80000000000001</v>
      </c>
      <c r="K2675">
        <v>62.880357181988543</v>
      </c>
      <c r="L2675">
        <v>22.876000000000001</v>
      </c>
      <c r="M2675">
        <v>1453.0781249999991</v>
      </c>
      <c r="N2675">
        <v>67</v>
      </c>
      <c r="O2675">
        <v>34.950000000000003</v>
      </c>
      <c r="P2675">
        <v>456.1428200417887</v>
      </c>
      <c r="Q2675">
        <v>0</v>
      </c>
      <c r="R2675">
        <v>421.4864239933533</v>
      </c>
      <c r="S2675">
        <v>571.06002360629816</v>
      </c>
      <c r="T2675">
        <v>340.12898028566019</v>
      </c>
      <c r="U2675">
        <v>334.53648336959998</v>
      </c>
      <c r="V2675">
        <v>0</v>
      </c>
      <c r="W2675">
        <v>0</v>
      </c>
      <c r="X2675">
        <v>57.963703714999987</v>
      </c>
      <c r="Y2675">
        <v>3857</v>
      </c>
      <c r="Z2675">
        <v>697.94999999999993</v>
      </c>
      <c r="AA2675">
        <v>8323.2468141440258</v>
      </c>
      <c r="AB2675">
        <v>73</v>
      </c>
      <c r="AC2675">
        <v>731.6</v>
      </c>
      <c r="AD2675">
        <v>515.49397977599335</v>
      </c>
      <c r="AE2675">
        <v>529.95878553600005</v>
      </c>
      <c r="AF2675">
        <v>693.21101610395101</v>
      </c>
      <c r="AG2675">
        <v>13150</v>
      </c>
      <c r="AH2675">
        <v>2053.8855041334341</v>
      </c>
      <c r="AI2675">
        <v>258.35490794880008</v>
      </c>
      <c r="AJ2675">
        <v>4229.0644237430161</v>
      </c>
      <c r="AK2675">
        <v>2373.541453938718</v>
      </c>
      <c r="AL2675">
        <v>41562.2109375</v>
      </c>
      <c r="AM2675">
        <v>33767.87109375</v>
      </c>
      <c r="AN2675">
        <v>7794.3369140625</v>
      </c>
      <c r="AO2675" s="5" t="s">
        <v>3217</v>
      </c>
    </row>
    <row r="2676" spans="1:41" ht="15" x14ac:dyDescent="0.25">
      <c r="A2676">
        <v>2020</v>
      </c>
      <c r="B2676" s="5" t="s">
        <v>1808</v>
      </c>
      <c r="C2676" s="5" t="s">
        <v>363</v>
      </c>
      <c r="D2676" s="5" t="s">
        <v>91</v>
      </c>
      <c r="E2676" s="5" t="s">
        <v>115</v>
      </c>
      <c r="F2676" s="5" t="s">
        <v>420</v>
      </c>
      <c r="G2676" s="5" t="s">
        <v>97</v>
      </c>
      <c r="H2676" s="5" t="s">
        <v>319</v>
      </c>
      <c r="I2676">
        <v>386.42828112000001</v>
      </c>
      <c r="J2676">
        <v>165</v>
      </c>
      <c r="K2676">
        <v>105.9624644308454</v>
      </c>
      <c r="L2676">
        <v>22.623999999999999</v>
      </c>
      <c r="M2676">
        <v>879.58749999999975</v>
      </c>
      <c r="N2676">
        <v>66.73588622727047</v>
      </c>
      <c r="O2676">
        <v>0</v>
      </c>
      <c r="P2676">
        <v>479.69661105112323</v>
      </c>
      <c r="Q2676">
        <v>0</v>
      </c>
      <c r="R2676">
        <v>565.48735437201788</v>
      </c>
      <c r="S2676">
        <v>487.08839116799987</v>
      </c>
      <c r="T2676">
        <v>790.71584521562454</v>
      </c>
      <c r="U2676">
        <v>131.19077779200001</v>
      </c>
      <c r="V2676">
        <v>0</v>
      </c>
      <c r="W2676">
        <v>0</v>
      </c>
      <c r="X2676">
        <v>167.2356618288577</v>
      </c>
      <c r="Y2676">
        <v>2758.9132</v>
      </c>
      <c r="Z2676">
        <v>377.09054151229452</v>
      </c>
      <c r="AA2676">
        <v>8204.733835231289</v>
      </c>
      <c r="AB2676">
        <v>115</v>
      </c>
      <c r="AC2676">
        <v>496.69436000000002</v>
      </c>
      <c r="AD2676">
        <v>394.46142545088571</v>
      </c>
      <c r="AE2676">
        <v>0</v>
      </c>
      <c r="AF2676">
        <v>679.16385021570466</v>
      </c>
      <c r="AG2676">
        <v>10419.18286291959</v>
      </c>
      <c r="AH2676">
        <v>1151.2080242656709</v>
      </c>
      <c r="AI2676">
        <v>316.07019072000003</v>
      </c>
      <c r="AJ2676">
        <v>927.19262622388123</v>
      </c>
      <c r="AK2676">
        <v>84.916702046249981</v>
      </c>
      <c r="AL2676">
        <v>30172.380859375</v>
      </c>
      <c r="AM2676">
        <v>25680.134765625</v>
      </c>
      <c r="AN2676">
        <v>4492.24609375</v>
      </c>
      <c r="AO2676" s="5" t="s">
        <v>3216</v>
      </c>
    </row>
    <row r="2677" spans="1:41" ht="15" x14ac:dyDescent="0.25">
      <c r="A2677">
        <v>2020</v>
      </c>
      <c r="B2677" s="5" t="s">
        <v>1808</v>
      </c>
      <c r="C2677" s="5" t="s">
        <v>363</v>
      </c>
      <c r="D2677" s="5" t="s">
        <v>91</v>
      </c>
      <c r="E2677" s="5" t="s">
        <v>115</v>
      </c>
      <c r="F2677" s="5" t="s">
        <v>423</v>
      </c>
      <c r="G2677" s="5" t="s">
        <v>94</v>
      </c>
      <c r="H2677" s="5" t="s">
        <v>319</v>
      </c>
      <c r="I2677">
        <v>484.71674348287547</v>
      </c>
      <c r="J2677">
        <v>280.34440657517661</v>
      </c>
      <c r="K2677">
        <v>10.313122201763308</v>
      </c>
      <c r="L2677">
        <v>512.56217342763637</v>
      </c>
      <c r="M2677">
        <v>475.69276155633247</v>
      </c>
      <c r="N2677">
        <v>79.411040953577469</v>
      </c>
      <c r="O2677">
        <v>1172.6432468292951</v>
      </c>
      <c r="P2677">
        <v>2639.6601285368415</v>
      </c>
      <c r="Q2677">
        <v>74.960209431889822</v>
      </c>
      <c r="R2677">
        <v>534.13160684735908</v>
      </c>
      <c r="S2677">
        <v>1959.4932183350286</v>
      </c>
      <c r="T2677">
        <v>1340.7058862292299</v>
      </c>
      <c r="U2677">
        <v>0</v>
      </c>
      <c r="V2677">
        <v>0</v>
      </c>
      <c r="W2677">
        <v>780.70335067348242</v>
      </c>
      <c r="X2677">
        <v>91.630754998384333</v>
      </c>
      <c r="Y2677">
        <v>0</v>
      </c>
      <c r="Z2677">
        <v>536.30298073609549</v>
      </c>
      <c r="AA2677">
        <v>26567.014285237976</v>
      </c>
      <c r="AB2677">
        <v>202.13719515456083</v>
      </c>
      <c r="AC2677">
        <v>413.65933151272628</v>
      </c>
      <c r="AD2677">
        <v>378.34048442982083</v>
      </c>
      <c r="AE2677">
        <v>2874.3084101202408</v>
      </c>
      <c r="AF2677">
        <v>616.46662046414156</v>
      </c>
      <c r="AG2677">
        <v>0</v>
      </c>
      <c r="AH2677">
        <v>618.78733210579844</v>
      </c>
      <c r="AI2677">
        <v>120.66352976063071</v>
      </c>
      <c r="AJ2677">
        <v>1111.2389172399965</v>
      </c>
      <c r="AK2677">
        <v>556.90859889521857</v>
      </c>
      <c r="AL2677">
        <v>44432.796875</v>
      </c>
      <c r="AM2677">
        <v>36724.7734375</v>
      </c>
      <c r="AN2677">
        <v>7708.01904296875</v>
      </c>
      <c r="AO2677" s="5" t="s">
        <v>3219</v>
      </c>
    </row>
    <row r="2678" spans="1:41" ht="15" x14ac:dyDescent="0.25">
      <c r="A2678">
        <v>2020</v>
      </c>
      <c r="B2678" s="5" t="s">
        <v>1807</v>
      </c>
      <c r="C2678" s="5" t="s">
        <v>363</v>
      </c>
      <c r="D2678" s="5" t="s">
        <v>91</v>
      </c>
      <c r="E2678" s="5" t="s">
        <v>115</v>
      </c>
      <c r="F2678" s="5" t="s">
        <v>423</v>
      </c>
      <c r="G2678" s="5" t="s">
        <v>94</v>
      </c>
      <c r="H2678" s="5" t="s">
        <v>319</v>
      </c>
      <c r="I2678">
        <v>285.53451487227636</v>
      </c>
      <c r="J2678">
        <v>382.35662315611756</v>
      </c>
      <c r="K2678">
        <v>21.150704805353808</v>
      </c>
      <c r="L2678">
        <v>525.59501441304212</v>
      </c>
      <c r="M2678">
        <v>487.78812957347202</v>
      </c>
      <c r="N2678">
        <v>177.66592036497198</v>
      </c>
      <c r="O2678">
        <v>793.23603301998912</v>
      </c>
      <c r="P2678">
        <v>1796.0120985466185</v>
      </c>
      <c r="Q2678">
        <v>56.186847315422391</v>
      </c>
      <c r="R2678">
        <v>114.03772633140599</v>
      </c>
      <c r="S2678">
        <v>1480.5493363747664</v>
      </c>
      <c r="T2678">
        <v>1057.5352402676904</v>
      </c>
      <c r="U2678"/>
      <c r="V2678">
        <v>378.59761601583313</v>
      </c>
      <c r="W2678">
        <v>237.94542906023031</v>
      </c>
      <c r="X2678">
        <v>102.67332429783401</v>
      </c>
      <c r="Y2678">
        <v>0</v>
      </c>
      <c r="Z2678">
        <v>0</v>
      </c>
      <c r="AA2678">
        <v>26812.890347418099</v>
      </c>
      <c r="AB2678"/>
      <c r="AC2678">
        <v>662.65158155173481</v>
      </c>
      <c r="AD2678">
        <v>308.07004092405595</v>
      </c>
      <c r="AE2678">
        <v>534.05529633518358</v>
      </c>
      <c r="AF2678">
        <v>627.0801130240726</v>
      </c>
      <c r="AG2678">
        <v>8052.0733193981941</v>
      </c>
      <c r="AH2678">
        <v>634.5211441606142</v>
      </c>
      <c r="AI2678">
        <v>123.73162311131976</v>
      </c>
      <c r="AJ2678">
        <v>26.591152233503824</v>
      </c>
      <c r="AK2678">
        <v>575.61643127770378</v>
      </c>
      <c r="AL2678">
        <v>46254.14453125</v>
      </c>
      <c r="AM2678">
        <v>40431.328125</v>
      </c>
      <c r="AN2678">
        <v>5822.81640625</v>
      </c>
      <c r="AO2678" s="5" t="s">
        <v>3220</v>
      </c>
    </row>
    <row r="2679" spans="1:41" ht="15" x14ac:dyDescent="0.25">
      <c r="A2679">
        <v>2020</v>
      </c>
      <c r="B2679" s="5" t="s">
        <v>803</v>
      </c>
      <c r="C2679" s="5" t="s">
        <v>363</v>
      </c>
      <c r="D2679" s="5" t="s">
        <v>91</v>
      </c>
      <c r="E2679" s="5" t="s">
        <v>115</v>
      </c>
      <c r="F2679" s="5" t="s">
        <v>423</v>
      </c>
      <c r="G2679" s="5" t="s">
        <v>94</v>
      </c>
      <c r="H2679" s="5" t="s">
        <v>319</v>
      </c>
      <c r="I2679">
        <v>460</v>
      </c>
      <c r="J2679">
        <v>295</v>
      </c>
      <c r="K2679">
        <v>10</v>
      </c>
      <c r="L2679">
        <v>50</v>
      </c>
      <c r="M2679">
        <v>350</v>
      </c>
      <c r="N2679">
        <v>78</v>
      </c>
      <c r="O2679">
        <v>1208.816</v>
      </c>
      <c r="P2679">
        <v>2816.7869999999998</v>
      </c>
      <c r="Q2679">
        <v>41.081596132075468</v>
      </c>
      <c r="R2679">
        <v>548.73375485220004</v>
      </c>
      <c r="S2679">
        <v>2650</v>
      </c>
      <c r="T2679">
        <v>1300</v>
      </c>
      <c r="U2679">
        <v>0</v>
      </c>
      <c r="V2679">
        <v>36</v>
      </c>
      <c r="W2679">
        <v>307</v>
      </c>
      <c r="X2679">
        <v>73.907634082121135</v>
      </c>
      <c r="Y2679">
        <v>0</v>
      </c>
      <c r="Z2679">
        <v>537.15635999999995</v>
      </c>
      <c r="AA2679">
        <v>4665.0576466632438</v>
      </c>
      <c r="AB2679">
        <v>145</v>
      </c>
      <c r="AC2679">
        <v>190.26</v>
      </c>
      <c r="AD2679">
        <v>378.94170678</v>
      </c>
      <c r="AE2679">
        <v>3787.0808000000002</v>
      </c>
      <c r="AF2679">
        <v>359.96404280000002</v>
      </c>
      <c r="AG2679">
        <v>0</v>
      </c>
      <c r="AH2679">
        <v>1648</v>
      </c>
      <c r="AI2679">
        <v>273</v>
      </c>
      <c r="AJ2679">
        <v>863</v>
      </c>
      <c r="AK2679">
        <v>534</v>
      </c>
      <c r="AL2679">
        <v>23606.78515625</v>
      </c>
      <c r="AM2679">
        <v>14728.12109375</v>
      </c>
      <c r="AN2679">
        <v>8878.666015625</v>
      </c>
      <c r="AO2679" s="5" t="s">
        <v>1278</v>
      </c>
    </row>
    <row r="2680" spans="1:41" ht="15" x14ac:dyDescent="0.25">
      <c r="A2680">
        <v>2020</v>
      </c>
      <c r="B2680" s="5" t="s">
        <v>1806</v>
      </c>
      <c r="C2680" s="5" t="s">
        <v>363</v>
      </c>
      <c r="D2680" s="5" t="s">
        <v>91</v>
      </c>
      <c r="E2680" s="5" t="s">
        <v>115</v>
      </c>
      <c r="F2680" s="5" t="s">
        <v>423</v>
      </c>
      <c r="G2680" s="5" t="s">
        <v>94</v>
      </c>
      <c r="H2680" s="5" t="s">
        <v>319</v>
      </c>
      <c r="I2680">
        <v>2340.6899420207292</v>
      </c>
      <c r="J2680">
        <v>214.25079560830474</v>
      </c>
      <c r="K2680">
        <v>80.344048353114275</v>
      </c>
      <c r="L2680">
        <v>42.850159121660944</v>
      </c>
      <c r="M2680">
        <v>482.06429011868568</v>
      </c>
      <c r="N2680">
        <v>78.737167386051993</v>
      </c>
      <c r="O2680">
        <v>557.05206858159227</v>
      </c>
      <c r="P2680">
        <v>3299.4622523678927</v>
      </c>
      <c r="Q2680">
        <v>50.50962506465784</v>
      </c>
      <c r="R2680">
        <v>0</v>
      </c>
      <c r="S2680">
        <v>1017.6912791394475</v>
      </c>
      <c r="T2680">
        <v>1660.4436659643616</v>
      </c>
      <c r="U2680">
        <v>0</v>
      </c>
      <c r="V2680">
        <v>0</v>
      </c>
      <c r="W2680">
        <v>524.91444924034658</v>
      </c>
      <c r="X2680">
        <v>505.63187763559915</v>
      </c>
      <c r="Y2680">
        <v>0</v>
      </c>
      <c r="Z2680">
        <v>160.68809670622855</v>
      </c>
      <c r="AA2680">
        <v>19766.793924826063</v>
      </c>
      <c r="AB2680">
        <v>19.282571604747424</v>
      </c>
      <c r="AC2680">
        <v>1331.0659230760998</v>
      </c>
      <c r="AD2680">
        <v>354.79931752735263</v>
      </c>
      <c r="AE2680">
        <v>2175.2883278111181</v>
      </c>
      <c r="AF2680">
        <v>299.95111385162664</v>
      </c>
      <c r="AG2680">
        <v>1316.1613124165367</v>
      </c>
      <c r="AH2680">
        <v>642.7523868249142</v>
      </c>
      <c r="AI2680">
        <v>125.33671543085826</v>
      </c>
      <c r="AJ2680">
        <v>28.537858661332528</v>
      </c>
      <c r="AK2680">
        <v>344.94378092937063</v>
      </c>
      <c r="AL2680">
        <v>37420.2421875</v>
      </c>
      <c r="AM2680">
        <v>31104.98828125</v>
      </c>
      <c r="AN2680">
        <v>6315.2568359375</v>
      </c>
      <c r="AO2680" s="5" t="s">
        <v>3221</v>
      </c>
    </row>
    <row r="2681" spans="1:41" ht="15" x14ac:dyDescent="0.25">
      <c r="A2681">
        <v>2020</v>
      </c>
      <c r="B2681" s="5" t="s">
        <v>1806</v>
      </c>
      <c r="C2681" s="5" t="s">
        <v>363</v>
      </c>
      <c r="D2681" s="5" t="s">
        <v>91</v>
      </c>
      <c r="E2681" s="5" t="s">
        <v>115</v>
      </c>
      <c r="F2681" s="5" t="s">
        <v>423</v>
      </c>
      <c r="G2681" s="5" t="s">
        <v>97</v>
      </c>
      <c r="H2681" s="5" t="s">
        <v>319</v>
      </c>
      <c r="I2681">
        <v>2490.9</v>
      </c>
      <c r="J2681">
        <v>204.4</v>
      </c>
      <c r="K2681">
        <v>89</v>
      </c>
      <c r="L2681">
        <v>45.947426705971203</v>
      </c>
      <c r="M2681">
        <v>517.49999999999977</v>
      </c>
      <c r="N2681">
        <v>87.36840289461361</v>
      </c>
      <c r="O2681">
        <v>605.79999999999995</v>
      </c>
      <c r="P2681">
        <v>3575.88</v>
      </c>
      <c r="Q2681">
        <v>54.894842780400012</v>
      </c>
      <c r="R2681">
        <v>0</v>
      </c>
      <c r="S2681">
        <v>1102</v>
      </c>
      <c r="T2681">
        <v>1797.5</v>
      </c>
      <c r="U2681"/>
      <c r="V2681">
        <v>0</v>
      </c>
      <c r="W2681">
        <v>551.81427111428854</v>
      </c>
      <c r="X2681">
        <v>581</v>
      </c>
      <c r="Y2681">
        <v>0</v>
      </c>
      <c r="Z2681">
        <v>174.6336855185474</v>
      </c>
      <c r="AA2681">
        <v>21501.898614443911</v>
      </c>
      <c r="AB2681">
        <v>18</v>
      </c>
      <c r="AC2681">
        <v>1476.97759</v>
      </c>
      <c r="AD2681">
        <v>385.60279806720001</v>
      </c>
      <c r="AE2681">
        <v>2363.7235800416111</v>
      </c>
      <c r="AF2681">
        <v>321.6319869417984</v>
      </c>
      <c r="AG2681">
        <v>1430.4389364961321</v>
      </c>
      <c r="AH2681">
        <v>694.5</v>
      </c>
      <c r="AI2681">
        <v>131.761003053888</v>
      </c>
      <c r="AJ2681">
        <v>31.129500478260791</v>
      </c>
      <c r="AK2681">
        <v>383</v>
      </c>
      <c r="AL2681">
        <v>40617.30078125</v>
      </c>
      <c r="AM2681">
        <v>33759.82421875</v>
      </c>
      <c r="AN2681">
        <v>6857.478515625</v>
      </c>
      <c r="AO2681" s="5" t="s">
        <v>3223</v>
      </c>
    </row>
    <row r="2682" spans="1:41" ht="15" x14ac:dyDescent="0.25">
      <c r="A2682">
        <v>2020</v>
      </c>
      <c r="B2682" s="5" t="s">
        <v>803</v>
      </c>
      <c r="C2682" s="5" t="s">
        <v>363</v>
      </c>
      <c r="D2682" s="5" t="s">
        <v>91</v>
      </c>
      <c r="E2682" s="5" t="s">
        <v>115</v>
      </c>
      <c r="F2682" s="5" t="s">
        <v>423</v>
      </c>
      <c r="G2682" s="5" t="s">
        <v>97</v>
      </c>
      <c r="H2682" s="5" t="s">
        <v>319</v>
      </c>
      <c r="I2682">
        <v>488.22723328749981</v>
      </c>
      <c r="J2682">
        <v>319.63054355999998</v>
      </c>
      <c r="K2682">
        <v>10.549400820000001</v>
      </c>
      <c r="L2682">
        <v>53.856306000000011</v>
      </c>
      <c r="M2682">
        <v>371.4228</v>
      </c>
      <c r="N2682">
        <v>82.80066429069106</v>
      </c>
      <c r="O2682">
        <v>885.93299999999999</v>
      </c>
      <c r="P2682">
        <v>3058</v>
      </c>
      <c r="Q2682">
        <v>43.587573496132073</v>
      </c>
      <c r="R2682">
        <v>577.92369784634798</v>
      </c>
      <c r="S2682">
        <v>2814.9528540000001</v>
      </c>
      <c r="T2682">
        <v>1339.3913</v>
      </c>
      <c r="U2682">
        <v>0</v>
      </c>
      <c r="V2682">
        <v>38</v>
      </c>
      <c r="W2682">
        <v>326.7500041269999</v>
      </c>
      <c r="X2682">
        <v>80</v>
      </c>
      <c r="Y2682">
        <v>0</v>
      </c>
      <c r="Z2682">
        <v>570.59293552318024</v>
      </c>
      <c r="AA2682">
        <v>5153.5167454898383</v>
      </c>
      <c r="AB2682">
        <v>145</v>
      </c>
      <c r="AC2682">
        <v>201.96384</v>
      </c>
      <c r="AD2682">
        <v>402.52983482084142</v>
      </c>
      <c r="AE2682">
        <v>4018.8804416063999</v>
      </c>
      <c r="AF2682">
        <v>387.72667276067801</v>
      </c>
      <c r="AG2682">
        <v>0</v>
      </c>
      <c r="AH2682">
        <v>1801.401309364375</v>
      </c>
      <c r="AI2682">
        <v>289.70978400000001</v>
      </c>
      <c r="AJ2682">
        <v>934.13895407999996</v>
      </c>
      <c r="AK2682">
        <v>566.68507199999999</v>
      </c>
      <c r="AL2682">
        <v>24963.16796875</v>
      </c>
      <c r="AM2682">
        <v>15928.845703125</v>
      </c>
      <c r="AN2682">
        <v>9034.3251953125</v>
      </c>
      <c r="AO2682" s="5" t="s">
        <v>1279</v>
      </c>
    </row>
    <row r="2683" spans="1:41" ht="15" x14ac:dyDescent="0.25">
      <c r="A2683">
        <v>2020</v>
      </c>
      <c r="B2683" s="5" t="s">
        <v>1807</v>
      </c>
      <c r="C2683" s="5" t="s">
        <v>363</v>
      </c>
      <c r="D2683" s="5" t="s">
        <v>91</v>
      </c>
      <c r="E2683" s="5" t="s">
        <v>115</v>
      </c>
      <c r="F2683" s="5" t="s">
        <v>423</v>
      </c>
      <c r="G2683" s="5" t="s">
        <v>97</v>
      </c>
      <c r="H2683" s="5" t="s">
        <v>319</v>
      </c>
      <c r="I2683">
        <v>275.39999999999998</v>
      </c>
      <c r="J2683">
        <v>414</v>
      </c>
      <c r="K2683">
        <v>22.86558442981401</v>
      </c>
      <c r="L2683">
        <v>568.46859999999992</v>
      </c>
      <c r="M2683">
        <v>518.90624999999977</v>
      </c>
      <c r="N2683">
        <v>195</v>
      </c>
      <c r="O2683">
        <v>996</v>
      </c>
      <c r="P2683">
        <v>1929.433004425827</v>
      </c>
      <c r="Q2683">
        <v>67.423153453783598</v>
      </c>
      <c r="R2683">
        <v>125.5208386173958</v>
      </c>
      <c r="S2683">
        <v>1776.6311845529281</v>
      </c>
      <c r="T2683">
        <v>1193.435018546176</v>
      </c>
      <c r="U2683"/>
      <c r="V2683">
        <v>403</v>
      </c>
      <c r="W2683">
        <v>248.41818072000001</v>
      </c>
      <c r="X2683">
        <v>115.92740743</v>
      </c>
      <c r="Y2683">
        <v>0</v>
      </c>
      <c r="Z2683">
        <v>0</v>
      </c>
      <c r="AA2683">
        <v>28934.0233259618</v>
      </c>
      <c r="AB2683">
        <v>240</v>
      </c>
      <c r="AC2683">
        <v>722.5</v>
      </c>
      <c r="AD2683">
        <v>369.67821894564088</v>
      </c>
      <c r="AE2683">
        <v>557.56080561600004</v>
      </c>
      <c r="AF2683">
        <v>678.24962726717513</v>
      </c>
      <c r="AG2683">
        <v>8930</v>
      </c>
      <c r="AH2683">
        <v>742.81573386380967</v>
      </c>
      <c r="AI2683">
        <v>129.17745397440001</v>
      </c>
      <c r="AJ2683">
        <v>31.129500478260791</v>
      </c>
      <c r="AK2683">
        <v>678.29682866459575</v>
      </c>
      <c r="AL2683">
        <v>50863.86328125</v>
      </c>
      <c r="AM2683">
        <v>43831.7109375</v>
      </c>
      <c r="AN2683">
        <v>7032.1513671875</v>
      </c>
      <c r="AO2683" s="5" t="s">
        <v>3224</v>
      </c>
    </row>
    <row r="2684" spans="1:41" ht="15" x14ac:dyDescent="0.25">
      <c r="A2684">
        <v>2020</v>
      </c>
      <c r="B2684" s="5" t="s">
        <v>1808</v>
      </c>
      <c r="C2684" s="5" t="s">
        <v>363</v>
      </c>
      <c r="D2684" s="5" t="s">
        <v>91</v>
      </c>
      <c r="E2684" s="5" t="s">
        <v>115</v>
      </c>
      <c r="F2684" s="5" t="s">
        <v>423</v>
      </c>
      <c r="G2684" s="5" t="s">
        <v>97</v>
      </c>
      <c r="H2684" s="5" t="s">
        <v>319</v>
      </c>
      <c r="I2684">
        <v>518.91797750399996</v>
      </c>
      <c r="J2684">
        <v>300.125</v>
      </c>
      <c r="K2684">
        <v>33.46183087289856</v>
      </c>
      <c r="L2684">
        <v>562.20640000000003</v>
      </c>
      <c r="M2684">
        <v>507.37499999999977</v>
      </c>
      <c r="N2684">
        <v>84.240380975406978</v>
      </c>
      <c r="O2684">
        <v>1136.91032</v>
      </c>
      <c r="P2684">
        <v>2825.9124810832509</v>
      </c>
      <c r="Q2684">
        <v>79.098663311307348</v>
      </c>
      <c r="R2684">
        <v>575.38894340844581</v>
      </c>
      <c r="S2684">
        <v>2056.5954293759992</v>
      </c>
      <c r="T2684">
        <v>1379.772615812499</v>
      </c>
      <c r="U2684"/>
      <c r="V2684">
        <v>0</v>
      </c>
      <c r="W2684">
        <v>821.00781248696273</v>
      </c>
      <c r="X2684">
        <v>96.172695440740284</v>
      </c>
      <c r="Y2684">
        <v>0</v>
      </c>
      <c r="Z2684">
        <v>565.63581226844155</v>
      </c>
      <c r="AA2684">
        <v>28522.03779040575</v>
      </c>
      <c r="AB2684">
        <v>196</v>
      </c>
      <c r="AC2684">
        <v>432.20330999999999</v>
      </c>
      <c r="AD2684">
        <v>399.22816147069233</v>
      </c>
      <c r="AE2684">
        <v>3096.3254335213328</v>
      </c>
      <c r="AF2684">
        <v>664.50563762112097</v>
      </c>
      <c r="AG2684">
        <v>0</v>
      </c>
      <c r="AH2684">
        <v>670.60661607708971</v>
      </c>
      <c r="AI2684">
        <v>126.64456272</v>
      </c>
      <c r="AJ2684">
        <v>1192.8955877686351</v>
      </c>
      <c r="AK2684">
        <v>619.66242033749984</v>
      </c>
      <c r="AL2684">
        <v>47462.92578125</v>
      </c>
      <c r="AM2684">
        <v>39419.48828125</v>
      </c>
      <c r="AN2684">
        <v>8043.4375</v>
      </c>
      <c r="AO2684" s="5" t="s">
        <v>3222</v>
      </c>
    </row>
    <row r="2685" spans="1:41" ht="15" x14ac:dyDescent="0.25">
      <c r="A2685">
        <v>2020</v>
      </c>
      <c r="B2685" s="5" t="s">
        <v>1808</v>
      </c>
      <c r="C2685" s="5" t="s">
        <v>363</v>
      </c>
      <c r="D2685" s="5" t="s">
        <v>91</v>
      </c>
      <c r="E2685" s="5" t="s">
        <v>115</v>
      </c>
      <c r="F2685" s="5" t="s">
        <v>116</v>
      </c>
      <c r="G2685" s="5" t="s">
        <v>94</v>
      </c>
      <c r="H2685" s="5" t="s">
        <v>319</v>
      </c>
      <c r="I2685">
        <v>845.67602054459121</v>
      </c>
      <c r="J2685">
        <v>435.04123960162622</v>
      </c>
      <c r="K2685">
        <v>144.38371082468632</v>
      </c>
      <c r="L2685">
        <v>533.18841783116306</v>
      </c>
      <c r="M2685">
        <v>1412.7688276140511</v>
      </c>
      <c r="N2685">
        <v>142.32108638433365</v>
      </c>
      <c r="O2685">
        <v>1172.6432468292951</v>
      </c>
      <c r="P2685">
        <v>3087.7405367101733</v>
      </c>
      <c r="Q2685">
        <v>74.960209431889822</v>
      </c>
      <c r="R2685">
        <v>1365.3713315294515</v>
      </c>
      <c r="S2685">
        <v>2423.5837174143771</v>
      </c>
      <c r="T2685">
        <v>2160.599101269413</v>
      </c>
      <c r="U2685">
        <v>123.75746642115969</v>
      </c>
      <c r="V2685">
        <v>0</v>
      </c>
      <c r="W2685">
        <v>832.26896168229894</v>
      </c>
      <c r="X2685">
        <v>250.96839117262482</v>
      </c>
      <c r="Y2685">
        <v>2542.7652515146146</v>
      </c>
      <c r="Z2685">
        <v>893.83830122682593</v>
      </c>
      <c r="AA2685">
        <v>34209.360270786296</v>
      </c>
      <c r="AB2685">
        <v>422.83801027229561</v>
      </c>
      <c r="AC2685">
        <v>889.04269940300605</v>
      </c>
      <c r="AD2685">
        <v>752.16362918039897</v>
      </c>
      <c r="AE2685">
        <v>2874.3084101202408</v>
      </c>
      <c r="AF2685">
        <v>1246.5317693208747</v>
      </c>
      <c r="AG2685">
        <v>9360.4373308119702</v>
      </c>
      <c r="AH2685">
        <v>1681.0389188874192</v>
      </c>
      <c r="AI2685">
        <v>421.80669805211932</v>
      </c>
      <c r="AJ2685">
        <v>1974.9629016376734</v>
      </c>
      <c r="AK2685">
        <v>633.22570318826706</v>
      </c>
      <c r="AL2685">
        <v>72907.5859375</v>
      </c>
      <c r="AM2685">
        <v>60599.3046875</v>
      </c>
      <c r="AN2685">
        <v>12308.2890625</v>
      </c>
      <c r="AO2685" s="5" t="s">
        <v>3226</v>
      </c>
    </row>
    <row r="2686" spans="1:41" ht="15" x14ac:dyDescent="0.25">
      <c r="A2686">
        <v>2020</v>
      </c>
      <c r="B2686" s="5" t="s">
        <v>1807</v>
      </c>
      <c r="C2686" s="5" t="s">
        <v>363</v>
      </c>
      <c r="D2686" s="5" t="s">
        <v>91</v>
      </c>
      <c r="E2686" s="5" t="s">
        <v>115</v>
      </c>
      <c r="F2686" s="5" t="s">
        <v>116</v>
      </c>
      <c r="G2686" s="5" t="s">
        <v>94</v>
      </c>
      <c r="H2686" s="5" t="s">
        <v>319</v>
      </c>
      <c r="I2686">
        <v>391.28803889904543</v>
      </c>
      <c r="J2686">
        <v>522.55405164669401</v>
      </c>
      <c r="K2686">
        <v>116.32887642944594</v>
      </c>
      <c r="L2686">
        <v>546.74571921839595</v>
      </c>
      <c r="M2686">
        <v>1968.734041663339</v>
      </c>
      <c r="N2686">
        <v>239.00296430049801</v>
      </c>
      <c r="O2686">
        <v>861.975823637389</v>
      </c>
      <c r="P2686">
        <v>2220.6124975140965</v>
      </c>
      <c r="Q2686">
        <v>56.186847315422391</v>
      </c>
      <c r="R2686">
        <v>701.89080179717064</v>
      </c>
      <c r="S2686">
        <v>1956.4401944952272</v>
      </c>
      <c r="T2686">
        <v>1358.9327837439821</v>
      </c>
      <c r="U2686">
        <v>317.2605720803071</v>
      </c>
      <c r="V2686">
        <v>378.59761601583313</v>
      </c>
      <c r="W2686">
        <v>290.82219107361482</v>
      </c>
      <c r="X2686">
        <v>154.00998644675107</v>
      </c>
      <c r="Y2686">
        <v>3426.4141784673166</v>
      </c>
      <c r="Z2686">
        <v>581.64438214722963</v>
      </c>
      <c r="AA2686">
        <v>34525.965768971917</v>
      </c>
      <c r="AB2686">
        <v>0</v>
      </c>
      <c r="AC2686">
        <v>1333.6576915015842</v>
      </c>
      <c r="AD2686">
        <v>737.65513224653535</v>
      </c>
      <c r="AE2686">
        <v>1041.6722116636749</v>
      </c>
      <c r="AF2686">
        <v>1452.4282029601682</v>
      </c>
      <c r="AG2686">
        <v>19915.503644721142</v>
      </c>
      <c r="AH2686">
        <v>2476.7475327069305</v>
      </c>
      <c r="AI2686">
        <v>371.19486933395928</v>
      </c>
      <c r="AJ2686">
        <v>3639.1032121548892</v>
      </c>
      <c r="AK2686">
        <v>2589.8517976669518</v>
      </c>
      <c r="AL2686">
        <v>84173.21875</v>
      </c>
      <c r="AM2686">
        <v>71290.5234375</v>
      </c>
      <c r="AN2686">
        <v>12882.693359375</v>
      </c>
      <c r="AO2686" s="5" t="s">
        <v>3225</v>
      </c>
    </row>
    <row r="2687" spans="1:41" ht="15" x14ac:dyDescent="0.25">
      <c r="A2687">
        <v>2020</v>
      </c>
      <c r="B2687" s="5" t="s">
        <v>803</v>
      </c>
      <c r="C2687" s="5" t="s">
        <v>363</v>
      </c>
      <c r="D2687" s="5" t="s">
        <v>91</v>
      </c>
      <c r="E2687" s="5" t="s">
        <v>115</v>
      </c>
      <c r="F2687" s="5" t="s">
        <v>116</v>
      </c>
      <c r="G2687" s="5" t="s">
        <v>94</v>
      </c>
      <c r="H2687" s="5" t="s">
        <v>319</v>
      </c>
      <c r="I2687">
        <v>710</v>
      </c>
      <c r="J2687">
        <v>619</v>
      </c>
      <c r="K2687">
        <v>145</v>
      </c>
      <c r="L2687">
        <v>235</v>
      </c>
      <c r="M2687">
        <v>600</v>
      </c>
      <c r="N2687">
        <v>139</v>
      </c>
      <c r="O2687">
        <v>1243.816</v>
      </c>
      <c r="P2687">
        <v>2870.5619999999999</v>
      </c>
      <c r="Q2687">
        <v>41.081596132075468</v>
      </c>
      <c r="R2687">
        <v>1046.3408113333501</v>
      </c>
      <c r="S2687">
        <v>3100</v>
      </c>
      <c r="T2687">
        <v>2095</v>
      </c>
      <c r="U2687">
        <v>0</v>
      </c>
      <c r="V2687">
        <v>120</v>
      </c>
      <c r="W2687">
        <v>357</v>
      </c>
      <c r="X2687">
        <v>396.09460715327492</v>
      </c>
      <c r="Y2687">
        <v>2280</v>
      </c>
      <c r="Z2687">
        <v>1588.360311332</v>
      </c>
      <c r="AA2687">
        <v>7616.366646663244</v>
      </c>
      <c r="AB2687">
        <v>274</v>
      </c>
      <c r="AC2687">
        <v>580.60799999999995</v>
      </c>
      <c r="AD2687">
        <v>512.87490305999995</v>
      </c>
      <c r="AE2687">
        <v>3787.0808000000002</v>
      </c>
      <c r="AF2687">
        <v>1215.9760957999999</v>
      </c>
      <c r="AG2687">
        <v>1594</v>
      </c>
      <c r="AH2687">
        <v>2748</v>
      </c>
      <c r="AI2687">
        <v>273</v>
      </c>
      <c r="AJ2687">
        <v>1879</v>
      </c>
      <c r="AK2687">
        <v>684</v>
      </c>
      <c r="AL2687">
        <v>38751.1640625</v>
      </c>
      <c r="AM2687">
        <v>26322.375</v>
      </c>
      <c r="AN2687">
        <v>12428.78515625</v>
      </c>
      <c r="AO2687" s="5" t="s">
        <v>1280</v>
      </c>
    </row>
    <row r="2688" spans="1:41" ht="15" x14ac:dyDescent="0.25">
      <c r="A2688">
        <v>2020</v>
      </c>
      <c r="B2688" s="5" t="s">
        <v>1806</v>
      </c>
      <c r="C2688" s="5" t="s">
        <v>363</v>
      </c>
      <c r="D2688" s="5" t="s">
        <v>91</v>
      </c>
      <c r="E2688" s="5" t="s">
        <v>115</v>
      </c>
      <c r="F2688" s="5" t="s">
        <v>116</v>
      </c>
      <c r="G2688" s="5" t="s">
        <v>94</v>
      </c>
      <c r="H2688" s="5" t="s">
        <v>319</v>
      </c>
      <c r="I2688">
        <v>2340.6899420207292</v>
      </c>
      <c r="J2688">
        <v>342.80127297328755</v>
      </c>
      <c r="K2688">
        <v>171.40063648664378</v>
      </c>
      <c r="L2688">
        <v>482.06429011868568</v>
      </c>
      <c r="M2688">
        <v>1719.3626347566455</v>
      </c>
      <c r="N2688">
        <v>140.60208461794997</v>
      </c>
      <c r="O2688">
        <v>626.68357715429136</v>
      </c>
      <c r="P2688">
        <v>3927.2170835002257</v>
      </c>
      <c r="Q2688">
        <v>50.50962506465784</v>
      </c>
      <c r="R2688">
        <v>643.00332806927042</v>
      </c>
      <c r="S2688">
        <v>1499.7555692581332</v>
      </c>
      <c r="T2688">
        <v>1965.751049706196</v>
      </c>
      <c r="U2688">
        <v>365.54100938190027</v>
      </c>
      <c r="V2688">
        <v>0</v>
      </c>
      <c r="W2688">
        <v>578.47714814242283</v>
      </c>
      <c r="X2688">
        <v>849.50440458692822</v>
      </c>
      <c r="Y2688">
        <v>851.64691254301135</v>
      </c>
      <c r="Z2688">
        <v>267.81349451038091</v>
      </c>
      <c r="AA2688">
        <v>27095.97698079162</v>
      </c>
      <c r="AB2688">
        <v>311.73490761008338</v>
      </c>
      <c r="AC2688">
        <v>1331.0659230760998</v>
      </c>
      <c r="AD2688">
        <v>785.97904368906597</v>
      </c>
      <c r="AE2688">
        <v>2175.2883278111181</v>
      </c>
      <c r="AF2688">
        <v>1017.6912791394475</v>
      </c>
      <c r="AG2688">
        <v>4928.7439349041979</v>
      </c>
      <c r="AH2688">
        <v>1437.6228385317247</v>
      </c>
      <c r="AI2688">
        <v>544.19702084509402</v>
      </c>
      <c r="AJ2688">
        <v>727.64044022557243</v>
      </c>
      <c r="AK2688">
        <v>2294.6260209649436</v>
      </c>
      <c r="AL2688">
        <v>59473.390625</v>
      </c>
      <c r="AM2688">
        <v>46688.296875</v>
      </c>
      <c r="AN2688">
        <v>12785.095703125</v>
      </c>
      <c r="AO2688" s="5" t="s">
        <v>3227</v>
      </c>
    </row>
    <row r="2689" spans="1:41" ht="15" x14ac:dyDescent="0.25">
      <c r="A2689">
        <v>2020</v>
      </c>
      <c r="B2689" s="5" t="s">
        <v>1806</v>
      </c>
      <c r="C2689" s="5" t="s">
        <v>363</v>
      </c>
      <c r="D2689" s="5" t="s">
        <v>91</v>
      </c>
      <c r="E2689" s="5" t="s">
        <v>115</v>
      </c>
      <c r="F2689" s="5" t="s">
        <v>116</v>
      </c>
      <c r="G2689" s="5" t="s">
        <v>97</v>
      </c>
      <c r="H2689" s="5" t="s">
        <v>319</v>
      </c>
      <c r="I2689">
        <v>2490.9</v>
      </c>
      <c r="J2689">
        <v>327.04000000000002</v>
      </c>
      <c r="K2689">
        <v>189</v>
      </c>
      <c r="L2689">
        <v>516.90855044217597</v>
      </c>
      <c r="M2689">
        <v>1845.7499999999991</v>
      </c>
      <c r="N2689">
        <v>156.01500516895291</v>
      </c>
      <c r="O2689">
        <v>681.52499999999998</v>
      </c>
      <c r="P2689">
        <v>4256.2260000000006</v>
      </c>
      <c r="Q2689">
        <v>54.894842780400012</v>
      </c>
      <c r="R2689">
        <v>689.13397856466213</v>
      </c>
      <c r="S2689">
        <v>1624</v>
      </c>
      <c r="T2689">
        <v>2128.1</v>
      </c>
      <c r="U2689">
        <v>300</v>
      </c>
      <c r="V2689">
        <v>0</v>
      </c>
      <c r="W2689">
        <v>608.12184979942003</v>
      </c>
      <c r="X2689">
        <v>975.10799999999995</v>
      </c>
      <c r="Y2689">
        <v>965</v>
      </c>
      <c r="Z2689">
        <v>291.05614253091233</v>
      </c>
      <c r="AA2689">
        <v>29474.428281895202</v>
      </c>
      <c r="AB2689">
        <v>291</v>
      </c>
      <c r="AC2689">
        <v>1476.97759</v>
      </c>
      <c r="AD2689">
        <v>854.21730960719992</v>
      </c>
      <c r="AE2689">
        <v>2363.7235800416111</v>
      </c>
      <c r="AF2689">
        <v>1091.2513842668161</v>
      </c>
      <c r="AG2689">
        <v>5350.0600761375099</v>
      </c>
      <c r="AH2689">
        <v>1553.365</v>
      </c>
      <c r="AI2689">
        <v>572.09050898611213</v>
      </c>
      <c r="AJ2689">
        <v>793.72049952349823</v>
      </c>
      <c r="AK2689">
        <v>2222</v>
      </c>
      <c r="AL2689">
        <v>64141.60546875</v>
      </c>
      <c r="AM2689">
        <v>50597.328125</v>
      </c>
      <c r="AN2689">
        <v>13544.279296875</v>
      </c>
      <c r="AO2689" s="5" t="s">
        <v>3229</v>
      </c>
    </row>
    <row r="2690" spans="1:41" ht="15" x14ac:dyDescent="0.25">
      <c r="A2690">
        <v>2020</v>
      </c>
      <c r="B2690" s="5" t="s">
        <v>1807</v>
      </c>
      <c r="C2690" s="5" t="s">
        <v>363</v>
      </c>
      <c r="D2690" s="5" t="s">
        <v>91</v>
      </c>
      <c r="E2690" s="5" t="s">
        <v>115</v>
      </c>
      <c r="F2690" s="5" t="s">
        <v>116</v>
      </c>
      <c r="G2690" s="5" t="s">
        <v>97</v>
      </c>
      <c r="H2690" s="5" t="s">
        <v>319</v>
      </c>
      <c r="I2690">
        <v>377.4</v>
      </c>
      <c r="J2690">
        <v>565.79999999999995</v>
      </c>
      <c r="K2690">
        <v>125.7607143639771</v>
      </c>
      <c r="L2690">
        <v>591.3445999999999</v>
      </c>
      <c r="M2690">
        <v>2094.3281249999991</v>
      </c>
      <c r="N2690">
        <v>262</v>
      </c>
      <c r="O2690">
        <v>1071.7249999999999</v>
      </c>
      <c r="P2690">
        <v>2385.5758244676158</v>
      </c>
      <c r="Q2690">
        <v>67.423153453783598</v>
      </c>
      <c r="R2690">
        <v>772.56820960620928</v>
      </c>
      <c r="S2690">
        <v>2347.6912081592259</v>
      </c>
      <c r="T2690">
        <v>1533.563998831836</v>
      </c>
      <c r="U2690">
        <v>334.53648336959998</v>
      </c>
      <c r="V2690">
        <v>403</v>
      </c>
      <c r="W2690">
        <v>303.62222087999999</v>
      </c>
      <c r="X2690">
        <v>173.891111145</v>
      </c>
      <c r="Y2690">
        <v>3857</v>
      </c>
      <c r="Z2690">
        <v>697.94999999999993</v>
      </c>
      <c r="AA2690">
        <v>37257.270140105829</v>
      </c>
      <c r="AB2690">
        <v>313</v>
      </c>
      <c r="AC2690">
        <v>1454.1</v>
      </c>
      <c r="AD2690">
        <v>885.17219872163423</v>
      </c>
      <c r="AE2690">
        <v>1087.519591152</v>
      </c>
      <c r="AF2690">
        <v>1570.945827861472</v>
      </c>
      <c r="AG2690">
        <v>22080</v>
      </c>
      <c r="AH2690">
        <v>2796.701237997243</v>
      </c>
      <c r="AI2690">
        <v>387.53236192320009</v>
      </c>
      <c r="AJ2690">
        <v>4260.1939242212766</v>
      </c>
      <c r="AK2690">
        <v>3051.838282603313</v>
      </c>
      <c r="AL2690">
        <v>93109.453125</v>
      </c>
      <c r="AM2690">
        <v>78024.6328125</v>
      </c>
      <c r="AN2690">
        <v>15084.826171875</v>
      </c>
      <c r="AO2690" s="5" t="s">
        <v>3230</v>
      </c>
    </row>
    <row r="2691" spans="1:41" ht="15" x14ac:dyDescent="0.25">
      <c r="A2691">
        <v>2020</v>
      </c>
      <c r="B2691" s="5" t="s">
        <v>1808</v>
      </c>
      <c r="C2691" s="5" t="s">
        <v>363</v>
      </c>
      <c r="D2691" s="5" t="s">
        <v>91</v>
      </c>
      <c r="E2691" s="5" t="s">
        <v>115</v>
      </c>
      <c r="F2691" s="5" t="s">
        <v>116</v>
      </c>
      <c r="G2691" s="5" t="s">
        <v>97</v>
      </c>
      <c r="H2691" s="5" t="s">
        <v>319</v>
      </c>
      <c r="I2691">
        <v>905.34625862400003</v>
      </c>
      <c r="J2691">
        <v>465.125</v>
      </c>
      <c r="K2691">
        <v>178.4630979887923</v>
      </c>
      <c r="L2691">
        <v>584.83040000000005</v>
      </c>
      <c r="M2691">
        <v>1506.5875000000001</v>
      </c>
      <c r="N2691">
        <v>150.97626720267741</v>
      </c>
      <c r="O2691">
        <v>1136.91032</v>
      </c>
      <c r="P2691">
        <v>3305.6090921343748</v>
      </c>
      <c r="Q2691">
        <v>79.098663311307348</v>
      </c>
      <c r="R2691">
        <v>1470.9616915491031</v>
      </c>
      <c r="S2691">
        <v>2543.683820543999</v>
      </c>
      <c r="T2691">
        <v>2223.5566385593738</v>
      </c>
      <c r="U2691">
        <v>131.19077779200001</v>
      </c>
      <c r="V2691">
        <v>0</v>
      </c>
      <c r="W2691">
        <v>875.23554118491268</v>
      </c>
      <c r="X2691">
        <v>263.40835726959801</v>
      </c>
      <c r="Y2691">
        <v>2758.9132</v>
      </c>
      <c r="Z2691">
        <v>942.72635378073596</v>
      </c>
      <c r="AA2691">
        <v>36726.771625637033</v>
      </c>
      <c r="AB2691">
        <v>410</v>
      </c>
      <c r="AC2691">
        <v>928.89767000000006</v>
      </c>
      <c r="AD2691">
        <v>793.68958692157798</v>
      </c>
      <c r="AE2691">
        <v>3096.3254335213328</v>
      </c>
      <c r="AF2691">
        <v>1343.669487836826</v>
      </c>
      <c r="AG2691">
        <v>10419.18286291959</v>
      </c>
      <c r="AH2691">
        <v>1821.81464034276</v>
      </c>
      <c r="AI2691">
        <v>442.71475343999998</v>
      </c>
      <c r="AJ2691">
        <v>2120.088213992517</v>
      </c>
      <c r="AK2691">
        <v>704.57912238374979</v>
      </c>
      <c r="AL2691">
        <v>78330.34375</v>
      </c>
      <c r="AM2691">
        <v>65429.71484375</v>
      </c>
      <c r="AN2691">
        <v>12900.642578125</v>
      </c>
      <c r="AO2691" s="5" t="s">
        <v>3228</v>
      </c>
    </row>
    <row r="2692" spans="1:41" ht="15" x14ac:dyDescent="0.25">
      <c r="A2692">
        <v>2020</v>
      </c>
      <c r="B2692" s="5" t="s">
        <v>803</v>
      </c>
      <c r="C2692" s="5" t="s">
        <v>363</v>
      </c>
      <c r="D2692" s="5" t="s">
        <v>91</v>
      </c>
      <c r="E2692" s="5" t="s">
        <v>115</v>
      </c>
      <c r="F2692" s="5" t="s">
        <v>116</v>
      </c>
      <c r="G2692" s="5" t="s">
        <v>97</v>
      </c>
      <c r="H2692" s="5" t="s">
        <v>319</v>
      </c>
      <c r="I2692">
        <v>753.56812094374959</v>
      </c>
      <c r="J2692">
        <v>670.68239479199997</v>
      </c>
      <c r="K2692">
        <v>152.96631188999999</v>
      </c>
      <c r="L2692">
        <v>253.12463820000011</v>
      </c>
      <c r="M2692">
        <v>636.72479999999996</v>
      </c>
      <c r="N2692">
        <v>147.55502995392379</v>
      </c>
      <c r="O2692">
        <v>885.93299999999999</v>
      </c>
      <c r="P2692">
        <v>3116</v>
      </c>
      <c r="Q2692">
        <v>43.587573496132073</v>
      </c>
      <c r="R2692">
        <v>1102.00100785889</v>
      </c>
      <c r="S2692">
        <v>3292.9637160000002</v>
      </c>
      <c r="T2692">
        <v>2158.480595</v>
      </c>
      <c r="U2692">
        <v>0</v>
      </c>
      <c r="V2692">
        <v>127</v>
      </c>
      <c r="W2692">
        <v>379.96661717699988</v>
      </c>
      <c r="X2692">
        <v>428.74554118527072</v>
      </c>
      <c r="Y2692">
        <v>2845.5421999999999</v>
      </c>
      <c r="Z2692">
        <v>1687.231577620041</v>
      </c>
      <c r="AA2692">
        <v>8398.4235166457947</v>
      </c>
      <c r="AB2692">
        <v>274</v>
      </c>
      <c r="AC2692">
        <v>616.32409999999993</v>
      </c>
      <c r="AD2692">
        <v>544.80002153036389</v>
      </c>
      <c r="AE2692">
        <v>4018.8804416063999</v>
      </c>
      <c r="AF2692">
        <v>1309.759614081803</v>
      </c>
      <c r="AG2692">
        <v>1733</v>
      </c>
      <c r="AH2692">
        <v>3003.7929600323432</v>
      </c>
      <c r="AI2692">
        <v>289.70978400000001</v>
      </c>
      <c r="AJ2692">
        <v>2033.8900286400001</v>
      </c>
      <c r="AK2692">
        <v>725.86627199999998</v>
      </c>
      <c r="AL2692">
        <v>41630.5234375</v>
      </c>
      <c r="AM2692">
        <v>28856.5703125</v>
      </c>
      <c r="AN2692">
        <v>12773.9501953125</v>
      </c>
      <c r="AO2692" s="5" t="s">
        <v>1281</v>
      </c>
    </row>
    <row r="2693" spans="1:41" ht="15" x14ac:dyDescent="0.25">
      <c r="A2693">
        <v>2020</v>
      </c>
      <c r="B2693" s="5" t="s">
        <v>1807</v>
      </c>
      <c r="C2693" s="5" t="s">
        <v>363</v>
      </c>
      <c r="D2693" s="5" t="s">
        <v>91</v>
      </c>
      <c r="E2693" s="5" t="s">
        <v>27</v>
      </c>
      <c r="F2693" s="5" t="s">
        <v>27</v>
      </c>
      <c r="G2693" s="5" t="s">
        <v>94</v>
      </c>
      <c r="H2693" s="5" t="s">
        <v>319</v>
      </c>
      <c r="I2693">
        <v>1078.6859450730442</v>
      </c>
      <c r="J2693">
        <v>3657.878361526858</v>
      </c>
      <c r="K2693">
        <v>42.301409610707616</v>
      </c>
      <c r="L2693">
        <v>316.20303684003943</v>
      </c>
      <c r="M2693">
        <v>13290.441940159164</v>
      </c>
      <c r="N2693">
        <v>1419.2122924392404</v>
      </c>
      <c r="O2693">
        <v>198.30900825499731</v>
      </c>
      <c r="P2693">
        <v>4021.0662440698393</v>
      </c>
      <c r="Q2693">
        <v>732.87192150550936</v>
      </c>
      <c r="R2693">
        <v>2280.7545266281199</v>
      </c>
      <c r="S2693">
        <v>5181.9226773116825</v>
      </c>
      <c r="T2693">
        <v>211.50704805353806</v>
      </c>
      <c r="U2693">
        <v>158.63028604015355</v>
      </c>
      <c r="V2693">
        <v>4817.0730194193293</v>
      </c>
      <c r="W2693">
        <v>2099.2074519313651</v>
      </c>
      <c r="X2693">
        <v>3365.1180982544124</v>
      </c>
      <c r="Y2693">
        <v>43438.25999399538</v>
      </c>
      <c r="Z2693">
        <v>136.42204599453206</v>
      </c>
      <c r="AA2693">
        <v>32356.130433054677</v>
      </c>
      <c r="AB2693"/>
      <c r="AC2693">
        <v>1594.2343747035432</v>
      </c>
      <c r="AD2693">
        <v>4152.9408885312196</v>
      </c>
      <c r="AE2693">
        <v>8002.0106586591619</v>
      </c>
      <c r="AF2693">
        <v>5853.0551137702778</v>
      </c>
      <c r="AG2693">
        <v>44401.674597879246</v>
      </c>
      <c r="AH2693">
        <v>12931.067512343012</v>
      </c>
      <c r="AI2693">
        <v>206.2193718521996</v>
      </c>
      <c r="AJ2693">
        <v>7081.815549067057</v>
      </c>
      <c r="AK2693">
        <v>552.75430586639936</v>
      </c>
      <c r="AL2693">
        <v>203577.765625</v>
      </c>
      <c r="AM2693">
        <v>161345.96875</v>
      </c>
      <c r="AN2693">
        <v>42231.7890625</v>
      </c>
      <c r="AO2693" s="5" t="s">
        <v>3233</v>
      </c>
    </row>
    <row r="2694" spans="1:41" ht="15" x14ac:dyDescent="0.25">
      <c r="A2694">
        <v>2020</v>
      </c>
      <c r="B2694" s="5" t="s">
        <v>1808</v>
      </c>
      <c r="C2694" s="5" t="s">
        <v>363</v>
      </c>
      <c r="D2694" s="5" t="s">
        <v>91</v>
      </c>
      <c r="E2694" s="5" t="s">
        <v>27</v>
      </c>
      <c r="F2694" s="5" t="s">
        <v>27</v>
      </c>
      <c r="G2694" s="5" t="s">
        <v>94</v>
      </c>
      <c r="H2694" s="5" t="s">
        <v>319</v>
      </c>
      <c r="I2694">
        <v>639.41357650932514</v>
      </c>
      <c r="J2694">
        <v>4501.1565487184744</v>
      </c>
      <c r="K2694">
        <v>41.252488807053233</v>
      </c>
      <c r="L2694">
        <v>295.98660719060695</v>
      </c>
      <c r="M2694">
        <v>10112.918717021577</v>
      </c>
      <c r="N2694">
        <v>610.53683434438778</v>
      </c>
      <c r="O2694">
        <v>743.54261372622307</v>
      </c>
      <c r="P2694">
        <v>4285.5146965895037</v>
      </c>
      <c r="Q2694">
        <v>0</v>
      </c>
      <c r="R2694">
        <v>1936.2315454639297</v>
      </c>
      <c r="S2694">
        <v>5053.4298788640208</v>
      </c>
      <c r="T2694">
        <v>0</v>
      </c>
      <c r="U2694">
        <v>154.69683302644961</v>
      </c>
      <c r="V2694">
        <v>10257.431341873786</v>
      </c>
      <c r="W2694">
        <v>1634.6298689794844</v>
      </c>
      <c r="X2694">
        <v>2848.0213114822827</v>
      </c>
      <c r="Y2694">
        <v>19748.628499139453</v>
      </c>
      <c r="Z2694">
        <v>3619.9863351720946</v>
      </c>
      <c r="AA2694">
        <v>32059.42247523347</v>
      </c>
      <c r="AB2694">
        <v>175.32307742997622</v>
      </c>
      <c r="AC2694">
        <v>963.7612697547811</v>
      </c>
      <c r="AD2694">
        <v>1434.9196628185382</v>
      </c>
      <c r="AE2694">
        <v>4711.245640770615</v>
      </c>
      <c r="AF2694">
        <v>5753.9906497736829</v>
      </c>
      <c r="AG2694">
        <v>23636.917854485349</v>
      </c>
      <c r="AH2694">
        <v>11326.643624545082</v>
      </c>
      <c r="AI2694">
        <v>402.21176586876902</v>
      </c>
      <c r="AJ2694">
        <v>4963.1900595985917</v>
      </c>
      <c r="AK2694">
        <v>2045.0921326096638</v>
      </c>
      <c r="AL2694">
        <v>153956.09375</v>
      </c>
      <c r="AM2694">
        <v>118138.1015625</v>
      </c>
      <c r="AN2694">
        <v>35817.984375</v>
      </c>
      <c r="AO2694" s="5" t="s">
        <v>3232</v>
      </c>
    </row>
    <row r="2695" spans="1:41" ht="15" x14ac:dyDescent="0.25">
      <c r="A2695">
        <v>2020</v>
      </c>
      <c r="B2695" s="5" t="s">
        <v>803</v>
      </c>
      <c r="C2695" s="5" t="s">
        <v>363</v>
      </c>
      <c r="D2695" s="5" t="s">
        <v>91</v>
      </c>
      <c r="E2695" s="5" t="s">
        <v>27</v>
      </c>
      <c r="F2695" s="5" t="s">
        <v>27</v>
      </c>
      <c r="G2695" s="5" t="s">
        <v>94</v>
      </c>
      <c r="H2695" s="5" t="s">
        <v>319</v>
      </c>
      <c r="I2695">
        <v>3120</v>
      </c>
      <c r="J2695">
        <v>9250</v>
      </c>
      <c r="K2695">
        <v>0</v>
      </c>
      <c r="L2695">
        <v>350</v>
      </c>
      <c r="M2695">
        <v>6225</v>
      </c>
      <c r="N2695">
        <v>1187</v>
      </c>
      <c r="O2695">
        <v>459.95</v>
      </c>
      <c r="P2695">
        <v>805</v>
      </c>
      <c r="Q2695">
        <v>2502.3453882600002</v>
      </c>
      <c r="R2695">
        <v>2163.3947666437498</v>
      </c>
      <c r="S2695">
        <v>4900</v>
      </c>
      <c r="T2695">
        <v>0</v>
      </c>
      <c r="U2695">
        <v>150</v>
      </c>
      <c r="V2695">
        <v>3400</v>
      </c>
      <c r="W2695">
        <v>2750</v>
      </c>
      <c r="X2695">
        <v>1187.6421634914179</v>
      </c>
      <c r="Y2695">
        <v>3625</v>
      </c>
      <c r="Z2695">
        <v>1932.170515</v>
      </c>
      <c r="AA2695">
        <v>56730.084530084627</v>
      </c>
      <c r="AB2695">
        <v>136</v>
      </c>
      <c r="AC2695">
        <v>1128.0675000000001</v>
      </c>
      <c r="AD2695">
        <v>4738.5702544000014</v>
      </c>
      <c r="AE2695">
        <v>4791.2234999999991</v>
      </c>
      <c r="AF2695">
        <v>2752.4079858000009</v>
      </c>
      <c r="AG2695">
        <v>37687</v>
      </c>
      <c r="AH2695">
        <v>4366.7494724616618</v>
      </c>
      <c r="AI2695">
        <v>390</v>
      </c>
      <c r="AJ2695">
        <v>7640</v>
      </c>
      <c r="AK2695">
        <v>1994</v>
      </c>
      <c r="AL2695">
        <v>166361.609375</v>
      </c>
      <c r="AM2695">
        <v>139213.6875</v>
      </c>
      <c r="AN2695">
        <v>27147.912109375</v>
      </c>
      <c r="AO2695" s="5" t="s">
        <v>1282</v>
      </c>
    </row>
    <row r="2696" spans="1:41" ht="15" x14ac:dyDescent="0.25">
      <c r="A2696">
        <v>2020</v>
      </c>
      <c r="B2696" s="5" t="s">
        <v>1806</v>
      </c>
      <c r="C2696" s="5" t="s">
        <v>363</v>
      </c>
      <c r="D2696" s="5" t="s">
        <v>91</v>
      </c>
      <c r="E2696" s="5" t="s">
        <v>27</v>
      </c>
      <c r="F2696" s="5" t="s">
        <v>27</v>
      </c>
      <c r="G2696" s="5" t="s">
        <v>94</v>
      </c>
      <c r="H2696" s="5" t="s">
        <v>319</v>
      </c>
      <c r="I2696">
        <v>824.86556309197317</v>
      </c>
      <c r="J2696">
        <v>5415.1888589999025</v>
      </c>
      <c r="K2696">
        <v>42.850159121660944</v>
      </c>
      <c r="L2696">
        <v>278.52603429079613</v>
      </c>
      <c r="M2696">
        <v>9696.4553822428516</v>
      </c>
      <c r="N2696">
        <v>1257.5450448229446</v>
      </c>
      <c r="O2696">
        <v>214.25079560830474</v>
      </c>
      <c r="P2696">
        <v>3076.9628011286686</v>
      </c>
      <c r="Q2696">
        <v>739.16524484865135</v>
      </c>
      <c r="R2696">
        <v>2338.1939202518925</v>
      </c>
      <c r="S2696">
        <v>4713.5175033827045</v>
      </c>
      <c r="T2696">
        <v>910.5658813352951</v>
      </c>
      <c r="U2696">
        <v>182.77050469095019</v>
      </c>
      <c r="V2696">
        <v>4900.9869495399707</v>
      </c>
      <c r="W2696">
        <v>845.21938867476217</v>
      </c>
      <c r="X2696">
        <v>4220.6945076557222</v>
      </c>
      <c r="Y2696">
        <v>44238.504277202759</v>
      </c>
      <c r="Z2696">
        <v>1691.5100313275659</v>
      </c>
      <c r="AA2696">
        <v>30235.750897837715</v>
      </c>
      <c r="AB2696">
        <v>176.75690637685142</v>
      </c>
      <c r="AC2696">
        <v>1591.0670194255786</v>
      </c>
      <c r="AD2696">
        <v>4188.6030541423579</v>
      </c>
      <c r="AE2696">
        <v>4156.4654348011118</v>
      </c>
      <c r="AF2696">
        <v>4338.5786110681711</v>
      </c>
      <c r="AG2696">
        <v>26126.670713867217</v>
      </c>
      <c r="AH2696">
        <v>10430.944514295459</v>
      </c>
      <c r="AI2696">
        <v>0</v>
      </c>
      <c r="AJ2696">
        <v>7600.2667891263727</v>
      </c>
      <c r="AK2696">
        <v>441.35663895310773</v>
      </c>
      <c r="AL2696">
        <v>174874.234375</v>
      </c>
      <c r="AM2696">
        <v>138993.03125</v>
      </c>
      <c r="AN2696">
        <v>35881.21484375</v>
      </c>
      <c r="AO2696" s="5" t="s">
        <v>3231</v>
      </c>
    </row>
    <row r="2697" spans="1:41" ht="15" x14ac:dyDescent="0.25">
      <c r="A2697">
        <v>2020</v>
      </c>
      <c r="B2697" s="5" t="s">
        <v>803</v>
      </c>
      <c r="C2697" s="5" t="s">
        <v>363</v>
      </c>
      <c r="D2697" s="5" t="s">
        <v>91</v>
      </c>
      <c r="E2697" s="5" t="s">
        <v>27</v>
      </c>
      <c r="F2697" s="5" t="s">
        <v>27</v>
      </c>
      <c r="G2697" s="5" t="s">
        <v>97</v>
      </c>
      <c r="H2697" s="5" t="s">
        <v>319</v>
      </c>
      <c r="I2697">
        <v>3311.454277949998</v>
      </c>
      <c r="J2697">
        <v>10022.313654</v>
      </c>
      <c r="K2697">
        <v>0</v>
      </c>
      <c r="L2697">
        <v>376.99414200000012</v>
      </c>
      <c r="M2697">
        <v>6606.0197999999991</v>
      </c>
      <c r="N2697">
        <v>1260.0562629878241</v>
      </c>
      <c r="O2697">
        <v>459.95</v>
      </c>
      <c r="P2697">
        <v>874</v>
      </c>
      <c r="Q2697">
        <v>2654.98845694386</v>
      </c>
      <c r="R2697">
        <v>2278.4767519485872</v>
      </c>
      <c r="S2697">
        <v>5205.0071639999987</v>
      </c>
      <c r="T2697">
        <v>0</v>
      </c>
      <c r="U2697">
        <v>154.54515000000001</v>
      </c>
      <c r="V2697">
        <v>3622</v>
      </c>
      <c r="W2697">
        <v>2926.9137177499988</v>
      </c>
      <c r="X2697">
        <v>1285.542072335089</v>
      </c>
      <c r="Y2697">
        <v>3890</v>
      </c>
      <c r="Z2697">
        <v>2052.4430653398299</v>
      </c>
      <c r="AA2697">
        <v>62884.614947461167</v>
      </c>
      <c r="AB2697">
        <v>136</v>
      </c>
      <c r="AC2697">
        <v>1197.46057</v>
      </c>
      <c r="AD2697">
        <v>5033.5338329437618</v>
      </c>
      <c r="AE2697">
        <v>5084.4847079879992</v>
      </c>
      <c r="AF2697">
        <v>2964.69053440177</v>
      </c>
      <c r="AG2697">
        <v>40966</v>
      </c>
      <c r="AH2697">
        <v>4773.2210056787799</v>
      </c>
      <c r="AI2697">
        <v>413.87112000000002</v>
      </c>
      <c r="AJ2697">
        <v>8269.7817023999996</v>
      </c>
      <c r="AK2697">
        <v>2116.0487520000001</v>
      </c>
      <c r="AL2697">
        <v>180820.40625</v>
      </c>
      <c r="AM2697">
        <v>151864.296875</v>
      </c>
      <c r="AN2697">
        <v>28956.107421875</v>
      </c>
      <c r="AO2697" s="5" t="s">
        <v>1283</v>
      </c>
    </row>
    <row r="2698" spans="1:41" ht="15" x14ac:dyDescent="0.25">
      <c r="A2698">
        <v>2020</v>
      </c>
      <c r="B2698" s="5" t="s">
        <v>1808</v>
      </c>
      <c r="C2698" s="5" t="s">
        <v>363</v>
      </c>
      <c r="D2698" s="5" t="s">
        <v>91</v>
      </c>
      <c r="E2698" s="5" t="s">
        <v>27</v>
      </c>
      <c r="F2698" s="5" t="s">
        <v>27</v>
      </c>
      <c r="G2698" s="5" t="s">
        <v>97</v>
      </c>
      <c r="H2698" s="5" t="s">
        <v>319</v>
      </c>
      <c r="I2698">
        <v>684.53009798400001</v>
      </c>
      <c r="J2698">
        <v>4818.75</v>
      </c>
      <c r="K2698">
        <v>44.545840943898618</v>
      </c>
      <c r="L2698">
        <v>324.65440000000001</v>
      </c>
      <c r="M2698">
        <v>10786.4625</v>
      </c>
      <c r="N2698">
        <v>647.66630568105109</v>
      </c>
      <c r="O2698">
        <v>720.96751999999992</v>
      </c>
      <c r="P2698">
        <v>4587.8972592092014</v>
      </c>
      <c r="Q2698">
        <v>0</v>
      </c>
      <c r="R2698">
        <v>2085.7897358187411</v>
      </c>
      <c r="S2698">
        <v>5303.8513704959987</v>
      </c>
      <c r="T2698">
        <v>0</v>
      </c>
      <c r="U2698">
        <v>163.98847223999999</v>
      </c>
      <c r="V2698">
        <v>10821</v>
      </c>
      <c r="W2698">
        <v>1719.018999725015</v>
      </c>
      <c r="X2698">
        <v>2989.1916333413678</v>
      </c>
      <c r="Y2698">
        <v>21521.73</v>
      </c>
      <c r="Z2698">
        <v>3817.9797328094819</v>
      </c>
      <c r="AA2698">
        <v>34418.623393644993</v>
      </c>
      <c r="AB2698">
        <v>170</v>
      </c>
      <c r="AC2698">
        <v>1006.96581</v>
      </c>
      <c r="AD2698">
        <v>1514.139676879998</v>
      </c>
      <c r="AE2698">
        <v>5075.1511736606999</v>
      </c>
      <c r="AF2698">
        <v>6202.3783586450272</v>
      </c>
      <c r="AG2698">
        <v>26310.455456073068</v>
      </c>
      <c r="AH2698">
        <v>12275.173970866979</v>
      </c>
      <c r="AI2698">
        <v>422.14854240000011</v>
      </c>
      <c r="AJ2698">
        <v>5327.8979268088697</v>
      </c>
      <c r="AK2698">
        <v>2275.538110239374</v>
      </c>
      <c r="AL2698">
        <v>166036.484375</v>
      </c>
      <c r="AM2698">
        <v>127815.453125</v>
      </c>
      <c r="AN2698">
        <v>38221.04296875</v>
      </c>
      <c r="AO2698" s="5" t="s">
        <v>3235</v>
      </c>
    </row>
    <row r="2699" spans="1:41" ht="15" x14ac:dyDescent="0.25">
      <c r="A2699">
        <v>2020</v>
      </c>
      <c r="B2699" s="5" t="s">
        <v>1807</v>
      </c>
      <c r="C2699" s="5" t="s">
        <v>363</v>
      </c>
      <c r="D2699" s="5" t="s">
        <v>91</v>
      </c>
      <c r="E2699" s="5" t="s">
        <v>27</v>
      </c>
      <c r="F2699" s="5" t="s">
        <v>27</v>
      </c>
      <c r="G2699" s="5" t="s">
        <v>97</v>
      </c>
      <c r="H2699" s="5" t="s">
        <v>319</v>
      </c>
      <c r="I2699">
        <v>1040.4000000000001</v>
      </c>
      <c r="J2699">
        <v>3960.6</v>
      </c>
      <c r="K2699">
        <v>45.659486967496093</v>
      </c>
      <c r="L2699">
        <v>341.99619999999999</v>
      </c>
      <c r="M2699">
        <v>14138.296875</v>
      </c>
      <c r="N2699">
        <v>1556</v>
      </c>
      <c r="O2699">
        <v>233</v>
      </c>
      <c r="P2699">
        <v>4319.780434981054</v>
      </c>
      <c r="Q2699">
        <v>879.43243635369913</v>
      </c>
      <c r="R2699">
        <v>2510.4167723479159</v>
      </c>
      <c r="S2699">
        <v>6218.2091459352469</v>
      </c>
      <c r="T2699">
        <v>238.6870037092352</v>
      </c>
      <c r="U2699">
        <v>167.26824168479999</v>
      </c>
      <c r="V2699">
        <v>5129</v>
      </c>
      <c r="W2699">
        <v>2191.600394352</v>
      </c>
      <c r="X2699">
        <v>3799.5206592783502</v>
      </c>
      <c r="Y2699">
        <v>48995</v>
      </c>
      <c r="Z2699">
        <v>163.70099999999999</v>
      </c>
      <c r="AA2699">
        <v>34915.781945082832</v>
      </c>
      <c r="AB2699">
        <v>170</v>
      </c>
      <c r="AC2699">
        <v>1738</v>
      </c>
      <c r="AD2699">
        <v>4983.450472670962</v>
      </c>
      <c r="AE2699">
        <v>8354.2051544221158</v>
      </c>
      <c r="AF2699">
        <v>6331.0573295856329</v>
      </c>
      <c r="AG2699">
        <v>49159</v>
      </c>
      <c r="AH2699">
        <v>15014.22783139503</v>
      </c>
      <c r="AI2699">
        <v>215.29575662400001</v>
      </c>
      <c r="AJ2699">
        <v>8290.4786744771027</v>
      </c>
      <c r="AK2699">
        <v>651.35648033472205</v>
      </c>
      <c r="AL2699">
        <v>225751.453125</v>
      </c>
      <c r="AM2699">
        <v>177852.109375</v>
      </c>
      <c r="AN2699">
        <v>47899.3046875</v>
      </c>
      <c r="AO2699" s="5" t="s">
        <v>3234</v>
      </c>
    </row>
    <row r="2700" spans="1:41" ht="15" x14ac:dyDescent="0.25">
      <c r="A2700">
        <v>2020</v>
      </c>
      <c r="B2700" s="5" t="s">
        <v>1806</v>
      </c>
      <c r="C2700" s="5" t="s">
        <v>363</v>
      </c>
      <c r="D2700" s="5" t="s">
        <v>91</v>
      </c>
      <c r="E2700" s="5" t="s">
        <v>27</v>
      </c>
      <c r="F2700" s="5" t="s">
        <v>27</v>
      </c>
      <c r="G2700" s="5" t="s">
        <v>97</v>
      </c>
      <c r="H2700" s="5" t="s">
        <v>319</v>
      </c>
      <c r="I2700">
        <v>877.80000000000007</v>
      </c>
      <c r="J2700">
        <v>5166.21</v>
      </c>
      <c r="K2700">
        <v>47</v>
      </c>
      <c r="L2700">
        <v>298.65827358881279</v>
      </c>
      <c r="M2700">
        <v>10409.225</v>
      </c>
      <c r="N2700">
        <v>1395.398206231115</v>
      </c>
      <c r="O2700">
        <v>233</v>
      </c>
      <c r="P2700">
        <v>3334.7402999999999</v>
      </c>
      <c r="Q2700">
        <v>803.33916264000004</v>
      </c>
      <c r="R2700">
        <v>2505.9417402351351</v>
      </c>
      <c r="S2700">
        <v>5103</v>
      </c>
      <c r="T2700">
        <v>985.69999999999993</v>
      </c>
      <c r="U2700">
        <v>150</v>
      </c>
      <c r="V2700">
        <v>5305.5973883239722</v>
      </c>
      <c r="W2700">
        <v>888.53359165137488</v>
      </c>
      <c r="X2700">
        <v>4845.6500282016714</v>
      </c>
      <c r="Y2700">
        <v>52029</v>
      </c>
      <c r="Z2700">
        <v>1838.3105962252421</v>
      </c>
      <c r="AA2700">
        <v>32889.807664780863</v>
      </c>
      <c r="AB2700">
        <v>165</v>
      </c>
      <c r="AC2700">
        <v>1765.48001</v>
      </c>
      <c r="AD2700">
        <v>4552.2552549599995</v>
      </c>
      <c r="AE2700">
        <v>4516.520974372821</v>
      </c>
      <c r="AF2700">
        <v>4652.1769539795841</v>
      </c>
      <c r="AG2700">
        <v>28405.015697624349</v>
      </c>
      <c r="AH2700">
        <v>11270.733666138131</v>
      </c>
      <c r="AI2700">
        <v>0</v>
      </c>
      <c r="AJ2700">
        <v>8290.4786744771027</v>
      </c>
      <c r="AK2700">
        <v>587</v>
      </c>
      <c r="AL2700">
        <v>193311.5625</v>
      </c>
      <c r="AM2700">
        <v>154224.484375</v>
      </c>
      <c r="AN2700">
        <v>39087.09765625</v>
      </c>
      <c r="AO2700" s="5" t="s">
        <v>3236</v>
      </c>
    </row>
    <row r="2701" spans="1:41" ht="15" x14ac:dyDescent="0.25">
      <c r="A2701">
        <v>2020</v>
      </c>
      <c r="B2701" s="5" t="s">
        <v>1806</v>
      </c>
      <c r="C2701" s="5" t="s">
        <v>363</v>
      </c>
      <c r="D2701" s="5" t="s">
        <v>91</v>
      </c>
      <c r="E2701" s="5" t="s">
        <v>453</v>
      </c>
      <c r="F2701" s="5" t="s">
        <v>453</v>
      </c>
      <c r="G2701" s="5" t="s">
        <v>97</v>
      </c>
      <c r="H2701" s="5" t="s">
        <v>319</v>
      </c>
      <c r="I2701">
        <v>2216.82106368</v>
      </c>
      <c r="J2701">
        <v>4217</v>
      </c>
      <c r="K2701">
        <v>239</v>
      </c>
      <c r="L2701">
        <v>299</v>
      </c>
      <c r="M2701">
        <v>1035</v>
      </c>
      <c r="N2701">
        <v>83.208002756774846</v>
      </c>
      <c r="O2701">
        <v>0</v>
      </c>
      <c r="P2701">
        <v>550</v>
      </c>
      <c r="Q2701">
        <v>66</v>
      </c>
      <c r="R2701">
        <v>745.69639949361112</v>
      </c>
      <c r="S2701">
        <v>5798</v>
      </c>
      <c r="T2701">
        <v>0</v>
      </c>
      <c r="U2701"/>
      <c r="V2701">
        <v>116</v>
      </c>
      <c r="W2701">
        <v>1035.857</v>
      </c>
      <c r="X2701">
        <v>1250.44737823172</v>
      </c>
      <c r="Y2701">
        <v>2710</v>
      </c>
      <c r="Z2701">
        <v>994.5</v>
      </c>
      <c r="AA2701">
        <v>17044.794231222899</v>
      </c>
      <c r="AB2701">
        <v>0</v>
      </c>
      <c r="AC2701">
        <v>186.6236633259094</v>
      </c>
      <c r="AD2701">
        <v>2153.2167355960801</v>
      </c>
      <c r="AE2701">
        <v>1131.408212890625</v>
      </c>
      <c r="AF2701">
        <v>5862.891647681924</v>
      </c>
      <c r="AG2701">
        <v>27768.28026166734</v>
      </c>
      <c r="AH2701">
        <v>4317.4466549375002</v>
      </c>
      <c r="AI2701">
        <v>0</v>
      </c>
      <c r="AJ2701">
        <v>4930.6360248902829</v>
      </c>
      <c r="AK2701"/>
      <c r="AL2701">
        <v>84751.8203125</v>
      </c>
      <c r="AM2701">
        <v>68922.859375</v>
      </c>
      <c r="AN2701">
        <v>15828.9677734375</v>
      </c>
      <c r="AO2701" s="5" t="s">
        <v>3238</v>
      </c>
    </row>
    <row r="2702" spans="1:41" ht="15" x14ac:dyDescent="0.25">
      <c r="A2702">
        <v>2020</v>
      </c>
      <c r="B2702" s="5" t="s">
        <v>1807</v>
      </c>
      <c r="C2702" s="5" t="s">
        <v>363</v>
      </c>
      <c r="D2702" s="5" t="s">
        <v>91</v>
      </c>
      <c r="E2702" s="5" t="s">
        <v>453</v>
      </c>
      <c r="F2702" s="5" t="s">
        <v>453</v>
      </c>
      <c r="G2702" s="5" t="s">
        <v>97</v>
      </c>
      <c r="H2702" s="5" t="s">
        <v>319</v>
      </c>
      <c r="I2702">
        <v>2649.7939276799998</v>
      </c>
      <c r="J2702">
        <v>3809.1185</v>
      </c>
      <c r="K2702">
        <v>0</v>
      </c>
      <c r="L2702">
        <v>299</v>
      </c>
      <c r="M2702">
        <v>4837.7464628906237</v>
      </c>
      <c r="N2702">
        <v>58</v>
      </c>
      <c r="O2702">
        <v>0</v>
      </c>
      <c r="P2702">
        <v>500</v>
      </c>
      <c r="Q2702">
        <v>44.415779613823183</v>
      </c>
      <c r="R2702">
        <v>308.46649912698632</v>
      </c>
      <c r="S2702">
        <v>4635.6006190916669</v>
      </c>
      <c r="T2702">
        <v>0</v>
      </c>
      <c r="U2702"/>
      <c r="V2702">
        <v>328</v>
      </c>
      <c r="W2702">
        <v>1013.5461773376001</v>
      </c>
      <c r="X2702">
        <v>1111.7997008363041</v>
      </c>
      <c r="Y2702">
        <v>2211</v>
      </c>
      <c r="Z2702">
        <v>878.14799999999991</v>
      </c>
      <c r="AA2702">
        <v>16989.52387925221</v>
      </c>
      <c r="AB2702">
        <v>0</v>
      </c>
      <c r="AC2702">
        <v>187</v>
      </c>
      <c r="AD2702">
        <v>2115.2152930800989</v>
      </c>
      <c r="AE2702">
        <v>1380.1010040000001</v>
      </c>
      <c r="AF2702">
        <v>3078.040373302003</v>
      </c>
      <c r="AG2702">
        <v>35658</v>
      </c>
      <c r="AH2702">
        <v>4379.4461282314696</v>
      </c>
      <c r="AI2702">
        <v>1294</v>
      </c>
      <c r="AJ2702">
        <v>7029.4269541458261</v>
      </c>
      <c r="AK2702"/>
      <c r="AL2702">
        <v>94795.390625</v>
      </c>
      <c r="AM2702">
        <v>75408.0390625</v>
      </c>
      <c r="AN2702">
        <v>19387.353515625</v>
      </c>
      <c r="AO2702" s="5" t="s">
        <v>3237</v>
      </c>
    </row>
    <row r="2703" spans="1:41" ht="15" x14ac:dyDescent="0.25">
      <c r="A2703">
        <v>2020</v>
      </c>
      <c r="B2703" s="5" t="s">
        <v>1808</v>
      </c>
      <c r="C2703" s="5" t="s">
        <v>363</v>
      </c>
      <c r="D2703" s="5" t="s">
        <v>91</v>
      </c>
      <c r="E2703" s="5" t="s">
        <v>453</v>
      </c>
      <c r="F2703" s="5" t="s">
        <v>453</v>
      </c>
      <c r="G2703" s="5" t="s">
        <v>97</v>
      </c>
      <c r="H2703" s="5" t="s">
        <v>319</v>
      </c>
      <c r="I2703">
        <v>2400</v>
      </c>
      <c r="J2703">
        <v>4071.48</v>
      </c>
      <c r="K2703">
        <v>189.1208619095477</v>
      </c>
      <c r="L2703">
        <v>290</v>
      </c>
      <c r="M2703">
        <v>3073.6227499999991</v>
      </c>
      <c r="N2703">
        <v>54.701546087926609</v>
      </c>
      <c r="O2703">
        <v>0</v>
      </c>
      <c r="P2703">
        <v>607.24444175999997</v>
      </c>
      <c r="Q2703">
        <v>35.675316000000002</v>
      </c>
      <c r="R2703">
        <v>242.62533419926649</v>
      </c>
      <c r="S2703">
        <v>4497.7742040453113</v>
      </c>
      <c r="T2703">
        <v>107.72840038843751</v>
      </c>
      <c r="U2703"/>
      <c r="V2703">
        <v>258</v>
      </c>
      <c r="W2703">
        <v>1030.32684526105</v>
      </c>
      <c r="X2703">
        <v>2247.0086336756831</v>
      </c>
      <c r="Y2703">
        <v>1981.37952</v>
      </c>
      <c r="Z2703">
        <v>823.09114895951461</v>
      </c>
      <c r="AA2703">
        <v>15817.19060813545</v>
      </c>
      <c r="AB2703">
        <v>0</v>
      </c>
      <c r="AC2703">
        <v>45</v>
      </c>
      <c r="AD2703">
        <v>2183.725889544708</v>
      </c>
      <c r="AE2703">
        <v>1411.84636296127</v>
      </c>
      <c r="AF2703">
        <v>3838.057693180087</v>
      </c>
      <c r="AG2703">
        <v>35455.41440922764</v>
      </c>
      <c r="AH2703">
        <v>3543.8835708555248</v>
      </c>
      <c r="AI2703">
        <v>1582.51581792</v>
      </c>
      <c r="AJ2703">
        <v>5194.1109501927194</v>
      </c>
      <c r="AK2703"/>
      <c r="AL2703">
        <v>90981.5234375</v>
      </c>
      <c r="AM2703">
        <v>72525.8203125</v>
      </c>
      <c r="AN2703">
        <v>18455.70703125</v>
      </c>
      <c r="AO2703" s="5" t="s">
        <v>3239</v>
      </c>
    </row>
    <row r="2704" spans="1:41" ht="15" x14ac:dyDescent="0.25">
      <c r="A2704">
        <v>2020</v>
      </c>
      <c r="B2704" s="5" t="s">
        <v>803</v>
      </c>
      <c r="C2704" s="5" t="s">
        <v>363</v>
      </c>
      <c r="D2704" s="5" t="s">
        <v>91</v>
      </c>
      <c r="E2704" s="5" t="s">
        <v>453</v>
      </c>
      <c r="F2704" s="5" t="s">
        <v>453</v>
      </c>
      <c r="G2704" s="5" t="s">
        <v>97</v>
      </c>
      <c r="H2704" s="5" t="s">
        <v>319</v>
      </c>
      <c r="I2704">
        <v>3200</v>
      </c>
      <c r="J2704">
        <v>3322</v>
      </c>
      <c r="K2704">
        <v>121.31810943000001</v>
      </c>
      <c r="L2704">
        <v>290</v>
      </c>
      <c r="M2704">
        <v>3724.8400799999999</v>
      </c>
      <c r="N2704">
        <v>53.077348904289153</v>
      </c>
      <c r="O2704">
        <v>0</v>
      </c>
      <c r="P2704">
        <v>656</v>
      </c>
      <c r="Q2704">
        <v>85.880258609624505</v>
      </c>
      <c r="R2704">
        <v>301.10847702229421</v>
      </c>
      <c r="S2704">
        <v>4311.7547266652336</v>
      </c>
      <c r="T2704">
        <v>0</v>
      </c>
      <c r="U2704"/>
      <c r="V2704">
        <v>108</v>
      </c>
      <c r="W2704">
        <v>1409.920946146699</v>
      </c>
      <c r="X2704">
        <v>2060.2460966833928</v>
      </c>
      <c r="Y2704">
        <v>3406.05</v>
      </c>
      <c r="Z2704">
        <v>821.18839454139277</v>
      </c>
      <c r="AA2704">
        <v>17667.391895831988</v>
      </c>
      <c r="AB2704"/>
      <c r="AC2704">
        <v>0</v>
      </c>
      <c r="AD2704">
        <v>2201.7909368221608</v>
      </c>
      <c r="AE2704">
        <v>1101.7461456000001</v>
      </c>
      <c r="AF2704">
        <v>3145.4813753325229</v>
      </c>
      <c r="AG2704">
        <v>34855</v>
      </c>
      <c r="AH2704">
        <v>3152.9377556374939</v>
      </c>
      <c r="AI2704">
        <v>1551.4860960000001</v>
      </c>
      <c r="AJ2704">
        <v>5720.340060273601</v>
      </c>
      <c r="AK2704"/>
      <c r="AL2704">
        <v>93267.5625</v>
      </c>
      <c r="AM2704">
        <v>74733.265625</v>
      </c>
      <c r="AN2704">
        <v>18534.294921875</v>
      </c>
      <c r="AO2704" s="5" t="s">
        <v>1284</v>
      </c>
    </row>
    <row r="2705" spans="1:41" ht="15" x14ac:dyDescent="0.25">
      <c r="A2705">
        <v>2020</v>
      </c>
      <c r="B2705" s="5" t="s">
        <v>803</v>
      </c>
      <c r="C2705" s="5" t="s">
        <v>363</v>
      </c>
      <c r="D2705" s="5" t="s">
        <v>91</v>
      </c>
      <c r="E2705" s="5" t="s">
        <v>456</v>
      </c>
      <c r="F2705" s="5" t="s">
        <v>456</v>
      </c>
      <c r="G2705" s="5" t="s">
        <v>97</v>
      </c>
      <c r="H2705" s="5" t="s">
        <v>319</v>
      </c>
      <c r="I2705"/>
      <c r="J2705"/>
      <c r="K2705"/>
      <c r="L2705"/>
      <c r="M2705"/>
      <c r="N2705"/>
      <c r="O2705"/>
      <c r="P2705"/>
      <c r="Q2705"/>
      <c r="R2705"/>
      <c r="S2705"/>
      <c r="T2705"/>
      <c r="U2705"/>
      <c r="V2705"/>
      <c r="W2705"/>
      <c r="X2705"/>
      <c r="Y2705"/>
      <c r="Z2705"/>
      <c r="AA2705"/>
      <c r="AB2705"/>
      <c r="AC2705"/>
      <c r="AD2705"/>
      <c r="AE2705"/>
      <c r="AF2705">
        <v>39797.71887350778</v>
      </c>
      <c r="AG2705">
        <v>153552</v>
      </c>
      <c r="AH2705">
        <v>29075.858608122609</v>
      </c>
      <c r="AI2705"/>
      <c r="AJ2705"/>
      <c r="AK2705"/>
      <c r="AL2705">
        <v>222425.578125</v>
      </c>
      <c r="AM2705">
        <v>193349.71875</v>
      </c>
      <c r="AN2705">
        <v>29075.859375</v>
      </c>
      <c r="AO2705" s="5" t="s">
        <v>1285</v>
      </c>
    </row>
    <row r="2706" spans="1:41" ht="15" x14ac:dyDescent="0.25">
      <c r="A2706">
        <v>2020</v>
      </c>
      <c r="B2706" s="5" t="s">
        <v>1807</v>
      </c>
      <c r="C2706" s="5" t="s">
        <v>363</v>
      </c>
      <c r="D2706" s="5" t="s">
        <v>91</v>
      </c>
      <c r="E2706" s="5" t="s">
        <v>456</v>
      </c>
      <c r="F2706" s="5" t="s">
        <v>456</v>
      </c>
      <c r="G2706" s="5" t="s">
        <v>97</v>
      </c>
      <c r="H2706" s="5" t="s">
        <v>319</v>
      </c>
      <c r="I2706">
        <v>10038.84</v>
      </c>
      <c r="J2706"/>
      <c r="K2706">
        <v>947.74238542675744</v>
      </c>
      <c r="L2706">
        <v>2984</v>
      </c>
      <c r="M2706">
        <v>33698.723536485049</v>
      </c>
      <c r="N2706">
        <v>9031</v>
      </c>
      <c r="O2706"/>
      <c r="P2706">
        <v>13158.26798710931</v>
      </c>
      <c r="Q2706">
        <v>3574.029755816186</v>
      </c>
      <c r="R2706">
        <v>9169.0906082199126</v>
      </c>
      <c r="S2706">
        <v>19489.599999999999</v>
      </c>
      <c r="T2706">
        <v>11885.58790437328</v>
      </c>
      <c r="U2706">
        <v>2029.52133244224</v>
      </c>
      <c r="V2706">
        <v>12970</v>
      </c>
      <c r="W2706"/>
      <c r="X2706">
        <v>13188.359417336569</v>
      </c>
      <c r="Y2706">
        <v>92724</v>
      </c>
      <c r="Z2706">
        <v>13523.733</v>
      </c>
      <c r="AA2706">
        <v>160038.47340974741</v>
      </c>
      <c r="AB2706">
        <v>1151</v>
      </c>
      <c r="AC2706">
        <v>13240.3</v>
      </c>
      <c r="AD2706">
        <v>22524.479802110323</v>
      </c>
      <c r="AE2706">
        <v>17945.277597202919</v>
      </c>
      <c r="AF2706">
        <v>34557.700478115941</v>
      </c>
      <c r="AG2706">
        <v>186363</v>
      </c>
      <c r="AH2706">
        <v>53877.520103649556</v>
      </c>
      <c r="AI2706">
        <v>3718.544145177601</v>
      </c>
      <c r="AJ2706">
        <v>42170.816800719891</v>
      </c>
      <c r="AK2706">
        <v>4500.2516116234638</v>
      </c>
      <c r="AL2706">
        <v>788499.875</v>
      </c>
      <c r="AM2706">
        <v>623518.0625</v>
      </c>
      <c r="AN2706">
        <v>164981.8125</v>
      </c>
      <c r="AO2706" s="5" t="s">
        <v>3240</v>
      </c>
    </row>
    <row r="2707" spans="1:41" ht="15" x14ac:dyDescent="0.25">
      <c r="A2707">
        <v>2020</v>
      </c>
      <c r="B2707" s="5" t="s">
        <v>1808</v>
      </c>
      <c r="C2707" s="5" t="s">
        <v>363</v>
      </c>
      <c r="D2707" s="5" t="s">
        <v>91</v>
      </c>
      <c r="E2707" s="5" t="s">
        <v>456</v>
      </c>
      <c r="F2707" s="5" t="s">
        <v>456</v>
      </c>
      <c r="G2707" s="5" t="s">
        <v>97</v>
      </c>
      <c r="H2707" s="5" t="s">
        <v>319</v>
      </c>
      <c r="I2707"/>
      <c r="J2707"/>
      <c r="K2707">
        <v>1230.75591656043</v>
      </c>
      <c r="L2707">
        <v>3381.0209999999988</v>
      </c>
      <c r="M2707"/>
      <c r="N2707">
        <v>9163.3886228559495</v>
      </c>
      <c r="O2707"/>
      <c r="P2707">
        <v>16013.307312272629</v>
      </c>
      <c r="Q2707">
        <v>2130.33337173769</v>
      </c>
      <c r="R2707"/>
      <c r="S2707">
        <v>18917.381791656939</v>
      </c>
      <c r="T2707">
        <v>11855.43086048124</v>
      </c>
      <c r="U2707">
        <v>1762.329448339201</v>
      </c>
      <c r="V2707">
        <v>12967</v>
      </c>
      <c r="W2707">
        <v>3227.191407529951</v>
      </c>
      <c r="X2707">
        <v>9695.0106785553344</v>
      </c>
      <c r="Y2707">
        <v>58182</v>
      </c>
      <c r="Z2707">
        <v>15922.33017499294</v>
      </c>
      <c r="AA2707">
        <v>156122.89248733051</v>
      </c>
      <c r="AB2707"/>
      <c r="AC2707">
        <v>11527.382449999999</v>
      </c>
      <c r="AD2707">
        <v>3361.3423126226721</v>
      </c>
      <c r="AE2707">
        <v>24858.045412870772</v>
      </c>
      <c r="AF2707">
        <v>35350.7763400392</v>
      </c>
      <c r="AG2707">
        <v>149206.0893231745</v>
      </c>
      <c r="AH2707">
        <v>29338.806043951019</v>
      </c>
      <c r="AI2707">
        <v>4272.3597355200009</v>
      </c>
      <c r="AJ2707">
        <v>31209.071584394191</v>
      </c>
      <c r="AK2707">
        <v>3804.612508572186</v>
      </c>
      <c r="AL2707">
        <v>613498.875</v>
      </c>
      <c r="AM2707">
        <v>527795.9375</v>
      </c>
      <c r="AN2707">
        <v>85702.890625</v>
      </c>
      <c r="AO2707" s="5" t="s">
        <v>3242</v>
      </c>
    </row>
    <row r="2708" spans="1:41" ht="15" x14ac:dyDescent="0.25">
      <c r="A2708">
        <v>2020</v>
      </c>
      <c r="B2708" s="5" t="s">
        <v>1806</v>
      </c>
      <c r="C2708" s="5" t="s">
        <v>363</v>
      </c>
      <c r="D2708" s="5" t="s">
        <v>91</v>
      </c>
      <c r="E2708" s="5" t="s">
        <v>456</v>
      </c>
      <c r="F2708" s="5" t="s">
        <v>456</v>
      </c>
      <c r="G2708" s="5" t="s">
        <v>97</v>
      </c>
      <c r="H2708" s="5" t="s">
        <v>319</v>
      </c>
      <c r="I2708">
        <v>8090.58</v>
      </c>
      <c r="J2708"/>
      <c r="K2708">
        <v>741</v>
      </c>
      <c r="L2708">
        <v>2984</v>
      </c>
      <c r="M2708">
        <v>18636.32499999999</v>
      </c>
      <c r="N2708">
        <v>8545</v>
      </c>
      <c r="O2708"/>
      <c r="P2708">
        <v>12131.899583255001</v>
      </c>
      <c r="Q2708"/>
      <c r="R2708">
        <v>8112.0968811747789</v>
      </c>
      <c r="S2708">
        <v>14696</v>
      </c>
      <c r="T2708">
        <v>12220.473715073371</v>
      </c>
      <c r="U2708">
        <v>1818</v>
      </c>
      <c r="V2708">
        <v>10881</v>
      </c>
      <c r="W2708">
        <v>4300</v>
      </c>
      <c r="X2708">
        <v>14977.397761164941</v>
      </c>
      <c r="Y2708">
        <v>99700</v>
      </c>
      <c r="Z2708">
        <v>10495.231118325721</v>
      </c>
      <c r="AA2708">
        <v>141863.1900420922</v>
      </c>
      <c r="AB2708">
        <v>1254</v>
      </c>
      <c r="AC2708">
        <v>13843.881289999999</v>
      </c>
      <c r="AD2708">
        <v>18606.644575865579</v>
      </c>
      <c r="AE2708">
        <v>20510.093289441898</v>
      </c>
      <c r="AF2708">
        <v>33720.816459512258</v>
      </c>
      <c r="AG2708">
        <v>132575.3788820648</v>
      </c>
      <c r="AH2708">
        <v>20816.455820418862</v>
      </c>
      <c r="AI2708">
        <v>4012.7315255539211</v>
      </c>
      <c r="AJ2708">
        <v>41512.572184767567</v>
      </c>
      <c r="AK2708">
        <v>3620</v>
      </c>
      <c r="AL2708">
        <v>660664.8125</v>
      </c>
      <c r="AM2708">
        <v>546783.75</v>
      </c>
      <c r="AN2708">
        <v>113881.03125</v>
      </c>
      <c r="AO2708" s="5" t="s">
        <v>3241</v>
      </c>
    </row>
    <row r="2709" spans="1:41" ht="15" x14ac:dyDescent="0.25">
      <c r="A2709">
        <v>2020</v>
      </c>
      <c r="B2709" s="5" t="s">
        <v>1807</v>
      </c>
      <c r="C2709" s="5" t="s">
        <v>363</v>
      </c>
      <c r="D2709" s="5" t="s">
        <v>91</v>
      </c>
      <c r="E2709" s="5" t="s">
        <v>457</v>
      </c>
      <c r="F2709" s="5" t="s">
        <v>457</v>
      </c>
      <c r="G2709" s="5" t="s">
        <v>97</v>
      </c>
      <c r="H2709" s="5" t="s">
        <v>319</v>
      </c>
      <c r="I2709">
        <v>0</v>
      </c>
      <c r="J2709"/>
      <c r="K2709"/>
      <c r="L2709">
        <v>0</v>
      </c>
      <c r="M2709">
        <v>0</v>
      </c>
      <c r="N2709">
        <v>232</v>
      </c>
      <c r="O2709">
        <v>0</v>
      </c>
      <c r="P2709">
        <v>0</v>
      </c>
      <c r="Q2709">
        <v>0</v>
      </c>
      <c r="R2709"/>
      <c r="S2709">
        <v>0</v>
      </c>
      <c r="T2709">
        <v>594.34287683410616</v>
      </c>
      <c r="U2709"/>
      <c r="V2709">
        <v>180</v>
      </c>
      <c r="W2709"/>
      <c r="X2709">
        <v>138.97496260453801</v>
      </c>
      <c r="Y2709">
        <v>0</v>
      </c>
      <c r="Z2709"/>
      <c r="AA2709">
        <v>0</v>
      </c>
      <c r="AB2709">
        <v>0</v>
      </c>
      <c r="AC2709"/>
      <c r="AD2709">
        <v>0</v>
      </c>
      <c r="AE2709">
        <v>75</v>
      </c>
      <c r="AF2709"/>
      <c r="AG2709">
        <v>0</v>
      </c>
      <c r="AH2709">
        <v>0</v>
      </c>
      <c r="AI2709">
        <v>0</v>
      </c>
      <c r="AJ2709">
        <v>0</v>
      </c>
      <c r="AK2709"/>
      <c r="AL2709">
        <v>1220.31787109375</v>
      </c>
      <c r="AM2709">
        <v>487</v>
      </c>
      <c r="AN2709">
        <v>733.31787109375</v>
      </c>
      <c r="AO2709" s="5" t="s">
        <v>3244</v>
      </c>
    </row>
    <row r="2710" spans="1:41" ht="15" x14ac:dyDescent="0.25">
      <c r="A2710">
        <v>2020</v>
      </c>
      <c r="B2710" s="5" t="s">
        <v>803</v>
      </c>
      <c r="C2710" s="5" t="s">
        <v>363</v>
      </c>
      <c r="D2710" s="5" t="s">
        <v>91</v>
      </c>
      <c r="E2710" s="5" t="s">
        <v>457</v>
      </c>
      <c r="F2710" s="5" t="s">
        <v>457</v>
      </c>
      <c r="G2710" s="5" t="s">
        <v>97</v>
      </c>
      <c r="H2710" s="5" t="s">
        <v>319</v>
      </c>
      <c r="I2710">
        <v>0</v>
      </c>
      <c r="J2710"/>
      <c r="K2710">
        <v>18.988921476000002</v>
      </c>
      <c r="L2710">
        <v>0</v>
      </c>
      <c r="M2710">
        <v>0</v>
      </c>
      <c r="N2710">
        <v>212.30939561715661</v>
      </c>
      <c r="O2710">
        <v>0</v>
      </c>
      <c r="P2710">
        <v>0</v>
      </c>
      <c r="Q2710">
        <v>4</v>
      </c>
      <c r="R2710">
        <v>209.57529150985081</v>
      </c>
      <c r="S2710">
        <v>0</v>
      </c>
      <c r="T2710">
        <v>0</v>
      </c>
      <c r="U2710"/>
      <c r="V2710">
        <v>232</v>
      </c>
      <c r="W2710">
        <v>0</v>
      </c>
      <c r="X2710">
        <v>300.49216958004098</v>
      </c>
      <c r="Y2710">
        <v>0</v>
      </c>
      <c r="Z2710"/>
      <c r="AA2710">
        <v>0</v>
      </c>
      <c r="AB2710"/>
      <c r="AC2710">
        <v>0</v>
      </c>
      <c r="AD2710"/>
      <c r="AE2710">
        <v>55.548636430071546</v>
      </c>
      <c r="AF2710">
        <v>0</v>
      </c>
      <c r="AG2710"/>
      <c r="AH2710"/>
      <c r="AI2710"/>
      <c r="AJ2710">
        <v>0</v>
      </c>
      <c r="AK2710"/>
      <c r="AL2710">
        <v>1032.9144287109375</v>
      </c>
      <c r="AM2710">
        <v>713.433349609375</v>
      </c>
      <c r="AN2710">
        <v>319.4810791015625</v>
      </c>
      <c r="AO2710" s="5" t="s">
        <v>1286</v>
      </c>
    </row>
    <row r="2711" spans="1:41" ht="15" x14ac:dyDescent="0.25">
      <c r="A2711">
        <v>2020</v>
      </c>
      <c r="B2711" s="5" t="s">
        <v>1806</v>
      </c>
      <c r="C2711" s="5" t="s">
        <v>363</v>
      </c>
      <c r="D2711" s="5" t="s">
        <v>91</v>
      </c>
      <c r="E2711" s="5" t="s">
        <v>457</v>
      </c>
      <c r="F2711" s="5" t="s">
        <v>457</v>
      </c>
      <c r="G2711" s="5" t="s">
        <v>97</v>
      </c>
      <c r="H2711" s="5" t="s">
        <v>319</v>
      </c>
      <c r="I2711"/>
      <c r="J2711"/>
      <c r="K2711">
        <v>60</v>
      </c>
      <c r="L2711"/>
      <c r="M2711">
        <v>0</v>
      </c>
      <c r="N2711">
        <v>297.17143841705308</v>
      </c>
      <c r="O2711">
        <v>0</v>
      </c>
      <c r="P2711">
        <v>0</v>
      </c>
      <c r="Q2711">
        <v>0</v>
      </c>
      <c r="R2711">
        <v>0</v>
      </c>
      <c r="S2711">
        <v>0</v>
      </c>
      <c r="T2711">
        <v>594.34287683410616</v>
      </c>
      <c r="U2711"/>
      <c r="V2711">
        <v>116</v>
      </c>
      <c r="W2711">
        <v>630</v>
      </c>
      <c r="X2711">
        <v>156.305922278965</v>
      </c>
      <c r="Y2711">
        <v>0</v>
      </c>
      <c r="Z2711">
        <v>0</v>
      </c>
      <c r="AA2711">
        <v>0</v>
      </c>
      <c r="AB2711">
        <v>0</v>
      </c>
      <c r="AC2711">
        <v>0</v>
      </c>
      <c r="AD2711">
        <v>0</v>
      </c>
      <c r="AE2711">
        <v>579.84670910644513</v>
      </c>
      <c r="AF2711"/>
      <c r="AG2711">
        <v>0</v>
      </c>
      <c r="AH2711">
        <v>0</v>
      </c>
      <c r="AI2711">
        <v>0</v>
      </c>
      <c r="AJ2711">
        <v>0</v>
      </c>
      <c r="AK2711"/>
      <c r="AL2711">
        <v>2433.6669921875</v>
      </c>
      <c r="AM2711">
        <v>993.01812744140625</v>
      </c>
      <c r="AN2711">
        <v>1440.6488037109375</v>
      </c>
      <c r="AO2711" s="5" t="s">
        <v>3245</v>
      </c>
    </row>
    <row r="2712" spans="1:41" ht="15" x14ac:dyDescent="0.25">
      <c r="A2712">
        <v>2020</v>
      </c>
      <c r="B2712" s="5" t="s">
        <v>1808</v>
      </c>
      <c r="C2712" s="5" t="s">
        <v>363</v>
      </c>
      <c r="D2712" s="5" t="s">
        <v>91</v>
      </c>
      <c r="E2712" s="5" t="s">
        <v>457</v>
      </c>
      <c r="F2712" s="5" t="s">
        <v>457</v>
      </c>
      <c r="G2712" s="5" t="s">
        <v>97</v>
      </c>
      <c r="H2712" s="5" t="s">
        <v>319</v>
      </c>
      <c r="I2712">
        <v>0</v>
      </c>
      <c r="J2712"/>
      <c r="K2712"/>
      <c r="L2712">
        <v>0</v>
      </c>
      <c r="M2712">
        <v>0</v>
      </c>
      <c r="N2712">
        <v>218.80618435170641</v>
      </c>
      <c r="O2712">
        <v>0</v>
      </c>
      <c r="P2712">
        <v>0</v>
      </c>
      <c r="Q2712">
        <v>0</v>
      </c>
      <c r="R2712">
        <v>221.07246326439881</v>
      </c>
      <c r="S2712">
        <v>0</v>
      </c>
      <c r="T2712">
        <v>0</v>
      </c>
      <c r="U2712"/>
      <c r="V2712">
        <v>66</v>
      </c>
      <c r="W2712">
        <v>0</v>
      </c>
      <c r="X2712">
        <v>207.56130592375911</v>
      </c>
      <c r="Y2712">
        <v>0</v>
      </c>
      <c r="Z2712">
        <v>0</v>
      </c>
      <c r="AA2712">
        <v>0</v>
      </c>
      <c r="AB2712">
        <v>0</v>
      </c>
      <c r="AC2712"/>
      <c r="AD2712"/>
      <c r="AE2712">
        <v>55.548636430071546</v>
      </c>
      <c r="AF2712"/>
      <c r="AG2712"/>
      <c r="AH2712">
        <v>0</v>
      </c>
      <c r="AI2712">
        <v>0</v>
      </c>
      <c r="AJ2712">
        <v>0</v>
      </c>
      <c r="AK2712"/>
      <c r="AL2712">
        <v>768.98858642578125</v>
      </c>
      <c r="AM2712">
        <v>561.42724609375</v>
      </c>
      <c r="AN2712">
        <v>207.56130981445312</v>
      </c>
      <c r="AO2712" s="5" t="s">
        <v>3243</v>
      </c>
    </row>
    <row r="2713" spans="1:41" ht="15" x14ac:dyDescent="0.25">
      <c r="A2713">
        <v>2020</v>
      </c>
      <c r="B2713" s="5" t="s">
        <v>803</v>
      </c>
      <c r="C2713" s="5" t="s">
        <v>367</v>
      </c>
      <c r="D2713" s="5" t="s">
        <v>91</v>
      </c>
      <c r="E2713" s="5" t="s">
        <v>154</v>
      </c>
      <c r="F2713" s="5" t="s">
        <v>370</v>
      </c>
      <c r="G2713" s="5" t="s">
        <v>94</v>
      </c>
      <c r="H2713" s="5" t="s">
        <v>319</v>
      </c>
      <c r="I2713">
        <v>4987</v>
      </c>
      <c r="J2713">
        <v>21030.5</v>
      </c>
      <c r="K2713">
        <v>607</v>
      </c>
      <c r="L2713">
        <v>885</v>
      </c>
      <c r="M2713">
        <v>4198</v>
      </c>
      <c r="N2713">
        <v>7167</v>
      </c>
      <c r="O2713">
        <v>6106.5888000000004</v>
      </c>
      <c r="P2713">
        <v>5337.3</v>
      </c>
      <c r="Q2713">
        <v>1194.41574099846</v>
      </c>
      <c r="R2713">
        <v>4081.0972419491741</v>
      </c>
      <c r="S2713">
        <v>5724.1429394316474</v>
      </c>
      <c r="T2713">
        <v>6125</v>
      </c>
      <c r="U2713">
        <v>731</v>
      </c>
      <c r="V2713">
        <v>1430</v>
      </c>
      <c r="W2713">
        <v>1215</v>
      </c>
      <c r="X2713">
        <v>9516.744664549662</v>
      </c>
      <c r="Y2713">
        <v>18460</v>
      </c>
      <c r="Z2713">
        <v>8534.5544554228181</v>
      </c>
      <c r="AA2713">
        <v>80461.968312610523</v>
      </c>
      <c r="AB2713">
        <v>629</v>
      </c>
      <c r="AC2713">
        <v>7861.2683900000002</v>
      </c>
      <c r="AD2713">
        <v>7616.6878736000008</v>
      </c>
      <c r="AE2713">
        <v>7760.6929140000011</v>
      </c>
      <c r="AF2713">
        <v>17935.10044329716</v>
      </c>
      <c r="AG2713">
        <v>74147</v>
      </c>
      <c r="AH2713">
        <v>12015</v>
      </c>
      <c r="AI2713">
        <v>737</v>
      </c>
      <c r="AJ2713">
        <v>17991</v>
      </c>
      <c r="AK2713">
        <v>622.5</v>
      </c>
      <c r="AL2713">
        <v>335107.5625</v>
      </c>
      <c r="AM2713">
        <v>279994.875</v>
      </c>
      <c r="AN2713">
        <v>55112.6640625</v>
      </c>
      <c r="AO2713" s="5" t="s">
        <v>1250</v>
      </c>
    </row>
    <row r="2714" spans="1:41" ht="15" x14ac:dyDescent="0.25">
      <c r="A2714">
        <v>2020</v>
      </c>
      <c r="B2714" s="5" t="s">
        <v>1808</v>
      </c>
      <c r="C2714" s="5" t="s">
        <v>367</v>
      </c>
      <c r="D2714" s="5" t="s">
        <v>91</v>
      </c>
      <c r="E2714" s="5" t="s">
        <v>154</v>
      </c>
      <c r="F2714" s="5" t="s">
        <v>370</v>
      </c>
      <c r="G2714" s="5" t="s">
        <v>94</v>
      </c>
      <c r="H2714" s="5" t="s">
        <v>319</v>
      </c>
      <c r="I2714">
        <v>3756.0391058821965</v>
      </c>
      <c r="J2714">
        <v>7889.3423004879323</v>
      </c>
      <c r="K2714">
        <v>520.81267118904702</v>
      </c>
      <c r="L2714">
        <v>1539.7491447232619</v>
      </c>
      <c r="M2714">
        <v>2416.106703818099</v>
      </c>
      <c r="N2714">
        <v>7668.5308292906402</v>
      </c>
      <c r="O2714">
        <v>8358.5628899961739</v>
      </c>
      <c r="P2714">
        <v>3254.8212637452775</v>
      </c>
      <c r="Q2714">
        <v>2561.9782173037811</v>
      </c>
      <c r="R2714">
        <v>2725.4244879654461</v>
      </c>
      <c r="S2714">
        <v>3831.7734746784449</v>
      </c>
      <c r="T2714">
        <v>6316.7873485800264</v>
      </c>
      <c r="U2714">
        <v>1342.7685106695826</v>
      </c>
      <c r="V2714">
        <v>1100.410138928145</v>
      </c>
      <c r="W2714">
        <v>1118.973758891319</v>
      </c>
      <c r="X2714">
        <v>7474.4923379178972</v>
      </c>
      <c r="Y2714">
        <v>18125.312269599013</v>
      </c>
      <c r="Z2714">
        <v>9917.46700333431</v>
      </c>
      <c r="AA2714">
        <v>64897.458248121686</v>
      </c>
      <c r="AB2714">
        <v>405.305702529298</v>
      </c>
      <c r="AC2714">
        <v>8511.2031775490195</v>
      </c>
      <c r="AD2714">
        <v>6887.2391766097344</v>
      </c>
      <c r="AE2714">
        <v>8442.9863976228862</v>
      </c>
      <c r="AF2714">
        <v>15452.007812501555</v>
      </c>
      <c r="AG2714">
        <v>57715.923867829544</v>
      </c>
      <c r="AH2714">
        <v>14052.852328273628</v>
      </c>
      <c r="AI2714">
        <v>760.07710626995583</v>
      </c>
      <c r="AJ2714">
        <v>17856.721605496503</v>
      </c>
      <c r="AK2714">
        <v>639.92923261941326</v>
      </c>
      <c r="AL2714">
        <v>285541.0625</v>
      </c>
      <c r="AM2714">
        <v>232758.15625</v>
      </c>
      <c r="AN2714">
        <v>52782.9140625</v>
      </c>
      <c r="AO2714" s="5" t="s">
        <v>3161</v>
      </c>
    </row>
    <row r="2715" spans="1:41" ht="15" x14ac:dyDescent="0.25">
      <c r="A2715">
        <v>2020</v>
      </c>
      <c r="B2715" s="5" t="s">
        <v>803</v>
      </c>
      <c r="C2715" s="5" t="s">
        <v>367</v>
      </c>
      <c r="D2715" s="5" t="s">
        <v>91</v>
      </c>
      <c r="E2715" s="5" t="s">
        <v>154</v>
      </c>
      <c r="F2715" s="5" t="s">
        <v>374</v>
      </c>
      <c r="G2715" s="5" t="s">
        <v>94</v>
      </c>
      <c r="H2715" s="5" t="s">
        <v>319</v>
      </c>
      <c r="I2715">
        <v>3790.5527317094252</v>
      </c>
      <c r="J2715">
        <v>21030.5</v>
      </c>
      <c r="K2715">
        <v>607</v>
      </c>
      <c r="L2715">
        <v>885</v>
      </c>
      <c r="M2715">
        <v>4198</v>
      </c>
      <c r="N2715">
        <v>7167</v>
      </c>
      <c r="O2715">
        <v>6106.5888000000004</v>
      </c>
      <c r="P2715">
        <v>5337.3</v>
      </c>
      <c r="Q2715">
        <v>1194.41574099846</v>
      </c>
      <c r="R2715">
        <v>4081.0972419491741</v>
      </c>
      <c r="S2715">
        <v>5724.1429394316474</v>
      </c>
      <c r="T2715">
        <v>6125</v>
      </c>
      <c r="U2715">
        <v>731</v>
      </c>
      <c r="V2715">
        <v>1361</v>
      </c>
      <c r="W2715">
        <v>1215</v>
      </c>
      <c r="X2715">
        <v>7758.744664549662</v>
      </c>
      <c r="Y2715">
        <v>18460</v>
      </c>
      <c r="Z2715">
        <v>8534.5544554228181</v>
      </c>
      <c r="AA2715">
        <v>80461.968312610523</v>
      </c>
      <c r="AB2715">
        <v>629</v>
      </c>
      <c r="AC2715">
        <v>7861.2683900000002</v>
      </c>
      <c r="AD2715">
        <v>7616.6878736000008</v>
      </c>
      <c r="AE2715">
        <v>7760.6929140000011</v>
      </c>
      <c r="AF2715">
        <v>17935.10044329716</v>
      </c>
      <c r="AG2715">
        <v>74147</v>
      </c>
      <c r="AH2715">
        <v>11835.3</v>
      </c>
      <c r="AI2715">
        <v>737</v>
      </c>
      <c r="AJ2715">
        <v>17991</v>
      </c>
      <c r="AK2715">
        <v>622.5</v>
      </c>
      <c r="AL2715">
        <v>331904.40625</v>
      </c>
      <c r="AM2715">
        <v>278729.4375</v>
      </c>
      <c r="AN2715">
        <v>53174.96484375</v>
      </c>
      <c r="AO2715" s="5" t="s">
        <v>1251</v>
      </c>
    </row>
    <row r="2716" spans="1:41" ht="15" x14ac:dyDescent="0.25">
      <c r="A2716">
        <v>2020</v>
      </c>
      <c r="B2716" s="5" t="s">
        <v>1808</v>
      </c>
      <c r="C2716" s="5" t="s">
        <v>367</v>
      </c>
      <c r="D2716" s="5" t="s">
        <v>91</v>
      </c>
      <c r="E2716" s="5" t="s">
        <v>154</v>
      </c>
      <c r="F2716" s="5" t="s">
        <v>374</v>
      </c>
      <c r="G2716" s="5" t="s">
        <v>94</v>
      </c>
      <c r="H2716" s="5" t="s">
        <v>319</v>
      </c>
      <c r="I2716">
        <v>2729.9356977263046</v>
      </c>
      <c r="J2716">
        <v>7889.3423004879323</v>
      </c>
      <c r="K2716">
        <v>520.81267118904702</v>
      </c>
      <c r="L2716">
        <v>1515.0189705546923</v>
      </c>
      <c r="M2716">
        <v>2416.106703818099</v>
      </c>
      <c r="N2716">
        <v>7668.5308292906402</v>
      </c>
      <c r="O2716">
        <v>8358.5628899961739</v>
      </c>
      <c r="P2716">
        <v>3254.8212637452775</v>
      </c>
      <c r="Q2716">
        <v>2561.9782173037811</v>
      </c>
      <c r="R2716">
        <v>2725.4244879654461</v>
      </c>
      <c r="S2716">
        <v>3831.7734746784449</v>
      </c>
      <c r="T2716">
        <v>6316.7873485800264</v>
      </c>
      <c r="U2716">
        <v>1342.7685106695826</v>
      </c>
      <c r="V2716">
        <v>1045.7505912587994</v>
      </c>
      <c r="W2716">
        <v>1118.973758891319</v>
      </c>
      <c r="X2716">
        <v>7474.4923379178972</v>
      </c>
      <c r="Y2716">
        <v>18125.312269599013</v>
      </c>
      <c r="Z2716">
        <v>9917.46700333431</v>
      </c>
      <c r="AA2716">
        <v>64897.458248121686</v>
      </c>
      <c r="AB2716">
        <v>405.305702529298</v>
      </c>
      <c r="AC2716">
        <v>8511.2031775490195</v>
      </c>
      <c r="AD2716">
        <v>6887.2391766097344</v>
      </c>
      <c r="AE2716">
        <v>8442.9863976228862</v>
      </c>
      <c r="AF2716">
        <v>15452.007812501555</v>
      </c>
      <c r="AG2716">
        <v>57715.923867829544</v>
      </c>
      <c r="AH2716">
        <v>13454.691199318868</v>
      </c>
      <c r="AI2716">
        <v>760.07710626995583</v>
      </c>
      <c r="AJ2716">
        <v>17856.721605496503</v>
      </c>
      <c r="AK2716">
        <v>639.92923261941326</v>
      </c>
      <c r="AL2716">
        <v>283837.40625</v>
      </c>
      <c r="AM2716">
        <v>231652.65625</v>
      </c>
      <c r="AN2716">
        <v>52184.75390625</v>
      </c>
      <c r="AO2716" s="5" t="s">
        <v>3162</v>
      </c>
    </row>
    <row r="2717" spans="1:41" ht="15" x14ac:dyDescent="0.25">
      <c r="A2717">
        <v>2020</v>
      </c>
      <c r="B2717" s="5" t="s">
        <v>1808</v>
      </c>
      <c r="C2717" s="5" t="s">
        <v>367</v>
      </c>
      <c r="D2717" s="5" t="s">
        <v>91</v>
      </c>
      <c r="E2717" s="5" t="s">
        <v>154</v>
      </c>
      <c r="F2717" s="5" t="s">
        <v>377</v>
      </c>
      <c r="G2717" s="5" t="s">
        <v>94</v>
      </c>
      <c r="H2717" s="5" t="s">
        <v>319</v>
      </c>
      <c r="I2717">
        <v>1026.1034081558923</v>
      </c>
      <c r="J2717"/>
      <c r="K2717"/>
      <c r="L2717">
        <v>24.730174168569384</v>
      </c>
      <c r="M2717"/>
      <c r="N2717">
        <v>0</v>
      </c>
      <c r="O2717"/>
      <c r="P2717">
        <v>0</v>
      </c>
      <c r="Q2717"/>
      <c r="R2717"/>
      <c r="S2717">
        <v>0</v>
      </c>
      <c r="T2717"/>
      <c r="U2717"/>
      <c r="V2717">
        <v>54.659547669345535</v>
      </c>
      <c r="W2717"/>
      <c r="X2717"/>
      <c r="Y2717">
        <v>0</v>
      </c>
      <c r="Z2717"/>
      <c r="AA2717">
        <v>0</v>
      </c>
      <c r="AB2717"/>
      <c r="AC2717"/>
      <c r="AD2717">
        <v>0</v>
      </c>
      <c r="AE2717"/>
      <c r="AF2717"/>
      <c r="AG2717"/>
      <c r="AH2717">
        <v>598.16112895476067</v>
      </c>
      <c r="AI2717">
        <v>0</v>
      </c>
      <c r="AJ2717">
        <v>0</v>
      </c>
      <c r="AK2717"/>
      <c r="AL2717">
        <v>1703.654296875</v>
      </c>
      <c r="AM2717">
        <v>1105.4931640625</v>
      </c>
      <c r="AN2717">
        <v>598.1611328125</v>
      </c>
      <c r="AO2717" s="5" t="s">
        <v>3163</v>
      </c>
    </row>
    <row r="2718" spans="1:41" ht="15" x14ac:dyDescent="0.25">
      <c r="A2718">
        <v>2020</v>
      </c>
      <c r="B2718" s="5" t="s">
        <v>803</v>
      </c>
      <c r="C2718" s="5" t="s">
        <v>367</v>
      </c>
      <c r="D2718" s="5" t="s">
        <v>91</v>
      </c>
      <c r="E2718" s="5" t="s">
        <v>154</v>
      </c>
      <c r="F2718" s="5" t="s">
        <v>377</v>
      </c>
      <c r="G2718" s="5" t="s">
        <v>94</v>
      </c>
      <c r="H2718" s="5" t="s">
        <v>319</v>
      </c>
      <c r="I2718">
        <v>1196.4472682905759</v>
      </c>
      <c r="J2718"/>
      <c r="K2718"/>
      <c r="L2718"/>
      <c r="M2718">
        <v>0</v>
      </c>
      <c r="N2718">
        <v>0</v>
      </c>
      <c r="O2718">
        <v>0</v>
      </c>
      <c r="P2718">
        <v>0</v>
      </c>
      <c r="Q2718">
        <v>0</v>
      </c>
      <c r="R2718"/>
      <c r="S2718">
        <v>0</v>
      </c>
      <c r="T2718"/>
      <c r="U2718"/>
      <c r="V2718">
        <v>69</v>
      </c>
      <c r="W2718"/>
      <c r="X2718">
        <v>1758</v>
      </c>
      <c r="Y2718">
        <v>0</v>
      </c>
      <c r="Z2718">
        <v>0</v>
      </c>
      <c r="AA2718"/>
      <c r="AB2718"/>
      <c r="AC2718"/>
      <c r="AD2718">
        <v>0</v>
      </c>
      <c r="AE2718"/>
      <c r="AF2718">
        <v>0</v>
      </c>
      <c r="AG2718"/>
      <c r="AH2718">
        <v>179.7</v>
      </c>
      <c r="AI2718">
        <v>0</v>
      </c>
      <c r="AJ2718">
        <v>0</v>
      </c>
      <c r="AK2718"/>
      <c r="AL2718">
        <v>3203.147216796875</v>
      </c>
      <c r="AM2718">
        <v>1265.447265625</v>
      </c>
      <c r="AN2718">
        <v>1937.699951171875</v>
      </c>
      <c r="AO2718" s="5" t="s">
        <v>1252</v>
      </c>
    </row>
    <row r="2719" spans="1:41" ht="15" x14ac:dyDescent="0.25">
      <c r="A2719">
        <v>2020</v>
      </c>
      <c r="B2719" s="5" t="s">
        <v>803</v>
      </c>
      <c r="C2719" s="5" t="s">
        <v>367</v>
      </c>
      <c r="D2719" s="5" t="s">
        <v>91</v>
      </c>
      <c r="E2719" s="5" t="s">
        <v>154</v>
      </c>
      <c r="F2719" s="5" t="s">
        <v>380</v>
      </c>
      <c r="G2719" s="5" t="s">
        <v>94</v>
      </c>
      <c r="H2719" s="5" t="s">
        <v>319</v>
      </c>
      <c r="I2719">
        <v>300</v>
      </c>
      <c r="J2719">
        <v>298.5</v>
      </c>
      <c r="K2719">
        <v>0</v>
      </c>
      <c r="L2719">
        <v>35</v>
      </c>
      <c r="M2719">
        <v>250</v>
      </c>
      <c r="N2719">
        <v>223</v>
      </c>
      <c r="O2719">
        <v>300.03199999999998</v>
      </c>
      <c r="P2719">
        <v>3509.6</v>
      </c>
      <c r="Q2719">
        <v>81.167626073521703</v>
      </c>
      <c r="R2719">
        <v>710.06340480097765</v>
      </c>
      <c r="S2719">
        <v>400.79366815631818</v>
      </c>
      <c r="T2719">
        <v>450</v>
      </c>
      <c r="U2719">
        <v>551</v>
      </c>
      <c r="V2719">
        <v>360</v>
      </c>
      <c r="W2719">
        <v>0</v>
      </c>
      <c r="X2719">
        <v>204.7244094488189</v>
      </c>
      <c r="Y2719">
        <v>300</v>
      </c>
      <c r="Z2719">
        <v>0</v>
      </c>
      <c r="AA2719">
        <v>6447.9449999999997</v>
      </c>
      <c r="AB2719">
        <v>0</v>
      </c>
      <c r="AC2719">
        <v>498.75</v>
      </c>
      <c r="AD2719">
        <v>305.29467740000001</v>
      </c>
      <c r="AE2719">
        <v>408.88</v>
      </c>
      <c r="AF2719">
        <v>7162.5179916971611</v>
      </c>
      <c r="AG2719">
        <v>5199</v>
      </c>
      <c r="AH2719">
        <v>765.82285545561206</v>
      </c>
      <c r="AI2719"/>
      <c r="AJ2719">
        <v>1190</v>
      </c>
      <c r="AK2719"/>
      <c r="AL2719">
        <v>29952.091796875</v>
      </c>
      <c r="AM2719">
        <v>27275.423828125</v>
      </c>
      <c r="AN2719">
        <v>2676.66748046875</v>
      </c>
      <c r="AO2719" s="5" t="s">
        <v>1253</v>
      </c>
    </row>
    <row r="2720" spans="1:41" ht="15" x14ac:dyDescent="0.25">
      <c r="A2720">
        <v>2020</v>
      </c>
      <c r="B2720" s="5" t="s">
        <v>1808</v>
      </c>
      <c r="C2720" s="5" t="s">
        <v>367</v>
      </c>
      <c r="D2720" s="5" t="s">
        <v>91</v>
      </c>
      <c r="E2720" s="5" t="s">
        <v>154</v>
      </c>
      <c r="F2720" s="5" t="s">
        <v>380</v>
      </c>
      <c r="G2720" s="5" t="s">
        <v>94</v>
      </c>
      <c r="H2720" s="5" t="s">
        <v>319</v>
      </c>
      <c r="I2720">
        <v>1340.7058862292299</v>
      </c>
      <c r="J2720">
        <v>173.74113993496988</v>
      </c>
      <c r="K2720">
        <v>0</v>
      </c>
      <c r="L2720"/>
      <c r="M2720">
        <v>295.98660719060695</v>
      </c>
      <c r="N2720">
        <v>226.88868843879277</v>
      </c>
      <c r="O2720">
        <v>366.05174829598678</v>
      </c>
      <c r="P2720">
        <v>1725.055221313323</v>
      </c>
      <c r="Q2720">
        <v>214.52026607868862</v>
      </c>
      <c r="R2720">
        <v>769.59572257472428</v>
      </c>
      <c r="S2720">
        <v>1269.4118437442366</v>
      </c>
      <c r="T2720">
        <v>464.09049907934883</v>
      </c>
      <c r="U2720">
        <v>1084.9404556254999</v>
      </c>
      <c r="V2720">
        <v>371.27239926347909</v>
      </c>
      <c r="W2720">
        <v>0</v>
      </c>
      <c r="X2720">
        <v>226.88868843879277</v>
      </c>
      <c r="Y2720">
        <v>154.69683302644961</v>
      </c>
      <c r="Z2720">
        <v>0</v>
      </c>
      <c r="AA2720">
        <v>7570.6956116616875</v>
      </c>
      <c r="AB2720"/>
      <c r="AC2720">
        <v>0</v>
      </c>
      <c r="AD2720">
        <v>289.45704317516117</v>
      </c>
      <c r="AE2720">
        <v>192.92551440394587</v>
      </c>
      <c r="AF2720">
        <v>6436.6367724932425</v>
      </c>
      <c r="AG2720">
        <v>5519.0004520414268</v>
      </c>
      <c r="AH2720">
        <v>708.34775022825261</v>
      </c>
      <c r="AI2720"/>
      <c r="AJ2720">
        <v>1598.5339412733126</v>
      </c>
      <c r="AK2720"/>
      <c r="AL2720">
        <v>30999.44140625</v>
      </c>
      <c r="AM2720">
        <v>27379.208984375</v>
      </c>
      <c r="AN2720">
        <v>3620.234130859375</v>
      </c>
      <c r="AO2720" s="5" t="s">
        <v>3164</v>
      </c>
    </row>
    <row r="2721" spans="1:41" ht="15" x14ac:dyDescent="0.25">
      <c r="A2721">
        <v>2020</v>
      </c>
      <c r="B2721" s="5" t="s">
        <v>803</v>
      </c>
      <c r="C2721" s="5" t="s">
        <v>367</v>
      </c>
      <c r="D2721" s="5" t="s">
        <v>91</v>
      </c>
      <c r="E2721" s="5" t="s">
        <v>154</v>
      </c>
      <c r="F2721" s="5" t="s">
        <v>383</v>
      </c>
      <c r="G2721" s="5" t="s">
        <v>94</v>
      </c>
      <c r="H2721" s="5" t="s">
        <v>319</v>
      </c>
      <c r="I2721">
        <v>3100</v>
      </c>
      <c r="J2721">
        <v>5150</v>
      </c>
      <c r="K2721">
        <v>325</v>
      </c>
      <c r="L2721">
        <v>570</v>
      </c>
      <c r="M2721">
        <v>1830</v>
      </c>
      <c r="N2721">
        <v>3774</v>
      </c>
      <c r="O2721">
        <v>1125.1199999999999</v>
      </c>
      <c r="P2721">
        <v>835.8</v>
      </c>
      <c r="Q2721">
        <v>97.973780891748177</v>
      </c>
      <c r="R2721">
        <v>1088.540599430057</v>
      </c>
      <c r="S2721">
        <v>3567.1430134068642</v>
      </c>
      <c r="T2721">
        <v>2775</v>
      </c>
      <c r="U2721">
        <v>0</v>
      </c>
      <c r="V2721">
        <v>720</v>
      </c>
      <c r="W2721">
        <v>800</v>
      </c>
      <c r="X2721">
        <v>5583.3929849677888</v>
      </c>
      <c r="Y2721">
        <v>2535</v>
      </c>
      <c r="Z2721">
        <v>4676.2155118180181</v>
      </c>
      <c r="AA2721">
        <v>32467.575000000001</v>
      </c>
      <c r="AB2721">
        <v>393</v>
      </c>
      <c r="AC2721">
        <v>5314.3938699999999</v>
      </c>
      <c r="AD2721">
        <v>3416.4412711</v>
      </c>
      <c r="AE2721">
        <v>1490.95615</v>
      </c>
      <c r="AF2721">
        <v>4934.1412696000007</v>
      </c>
      <c r="AG2721">
        <v>25079</v>
      </c>
      <c r="AH2721">
        <v>7980.0960280464351</v>
      </c>
      <c r="AI2721">
        <v>195</v>
      </c>
      <c r="AJ2721">
        <v>6182</v>
      </c>
      <c r="AK2721">
        <v>319.5</v>
      </c>
      <c r="AL2721">
        <v>126325.2734375</v>
      </c>
      <c r="AM2721">
        <v>98015.6015625</v>
      </c>
      <c r="AN2721">
        <v>28309.693359375</v>
      </c>
      <c r="AO2721" s="5" t="s">
        <v>1254</v>
      </c>
    </row>
    <row r="2722" spans="1:41" ht="15" x14ac:dyDescent="0.25">
      <c r="A2722">
        <v>2020</v>
      </c>
      <c r="B2722" s="5" t="s">
        <v>1808</v>
      </c>
      <c r="C2722" s="5" t="s">
        <v>367</v>
      </c>
      <c r="D2722" s="5" t="s">
        <v>91</v>
      </c>
      <c r="E2722" s="5" t="s">
        <v>154</v>
      </c>
      <c r="F2722" s="5" t="s">
        <v>383</v>
      </c>
      <c r="G2722" s="5" t="s">
        <v>94</v>
      </c>
      <c r="H2722" s="5" t="s">
        <v>319</v>
      </c>
      <c r="I2722">
        <v>1237.5746642115969</v>
      </c>
      <c r="J2722">
        <v>3245.9702219033352</v>
      </c>
      <c r="K2722">
        <v>340.33303265818915</v>
      </c>
      <c r="L2722">
        <v>1191.1656143036621</v>
      </c>
      <c r="M2722">
        <v>628.97154028003979</v>
      </c>
      <c r="N2722">
        <v>3698.285621552322</v>
      </c>
      <c r="O2722">
        <v>2345.0190125211652</v>
      </c>
      <c r="P2722">
        <v>488.22320503147495</v>
      </c>
      <c r="Q2722">
        <v>96.903942004569487</v>
      </c>
      <c r="R2722">
        <v>577.1257435071002</v>
      </c>
      <c r="S2722">
        <v>1269.4118437442366</v>
      </c>
      <c r="T2722">
        <v>2861.891410989318</v>
      </c>
      <c r="U2722">
        <v>0</v>
      </c>
      <c r="V2722">
        <v>368.17846260295011</v>
      </c>
      <c r="W2722">
        <v>902.39819265428946</v>
      </c>
      <c r="X2722">
        <v>6187.8733210579849</v>
      </c>
      <c r="Y2722">
        <v>2408.1140341117325</v>
      </c>
      <c r="Z2722">
        <v>4431.9482435830114</v>
      </c>
      <c r="AA2722">
        <v>28557.303309333889</v>
      </c>
      <c r="AB2722">
        <v>192.85538517297385</v>
      </c>
      <c r="AC2722">
        <v>5435.2886980676103</v>
      </c>
      <c r="AD2722">
        <v>3248.8491735170078</v>
      </c>
      <c r="AE2722">
        <v>2758.193173513032</v>
      </c>
      <c r="AF2722">
        <v>5031.0022209790495</v>
      </c>
      <c r="AG2722">
        <v>20881.361573261012</v>
      </c>
      <c r="AH2722">
        <v>7975.5660756627267</v>
      </c>
      <c r="AI2722">
        <v>201.10588293438451</v>
      </c>
      <c r="AJ2722">
        <v>5849.6690820935682</v>
      </c>
      <c r="AK2722">
        <v>329.50425434633769</v>
      </c>
      <c r="AL2722">
        <v>112740.09375</v>
      </c>
      <c r="AM2722">
        <v>86256.3125</v>
      </c>
      <c r="AN2722">
        <v>26483.779296875</v>
      </c>
      <c r="AO2722" s="5" t="s">
        <v>3165</v>
      </c>
    </row>
    <row r="2723" spans="1:41" ht="15" x14ac:dyDescent="0.25">
      <c r="A2723">
        <v>2020</v>
      </c>
      <c r="B2723" s="5" t="s">
        <v>803</v>
      </c>
      <c r="C2723" s="5" t="s">
        <v>367</v>
      </c>
      <c r="D2723" s="5" t="s">
        <v>91</v>
      </c>
      <c r="E2723" s="5" t="s">
        <v>154</v>
      </c>
      <c r="F2723" s="5" t="s">
        <v>386</v>
      </c>
      <c r="G2723" s="5" t="s">
        <v>94</v>
      </c>
      <c r="H2723" s="5" t="s">
        <v>319</v>
      </c>
      <c r="I2723">
        <v>410</v>
      </c>
      <c r="J2723">
        <v>1615</v>
      </c>
      <c r="K2723">
        <v>50</v>
      </c>
      <c r="L2723">
        <v>30</v>
      </c>
      <c r="M2723">
        <v>400</v>
      </c>
      <c r="N2723">
        <v>413</v>
      </c>
      <c r="O2723">
        <v>2165.8560000000002</v>
      </c>
      <c r="P2723">
        <v>643.29999999999995</v>
      </c>
      <c r="Q2723">
        <v>726.37620692909616</v>
      </c>
      <c r="R2723">
        <v>569.95098427122753</v>
      </c>
      <c r="S2723">
        <v>73.10312893423297</v>
      </c>
      <c r="T2723">
        <v>575</v>
      </c>
      <c r="U2723">
        <v>0</v>
      </c>
      <c r="V2723">
        <v>152</v>
      </c>
      <c r="W2723">
        <v>150</v>
      </c>
      <c r="X2723">
        <v>474.58840372226211</v>
      </c>
      <c r="Y2723">
        <v>3065</v>
      </c>
      <c r="Z2723">
        <v>0</v>
      </c>
      <c r="AA2723">
        <v>8746.4480000000003</v>
      </c>
      <c r="AB2723">
        <v>211</v>
      </c>
      <c r="AC2723">
        <v>362.35500000000002</v>
      </c>
      <c r="AD2723">
        <v>1467.5095100000001</v>
      </c>
      <c r="AE2723">
        <v>843.49</v>
      </c>
      <c r="AF2723">
        <v>1053.553296</v>
      </c>
      <c r="AG2723">
        <v>11056</v>
      </c>
      <c r="AH2723">
        <v>808.44613373758148</v>
      </c>
      <c r="AI2723">
        <v>513</v>
      </c>
      <c r="AJ2723">
        <v>2500</v>
      </c>
      <c r="AK2723">
        <v>0</v>
      </c>
      <c r="AL2723">
        <v>39074.9765625</v>
      </c>
      <c r="AM2723">
        <v>32186.47265625</v>
      </c>
      <c r="AN2723">
        <v>6888.5029296875</v>
      </c>
      <c r="AO2723" s="5" t="s">
        <v>1255</v>
      </c>
    </row>
    <row r="2724" spans="1:41" ht="15" x14ac:dyDescent="0.25">
      <c r="A2724">
        <v>2020</v>
      </c>
      <c r="B2724" s="5" t="s">
        <v>1808</v>
      </c>
      <c r="C2724" s="5" t="s">
        <v>367</v>
      </c>
      <c r="D2724" s="5" t="s">
        <v>91</v>
      </c>
      <c r="E2724" s="5" t="s">
        <v>154</v>
      </c>
      <c r="F2724" s="5" t="s">
        <v>386</v>
      </c>
      <c r="G2724" s="5" t="s">
        <v>94</v>
      </c>
      <c r="H2724" s="5" t="s">
        <v>319</v>
      </c>
      <c r="I2724">
        <v>330.01991045642586</v>
      </c>
      <c r="J2724">
        <v>672.54634813536734</v>
      </c>
      <c r="K2724">
        <v>51.565611008816539</v>
      </c>
      <c r="L2724">
        <v>255.76543060373004</v>
      </c>
      <c r="M2724">
        <v>1229.4530804777085</v>
      </c>
      <c r="N2724">
        <v>419.74407361176662</v>
      </c>
      <c r="O2724">
        <v>2751.1076707870257</v>
      </c>
      <c r="P2724">
        <v>911.34998272541998</v>
      </c>
      <c r="Q2724">
        <v>666.67145666157455</v>
      </c>
      <c r="R2724">
        <v>563.0759365867317</v>
      </c>
      <c r="S2724">
        <v>48.31380589271415</v>
      </c>
      <c r="T2724">
        <v>593.00452660139024</v>
      </c>
      <c r="U2724"/>
      <c r="V2724">
        <v>156.75945746680227</v>
      </c>
      <c r="W2724">
        <v>123.75746642115969</v>
      </c>
      <c r="X2724">
        <v>525.96923228992887</v>
      </c>
      <c r="Y2724">
        <v>2645.3158447522883</v>
      </c>
      <c r="Z2724">
        <v>0</v>
      </c>
      <c r="AA2724">
        <v>7974.4451357466978</v>
      </c>
      <c r="AB2724">
        <v>212.45031735632415</v>
      </c>
      <c r="AC2724">
        <v>134.27685106695824</v>
      </c>
      <c r="AD2724">
        <v>1378.1850651575999</v>
      </c>
      <c r="AE2724">
        <v>854.38442093176013</v>
      </c>
      <c r="AF2724">
        <v>1405.1812672344404</v>
      </c>
      <c r="AG2724">
        <v>8113.652060166437</v>
      </c>
      <c r="AH2724">
        <v>643.04454315752889</v>
      </c>
      <c r="AI2724">
        <v>558.97122333557127</v>
      </c>
      <c r="AJ2724">
        <v>2588.5936726425903</v>
      </c>
      <c r="AK2724">
        <v>0</v>
      </c>
      <c r="AL2724">
        <v>35807.609375</v>
      </c>
      <c r="AM2724">
        <v>27691.78125</v>
      </c>
      <c r="AN2724">
        <v>8115.822265625</v>
      </c>
      <c r="AO2724" s="5" t="s">
        <v>3166</v>
      </c>
    </row>
    <row r="2725" spans="1:41" ht="15" x14ac:dyDescent="0.25">
      <c r="A2725">
        <v>2020</v>
      </c>
      <c r="B2725" s="5" t="s">
        <v>1808</v>
      </c>
      <c r="C2725" s="5" t="s">
        <v>367</v>
      </c>
      <c r="D2725" s="5" t="s">
        <v>91</v>
      </c>
      <c r="E2725" s="5" t="s">
        <v>154</v>
      </c>
      <c r="F2725" s="5" t="s">
        <v>389</v>
      </c>
      <c r="G2725" s="5" t="s">
        <v>94</v>
      </c>
      <c r="H2725" s="5" t="s">
        <v>319</v>
      </c>
      <c r="I2725">
        <v>383.64814590559507</v>
      </c>
      <c r="J2725">
        <v>149.45474403008163</v>
      </c>
      <c r="K2725"/>
      <c r="L2725">
        <v>92.818099815869772</v>
      </c>
      <c r="M2725">
        <v>0</v>
      </c>
      <c r="N2725">
        <v>459.44959408855539</v>
      </c>
      <c r="O2725">
        <v>528.48721160233094</v>
      </c>
      <c r="P2725">
        <v>130.19285467506</v>
      </c>
      <c r="Q2725">
        <v>430.21900251300229</v>
      </c>
      <c r="R2725">
        <v>110.87017520555024</v>
      </c>
      <c r="S2725">
        <v>605.22240478793276</v>
      </c>
      <c r="T2725">
        <v>850.83258164547294</v>
      </c>
      <c r="U2725">
        <v>30.939366605289923</v>
      </c>
      <c r="V2725">
        <v>0</v>
      </c>
      <c r="W2725">
        <v>41.252488807053233</v>
      </c>
      <c r="X2725">
        <v>70.129230971990509</v>
      </c>
      <c r="Y2725">
        <v>5264.8488840001683</v>
      </c>
      <c r="Z2725">
        <v>0</v>
      </c>
      <c r="AA2725">
        <v>4743.2155510504481</v>
      </c>
      <c r="AB2725"/>
      <c r="AC2725">
        <v>48.72950240333163</v>
      </c>
      <c r="AD2725">
        <v>1179.4354055640626</v>
      </c>
      <c r="AE2725">
        <v>192.92551440394587</v>
      </c>
      <c r="AF2725">
        <v>720.72200480734193</v>
      </c>
      <c r="AG2725">
        <v>4876.0657816059156</v>
      </c>
      <c r="AH2725">
        <v>1302.7290917677883</v>
      </c>
      <c r="AI2725"/>
      <c r="AJ2725">
        <v>4236.1149443742788</v>
      </c>
      <c r="AK2725">
        <v>88.692850935164444</v>
      </c>
      <c r="AL2725">
        <v>26536.99609375</v>
      </c>
      <c r="AM2725">
        <v>21870.21484375</v>
      </c>
      <c r="AN2725">
        <v>4666.78125</v>
      </c>
      <c r="AO2725" s="5" t="s">
        <v>3167</v>
      </c>
    </row>
    <row r="2726" spans="1:41" ht="15" x14ac:dyDescent="0.25">
      <c r="A2726">
        <v>2020</v>
      </c>
      <c r="B2726" s="5" t="s">
        <v>803</v>
      </c>
      <c r="C2726" s="5" t="s">
        <v>367</v>
      </c>
      <c r="D2726" s="5" t="s">
        <v>91</v>
      </c>
      <c r="E2726" s="5" t="s">
        <v>154</v>
      </c>
      <c r="F2726" s="5" t="s">
        <v>389</v>
      </c>
      <c r="G2726" s="5" t="s">
        <v>94</v>
      </c>
      <c r="H2726" s="5" t="s">
        <v>319</v>
      </c>
      <c r="I2726">
        <v>372</v>
      </c>
      <c r="J2726">
        <v>1461.5</v>
      </c>
      <c r="K2726">
        <v>72</v>
      </c>
      <c r="L2726">
        <v>80</v>
      </c>
      <c r="M2726">
        <v>438</v>
      </c>
      <c r="N2726">
        <v>452</v>
      </c>
      <c r="O2726">
        <v>405.98079999999987</v>
      </c>
      <c r="P2726">
        <v>348.6</v>
      </c>
      <c r="Q2726">
        <v>97.973780891748177</v>
      </c>
      <c r="R2726">
        <v>136.98173938630501</v>
      </c>
      <c r="S2726">
        <v>613.10312893423293</v>
      </c>
      <c r="T2726">
        <v>825</v>
      </c>
      <c r="U2726">
        <v>30</v>
      </c>
      <c r="V2726">
        <v>0</v>
      </c>
      <c r="W2726">
        <v>205</v>
      </c>
      <c r="X2726">
        <v>63.278453829634927</v>
      </c>
      <c r="Y2726">
        <v>6135</v>
      </c>
      <c r="Z2726">
        <v>0</v>
      </c>
      <c r="AA2726">
        <v>10414.031000000001</v>
      </c>
      <c r="AB2726">
        <v>25</v>
      </c>
      <c r="AC2726">
        <v>71.938130000000001</v>
      </c>
      <c r="AD2726">
        <v>1240.5786495</v>
      </c>
      <c r="AE2726">
        <v>433.14</v>
      </c>
      <c r="AF2726">
        <v>1277.4333713999999</v>
      </c>
      <c r="AG2726">
        <v>8872</v>
      </c>
      <c r="AH2726">
        <v>1511.985127721319</v>
      </c>
      <c r="AI2726">
        <v>29</v>
      </c>
      <c r="AJ2726">
        <v>3525</v>
      </c>
      <c r="AK2726">
        <v>86</v>
      </c>
      <c r="AL2726">
        <v>39222.5234375</v>
      </c>
      <c r="AM2726">
        <v>33707.59765625</v>
      </c>
      <c r="AN2726">
        <v>5514.92626953125</v>
      </c>
      <c r="AO2726" s="5" t="s">
        <v>1256</v>
      </c>
    </row>
    <row r="2727" spans="1:41" ht="15" x14ac:dyDescent="0.25">
      <c r="A2727">
        <v>2020</v>
      </c>
      <c r="B2727" s="5" t="s">
        <v>803</v>
      </c>
      <c r="C2727" s="5" t="s">
        <v>367</v>
      </c>
      <c r="D2727" s="5" t="s">
        <v>91</v>
      </c>
      <c r="E2727" s="5" t="s">
        <v>154</v>
      </c>
      <c r="F2727" s="5" t="s">
        <v>392</v>
      </c>
      <c r="G2727" s="5" t="s">
        <v>94</v>
      </c>
      <c r="H2727" s="5" t="s">
        <v>319</v>
      </c>
      <c r="I2727">
        <v>505</v>
      </c>
      <c r="J2727">
        <v>0</v>
      </c>
      <c r="K2727">
        <v>55</v>
      </c>
      <c r="L2727">
        <v>20</v>
      </c>
      <c r="M2727">
        <v>830</v>
      </c>
      <c r="N2727">
        <v>89</v>
      </c>
      <c r="O2727">
        <v>328.16</v>
      </c>
      <c r="P2727">
        <v>0</v>
      </c>
      <c r="Q2727">
        <v>69.449140997641521</v>
      </c>
      <c r="R2727">
        <v>194.6635839231069</v>
      </c>
      <c r="S2727">
        <v>40</v>
      </c>
      <c r="T2727"/>
      <c r="U2727">
        <v>150</v>
      </c>
      <c r="V2727">
        <v>0</v>
      </c>
      <c r="W2727">
        <v>0</v>
      </c>
      <c r="X2727">
        <v>23.26413743736579</v>
      </c>
      <c r="Y2727">
        <v>3990</v>
      </c>
      <c r="Z2727">
        <v>0</v>
      </c>
      <c r="AA2727">
        <v>2339.38</v>
      </c>
      <c r="AB2727">
        <v>0</v>
      </c>
      <c r="AC2727">
        <v>120.42976</v>
      </c>
      <c r="AD2727">
        <v>0</v>
      </c>
      <c r="AE2727"/>
      <c r="AF2727">
        <v>263.38832400000001</v>
      </c>
      <c r="AG2727">
        <v>6509</v>
      </c>
      <c r="AH2727">
        <v>747.52292589144781</v>
      </c>
      <c r="AI2727"/>
      <c r="AJ2727">
        <v>3034</v>
      </c>
      <c r="AK2727">
        <v>99</v>
      </c>
      <c r="AL2727">
        <v>19407.2578125</v>
      </c>
      <c r="AM2727">
        <v>17284.310546875</v>
      </c>
      <c r="AN2727">
        <v>2122.947265625</v>
      </c>
      <c r="AO2727" s="5" t="s">
        <v>1257</v>
      </c>
    </row>
    <row r="2728" spans="1:41" ht="15" x14ac:dyDescent="0.25">
      <c r="A2728">
        <v>2020</v>
      </c>
      <c r="B2728" s="5" t="s">
        <v>1808</v>
      </c>
      <c r="C2728" s="5" t="s">
        <v>367</v>
      </c>
      <c r="D2728" s="5" t="s">
        <v>91</v>
      </c>
      <c r="E2728" s="5" t="s">
        <v>154</v>
      </c>
      <c r="F2728" s="5" t="s">
        <v>392</v>
      </c>
      <c r="G2728" s="5" t="s">
        <v>94</v>
      </c>
      <c r="H2728" s="5" t="s">
        <v>319</v>
      </c>
      <c r="I2728">
        <v>309.39366605289922</v>
      </c>
      <c r="J2728">
        <v>0</v>
      </c>
      <c r="K2728">
        <v>20.626244403526616</v>
      </c>
      <c r="L2728"/>
      <c r="M2728">
        <v>261.69547586974392</v>
      </c>
      <c r="N2728">
        <v>90.755475375517108</v>
      </c>
      <c r="O2728">
        <v>394.64954113161076</v>
      </c>
      <c r="P2728">
        <v>0</v>
      </c>
      <c r="Q2728">
        <v>1031.8847273725562</v>
      </c>
      <c r="R2728">
        <v>704.75691009134005</v>
      </c>
      <c r="S2728">
        <v>41.252488807053233</v>
      </c>
      <c r="T2728">
        <v>0</v>
      </c>
      <c r="U2728">
        <v>226.88868843879277</v>
      </c>
      <c r="V2728">
        <v>0</v>
      </c>
      <c r="W2728">
        <v>0</v>
      </c>
      <c r="X2728">
        <v>25.78280550440827</v>
      </c>
      <c r="Y2728">
        <v>4558.4000131793819</v>
      </c>
      <c r="Z2728">
        <v>0</v>
      </c>
      <c r="AA2728">
        <v>1288.2555259229271</v>
      </c>
      <c r="AB2728"/>
      <c r="AC2728">
        <v>724.98670797845614</v>
      </c>
      <c r="AD2728">
        <v>0</v>
      </c>
      <c r="AE2728"/>
      <c r="AF2728">
        <v>0</v>
      </c>
      <c r="AG2728">
        <v>6062.3906370520272</v>
      </c>
      <c r="AH2728">
        <v>631.48886897985233</v>
      </c>
      <c r="AI2728">
        <v>0</v>
      </c>
      <c r="AJ2728">
        <v>876.61538714988114</v>
      </c>
      <c r="AK2728">
        <v>102.09990979745675</v>
      </c>
      <c r="AL2728">
        <v>17351.923828125</v>
      </c>
      <c r="AM2728">
        <v>15874.3271484375</v>
      </c>
      <c r="AN2728">
        <v>1477.59521484375</v>
      </c>
      <c r="AO2728" s="5" t="s">
        <v>3168</v>
      </c>
    </row>
    <row r="2729" spans="1:41" ht="15" x14ac:dyDescent="0.25">
      <c r="A2729">
        <v>2020</v>
      </c>
      <c r="B2729" s="5" t="s">
        <v>1808</v>
      </c>
      <c r="C2729" s="5" t="s">
        <v>367</v>
      </c>
      <c r="D2729" s="5" t="s">
        <v>91</v>
      </c>
      <c r="E2729" s="5" t="s">
        <v>154</v>
      </c>
      <c r="F2729" s="5" t="s">
        <v>395</v>
      </c>
      <c r="G2729" s="5" t="s">
        <v>94</v>
      </c>
      <c r="H2729" s="5" t="s">
        <v>319</v>
      </c>
      <c r="I2729">
        <v>0</v>
      </c>
      <c r="J2729">
        <v>3192.2599232675238</v>
      </c>
      <c r="K2729">
        <v>97.974660916751418</v>
      </c>
      <c r="L2729"/>
      <c r="M2729">
        <v>0</v>
      </c>
      <c r="N2729">
        <v>978.55578732395077</v>
      </c>
      <c r="O2729">
        <v>772.14040656184716</v>
      </c>
      <c r="P2729">
        <v>0</v>
      </c>
      <c r="Q2729">
        <v>0</v>
      </c>
      <c r="R2729"/>
      <c r="S2729">
        <v>474.40362128111218</v>
      </c>
      <c r="T2729">
        <v>618.78733210579844</v>
      </c>
      <c r="U2729">
        <v>0</v>
      </c>
      <c r="V2729">
        <v>204.19981959491349</v>
      </c>
      <c r="W2729">
        <v>51.565611008816539</v>
      </c>
      <c r="X2729">
        <v>0</v>
      </c>
      <c r="Y2729">
        <v>433.15113247405895</v>
      </c>
      <c r="Z2729">
        <v>2085.6227028625935</v>
      </c>
      <c r="AA2729">
        <v>8070.2679283967036</v>
      </c>
      <c r="AB2729"/>
      <c r="AC2729">
        <v>2167.9214180326649</v>
      </c>
      <c r="AD2729">
        <v>93.004052219719981</v>
      </c>
      <c r="AE2729">
        <v>843.52882850218418</v>
      </c>
      <c r="AF2729">
        <v>0</v>
      </c>
      <c r="AG2729">
        <v>3604.1730312367904</v>
      </c>
      <c r="AH2729">
        <v>68.380685429601897</v>
      </c>
      <c r="AI2729"/>
      <c r="AJ2729">
        <v>515.65611008816541</v>
      </c>
      <c r="AK2729">
        <v>84.56760205445913</v>
      </c>
      <c r="AL2729">
        <v>24356.1640625</v>
      </c>
      <c r="AM2729">
        <v>22095.337890625</v>
      </c>
      <c r="AN2729">
        <v>2260.823974609375</v>
      </c>
      <c r="AO2729" s="5" t="s">
        <v>3169</v>
      </c>
    </row>
    <row r="2730" spans="1:41" ht="15" x14ac:dyDescent="0.25">
      <c r="A2730">
        <v>2020</v>
      </c>
      <c r="B2730" s="5" t="s">
        <v>803</v>
      </c>
      <c r="C2730" s="5" t="s">
        <v>367</v>
      </c>
      <c r="D2730" s="5" t="s">
        <v>91</v>
      </c>
      <c r="E2730" s="5" t="s">
        <v>154</v>
      </c>
      <c r="F2730" s="5" t="s">
        <v>395</v>
      </c>
      <c r="G2730" s="5" t="s">
        <v>94</v>
      </c>
      <c r="H2730" s="5" t="s">
        <v>319</v>
      </c>
      <c r="I2730">
        <v>0</v>
      </c>
      <c r="J2730">
        <v>3150</v>
      </c>
      <c r="K2730">
        <v>95</v>
      </c>
      <c r="L2730">
        <v>150</v>
      </c>
      <c r="M2730">
        <v>50</v>
      </c>
      <c r="N2730">
        <v>1112</v>
      </c>
      <c r="O2730">
        <v>46.88</v>
      </c>
      <c r="P2730">
        <v>0</v>
      </c>
      <c r="Q2730">
        <v>0</v>
      </c>
      <c r="R2730"/>
      <c r="S2730">
        <v>910</v>
      </c>
      <c r="T2730">
        <v>600</v>
      </c>
      <c r="U2730">
        <v>0</v>
      </c>
      <c r="V2730">
        <v>198</v>
      </c>
      <c r="W2730">
        <v>60</v>
      </c>
      <c r="X2730">
        <v>0</v>
      </c>
      <c r="Y2730">
        <v>420</v>
      </c>
      <c r="Z2730">
        <v>2207.5474584275998</v>
      </c>
      <c r="AA2730">
        <v>7204.962987566315</v>
      </c>
      <c r="AB2730"/>
      <c r="AC2730">
        <v>1370.8403800000001</v>
      </c>
      <c r="AD2730">
        <v>98.120753600000015</v>
      </c>
      <c r="AE2730">
        <v>1119.7937999999999</v>
      </c>
      <c r="AF2730">
        <v>158.03299440000001</v>
      </c>
      <c r="AG2730">
        <v>5324</v>
      </c>
      <c r="AH2730">
        <v>74.724660726978158</v>
      </c>
      <c r="AI2730"/>
      <c r="AJ2730">
        <v>300</v>
      </c>
      <c r="AK2730">
        <v>82</v>
      </c>
      <c r="AL2730">
        <v>24731.90234375</v>
      </c>
      <c r="AM2730">
        <v>22715.177734375</v>
      </c>
      <c r="AN2730">
        <v>2016.725341796875</v>
      </c>
      <c r="AO2730" s="5" t="s">
        <v>1258</v>
      </c>
    </row>
    <row r="2731" spans="1:41" ht="15" x14ac:dyDescent="0.25">
      <c r="A2731">
        <v>2020</v>
      </c>
      <c r="B2731" s="5" t="s">
        <v>803</v>
      </c>
      <c r="C2731" s="5" t="s">
        <v>367</v>
      </c>
      <c r="D2731" s="5" t="s">
        <v>91</v>
      </c>
      <c r="E2731" s="5" t="s">
        <v>154</v>
      </c>
      <c r="F2731" s="5" t="s">
        <v>398</v>
      </c>
      <c r="G2731" s="5" t="s">
        <v>94</v>
      </c>
      <c r="H2731" s="5" t="s">
        <v>319</v>
      </c>
      <c r="I2731">
        <v>300</v>
      </c>
      <c r="J2731">
        <v>9355.5</v>
      </c>
      <c r="K2731">
        <v>10</v>
      </c>
      <c r="L2731">
        <v>0</v>
      </c>
      <c r="M2731">
        <v>400</v>
      </c>
      <c r="N2731">
        <v>1104</v>
      </c>
      <c r="O2731">
        <v>1734.56</v>
      </c>
      <c r="P2731">
        <v>0</v>
      </c>
      <c r="Q2731">
        <v>121.4752052147044</v>
      </c>
      <c r="R2731">
        <v>1380.8969301375</v>
      </c>
      <c r="S2731">
        <v>120</v>
      </c>
      <c r="T2731">
        <v>900</v>
      </c>
      <c r="U2731">
        <v>0</v>
      </c>
      <c r="V2731">
        <v>0</v>
      </c>
      <c r="W2731">
        <v>0</v>
      </c>
      <c r="X2731">
        <v>3167.496275143792</v>
      </c>
      <c r="Y2731">
        <v>2015</v>
      </c>
      <c r="Z2731">
        <v>1650.7914851772</v>
      </c>
      <c r="AA2731">
        <v>12841.62632504421</v>
      </c>
      <c r="AB2731"/>
      <c r="AC2731">
        <v>122.56125</v>
      </c>
      <c r="AD2731">
        <v>1088.7430119999999</v>
      </c>
      <c r="AE2731">
        <v>3464.432964000001</v>
      </c>
      <c r="AF2731">
        <v>3086.0331962</v>
      </c>
      <c r="AG2731">
        <v>12108</v>
      </c>
      <c r="AH2731">
        <v>126.40226842062791</v>
      </c>
      <c r="AI2731"/>
      <c r="AJ2731">
        <v>1260</v>
      </c>
      <c r="AK2731">
        <v>36</v>
      </c>
      <c r="AL2731">
        <v>56393.515625</v>
      </c>
      <c r="AM2731">
        <v>48810.31640625</v>
      </c>
      <c r="AN2731">
        <v>7583.20166015625</v>
      </c>
      <c r="AO2731" s="5" t="s">
        <v>1259</v>
      </c>
    </row>
    <row r="2732" spans="1:41" ht="15" x14ac:dyDescent="0.25">
      <c r="A2732">
        <v>2020</v>
      </c>
      <c r="B2732" s="5" t="s">
        <v>1808</v>
      </c>
      <c r="C2732" s="5" t="s">
        <v>367</v>
      </c>
      <c r="D2732" s="5" t="s">
        <v>91</v>
      </c>
      <c r="E2732" s="5" t="s">
        <v>154</v>
      </c>
      <c r="F2732" s="5" t="s">
        <v>398</v>
      </c>
      <c r="G2732" s="5" t="s">
        <v>94</v>
      </c>
      <c r="H2732" s="5" t="s">
        <v>319</v>
      </c>
      <c r="I2732">
        <v>154.69683302644961</v>
      </c>
      <c r="J2732">
        <v>455.36992321665497</v>
      </c>
      <c r="K2732">
        <v>10.313122201763308</v>
      </c>
      <c r="L2732"/>
      <c r="M2732">
        <v>0</v>
      </c>
      <c r="N2732">
        <v>1794.8515888997358</v>
      </c>
      <c r="O2732">
        <v>1201.1072990962068</v>
      </c>
      <c r="P2732">
        <v>0</v>
      </c>
      <c r="Q2732">
        <v>121.77882267339011</v>
      </c>
      <c r="R2732"/>
      <c r="S2732">
        <v>123.75746642115969</v>
      </c>
      <c r="T2732">
        <v>928.18099815869766</v>
      </c>
      <c r="U2732">
        <v>0</v>
      </c>
      <c r="V2732">
        <v>0</v>
      </c>
      <c r="W2732">
        <v>0</v>
      </c>
      <c r="X2732">
        <v>437.84905965479248</v>
      </c>
      <c r="Y2732">
        <v>2660.7855280549334</v>
      </c>
      <c r="Z2732">
        <v>3399.8960568887046</v>
      </c>
      <c r="AA2732">
        <v>6693.2751860093176</v>
      </c>
      <c r="AB2732"/>
      <c r="AC2732">
        <v>0</v>
      </c>
      <c r="AD2732">
        <v>698.30843697618343</v>
      </c>
      <c r="AE2732">
        <v>3601.0289458680177</v>
      </c>
      <c r="AF2732">
        <v>1858.4655469874856</v>
      </c>
      <c r="AG2732">
        <v>8659.2803324659326</v>
      </c>
      <c r="AH2732">
        <v>2723.2953130478795</v>
      </c>
      <c r="AI2732"/>
      <c r="AJ2732">
        <v>2191.5384678747027</v>
      </c>
      <c r="AK2732">
        <v>35.064615485995247</v>
      </c>
      <c r="AL2732">
        <v>37748.84765625</v>
      </c>
      <c r="AM2732">
        <v>31590.96875</v>
      </c>
      <c r="AN2732">
        <v>6157.8759765625</v>
      </c>
      <c r="AO2732" s="5" t="s">
        <v>3170</v>
      </c>
    </row>
    <row r="2733" spans="1:41" ht="15" x14ac:dyDescent="0.25">
      <c r="A2733">
        <v>2020</v>
      </c>
      <c r="B2733" s="5" t="s">
        <v>1808</v>
      </c>
      <c r="C2733" s="5" t="s">
        <v>462</v>
      </c>
      <c r="D2733" s="5" t="s">
        <v>85</v>
      </c>
      <c r="E2733" s="5" t="s">
        <v>131</v>
      </c>
      <c r="F2733" s="5" t="s">
        <v>132</v>
      </c>
      <c r="G2733" s="5" t="s">
        <v>87</v>
      </c>
      <c r="H2733" s="5" t="s">
        <v>133</v>
      </c>
      <c r="I2733">
        <v>859.51509342147892</v>
      </c>
      <c r="J2733">
        <v>1382.9788177242719</v>
      </c>
      <c r="K2733">
        <v>58.7</v>
      </c>
      <c r="L2733">
        <v>113</v>
      </c>
      <c r="M2733">
        <v>718</v>
      </c>
      <c r="N2733">
        <v>314.88315475175142</v>
      </c>
      <c r="O2733">
        <v>448</v>
      </c>
      <c r="P2733">
        <v>670</v>
      </c>
      <c r="Q2733">
        <v>281.29306006449781</v>
      </c>
      <c r="R2733">
        <v>537.23278974999994</v>
      </c>
      <c r="S2733">
        <v>730</v>
      </c>
      <c r="T2733">
        <v>404.08150536098782</v>
      </c>
      <c r="U2733">
        <v>148.7578053213721</v>
      </c>
      <c r="V2733">
        <v>659</v>
      </c>
      <c r="W2733">
        <v>300.84789200000012</v>
      </c>
      <c r="X2733">
        <v>1104</v>
      </c>
      <c r="Y2733">
        <v>3424.36</v>
      </c>
      <c r="Z2733">
        <v>471.3</v>
      </c>
      <c r="AA2733">
        <v>5107.3494265477266</v>
      </c>
      <c r="AB2733">
        <v>78.932174141699988</v>
      </c>
      <c r="AC2733">
        <v>365.23047438342309</v>
      </c>
      <c r="AD2733">
        <v>775</v>
      </c>
      <c r="AE2733">
        <v>387</v>
      </c>
      <c r="AF2733">
        <v>2073.4596463261441</v>
      </c>
      <c r="AG2733">
        <v>8812.2999999999993</v>
      </c>
      <c r="AH2733">
        <v>1279.2429455257411</v>
      </c>
      <c r="AI2733">
        <v>399.07269503499992</v>
      </c>
      <c r="AJ2733">
        <v>2240.5587853619832</v>
      </c>
      <c r="AK2733">
        <v>317.13675515467509</v>
      </c>
      <c r="AL2733">
        <v>34461.23046875</v>
      </c>
      <c r="AM2733">
        <v>27848.21875</v>
      </c>
      <c r="AN2733">
        <v>6613.01416015625</v>
      </c>
      <c r="AO2733" s="5" t="s">
        <v>3246</v>
      </c>
    </row>
    <row r="2734" spans="1:41" ht="15" x14ac:dyDescent="0.25">
      <c r="A2734">
        <v>2020</v>
      </c>
      <c r="B2734" s="5" t="s">
        <v>803</v>
      </c>
      <c r="C2734" s="5" t="s">
        <v>462</v>
      </c>
      <c r="D2734" s="5" t="s">
        <v>85</v>
      </c>
      <c r="E2734" s="5" t="s">
        <v>131</v>
      </c>
      <c r="F2734" s="5" t="s">
        <v>132</v>
      </c>
      <c r="G2734" s="5" t="s">
        <v>87</v>
      </c>
      <c r="H2734" s="5" t="s">
        <v>133</v>
      </c>
      <c r="I2734">
        <v>896.794028069722</v>
      </c>
      <c r="J2734">
        <v>1390.0710166748679</v>
      </c>
      <c r="K2734">
        <v>57</v>
      </c>
      <c r="L2734">
        <v>113</v>
      </c>
      <c r="M2734">
        <v>627.2635546235</v>
      </c>
      <c r="N2734">
        <v>315.5</v>
      </c>
      <c r="O2734">
        <v>445</v>
      </c>
      <c r="P2734">
        <v>743.16601156870058</v>
      </c>
      <c r="Q2734">
        <v>274.73021701062493</v>
      </c>
      <c r="R2734">
        <v>542.5</v>
      </c>
      <c r="S2734">
        <v>735.06430634233857</v>
      </c>
      <c r="T2734">
        <v>398</v>
      </c>
      <c r="U2734">
        <v>138.729894742</v>
      </c>
      <c r="V2734">
        <v>658.00000000000011</v>
      </c>
      <c r="W2734">
        <v>301</v>
      </c>
      <c r="X2734">
        <v>1109</v>
      </c>
      <c r="Y2734">
        <v>3422.2682553333339</v>
      </c>
      <c r="Z2734">
        <v>467.9844517389057</v>
      </c>
      <c r="AA2734">
        <v>5438.9660070030368</v>
      </c>
      <c r="AB2734">
        <v>79.729468829999988</v>
      </c>
      <c r="AC2734">
        <v>394.71979173232933</v>
      </c>
      <c r="AD2734">
        <v>783.72759136374975</v>
      </c>
      <c r="AE2734">
        <v>375</v>
      </c>
      <c r="AF2734">
        <v>1978.3238752805539</v>
      </c>
      <c r="AG2734">
        <v>8812.3086547550647</v>
      </c>
      <c r="AH2734">
        <v>1231.9278097127681</v>
      </c>
      <c r="AI2734">
        <v>420.29996604749988</v>
      </c>
      <c r="AJ2734">
        <v>2478.5343799715279</v>
      </c>
      <c r="AK2734">
        <v>282.81795292492791</v>
      </c>
      <c r="AL2734">
        <v>34911.42578125</v>
      </c>
      <c r="AM2734">
        <v>28440.59765625</v>
      </c>
      <c r="AN2734">
        <v>6470.83056640625</v>
      </c>
      <c r="AO2734" s="5" t="s">
        <v>1287</v>
      </c>
    </row>
    <row r="2735" spans="1:41" ht="15" x14ac:dyDescent="0.25">
      <c r="A2735">
        <v>2020</v>
      </c>
      <c r="B2735" s="5" t="s">
        <v>1808</v>
      </c>
      <c r="C2735" s="5" t="s">
        <v>462</v>
      </c>
      <c r="D2735" s="5" t="s">
        <v>85</v>
      </c>
      <c r="E2735" s="5" t="s">
        <v>131</v>
      </c>
      <c r="F2735" s="5" t="s">
        <v>10</v>
      </c>
      <c r="G2735" s="5" t="s">
        <v>87</v>
      </c>
      <c r="H2735" s="5" t="s">
        <v>136</v>
      </c>
      <c r="I2735">
        <v>0.64580381142941401</v>
      </c>
      <c r="J2735">
        <v>0.55400000000000005</v>
      </c>
      <c r="K2735">
        <v>0.62045492981566042</v>
      </c>
      <c r="L2735">
        <v>0.59444900364034248</v>
      </c>
      <c r="M2735">
        <v>0.56998240834238312</v>
      </c>
      <c r="N2735">
        <v>0.52861125898427241</v>
      </c>
      <c r="O2735">
        <v>0.50635200506352007</v>
      </c>
      <c r="P2735">
        <v>0.42024185859802299</v>
      </c>
      <c r="Q2735">
        <v>0.54558197735908731</v>
      </c>
      <c r="R2735">
        <v>0.7023883457847071</v>
      </c>
      <c r="S2735">
        <v>0.72463768115942029</v>
      </c>
      <c r="T2735">
        <v>0.63189076337178307</v>
      </c>
      <c r="U2735">
        <v>0.48715417673918893</v>
      </c>
      <c r="V2735">
        <v>0.58772117579908678</v>
      </c>
      <c r="W2735">
        <v>0.541693480546793</v>
      </c>
      <c r="X2735">
        <v>0.6567347434094527</v>
      </c>
      <c r="Y2735">
        <v>0.61657519842127251</v>
      </c>
      <c r="Z2735">
        <v>0.80226312759854612</v>
      </c>
      <c r="AA2735">
        <v>0.62180871904658419</v>
      </c>
      <c r="AB2735">
        <v>0.64683644620989811</v>
      </c>
      <c r="AC2735">
        <v>0.59931506849315075</v>
      </c>
      <c r="AD2735">
        <v>0.58589615652121319</v>
      </c>
      <c r="AE2735">
        <v>0.60517920810658665</v>
      </c>
      <c r="AF2735">
        <v>0.6683026078964226</v>
      </c>
      <c r="AG2735">
        <v>0.58711936479205273</v>
      </c>
      <c r="AH2735">
        <v>0.56107468495151824</v>
      </c>
      <c r="AI2735">
        <v>0.62188314154192614</v>
      </c>
      <c r="AJ2735">
        <v>0.47452977892469211</v>
      </c>
      <c r="AK2735">
        <v>0.70415428354456966</v>
      </c>
      <c r="AL2735">
        <v>0.60043567419052124</v>
      </c>
      <c r="AM2735">
        <v>0.59064972400665283</v>
      </c>
      <c r="AN2735">
        <v>0.6142992377281189</v>
      </c>
      <c r="AO2735" s="5" t="s">
        <v>3247</v>
      </c>
    </row>
    <row r="2736" spans="1:41" ht="15" x14ac:dyDescent="0.25">
      <c r="A2736">
        <v>2020</v>
      </c>
      <c r="B2736" s="5" t="s">
        <v>803</v>
      </c>
      <c r="C2736" s="5" t="s">
        <v>462</v>
      </c>
      <c r="D2736" s="5" t="s">
        <v>85</v>
      </c>
      <c r="E2736" s="5" t="s">
        <v>131</v>
      </c>
      <c r="F2736" s="5" t="s">
        <v>10</v>
      </c>
      <c r="G2736" s="5" t="s">
        <v>87</v>
      </c>
      <c r="H2736" s="5" t="s">
        <v>136</v>
      </c>
      <c r="I2736">
        <v>0.66985496994003246</v>
      </c>
      <c r="J2736">
        <v>0.55200000000000016</v>
      </c>
      <c r="K2736">
        <v>0.61385370896872582</v>
      </c>
      <c r="L2736">
        <v>0.61426397042835401</v>
      </c>
      <c r="M2736">
        <v>0.50098950947322141</v>
      </c>
      <c r="N2736">
        <v>0.53755196619641521</v>
      </c>
      <c r="O2736">
        <v>0.50296125502961253</v>
      </c>
      <c r="P2736">
        <v>0.45221145732854079</v>
      </c>
      <c r="Q2736">
        <v>0.48542111257482312</v>
      </c>
      <c r="R2736">
        <v>0.70147130205252572</v>
      </c>
      <c r="S2736">
        <v>0.69205319996454229</v>
      </c>
      <c r="T2736">
        <v>0.63102486047691531</v>
      </c>
      <c r="U2736">
        <v>0.47557795721063528</v>
      </c>
      <c r="V2736">
        <v>0.62909677764775185</v>
      </c>
      <c r="W2736">
        <v>0.55420533215495649</v>
      </c>
      <c r="X2736">
        <v>0.67881058185512988</v>
      </c>
      <c r="Y2736">
        <v>0.61089897132343929</v>
      </c>
      <c r="Z2736">
        <v>0.7418322738315738</v>
      </c>
      <c r="AA2736">
        <v>0.6541406750321821</v>
      </c>
      <c r="AB2736">
        <v>0.65271677753907908</v>
      </c>
      <c r="AC2736">
        <v>0.66622924805671913</v>
      </c>
      <c r="AD2736">
        <v>0.64746123957255697</v>
      </c>
      <c r="AE2736">
        <v>0.60893626142364421</v>
      </c>
      <c r="AF2736">
        <v>0.6522266258813505</v>
      </c>
      <c r="AG2736">
        <v>0.5449465371725033</v>
      </c>
      <c r="AH2736">
        <v>0.53370409300198773</v>
      </c>
      <c r="AI2736">
        <v>0.62059635172091365</v>
      </c>
      <c r="AJ2736">
        <v>0.50888078167018325</v>
      </c>
      <c r="AK2736">
        <v>0.65853281200537728</v>
      </c>
      <c r="AL2736">
        <v>0.59973961114883423</v>
      </c>
      <c r="AM2736">
        <v>0.59444355964660645</v>
      </c>
      <c r="AN2736">
        <v>0.60724252462387085</v>
      </c>
      <c r="AO2736" s="5" t="s">
        <v>1288</v>
      </c>
    </row>
    <row r="2737" spans="1:41" ht="15" x14ac:dyDescent="0.25">
      <c r="A2737">
        <v>2020</v>
      </c>
      <c r="B2737" s="5" t="s">
        <v>1808</v>
      </c>
      <c r="C2737" s="5" t="s">
        <v>462</v>
      </c>
      <c r="D2737" s="5" t="s">
        <v>85</v>
      </c>
      <c r="E2737" s="5" t="s">
        <v>131</v>
      </c>
      <c r="F2737" s="5" t="s">
        <v>36</v>
      </c>
      <c r="G2737" s="5" t="s">
        <v>87</v>
      </c>
      <c r="H2737" s="5" t="s">
        <v>136</v>
      </c>
      <c r="I2737">
        <v>4.8110225513331398E-2</v>
      </c>
      <c r="J2737">
        <v>5.7000000000000002E-2</v>
      </c>
      <c r="K2737">
        <v>6.4735945485519697E-2</v>
      </c>
      <c r="L2737">
        <v>7.9999999999999905E-2</v>
      </c>
      <c r="M2737">
        <v>5.4317548746518098E-2</v>
      </c>
      <c r="N2737">
        <v>9.5022624434389094E-2</v>
      </c>
      <c r="O2737">
        <v>6.6964285714285698E-2</v>
      </c>
      <c r="P2737">
        <v>8.2089552238805999E-2</v>
      </c>
      <c r="Q2737">
        <v>5.4945054945055E-2</v>
      </c>
      <c r="R2737">
        <v>4.6805134427684199E-2</v>
      </c>
      <c r="S2737">
        <v>5.3000000000000103E-2</v>
      </c>
      <c r="T2737">
        <v>6.4999999999999905E-2</v>
      </c>
      <c r="U2737">
        <v>3.5108274635753299E-2</v>
      </c>
      <c r="V2737">
        <v>5.6145675265553897E-2</v>
      </c>
      <c r="W2737">
        <v>6.0000000000000102E-2</v>
      </c>
      <c r="X2737">
        <v>3.5326086956521702E-2</v>
      </c>
      <c r="Y2737">
        <v>4.0696655725449497E-2</v>
      </c>
      <c r="Z2737">
        <v>5.2832590706556402E-2</v>
      </c>
      <c r="AA2737">
        <v>6.0000000000000102E-2</v>
      </c>
      <c r="AB2737">
        <v>7.1354605431101406E-2</v>
      </c>
      <c r="AC2737">
        <v>8.6904761904761499E-2</v>
      </c>
      <c r="AD2737">
        <v>5.67741935483871E-2</v>
      </c>
      <c r="AE2737">
        <v>8.9173126614987094E-2</v>
      </c>
      <c r="AF2737">
        <v>5.5E-2</v>
      </c>
      <c r="AG2737">
        <v>4.0636383237066198E-2</v>
      </c>
      <c r="AH2737">
        <v>4.7518640812318297E-2</v>
      </c>
      <c r="AI2737">
        <v>6.11702127659575E-2</v>
      </c>
      <c r="AJ2737">
        <v>4.7999999999999897E-2</v>
      </c>
      <c r="AK2737">
        <v>5.00000000000001E-2</v>
      </c>
      <c r="AL2737">
        <v>5.9125218540430069E-2</v>
      </c>
      <c r="AM2737">
        <v>6.0498245060443878E-2</v>
      </c>
      <c r="AN2737">
        <v>5.718013271689415E-2</v>
      </c>
      <c r="AO2737" s="5" t="s">
        <v>3248</v>
      </c>
    </row>
    <row r="2738" spans="1:41" ht="15" x14ac:dyDescent="0.25">
      <c r="A2738">
        <v>2020</v>
      </c>
      <c r="B2738" s="5" t="s">
        <v>803</v>
      </c>
      <c r="C2738" s="5" t="s">
        <v>462</v>
      </c>
      <c r="D2738" s="5" t="s">
        <v>85</v>
      </c>
      <c r="E2738" s="5" t="s">
        <v>131</v>
      </c>
      <c r="F2738" s="5" t="s">
        <v>36</v>
      </c>
      <c r="G2738" s="5" t="s">
        <v>87</v>
      </c>
      <c r="H2738" s="5" t="s">
        <v>136</v>
      </c>
      <c r="I2738">
        <v>3.5797936634096403E-2</v>
      </c>
      <c r="J2738">
        <v>5.6999999999999898E-2</v>
      </c>
      <c r="K2738">
        <v>6.3157894736842093E-2</v>
      </c>
      <c r="L2738">
        <v>7.9999999999999905E-2</v>
      </c>
      <c r="M2738">
        <v>4.0624434032713701E-2</v>
      </c>
      <c r="N2738">
        <v>9.5087163232963595E-2</v>
      </c>
      <c r="O2738">
        <v>6.7415730337078705E-2</v>
      </c>
      <c r="P2738">
        <v>7.9721271975177505E-2</v>
      </c>
      <c r="Q2738">
        <v>5.1470588235294101E-2</v>
      </c>
      <c r="R2738">
        <v>4.7004608294930902E-2</v>
      </c>
      <c r="S2738">
        <v>5.4999999999999903E-2</v>
      </c>
      <c r="T2738">
        <v>1</v>
      </c>
      <c r="U2738">
        <v>3.8303079894079002E-2</v>
      </c>
      <c r="V2738">
        <v>6.4437689969605E-2</v>
      </c>
      <c r="W2738">
        <v>6.3122923588039906E-2</v>
      </c>
      <c r="X2738">
        <v>3.96753832281335E-2</v>
      </c>
      <c r="Y2738">
        <v>4.1000000000000002E-2</v>
      </c>
      <c r="Z2738">
        <v>4.86549726851805E-2</v>
      </c>
      <c r="AA2738">
        <v>6.0000000000000102E-2</v>
      </c>
      <c r="AB2738">
        <v>1</v>
      </c>
      <c r="AC2738">
        <v>9.1799288475010093E-2</v>
      </c>
      <c r="AD2738">
        <v>6.3450096579118404E-2</v>
      </c>
      <c r="AE2738">
        <v>9.3335119999999897E-2</v>
      </c>
      <c r="AF2738">
        <v>5.5000000000000097E-2</v>
      </c>
      <c r="AG2738">
        <v>4.0634304307114802E-2</v>
      </c>
      <c r="AH2738">
        <v>4.7146139125874197E-2</v>
      </c>
      <c r="AI2738">
        <v>6.0606060606060698E-2</v>
      </c>
      <c r="AJ2738">
        <v>4.76190476190477E-2</v>
      </c>
      <c r="AK2738">
        <v>0.05</v>
      </c>
      <c r="AL2738">
        <v>0.12334702908992767</v>
      </c>
      <c r="AM2738">
        <v>6.0403831303119659E-2</v>
      </c>
      <c r="AN2738">
        <v>0.21251653134822845</v>
      </c>
      <c r="AO2738" s="5" t="s">
        <v>1289</v>
      </c>
    </row>
    <row r="2739" spans="1:41" ht="15" x14ac:dyDescent="0.25">
      <c r="A2739">
        <v>2020</v>
      </c>
      <c r="B2739" s="5" t="s">
        <v>803</v>
      </c>
      <c r="C2739" s="5" t="s">
        <v>462</v>
      </c>
      <c r="D2739" s="5" t="s">
        <v>85</v>
      </c>
      <c r="E2739" s="5" t="s">
        <v>131</v>
      </c>
      <c r="F2739" s="5" t="s">
        <v>139</v>
      </c>
      <c r="G2739" s="5" t="s">
        <v>87</v>
      </c>
      <c r="H2739" s="5" t="s">
        <v>133</v>
      </c>
      <c r="I2739">
        <v>864.69065227904605</v>
      </c>
      <c r="J2739">
        <v>1310.8369687244001</v>
      </c>
      <c r="K2739">
        <v>53.4</v>
      </c>
      <c r="L2739">
        <v>103.96</v>
      </c>
      <c r="M2739">
        <v>601.78132772757215</v>
      </c>
      <c r="N2739">
        <v>285.5</v>
      </c>
      <c r="O2739">
        <v>415</v>
      </c>
      <c r="P2739">
        <v>683.91987183772426</v>
      </c>
      <c r="Q2739">
        <v>260.58969113507811</v>
      </c>
      <c r="R2739">
        <v>517</v>
      </c>
      <c r="S2739">
        <v>694.63576949351</v>
      </c>
      <c r="T2739"/>
      <c r="U2739">
        <v>133.4161125</v>
      </c>
      <c r="V2739">
        <v>615.6</v>
      </c>
      <c r="W2739">
        <v>282</v>
      </c>
      <c r="X2739">
        <v>1065</v>
      </c>
      <c r="Y2739">
        <v>3281.9552568646668</v>
      </c>
      <c r="Z2739">
        <v>445.21468102246013</v>
      </c>
      <c r="AA2739">
        <v>5112.628046582854</v>
      </c>
      <c r="AB2739"/>
      <c r="AC2739">
        <v>358.48479570429731</v>
      </c>
      <c r="AD2739">
        <v>734</v>
      </c>
      <c r="AE2739">
        <v>339.99932999999999</v>
      </c>
      <c r="AF2739">
        <v>1869.5160621401239</v>
      </c>
      <c r="AG2739">
        <v>8454.226623229526</v>
      </c>
      <c r="AH2739">
        <v>1173.847169803016</v>
      </c>
      <c r="AI2739">
        <v>394.82724083249991</v>
      </c>
      <c r="AJ2739">
        <v>2360.5089333062169</v>
      </c>
      <c r="AK2739">
        <v>268.67705527868151</v>
      </c>
      <c r="AL2739">
        <v>32681.21875</v>
      </c>
      <c r="AM2739">
        <v>26998.046875</v>
      </c>
      <c r="AN2739">
        <v>5683.1689453125</v>
      </c>
      <c r="AO2739" s="5" t="s">
        <v>1290</v>
      </c>
    </row>
    <row r="2740" spans="1:41" ht="15" x14ac:dyDescent="0.25">
      <c r="A2740">
        <v>2020</v>
      </c>
      <c r="B2740" s="5" t="s">
        <v>1808</v>
      </c>
      <c r="C2740" s="5" t="s">
        <v>462</v>
      </c>
      <c r="D2740" s="5" t="s">
        <v>85</v>
      </c>
      <c r="E2740" s="5" t="s">
        <v>131</v>
      </c>
      <c r="F2740" s="5" t="s">
        <v>139</v>
      </c>
      <c r="G2740" s="5" t="s">
        <v>87</v>
      </c>
      <c r="H2740" s="5" t="s">
        <v>133</v>
      </c>
      <c r="I2740">
        <v>818.16362844485946</v>
      </c>
      <c r="J2740">
        <v>1304.149025113989</v>
      </c>
      <c r="K2740">
        <v>54.9</v>
      </c>
      <c r="L2740">
        <v>103.96</v>
      </c>
      <c r="M2740">
        <v>679</v>
      </c>
      <c r="N2740">
        <v>284.96213099706011</v>
      </c>
      <c r="O2740">
        <v>418</v>
      </c>
      <c r="P2740">
        <v>615</v>
      </c>
      <c r="Q2740">
        <v>265.83739742359131</v>
      </c>
      <c r="R2740">
        <v>512.08753680679138</v>
      </c>
      <c r="S2740">
        <v>691.31</v>
      </c>
      <c r="T2740">
        <v>377.8162075125237</v>
      </c>
      <c r="U2740">
        <v>143.5351754379374</v>
      </c>
      <c r="V2740">
        <v>622</v>
      </c>
      <c r="W2740">
        <v>282.79701848000002</v>
      </c>
      <c r="X2740">
        <v>1065</v>
      </c>
      <c r="Y2740">
        <v>3285</v>
      </c>
      <c r="Z2740">
        <v>446.4</v>
      </c>
      <c r="AA2740">
        <v>4800.9084609548627</v>
      </c>
      <c r="AB2740">
        <v>73.3</v>
      </c>
      <c r="AC2740">
        <v>333.4902069667686</v>
      </c>
      <c r="AD2740">
        <v>731</v>
      </c>
      <c r="AE2740">
        <v>352.49</v>
      </c>
      <c r="AF2740">
        <v>1959.4193657782059</v>
      </c>
      <c r="AG2740">
        <v>8454.2000000000007</v>
      </c>
      <c r="AH2740">
        <v>1218.4550594856109</v>
      </c>
      <c r="AI2740">
        <v>374.6613333706249</v>
      </c>
      <c r="AJ2740">
        <v>2133.0119636646082</v>
      </c>
      <c r="AK2740">
        <v>301.27991739694141</v>
      </c>
      <c r="AL2740">
        <v>32702.134765625</v>
      </c>
      <c r="AM2740">
        <v>26434.615234375</v>
      </c>
      <c r="AN2740">
        <v>6267.51953125</v>
      </c>
      <c r="AO2740" s="5" t="s">
        <v>3249</v>
      </c>
    </row>
    <row r="2741" spans="1:41" ht="15" x14ac:dyDescent="0.25">
      <c r="A2741">
        <v>2020</v>
      </c>
      <c r="B2741" s="5" t="s">
        <v>803</v>
      </c>
      <c r="C2741" s="5" t="s">
        <v>462</v>
      </c>
      <c r="D2741" s="5" t="s">
        <v>85</v>
      </c>
      <c r="E2741" s="5" t="s">
        <v>141</v>
      </c>
      <c r="F2741" s="5" t="s">
        <v>142</v>
      </c>
      <c r="G2741" s="5" t="s">
        <v>87</v>
      </c>
      <c r="H2741" s="5" t="s">
        <v>143</v>
      </c>
      <c r="I2741">
        <v>146.166</v>
      </c>
      <c r="J2741">
        <v>228.91664241753699</v>
      </c>
      <c r="K2741">
        <v>6.6</v>
      </c>
      <c r="L2741">
        <v>21</v>
      </c>
      <c r="M2741">
        <v>138.72</v>
      </c>
      <c r="N2741">
        <v>61</v>
      </c>
      <c r="O2741">
        <v>101</v>
      </c>
      <c r="P2741">
        <v>186.5275895253038</v>
      </c>
      <c r="Q2741">
        <v>67.233933448840787</v>
      </c>
      <c r="R2741">
        <v>84.284757427831337</v>
      </c>
      <c r="S2741">
        <v>117.25</v>
      </c>
      <c r="T2741">
        <v>69</v>
      </c>
      <c r="U2741">
        <v>33.299999999999997</v>
      </c>
      <c r="V2741">
        <v>129.4</v>
      </c>
      <c r="W2741">
        <v>62</v>
      </c>
      <c r="X2741">
        <v>181.5</v>
      </c>
      <c r="Y2741">
        <v>640</v>
      </c>
      <c r="Z2741">
        <v>64.695024124999975</v>
      </c>
      <c r="AA2741">
        <v>815.52816666612375</v>
      </c>
      <c r="AB2741">
        <v>13.944083944014</v>
      </c>
      <c r="AC2741">
        <v>59.036040769660389</v>
      </c>
      <c r="AD2741">
        <v>84.411657853367799</v>
      </c>
      <c r="AE2741">
        <v>45.3</v>
      </c>
      <c r="AF2741">
        <v>311.25397041528311</v>
      </c>
      <c r="AG2741">
        <v>1839</v>
      </c>
      <c r="AH2741">
        <v>257.5</v>
      </c>
      <c r="AI2741">
        <v>77.311843754626224</v>
      </c>
      <c r="AJ2741">
        <v>481</v>
      </c>
      <c r="AK2741">
        <v>23.624885809956108</v>
      </c>
      <c r="AL2741">
        <v>6346.5048828125</v>
      </c>
      <c r="AM2741">
        <v>5213.64208984375</v>
      </c>
      <c r="AN2741">
        <v>1132.862548828125</v>
      </c>
      <c r="AO2741" s="5" t="s">
        <v>1291</v>
      </c>
    </row>
    <row r="2742" spans="1:41" ht="15" x14ac:dyDescent="0.25">
      <c r="A2742">
        <v>2020</v>
      </c>
      <c r="B2742" s="5" t="s">
        <v>1808</v>
      </c>
      <c r="C2742" s="5" t="s">
        <v>462</v>
      </c>
      <c r="D2742" s="5" t="s">
        <v>85</v>
      </c>
      <c r="E2742" s="5" t="s">
        <v>141</v>
      </c>
      <c r="F2742" s="5" t="s">
        <v>142</v>
      </c>
      <c r="G2742" s="5" t="s">
        <v>87</v>
      </c>
      <c r="H2742" s="5" t="s">
        <v>143</v>
      </c>
      <c r="I2742">
        <v>145.26812000000001</v>
      </c>
      <c r="J2742">
        <v>227.84368757081489</v>
      </c>
      <c r="K2742">
        <v>8.3000000000000007</v>
      </c>
      <c r="L2742">
        <v>21.7</v>
      </c>
      <c r="M2742">
        <v>134.80000000000001</v>
      </c>
      <c r="N2742">
        <v>62</v>
      </c>
      <c r="O2742">
        <v>101</v>
      </c>
      <c r="P2742">
        <v>181</v>
      </c>
      <c r="Q2742">
        <v>61.37898692584001</v>
      </c>
      <c r="R2742">
        <v>83.313441920612505</v>
      </c>
      <c r="S2742">
        <v>111</v>
      </c>
      <c r="T2742">
        <v>71</v>
      </c>
      <c r="U2742">
        <v>34.858542606356217</v>
      </c>
      <c r="V2742">
        <v>125</v>
      </c>
      <c r="W2742">
        <v>63.4</v>
      </c>
      <c r="X2742">
        <v>181.9</v>
      </c>
      <c r="Y2742">
        <v>633</v>
      </c>
      <c r="Z2742">
        <v>59.624000000000002</v>
      </c>
      <c r="AA2742">
        <v>799.13204406871432</v>
      </c>
      <c r="AB2742">
        <v>13.930139860069991</v>
      </c>
      <c r="AC2742">
        <v>60.871745730570517</v>
      </c>
      <c r="AD2742">
        <v>80</v>
      </c>
      <c r="AE2742">
        <v>48</v>
      </c>
      <c r="AF2742">
        <v>319.17534491339319</v>
      </c>
      <c r="AG2742">
        <v>1703.3</v>
      </c>
      <c r="AH2742">
        <v>257.58</v>
      </c>
      <c r="AI2742">
        <v>73.255312264137473</v>
      </c>
      <c r="AJ2742">
        <v>464</v>
      </c>
      <c r="AK2742">
        <v>24.913201306766631</v>
      </c>
      <c r="AL2742">
        <v>6150.54443359375</v>
      </c>
      <c r="AM2742">
        <v>5029.4658203125</v>
      </c>
      <c r="AN2742">
        <v>1121.0787353515625</v>
      </c>
      <c r="AO2742" s="5" t="s">
        <v>3250</v>
      </c>
    </row>
    <row r="2743" spans="1:41" ht="15" x14ac:dyDescent="0.25">
      <c r="A2743">
        <v>2020</v>
      </c>
      <c r="B2743" s="5" t="s">
        <v>1808</v>
      </c>
      <c r="C2743" s="5" t="s">
        <v>462</v>
      </c>
      <c r="D2743" s="5" t="s">
        <v>85</v>
      </c>
      <c r="E2743" s="5" t="s">
        <v>141</v>
      </c>
      <c r="F2743" s="5" t="s">
        <v>141</v>
      </c>
      <c r="G2743" s="5" t="s">
        <v>87</v>
      </c>
      <c r="H2743" s="5" t="s">
        <v>143</v>
      </c>
      <c r="I2743">
        <v>151.93183999999999</v>
      </c>
      <c r="J2743">
        <v>284.9716502901835</v>
      </c>
      <c r="K2743">
        <v>10.8</v>
      </c>
      <c r="L2743">
        <v>21.7</v>
      </c>
      <c r="M2743">
        <v>143.80000000000001</v>
      </c>
      <c r="N2743">
        <v>68</v>
      </c>
      <c r="O2743">
        <v>101</v>
      </c>
      <c r="P2743">
        <v>182</v>
      </c>
      <c r="Q2743">
        <v>61.37898692584001</v>
      </c>
      <c r="R2743">
        <v>87.313441920612505</v>
      </c>
      <c r="S2743">
        <v>115</v>
      </c>
      <c r="T2743">
        <v>73</v>
      </c>
      <c r="U2743">
        <v>34.858542606356217</v>
      </c>
      <c r="V2743">
        <v>150</v>
      </c>
      <c r="W2743">
        <v>63.4</v>
      </c>
      <c r="X2743">
        <v>191.9</v>
      </c>
      <c r="Y2743">
        <v>635</v>
      </c>
      <c r="Z2743">
        <v>67.061999999999998</v>
      </c>
      <c r="AA2743">
        <v>937.63683042138382</v>
      </c>
      <c r="AB2743">
        <v>13.930139860069991</v>
      </c>
      <c r="AC2743">
        <v>69.567709406366305</v>
      </c>
      <c r="AD2743">
        <v>153</v>
      </c>
      <c r="AE2743">
        <v>73</v>
      </c>
      <c r="AF2743">
        <v>354.17534491339319</v>
      </c>
      <c r="AG2743">
        <v>1713.4</v>
      </c>
      <c r="AH2743">
        <v>260.27247999999997</v>
      </c>
      <c r="AI2743">
        <v>73.255312264137473</v>
      </c>
      <c r="AJ2743">
        <v>539</v>
      </c>
      <c r="AK2743">
        <v>51.413201306766631</v>
      </c>
      <c r="AL2743">
        <v>6681.767578125</v>
      </c>
      <c r="AM2743">
        <v>5430.99609375</v>
      </c>
      <c r="AN2743">
        <v>1250.771240234375</v>
      </c>
      <c r="AO2743" s="5" t="s">
        <v>3251</v>
      </c>
    </row>
    <row r="2744" spans="1:41" ht="15" x14ac:dyDescent="0.25">
      <c r="A2744">
        <v>2020</v>
      </c>
      <c r="B2744" s="5" t="s">
        <v>803</v>
      </c>
      <c r="C2744" s="5" t="s">
        <v>462</v>
      </c>
      <c r="D2744" s="5" t="s">
        <v>85</v>
      </c>
      <c r="E2744" s="5" t="s">
        <v>141</v>
      </c>
      <c r="F2744" s="5" t="s">
        <v>141</v>
      </c>
      <c r="G2744" s="5" t="s">
        <v>87</v>
      </c>
      <c r="H2744" s="5" t="s">
        <v>143</v>
      </c>
      <c r="I2744">
        <v>152.82972000000001</v>
      </c>
      <c r="J2744">
        <v>287.47084422665341</v>
      </c>
      <c r="K2744">
        <v>10.6</v>
      </c>
      <c r="L2744">
        <v>21</v>
      </c>
      <c r="M2744">
        <v>142.928</v>
      </c>
      <c r="N2744">
        <v>67</v>
      </c>
      <c r="O2744">
        <v>101</v>
      </c>
      <c r="P2744">
        <v>187.6031695253038</v>
      </c>
      <c r="Q2744">
        <v>67.233933448840787</v>
      </c>
      <c r="R2744">
        <v>88.284757427831337</v>
      </c>
      <c r="S2744">
        <v>121.25</v>
      </c>
      <c r="T2744">
        <v>72</v>
      </c>
      <c r="U2744">
        <v>33.299999999999997</v>
      </c>
      <c r="V2744">
        <v>136.4</v>
      </c>
      <c r="W2744">
        <v>62</v>
      </c>
      <c r="X2744">
        <v>186.5</v>
      </c>
      <c r="Y2744">
        <v>640.5</v>
      </c>
      <c r="Z2744">
        <v>72.014772749999977</v>
      </c>
      <c r="AA2744">
        <v>949.16361904761959</v>
      </c>
      <c r="AB2744">
        <v>13.944083944014</v>
      </c>
      <c r="AC2744">
        <v>67.633381583255343</v>
      </c>
      <c r="AD2744">
        <v>140.18065785336779</v>
      </c>
      <c r="AE2744">
        <v>70.3</v>
      </c>
      <c r="AF2744">
        <v>346.25397041528311</v>
      </c>
      <c r="AG2744">
        <v>1846</v>
      </c>
      <c r="AH2744">
        <v>260.5</v>
      </c>
      <c r="AI2744">
        <v>77.311843754626224</v>
      </c>
      <c r="AJ2744">
        <v>556</v>
      </c>
      <c r="AK2744">
        <v>49.025885809956108</v>
      </c>
      <c r="AL2744">
        <v>6826.228515625</v>
      </c>
      <c r="AM2744">
        <v>5588.98828125</v>
      </c>
      <c r="AN2744">
        <v>1237.2406005859375</v>
      </c>
      <c r="AO2744" s="5" t="s">
        <v>1292</v>
      </c>
    </row>
    <row r="2745" spans="1:41" ht="15" x14ac:dyDescent="0.25">
      <c r="A2745">
        <v>2020</v>
      </c>
      <c r="B2745" s="5" t="s">
        <v>1808</v>
      </c>
      <c r="C2745" s="5" t="s">
        <v>474</v>
      </c>
      <c r="D2745" s="5" t="s">
        <v>153</v>
      </c>
      <c r="E2745" s="5" t="s">
        <v>154</v>
      </c>
      <c r="F2745" s="5" t="s">
        <v>154</v>
      </c>
      <c r="G2745" s="5" t="s">
        <v>94</v>
      </c>
      <c r="H2745" s="5" t="s">
        <v>319</v>
      </c>
      <c r="I2745">
        <v>543.43052922307606</v>
      </c>
      <c r="J2745">
        <v>301.65422845983937</v>
      </c>
      <c r="K2745">
        <v>405.92484549249974</v>
      </c>
      <c r="L2745">
        <v>400.07370174468514</v>
      </c>
      <c r="M2745">
        <v>1062.3433926963016</v>
      </c>
      <c r="N2745">
        <v>2034.945001269469</v>
      </c>
      <c r="O2745">
        <v>1572.8587658142574</v>
      </c>
      <c r="P2745">
        <v>775.23072015801131</v>
      </c>
      <c r="Q2745">
        <v>102.72067888682375</v>
      </c>
      <c r="R2745">
        <v>820.7069397073393</v>
      </c>
      <c r="S2745">
        <v>171.90356208311229</v>
      </c>
      <c r="T2745">
        <v>215.84271103746218</v>
      </c>
      <c r="U2745">
        <v>333.66859262942683</v>
      </c>
      <c r="V2745">
        <v>1932.5452034749519</v>
      </c>
      <c r="W2745">
        <v>823.19398230929414</v>
      </c>
      <c r="X2745">
        <v>1775.9337480245142</v>
      </c>
      <c r="Y2745">
        <v>2298.9758524455274</v>
      </c>
      <c r="Z2745">
        <v>483.56798629081294</v>
      </c>
      <c r="AA2745">
        <v>10865.333029961692</v>
      </c>
      <c r="AB2745">
        <v>173.67808841619049</v>
      </c>
      <c r="AC2745">
        <v>303.1837150386678</v>
      </c>
      <c r="AD2745">
        <v>1144.7118691440812</v>
      </c>
      <c r="AE2745">
        <v>1134.4291324294522</v>
      </c>
      <c r="AF2745">
        <v>2129.1435894195733</v>
      </c>
      <c r="AG2745">
        <v>14649.392996721876</v>
      </c>
      <c r="AH2745">
        <v>2290.9287034716431</v>
      </c>
      <c r="AI2745">
        <v>276.07788621070745</v>
      </c>
      <c r="AJ2745">
        <v>921.89982797681705</v>
      </c>
      <c r="AK2745">
        <v>306.19547379733007</v>
      </c>
      <c r="AL2745">
        <v>50250.49609375</v>
      </c>
      <c r="AM2745">
        <v>40030.90234375</v>
      </c>
      <c r="AN2745">
        <v>10219.5927734375</v>
      </c>
      <c r="AO2745" s="5" t="s">
        <v>3254</v>
      </c>
    </row>
    <row r="2746" spans="1:41" ht="15" x14ac:dyDescent="0.25">
      <c r="A2746">
        <v>2020</v>
      </c>
      <c r="B2746" s="5" t="s">
        <v>803</v>
      </c>
      <c r="C2746" s="5" t="s">
        <v>474</v>
      </c>
      <c r="D2746" s="5" t="s">
        <v>153</v>
      </c>
      <c r="E2746" s="5" t="s">
        <v>154</v>
      </c>
      <c r="F2746" s="5" t="s">
        <v>154</v>
      </c>
      <c r="G2746" s="5" t="s">
        <v>94</v>
      </c>
      <c r="H2746" s="5" t="s">
        <v>319</v>
      </c>
      <c r="I2746">
        <v>339.43985072471742</v>
      </c>
      <c r="J2746">
        <v>297.75</v>
      </c>
      <c r="K2746">
        <v>429.53800000000001</v>
      </c>
      <c r="L2746">
        <v>465.29</v>
      </c>
      <c r="M2746">
        <v>545.5</v>
      </c>
      <c r="N2746">
        <v>2027.8989999999999</v>
      </c>
      <c r="O2746">
        <v>1134.4960000000001</v>
      </c>
      <c r="P2746">
        <v>993.5</v>
      </c>
      <c r="Q2746">
        <v>103.75210307764191</v>
      </c>
      <c r="R2746">
        <v>613.73009173481876</v>
      </c>
      <c r="S2746">
        <v>179.40537557630421</v>
      </c>
      <c r="T2746">
        <v>600</v>
      </c>
      <c r="U2746">
        <v>329</v>
      </c>
      <c r="V2746">
        <v>2428</v>
      </c>
      <c r="W2746">
        <v>770</v>
      </c>
      <c r="X2746">
        <v>1336.274509803922</v>
      </c>
      <c r="Y2746">
        <v>2880</v>
      </c>
      <c r="Z2746">
        <v>991.24991999999997</v>
      </c>
      <c r="AA2746">
        <v>12671.784037662819</v>
      </c>
      <c r="AB2746">
        <v>179</v>
      </c>
      <c r="AC2746">
        <v>190</v>
      </c>
      <c r="AD2746">
        <v>1198.26067296</v>
      </c>
      <c r="AE2746">
        <v>857</v>
      </c>
      <c r="AF2746">
        <v>2528.4763846645451</v>
      </c>
      <c r="AG2746">
        <v>17791.465454382</v>
      </c>
      <c r="AH2746">
        <v>2026.013574989646</v>
      </c>
      <c r="AI2746">
        <v>399</v>
      </c>
      <c r="AJ2746">
        <v>1173</v>
      </c>
      <c r="AK2746">
        <v>275</v>
      </c>
      <c r="AL2746">
        <v>55753.8203125</v>
      </c>
      <c r="AM2746">
        <v>46681.3359375</v>
      </c>
      <c r="AN2746">
        <v>9072.48828125</v>
      </c>
      <c r="AO2746" s="5" t="s">
        <v>1293</v>
      </c>
    </row>
    <row r="2747" spans="1:41" ht="15" x14ac:dyDescent="0.25">
      <c r="A2747">
        <v>2020</v>
      </c>
      <c r="B2747" s="5" t="s">
        <v>1806</v>
      </c>
      <c r="C2747" s="5" t="s">
        <v>474</v>
      </c>
      <c r="D2747" s="5" t="s">
        <v>153</v>
      </c>
      <c r="E2747" s="5" t="s">
        <v>154</v>
      </c>
      <c r="F2747" s="5" t="s">
        <v>154</v>
      </c>
      <c r="G2747" s="5" t="s">
        <v>94</v>
      </c>
      <c r="H2747" s="5" t="s">
        <v>319</v>
      </c>
      <c r="I2747">
        <v>747.50324566465451</v>
      </c>
      <c r="J2747">
        <v>1447.3295923261687</v>
      </c>
      <c r="K2747">
        <v>398.89994772272348</v>
      </c>
      <c r="L2747">
        <v>495.8049478764442</v>
      </c>
      <c r="M2747">
        <v>1207.7342087788186</v>
      </c>
      <c r="N2747">
        <v>481.9613764259127</v>
      </c>
      <c r="O2747">
        <v>1240.7941818624561</v>
      </c>
      <c r="P2747">
        <v>697.3058212119588</v>
      </c>
      <c r="Q2747">
        <v>120.49034410647818</v>
      </c>
      <c r="R2747">
        <v>1101.1248513234377</v>
      </c>
      <c r="S2747">
        <v>175.3519050400661</v>
      </c>
      <c r="T2747">
        <v>1179.2671976378715</v>
      </c>
      <c r="U2747">
        <v>367.64019792396596</v>
      </c>
      <c r="V2747">
        <v>1621.2360343178041</v>
      </c>
      <c r="W2747">
        <v>743.45105938039717</v>
      </c>
      <c r="X2747">
        <v>2169.8516436536834</v>
      </c>
      <c r="Y2747">
        <v>2808.7068298522868</v>
      </c>
      <c r="Z2747">
        <v>682.94952489288903</v>
      </c>
      <c r="AA2747">
        <v>10762.413372379429</v>
      </c>
      <c r="AB2747">
        <v>177.40280451421893</v>
      </c>
      <c r="AC2747">
        <v>116.28394928499074</v>
      </c>
      <c r="AD2747">
        <v>943.55732107348786</v>
      </c>
      <c r="AE2747">
        <v>1560.3177570571481</v>
      </c>
      <c r="AF2747">
        <v>2295.8363831231072</v>
      </c>
      <c r="AG2747">
        <v>11452.786408737298</v>
      </c>
      <c r="AH2747">
        <v>1735.6593050548697</v>
      </c>
      <c r="AI2747">
        <v>222.52259294558095</v>
      </c>
      <c r="AJ2747">
        <v>754.1936965982278</v>
      </c>
      <c r="AK2747">
        <v>333.27116454983326</v>
      </c>
      <c r="AL2747">
        <v>48041.6484375</v>
      </c>
      <c r="AM2747">
        <v>37513.8828125</v>
      </c>
      <c r="AN2747">
        <v>10527.763671875</v>
      </c>
      <c r="AO2747" s="5" t="s">
        <v>3252</v>
      </c>
    </row>
    <row r="2748" spans="1:41" ht="15" x14ac:dyDescent="0.25">
      <c r="A2748">
        <v>2020</v>
      </c>
      <c r="B2748" s="5" t="s">
        <v>1807</v>
      </c>
      <c r="C2748" s="5" t="s">
        <v>474</v>
      </c>
      <c r="D2748" s="5" t="s">
        <v>153</v>
      </c>
      <c r="E2748" s="5" t="s">
        <v>154</v>
      </c>
      <c r="F2748" s="5" t="s">
        <v>154</v>
      </c>
      <c r="G2748" s="5" t="s">
        <v>94</v>
      </c>
      <c r="H2748" s="5" t="s">
        <v>319</v>
      </c>
      <c r="I2748">
        <v>538.8772758355118</v>
      </c>
      <c r="J2748">
        <v>189.87001819720371</v>
      </c>
      <c r="K2748">
        <v>351.2809833482479</v>
      </c>
      <c r="L2748">
        <v>558.62735174291572</v>
      </c>
      <c r="M2748">
        <v>1179.907833841567</v>
      </c>
      <c r="N2748">
        <v>447.90841716323871</v>
      </c>
      <c r="O2748">
        <v>1141.9108036809566</v>
      </c>
      <c r="P2748">
        <v>719.9504841808639</v>
      </c>
      <c r="Q2748">
        <v>106.8176787380759</v>
      </c>
      <c r="R2748">
        <v>956.94539222545166</v>
      </c>
      <c r="S2748">
        <v>174.74424654258482</v>
      </c>
      <c r="T2748">
        <v>1207.8429226873852</v>
      </c>
      <c r="U2748">
        <v>344.60348011617373</v>
      </c>
      <c r="V2748">
        <v>1863.0977082452919</v>
      </c>
      <c r="W2748">
        <v>732.75803976368047</v>
      </c>
      <c r="X2748">
        <v>2199.2806550599475</v>
      </c>
      <c r="Y2748">
        <v>2476.0779915091398</v>
      </c>
      <c r="Z2748">
        <v>469.04566831026796</v>
      </c>
      <c r="AA2748">
        <v>10721.845040561662</v>
      </c>
      <c r="AB2748">
        <v>174.13068802076472</v>
      </c>
      <c r="AC2748">
        <v>303.97380220965863</v>
      </c>
      <c r="AD2748">
        <v>848.1569509760343</v>
      </c>
      <c r="AE2748">
        <v>619.01949787728495</v>
      </c>
      <c r="AF2748">
        <v>2048.5997229608997</v>
      </c>
      <c r="AG2748">
        <v>10147.893622111849</v>
      </c>
      <c r="AH2748">
        <v>1372.7114685626757</v>
      </c>
      <c r="AI2748">
        <v>321.08491028106329</v>
      </c>
      <c r="AJ2748">
        <v>706.40633711669182</v>
      </c>
      <c r="AK2748">
        <v>288.87576567606629</v>
      </c>
      <c r="AL2748">
        <v>43212.24609375</v>
      </c>
      <c r="AM2748">
        <v>33219.5625</v>
      </c>
      <c r="AN2748">
        <v>9992.685546875</v>
      </c>
      <c r="AO2748" s="5" t="s">
        <v>3253</v>
      </c>
    </row>
    <row r="2749" spans="1:41" ht="15" x14ac:dyDescent="0.25">
      <c r="A2749">
        <v>2020</v>
      </c>
      <c r="B2749" s="5" t="s">
        <v>1808</v>
      </c>
      <c r="C2749" s="5" t="s">
        <v>474</v>
      </c>
      <c r="D2749" s="5" t="s">
        <v>153</v>
      </c>
      <c r="E2749" s="5" t="s">
        <v>154</v>
      </c>
      <c r="F2749" s="5" t="s">
        <v>154</v>
      </c>
      <c r="G2749" s="5" t="s">
        <v>97</v>
      </c>
      <c r="H2749" s="5" t="s">
        <v>319</v>
      </c>
      <c r="I2749">
        <v>597.64867965837391</v>
      </c>
      <c r="J2749">
        <v>331.75</v>
      </c>
      <c r="K2749">
        <v>445.09515528214968</v>
      </c>
      <c r="L2749">
        <v>436.80867521785962</v>
      </c>
      <c r="M2749">
        <v>1164.01527373824</v>
      </c>
      <c r="N2749">
        <v>2217.6006784045449</v>
      </c>
      <c r="O2749">
        <v>1566.7178799999999</v>
      </c>
      <c r="P2749">
        <v>835.85844368063988</v>
      </c>
      <c r="Q2749">
        <v>112.02976739759499</v>
      </c>
      <c r="R2749">
        <v>923.15374846304837</v>
      </c>
      <c r="S2749">
        <v>185.34514481565591</v>
      </c>
      <c r="T2749">
        <v>231.6160608351405</v>
      </c>
      <c r="U2749">
        <v>366.95876124873558</v>
      </c>
      <c r="V2749">
        <v>2122</v>
      </c>
      <c r="W2749">
        <v>889.31305955490052</v>
      </c>
      <c r="X2749">
        <v>1914.8224910399999</v>
      </c>
      <c r="Y2749">
        <v>2563.2656999999999</v>
      </c>
      <c r="Z2749">
        <v>527.53892404263331</v>
      </c>
      <c r="AA2749">
        <v>11983.1799325501</v>
      </c>
      <c r="AB2749">
        <v>173</v>
      </c>
      <c r="AC2749">
        <v>325.41861</v>
      </c>
      <c r="AD2749">
        <v>1248.4516830225821</v>
      </c>
      <c r="AE2749">
        <v>1255.3991833196169</v>
      </c>
      <c r="AF2749">
        <v>2309.6053744003839</v>
      </c>
      <c r="AG2749">
        <v>16751.294992208321</v>
      </c>
      <c r="AH2749">
        <v>2525.6763150423931</v>
      </c>
      <c r="AI2749">
        <v>297.66884399999998</v>
      </c>
      <c r="AJ2749">
        <v>1016.650450456202</v>
      </c>
      <c r="AK2749">
        <v>339.29824534950501</v>
      </c>
      <c r="AL2749">
        <v>55657.1796875</v>
      </c>
      <c r="AM2749">
        <v>44676.1640625</v>
      </c>
      <c r="AN2749">
        <v>10981.01953125</v>
      </c>
      <c r="AO2749" s="5" t="s">
        <v>3255</v>
      </c>
    </row>
    <row r="2750" spans="1:41" ht="15" x14ac:dyDescent="0.25">
      <c r="A2750">
        <v>2020</v>
      </c>
      <c r="B2750" s="5" t="s">
        <v>803</v>
      </c>
      <c r="C2750" s="5" t="s">
        <v>474</v>
      </c>
      <c r="D2750" s="5" t="s">
        <v>153</v>
      </c>
      <c r="E2750" s="5" t="s">
        <v>154</v>
      </c>
      <c r="F2750" s="5" t="s">
        <v>154</v>
      </c>
      <c r="G2750" s="5" t="s">
        <v>97</v>
      </c>
      <c r="H2750" s="5" t="s">
        <v>319</v>
      </c>
      <c r="I2750">
        <v>360.26908518880578</v>
      </c>
      <c r="J2750">
        <v>322.76099999999991</v>
      </c>
      <c r="K2750">
        <v>453.13685294211592</v>
      </c>
      <c r="L2750">
        <v>501.17601237480011</v>
      </c>
      <c r="M2750">
        <v>578.79999999999995</v>
      </c>
      <c r="N2750">
        <v>2152.7100553131809</v>
      </c>
      <c r="O2750">
        <v>1331</v>
      </c>
      <c r="P2750">
        <v>1078.5604894999999</v>
      </c>
      <c r="Q2750">
        <v>110.08098136537799</v>
      </c>
      <c r="R2750">
        <v>640.499724846351</v>
      </c>
      <c r="S2750">
        <v>189.08258962292939</v>
      </c>
      <c r="T2750">
        <v>582.73824560000003</v>
      </c>
      <c r="U2750">
        <v>338.96902899999998</v>
      </c>
      <c r="V2750">
        <v>60</v>
      </c>
      <c r="W2750">
        <v>819.53584096999975</v>
      </c>
      <c r="X2750">
        <v>1446.426504</v>
      </c>
      <c r="Y2750">
        <v>3086.1215999999999</v>
      </c>
      <c r="Z2750">
        <v>1052.9526294539589</v>
      </c>
      <c r="AA2750">
        <v>13691.183601945981</v>
      </c>
      <c r="AB2750">
        <v>179</v>
      </c>
      <c r="AC2750">
        <v>201.68798000000001</v>
      </c>
      <c r="AD2750">
        <v>1272.849259210536</v>
      </c>
      <c r="AE2750">
        <v>996.47431200000005</v>
      </c>
      <c r="AF2750">
        <v>2723.4879577253491</v>
      </c>
      <c r="AG2750">
        <v>19333.631621301382</v>
      </c>
      <c r="AH2750">
        <v>2197.3254566233181</v>
      </c>
      <c r="AI2750">
        <v>423.4219920000001</v>
      </c>
      <c r="AJ2750">
        <v>1269.6929236799999</v>
      </c>
      <c r="AK2750">
        <v>291.83219999999989</v>
      </c>
      <c r="AL2750">
        <v>57685.40625</v>
      </c>
      <c r="AM2750">
        <v>47920.2578125</v>
      </c>
      <c r="AN2750">
        <v>9765.1484375</v>
      </c>
      <c r="AO2750" s="5" t="s">
        <v>1294</v>
      </c>
    </row>
    <row r="2751" spans="1:41" ht="15" x14ac:dyDescent="0.25">
      <c r="A2751">
        <v>2020</v>
      </c>
      <c r="B2751" s="5" t="s">
        <v>1806</v>
      </c>
      <c r="C2751" s="5" t="s">
        <v>474</v>
      </c>
      <c r="D2751" s="5" t="s">
        <v>153</v>
      </c>
      <c r="E2751" s="5" t="s">
        <v>154</v>
      </c>
      <c r="F2751" s="5" t="s">
        <v>154</v>
      </c>
      <c r="G2751" s="5" t="s">
        <v>97</v>
      </c>
      <c r="H2751" s="5" t="s">
        <v>319</v>
      </c>
      <c r="I2751">
        <v>828.35411207854543</v>
      </c>
      <c r="J2751">
        <v>1381.026995469266</v>
      </c>
      <c r="K2751">
        <v>471</v>
      </c>
      <c r="L2751">
        <v>555.38952030842688</v>
      </c>
      <c r="M2751">
        <v>1354.4245903806291</v>
      </c>
      <c r="N2751">
        <v>558.68230422405964</v>
      </c>
      <c r="O2751">
        <v>1409.65</v>
      </c>
      <c r="P2751">
        <v>789.48</v>
      </c>
      <c r="Q2751">
        <v>136.80050958000001</v>
      </c>
      <c r="R2751">
        <v>1232.8353451686551</v>
      </c>
      <c r="S2751">
        <v>198.30757451440419</v>
      </c>
      <c r="T2751">
        <v>1366.9886167184441</v>
      </c>
      <c r="U2751">
        <v>315.2</v>
      </c>
      <c r="V2751">
        <v>1833</v>
      </c>
      <c r="W2751">
        <v>816.45989093440653</v>
      </c>
      <c r="X2751">
        <v>2601.8399541366912</v>
      </c>
      <c r="Y2751">
        <v>3696</v>
      </c>
      <c r="Z2751">
        <v>743.52240000000006</v>
      </c>
      <c r="AA2751">
        <v>12230.052279569871</v>
      </c>
      <c r="AB2751">
        <v>173</v>
      </c>
      <c r="AC2751">
        <v>134.33498591928051</v>
      </c>
      <c r="AD2751">
        <v>1062.7617</v>
      </c>
      <c r="AE2751">
        <v>1771.2137651730529</v>
      </c>
      <c r="AF2751">
        <v>2571.7441364605538</v>
      </c>
      <c r="AG2751">
        <v>13003.80124202859</v>
      </c>
      <c r="AH2751">
        <v>1959.1654012500001</v>
      </c>
      <c r="AI2751">
        <v>244.377244980288</v>
      </c>
      <c r="AJ2751">
        <v>859.43242922902368</v>
      </c>
      <c r="AK2751">
        <v>355</v>
      </c>
      <c r="AL2751">
        <v>54653.84375</v>
      </c>
      <c r="AM2751">
        <v>42640.87109375</v>
      </c>
      <c r="AN2751">
        <v>12012.974609375</v>
      </c>
      <c r="AO2751" s="5" t="s">
        <v>3257</v>
      </c>
    </row>
    <row r="2752" spans="1:41" ht="15" x14ac:dyDescent="0.25">
      <c r="A2752">
        <v>2020</v>
      </c>
      <c r="B2752" s="5" t="s">
        <v>1807</v>
      </c>
      <c r="C2752" s="5" t="s">
        <v>474</v>
      </c>
      <c r="D2752" s="5" t="s">
        <v>153</v>
      </c>
      <c r="E2752" s="5" t="s">
        <v>154</v>
      </c>
      <c r="F2752" s="5" t="s">
        <v>154</v>
      </c>
      <c r="G2752" s="5" t="s">
        <v>97</v>
      </c>
      <c r="H2752" s="5" t="s">
        <v>319</v>
      </c>
      <c r="I2752">
        <v>594.86463094780447</v>
      </c>
      <c r="J2752">
        <v>216</v>
      </c>
      <c r="K2752">
        <v>397.96035486231148</v>
      </c>
      <c r="L2752">
        <v>623.82000000000005</v>
      </c>
      <c r="M2752">
        <v>1318.777090767773</v>
      </c>
      <c r="N2752">
        <v>516</v>
      </c>
      <c r="O2752">
        <v>1409.65</v>
      </c>
      <c r="P2752">
        <v>812.62224903311812</v>
      </c>
      <c r="Q2752">
        <v>127.2641522672853</v>
      </c>
      <c r="R2752">
        <v>1106.6749340203521</v>
      </c>
      <c r="S2752">
        <v>208.19286341503721</v>
      </c>
      <c r="T2752">
        <v>1475.1063916134181</v>
      </c>
      <c r="U2752">
        <v>385.55956066635031</v>
      </c>
      <c r="V2752">
        <v>2085</v>
      </c>
      <c r="W2752">
        <v>803.77082472960024</v>
      </c>
      <c r="X2752">
        <v>2609.525941249301</v>
      </c>
      <c r="Y2752">
        <v>2958.15</v>
      </c>
      <c r="Z2752">
        <v>558.73400000000004</v>
      </c>
      <c r="AA2752">
        <v>12156.2705384337</v>
      </c>
      <c r="AB2752">
        <v>173</v>
      </c>
      <c r="AC2752">
        <v>356.34281691606321</v>
      </c>
      <c r="AD2752">
        <v>1061.0319889206619</v>
      </c>
      <c r="AE2752">
        <v>679.00969396799997</v>
      </c>
      <c r="AF2752">
        <v>2287.5812782692701</v>
      </c>
      <c r="AG2752">
        <v>11837</v>
      </c>
      <c r="AH2752">
        <v>1687.419117406334</v>
      </c>
      <c r="AI2752">
        <v>352.20177622080001</v>
      </c>
      <c r="AJ2752">
        <v>864.22041858563864</v>
      </c>
      <c r="AK2752">
        <v>354.91619339941178</v>
      </c>
      <c r="AL2752">
        <v>50016.66796875</v>
      </c>
      <c r="AM2752">
        <v>38165.1171875</v>
      </c>
      <c r="AN2752">
        <v>11851.552734375</v>
      </c>
      <c r="AO2752" s="5" t="s">
        <v>3256</v>
      </c>
    </row>
    <row r="2753" spans="1:41" ht="15" x14ac:dyDescent="0.25">
      <c r="A2753">
        <v>2020</v>
      </c>
      <c r="B2753" s="5" t="s">
        <v>1808</v>
      </c>
      <c r="C2753" s="5" t="s">
        <v>474</v>
      </c>
      <c r="D2753" s="5" t="s">
        <v>153</v>
      </c>
      <c r="E2753" s="5" t="s">
        <v>32</v>
      </c>
      <c r="F2753" s="5" t="s">
        <v>32</v>
      </c>
      <c r="G2753" s="5" t="s">
        <v>94</v>
      </c>
      <c r="H2753" s="5" t="s">
        <v>319</v>
      </c>
      <c r="I2753">
        <v>5556.6949097318748</v>
      </c>
      <c r="J2753">
        <v>2953.3989093688665</v>
      </c>
      <c r="K2753">
        <v>1459.2627749128051</v>
      </c>
      <c r="L2753">
        <v>1779.197543385455</v>
      </c>
      <c r="M2753">
        <v>4671.2016301290059</v>
      </c>
      <c r="N2753">
        <v>3173.9329325399499</v>
      </c>
      <c r="O2753">
        <v>326.27386552174517</v>
      </c>
      <c r="P2753">
        <v>4020.5714489462566</v>
      </c>
      <c r="Q2753">
        <v>3291.0220817200484</v>
      </c>
      <c r="R2753">
        <v>3092.048880920604</v>
      </c>
      <c r="S2753">
        <v>5211.499423444393</v>
      </c>
      <c r="T2753">
        <v>3513.7185517726398</v>
      </c>
      <c r="U2753">
        <v>1044.0763696695844</v>
      </c>
      <c r="V2753">
        <v>2603.1634870704156</v>
      </c>
      <c r="W2753">
        <v>938.6648131164053</v>
      </c>
      <c r="X2753">
        <v>5525.4930889921343</v>
      </c>
      <c r="Y2753">
        <v>14104.066266815376</v>
      </c>
      <c r="Z2753">
        <v>1792.9997947012289</v>
      </c>
      <c r="AA2753">
        <v>28207.514413668032</v>
      </c>
      <c r="AB2753">
        <v>608.37526924977703</v>
      </c>
      <c r="AC2753">
        <v>3801.8434730179965</v>
      </c>
      <c r="AD2753">
        <v>3581.1237206306737</v>
      </c>
      <c r="AE2753">
        <v>3416.663485771709</v>
      </c>
      <c r="AF2753">
        <v>21500.945778089896</v>
      </c>
      <c r="AG2753">
        <v>26935.890317885827</v>
      </c>
      <c r="AH2753">
        <v>8139.8271892984276</v>
      </c>
      <c r="AI2753">
        <v>1664.4986739540107</v>
      </c>
      <c r="AJ2753">
        <v>11521.721642492768</v>
      </c>
      <c r="AK2753">
        <v>1639.0541235547762</v>
      </c>
      <c r="AL2753">
        <v>176074.734375</v>
      </c>
      <c r="AM2753">
        <v>138795.75</v>
      </c>
      <c r="AN2753">
        <v>37278.9921875</v>
      </c>
      <c r="AO2753" s="5" t="s">
        <v>3260</v>
      </c>
    </row>
    <row r="2754" spans="1:41" ht="15" x14ac:dyDescent="0.25">
      <c r="A2754">
        <v>2020</v>
      </c>
      <c r="B2754" s="5" t="s">
        <v>1806</v>
      </c>
      <c r="C2754" s="5" t="s">
        <v>474</v>
      </c>
      <c r="D2754" s="5" t="s">
        <v>153</v>
      </c>
      <c r="E2754" s="5" t="s">
        <v>32</v>
      </c>
      <c r="F2754" s="5" t="s">
        <v>32</v>
      </c>
      <c r="G2754" s="5" t="s">
        <v>94</v>
      </c>
      <c r="H2754" s="5" t="s">
        <v>319</v>
      </c>
      <c r="I2754">
        <v>4616.3150181915526</v>
      </c>
      <c r="J2754">
        <v>309.6858205970758</v>
      </c>
      <c r="K2754"/>
      <c r="L2754">
        <v>1221.1106741592744</v>
      </c>
      <c r="M2754">
        <v>4445.866355322335</v>
      </c>
      <c r="N2754">
        <v>3161.4615394065718</v>
      </c>
      <c r="O2754">
        <v>284.04957717016555</v>
      </c>
      <c r="P2754">
        <v>2871.2592638139481</v>
      </c>
      <c r="Q2754">
        <v>2700.5263350934842</v>
      </c>
      <c r="R2754">
        <v>3656.668048608733</v>
      </c>
      <c r="S2754">
        <v>9942.7606506928714</v>
      </c>
      <c r="T2754">
        <v>3332.7116454983325</v>
      </c>
      <c r="U2754">
        <v>1450.9657557659061</v>
      </c>
      <c r="V2754">
        <v>2638.4821734976026</v>
      </c>
      <c r="W2754">
        <v>840.86878440265616</v>
      </c>
      <c r="X2754">
        <v>4186.5208262410924</v>
      </c>
      <c r="Y2754">
        <v>19483.545004451789</v>
      </c>
      <c r="Z2754">
        <v>1532.278308315957</v>
      </c>
      <c r="AA2754">
        <v>23500.590040245774</v>
      </c>
      <c r="AB2754">
        <v>621.42254066830446</v>
      </c>
      <c r="AC2754">
        <v>4027.2502905947895</v>
      </c>
      <c r="AD2754">
        <v>3561.2348810283247</v>
      </c>
      <c r="AE2754">
        <v>4936.1907554697718</v>
      </c>
      <c r="AF2754">
        <v>18907.718658773832</v>
      </c>
      <c r="AG2754">
        <v>29815.158964831018</v>
      </c>
      <c r="AH2754">
        <v>7622.4016955628385</v>
      </c>
      <c r="AI2754">
        <v>1700.1956640726878</v>
      </c>
      <c r="AJ2754">
        <v>17239.13538927037</v>
      </c>
      <c r="AK2754">
        <v>1750.4427011894318</v>
      </c>
      <c r="AL2754">
        <v>180356.828125</v>
      </c>
      <c r="AM2754">
        <v>142068.34375</v>
      </c>
      <c r="AN2754">
        <v>38288.47265625</v>
      </c>
      <c r="AO2754" s="5" t="s">
        <v>3258</v>
      </c>
    </row>
    <row r="2755" spans="1:41" ht="15" x14ac:dyDescent="0.25">
      <c r="A2755">
        <v>2020</v>
      </c>
      <c r="B2755" s="5" t="s">
        <v>803</v>
      </c>
      <c r="C2755" s="5" t="s">
        <v>474</v>
      </c>
      <c r="D2755" s="5" t="s">
        <v>153</v>
      </c>
      <c r="E2755" s="5" t="s">
        <v>32</v>
      </c>
      <c r="F2755" s="5" t="s">
        <v>32</v>
      </c>
      <c r="G2755" s="5" t="s">
        <v>94</v>
      </c>
      <c r="H2755" s="5" t="s">
        <v>319</v>
      </c>
      <c r="I2755">
        <v>11435.14757106057</v>
      </c>
      <c r="J2755">
        <v>2622.459442111297</v>
      </c>
      <c r="K2755">
        <v>1636.6740542041209</v>
      </c>
      <c r="L2755">
        <v>2293.5004399999998</v>
      </c>
      <c r="M2755">
        <v>5773.7101911221189</v>
      </c>
      <c r="N2755">
        <v>3494.9400300000002</v>
      </c>
      <c r="O2755">
        <v>277</v>
      </c>
      <c r="P2755">
        <v>4074.7</v>
      </c>
      <c r="Q2755">
        <v>2461.5083251714009</v>
      </c>
      <c r="R2755">
        <v>3500</v>
      </c>
      <c r="S2755">
        <v>4358.8798791107474</v>
      </c>
      <c r="T2755">
        <v>3800</v>
      </c>
      <c r="U2755">
        <v>1150</v>
      </c>
      <c r="V2755">
        <v>2896</v>
      </c>
      <c r="W2755">
        <v>935</v>
      </c>
      <c r="X2755">
        <v>5714.7058823529414</v>
      </c>
      <c r="Y2755">
        <v>15973</v>
      </c>
      <c r="Z2755">
        <v>1391.319</v>
      </c>
      <c r="AA2755">
        <v>30238.646178607109</v>
      </c>
      <c r="AB2755">
        <v>606</v>
      </c>
      <c r="AC2755">
        <v>5573.5079999999998</v>
      </c>
      <c r="AD2755">
        <v>3058.5360000000001</v>
      </c>
      <c r="AE2755">
        <v>3585</v>
      </c>
      <c r="AF2755">
        <v>22199.13694</v>
      </c>
      <c r="AG2755">
        <v>28548.730811628611</v>
      </c>
      <c r="AH2755">
        <v>13663.14215111766</v>
      </c>
      <c r="AI2755">
        <v>1966</v>
      </c>
      <c r="AJ2755">
        <v>11319.697388203491</v>
      </c>
      <c r="AK2755">
        <v>1693.044234782609</v>
      </c>
      <c r="AL2755">
        <v>196240</v>
      </c>
      <c r="AM2755">
        <v>152757.296875</v>
      </c>
      <c r="AN2755">
        <v>43482.6875</v>
      </c>
      <c r="AO2755" s="5" t="s">
        <v>1295</v>
      </c>
    </row>
    <row r="2756" spans="1:41" ht="15" x14ac:dyDescent="0.25">
      <c r="A2756">
        <v>2020</v>
      </c>
      <c r="B2756" s="5" t="s">
        <v>1807</v>
      </c>
      <c r="C2756" s="5" t="s">
        <v>474</v>
      </c>
      <c r="D2756" s="5" t="s">
        <v>153</v>
      </c>
      <c r="E2756" s="5" t="s">
        <v>32</v>
      </c>
      <c r="F2756" s="5" t="s">
        <v>32</v>
      </c>
      <c r="G2756" s="5" t="s">
        <v>94</v>
      </c>
      <c r="H2756" s="5" t="s">
        <v>319</v>
      </c>
      <c r="I2756">
        <v>5242.1778692165453</v>
      </c>
      <c r="J2756">
        <v>4912.1187329238337</v>
      </c>
      <c r="K2756">
        <v>1109.6308205807613</v>
      </c>
      <c r="L2756">
        <v>1198.5878262922934</v>
      </c>
      <c r="M2756">
        <v>4568.9618801704264</v>
      </c>
      <c r="N2756">
        <v>3229.9732824198495</v>
      </c>
      <c r="O2756">
        <v>278.81040798700479</v>
      </c>
      <c r="P2756">
        <v>4109.003787675274</v>
      </c>
      <c r="Q2756">
        <v>2131.842758543235</v>
      </c>
      <c r="R2756">
        <v>2721.1845492743219</v>
      </c>
      <c r="S2756">
        <v>3626.5481565726059</v>
      </c>
      <c r="T2756">
        <v>3422.2216142809252</v>
      </c>
      <c r="U2756">
        <v>1434.2530785451358</v>
      </c>
      <c r="V2756">
        <v>2656.2478941433415</v>
      </c>
      <c r="W2756">
        <v>680.88118623425726</v>
      </c>
      <c r="X2756">
        <v>5403.0449187205131</v>
      </c>
      <c r="Y2756">
        <v>14589.735970294709</v>
      </c>
      <c r="Z2756">
        <v>1516.8494037415746</v>
      </c>
      <c r="AA2756">
        <v>21345.500689287255</v>
      </c>
      <c r="AB2756">
        <v>609.96067595712952</v>
      </c>
      <c r="AC2756">
        <v>4026.1430756246177</v>
      </c>
      <c r="AD2756">
        <v>3176.6268866678233</v>
      </c>
      <c r="AE2756">
        <v>3579.9510371229335</v>
      </c>
      <c r="AF2756">
        <v>20185.120138429931</v>
      </c>
      <c r="AG2756">
        <v>31136.177475342982</v>
      </c>
      <c r="AH2756">
        <v>8823.6951343428391</v>
      </c>
      <c r="AI2756">
        <v>1668.8363048464041</v>
      </c>
      <c r="AJ2756">
        <v>14993.244989825991</v>
      </c>
      <c r="AK2756">
        <v>1749.68877662714</v>
      </c>
      <c r="AL2756">
        <v>174127.015625</v>
      </c>
      <c r="AM2756">
        <v>139008.109375</v>
      </c>
      <c r="AN2756">
        <v>35118.90625</v>
      </c>
      <c r="AO2756" s="5" t="s">
        <v>3259</v>
      </c>
    </row>
    <row r="2757" spans="1:41" ht="15" x14ac:dyDescent="0.25">
      <c r="A2757">
        <v>2020</v>
      </c>
      <c r="B2757" s="5" t="s">
        <v>803</v>
      </c>
      <c r="C2757" s="5" t="s">
        <v>474</v>
      </c>
      <c r="D2757" s="5" t="s">
        <v>153</v>
      </c>
      <c r="E2757" s="5" t="s">
        <v>32</v>
      </c>
      <c r="F2757" s="5" t="s">
        <v>32</v>
      </c>
      <c r="G2757" s="5" t="s">
        <v>97</v>
      </c>
      <c r="H2757" s="5" t="s">
        <v>319</v>
      </c>
      <c r="I2757">
        <v>12430.081861371869</v>
      </c>
      <c r="J2757">
        <v>2842.746035248646</v>
      </c>
      <c r="K2757">
        <v>2104.2351796212179</v>
      </c>
      <c r="L2757">
        <v>2470.3892301554929</v>
      </c>
      <c r="M2757">
        <v>6127.1074445003214</v>
      </c>
      <c r="N2757">
        <v>3710.0430274375358</v>
      </c>
      <c r="O2757">
        <v>308</v>
      </c>
      <c r="P2757">
        <v>4423.5635898999999</v>
      </c>
      <c r="Q2757">
        <v>2611.660333006856</v>
      </c>
      <c r="R2757">
        <v>3652.6627374999989</v>
      </c>
      <c r="S2757">
        <v>4594</v>
      </c>
      <c r="T2757">
        <v>3902.2650374999998</v>
      </c>
      <c r="U2757">
        <v>1184.8461500000001</v>
      </c>
      <c r="V2757">
        <v>71</v>
      </c>
      <c r="W2757">
        <v>995.15066403499964</v>
      </c>
      <c r="X2757">
        <v>6185.7814320000007</v>
      </c>
      <c r="Y2757">
        <v>17109</v>
      </c>
      <c r="Z2757">
        <v>1477.9249611029011</v>
      </c>
      <c r="AA2757">
        <v>32671.23677890193</v>
      </c>
      <c r="AB2757">
        <v>606</v>
      </c>
      <c r="AC2757">
        <v>5916.36625</v>
      </c>
      <c r="AD2757">
        <v>3248.9218495771429</v>
      </c>
      <c r="AE2757">
        <v>3804.4306799999999</v>
      </c>
      <c r="AF2757">
        <v>23911.270239530881</v>
      </c>
      <c r="AG2757">
        <v>31023.337913503889</v>
      </c>
      <c r="AH2757">
        <v>14789.424471021341</v>
      </c>
      <c r="AI2757">
        <v>2086.3349280000002</v>
      </c>
      <c r="AJ2757">
        <v>12252.80449445946</v>
      </c>
      <c r="AK2757">
        <v>1744.3451681407571</v>
      </c>
      <c r="AL2757">
        <v>208254.90625</v>
      </c>
      <c r="AM2757">
        <v>161563.359375</v>
      </c>
      <c r="AN2757">
        <v>46691.56640625</v>
      </c>
      <c r="AO2757" s="5" t="s">
        <v>1296</v>
      </c>
    </row>
    <row r="2758" spans="1:41" ht="15" x14ac:dyDescent="0.25">
      <c r="A2758">
        <v>2020</v>
      </c>
      <c r="B2758" s="5" t="s">
        <v>1807</v>
      </c>
      <c r="C2758" s="5" t="s">
        <v>474</v>
      </c>
      <c r="D2758" s="5" t="s">
        <v>153</v>
      </c>
      <c r="E2758" s="5" t="s">
        <v>32</v>
      </c>
      <c r="F2758" s="5" t="s">
        <v>32</v>
      </c>
      <c r="G2758" s="5" t="s">
        <v>97</v>
      </c>
      <c r="H2758" s="5" t="s">
        <v>319</v>
      </c>
      <c r="I2758">
        <v>5786.8207537593626</v>
      </c>
      <c r="J2758">
        <v>5562.0240445392992</v>
      </c>
      <c r="K2758">
        <v>1257.0822107005481</v>
      </c>
      <c r="L2758">
        <v>1338.4648199999999</v>
      </c>
      <c r="M2758">
        <v>5106.7058657812777</v>
      </c>
      <c r="N2758">
        <v>3721</v>
      </c>
      <c r="O2758">
        <v>325</v>
      </c>
      <c r="P2758">
        <v>4637.9132629174701</v>
      </c>
      <c r="Q2758">
        <v>2521.4038665865969</v>
      </c>
      <c r="R2758">
        <v>3146.9577637256389</v>
      </c>
      <c r="S2758">
        <v>3978</v>
      </c>
      <c r="T2758">
        <v>3784.1259684388292</v>
      </c>
      <c r="U2758">
        <v>1604.713877706045</v>
      </c>
      <c r="V2758">
        <v>2972</v>
      </c>
      <c r="W2758">
        <v>746.86650013267217</v>
      </c>
      <c r="X2758">
        <v>6409.6263568046998</v>
      </c>
      <c r="Y2758">
        <v>16644</v>
      </c>
      <c r="Z2758">
        <v>1693.6959999999999</v>
      </c>
      <c r="AA2758">
        <v>24201.215385566338</v>
      </c>
      <c r="AB2758">
        <v>606</v>
      </c>
      <c r="AC2758">
        <v>4697.6204800000014</v>
      </c>
      <c r="AD2758">
        <v>3757.106044828754</v>
      </c>
      <c r="AE2758">
        <v>3926.8899711122758</v>
      </c>
      <c r="AF2758">
        <v>22539.836557992949</v>
      </c>
      <c r="AG2758">
        <v>36472</v>
      </c>
      <c r="AH2758">
        <v>10749.584068353</v>
      </c>
      <c r="AI2758">
        <v>1830.5659717055998</v>
      </c>
      <c r="AJ2758">
        <v>18342.797594303</v>
      </c>
      <c r="AK2758">
        <v>1959.0018606876411</v>
      </c>
      <c r="AL2758">
        <v>200319</v>
      </c>
      <c r="AM2758">
        <v>159809.359375</v>
      </c>
      <c r="AN2758">
        <v>40509.6640625</v>
      </c>
      <c r="AO2758" s="5" t="s">
        <v>3263</v>
      </c>
    </row>
    <row r="2759" spans="1:41" ht="15" x14ac:dyDescent="0.25">
      <c r="A2759">
        <v>2020</v>
      </c>
      <c r="B2759" s="5" t="s">
        <v>1806</v>
      </c>
      <c r="C2759" s="5" t="s">
        <v>474</v>
      </c>
      <c r="D2759" s="5" t="s">
        <v>153</v>
      </c>
      <c r="E2759" s="5" t="s">
        <v>32</v>
      </c>
      <c r="F2759" s="5" t="s">
        <v>32</v>
      </c>
      <c r="G2759" s="5" t="s">
        <v>97</v>
      </c>
      <c r="H2759" s="5" t="s">
        <v>319</v>
      </c>
      <c r="I2759">
        <v>5115.6213035152732</v>
      </c>
      <c r="J2759">
        <v>315</v>
      </c>
      <c r="K2759"/>
      <c r="L2759">
        <v>1367.8606364651009</v>
      </c>
      <c r="M2759">
        <v>4985.857544999998</v>
      </c>
      <c r="N2759">
        <v>3664.7181785590979</v>
      </c>
      <c r="O2759">
        <v>325</v>
      </c>
      <c r="P2759">
        <v>3250.8</v>
      </c>
      <c r="Q2759">
        <v>3066.0828592914272</v>
      </c>
      <c r="R2759">
        <v>4094.058553356148</v>
      </c>
      <c r="S2759">
        <v>11244.387382992179</v>
      </c>
      <c r="T2759">
        <v>3863.2286994216911</v>
      </c>
      <c r="U2759">
        <v>1244</v>
      </c>
      <c r="V2759">
        <v>2984</v>
      </c>
      <c r="W2759">
        <v>923.44429043615639</v>
      </c>
      <c r="X2759">
        <v>5021.1067057567452</v>
      </c>
      <c r="Y2759">
        <v>22406</v>
      </c>
      <c r="Z2759">
        <v>1770.9851447168021</v>
      </c>
      <c r="AA2759">
        <v>26705.29693001389</v>
      </c>
      <c r="AB2759">
        <v>606</v>
      </c>
      <c r="AC2759">
        <v>4652.4100222514417</v>
      </c>
      <c r="AD2759">
        <v>4011.1437341772148</v>
      </c>
      <c r="AE2759">
        <v>5603.3772441954034</v>
      </c>
      <c r="AF2759">
        <v>21180</v>
      </c>
      <c r="AG2759">
        <v>33851.303846096023</v>
      </c>
      <c r="AH2759">
        <v>8479.2095016848034</v>
      </c>
      <c r="AI2759">
        <v>1867.1772911397129</v>
      </c>
      <c r="AJ2759">
        <v>19644.651065416339</v>
      </c>
      <c r="AK2759">
        <v>1961</v>
      </c>
      <c r="AL2759">
        <v>204203.703125</v>
      </c>
      <c r="AM2759">
        <v>160916.15625</v>
      </c>
      <c r="AN2759">
        <v>43287.5546875</v>
      </c>
      <c r="AO2759" s="5" t="s">
        <v>3261</v>
      </c>
    </row>
    <row r="2760" spans="1:41" ht="15" x14ac:dyDescent="0.25">
      <c r="A2760">
        <v>2020</v>
      </c>
      <c r="B2760" s="5" t="s">
        <v>1808</v>
      </c>
      <c r="C2760" s="5" t="s">
        <v>474</v>
      </c>
      <c r="D2760" s="5" t="s">
        <v>153</v>
      </c>
      <c r="E2760" s="5" t="s">
        <v>32</v>
      </c>
      <c r="F2760" s="5" t="s">
        <v>32</v>
      </c>
      <c r="G2760" s="5" t="s">
        <v>97</v>
      </c>
      <c r="H2760" s="5" t="s">
        <v>319</v>
      </c>
      <c r="I2760">
        <v>6211</v>
      </c>
      <c r="J2760">
        <v>3223.286355216163</v>
      </c>
      <c r="K2760">
        <v>1600.076463930752</v>
      </c>
      <c r="L2760">
        <v>1942.5643787329871</v>
      </c>
      <c r="M2760">
        <v>5118.2603304763361</v>
      </c>
      <c r="N2760">
        <v>3458.8236144073921</v>
      </c>
      <c r="O2760">
        <v>325</v>
      </c>
      <c r="P2760">
        <v>4335.0044143478399</v>
      </c>
      <c r="Q2760">
        <v>3589.271822489281</v>
      </c>
      <c r="R2760">
        <v>3478.0216624836989</v>
      </c>
      <c r="S2760">
        <v>5619</v>
      </c>
      <c r="T2760">
        <v>3770.4940135953102</v>
      </c>
      <c r="U2760">
        <v>1148.2440353280001</v>
      </c>
      <c r="V2760">
        <v>2857</v>
      </c>
      <c r="W2760">
        <v>1014.058526651665</v>
      </c>
      <c r="X2760">
        <v>5957.6200140672008</v>
      </c>
      <c r="Y2760">
        <v>15479</v>
      </c>
      <c r="Z2760">
        <v>1956.0376396308991</v>
      </c>
      <c r="AA2760">
        <v>31109.559158185901</v>
      </c>
      <c r="AB2760">
        <v>606</v>
      </c>
      <c r="AC2760">
        <v>4163.8505343877123</v>
      </c>
      <c r="AD2760">
        <v>3905.6639986413229</v>
      </c>
      <c r="AE2760">
        <v>3781</v>
      </c>
      <c r="AF2760">
        <v>23323.32125016761</v>
      </c>
      <c r="AG2760">
        <v>30800.664894009049</v>
      </c>
      <c r="AH2760">
        <v>8951.9390441433516</v>
      </c>
      <c r="AI2760">
        <v>1794.67252128</v>
      </c>
      <c r="AJ2760">
        <v>12705.89617483453</v>
      </c>
      <c r="AK2760">
        <v>1780.1622080040199</v>
      </c>
      <c r="AL2760">
        <v>194005.484375</v>
      </c>
      <c r="AM2760">
        <v>153562.546875</v>
      </c>
      <c r="AN2760">
        <v>40442.9453125</v>
      </c>
      <c r="AO2760" s="5" t="s">
        <v>3262</v>
      </c>
    </row>
    <row r="2761" spans="1:41" ht="15" x14ac:dyDescent="0.25">
      <c r="A2761">
        <v>2020</v>
      </c>
      <c r="B2761" s="5" t="s">
        <v>1808</v>
      </c>
      <c r="C2761" s="5" t="s">
        <v>474</v>
      </c>
      <c r="D2761" s="5" t="s">
        <v>153</v>
      </c>
      <c r="E2761" s="5" t="s">
        <v>409</v>
      </c>
      <c r="F2761" s="5" t="s">
        <v>480</v>
      </c>
      <c r="G2761" s="5" t="s">
        <v>94</v>
      </c>
      <c r="H2761" s="5" t="s">
        <v>319</v>
      </c>
      <c r="I2761"/>
      <c r="J2761"/>
      <c r="K2761"/>
      <c r="L2761"/>
      <c r="M2761"/>
      <c r="N2761"/>
      <c r="O2761"/>
      <c r="P2761">
        <v>0</v>
      </c>
      <c r="Q2761">
        <v>0</v>
      </c>
      <c r="R2761"/>
      <c r="S2761"/>
      <c r="T2761"/>
      <c r="U2761"/>
      <c r="V2761">
        <v>0</v>
      </c>
      <c r="W2761"/>
      <c r="X2761"/>
      <c r="Y2761">
        <v>0</v>
      </c>
      <c r="Z2761"/>
      <c r="AA2761"/>
      <c r="AB2761">
        <v>0</v>
      </c>
      <c r="AC2761">
        <v>1165.5506396022956</v>
      </c>
      <c r="AD2761"/>
      <c r="AE2761"/>
      <c r="AF2761"/>
      <c r="AG2761"/>
      <c r="AH2761">
        <v>0</v>
      </c>
      <c r="AI2761"/>
      <c r="AJ2761">
        <v>0</v>
      </c>
      <c r="AK2761"/>
      <c r="AL2761">
        <v>1165.5506591796875</v>
      </c>
      <c r="AM2761">
        <v>1165.5506591796875</v>
      </c>
      <c r="AN2761">
        <v>0</v>
      </c>
      <c r="AO2761" s="5" t="s">
        <v>3264</v>
      </c>
    </row>
    <row r="2762" spans="1:41" ht="15" x14ac:dyDescent="0.25">
      <c r="A2762">
        <v>2020</v>
      </c>
      <c r="B2762" s="5" t="s">
        <v>1806</v>
      </c>
      <c r="C2762" s="5" t="s">
        <v>474</v>
      </c>
      <c r="D2762" s="5" t="s">
        <v>153</v>
      </c>
      <c r="E2762" s="5" t="s">
        <v>409</v>
      </c>
      <c r="F2762" s="5" t="s">
        <v>480</v>
      </c>
      <c r="G2762" s="5" t="s">
        <v>94</v>
      </c>
      <c r="H2762" s="5" t="s">
        <v>319</v>
      </c>
      <c r="I2762"/>
      <c r="J2762"/>
      <c r="K2762"/>
      <c r="L2762"/>
      <c r="M2762"/>
      <c r="N2762"/>
      <c r="O2762"/>
      <c r="P2762"/>
      <c r="Q2762">
        <v>0</v>
      </c>
      <c r="R2762"/>
      <c r="S2762">
        <v>0</v>
      </c>
      <c r="T2762">
        <v>0</v>
      </c>
      <c r="U2762"/>
      <c r="V2762"/>
      <c r="W2762"/>
      <c r="X2762"/>
      <c r="Y2762"/>
      <c r="Z2762"/>
      <c r="AA2762">
        <v>0</v>
      </c>
      <c r="AB2762">
        <v>0</v>
      </c>
      <c r="AC2762">
        <v>1218.3317053717974</v>
      </c>
      <c r="AD2762"/>
      <c r="AE2762"/>
      <c r="AF2762"/>
      <c r="AG2762"/>
      <c r="AH2762"/>
      <c r="AI2762">
        <v>0</v>
      </c>
      <c r="AJ2762"/>
      <c r="AK2762"/>
      <c r="AL2762">
        <v>1218.3316650390625</v>
      </c>
      <c r="AM2762">
        <v>1218.3316650390625</v>
      </c>
      <c r="AN2762">
        <v>0</v>
      </c>
      <c r="AO2762" s="5" t="s">
        <v>3265</v>
      </c>
    </row>
    <row r="2763" spans="1:41" ht="15" x14ac:dyDescent="0.25">
      <c r="A2763">
        <v>2020</v>
      </c>
      <c r="B2763" s="5" t="s">
        <v>803</v>
      </c>
      <c r="C2763" s="5" t="s">
        <v>474</v>
      </c>
      <c r="D2763" s="5" t="s">
        <v>153</v>
      </c>
      <c r="E2763" s="5" t="s">
        <v>409</v>
      </c>
      <c r="F2763" s="5" t="s">
        <v>480</v>
      </c>
      <c r="G2763" s="5" t="s">
        <v>94</v>
      </c>
      <c r="H2763" s="5" t="s">
        <v>319</v>
      </c>
      <c r="I2763">
        <v>0</v>
      </c>
      <c r="J2763"/>
      <c r="K2763"/>
      <c r="L2763">
        <v>0</v>
      </c>
      <c r="M2763">
        <v>0</v>
      </c>
      <c r="N2763"/>
      <c r="O2763"/>
      <c r="P2763">
        <v>0</v>
      </c>
      <c r="Q2763">
        <v>0</v>
      </c>
      <c r="R2763"/>
      <c r="S2763"/>
      <c r="T2763"/>
      <c r="U2763"/>
      <c r="V2763">
        <v>0</v>
      </c>
      <c r="W2763"/>
      <c r="X2763">
        <v>0</v>
      </c>
      <c r="Y2763"/>
      <c r="Z2763"/>
      <c r="AA2763"/>
      <c r="AB2763"/>
      <c r="AC2763">
        <v>1629.3520000000001</v>
      </c>
      <c r="AD2763"/>
      <c r="AE2763"/>
      <c r="AF2763">
        <v>0</v>
      </c>
      <c r="AG2763"/>
      <c r="AH2763">
        <v>0</v>
      </c>
      <c r="AI2763"/>
      <c r="AJ2763">
        <v>0</v>
      </c>
      <c r="AK2763"/>
      <c r="AL2763">
        <v>1629.35205078125</v>
      </c>
      <c r="AM2763">
        <v>1629.35205078125</v>
      </c>
      <c r="AN2763">
        <v>0</v>
      </c>
      <c r="AO2763" s="5" t="s">
        <v>1297</v>
      </c>
    </row>
    <row r="2764" spans="1:41" ht="15" x14ac:dyDescent="0.25">
      <c r="A2764">
        <v>2020</v>
      </c>
      <c r="B2764" s="5" t="s">
        <v>1807</v>
      </c>
      <c r="C2764" s="5" t="s">
        <v>474</v>
      </c>
      <c r="D2764" s="5" t="s">
        <v>153</v>
      </c>
      <c r="E2764" s="5" t="s">
        <v>409</v>
      </c>
      <c r="F2764" s="5" t="s">
        <v>480</v>
      </c>
      <c r="G2764" s="5" t="s">
        <v>94</v>
      </c>
      <c r="H2764" s="5" t="s">
        <v>319</v>
      </c>
      <c r="I2764"/>
      <c r="J2764"/>
      <c r="K2764"/>
      <c r="L2764"/>
      <c r="M2764"/>
      <c r="N2764"/>
      <c r="O2764"/>
      <c r="P2764"/>
      <c r="Q2764">
        <v>0</v>
      </c>
      <c r="R2764"/>
      <c r="S2764"/>
      <c r="T2764"/>
      <c r="U2764"/>
      <c r="V2764">
        <v>0</v>
      </c>
      <c r="W2764"/>
      <c r="X2764"/>
      <c r="Y2764"/>
      <c r="Z2764"/>
      <c r="AA2764">
        <v>0</v>
      </c>
      <c r="AB2764">
        <v>0</v>
      </c>
      <c r="AC2764">
        <v>905.88219201553898</v>
      </c>
      <c r="AD2764"/>
      <c r="AE2764"/>
      <c r="AF2764"/>
      <c r="AG2764">
        <v>0</v>
      </c>
      <c r="AH2764">
        <v>0</v>
      </c>
      <c r="AI2764">
        <v>0</v>
      </c>
      <c r="AJ2764"/>
      <c r="AK2764"/>
      <c r="AL2764">
        <v>905.8822021484375</v>
      </c>
      <c r="AM2764">
        <v>905.8822021484375</v>
      </c>
      <c r="AN2764">
        <v>0</v>
      </c>
      <c r="AO2764" s="5" t="s">
        <v>3266</v>
      </c>
    </row>
    <row r="2765" spans="1:41" ht="15" x14ac:dyDescent="0.25">
      <c r="A2765">
        <v>2020</v>
      </c>
      <c r="B2765" s="5" t="s">
        <v>1806</v>
      </c>
      <c r="C2765" s="5" t="s">
        <v>474</v>
      </c>
      <c r="D2765" s="5" t="s">
        <v>153</v>
      </c>
      <c r="E2765" s="5" t="s">
        <v>409</v>
      </c>
      <c r="F2765" s="5" t="s">
        <v>410</v>
      </c>
      <c r="G2765" s="5" t="s">
        <v>94</v>
      </c>
      <c r="H2765" s="5" t="s">
        <v>319</v>
      </c>
      <c r="I2765"/>
      <c r="J2765"/>
      <c r="K2765"/>
      <c r="L2765"/>
      <c r="M2765"/>
      <c r="N2765">
        <v>0</v>
      </c>
      <c r="O2765">
        <v>20.508994741528198</v>
      </c>
      <c r="P2765"/>
      <c r="Q2765">
        <v>102.54497370764099</v>
      </c>
      <c r="R2765"/>
      <c r="S2765">
        <v>181.50460346252456</v>
      </c>
      <c r="T2765"/>
      <c r="U2765"/>
      <c r="V2765"/>
      <c r="W2765"/>
      <c r="X2765"/>
      <c r="Y2765"/>
      <c r="Z2765"/>
      <c r="AA2765">
        <v>191.34892093845809</v>
      </c>
      <c r="AB2765">
        <v>0</v>
      </c>
      <c r="AC2765">
        <v>355.24542442066991</v>
      </c>
      <c r="AD2765"/>
      <c r="AE2765"/>
      <c r="AF2765"/>
      <c r="AG2765"/>
      <c r="AH2765"/>
      <c r="AI2765">
        <v>0</v>
      </c>
      <c r="AJ2765"/>
      <c r="AK2765"/>
      <c r="AL2765">
        <v>851.15289306640625</v>
      </c>
      <c r="AM2765">
        <v>649.13934326171875</v>
      </c>
      <c r="AN2765">
        <v>202.01359558105469</v>
      </c>
      <c r="AO2765" s="5" t="s">
        <v>3268</v>
      </c>
    </row>
    <row r="2766" spans="1:41" ht="15" x14ac:dyDescent="0.25">
      <c r="A2766">
        <v>2020</v>
      </c>
      <c r="B2766" s="5" t="s">
        <v>1808</v>
      </c>
      <c r="C2766" s="5" t="s">
        <v>474</v>
      </c>
      <c r="D2766" s="5" t="s">
        <v>153</v>
      </c>
      <c r="E2766" s="5" t="s">
        <v>409</v>
      </c>
      <c r="F2766" s="5" t="s">
        <v>410</v>
      </c>
      <c r="G2766" s="5" t="s">
        <v>94</v>
      </c>
      <c r="H2766" s="5" t="s">
        <v>319</v>
      </c>
      <c r="I2766"/>
      <c r="J2766"/>
      <c r="K2766"/>
      <c r="L2766"/>
      <c r="M2766"/>
      <c r="N2766">
        <v>0</v>
      </c>
      <c r="O2766"/>
      <c r="P2766">
        <v>0</v>
      </c>
      <c r="Q2766">
        <v>125.48994827759428</v>
      </c>
      <c r="R2766"/>
      <c r="S2766"/>
      <c r="T2766"/>
      <c r="U2766"/>
      <c r="V2766">
        <v>0</v>
      </c>
      <c r="W2766"/>
      <c r="X2766"/>
      <c r="Y2766">
        <v>0</v>
      </c>
      <c r="Z2766"/>
      <c r="AA2766">
        <v>174.28044016792293</v>
      </c>
      <c r="AB2766">
        <v>0</v>
      </c>
      <c r="AC2766">
        <v>347.35617683238098</v>
      </c>
      <c r="AD2766">
        <v>125.48994827759428</v>
      </c>
      <c r="AE2766"/>
      <c r="AF2766"/>
      <c r="AG2766"/>
      <c r="AH2766">
        <v>795.38540977097921</v>
      </c>
      <c r="AI2766"/>
      <c r="AJ2766">
        <v>0</v>
      </c>
      <c r="AK2766"/>
      <c r="AL2766">
        <v>1568.001953125</v>
      </c>
      <c r="AM2766">
        <v>647.1265869140625</v>
      </c>
      <c r="AN2766">
        <v>920.8753662109375</v>
      </c>
      <c r="AO2766" s="5" t="s">
        <v>3267</v>
      </c>
    </row>
    <row r="2767" spans="1:41" ht="15" x14ac:dyDescent="0.25">
      <c r="A2767">
        <v>2020</v>
      </c>
      <c r="B2767" s="5" t="s">
        <v>1807</v>
      </c>
      <c r="C2767" s="5" t="s">
        <v>474</v>
      </c>
      <c r="D2767" s="5" t="s">
        <v>153</v>
      </c>
      <c r="E2767" s="5" t="s">
        <v>409</v>
      </c>
      <c r="F2767" s="5" t="s">
        <v>410</v>
      </c>
      <c r="G2767" s="5" t="s">
        <v>94</v>
      </c>
      <c r="H2767" s="5" t="s">
        <v>319</v>
      </c>
      <c r="I2767"/>
      <c r="J2767"/>
      <c r="K2767"/>
      <c r="L2767"/>
      <c r="M2767"/>
      <c r="N2767"/>
      <c r="O2767">
        <v>20.130715378123089</v>
      </c>
      <c r="P2767"/>
      <c r="Q2767">
        <v>125.8169711132693</v>
      </c>
      <c r="R2767"/>
      <c r="S2767"/>
      <c r="T2767"/>
      <c r="U2767"/>
      <c r="V2767">
        <v>0</v>
      </c>
      <c r="W2767"/>
      <c r="X2767"/>
      <c r="Y2767"/>
      <c r="Z2767"/>
      <c r="AA2767">
        <v>179.10297471916112</v>
      </c>
      <c r="AB2767">
        <v>0</v>
      </c>
      <c r="AC2767">
        <v>402.61430756246176</v>
      </c>
      <c r="AD2767">
        <v>125.8169711132693</v>
      </c>
      <c r="AE2767"/>
      <c r="AF2767"/>
      <c r="AG2767">
        <v>0</v>
      </c>
      <c r="AH2767">
        <v>1335.5867253537872</v>
      </c>
      <c r="AI2767">
        <v>0</v>
      </c>
      <c r="AJ2767"/>
      <c r="AK2767"/>
      <c r="AL2767">
        <v>2189.068603515625</v>
      </c>
      <c r="AM2767">
        <v>707.53424072265625</v>
      </c>
      <c r="AN2767">
        <v>1481.534423828125</v>
      </c>
      <c r="AO2767" s="5" t="s">
        <v>3269</v>
      </c>
    </row>
    <row r="2768" spans="1:41" ht="15" x14ac:dyDescent="0.25">
      <c r="A2768">
        <v>2020</v>
      </c>
      <c r="B2768" s="5" t="s">
        <v>803</v>
      </c>
      <c r="C2768" s="5" t="s">
        <v>474</v>
      </c>
      <c r="D2768" s="5" t="s">
        <v>153</v>
      </c>
      <c r="E2768" s="5" t="s">
        <v>409</v>
      </c>
      <c r="F2768" s="5" t="s">
        <v>410</v>
      </c>
      <c r="G2768" s="5" t="s">
        <v>94</v>
      </c>
      <c r="H2768" s="5" t="s">
        <v>319</v>
      </c>
      <c r="I2768">
        <v>0</v>
      </c>
      <c r="J2768"/>
      <c r="K2768"/>
      <c r="L2768"/>
      <c r="M2768">
        <v>0</v>
      </c>
      <c r="N2768">
        <v>0</v>
      </c>
      <c r="O2768">
        <v>20</v>
      </c>
      <c r="P2768">
        <v>0</v>
      </c>
      <c r="Q2768">
        <v>125</v>
      </c>
      <c r="R2768"/>
      <c r="S2768"/>
      <c r="T2768"/>
      <c r="U2768"/>
      <c r="V2768">
        <v>57</v>
      </c>
      <c r="W2768"/>
      <c r="X2768">
        <v>0</v>
      </c>
      <c r="Y2768"/>
      <c r="Z2768"/>
      <c r="AA2768"/>
      <c r="AB2768"/>
      <c r="AC2768">
        <v>630</v>
      </c>
      <c r="AD2768">
        <v>125</v>
      </c>
      <c r="AE2768"/>
      <c r="AF2768"/>
      <c r="AG2768"/>
      <c r="AH2768">
        <v>795.60757599999999</v>
      </c>
      <c r="AI2768"/>
      <c r="AJ2768">
        <v>0</v>
      </c>
      <c r="AK2768"/>
      <c r="AL2768">
        <v>1752.6075439453125</v>
      </c>
      <c r="AM2768">
        <v>812</v>
      </c>
      <c r="AN2768">
        <v>940.60760498046875</v>
      </c>
      <c r="AO2768" s="5" t="s">
        <v>1298</v>
      </c>
    </row>
    <row r="2769" spans="1:41" ht="15" x14ac:dyDescent="0.25">
      <c r="A2769">
        <v>2020</v>
      </c>
      <c r="B2769" s="5" t="s">
        <v>1806</v>
      </c>
      <c r="C2769" s="5" t="s">
        <v>474</v>
      </c>
      <c r="D2769" s="5" t="s">
        <v>153</v>
      </c>
      <c r="E2769" s="5" t="s">
        <v>409</v>
      </c>
      <c r="F2769" s="5" t="s">
        <v>481</v>
      </c>
      <c r="G2769" s="5" t="s">
        <v>94</v>
      </c>
      <c r="H2769" s="5" t="s">
        <v>319</v>
      </c>
      <c r="I2769">
        <v>202.32498202077838</v>
      </c>
      <c r="J2769"/>
      <c r="K2769"/>
      <c r="L2769"/>
      <c r="M2769">
        <v>262.51513269156095</v>
      </c>
      <c r="N2769">
        <v>194.8354500445179</v>
      </c>
      <c r="O2769">
        <v>343.52566192059732</v>
      </c>
      <c r="P2769"/>
      <c r="Q2769">
        <v>136.51299624829707</v>
      </c>
      <c r="R2769"/>
      <c r="S2769">
        <v>979.30449890797149</v>
      </c>
      <c r="T2769"/>
      <c r="U2769"/>
      <c r="V2769">
        <v>298.40587348923532</v>
      </c>
      <c r="W2769">
        <v>138.84589440014591</v>
      </c>
      <c r="X2769">
        <v>140.16055381232758</v>
      </c>
      <c r="Y2769">
        <v>3047.6366185910906</v>
      </c>
      <c r="Z2769">
        <v>240680.92191316842</v>
      </c>
      <c r="AA2769">
        <v>1314.9482741650731</v>
      </c>
      <c r="AB2769">
        <v>32.814391586445119</v>
      </c>
      <c r="AC2769">
        <v>194.88672253137173</v>
      </c>
      <c r="AD2769">
        <v>365.14932052632759</v>
      </c>
      <c r="AE2769">
        <v>258.15797547631314</v>
      </c>
      <c r="AF2769"/>
      <c r="AG2769">
        <v>5031.881859833944</v>
      </c>
      <c r="AH2769">
        <v>633.23980703117729</v>
      </c>
      <c r="AI2769">
        <v>0</v>
      </c>
      <c r="AJ2769">
        <v>3004.9030390502571</v>
      </c>
      <c r="AK2769"/>
      <c r="AL2769">
        <v>257260.96875</v>
      </c>
      <c r="AM2769">
        <v>254365.421875</v>
      </c>
      <c r="AN2769">
        <v>2895.55517578125</v>
      </c>
      <c r="AO2769" s="5" t="s">
        <v>3272</v>
      </c>
    </row>
    <row r="2770" spans="1:41" ht="15" x14ac:dyDescent="0.25">
      <c r="A2770">
        <v>2020</v>
      </c>
      <c r="B2770" s="5" t="s">
        <v>1807</v>
      </c>
      <c r="C2770" s="5" t="s">
        <v>474</v>
      </c>
      <c r="D2770" s="5" t="s">
        <v>153</v>
      </c>
      <c r="E2770" s="5" t="s">
        <v>409</v>
      </c>
      <c r="F2770" s="5" t="s">
        <v>481</v>
      </c>
      <c r="G2770" s="5" t="s">
        <v>94</v>
      </c>
      <c r="H2770" s="5" t="s">
        <v>319</v>
      </c>
      <c r="I2770">
        <v>198.69987144879846</v>
      </c>
      <c r="J2770"/>
      <c r="K2770"/>
      <c r="L2770"/>
      <c r="M2770">
        <v>257.67315683997555</v>
      </c>
      <c r="N2770">
        <v>191.24179609216935</v>
      </c>
      <c r="O2770">
        <v>337.18948258356176</v>
      </c>
      <c r="P2770"/>
      <c r="Q2770">
        <v>133.87428994336307</v>
      </c>
      <c r="R2770"/>
      <c r="S2770">
        <v>503.26788445307722</v>
      </c>
      <c r="T2770"/>
      <c r="U2770"/>
      <c r="V2770">
        <v>238.5489772307586</v>
      </c>
      <c r="W2770"/>
      <c r="X2770">
        <v>108.70586304186467</v>
      </c>
      <c r="Y2770">
        <v>2033.202253190432</v>
      </c>
      <c r="Z2770"/>
      <c r="AA2770">
        <v>1357.8167522544022</v>
      </c>
      <c r="AB2770">
        <v>38.248359218433869</v>
      </c>
      <c r="AC2770">
        <v>201.30715378123088</v>
      </c>
      <c r="AD2770">
        <v>335.17641104574943</v>
      </c>
      <c r="AE2770">
        <v>253.3963654680278</v>
      </c>
      <c r="AF2770"/>
      <c r="AG2770">
        <v>2934.0517663614401</v>
      </c>
      <c r="AH2770">
        <v>506.61260281315236</v>
      </c>
      <c r="AI2770">
        <v>0</v>
      </c>
      <c r="AJ2770">
        <v>2460.7971111454249</v>
      </c>
      <c r="AK2770">
        <v>216.15398918297728</v>
      </c>
      <c r="AL2770">
        <v>12305.9638671875</v>
      </c>
      <c r="AM2770">
        <v>10002.9365234375</v>
      </c>
      <c r="AN2770">
        <v>2303.02783203125</v>
      </c>
      <c r="AO2770" s="5" t="s">
        <v>3271</v>
      </c>
    </row>
    <row r="2771" spans="1:41" ht="15" x14ac:dyDescent="0.25">
      <c r="A2771">
        <v>2020</v>
      </c>
      <c r="B2771" s="5" t="s">
        <v>803</v>
      </c>
      <c r="C2771" s="5" t="s">
        <v>474</v>
      </c>
      <c r="D2771" s="5" t="s">
        <v>153</v>
      </c>
      <c r="E2771" s="5" t="s">
        <v>409</v>
      </c>
      <c r="F2771" s="5" t="s">
        <v>481</v>
      </c>
      <c r="G2771" s="5" t="s">
        <v>94</v>
      </c>
      <c r="H2771" s="5" t="s">
        <v>319</v>
      </c>
      <c r="I2771">
        <v>35.553064749999983</v>
      </c>
      <c r="J2771"/>
      <c r="K2771">
        <v>81.634</v>
      </c>
      <c r="L2771"/>
      <c r="M2771">
        <v>238</v>
      </c>
      <c r="N2771">
        <v>128.78399999999999</v>
      </c>
      <c r="O2771">
        <v>305</v>
      </c>
      <c r="P2771">
        <v>21</v>
      </c>
      <c r="Q2771">
        <v>88</v>
      </c>
      <c r="R2771"/>
      <c r="S2771">
        <v>399.83402872978382</v>
      </c>
      <c r="T2771">
        <v>250</v>
      </c>
      <c r="U2771"/>
      <c r="V2771">
        <v>269</v>
      </c>
      <c r="W2771">
        <v>84</v>
      </c>
      <c r="X2771">
        <v>100</v>
      </c>
      <c r="Y2771">
        <v>1310</v>
      </c>
      <c r="Z2771">
        <v>168.4433071638862</v>
      </c>
      <c r="AA2771"/>
      <c r="AB2771"/>
      <c r="AC2771">
        <v>156.06</v>
      </c>
      <c r="AD2771">
        <v>303</v>
      </c>
      <c r="AE2771">
        <v>260</v>
      </c>
      <c r="AF2771"/>
      <c r="AG2771">
        <v>2496.1473436631741</v>
      </c>
      <c r="AH2771">
        <v>464.56601660000001</v>
      </c>
      <c r="AI2771"/>
      <c r="AJ2771">
        <v>1282.319990913938</v>
      </c>
      <c r="AK2771">
        <v>200</v>
      </c>
      <c r="AL2771">
        <v>8641.341796875</v>
      </c>
      <c r="AM2771">
        <v>6215.3076171875</v>
      </c>
      <c r="AN2771">
        <v>2426.033935546875</v>
      </c>
      <c r="AO2771" s="5" t="s">
        <v>1299</v>
      </c>
    </row>
    <row r="2772" spans="1:41" ht="15" x14ac:dyDescent="0.25">
      <c r="A2772">
        <v>2020</v>
      </c>
      <c r="B2772" s="5" t="s">
        <v>1808</v>
      </c>
      <c r="C2772" s="5" t="s">
        <v>474</v>
      </c>
      <c r="D2772" s="5" t="s">
        <v>153</v>
      </c>
      <c r="E2772" s="5" t="s">
        <v>409</v>
      </c>
      <c r="F2772" s="5" t="s">
        <v>481</v>
      </c>
      <c r="G2772" s="5" t="s">
        <v>94</v>
      </c>
      <c r="H2772" s="5" t="s">
        <v>319</v>
      </c>
      <c r="I2772">
        <v>103.23411038702754</v>
      </c>
      <c r="J2772"/>
      <c r="K2772">
        <v>81.953971501545055</v>
      </c>
      <c r="L2772"/>
      <c r="M2772">
        <v>257.00341407251307</v>
      </c>
      <c r="N2772">
        <v>100.52347208787035</v>
      </c>
      <c r="O2772"/>
      <c r="P2772">
        <v>0</v>
      </c>
      <c r="Q2772">
        <v>96.376280277192407</v>
      </c>
      <c r="R2772"/>
      <c r="S2772"/>
      <c r="T2772">
        <v>230.90150483077349</v>
      </c>
      <c r="U2772"/>
      <c r="V2772">
        <v>190.74472138194332</v>
      </c>
      <c r="W2772">
        <v>96.376280277192407</v>
      </c>
      <c r="X2772">
        <v>120.47035034649051</v>
      </c>
      <c r="Y2772">
        <v>1247.8720456723975</v>
      </c>
      <c r="Z2772">
        <v>168.65849048508673</v>
      </c>
      <c r="AA2772">
        <v>919.17147356494672</v>
      </c>
      <c r="AB2772">
        <v>38.148944276388661</v>
      </c>
      <c r="AC2772">
        <v>212.52977640293366</v>
      </c>
      <c r="AD2772">
        <v>297.61095741555641</v>
      </c>
      <c r="AE2772">
        <v>252.73773891509245</v>
      </c>
      <c r="AF2772"/>
      <c r="AG2772">
        <v>2541.6971636826102</v>
      </c>
      <c r="AH2772">
        <v>464.436290736204</v>
      </c>
      <c r="AI2772"/>
      <c r="AJ2772">
        <v>1405.095281195722</v>
      </c>
      <c r="AK2772">
        <v>200.78391724415084</v>
      </c>
      <c r="AL2772">
        <v>9026.3271484375</v>
      </c>
      <c r="AM2772">
        <v>7238.640625</v>
      </c>
      <c r="AN2772">
        <v>1787.685546875</v>
      </c>
      <c r="AO2772" s="5" t="s">
        <v>3270</v>
      </c>
    </row>
    <row r="2773" spans="1:41" ht="15" x14ac:dyDescent="0.25">
      <c r="A2773">
        <v>2020</v>
      </c>
      <c r="B2773" s="5" t="s">
        <v>1806</v>
      </c>
      <c r="C2773" s="5" t="s">
        <v>474</v>
      </c>
      <c r="D2773" s="5" t="s">
        <v>153</v>
      </c>
      <c r="E2773" s="5" t="s">
        <v>409</v>
      </c>
      <c r="F2773" s="5" t="s">
        <v>482</v>
      </c>
      <c r="G2773" s="5" t="s">
        <v>94</v>
      </c>
      <c r="H2773" s="5" t="s">
        <v>319</v>
      </c>
      <c r="I2773"/>
      <c r="J2773"/>
      <c r="K2773"/>
      <c r="L2773"/>
      <c r="M2773"/>
      <c r="N2773"/>
      <c r="O2773">
        <v>20.508994741528198</v>
      </c>
      <c r="P2773"/>
      <c r="Q2773">
        <v>0</v>
      </c>
      <c r="R2773"/>
      <c r="S2773">
        <v>0</v>
      </c>
      <c r="T2773"/>
      <c r="U2773"/>
      <c r="V2773"/>
      <c r="W2773"/>
      <c r="X2773">
        <v>103.03790206925953</v>
      </c>
      <c r="Y2773"/>
      <c r="Z2773"/>
      <c r="AA2773">
        <v>588.60814908185932</v>
      </c>
      <c r="AB2773">
        <v>0</v>
      </c>
      <c r="AC2773"/>
      <c r="AD2773"/>
      <c r="AE2773"/>
      <c r="AF2773"/>
      <c r="AG2773"/>
      <c r="AH2773">
        <v>127.66849226601305</v>
      </c>
      <c r="AI2773">
        <v>0</v>
      </c>
      <c r="AJ2773"/>
      <c r="AK2773"/>
      <c r="AL2773">
        <v>839.82354736328125</v>
      </c>
      <c r="AM2773">
        <v>588.608154296875</v>
      </c>
      <c r="AN2773">
        <v>251.21539306640625</v>
      </c>
      <c r="AO2773" s="5" t="s">
        <v>3274</v>
      </c>
    </row>
    <row r="2774" spans="1:41" ht="15" x14ac:dyDescent="0.25">
      <c r="A2774">
        <v>2020</v>
      </c>
      <c r="B2774" s="5" t="s">
        <v>803</v>
      </c>
      <c r="C2774" s="5" t="s">
        <v>474</v>
      </c>
      <c r="D2774" s="5" t="s">
        <v>153</v>
      </c>
      <c r="E2774" s="5" t="s">
        <v>409</v>
      </c>
      <c r="F2774" s="5" t="s">
        <v>482</v>
      </c>
      <c r="G2774" s="5" t="s">
        <v>94</v>
      </c>
      <c r="H2774" s="5" t="s">
        <v>319</v>
      </c>
      <c r="I2774">
        <v>0</v>
      </c>
      <c r="J2774"/>
      <c r="K2774"/>
      <c r="L2774"/>
      <c r="M2774">
        <v>0</v>
      </c>
      <c r="N2774">
        <v>0</v>
      </c>
      <c r="O2774">
        <v>20</v>
      </c>
      <c r="P2774">
        <v>0</v>
      </c>
      <c r="Q2774">
        <v>0</v>
      </c>
      <c r="R2774"/>
      <c r="S2774"/>
      <c r="T2774"/>
      <c r="U2774"/>
      <c r="V2774">
        <v>0</v>
      </c>
      <c r="W2774"/>
      <c r="X2774">
        <v>45</v>
      </c>
      <c r="Y2774"/>
      <c r="Z2774"/>
      <c r="AA2774"/>
      <c r="AB2774"/>
      <c r="AC2774">
        <v>0</v>
      </c>
      <c r="AD2774"/>
      <c r="AE2774"/>
      <c r="AF2774"/>
      <c r="AG2774"/>
      <c r="AH2774">
        <v>10.042</v>
      </c>
      <c r="AI2774"/>
      <c r="AJ2774">
        <v>0</v>
      </c>
      <c r="AK2774"/>
      <c r="AL2774">
        <v>75.041999816894531</v>
      </c>
      <c r="AM2774">
        <v>0</v>
      </c>
      <c r="AN2774">
        <v>75.041999816894531</v>
      </c>
      <c r="AO2774" s="5" t="s">
        <v>1300</v>
      </c>
    </row>
    <row r="2775" spans="1:41" ht="15" x14ac:dyDescent="0.25">
      <c r="A2775">
        <v>2020</v>
      </c>
      <c r="B2775" s="5" t="s">
        <v>1807</v>
      </c>
      <c r="C2775" s="5" t="s">
        <v>474</v>
      </c>
      <c r="D2775" s="5" t="s">
        <v>153</v>
      </c>
      <c r="E2775" s="5" t="s">
        <v>409</v>
      </c>
      <c r="F2775" s="5" t="s">
        <v>482</v>
      </c>
      <c r="G2775" s="5" t="s">
        <v>94</v>
      </c>
      <c r="H2775" s="5" t="s">
        <v>319</v>
      </c>
      <c r="I2775"/>
      <c r="J2775"/>
      <c r="K2775"/>
      <c r="L2775"/>
      <c r="M2775">
        <v>12.078429226873853</v>
      </c>
      <c r="N2775"/>
      <c r="O2775">
        <v>20.130715378123089</v>
      </c>
      <c r="P2775"/>
      <c r="Q2775">
        <v>0</v>
      </c>
      <c r="R2775"/>
      <c r="S2775"/>
      <c r="T2775"/>
      <c r="U2775"/>
      <c r="V2775">
        <v>0</v>
      </c>
      <c r="W2775"/>
      <c r="X2775">
        <v>103.67318419733391</v>
      </c>
      <c r="Y2775"/>
      <c r="Z2775"/>
      <c r="AA2775">
        <v>487.16331215057875</v>
      </c>
      <c r="AB2775">
        <v>0</v>
      </c>
      <c r="AC2775"/>
      <c r="AD2775"/>
      <c r="AE2775"/>
      <c r="AF2775"/>
      <c r="AG2775">
        <v>0</v>
      </c>
      <c r="AH2775">
        <v>135.88232880233085</v>
      </c>
      <c r="AI2775">
        <v>0</v>
      </c>
      <c r="AJ2775"/>
      <c r="AK2775"/>
      <c r="AL2775">
        <v>758.927978515625</v>
      </c>
      <c r="AM2775">
        <v>487.16329956054687</v>
      </c>
      <c r="AN2775">
        <v>271.7646484375</v>
      </c>
      <c r="AO2775" s="5" t="s">
        <v>3275</v>
      </c>
    </row>
    <row r="2776" spans="1:41" ht="15" x14ac:dyDescent="0.25">
      <c r="A2776">
        <v>2020</v>
      </c>
      <c r="B2776" s="5" t="s">
        <v>1808</v>
      </c>
      <c r="C2776" s="5" t="s">
        <v>474</v>
      </c>
      <c r="D2776" s="5" t="s">
        <v>153</v>
      </c>
      <c r="E2776" s="5" t="s">
        <v>409</v>
      </c>
      <c r="F2776" s="5" t="s">
        <v>482</v>
      </c>
      <c r="G2776" s="5" t="s">
        <v>94</v>
      </c>
      <c r="H2776" s="5" t="s">
        <v>319</v>
      </c>
      <c r="I2776"/>
      <c r="J2776"/>
      <c r="K2776"/>
      <c r="L2776"/>
      <c r="M2776">
        <v>12.047035034649051</v>
      </c>
      <c r="N2776">
        <v>0</v>
      </c>
      <c r="O2776"/>
      <c r="P2776">
        <v>0</v>
      </c>
      <c r="Q2776">
        <v>0</v>
      </c>
      <c r="R2776"/>
      <c r="S2776"/>
      <c r="T2776"/>
      <c r="U2776"/>
      <c r="V2776">
        <v>0</v>
      </c>
      <c r="W2776"/>
      <c r="X2776">
        <v>50.195979311037711</v>
      </c>
      <c r="Y2776">
        <v>0</v>
      </c>
      <c r="Z2776"/>
      <c r="AA2776">
        <v>493.68290685704028</v>
      </c>
      <c r="AB2776">
        <v>0</v>
      </c>
      <c r="AC2776"/>
      <c r="AD2776"/>
      <c r="AE2776"/>
      <c r="AF2776">
        <v>602.35175173245261</v>
      </c>
      <c r="AG2776"/>
      <c r="AH2776">
        <v>10.039195862207542</v>
      </c>
      <c r="AI2776"/>
      <c r="AJ2776">
        <v>0</v>
      </c>
      <c r="AK2776"/>
      <c r="AL2776">
        <v>1168.31689453125</v>
      </c>
      <c r="AM2776">
        <v>1096.03466796875</v>
      </c>
      <c r="AN2776">
        <v>72.282211303710938</v>
      </c>
      <c r="AO2776" s="5" t="s">
        <v>3273</v>
      </c>
    </row>
    <row r="2777" spans="1:41" ht="15" x14ac:dyDescent="0.25">
      <c r="A2777">
        <v>2020</v>
      </c>
      <c r="B2777" s="5" t="s">
        <v>1807</v>
      </c>
      <c r="C2777" s="5" t="s">
        <v>474</v>
      </c>
      <c r="D2777" s="5" t="s">
        <v>153</v>
      </c>
      <c r="E2777" s="5" t="s">
        <v>483</v>
      </c>
      <c r="F2777" s="5" t="s">
        <v>483</v>
      </c>
      <c r="G2777" s="5" t="s">
        <v>94</v>
      </c>
      <c r="H2777" s="5" t="s">
        <v>319</v>
      </c>
      <c r="I2777">
        <v>4948.218781128543</v>
      </c>
      <c r="J2777">
        <v>10124.134836689227</v>
      </c>
      <c r="K2777">
        <v>846.59723522696652</v>
      </c>
      <c r="L2777">
        <v>1624.5487310145331</v>
      </c>
      <c r="M2777">
        <v>3934.8931874943014</v>
      </c>
      <c r="N2777">
        <v>4199.2672278764767</v>
      </c>
      <c r="O2777">
        <v>4492.1449797697132</v>
      </c>
      <c r="P2777">
        <v>2339.2728533318577</v>
      </c>
      <c r="Q2777">
        <v>1615.3597721723979</v>
      </c>
      <c r="R2777">
        <v>2691.9019692311967</v>
      </c>
      <c r="S2777">
        <v>3496.5030168601279</v>
      </c>
      <c r="T2777">
        <v>5837.9074596556957</v>
      </c>
      <c r="U2777">
        <v>754.91165046872038</v>
      </c>
      <c r="V2777">
        <v>4740.7834715479876</v>
      </c>
      <c r="W2777">
        <v>1714.4978000028318</v>
      </c>
      <c r="X2777">
        <v>7940.5802252845151</v>
      </c>
      <c r="Y2777">
        <v>26844.308956727138</v>
      </c>
      <c r="Z2777">
        <v>3423.2281500498311</v>
      </c>
      <c r="AA2777">
        <v>44412.93334006959</v>
      </c>
      <c r="AB2777">
        <v>833.41161665429581</v>
      </c>
      <c r="AC2777">
        <v>3531.9340130916958</v>
      </c>
      <c r="AD2777">
        <v>8143.8113764398913</v>
      </c>
      <c r="AE2777">
        <v>5447.3715813201079</v>
      </c>
      <c r="AF2777">
        <v>7186.0290437609783</v>
      </c>
      <c r="AG2777">
        <v>35732.019796168483</v>
      </c>
      <c r="AH2777">
        <v>7957.2101925441229</v>
      </c>
      <c r="AI2777">
        <v>2116.7447220096428</v>
      </c>
      <c r="AJ2777">
        <v>14108.743719329215</v>
      </c>
      <c r="AK2777">
        <v>4730.8604803635526</v>
      </c>
      <c r="AL2777">
        <v>225770.140625</v>
      </c>
      <c r="AM2777">
        <v>173724.984375</v>
      </c>
      <c r="AN2777">
        <v>52045.1640625</v>
      </c>
      <c r="AO2777" s="5" t="s">
        <v>3278</v>
      </c>
    </row>
    <row r="2778" spans="1:41" ht="15" x14ac:dyDescent="0.25">
      <c r="A2778">
        <v>2020</v>
      </c>
      <c r="B2778" s="5" t="s">
        <v>1808</v>
      </c>
      <c r="C2778" s="5" t="s">
        <v>474</v>
      </c>
      <c r="D2778" s="5" t="s">
        <v>153</v>
      </c>
      <c r="E2778" s="5" t="s">
        <v>483</v>
      </c>
      <c r="F2778" s="5" t="s">
        <v>483</v>
      </c>
      <c r="G2778" s="5" t="s">
        <v>94</v>
      </c>
      <c r="H2778" s="5" t="s">
        <v>319</v>
      </c>
      <c r="I2778">
        <v>4862.8342523006686</v>
      </c>
      <c r="J2778">
        <v>11088.287980486328</v>
      </c>
      <c r="K2778">
        <v>984.92663235296095</v>
      </c>
      <c r="L2778">
        <v>1426.3069809128708</v>
      </c>
      <c r="M2778">
        <v>4065.4213024073169</v>
      </c>
      <c r="N2778">
        <v>5776.2129703744913</v>
      </c>
      <c r="O2778">
        <v>5612.461164173671</v>
      </c>
      <c r="P2778">
        <v>2677.2788544427494</v>
      </c>
      <c r="Q2778">
        <v>1549.1436383367379</v>
      </c>
      <c r="R2778">
        <v>3072.8376092116882</v>
      </c>
      <c r="S2778">
        <v>3784.4464116729459</v>
      </c>
      <c r="T2778">
        <v>6259.4386200864028</v>
      </c>
      <c r="U2778">
        <v>752.94948792072728</v>
      </c>
      <c r="V2778">
        <v>5696.2397322165598</v>
      </c>
      <c r="W2778">
        <v>1919.7954247299483</v>
      </c>
      <c r="X2778">
        <v>7268.377804238261</v>
      </c>
      <c r="Y2778">
        <v>26056.732860359676</v>
      </c>
      <c r="Z2778">
        <v>3995.8986763816947</v>
      </c>
      <c r="AA2778">
        <v>45007.30142543323</v>
      </c>
      <c r="AB2778">
        <v>832.24933697700533</v>
      </c>
      <c r="AC2778">
        <v>3490.8884164623937</v>
      </c>
      <c r="AD2778">
        <v>8619.0974691267602</v>
      </c>
      <c r="AE2778">
        <v>5676.1613404921445</v>
      </c>
      <c r="AF2778">
        <v>7469.0812548622462</v>
      </c>
      <c r="AG2778">
        <v>41202.516305292462</v>
      </c>
      <c r="AH2778">
        <v>8207.1072695690837</v>
      </c>
      <c r="AI2778">
        <v>2146.3800753399728</v>
      </c>
      <c r="AJ2778">
        <v>15642.106156202535</v>
      </c>
      <c r="AK2778">
        <v>4702.2971390004504</v>
      </c>
      <c r="AL2778">
        <v>239844.765625</v>
      </c>
      <c r="AM2778">
        <v>185442.796875</v>
      </c>
      <c r="AN2778">
        <v>54401.99609375</v>
      </c>
      <c r="AO2778" s="5" t="s">
        <v>3276</v>
      </c>
    </row>
    <row r="2779" spans="1:41" ht="15" x14ac:dyDescent="0.25">
      <c r="A2779">
        <v>2020</v>
      </c>
      <c r="B2779" s="5" t="s">
        <v>1806</v>
      </c>
      <c r="C2779" s="5" t="s">
        <v>474</v>
      </c>
      <c r="D2779" s="5" t="s">
        <v>153</v>
      </c>
      <c r="E2779" s="5" t="s">
        <v>483</v>
      </c>
      <c r="F2779" s="5" t="s">
        <v>483</v>
      </c>
      <c r="G2779" s="5" t="s">
        <v>94</v>
      </c>
      <c r="H2779" s="5" t="s">
        <v>319</v>
      </c>
      <c r="I2779">
        <v>5014.3078216843141</v>
      </c>
      <c r="J2779">
        <v>11937.329213435414</v>
      </c>
      <c r="K2779">
        <v>897.2685199418587</v>
      </c>
      <c r="L2779">
        <v>1442.2950551979707</v>
      </c>
      <c r="M2779">
        <v>3496.3728218548131</v>
      </c>
      <c r="N2779">
        <v>4006.4321227575338</v>
      </c>
      <c r="O2779">
        <v>4814.4865155737452</v>
      </c>
      <c r="P2779">
        <v>2212.9205326108927</v>
      </c>
      <c r="Q2779">
        <v>1415.3913558960339</v>
      </c>
      <c r="R2779">
        <v>2807.3770112514999</v>
      </c>
      <c r="S2779">
        <v>3482.4273071114881</v>
      </c>
      <c r="T2779">
        <v>5404.1201143926801</v>
      </c>
      <c r="U2779">
        <v>784.96780838461018</v>
      </c>
      <c r="V2779">
        <v>4217.6747685952741</v>
      </c>
      <c r="W2779">
        <v>1744.2182212853781</v>
      </c>
      <c r="X2779">
        <v>6317.7958301277622</v>
      </c>
      <c r="Y2779">
        <v>26850.375915608718</v>
      </c>
      <c r="Z2779">
        <v>3261.9556136400602</v>
      </c>
      <c r="AA2779">
        <v>44375.888967825784</v>
      </c>
      <c r="AB2779">
        <v>824.46158860943365</v>
      </c>
      <c r="AC2779">
        <v>3257.2662319924098</v>
      </c>
      <c r="AD2779">
        <v>7674.6217108943856</v>
      </c>
      <c r="AE2779">
        <v>5273.415060365237</v>
      </c>
      <c r="AF2779">
        <v>8053.9421504721913</v>
      </c>
      <c r="AG2779">
        <v>35634.232661005342</v>
      </c>
      <c r="AH2779">
        <v>7729.8888269444888</v>
      </c>
      <c r="AI2779">
        <v>2167.8007441795307</v>
      </c>
      <c r="AJ2779">
        <v>14451.395156899946</v>
      </c>
      <c r="AK2779">
        <v>5140.5795319640429</v>
      </c>
      <c r="AL2779">
        <v>224691.21875</v>
      </c>
      <c r="AM2779">
        <v>174997.15625</v>
      </c>
      <c r="AN2779">
        <v>49694.04296875</v>
      </c>
      <c r="AO2779" s="5" t="s">
        <v>3277</v>
      </c>
    </row>
    <row r="2780" spans="1:41" ht="15" x14ac:dyDescent="0.25">
      <c r="A2780">
        <v>2020</v>
      </c>
      <c r="B2780" s="5" t="s">
        <v>803</v>
      </c>
      <c r="C2780" s="5" t="s">
        <v>474</v>
      </c>
      <c r="D2780" s="5" t="s">
        <v>153</v>
      </c>
      <c r="E2780" s="5" t="s">
        <v>483</v>
      </c>
      <c r="F2780" s="5" t="s">
        <v>483</v>
      </c>
      <c r="G2780" s="5" t="s">
        <v>94</v>
      </c>
      <c r="H2780" s="5" t="s">
        <v>319</v>
      </c>
      <c r="I2780">
        <v>5038.7456230419448</v>
      </c>
      <c r="J2780">
        <v>13145.160110833571</v>
      </c>
      <c r="K2780">
        <v>1046.6463960000001</v>
      </c>
      <c r="L2780">
        <v>1272.8900000000001</v>
      </c>
      <c r="M2780">
        <v>3965.5</v>
      </c>
      <c r="N2780">
        <v>5760.8996868000004</v>
      </c>
      <c r="O2780">
        <v>4462.9759999999997</v>
      </c>
      <c r="P2780">
        <v>2977.2</v>
      </c>
      <c r="Q2780">
        <v>1600.0990299527309</v>
      </c>
      <c r="R2780">
        <v>2872.1485856472182</v>
      </c>
      <c r="S2780">
        <v>4357.8004817433202</v>
      </c>
      <c r="T2780">
        <v>6000</v>
      </c>
      <c r="U2780">
        <v>710.15707571908717</v>
      </c>
      <c r="V2780">
        <v>6174</v>
      </c>
      <c r="W2780">
        <v>1925</v>
      </c>
      <c r="X2780">
        <v>5758.8235294117649</v>
      </c>
      <c r="Y2780">
        <v>26925</v>
      </c>
      <c r="Z2780">
        <v>4470.1419063291141</v>
      </c>
      <c r="AA2780">
        <v>41441.094821968763</v>
      </c>
      <c r="AB2780">
        <v>708</v>
      </c>
      <c r="AC2780">
        <v>3571.5346300000001</v>
      </c>
      <c r="AD2780">
        <v>8831.3804342399999</v>
      </c>
      <c r="AE2780">
        <v>5677</v>
      </c>
      <c r="AF2780">
        <v>7272.840831586499</v>
      </c>
      <c r="AG2780">
        <v>43829.120880038798</v>
      </c>
      <c r="AH2780">
        <v>8368.9939499896464</v>
      </c>
      <c r="AI2780">
        <v>2764</v>
      </c>
      <c r="AJ2780">
        <v>14191.403243634169</v>
      </c>
      <c r="AK2780">
        <v>4451.9140399999997</v>
      </c>
      <c r="AL2780">
        <v>239570.46875</v>
      </c>
      <c r="AM2780">
        <v>186929.4375</v>
      </c>
      <c r="AN2780">
        <v>52641.03125</v>
      </c>
      <c r="AO2780" s="5" t="s">
        <v>1301</v>
      </c>
    </row>
    <row r="2781" spans="1:41" ht="15" x14ac:dyDescent="0.25">
      <c r="A2781">
        <v>2020</v>
      </c>
      <c r="B2781" s="5" t="s">
        <v>1807</v>
      </c>
      <c r="C2781" s="5" t="s">
        <v>474</v>
      </c>
      <c r="D2781" s="5" t="s">
        <v>153</v>
      </c>
      <c r="E2781" s="5" t="s">
        <v>483</v>
      </c>
      <c r="F2781" s="5" t="s">
        <v>483</v>
      </c>
      <c r="G2781" s="5" t="s">
        <v>97</v>
      </c>
      <c r="H2781" s="5" t="s">
        <v>319</v>
      </c>
      <c r="I2781">
        <v>5462.3204040682413</v>
      </c>
      <c r="J2781">
        <v>11517.422</v>
      </c>
      <c r="K2781">
        <v>959.09585809366808</v>
      </c>
      <c r="L2781">
        <v>1814.136</v>
      </c>
      <c r="M2781">
        <v>4398.0104559441843</v>
      </c>
      <c r="N2781">
        <v>4838</v>
      </c>
      <c r="O2781">
        <v>5469.6749999999993</v>
      </c>
      <c r="P2781">
        <v>2640.3832054359782</v>
      </c>
      <c r="Q2781">
        <v>1924.563372288635</v>
      </c>
      <c r="R2781">
        <v>3113.0934517173991</v>
      </c>
      <c r="S2781">
        <v>4165.7850797509764</v>
      </c>
      <c r="T2781">
        <v>7129.6808927981883</v>
      </c>
      <c r="U2781">
        <v>844.63280579321213</v>
      </c>
      <c r="V2781">
        <v>5306</v>
      </c>
      <c r="W2781">
        <v>1880.6525973427681</v>
      </c>
      <c r="X2781">
        <v>9446.924431470703</v>
      </c>
      <c r="Y2781">
        <v>32070.674999999999</v>
      </c>
      <c r="Z2781">
        <v>4077.799</v>
      </c>
      <c r="AA2781">
        <v>50354.731955632298</v>
      </c>
      <c r="AB2781">
        <v>828</v>
      </c>
      <c r="AC2781">
        <v>4140.4203462200849</v>
      </c>
      <c r="AD2781">
        <v>10187.789385201761</v>
      </c>
      <c r="AE2781">
        <v>5975.2853069183993</v>
      </c>
      <c r="AF2781">
        <v>8024.3228198076804</v>
      </c>
      <c r="AG2781">
        <v>41702</v>
      </c>
      <c r="AH2781">
        <v>9781.4791437407039</v>
      </c>
      <c r="AI2781">
        <v>2321.8819291295999</v>
      </c>
      <c r="AJ2781">
        <v>17260.695101638099</v>
      </c>
      <c r="AK2781">
        <v>5812.3913207630376</v>
      </c>
      <c r="AL2781">
        <v>263447.84375</v>
      </c>
      <c r="AM2781">
        <v>201066.484375</v>
      </c>
      <c r="AN2781">
        <v>62381.3671875</v>
      </c>
      <c r="AO2781" s="5" t="s">
        <v>3279</v>
      </c>
    </row>
    <row r="2782" spans="1:41" ht="15" x14ac:dyDescent="0.25">
      <c r="A2782">
        <v>2020</v>
      </c>
      <c r="B2782" s="5" t="s">
        <v>803</v>
      </c>
      <c r="C2782" s="5" t="s">
        <v>474</v>
      </c>
      <c r="D2782" s="5" t="s">
        <v>153</v>
      </c>
      <c r="E2782" s="5" t="s">
        <v>483</v>
      </c>
      <c r="F2782" s="5" t="s">
        <v>483</v>
      </c>
      <c r="G2782" s="5" t="s">
        <v>97</v>
      </c>
      <c r="H2782" s="5" t="s">
        <v>319</v>
      </c>
      <c r="I2782">
        <v>5347.940945167973</v>
      </c>
      <c r="J2782">
        <v>14249.353560143591</v>
      </c>
      <c r="K2782">
        <v>1104.1492348212439</v>
      </c>
      <c r="L2782">
        <v>1371.0630668868</v>
      </c>
      <c r="M2782">
        <v>4208.1288000000004</v>
      </c>
      <c r="N2782">
        <v>6115.4656535778731</v>
      </c>
      <c r="O2782">
        <v>5164.5</v>
      </c>
      <c r="P2782">
        <v>3232.0989324000002</v>
      </c>
      <c r="Q2782">
        <v>1697.7050707798469</v>
      </c>
      <c r="R2782">
        <v>2997.4257472448339</v>
      </c>
      <c r="S2782">
        <v>4592.8623794085906</v>
      </c>
      <c r="T2782">
        <v>6217.6089597500004</v>
      </c>
      <c r="U2782">
        <v>731.67554527045127</v>
      </c>
      <c r="V2782">
        <v>151</v>
      </c>
      <c r="W2782">
        <v>2048.8396024250001</v>
      </c>
      <c r="X2782">
        <v>6233.5357920000006</v>
      </c>
      <c r="Y2782">
        <v>28793.77275</v>
      </c>
      <c r="Z2782">
        <v>4748.3965237561624</v>
      </c>
      <c r="AA2782">
        <v>44774.882225492358</v>
      </c>
      <c r="AB2782">
        <v>708</v>
      </c>
      <c r="AC2782">
        <v>3791.2400699999998</v>
      </c>
      <c r="AD2782">
        <v>9381.1107192233212</v>
      </c>
      <c r="AE2782">
        <v>6088.1502960000007</v>
      </c>
      <c r="AF2782">
        <v>7833.7668263043397</v>
      </c>
      <c r="AG2782">
        <v>47628.23386037891</v>
      </c>
      <c r="AH2782">
        <v>9076.6437498982486</v>
      </c>
      <c r="AI2782">
        <v>2933.1789119999999</v>
      </c>
      <c r="AJ2782">
        <v>15361.231266437941</v>
      </c>
      <c r="AK2782">
        <v>4724.406794560321</v>
      </c>
      <c r="AL2782">
        <v>251306.359375</v>
      </c>
      <c r="AM2782">
        <v>194913.40625</v>
      </c>
      <c r="AN2782">
        <v>56392.96484375</v>
      </c>
      <c r="AO2782" s="5" t="s">
        <v>1302</v>
      </c>
    </row>
    <row r="2783" spans="1:41" ht="15" x14ac:dyDescent="0.25">
      <c r="A2783">
        <v>2020</v>
      </c>
      <c r="B2783" s="5" t="s">
        <v>1806</v>
      </c>
      <c r="C2783" s="5" t="s">
        <v>474</v>
      </c>
      <c r="D2783" s="5" t="s">
        <v>153</v>
      </c>
      <c r="E2783" s="5" t="s">
        <v>483</v>
      </c>
      <c r="F2783" s="5" t="s">
        <v>483</v>
      </c>
      <c r="G2783" s="5" t="s">
        <v>97</v>
      </c>
      <c r="H2783" s="5" t="s">
        <v>319</v>
      </c>
      <c r="I2783">
        <v>5556.6614960000024</v>
      </c>
      <c r="J2783">
        <v>11390.476630179321</v>
      </c>
      <c r="K2783">
        <v>1059</v>
      </c>
      <c r="L2783">
        <v>1615.626391548712</v>
      </c>
      <c r="M2783">
        <v>3921.039325239426</v>
      </c>
      <c r="N2783">
        <v>4644.1952395817043</v>
      </c>
      <c r="O2783">
        <v>5469.6749999999993</v>
      </c>
      <c r="P2783">
        <v>2505.4380000000001</v>
      </c>
      <c r="Q2783">
        <v>1606.9856898291839</v>
      </c>
      <c r="R2783">
        <v>3143.1799968232349</v>
      </c>
      <c r="S2783">
        <v>3938.318848250975</v>
      </c>
      <c r="T2783">
        <v>6264.3739218314804</v>
      </c>
      <c r="U2783">
        <v>673</v>
      </c>
      <c r="V2783">
        <v>4768</v>
      </c>
      <c r="W2783">
        <v>1915.504996258014</v>
      </c>
      <c r="X2783">
        <v>7576.5067518144351</v>
      </c>
      <c r="Y2783">
        <v>34796</v>
      </c>
      <c r="Z2783">
        <v>3551.2683999999999</v>
      </c>
      <c r="AA2783">
        <v>50427.299458848902</v>
      </c>
      <c r="AB2783">
        <v>804</v>
      </c>
      <c r="AC2783">
        <v>3762.8994895732062</v>
      </c>
      <c r="AD2783">
        <v>8644.1955715500007</v>
      </c>
      <c r="AE2783">
        <v>5986.181533950009</v>
      </c>
      <c r="AF2783">
        <v>9021.8443496801701</v>
      </c>
      <c r="AG2783">
        <v>40459.658061361733</v>
      </c>
      <c r="AH2783">
        <v>8725.28998125</v>
      </c>
      <c r="AI2783">
        <v>2380.7073543240958</v>
      </c>
      <c r="AJ2783">
        <v>16467.914942094008</v>
      </c>
      <c r="AK2783">
        <v>5468</v>
      </c>
      <c r="AL2783">
        <v>256543.265625</v>
      </c>
      <c r="AM2783">
        <v>200376.625</v>
      </c>
      <c r="AN2783">
        <v>56166.61328125</v>
      </c>
      <c r="AO2783" s="5" t="s">
        <v>3281</v>
      </c>
    </row>
    <row r="2784" spans="1:41" ht="15" x14ac:dyDescent="0.25">
      <c r="A2784">
        <v>2020</v>
      </c>
      <c r="B2784" s="5" t="s">
        <v>1808</v>
      </c>
      <c r="C2784" s="5" t="s">
        <v>474</v>
      </c>
      <c r="D2784" s="5" t="s">
        <v>153</v>
      </c>
      <c r="E2784" s="5" t="s">
        <v>483</v>
      </c>
      <c r="F2784" s="5" t="s">
        <v>483</v>
      </c>
      <c r="G2784" s="5" t="s">
        <v>97</v>
      </c>
      <c r="H2784" s="5" t="s">
        <v>319</v>
      </c>
      <c r="I2784">
        <v>5347.9999999999991</v>
      </c>
      <c r="J2784">
        <v>12194.556516936351</v>
      </c>
      <c r="K2784">
        <v>1079.968563729529</v>
      </c>
      <c r="L2784">
        <v>1557.271222951141</v>
      </c>
      <c r="M2784">
        <v>4454.503621632397</v>
      </c>
      <c r="N2784">
        <v>6294.6830473161181</v>
      </c>
      <c r="O2784">
        <v>5590.5485271999996</v>
      </c>
      <c r="P2784">
        <v>2886.6582275241599</v>
      </c>
      <c r="Q2784">
        <v>1689.5351875501531</v>
      </c>
      <c r="R2784">
        <v>3456.4122954456279</v>
      </c>
      <c r="S2784">
        <v>4080.3620339145909</v>
      </c>
      <c r="T2784">
        <v>6716.8657642190738</v>
      </c>
      <c r="U2784">
        <v>828.07137822863933</v>
      </c>
      <c r="V2784">
        <v>6252</v>
      </c>
      <c r="W2784">
        <v>2073.9937117817949</v>
      </c>
      <c r="X2784">
        <v>7836.8088384000002</v>
      </c>
      <c r="Y2784">
        <v>29052.210149999999</v>
      </c>
      <c r="Z2784">
        <v>4359.2465756284701</v>
      </c>
      <c r="AA2784">
        <v>49637.741408593232</v>
      </c>
      <c r="AB2784">
        <v>829</v>
      </c>
      <c r="AC2784">
        <v>3746.9031399999999</v>
      </c>
      <c r="AD2784">
        <v>9400.2054416652391</v>
      </c>
      <c r="AE2784">
        <v>6281.4398075124909</v>
      </c>
      <c r="AF2784">
        <v>8102.1450567200654</v>
      </c>
      <c r="AG2784">
        <v>47114.273281198359</v>
      </c>
      <c r="AH2784">
        <v>9048.0757495207909</v>
      </c>
      <c r="AI2784">
        <v>2314.2399580799997</v>
      </c>
      <c r="AJ2784">
        <v>17249.763789072898</v>
      </c>
      <c r="AK2784">
        <v>5210.6621583534397</v>
      </c>
      <c r="AL2784">
        <v>264686.125</v>
      </c>
      <c r="AM2784">
        <v>206050.90625</v>
      </c>
      <c r="AN2784">
        <v>58635.234375</v>
      </c>
      <c r="AO2784" s="5" t="s">
        <v>3280</v>
      </c>
    </row>
    <row r="2785" spans="1:41" ht="15" x14ac:dyDescent="0.25">
      <c r="A2785">
        <v>2020</v>
      </c>
      <c r="B2785" s="5" t="s">
        <v>803</v>
      </c>
      <c r="C2785" s="5" t="s">
        <v>474</v>
      </c>
      <c r="D2785" s="5" t="s">
        <v>153</v>
      </c>
      <c r="E2785" s="5" t="s">
        <v>162</v>
      </c>
      <c r="F2785" s="5" t="s">
        <v>162</v>
      </c>
      <c r="G2785" s="5" t="s">
        <v>94</v>
      </c>
      <c r="H2785" s="5" t="s">
        <v>319</v>
      </c>
      <c r="I2785">
        <v>17613.02939989639</v>
      </c>
      <c r="J2785">
        <v>5769.4107726448547</v>
      </c>
      <c r="K2785">
        <v>1797.5490542041209</v>
      </c>
      <c r="L2785">
        <v>2569</v>
      </c>
      <c r="M2785">
        <v>8020.7806595506227</v>
      </c>
      <c r="N2785">
        <v>5092.9772280952384</v>
      </c>
      <c r="O2785">
        <v>2137</v>
      </c>
      <c r="P2785">
        <v>8398</v>
      </c>
      <c r="Q2785">
        <v>3194.1958863858958</v>
      </c>
      <c r="R2785">
        <v>5470</v>
      </c>
      <c r="S2785">
        <v>7325.8405630418092</v>
      </c>
      <c r="T2785">
        <v>6200</v>
      </c>
      <c r="U2785">
        <v>1400</v>
      </c>
      <c r="V2785">
        <v>4989</v>
      </c>
      <c r="W2785">
        <v>2870</v>
      </c>
      <c r="X2785">
        <v>8580.3921568627447</v>
      </c>
      <c r="Y2785">
        <v>33094</v>
      </c>
      <c r="Z2785">
        <v>2332.4810000000002</v>
      </c>
      <c r="AA2785">
        <v>45731.490812349053</v>
      </c>
      <c r="AB2785">
        <v>1390</v>
      </c>
      <c r="AC2785">
        <v>7697.3639999999996</v>
      </c>
      <c r="AD2785">
        <v>4848.3029999999999</v>
      </c>
      <c r="AE2785">
        <v>8590</v>
      </c>
      <c r="AF2785">
        <v>29090.13694</v>
      </c>
      <c r="AG2785">
        <v>70687.002706561645</v>
      </c>
      <c r="AH2785">
        <v>17210.57832167402</v>
      </c>
      <c r="AI2785">
        <v>3126</v>
      </c>
      <c r="AJ2785">
        <v>15680.577908732879</v>
      </c>
      <c r="AK2785">
        <v>3941.5492347826089</v>
      </c>
      <c r="AL2785">
        <v>334846.65625</v>
      </c>
      <c r="AM2785">
        <v>267398.65625</v>
      </c>
      <c r="AN2785">
        <v>67447.9921875</v>
      </c>
      <c r="AO2785" s="5" t="s">
        <v>1303</v>
      </c>
    </row>
    <row r="2786" spans="1:41" ht="15" x14ac:dyDescent="0.25">
      <c r="A2786">
        <v>2020</v>
      </c>
      <c r="B2786" s="5" t="s">
        <v>1807</v>
      </c>
      <c r="C2786" s="5" t="s">
        <v>474</v>
      </c>
      <c r="D2786" s="5" t="s">
        <v>153</v>
      </c>
      <c r="E2786" s="5" t="s">
        <v>162</v>
      </c>
      <c r="F2786" s="5" t="s">
        <v>162</v>
      </c>
      <c r="G2786" s="5" t="s">
        <v>94</v>
      </c>
      <c r="H2786" s="5" t="s">
        <v>319</v>
      </c>
      <c r="I2786">
        <v>9592.9098228283674</v>
      </c>
      <c r="J2786">
        <v>9814.9214065801716</v>
      </c>
      <c r="K2786">
        <v>1811.58981815722</v>
      </c>
      <c r="L2786">
        <v>1361.3446601244184</v>
      </c>
      <c r="M2786">
        <v>6394.661228436601</v>
      </c>
      <c r="N2786">
        <v>6609.9203944067158</v>
      </c>
      <c r="O2786">
        <v>2181.1630112196367</v>
      </c>
      <c r="P2786">
        <v>6725.996786831276</v>
      </c>
      <c r="Q2786">
        <v>3029.6726644075247</v>
      </c>
      <c r="R2786">
        <v>5219.803909328115</v>
      </c>
      <c r="S2786">
        <v>6210.1674315164883</v>
      </c>
      <c r="T2786">
        <v>6139.8681903275419</v>
      </c>
      <c r="U2786">
        <v>1706.3196968804693</v>
      </c>
      <c r="V2786">
        <v>5442.338902475577</v>
      </c>
      <c r="W2786">
        <v>2701.9748141247478</v>
      </c>
      <c r="X2786">
        <v>8196.9145918299255</v>
      </c>
      <c r="Y2786">
        <v>30591.641624364751</v>
      </c>
      <c r="Z2786">
        <v>3555.0843357765375</v>
      </c>
      <c r="AA2786">
        <v>33644.491325018469</v>
      </c>
      <c r="AB2786">
        <v>1399.0847187795546</v>
      </c>
      <c r="AC2786">
        <v>6455.9204217640745</v>
      </c>
      <c r="AD2786">
        <v>4839.4239769007909</v>
      </c>
      <c r="AE2786">
        <v>8173.2527761416359</v>
      </c>
      <c r="AF2786">
        <v>27323.47181151238</v>
      </c>
      <c r="AG2786">
        <v>74757.424628197899</v>
      </c>
      <c r="AH2786">
        <v>14850.10931031514</v>
      </c>
      <c r="AI2786">
        <v>2816.28708139942</v>
      </c>
      <c r="AJ2786">
        <v>19733.259520074447</v>
      </c>
      <c r="AK2786">
        <v>3997.883043912851</v>
      </c>
      <c r="AL2786">
        <v>315276.84375</v>
      </c>
      <c r="AM2786">
        <v>253737.78125</v>
      </c>
      <c r="AN2786">
        <v>61539.12890625</v>
      </c>
      <c r="AO2786" s="5" t="s">
        <v>3284</v>
      </c>
    </row>
    <row r="2787" spans="1:41" ht="15" x14ac:dyDescent="0.25">
      <c r="A2787">
        <v>2020</v>
      </c>
      <c r="B2787" s="5" t="s">
        <v>1806</v>
      </c>
      <c r="C2787" s="5" t="s">
        <v>474</v>
      </c>
      <c r="D2787" s="5" t="s">
        <v>153</v>
      </c>
      <c r="E2787" s="5" t="s">
        <v>162</v>
      </c>
      <c r="F2787" s="5" t="s">
        <v>162</v>
      </c>
      <c r="G2787" s="5" t="s">
        <v>94</v>
      </c>
      <c r="H2787" s="5" t="s">
        <v>319</v>
      </c>
      <c r="I2787">
        <v>10762.512426639438</v>
      </c>
      <c r="J2787">
        <v>883.93767335986536</v>
      </c>
      <c r="K2787">
        <v>0</v>
      </c>
      <c r="L2787">
        <v>1386.92589664453</v>
      </c>
      <c r="M2787">
        <v>6646.5953160091258</v>
      </c>
      <c r="N2787">
        <v>5288.2442941030458</v>
      </c>
      <c r="O2787">
        <v>2237.5313263007265</v>
      </c>
      <c r="P2787">
        <v>6460.3333435813829</v>
      </c>
      <c r="Q2787">
        <v>4123.496857675932</v>
      </c>
      <c r="R2787">
        <v>5943.4182595039547</v>
      </c>
      <c r="S2787">
        <v>11981.354728000773</v>
      </c>
      <c r="T2787">
        <v>5978.37196715547</v>
      </c>
      <c r="U2787">
        <v>1716.8983862439018</v>
      </c>
      <c r="V2787">
        <v>5749.6966757874306</v>
      </c>
      <c r="W2787">
        <v>1973.9907438720893</v>
      </c>
      <c r="X2787">
        <v>8929.0270152609719</v>
      </c>
      <c r="Y2787">
        <v>36403.465666212556</v>
      </c>
      <c r="Z2787">
        <v>2906.5810919360197</v>
      </c>
      <c r="AA2787">
        <v>39974.967102139868</v>
      </c>
      <c r="AB2787">
        <v>1425.3751345362098</v>
      </c>
      <c r="AC2787">
        <v>6895.9397117388444</v>
      </c>
      <c r="AD2787">
        <v>5645.1369622256598</v>
      </c>
      <c r="AE2787">
        <v>8654.2372612927829</v>
      </c>
      <c r="AF2787">
        <v>27018.933565932428</v>
      </c>
      <c r="AG2787">
        <v>73055.005616088747</v>
      </c>
      <c r="AH2787">
        <v>14685.228964293665</v>
      </c>
      <c r="AI2787">
        <v>2869.208364339795</v>
      </c>
      <c r="AJ2787">
        <v>21877.369498324169</v>
      </c>
      <c r="AK2787">
        <v>3408.5949260419866</v>
      </c>
      <c r="AL2787">
        <v>324882.375</v>
      </c>
      <c r="AM2787">
        <v>259101.96875</v>
      </c>
      <c r="AN2787">
        <v>65780.4140625</v>
      </c>
      <c r="AO2787" s="5" t="s">
        <v>3283</v>
      </c>
    </row>
    <row r="2788" spans="1:41" ht="15" x14ac:dyDescent="0.25">
      <c r="A2788">
        <v>2020</v>
      </c>
      <c r="B2788" s="5" t="s">
        <v>1808</v>
      </c>
      <c r="C2788" s="5" t="s">
        <v>474</v>
      </c>
      <c r="D2788" s="5" t="s">
        <v>153</v>
      </c>
      <c r="E2788" s="5" t="s">
        <v>162</v>
      </c>
      <c r="F2788" s="5" t="s">
        <v>162</v>
      </c>
      <c r="G2788" s="5" t="s">
        <v>94</v>
      </c>
      <c r="H2788" s="5" t="s">
        <v>319</v>
      </c>
      <c r="I2788">
        <v>8578.4928642563445</v>
      </c>
      <c r="J2788">
        <v>6937.0532522384992</v>
      </c>
      <c r="K2788">
        <v>1639.5615122162044</v>
      </c>
      <c r="L2788">
        <v>2155.6796754940897</v>
      </c>
      <c r="M2788">
        <v>6537.8167035397764</v>
      </c>
      <c r="N2788">
        <v>4637.340738446037</v>
      </c>
      <c r="O2788">
        <v>2629.2653963121556</v>
      </c>
      <c r="P2788">
        <v>7584.9206772107682</v>
      </c>
      <c r="Q2788">
        <v>4571.3388005799288</v>
      </c>
      <c r="R2788">
        <v>5432.1854364011824</v>
      </c>
      <c r="S2788">
        <v>8758.1756639233681</v>
      </c>
      <c r="T2788">
        <v>5446.2637552475917</v>
      </c>
      <c r="U2788">
        <v>1302.5856631214288</v>
      </c>
      <c r="V2788">
        <v>5050.7194382766147</v>
      </c>
      <c r="W2788">
        <v>2881.2492124535647</v>
      </c>
      <c r="X2788">
        <v>8171.5038640024522</v>
      </c>
      <c r="Y2788">
        <v>30973.930993668931</v>
      </c>
      <c r="Z2788">
        <v>2630.5867070833988</v>
      </c>
      <c r="AA2788">
        <v>38434.211510343208</v>
      </c>
      <c r="AB2788">
        <v>1395.4482248468485</v>
      </c>
      <c r="AC2788">
        <v>6928.0490645094251</v>
      </c>
      <c r="AD2788">
        <v>5254.1788012180441</v>
      </c>
      <c r="AE2788">
        <v>7943.9007414491107</v>
      </c>
      <c r="AF2788">
        <v>28220.179568665404</v>
      </c>
      <c r="AG2788">
        <v>68902.995586013436</v>
      </c>
      <c r="AH2788">
        <v>11885.46892198682</v>
      </c>
      <c r="AI2788">
        <v>2829.0453939700856</v>
      </c>
      <c r="AJ2788">
        <v>15904.430520896913</v>
      </c>
      <c r="AK2788">
        <v>3904.7229358882578</v>
      </c>
      <c r="AL2788">
        <v>307521.28125</v>
      </c>
      <c r="AM2788">
        <v>246188.59375</v>
      </c>
      <c r="AN2788">
        <v>61332.703125</v>
      </c>
      <c r="AO2788" s="5" t="s">
        <v>3282</v>
      </c>
    </row>
    <row r="2789" spans="1:41" ht="15" x14ac:dyDescent="0.25">
      <c r="A2789">
        <v>2020</v>
      </c>
      <c r="B2789" s="5" t="s">
        <v>1808</v>
      </c>
      <c r="C2789" s="5" t="s">
        <v>474</v>
      </c>
      <c r="D2789" s="5" t="s">
        <v>153</v>
      </c>
      <c r="E2789" s="5" t="s">
        <v>162</v>
      </c>
      <c r="F2789" s="5" t="s">
        <v>162</v>
      </c>
      <c r="G2789" s="5" t="s">
        <v>97</v>
      </c>
      <c r="H2789" s="5" t="s">
        <v>319</v>
      </c>
      <c r="I2789">
        <v>9620</v>
      </c>
      <c r="J2789">
        <v>7570.9749273681973</v>
      </c>
      <c r="K2789">
        <v>1797.7733907593281</v>
      </c>
      <c r="L2789">
        <v>2353.6152942328399</v>
      </c>
      <c r="M2789">
        <v>7163.5203382837208</v>
      </c>
      <c r="N2789">
        <v>5053.5861957721681</v>
      </c>
      <c r="O2789">
        <v>2619</v>
      </c>
      <c r="P2789">
        <v>8178.1072754731194</v>
      </c>
      <c r="Q2789">
        <v>4985.6175803591013</v>
      </c>
      <c r="R2789">
        <v>6110.2716515938901</v>
      </c>
      <c r="S2789">
        <v>9443</v>
      </c>
      <c r="T2789">
        <v>5844.2657210727302</v>
      </c>
      <c r="U2789">
        <v>1432.544842152</v>
      </c>
      <c r="V2789">
        <v>5544</v>
      </c>
      <c r="W2789">
        <v>3112.6716272623289</v>
      </c>
      <c r="X2789">
        <v>8810.5648095360011</v>
      </c>
      <c r="Y2789">
        <v>33802</v>
      </c>
      <c r="Z2789">
        <v>2869.7865044793489</v>
      </c>
      <c r="AA2789">
        <v>42388.399032418303</v>
      </c>
      <c r="AB2789">
        <v>1390</v>
      </c>
      <c r="AC2789">
        <v>7587.7297432821761</v>
      </c>
      <c r="AD2789">
        <v>5730.340135449931</v>
      </c>
      <c r="AE2789">
        <v>8791</v>
      </c>
      <c r="AF2789">
        <v>30612.063330168159</v>
      </c>
      <c r="AG2789">
        <v>78789.230732387368</v>
      </c>
      <c r="AH2789">
        <v>13071.284048950019</v>
      </c>
      <c r="AI2789">
        <v>3050.2938268799999</v>
      </c>
      <c r="AJ2789">
        <v>17539.049214060411</v>
      </c>
      <c r="AK2789">
        <v>4275.1602630115622</v>
      </c>
      <c r="AL2789">
        <v>339535.84375</v>
      </c>
      <c r="AM2789">
        <v>273228</v>
      </c>
      <c r="AN2789">
        <v>66307.875</v>
      </c>
      <c r="AO2789" s="5" t="s">
        <v>3285</v>
      </c>
    </row>
    <row r="2790" spans="1:41" ht="15" x14ac:dyDescent="0.25">
      <c r="A2790">
        <v>2020</v>
      </c>
      <c r="B2790" s="5" t="s">
        <v>803</v>
      </c>
      <c r="C2790" s="5" t="s">
        <v>474</v>
      </c>
      <c r="D2790" s="5" t="s">
        <v>153</v>
      </c>
      <c r="E2790" s="5" t="s">
        <v>162</v>
      </c>
      <c r="F2790" s="5" t="s">
        <v>162</v>
      </c>
      <c r="G2790" s="5" t="s">
        <v>97</v>
      </c>
      <c r="H2790" s="5" t="s">
        <v>319</v>
      </c>
      <c r="I2790">
        <v>19339.091513319388</v>
      </c>
      <c r="J2790">
        <v>6254.0412775470204</v>
      </c>
      <c r="K2790">
        <v>2273.9486653129679</v>
      </c>
      <c r="L2790">
        <v>2767.1370022800002</v>
      </c>
      <c r="M2790">
        <v>8511.7166021603971</v>
      </c>
      <c r="N2790">
        <v>5406.4345859442074</v>
      </c>
      <c r="O2790">
        <v>2468</v>
      </c>
      <c r="P2790">
        <v>9117.011566000001</v>
      </c>
      <c r="Q2790">
        <v>3389.0418354554349</v>
      </c>
      <c r="R2790">
        <v>5708.5900497499988</v>
      </c>
      <c r="S2790">
        <v>7721</v>
      </c>
      <c r="T2790">
        <v>6347.6844609999998</v>
      </c>
      <c r="U2790">
        <v>1442.4213999999999</v>
      </c>
      <c r="V2790">
        <v>122</v>
      </c>
      <c r="W2790">
        <v>3054.6335890699988</v>
      </c>
      <c r="X2790">
        <v>9287.6924160000017</v>
      </c>
      <c r="Y2790">
        <v>35473</v>
      </c>
      <c r="Z2790">
        <v>2477.6718288172988</v>
      </c>
      <c r="AA2790">
        <v>49410.425180987957</v>
      </c>
      <c r="AB2790">
        <v>1390</v>
      </c>
      <c r="AC2790">
        <v>8170.87273</v>
      </c>
      <c r="AD2790">
        <v>5150.0971543478354</v>
      </c>
      <c r="AE2790">
        <v>9115.7767199999998</v>
      </c>
      <c r="AF2790">
        <v>31333.746332450879</v>
      </c>
      <c r="AG2790">
        <v>76814.159814249404</v>
      </c>
      <c r="AH2790">
        <v>18629.283467578789</v>
      </c>
      <c r="AI2790">
        <v>3317.3362080000002</v>
      </c>
      <c r="AJ2790">
        <v>16973.161815798008</v>
      </c>
      <c r="AK2790">
        <v>4074.7527319957571</v>
      </c>
      <c r="AL2790">
        <v>355540.75</v>
      </c>
      <c r="AM2790">
        <v>283314.59375</v>
      </c>
      <c r="AN2790">
        <v>72226.140625</v>
      </c>
      <c r="AO2790" s="5" t="s">
        <v>1304</v>
      </c>
    </row>
    <row r="2791" spans="1:41" ht="15" x14ac:dyDescent="0.25">
      <c r="A2791">
        <v>2020</v>
      </c>
      <c r="B2791" s="5" t="s">
        <v>1807</v>
      </c>
      <c r="C2791" s="5" t="s">
        <v>474</v>
      </c>
      <c r="D2791" s="5" t="s">
        <v>153</v>
      </c>
      <c r="E2791" s="5" t="s">
        <v>162</v>
      </c>
      <c r="F2791" s="5" t="s">
        <v>162</v>
      </c>
      <c r="G2791" s="5" t="s">
        <v>97</v>
      </c>
      <c r="H2791" s="5" t="s">
        <v>319</v>
      </c>
      <c r="I2791">
        <v>10589.577659634369</v>
      </c>
      <c r="J2791">
        <v>11086.65128229967</v>
      </c>
      <c r="K2791">
        <v>2052.3198267868702</v>
      </c>
      <c r="L2791">
        <v>1520.2156199999999</v>
      </c>
      <c r="M2791">
        <v>7147.2809056842507</v>
      </c>
      <c r="N2791">
        <v>7615</v>
      </c>
      <c r="O2791">
        <v>2619</v>
      </c>
      <c r="P2791">
        <v>7591.7646504857157</v>
      </c>
      <c r="Q2791">
        <v>3583.2982239970052</v>
      </c>
      <c r="R2791">
        <v>6036.5264244816208</v>
      </c>
      <c r="S2791">
        <v>6812</v>
      </c>
      <c r="T2791">
        <v>6789.1671786696634</v>
      </c>
      <c r="U2791">
        <v>1909.1155796331041</v>
      </c>
      <c r="V2791">
        <v>6089</v>
      </c>
      <c r="W2791">
        <v>2963.8276305341769</v>
      </c>
      <c r="X2791">
        <v>9723.9909352283994</v>
      </c>
      <c r="Y2791">
        <v>34590</v>
      </c>
      <c r="Z2791">
        <v>3969.0239999999999</v>
      </c>
      <c r="AA2791">
        <v>38145.630451443772</v>
      </c>
      <c r="AB2791">
        <v>1390</v>
      </c>
      <c r="AC2791">
        <v>7546.0031291237647</v>
      </c>
      <c r="AD2791">
        <v>5723.7534421852488</v>
      </c>
      <c r="AE2791">
        <v>8965.3361247616467</v>
      </c>
      <c r="AF2791">
        <v>30510.920153300649</v>
      </c>
      <c r="AG2791">
        <v>87569</v>
      </c>
      <c r="AH2791">
        <v>18091.34336862525</v>
      </c>
      <c r="AI2791">
        <v>3089.2180873536004</v>
      </c>
      <c r="AJ2791">
        <v>24141.75086835416</v>
      </c>
      <c r="AK2791">
        <v>4535.2232292666531</v>
      </c>
      <c r="AL2791">
        <v>362395.9375</v>
      </c>
      <c r="AM2791">
        <v>291458.8125</v>
      </c>
      <c r="AN2791">
        <v>70937.1328125</v>
      </c>
      <c r="AO2791" s="5" t="s">
        <v>3287</v>
      </c>
    </row>
    <row r="2792" spans="1:41" ht="15" x14ac:dyDescent="0.25">
      <c r="A2792">
        <v>2020</v>
      </c>
      <c r="B2792" s="5" t="s">
        <v>1806</v>
      </c>
      <c r="C2792" s="5" t="s">
        <v>474</v>
      </c>
      <c r="D2792" s="5" t="s">
        <v>153</v>
      </c>
      <c r="E2792" s="5" t="s">
        <v>162</v>
      </c>
      <c r="F2792" s="5" t="s">
        <v>162</v>
      </c>
      <c r="G2792" s="5" t="s">
        <v>97</v>
      </c>
      <c r="H2792" s="5" t="s">
        <v>319</v>
      </c>
      <c r="I2792">
        <v>11926.598950050249</v>
      </c>
      <c r="J2792">
        <v>900</v>
      </c>
      <c r="K2792">
        <v>0</v>
      </c>
      <c r="L2792">
        <v>1553.60310892399</v>
      </c>
      <c r="M2792">
        <v>7453.8851949999971</v>
      </c>
      <c r="N2792">
        <v>6130.0524316669707</v>
      </c>
      <c r="O2792">
        <v>2619</v>
      </c>
      <c r="P2792">
        <v>7314.3</v>
      </c>
      <c r="Q2792">
        <v>4681.6736690792441</v>
      </c>
      <c r="R2792">
        <v>6654.3372376262714</v>
      </c>
      <c r="S2792">
        <v>13549.85789839941</v>
      </c>
      <c r="T2792">
        <v>6930.0379438856789</v>
      </c>
      <c r="U2792">
        <v>1472</v>
      </c>
      <c r="V2792">
        <v>6503</v>
      </c>
      <c r="W2792">
        <v>2167.8417793775629</v>
      </c>
      <c r="X2792">
        <v>10709.034848505529</v>
      </c>
      <c r="Y2792">
        <v>41325</v>
      </c>
      <c r="Z2792">
        <v>3359.3844589438709</v>
      </c>
      <c r="AA2792">
        <v>45426.236720098022</v>
      </c>
      <c r="AB2792">
        <v>1390</v>
      </c>
      <c r="AC2792">
        <v>7966.4129896920749</v>
      </c>
      <c r="AD2792">
        <v>6358.3157278481012</v>
      </c>
      <c r="AE2792">
        <v>9823.963160674266</v>
      </c>
      <c r="AF2792">
        <v>30266</v>
      </c>
      <c r="AG2792">
        <v>82944.625433845562</v>
      </c>
      <c r="AH2792">
        <v>16332.3687723283</v>
      </c>
      <c r="AI2792">
        <v>3151.0024491006729</v>
      </c>
      <c r="AJ2792">
        <v>24930.095409033769</v>
      </c>
      <c r="AK2792">
        <v>3818</v>
      </c>
      <c r="AL2792">
        <v>367656.625</v>
      </c>
      <c r="AM2792">
        <v>293177.28125</v>
      </c>
      <c r="AN2792">
        <v>74479.34375</v>
      </c>
      <c r="AO2792" s="5" t="s">
        <v>3286</v>
      </c>
    </row>
    <row r="2793" spans="1:41" ht="15" x14ac:dyDescent="0.25">
      <c r="A2793">
        <v>2020</v>
      </c>
      <c r="B2793" s="5" t="s">
        <v>1806</v>
      </c>
      <c r="C2793" s="5" t="s">
        <v>474</v>
      </c>
      <c r="D2793" s="5" t="s">
        <v>153</v>
      </c>
      <c r="E2793" s="5" t="s">
        <v>488</v>
      </c>
      <c r="F2793" s="5" t="s">
        <v>488</v>
      </c>
      <c r="G2793" s="5" t="s">
        <v>94</v>
      </c>
      <c r="H2793" s="5" t="s">
        <v>319</v>
      </c>
      <c r="I2793">
        <v>2760.7931631784509</v>
      </c>
      <c r="J2793">
        <v>3985.917368817617</v>
      </c>
      <c r="K2793">
        <v>189.70820135913584</v>
      </c>
      <c r="L2793">
        <v>203.03904794112918</v>
      </c>
      <c r="M2793">
        <v>114.8443806951545</v>
      </c>
      <c r="N2793">
        <v>1527.9201082438508</v>
      </c>
      <c r="O2793">
        <v>825.48703834651008</v>
      </c>
      <c r="P2793">
        <v>536.31021249096239</v>
      </c>
      <c r="Q2793">
        <v>701.2589299483883</v>
      </c>
      <c r="R2793">
        <v>554.32345228064798</v>
      </c>
      <c r="S2793">
        <v>1488.9530182349472</v>
      </c>
      <c r="T2793">
        <v>1763.7735477714252</v>
      </c>
      <c r="U2793">
        <v>245.87104607351537</v>
      </c>
      <c r="V2793">
        <v>792.67264676006494</v>
      </c>
      <c r="W2793">
        <v>477.34685260906883</v>
      </c>
      <c r="X2793">
        <v>1368.9753989970072</v>
      </c>
      <c r="Y2793">
        <v>14133.773726124158</v>
      </c>
      <c r="Z2793">
        <v>386.59455087780657</v>
      </c>
      <c r="AA2793">
        <v>14933.387259324933</v>
      </c>
      <c r="AB2793">
        <v>174.3264553029897</v>
      </c>
      <c r="AC2793">
        <v>1079.6180939877343</v>
      </c>
      <c r="AD2793">
        <v>2805.9576093616824</v>
      </c>
      <c r="AE2793">
        <v>1502.5262811347854</v>
      </c>
      <c r="AF2793">
        <v>2356.5167269076587</v>
      </c>
      <c r="AG2793">
        <v>12282.357072029317</v>
      </c>
      <c r="AH2793">
        <v>2138.5385104823181</v>
      </c>
      <c r="AI2793">
        <v>844.97058335096176</v>
      </c>
      <c r="AJ2793">
        <v>7990.1214811131613</v>
      </c>
      <c r="AK2793">
        <v>3812.6221224500923</v>
      </c>
      <c r="AL2793">
        <v>81978.5078125</v>
      </c>
      <c r="AM2793">
        <v>65973</v>
      </c>
      <c r="AN2793">
        <v>16005.50390625</v>
      </c>
      <c r="AO2793" s="5" t="s">
        <v>3290</v>
      </c>
    </row>
    <row r="2794" spans="1:41" ht="15" x14ac:dyDescent="0.25">
      <c r="A2794">
        <v>2020</v>
      </c>
      <c r="B2794" s="5" t="s">
        <v>1807</v>
      </c>
      <c r="C2794" s="5" t="s">
        <v>474</v>
      </c>
      <c r="D2794" s="5" t="s">
        <v>153</v>
      </c>
      <c r="E2794" s="5" t="s">
        <v>488</v>
      </c>
      <c r="F2794" s="5" t="s">
        <v>488</v>
      </c>
      <c r="G2794" s="5" t="s">
        <v>94</v>
      </c>
      <c r="H2794" s="5" t="s">
        <v>319</v>
      </c>
      <c r="I2794">
        <v>2589.0204557360221</v>
      </c>
      <c r="J2794">
        <v>3412.6692073490926</v>
      </c>
      <c r="K2794">
        <v>189.83264601570073</v>
      </c>
      <c r="L2794">
        <v>228.48361954169707</v>
      </c>
      <c r="M2794">
        <v>141.96972066899676</v>
      </c>
      <c r="N2794">
        <v>1686.9539486867147</v>
      </c>
      <c r="O2794">
        <v>769.13826859502444</v>
      </c>
      <c r="P2794">
        <v>611.98350925376292</v>
      </c>
      <c r="Q2794">
        <v>786.87114752983064</v>
      </c>
      <c r="R2794">
        <v>692.30636510338456</v>
      </c>
      <c r="S2794">
        <v>1661.1339556690552</v>
      </c>
      <c r="T2794">
        <v>1811.764384031078</v>
      </c>
      <c r="U2794">
        <v>229.73565341078248</v>
      </c>
      <c r="V2794">
        <v>1147.4507765530161</v>
      </c>
      <c r="W2794">
        <v>471.33553718452941</v>
      </c>
      <c r="X2794">
        <v>2582.7903273970551</v>
      </c>
      <c r="Y2794">
        <v>14096.533443530692</v>
      </c>
      <c r="Z2794">
        <v>429.79077332292792</v>
      </c>
      <c r="AA2794">
        <v>15081.413540321772</v>
      </c>
      <c r="AB2794">
        <v>173.12415225185856</v>
      </c>
      <c r="AC2794">
        <v>1088.0651661875529</v>
      </c>
      <c r="AD2794">
        <v>2860.6405577581459</v>
      </c>
      <c r="AE2794">
        <v>2029.1761101148072</v>
      </c>
      <c r="AF2794">
        <v>2070.9017417178607</v>
      </c>
      <c r="AG2794">
        <v>13904.285111669617</v>
      </c>
      <c r="AH2794">
        <v>2792.1497506152755</v>
      </c>
      <c r="AI2794">
        <v>715.64693169227576</v>
      </c>
      <c r="AJ2794">
        <v>8086.1690269125775</v>
      </c>
      <c r="AK2794">
        <v>3407.5260330946448</v>
      </c>
      <c r="AL2794">
        <v>85748.8671875</v>
      </c>
      <c r="AM2794">
        <v>68171.8125</v>
      </c>
      <c r="AN2794">
        <v>17577.05078125</v>
      </c>
      <c r="AO2794" s="5" t="s">
        <v>3288</v>
      </c>
    </row>
    <row r="2795" spans="1:41" ht="15" x14ac:dyDescent="0.25">
      <c r="A2795">
        <v>2020</v>
      </c>
      <c r="B2795" s="5" t="s">
        <v>1808</v>
      </c>
      <c r="C2795" s="5" t="s">
        <v>474</v>
      </c>
      <c r="D2795" s="5" t="s">
        <v>153</v>
      </c>
      <c r="E2795" s="5" t="s">
        <v>488</v>
      </c>
      <c r="F2795" s="5" t="s">
        <v>488</v>
      </c>
      <c r="G2795" s="5" t="s">
        <v>94</v>
      </c>
      <c r="H2795" s="5" t="s">
        <v>319</v>
      </c>
      <c r="I2795">
        <v>2546.5448204745262</v>
      </c>
      <c r="J2795">
        <v>4169.8796677078763</v>
      </c>
      <c r="K2795">
        <v>221.90558220256653</v>
      </c>
      <c r="L2795">
        <v>195.6134315655832</v>
      </c>
      <c r="M2795">
        <v>575.3387653796018</v>
      </c>
      <c r="N2795">
        <v>1682.4698384669484</v>
      </c>
      <c r="O2795">
        <v>749.12618385949838</v>
      </c>
      <c r="P2795">
        <v>602.10378359465608</v>
      </c>
      <c r="Q2795">
        <v>752.43175526002835</v>
      </c>
      <c r="R2795">
        <v>841.09981817309358</v>
      </c>
      <c r="S2795">
        <v>1706.5151693914515</v>
      </c>
      <c r="T2795">
        <v>2710.5828827960363</v>
      </c>
      <c r="U2795">
        <v>224.11892772998578</v>
      </c>
      <c r="V2795">
        <v>2112.246809408467</v>
      </c>
      <c r="W2795">
        <v>572.75620233066468</v>
      </c>
      <c r="X2795">
        <v>2267.854345272684</v>
      </c>
      <c r="Y2795">
        <v>13658.325970533362</v>
      </c>
      <c r="Z2795">
        <v>868.89589242523959</v>
      </c>
      <c r="AA2795">
        <v>15283.244633573413</v>
      </c>
      <c r="AB2795">
        <v>172.67416882996974</v>
      </c>
      <c r="AC2795">
        <v>1066.1204359438198</v>
      </c>
      <c r="AD2795">
        <v>3327.7922167348124</v>
      </c>
      <c r="AE2795">
        <v>1465.052981518292</v>
      </c>
      <c r="AF2795">
        <v>2185.2592913561475</v>
      </c>
      <c r="AG2795">
        <v>14495.136256766375</v>
      </c>
      <c r="AH2795">
        <v>2189.9663588114763</v>
      </c>
      <c r="AI2795">
        <v>729.84953918248834</v>
      </c>
      <c r="AJ2795">
        <v>9306.8107995692535</v>
      </c>
      <c r="AK2795">
        <v>3345.7607971587354</v>
      </c>
      <c r="AL2795">
        <v>90025.4765625</v>
      </c>
      <c r="AM2795">
        <v>71455.359375</v>
      </c>
      <c r="AN2795">
        <v>18570.123046875</v>
      </c>
      <c r="AO2795" s="5" t="s">
        <v>3289</v>
      </c>
    </row>
    <row r="2796" spans="1:41" ht="15" x14ac:dyDescent="0.25">
      <c r="A2796">
        <v>2020</v>
      </c>
      <c r="B2796" s="5" t="s">
        <v>803</v>
      </c>
      <c r="C2796" s="5" t="s">
        <v>474</v>
      </c>
      <c r="D2796" s="5" t="s">
        <v>153</v>
      </c>
      <c r="E2796" s="5" t="s">
        <v>488</v>
      </c>
      <c r="F2796" s="5" t="s">
        <v>488</v>
      </c>
      <c r="G2796" s="5" t="s">
        <v>94</v>
      </c>
      <c r="H2796" s="5" t="s">
        <v>319</v>
      </c>
      <c r="I2796">
        <v>2903.2155184525182</v>
      </c>
      <c r="J2796">
        <v>5544.9634122222224</v>
      </c>
      <c r="K2796">
        <v>216.27150399999999</v>
      </c>
      <c r="L2796">
        <v>187.6</v>
      </c>
      <c r="M2796">
        <v>1020</v>
      </c>
      <c r="N2796">
        <v>1516.1010752</v>
      </c>
      <c r="O2796">
        <v>764.14400000000001</v>
      </c>
      <c r="P2796">
        <v>591.4</v>
      </c>
      <c r="Q2796">
        <v>795.3873174529416</v>
      </c>
      <c r="R2796">
        <v>815.075291412399</v>
      </c>
      <c r="S2796">
        <v>1990.7811581829731</v>
      </c>
      <c r="T2796">
        <v>2400</v>
      </c>
      <c r="U2796">
        <v>230</v>
      </c>
      <c r="V2796">
        <v>1723</v>
      </c>
      <c r="W2796">
        <v>582</v>
      </c>
      <c r="X2796">
        <v>1462.7450980392159</v>
      </c>
      <c r="Y2796">
        <v>12275</v>
      </c>
      <c r="Z2796">
        <v>1415.2847463291139</v>
      </c>
      <c r="AA2796">
        <v>12286.933836273171</v>
      </c>
      <c r="AB2796">
        <v>243</v>
      </c>
      <c r="AC2796">
        <v>1068.6123700000001</v>
      </c>
      <c r="AD2796">
        <v>3444.8896996799999</v>
      </c>
      <c r="AE2796">
        <v>1783</v>
      </c>
      <c r="AF2796">
        <v>1359.296372380911</v>
      </c>
      <c r="AG2796">
        <v>12273.519306276061</v>
      </c>
      <c r="AH2796">
        <v>2576.5353749999999</v>
      </c>
      <c r="AI2796">
        <v>727</v>
      </c>
      <c r="AJ2796">
        <v>7457.4032436341677</v>
      </c>
      <c r="AK2796">
        <v>3080.674</v>
      </c>
      <c r="AL2796">
        <v>82733.8359375</v>
      </c>
      <c r="AM2796">
        <v>64225.79296875</v>
      </c>
      <c r="AN2796">
        <v>18508.041015625</v>
      </c>
      <c r="AO2796" s="5" t="s">
        <v>1305</v>
      </c>
    </row>
    <row r="2797" spans="1:41" ht="15" x14ac:dyDescent="0.25">
      <c r="A2797">
        <v>2020</v>
      </c>
      <c r="B2797" s="5" t="s">
        <v>1808</v>
      </c>
      <c r="C2797" s="5" t="s">
        <v>474</v>
      </c>
      <c r="D2797" s="5" t="s">
        <v>153</v>
      </c>
      <c r="E2797" s="5" t="s">
        <v>488</v>
      </c>
      <c r="F2797" s="5" t="s">
        <v>488</v>
      </c>
      <c r="G2797" s="5" t="s">
        <v>97</v>
      </c>
      <c r="H2797" s="5" t="s">
        <v>319</v>
      </c>
      <c r="I2797">
        <v>2800.6140027196038</v>
      </c>
      <c r="J2797">
        <v>4585.9048183249997</v>
      </c>
      <c r="K2797">
        <v>243.31868488757519</v>
      </c>
      <c r="L2797">
        <v>213.5747576618036</v>
      </c>
      <c r="M2797">
        <v>630.40172799098855</v>
      </c>
      <c r="N2797">
        <v>1833.4875158060461</v>
      </c>
      <c r="O2797">
        <v>746.2013831999999</v>
      </c>
      <c r="P2797">
        <v>649.19193525648006</v>
      </c>
      <c r="Q2797">
        <v>820.62108075843173</v>
      </c>
      <c r="R2797">
        <v>946.09221929445823</v>
      </c>
      <c r="S2797">
        <v>1839.9519903377541</v>
      </c>
      <c r="T2797">
        <v>2908.6668104878099</v>
      </c>
      <c r="U2797">
        <v>246.47930883782371</v>
      </c>
      <c r="V2797">
        <v>2318</v>
      </c>
      <c r="W2797">
        <v>618.7600755350885</v>
      </c>
      <c r="X2797">
        <v>2445.2142494400009</v>
      </c>
      <c r="Y2797">
        <v>15228.48465</v>
      </c>
      <c r="Z2797">
        <v>947.90477697051574</v>
      </c>
      <c r="AA2797">
        <v>16855.61499976744</v>
      </c>
      <c r="AB2797">
        <v>172</v>
      </c>
      <c r="AC2797">
        <v>1144.3075699999999</v>
      </c>
      <c r="AD2797">
        <v>3629.3742606499532</v>
      </c>
      <c r="AE2797">
        <v>1621.2791649481121</v>
      </c>
      <c r="AF2797">
        <v>2370.4773265904628</v>
      </c>
      <c r="AG2797">
        <v>16574.905420564701</v>
      </c>
      <c r="AH2797">
        <v>2414.3685287141202</v>
      </c>
      <c r="AI2797">
        <v>786.92818032000002</v>
      </c>
      <c r="AJ2797">
        <v>10263.3421816092</v>
      </c>
      <c r="AK2797">
        <v>3707.470766163292</v>
      </c>
      <c r="AL2797">
        <v>99562.9375</v>
      </c>
      <c r="AM2797">
        <v>79420.28125</v>
      </c>
      <c r="AN2797">
        <v>20142.65625</v>
      </c>
      <c r="AO2797" s="5" t="s">
        <v>3293</v>
      </c>
    </row>
    <row r="2798" spans="1:41" ht="15" x14ac:dyDescent="0.25">
      <c r="A2798">
        <v>2020</v>
      </c>
      <c r="B2798" s="5" t="s">
        <v>1806</v>
      </c>
      <c r="C2798" s="5" t="s">
        <v>474</v>
      </c>
      <c r="D2798" s="5" t="s">
        <v>153</v>
      </c>
      <c r="E2798" s="5" t="s">
        <v>488</v>
      </c>
      <c r="F2798" s="5" t="s">
        <v>488</v>
      </c>
      <c r="G2798" s="5" t="s">
        <v>97</v>
      </c>
      <c r="H2798" s="5" t="s">
        <v>319</v>
      </c>
      <c r="I2798">
        <v>3059.4039324655482</v>
      </c>
      <c r="J2798">
        <v>3803.3213148083191</v>
      </c>
      <c r="K2798">
        <v>224</v>
      </c>
      <c r="L2798">
        <v>227.43976219455749</v>
      </c>
      <c r="M2798">
        <v>128.7932826195522</v>
      </c>
      <c r="N2798">
        <v>1771.1417729656359</v>
      </c>
      <c r="O2798">
        <v>937.82500000000005</v>
      </c>
      <c r="P2798">
        <v>607.20299999999997</v>
      </c>
      <c r="Q2798">
        <v>796.18478705388009</v>
      </c>
      <c r="R2798">
        <v>620.62857250576951</v>
      </c>
      <c r="S2798">
        <v>1683.8748432451171</v>
      </c>
      <c r="T2798">
        <v>2044.5394963093249</v>
      </c>
      <c r="U2798">
        <v>210.8</v>
      </c>
      <c r="V2798">
        <v>896</v>
      </c>
      <c r="W2798">
        <v>524.22355755857416</v>
      </c>
      <c r="X2798">
        <v>1641.821907727375</v>
      </c>
      <c r="Y2798">
        <v>18181</v>
      </c>
      <c r="Z2798">
        <v>420.88279999999997</v>
      </c>
      <c r="AA2798">
        <v>16969.809704700841</v>
      </c>
      <c r="AB2798">
        <v>170</v>
      </c>
      <c r="AC2798">
        <v>1247.209802778538</v>
      </c>
      <c r="AD2798">
        <v>3160.4484565500002</v>
      </c>
      <c r="AE2798">
        <v>1705.6110652099289</v>
      </c>
      <c r="AF2798">
        <v>2639.7168889935738</v>
      </c>
      <c r="AG2798">
        <v>13945.99577286529</v>
      </c>
      <c r="AH2798">
        <v>2413.9245799999999</v>
      </c>
      <c r="AI2798">
        <v>927.95783347353608</v>
      </c>
      <c r="AJ2798">
        <v>9105.0476095482973</v>
      </c>
      <c r="AK2798">
        <v>4077</v>
      </c>
      <c r="AL2798">
        <v>94141.8046875</v>
      </c>
      <c r="AM2798">
        <v>76207.3984375</v>
      </c>
      <c r="AN2798">
        <v>17934.41015625</v>
      </c>
      <c r="AO2798" s="5" t="s">
        <v>3292</v>
      </c>
    </row>
    <row r="2799" spans="1:41" ht="15" x14ac:dyDescent="0.25">
      <c r="A2799">
        <v>2020</v>
      </c>
      <c r="B2799" s="5" t="s">
        <v>803</v>
      </c>
      <c r="C2799" s="5" t="s">
        <v>474</v>
      </c>
      <c r="D2799" s="5" t="s">
        <v>153</v>
      </c>
      <c r="E2799" s="5" t="s">
        <v>488</v>
      </c>
      <c r="F2799" s="5" t="s">
        <v>488</v>
      </c>
      <c r="G2799" s="5" t="s">
        <v>97</v>
      </c>
      <c r="H2799" s="5" t="s">
        <v>319</v>
      </c>
      <c r="I2799">
        <v>3081.3671308943631</v>
      </c>
      <c r="J2799">
        <v>6010.7403388488856</v>
      </c>
      <c r="K2799">
        <v>228.15347816402331</v>
      </c>
      <c r="L2799">
        <v>202.06886011200001</v>
      </c>
      <c r="M2799">
        <v>1082.4000000000001</v>
      </c>
      <c r="N2799">
        <v>1609.412514851166</v>
      </c>
      <c r="O2799">
        <v>885.50000000000011</v>
      </c>
      <c r="P2799">
        <v>642.03389379999999</v>
      </c>
      <c r="Q2799">
        <v>843.9059438175708</v>
      </c>
      <c r="R2799">
        <v>850.62718434257795</v>
      </c>
      <c r="S2799">
        <v>2098.164871328911</v>
      </c>
      <c r="T2799">
        <v>2528.6677442999999</v>
      </c>
      <c r="U2799">
        <v>236.96923000000001</v>
      </c>
      <c r="V2799">
        <v>42</v>
      </c>
      <c r="W2799">
        <v>619.44137590199978</v>
      </c>
      <c r="X2799">
        <v>1583.322336</v>
      </c>
      <c r="Y2799">
        <v>13114.23830000001</v>
      </c>
      <c r="Z2799">
        <v>1503.38251232678</v>
      </c>
      <c r="AA2799">
        <v>13275.37358255083</v>
      </c>
      <c r="AB2799">
        <v>243</v>
      </c>
      <c r="AC2799">
        <v>1134.3488299999999</v>
      </c>
      <c r="AD2799">
        <v>3659.3250544291759</v>
      </c>
      <c r="AE2799">
        <v>1873.0321200000001</v>
      </c>
      <c r="AF2799">
        <v>1464.133627512726</v>
      </c>
      <c r="AG2799">
        <v>13337.389298981399</v>
      </c>
      <c r="AH2799">
        <v>2794.3972534374252</v>
      </c>
      <c r="AI2799">
        <v>771.49821600000007</v>
      </c>
      <c r="AJ2799">
        <v>8072.1331009979394</v>
      </c>
      <c r="AK2799">
        <v>3269.2358941920011</v>
      </c>
      <c r="AL2799">
        <v>87056.265625</v>
      </c>
      <c r="AM2799">
        <v>67293.15625</v>
      </c>
      <c r="AN2799">
        <v>19763.107421875</v>
      </c>
      <c r="AO2799" s="5" t="s">
        <v>1306</v>
      </c>
    </row>
    <row r="2800" spans="1:41" ht="15" x14ac:dyDescent="0.25">
      <c r="A2800">
        <v>2020</v>
      </c>
      <c r="B2800" s="5" t="s">
        <v>1807</v>
      </c>
      <c r="C2800" s="5" t="s">
        <v>474</v>
      </c>
      <c r="D2800" s="5" t="s">
        <v>153</v>
      </c>
      <c r="E2800" s="5" t="s">
        <v>488</v>
      </c>
      <c r="F2800" s="5" t="s">
        <v>488</v>
      </c>
      <c r="G2800" s="5" t="s">
        <v>97</v>
      </c>
      <c r="H2800" s="5" t="s">
        <v>319</v>
      </c>
      <c r="I2800">
        <v>2858.010101706042</v>
      </c>
      <c r="J2800">
        <v>3882.3220000000001</v>
      </c>
      <c r="K2800">
        <v>215.058231882613</v>
      </c>
      <c r="L2800">
        <v>255.148</v>
      </c>
      <c r="M2800">
        <v>158.67884747522831</v>
      </c>
      <c r="N2800">
        <v>1944</v>
      </c>
      <c r="O2800">
        <v>937.82500000000005</v>
      </c>
      <c r="P2800">
        <v>690.7578043048303</v>
      </c>
      <c r="Q2800">
        <v>937.48984921794715</v>
      </c>
      <c r="R2800">
        <v>800.62886257375385</v>
      </c>
      <c r="S2800">
        <v>1979.099407215153</v>
      </c>
      <c r="T2800">
        <v>2212.659587420128</v>
      </c>
      <c r="U2800">
        <v>257.03970711090022</v>
      </c>
      <c r="V2800">
        <v>1284</v>
      </c>
      <c r="W2800">
        <v>517.01343811848005</v>
      </c>
      <c r="X2800">
        <v>3063.961378374901</v>
      </c>
      <c r="Y2800">
        <v>16841.012500000001</v>
      </c>
      <c r="Z2800">
        <v>511.97300000000001</v>
      </c>
      <c r="AA2800">
        <v>17099.085316434011</v>
      </c>
      <c r="AB2800">
        <v>172</v>
      </c>
      <c r="AC2800">
        <v>1275.5184936631269</v>
      </c>
      <c r="AD2800">
        <v>3578.6196612459312</v>
      </c>
      <c r="AE2800">
        <v>2225.8268992511998</v>
      </c>
      <c r="AF2800">
        <v>2312.4849624805988</v>
      </c>
      <c r="AG2800">
        <v>16219</v>
      </c>
      <c r="AH2800">
        <v>3432.277631353104</v>
      </c>
      <c r="AI2800">
        <v>785.00145107520007</v>
      </c>
      <c r="AJ2800">
        <v>9892.652449461566</v>
      </c>
      <c r="AK2800">
        <v>4186.5269166659918</v>
      </c>
      <c r="AL2800">
        <v>100525.6796875</v>
      </c>
      <c r="AM2800">
        <v>79286.953125</v>
      </c>
      <c r="AN2800">
        <v>21238.72265625</v>
      </c>
      <c r="AO2800" s="5" t="s">
        <v>3291</v>
      </c>
    </row>
    <row r="2801" spans="1:41" ht="15" x14ac:dyDescent="0.25">
      <c r="A2801">
        <v>2020</v>
      </c>
      <c r="B2801" s="5" t="s">
        <v>1808</v>
      </c>
      <c r="C2801" s="5" t="s">
        <v>474</v>
      </c>
      <c r="D2801" s="5" t="s">
        <v>153</v>
      </c>
      <c r="E2801" s="5" t="s">
        <v>491</v>
      </c>
      <c r="F2801" s="5" t="s">
        <v>491</v>
      </c>
      <c r="G2801" s="5" t="s">
        <v>94</v>
      </c>
      <c r="H2801" s="5" t="s">
        <v>319</v>
      </c>
      <c r="I2801">
        <v>3001.1852703904451</v>
      </c>
      <c r="J2801">
        <v>7888.4799543775207</v>
      </c>
      <c r="K2801">
        <v>291.32461375055925</v>
      </c>
      <c r="L2801">
        <v>752.96426421726983</v>
      </c>
      <c r="M2801">
        <v>1637.6821580759033</v>
      </c>
      <c r="N2801">
        <v>2675.2820583857565</v>
      </c>
      <c r="O2801">
        <v>2085.3601795955046</v>
      </c>
      <c r="P2801">
        <v>1052.109734198523</v>
      </c>
      <c r="Q2801">
        <v>753.83942556181353</v>
      </c>
      <c r="R2801">
        <v>1432.6730876600457</v>
      </c>
      <c r="S2801">
        <v>2597.5885432584264</v>
      </c>
      <c r="T2801">
        <v>5140.0682814502616</v>
      </c>
      <c r="U2801">
        <v>274.3149070410235</v>
      </c>
      <c r="V2801">
        <v>2973.6098143858744</v>
      </c>
      <c r="W2801">
        <v>867.90856067956645</v>
      </c>
      <c r="X2801">
        <v>4025.7175407452251</v>
      </c>
      <c r="Y2801">
        <v>16885.927440233088</v>
      </c>
      <c r="Z2801">
        <v>1844.7057302318128</v>
      </c>
      <c r="AA2801">
        <v>25129.417490726686</v>
      </c>
      <c r="AB2801">
        <v>548.1400940765318</v>
      </c>
      <c r="AC2801">
        <v>1920.7581836131342</v>
      </c>
      <c r="AD2801">
        <v>4636.0380136205395</v>
      </c>
      <c r="AE2801">
        <v>3035.8528287315607</v>
      </c>
      <c r="AF2801">
        <v>3073.3512698306217</v>
      </c>
      <c r="AG2801">
        <v>17969.417965943052</v>
      </c>
      <c r="AH2801">
        <v>3484.971532700165</v>
      </c>
      <c r="AI2801">
        <v>1232.8132518790862</v>
      </c>
      <c r="AJ2801">
        <v>10988.832573906515</v>
      </c>
      <c r="AK2801">
        <v>3897.9165695801503</v>
      </c>
      <c r="AL2801">
        <v>132098.2578125</v>
      </c>
      <c r="AM2801">
        <v>101652.7265625</v>
      </c>
      <c r="AN2801">
        <v>30445.53125</v>
      </c>
      <c r="AO2801" s="5" t="s">
        <v>3294</v>
      </c>
    </row>
    <row r="2802" spans="1:41" ht="15" x14ac:dyDescent="0.25">
      <c r="A2802">
        <v>2020</v>
      </c>
      <c r="B2802" s="5" t="s">
        <v>1806</v>
      </c>
      <c r="C2802" s="5" t="s">
        <v>474</v>
      </c>
      <c r="D2802" s="5" t="s">
        <v>153</v>
      </c>
      <c r="E2802" s="5" t="s">
        <v>491</v>
      </c>
      <c r="F2802" s="5" t="s">
        <v>491</v>
      </c>
      <c r="G2802" s="5" t="s">
        <v>94</v>
      </c>
      <c r="H2802" s="5" t="s">
        <v>319</v>
      </c>
      <c r="I2802">
        <v>2875.8262116442197</v>
      </c>
      <c r="J2802">
        <v>5580.4826404003179</v>
      </c>
      <c r="K2802">
        <v>248.15883637249121</v>
      </c>
      <c r="L2802">
        <v>674.74592699627783</v>
      </c>
      <c r="M2802">
        <v>1020.4359793511959</v>
      </c>
      <c r="N2802">
        <v>2539.0135490011908</v>
      </c>
      <c r="O2802">
        <v>2056.0267228382022</v>
      </c>
      <c r="P2802">
        <v>823.43613887235711</v>
      </c>
      <c r="Q2802">
        <v>702.59201460658767</v>
      </c>
      <c r="R2802">
        <v>989.44228471691031</v>
      </c>
      <c r="S2802">
        <v>2482.6138134619887</v>
      </c>
      <c r="T2802">
        <v>3240.4211691614555</v>
      </c>
      <c r="U2802">
        <v>269.19846979965536</v>
      </c>
      <c r="V2802">
        <v>1848.8858759487673</v>
      </c>
      <c r="W2802">
        <v>733.70928687817127</v>
      </c>
      <c r="X2802">
        <v>2837.4194224904263</v>
      </c>
      <c r="Y2802">
        <v>16964.015000455049</v>
      </c>
      <c r="Z2802">
        <v>1258.226827392755</v>
      </c>
      <c r="AA2802">
        <v>24686.294246379279</v>
      </c>
      <c r="AB2802">
        <v>557.84465696956704</v>
      </c>
      <c r="AC2802">
        <v>1818.4341205565461</v>
      </c>
      <c r="AD2802">
        <v>4092.8970293925768</v>
      </c>
      <c r="AE2802">
        <v>2646.2193968537917</v>
      </c>
      <c r="AF2802">
        <v>3314.1509078954537</v>
      </c>
      <c r="AG2802">
        <v>17068.426895884077</v>
      </c>
      <c r="AH2802">
        <v>3317.8057081201896</v>
      </c>
      <c r="AI2802">
        <v>1358.7209016262432</v>
      </c>
      <c r="AJ2802">
        <v>9349.2008072985154</v>
      </c>
      <c r="AK2802">
        <v>4310.9906946692272</v>
      </c>
      <c r="AL2802">
        <v>119665.6328125</v>
      </c>
      <c r="AM2802">
        <v>93408.591796875</v>
      </c>
      <c r="AN2802">
        <v>26257.0439453125</v>
      </c>
      <c r="AO2802" s="5" t="s">
        <v>3295</v>
      </c>
    </row>
    <row r="2803" spans="1:41" ht="15" x14ac:dyDescent="0.25">
      <c r="A2803">
        <v>2020</v>
      </c>
      <c r="B2803" s="5" t="s">
        <v>1807</v>
      </c>
      <c r="C2803" s="5" t="s">
        <v>474</v>
      </c>
      <c r="D2803" s="5" t="s">
        <v>153</v>
      </c>
      <c r="E2803" s="5" t="s">
        <v>491</v>
      </c>
      <c r="F2803" s="5" t="s">
        <v>491</v>
      </c>
      <c r="G2803" s="5" t="s">
        <v>94</v>
      </c>
      <c r="H2803" s="5" t="s">
        <v>319</v>
      </c>
      <c r="I2803">
        <v>2692.581273965463</v>
      </c>
      <c r="J2803">
        <v>7007.5415518828158</v>
      </c>
      <c r="K2803">
        <v>249.21825638116383</v>
      </c>
      <c r="L2803">
        <v>759.93450552414663</v>
      </c>
      <c r="M2803">
        <v>1190.4637238901337</v>
      </c>
      <c r="N2803">
        <v>2682.4178241349014</v>
      </c>
      <c r="O2803">
        <v>1901.6117929067168</v>
      </c>
      <c r="P2803">
        <v>899.13683133515951</v>
      </c>
      <c r="Q2803">
        <v>788.33496256390856</v>
      </c>
      <c r="R2803">
        <v>1170.6508134611151</v>
      </c>
      <c r="S2803">
        <v>2346.850366377821</v>
      </c>
      <c r="T2803">
        <v>3623.5287680621559</v>
      </c>
      <c r="U2803">
        <v>264.9644053224979</v>
      </c>
      <c r="V2803">
        <v>2130.8362227743291</v>
      </c>
      <c r="W2803">
        <v>722.96947941106805</v>
      </c>
      <c r="X2803">
        <v>4193.2475576469024</v>
      </c>
      <c r="Y2803">
        <v>17045.683246425724</v>
      </c>
      <c r="Z2803">
        <v>1285.3461768931593</v>
      </c>
      <c r="AA2803">
        <v>24797.557474968737</v>
      </c>
      <c r="AB2803">
        <v>549.5685298227603</v>
      </c>
      <c r="AC2803">
        <v>1957.7120705224702</v>
      </c>
      <c r="AD2803">
        <v>4273.7850714256656</v>
      </c>
      <c r="AE2803">
        <v>3318.548430083591</v>
      </c>
      <c r="AF2803">
        <v>2956.610486637192</v>
      </c>
      <c r="AG2803">
        <v>18214.271274125771</v>
      </c>
      <c r="AH2803">
        <v>3818.8162348995529</v>
      </c>
      <c r="AI2803">
        <v>1219.921351914259</v>
      </c>
      <c r="AJ2803">
        <v>9359.134119291306</v>
      </c>
      <c r="AK2803">
        <v>3926.8984898502204</v>
      </c>
      <c r="AL2803">
        <v>125348.1484375</v>
      </c>
      <c r="AM2803">
        <v>97331.263671875</v>
      </c>
      <c r="AN2803">
        <v>28016.876953125</v>
      </c>
      <c r="AO2803" s="5" t="s">
        <v>3296</v>
      </c>
    </row>
    <row r="2804" spans="1:41" ht="15" x14ac:dyDescent="0.25">
      <c r="A2804">
        <v>2020</v>
      </c>
      <c r="B2804" s="5" t="s">
        <v>803</v>
      </c>
      <c r="C2804" s="5" t="s">
        <v>474</v>
      </c>
      <c r="D2804" s="5" t="s">
        <v>153</v>
      </c>
      <c r="E2804" s="5" t="s">
        <v>491</v>
      </c>
      <c r="F2804" s="5" t="s">
        <v>491</v>
      </c>
      <c r="G2804" s="5" t="s">
        <v>94</v>
      </c>
      <c r="H2804" s="5" t="s">
        <v>319</v>
      </c>
      <c r="I2804">
        <v>3396.6434397830703</v>
      </c>
      <c r="J2804">
        <v>9672.0651108335696</v>
      </c>
      <c r="K2804">
        <v>351.99027599999999</v>
      </c>
      <c r="L2804">
        <v>549.6</v>
      </c>
      <c r="M2804">
        <v>2120</v>
      </c>
      <c r="N2804">
        <v>2595.0814409</v>
      </c>
      <c r="O2804">
        <v>1889.2639999999999</v>
      </c>
      <c r="P2804">
        <v>916.7</v>
      </c>
      <c r="Q2804">
        <v>796.80912225245106</v>
      </c>
      <c r="R2804">
        <v>1427.0832114123989</v>
      </c>
      <c r="S2804">
        <v>3119.6974122069732</v>
      </c>
      <c r="T2804">
        <v>4600</v>
      </c>
      <c r="U2804">
        <v>261.15707571908717</v>
      </c>
      <c r="V2804">
        <v>2714</v>
      </c>
      <c r="W2804">
        <v>882</v>
      </c>
      <c r="X2804">
        <v>3325.4901960784318</v>
      </c>
      <c r="Y2804">
        <v>15665</v>
      </c>
      <c r="Z2804">
        <v>2495.2847463291137</v>
      </c>
      <c r="AA2804">
        <v>21425.986314305934</v>
      </c>
      <c r="AB2804">
        <v>442</v>
      </c>
      <c r="AC2804">
        <v>2129.8796300000004</v>
      </c>
      <c r="AD2804">
        <v>4766.27134776</v>
      </c>
      <c r="AE2804">
        <v>3620</v>
      </c>
      <c r="AF2804">
        <v>2345.4804874922584</v>
      </c>
      <c r="AG2804">
        <v>16593.624818448261</v>
      </c>
      <c r="AH2804">
        <v>3892.9803750000001</v>
      </c>
      <c r="AI2804">
        <v>1730</v>
      </c>
      <c r="AJ2804">
        <v>8903.4032436341677</v>
      </c>
      <c r="AK2804">
        <v>3680.674</v>
      </c>
      <c r="AL2804">
        <v>126308.16796875</v>
      </c>
      <c r="AM2804">
        <v>95507.798828125</v>
      </c>
      <c r="AN2804">
        <v>30800.3681640625</v>
      </c>
      <c r="AO2804" s="5" t="s">
        <v>1307</v>
      </c>
    </row>
    <row r="2805" spans="1:41" ht="15" x14ac:dyDescent="0.25">
      <c r="A2805">
        <v>2020</v>
      </c>
      <c r="B2805" s="5" t="s">
        <v>1806</v>
      </c>
      <c r="C2805" s="5" t="s">
        <v>474</v>
      </c>
      <c r="D2805" s="5" t="s">
        <v>153</v>
      </c>
      <c r="E2805" s="5" t="s">
        <v>491</v>
      </c>
      <c r="F2805" s="5" t="s">
        <v>491</v>
      </c>
      <c r="G2805" s="5" t="s">
        <v>97</v>
      </c>
      <c r="H2805" s="5" t="s">
        <v>319</v>
      </c>
      <c r="I2805">
        <v>3186.8790963182796</v>
      </c>
      <c r="J2805">
        <v>5324.8390795036312</v>
      </c>
      <c r="K2805">
        <v>293</v>
      </c>
      <c r="L2805">
        <v>755.83516931322629</v>
      </c>
      <c r="M2805">
        <v>1144.3772754767722</v>
      </c>
      <c r="N2805">
        <v>2943.1859260824931</v>
      </c>
      <c r="O2805">
        <v>2335.8249999999998</v>
      </c>
      <c r="P2805">
        <v>932.2829999999999</v>
      </c>
      <c r="Q2805">
        <v>797.6983246066801</v>
      </c>
      <c r="R2805">
        <v>1107.7939246737897</v>
      </c>
      <c r="S2805">
        <v>2807.6177654934081</v>
      </c>
      <c r="T2805">
        <v>3756.246981591551</v>
      </c>
      <c r="U2805">
        <v>230.8</v>
      </c>
      <c r="V2805">
        <v>2090</v>
      </c>
      <c r="W2805">
        <v>805.76145098423149</v>
      </c>
      <c r="X2805">
        <v>3403.0490451076503</v>
      </c>
      <c r="Y2805">
        <v>21906</v>
      </c>
      <c r="Z2805">
        <v>1369.8227999999999</v>
      </c>
      <c r="AA2805">
        <v>28052.692158888342</v>
      </c>
      <c r="AB2805">
        <v>544</v>
      </c>
      <c r="AC2805">
        <v>2100.7140149791344</v>
      </c>
      <c r="AD2805">
        <v>4609.9734565500003</v>
      </c>
      <c r="AE2805">
        <v>3003.8882786384293</v>
      </c>
      <c r="AF2805">
        <v>3712.4371002132198</v>
      </c>
      <c r="AG2805">
        <v>19379.9665937838</v>
      </c>
      <c r="AH2805">
        <v>3745.0495799999999</v>
      </c>
      <c r="AI2805">
        <v>1492.1652055248001</v>
      </c>
      <c r="AJ2805">
        <v>10653.770241528417</v>
      </c>
      <c r="AK2805">
        <v>4593</v>
      </c>
      <c r="AL2805">
        <v>137078.671875</v>
      </c>
      <c r="AM2805">
        <v>107548.607421875</v>
      </c>
      <c r="AN2805">
        <v>29530.06640625</v>
      </c>
      <c r="AO2805" s="5" t="s">
        <v>3298</v>
      </c>
    </row>
    <row r="2806" spans="1:41" ht="15" x14ac:dyDescent="0.25">
      <c r="A2806">
        <v>2020</v>
      </c>
      <c r="B2806" s="5" t="s">
        <v>803</v>
      </c>
      <c r="C2806" s="5" t="s">
        <v>474</v>
      </c>
      <c r="D2806" s="5" t="s">
        <v>153</v>
      </c>
      <c r="E2806" s="5" t="s">
        <v>491</v>
      </c>
      <c r="F2806" s="5" t="s">
        <v>491</v>
      </c>
      <c r="G2806" s="5" t="s">
        <v>97</v>
      </c>
      <c r="H2806" s="5" t="s">
        <v>319</v>
      </c>
      <c r="I2806">
        <v>3605.073541455271</v>
      </c>
      <c r="J2806">
        <v>10484.518580143584</v>
      </c>
      <c r="K2806">
        <v>371.32865062664257</v>
      </c>
      <c r="L2806">
        <v>591.98851555199997</v>
      </c>
      <c r="M2806">
        <v>2249.7287999999999</v>
      </c>
      <c r="N2806">
        <v>2754.8008614738937</v>
      </c>
      <c r="O2806">
        <v>2205.5</v>
      </c>
      <c r="P2806">
        <v>995.18510390000006</v>
      </c>
      <c r="Q2806">
        <v>845.4144787098503</v>
      </c>
      <c r="R2806">
        <v>1489.3296198965436</v>
      </c>
      <c r="S2806">
        <v>3287.9754223928458</v>
      </c>
      <c r="T2806">
        <v>4828.4026064</v>
      </c>
      <c r="U2806">
        <v>269.07039627045128</v>
      </c>
      <c r="V2806">
        <v>66</v>
      </c>
      <c r="W2806">
        <v>938.74105420199976</v>
      </c>
      <c r="X2806">
        <v>3599.6175359999997</v>
      </c>
      <c r="Y2806">
        <v>16746.860600000011</v>
      </c>
      <c r="Z2806">
        <v>2650.6096816467789</v>
      </c>
      <c r="AA2806">
        <v>23149.630044993177</v>
      </c>
      <c r="AB2806">
        <v>442</v>
      </c>
      <c r="AC2806">
        <v>2260.9006600000002</v>
      </c>
      <c r="AD2806">
        <v>5062.9592467608563</v>
      </c>
      <c r="AE2806">
        <v>3818.2263840000001</v>
      </c>
      <c r="AF2806">
        <v>2526.378297028245</v>
      </c>
      <c r="AG2806">
        <v>18031.962028341321</v>
      </c>
      <c r="AH2806">
        <v>4222.1557573552809</v>
      </c>
      <c r="AI2806">
        <v>1835.8898400000003</v>
      </c>
      <c r="AJ2806">
        <v>9637.3300043579402</v>
      </c>
      <c r="AK2806">
        <v>3905.960694192001</v>
      </c>
      <c r="AL2806">
        <v>132873.54296875</v>
      </c>
      <c r="AM2806">
        <v>99923.27734375</v>
      </c>
      <c r="AN2806">
        <v>32950.2607421875</v>
      </c>
      <c r="AO2806" s="5" t="s">
        <v>1308</v>
      </c>
    </row>
    <row r="2807" spans="1:41" ht="15" x14ac:dyDescent="0.25">
      <c r="A2807">
        <v>2020</v>
      </c>
      <c r="B2807" s="5" t="s">
        <v>1807</v>
      </c>
      <c r="C2807" s="5" t="s">
        <v>474</v>
      </c>
      <c r="D2807" s="5" t="s">
        <v>153</v>
      </c>
      <c r="E2807" s="5" t="s">
        <v>491</v>
      </c>
      <c r="F2807" s="5" t="s">
        <v>491</v>
      </c>
      <c r="G2807" s="5" t="s">
        <v>97</v>
      </c>
      <c r="H2807" s="5" t="s">
        <v>319</v>
      </c>
      <c r="I2807">
        <v>2972.3305057742837</v>
      </c>
      <c r="J2807">
        <v>7971.9220000000005</v>
      </c>
      <c r="K2807">
        <v>282.33519731778887</v>
      </c>
      <c r="L2807">
        <v>848.62000000000012</v>
      </c>
      <c r="M2807">
        <v>1330.5753563351684</v>
      </c>
      <c r="N2807">
        <v>3091</v>
      </c>
      <c r="O2807">
        <v>2335.8249999999998</v>
      </c>
      <c r="P2807">
        <v>1014.8733977162449</v>
      </c>
      <c r="Q2807">
        <v>939.23385996213142</v>
      </c>
      <c r="R2807">
        <v>1353.8180153990761</v>
      </c>
      <c r="S2807">
        <v>2796.0720163897217</v>
      </c>
      <c r="T2807">
        <v>4425.319174840256</v>
      </c>
      <c r="U2807">
        <v>296.45539178514025</v>
      </c>
      <c r="V2807">
        <v>2385</v>
      </c>
      <c r="W2807">
        <v>793.03363891848005</v>
      </c>
      <c r="X2807">
        <v>4997.6305343073009</v>
      </c>
      <c r="Y2807">
        <v>20364.337500000001</v>
      </c>
      <c r="Z2807">
        <v>1531.123</v>
      </c>
      <c r="AA2807">
        <v>28115.106702035282</v>
      </c>
      <c r="AB2807">
        <v>546</v>
      </c>
      <c r="AC2807">
        <v>2294.9893341117308</v>
      </c>
      <c r="AD2807">
        <v>5346.4428598219902</v>
      </c>
      <c r="AE2807">
        <v>3640.1544081503998</v>
      </c>
      <c r="AF2807">
        <v>3301.5169925876858</v>
      </c>
      <c r="AG2807">
        <v>21268</v>
      </c>
      <c r="AH2807">
        <v>4694.3175373761806</v>
      </c>
      <c r="AI2807">
        <v>1338.1459334783999</v>
      </c>
      <c r="AJ2807">
        <v>11450.003179737814</v>
      </c>
      <c r="AK2807">
        <v>4824.6340797116245</v>
      </c>
      <c r="AL2807">
        <v>146548.82421875</v>
      </c>
      <c r="AM2807">
        <v>112838.48828125</v>
      </c>
      <c r="AN2807">
        <v>33710.33203125</v>
      </c>
      <c r="AO2807" s="5" t="s">
        <v>3299</v>
      </c>
    </row>
    <row r="2808" spans="1:41" ht="15" x14ac:dyDescent="0.25">
      <c r="A2808">
        <v>2020</v>
      </c>
      <c r="B2808" s="5" t="s">
        <v>1808</v>
      </c>
      <c r="C2808" s="5" t="s">
        <v>474</v>
      </c>
      <c r="D2808" s="5" t="s">
        <v>153</v>
      </c>
      <c r="E2808" s="5" t="s">
        <v>491</v>
      </c>
      <c r="F2808" s="5" t="s">
        <v>491</v>
      </c>
      <c r="G2808" s="5" t="s">
        <v>97</v>
      </c>
      <c r="H2808" s="5" t="s">
        <v>319</v>
      </c>
      <c r="I2808">
        <v>3300.6140027196038</v>
      </c>
      <c r="J2808">
        <v>8675.5065169363461</v>
      </c>
      <c r="K2808">
        <v>319.43640709524715</v>
      </c>
      <c r="L2808">
        <v>822.10183099970629</v>
      </c>
      <c r="M2808">
        <v>1794.4170017292286</v>
      </c>
      <c r="N2808">
        <v>2915.4140794462419</v>
      </c>
      <c r="O2808">
        <v>2077.2183431999997</v>
      </c>
      <c r="P2808">
        <v>1134.3910685443202</v>
      </c>
      <c r="Q2808">
        <v>822.15632155113769</v>
      </c>
      <c r="R2808">
        <v>1611.5101106213701</v>
      </c>
      <c r="S2808">
        <v>2800.7006887323773</v>
      </c>
      <c r="T2808">
        <v>5515.6940998879963</v>
      </c>
      <c r="U2808">
        <v>301.68334899782371</v>
      </c>
      <c r="V2808">
        <v>3263</v>
      </c>
      <c r="W2808">
        <v>937.61912027903429</v>
      </c>
      <c r="X2808">
        <v>4340.5529616000003</v>
      </c>
      <c r="Y2808">
        <v>18827.1306</v>
      </c>
      <c r="Z2808">
        <v>2012.4452066529598</v>
      </c>
      <c r="AA2808">
        <v>27714.781549830801</v>
      </c>
      <c r="AB2808">
        <v>546</v>
      </c>
      <c r="AC2808">
        <v>2061.6227099999996</v>
      </c>
      <c r="AD2808">
        <v>5056.1801765792034</v>
      </c>
      <c r="AE2808">
        <v>3359.5815312907271</v>
      </c>
      <c r="AF2808">
        <v>3333.8421351638854</v>
      </c>
      <c r="AG2808">
        <v>20547.678750454579</v>
      </c>
      <c r="AH2808">
        <v>3842.0707049501343</v>
      </c>
      <c r="AI2808">
        <v>1329.2266924800001</v>
      </c>
      <c r="AJ2808">
        <v>12118.238063637848</v>
      </c>
      <c r="AK2808">
        <v>4319.3200610558415</v>
      </c>
      <c r="AL2808">
        <v>145700.125</v>
      </c>
      <c r="AM2808">
        <v>112821.6953125</v>
      </c>
      <c r="AN2808">
        <v>32878.435546875</v>
      </c>
      <c r="AO2808" s="5" t="s">
        <v>3297</v>
      </c>
    </row>
    <row r="2809" spans="1:41" ht="15" x14ac:dyDescent="0.25">
      <c r="A2809">
        <v>2020</v>
      </c>
      <c r="B2809" s="5" t="s">
        <v>1808</v>
      </c>
      <c r="C2809" s="5" t="s">
        <v>474</v>
      </c>
      <c r="D2809" s="5" t="s">
        <v>153</v>
      </c>
      <c r="E2809" s="5" t="s">
        <v>174</v>
      </c>
      <c r="F2809" s="5" t="s">
        <v>174</v>
      </c>
      <c r="G2809" s="5" t="s">
        <v>94</v>
      </c>
      <c r="H2809" s="5" t="s">
        <v>319</v>
      </c>
      <c r="I2809">
        <v>1318.2184526871461</v>
      </c>
      <c r="J2809">
        <v>2898.1537976489708</v>
      </c>
      <c r="K2809">
        <v>287.67717310990201</v>
      </c>
      <c r="L2809">
        <v>273.26901495091522</v>
      </c>
      <c r="M2809">
        <v>1365.3957516351118</v>
      </c>
      <c r="N2809">
        <v>1065.9859107192663</v>
      </c>
      <c r="O2809">
        <v>1954.242218763909</v>
      </c>
      <c r="P2809">
        <v>849.93840008621498</v>
      </c>
      <c r="Q2809">
        <v>692.58353388810031</v>
      </c>
      <c r="R2809">
        <v>819.45758184430281</v>
      </c>
      <c r="S2809">
        <v>1014.9543063314076</v>
      </c>
      <c r="T2809">
        <v>903.52762759867881</v>
      </c>
      <c r="U2809">
        <v>144.96598825027692</v>
      </c>
      <c r="V2809">
        <v>790.08471435573358</v>
      </c>
      <c r="W2809">
        <v>228.69288174108783</v>
      </c>
      <c r="X2809">
        <v>1466.7265154685219</v>
      </c>
      <c r="Y2809">
        <v>6871.8295676810631</v>
      </c>
      <c r="Z2809">
        <v>1667.6249598590689</v>
      </c>
      <c r="AA2809">
        <v>9012.5509047448613</v>
      </c>
      <c r="AB2809">
        <v>110.43115448428297</v>
      </c>
      <c r="AC2809">
        <v>1266.9465178105918</v>
      </c>
      <c r="AD2809">
        <v>2838.3475863621393</v>
      </c>
      <c r="AE2809">
        <v>1505.8793793311313</v>
      </c>
      <c r="AF2809">
        <v>2266.5863956120515</v>
      </c>
      <c r="AG2809">
        <v>8583.705342627547</v>
      </c>
      <c r="AH2809">
        <v>2431.2070333972774</v>
      </c>
      <c r="AI2809">
        <v>637.48893725017899</v>
      </c>
      <c r="AJ2809">
        <v>3731.3737543191983</v>
      </c>
      <c r="AK2809">
        <v>498.18509562297055</v>
      </c>
      <c r="AL2809">
        <v>57496.03125</v>
      </c>
      <c r="AM2809">
        <v>43759.15625</v>
      </c>
      <c r="AN2809">
        <v>13736.876953125</v>
      </c>
      <c r="AO2809" s="5" t="s">
        <v>3301</v>
      </c>
    </row>
    <row r="2810" spans="1:41" ht="15" x14ac:dyDescent="0.25">
      <c r="A2810">
        <v>2020</v>
      </c>
      <c r="B2810" s="5" t="s">
        <v>803</v>
      </c>
      <c r="C2810" s="5" t="s">
        <v>474</v>
      </c>
      <c r="D2810" s="5" t="s">
        <v>153</v>
      </c>
      <c r="E2810" s="5" t="s">
        <v>174</v>
      </c>
      <c r="F2810" s="5" t="s">
        <v>174</v>
      </c>
      <c r="G2810" s="5" t="s">
        <v>94</v>
      </c>
      <c r="H2810" s="5" t="s">
        <v>319</v>
      </c>
      <c r="I2810">
        <v>1302.6623325341579</v>
      </c>
      <c r="J2810">
        <v>3175.3449999999998</v>
      </c>
      <c r="K2810">
        <v>265.11811999999998</v>
      </c>
      <c r="L2810">
        <v>258</v>
      </c>
      <c r="M2810">
        <v>1300</v>
      </c>
      <c r="N2810">
        <v>1137.9192459000001</v>
      </c>
      <c r="O2810">
        <v>1439.2159999999999</v>
      </c>
      <c r="P2810">
        <v>1067</v>
      </c>
      <c r="Q2810">
        <v>699.53780462263808</v>
      </c>
      <c r="R2810">
        <v>831.33528250000006</v>
      </c>
      <c r="S2810">
        <v>1058.6976939600429</v>
      </c>
      <c r="T2810">
        <v>800</v>
      </c>
      <c r="U2810">
        <v>120</v>
      </c>
      <c r="V2810">
        <v>1032</v>
      </c>
      <c r="W2810">
        <v>273</v>
      </c>
      <c r="X2810">
        <v>1097.0588235294119</v>
      </c>
      <c r="Y2810">
        <v>8380</v>
      </c>
      <c r="Z2810">
        <v>983.60724000000016</v>
      </c>
      <c r="AA2810">
        <v>7343.3244700000014</v>
      </c>
      <c r="AB2810">
        <v>87</v>
      </c>
      <c r="AC2810">
        <v>1251.655</v>
      </c>
      <c r="AD2810">
        <v>2866.848413520001</v>
      </c>
      <c r="AE2810">
        <v>1200</v>
      </c>
      <c r="AF2810">
        <v>2398.883959429696</v>
      </c>
      <c r="AG2810">
        <v>9444.0306072085277</v>
      </c>
      <c r="AH2810">
        <v>2450</v>
      </c>
      <c r="AI2810">
        <v>635</v>
      </c>
      <c r="AJ2810">
        <v>4115</v>
      </c>
      <c r="AK2810">
        <v>496.24004000000002</v>
      </c>
      <c r="AL2810">
        <v>57508.4765625</v>
      </c>
      <c r="AM2810">
        <v>44740.30078125</v>
      </c>
      <c r="AN2810">
        <v>12768.1796875</v>
      </c>
      <c r="AO2810" s="5" t="s">
        <v>1309</v>
      </c>
    </row>
    <row r="2811" spans="1:41" ht="15" x14ac:dyDescent="0.25">
      <c r="A2811">
        <v>2020</v>
      </c>
      <c r="B2811" s="5" t="s">
        <v>1806</v>
      </c>
      <c r="C2811" s="5" t="s">
        <v>474</v>
      </c>
      <c r="D2811" s="5" t="s">
        <v>153</v>
      </c>
      <c r="E2811" s="5" t="s">
        <v>174</v>
      </c>
      <c r="F2811" s="5" t="s">
        <v>174</v>
      </c>
      <c r="G2811" s="5" t="s">
        <v>94</v>
      </c>
      <c r="H2811" s="5" t="s">
        <v>319</v>
      </c>
      <c r="I2811">
        <v>1390.9783643754408</v>
      </c>
      <c r="J2811">
        <v>4909.5169807089223</v>
      </c>
      <c r="K2811">
        <v>250.20973584664404</v>
      </c>
      <c r="L2811">
        <v>271.74418032524864</v>
      </c>
      <c r="M2811">
        <v>1268.2026337247989</v>
      </c>
      <c r="N2811">
        <v>985.45719733042995</v>
      </c>
      <c r="O2811">
        <v>1517.6656108730867</v>
      </c>
      <c r="P2811">
        <v>692.17857252657677</v>
      </c>
      <c r="Q2811">
        <v>592.30899718296814</v>
      </c>
      <c r="R2811">
        <v>716.80987521115208</v>
      </c>
      <c r="S2811">
        <v>824.46158860943365</v>
      </c>
      <c r="T2811">
        <v>984.43174759335352</v>
      </c>
      <c r="U2811">
        <v>148.12914066098884</v>
      </c>
      <c r="V2811">
        <v>747.55285832870288</v>
      </c>
      <c r="W2811">
        <v>267.05787502680943</v>
      </c>
      <c r="X2811">
        <v>1310.5247639836518</v>
      </c>
      <c r="Y2811">
        <v>7077.6540853013812</v>
      </c>
      <c r="Z2811">
        <v>1320.7792613544161</v>
      </c>
      <c r="AA2811">
        <v>8927.181349067072</v>
      </c>
      <c r="AB2811">
        <v>89.214127125647664</v>
      </c>
      <c r="AC2811">
        <v>1322.5481621508727</v>
      </c>
      <c r="AD2811">
        <v>2638.1673604283205</v>
      </c>
      <c r="AE2811">
        <v>1066.8779064542971</v>
      </c>
      <c r="AF2811">
        <v>2443.9548594536304</v>
      </c>
      <c r="AG2811">
        <v>7113.0193563839748</v>
      </c>
      <c r="AH2811">
        <v>2676.4238137694301</v>
      </c>
      <c r="AI2811">
        <v>586.55724960770647</v>
      </c>
      <c r="AJ2811">
        <v>4348.0006530032051</v>
      </c>
      <c r="AK2811">
        <v>496.31767274498242</v>
      </c>
      <c r="AL2811">
        <v>56983.921875</v>
      </c>
      <c r="AM2811">
        <v>44074.6875</v>
      </c>
      <c r="AN2811">
        <v>12909.234375</v>
      </c>
      <c r="AO2811" s="5" t="s">
        <v>3302</v>
      </c>
    </row>
    <row r="2812" spans="1:41" ht="15" x14ac:dyDescent="0.25">
      <c r="A2812">
        <v>2020</v>
      </c>
      <c r="B2812" s="5" t="s">
        <v>1807</v>
      </c>
      <c r="C2812" s="5" t="s">
        <v>474</v>
      </c>
      <c r="D2812" s="5" t="s">
        <v>153</v>
      </c>
      <c r="E2812" s="5" t="s">
        <v>174</v>
      </c>
      <c r="F2812" s="5" t="s">
        <v>174</v>
      </c>
      <c r="G2812" s="5" t="s">
        <v>94</v>
      </c>
      <c r="H2812" s="5" t="s">
        <v>319</v>
      </c>
      <c r="I2812">
        <v>1716.7602313275677</v>
      </c>
      <c r="J2812">
        <v>2926.7232666092104</v>
      </c>
      <c r="K2812">
        <v>246.09799549755476</v>
      </c>
      <c r="L2812">
        <v>305.98687374747095</v>
      </c>
      <c r="M2812">
        <v>1564.5216297626009</v>
      </c>
      <c r="N2812">
        <v>1068.9409865783359</v>
      </c>
      <c r="O2812">
        <v>1448.6223831820398</v>
      </c>
      <c r="P2812">
        <v>720.18553781583432</v>
      </c>
      <c r="Q2812">
        <v>720.20713087041361</v>
      </c>
      <c r="R2812">
        <v>564.30576354463051</v>
      </c>
      <c r="S2812">
        <v>974.90840393972132</v>
      </c>
      <c r="T2812">
        <v>1006.5357689061544</v>
      </c>
      <c r="U2812">
        <v>145.3437650300487</v>
      </c>
      <c r="V2812">
        <v>746.84954052836656</v>
      </c>
      <c r="W2812">
        <v>258.77028082808323</v>
      </c>
      <c r="X2812">
        <v>1548.0520125776654</v>
      </c>
      <c r="Y2812">
        <v>7322.5477187922734</v>
      </c>
      <c r="Z2812">
        <v>1668.8363048464041</v>
      </c>
      <c r="AA2812">
        <v>8893.5308245391971</v>
      </c>
      <c r="AB2812">
        <v>109.71239881077084</v>
      </c>
      <c r="AC2812">
        <v>1270.2481403595668</v>
      </c>
      <c r="AD2812">
        <v>3021.869354038191</v>
      </c>
      <c r="AE2812">
        <v>1509.8036533592317</v>
      </c>
      <c r="AF2812">
        <v>2180.8188341628857</v>
      </c>
      <c r="AG2812">
        <v>7369.8548999308623</v>
      </c>
      <c r="AH2812">
        <v>2765.6824890818943</v>
      </c>
      <c r="AI2812">
        <v>575.73845981432032</v>
      </c>
      <c r="AJ2812">
        <v>4043.2032629212167</v>
      </c>
      <c r="AK2812">
        <v>515.08622483726572</v>
      </c>
      <c r="AL2812">
        <v>57209.75</v>
      </c>
      <c r="AM2812">
        <v>43174.14453125</v>
      </c>
      <c r="AN2812">
        <v>14035.59765625</v>
      </c>
      <c r="AO2812" s="5" t="s">
        <v>3300</v>
      </c>
    </row>
    <row r="2813" spans="1:41" ht="15" x14ac:dyDescent="0.25">
      <c r="A2813">
        <v>2020</v>
      </c>
      <c r="B2813" s="5" t="s">
        <v>1808</v>
      </c>
      <c r="C2813" s="5" t="s">
        <v>474</v>
      </c>
      <c r="D2813" s="5" t="s">
        <v>153</v>
      </c>
      <c r="E2813" s="5" t="s">
        <v>174</v>
      </c>
      <c r="F2813" s="5" t="s">
        <v>174</v>
      </c>
      <c r="G2813" s="5" t="s">
        <v>97</v>
      </c>
      <c r="H2813" s="5" t="s">
        <v>319</v>
      </c>
      <c r="I2813">
        <v>1449.737317622021</v>
      </c>
      <c r="J2813">
        <v>3187.3</v>
      </c>
      <c r="K2813">
        <v>315.43700135213209</v>
      </c>
      <c r="L2813">
        <v>298.36071673357492</v>
      </c>
      <c r="M2813">
        <v>1496.0713461649291</v>
      </c>
      <c r="N2813">
        <v>1161.668289465332</v>
      </c>
      <c r="O2813">
        <v>1946.612304</v>
      </c>
      <c r="P2813">
        <v>916.40871529920003</v>
      </c>
      <c r="Q2813">
        <v>755.34909860142034</v>
      </c>
      <c r="R2813">
        <v>921.74843636120943</v>
      </c>
      <c r="S2813">
        <v>1094.3162003665591</v>
      </c>
      <c r="T2813">
        <v>969.55560349593691</v>
      </c>
      <c r="U2813">
        <v>159.42926798208001</v>
      </c>
      <c r="V2813">
        <v>867</v>
      </c>
      <c r="W2813">
        <v>247.06153194786009</v>
      </c>
      <c r="X2813">
        <v>1581.43338576</v>
      </c>
      <c r="Y2813">
        <v>7661.8138500000014</v>
      </c>
      <c r="Z2813">
        <v>1819.262444932878</v>
      </c>
      <c r="AA2813">
        <v>9939.7799262123172</v>
      </c>
      <c r="AB2813">
        <v>110</v>
      </c>
      <c r="AC2813">
        <v>1359.8618200000001</v>
      </c>
      <c r="AD2813">
        <v>3095.573582063455</v>
      </c>
      <c r="AE2813">
        <v>1666.4590929021469</v>
      </c>
      <c r="AF2813">
        <v>2458.6975471557948</v>
      </c>
      <c r="AG2813">
        <v>9815.2995385354516</v>
      </c>
      <c r="AH2813">
        <v>2680.3287295282648</v>
      </c>
      <c r="AI2813">
        <v>687.34442160000003</v>
      </c>
      <c r="AJ2813">
        <v>4114.8752749788546</v>
      </c>
      <c r="AK2813">
        <v>552.0438519480922</v>
      </c>
      <c r="AL2813">
        <v>63328.83203125</v>
      </c>
      <c r="AM2813">
        <v>48553.05078125</v>
      </c>
      <c r="AN2813">
        <v>14775.779296875</v>
      </c>
      <c r="AO2813" s="5" t="s">
        <v>3303</v>
      </c>
    </row>
    <row r="2814" spans="1:41" ht="15" x14ac:dyDescent="0.25">
      <c r="A2814">
        <v>2020</v>
      </c>
      <c r="B2814" s="5" t="s">
        <v>1807</v>
      </c>
      <c r="C2814" s="5" t="s">
        <v>474</v>
      </c>
      <c r="D2814" s="5" t="s">
        <v>153</v>
      </c>
      <c r="E2814" s="5" t="s">
        <v>174</v>
      </c>
      <c r="F2814" s="5" t="s">
        <v>174</v>
      </c>
      <c r="G2814" s="5" t="s">
        <v>97</v>
      </c>
      <c r="H2814" s="5" t="s">
        <v>319</v>
      </c>
      <c r="I2814">
        <v>1895.125267346154</v>
      </c>
      <c r="J2814">
        <v>3329.5</v>
      </c>
      <c r="K2814">
        <v>278.8003059135678</v>
      </c>
      <c r="L2814">
        <v>341.69600000000003</v>
      </c>
      <c r="M2814">
        <v>1748.6580088412429</v>
      </c>
      <c r="N2814">
        <v>1231</v>
      </c>
      <c r="O2814">
        <v>1724.2</v>
      </c>
      <c r="P2814">
        <v>812.88755868661531</v>
      </c>
      <c r="Q2814">
        <v>858.06536005921816</v>
      </c>
      <c r="R2814">
        <v>652.60050229797082</v>
      </c>
      <c r="S2814">
        <v>1161.5201999462181</v>
      </c>
      <c r="T2814">
        <v>1229.255326344515</v>
      </c>
      <c r="U2814">
        <v>162.6178533417216</v>
      </c>
      <c r="V2814">
        <v>836</v>
      </c>
      <c r="W2814">
        <v>283.84813369468799</v>
      </c>
      <c r="X2814">
        <v>1839.7679559141</v>
      </c>
      <c r="Y2814">
        <v>8748.1874999999982</v>
      </c>
      <c r="Z2814">
        <v>1987.942</v>
      </c>
      <c r="AA2814">
        <v>10083.354715163319</v>
      </c>
      <c r="AB2814">
        <v>109</v>
      </c>
      <c r="AC2814">
        <v>1489.08819519229</v>
      </c>
      <c r="AD2814">
        <v>3780.3145364591091</v>
      </c>
      <c r="AE2814">
        <v>1656.1212048</v>
      </c>
      <c r="AF2814">
        <v>2435.2245489507231</v>
      </c>
      <c r="AG2814">
        <v>8597</v>
      </c>
      <c r="AH2814">
        <v>3399.7424889581889</v>
      </c>
      <c r="AI2814">
        <v>631.53421943040007</v>
      </c>
      <c r="AJ2814">
        <v>4946.4715033146431</v>
      </c>
      <c r="AK2814">
        <v>632.84104765200152</v>
      </c>
      <c r="AL2814">
        <v>66882.3671875</v>
      </c>
      <c r="AM2814">
        <v>50062.8828125</v>
      </c>
      <c r="AN2814">
        <v>16819.482421875</v>
      </c>
      <c r="AO2814" s="5" t="s">
        <v>3304</v>
      </c>
    </row>
    <row r="2815" spans="1:41" ht="15" x14ac:dyDescent="0.25">
      <c r="A2815">
        <v>2020</v>
      </c>
      <c r="B2815" s="5" t="s">
        <v>1806</v>
      </c>
      <c r="C2815" s="5" t="s">
        <v>474</v>
      </c>
      <c r="D2815" s="5" t="s">
        <v>153</v>
      </c>
      <c r="E2815" s="5" t="s">
        <v>174</v>
      </c>
      <c r="F2815" s="5" t="s">
        <v>174</v>
      </c>
      <c r="G2815" s="5" t="s">
        <v>97</v>
      </c>
      <c r="H2815" s="5" t="s">
        <v>319</v>
      </c>
      <c r="I2815">
        <v>1541.4282876031771</v>
      </c>
      <c r="J2815">
        <v>4684.6105552064246</v>
      </c>
      <c r="K2815">
        <v>295</v>
      </c>
      <c r="L2815">
        <v>304.40170192705921</v>
      </c>
      <c r="M2815">
        <v>1422.2374593820241</v>
      </c>
      <c r="N2815">
        <v>1142.327009275152</v>
      </c>
      <c r="O2815">
        <v>1724.2</v>
      </c>
      <c r="P2815">
        <v>783.67500000000007</v>
      </c>
      <c r="Q2815">
        <v>672.48685564250411</v>
      </c>
      <c r="R2815">
        <v>802.55072698079141</v>
      </c>
      <c r="S2815">
        <v>932.39350824316375</v>
      </c>
      <c r="T2815">
        <v>1141.1383235214839</v>
      </c>
      <c r="U2815">
        <v>127</v>
      </c>
      <c r="V2815">
        <v>845</v>
      </c>
      <c r="W2815">
        <v>293.28365433937591</v>
      </c>
      <c r="X2815">
        <v>1571.6177525700939</v>
      </c>
      <c r="Y2815">
        <v>9194</v>
      </c>
      <c r="Z2815">
        <v>1437.9232</v>
      </c>
      <c r="AA2815">
        <v>10144.55502039067</v>
      </c>
      <c r="AB2815">
        <v>87</v>
      </c>
      <c r="AC2815">
        <v>1527.850488674791</v>
      </c>
      <c r="AD2815">
        <v>2971.4604150000009</v>
      </c>
      <c r="AE2815">
        <v>1211.079490138527</v>
      </c>
      <c r="AF2815">
        <v>2737.663113006397</v>
      </c>
      <c r="AG2815">
        <v>8075.8902255493422</v>
      </c>
      <c r="AH2815">
        <v>3021.0749999999998</v>
      </c>
      <c r="AI2815">
        <v>644.16490381900803</v>
      </c>
      <c r="AJ2815">
        <v>4954.7122713365652</v>
      </c>
      <c r="AK2815">
        <v>520</v>
      </c>
      <c r="AL2815">
        <v>64810.7265625</v>
      </c>
      <c r="AM2815">
        <v>50187.15234375</v>
      </c>
      <c r="AN2815">
        <v>14623.5712890625</v>
      </c>
      <c r="AO2815" s="5" t="s">
        <v>3305</v>
      </c>
    </row>
    <row r="2816" spans="1:41" ht="15" x14ac:dyDescent="0.25">
      <c r="A2816">
        <v>2020</v>
      </c>
      <c r="B2816" s="5" t="s">
        <v>803</v>
      </c>
      <c r="C2816" s="5" t="s">
        <v>474</v>
      </c>
      <c r="D2816" s="5" t="s">
        <v>153</v>
      </c>
      <c r="E2816" s="5" t="s">
        <v>174</v>
      </c>
      <c r="F2816" s="5" t="s">
        <v>174</v>
      </c>
      <c r="G2816" s="5" t="s">
        <v>97</v>
      </c>
      <c r="H2816" s="5" t="s">
        <v>319</v>
      </c>
      <c r="I2816">
        <v>1382.598318523897</v>
      </c>
      <c r="J2816">
        <v>3442.0739799999992</v>
      </c>
      <c r="K2816">
        <v>279.68373125248581</v>
      </c>
      <c r="L2816">
        <v>277.89853896000011</v>
      </c>
      <c r="M2816">
        <v>1379.6</v>
      </c>
      <c r="N2816">
        <v>1207.9547367907981</v>
      </c>
      <c r="O2816">
        <v>1628</v>
      </c>
      <c r="P2816">
        <v>1158.353339</v>
      </c>
      <c r="Q2816">
        <v>742.20961070461874</v>
      </c>
      <c r="R2816">
        <v>867.59640250193866</v>
      </c>
      <c r="S2816">
        <v>1115.804367392815</v>
      </c>
      <c r="T2816">
        <v>806.46810775000006</v>
      </c>
      <c r="U2816">
        <v>123.63612000000001</v>
      </c>
      <c r="V2816">
        <v>25</v>
      </c>
      <c r="W2816">
        <v>290.56270725299993</v>
      </c>
      <c r="X2816">
        <v>1187.4917519999999</v>
      </c>
      <c r="Y2816">
        <v>8960.7905499999979</v>
      </c>
      <c r="Z2816">
        <v>1044.8342126554239</v>
      </c>
      <c r="AA2816">
        <v>7934.0685785532023</v>
      </c>
      <c r="AB2816">
        <v>87</v>
      </c>
      <c r="AC2816">
        <v>1328.6514299999999</v>
      </c>
      <c r="AD2816">
        <v>3045.3022132519282</v>
      </c>
      <c r="AE2816">
        <v>1273.4495999999999</v>
      </c>
      <c r="AF2816">
        <v>2583.9005715507469</v>
      </c>
      <c r="AG2816">
        <v>10262.64021073621</v>
      </c>
      <c r="AH2816">
        <v>2657.1625359196519</v>
      </c>
      <c r="AI2816">
        <v>673.8670800000001</v>
      </c>
      <c r="AJ2816">
        <v>4454.2083383999998</v>
      </c>
      <c r="AK2816">
        <v>526.61390036832006</v>
      </c>
      <c r="AL2816">
        <v>60747.421875</v>
      </c>
      <c r="AM2816">
        <v>47069.86328125</v>
      </c>
      <c r="AN2816">
        <v>13677.5556640625</v>
      </c>
      <c r="AO2816" s="5" t="s">
        <v>1310</v>
      </c>
    </row>
    <row r="2817" spans="1:41" ht="15" x14ac:dyDescent="0.25">
      <c r="A2817">
        <v>2020</v>
      </c>
      <c r="B2817" s="5" t="s">
        <v>1806</v>
      </c>
      <c r="C2817" s="5" t="s">
        <v>474</v>
      </c>
      <c r="D2817" s="5" t="s">
        <v>153</v>
      </c>
      <c r="E2817" s="5" t="s">
        <v>177</v>
      </c>
      <c r="F2817" s="5" t="s">
        <v>177</v>
      </c>
      <c r="G2817" s="5" t="s">
        <v>94</v>
      </c>
      <c r="H2817" s="5" t="s">
        <v>319</v>
      </c>
      <c r="I2817">
        <v>6146.1974084478825</v>
      </c>
      <c r="J2817">
        <v>574.25185276278955</v>
      </c>
      <c r="K2817">
        <v>0</v>
      </c>
      <c r="L2817">
        <v>165.81522248525548</v>
      </c>
      <c r="M2817">
        <v>2200.7289606867912</v>
      </c>
      <c r="N2817">
        <v>2126.7827546964741</v>
      </c>
      <c r="O2817">
        <v>1953.481749130561</v>
      </c>
      <c r="P2817">
        <v>3589.0740797674348</v>
      </c>
      <c r="Q2817">
        <v>1422.9705225824484</v>
      </c>
      <c r="R2817">
        <v>2286.7502108952217</v>
      </c>
      <c r="S2817">
        <v>2038.594077307903</v>
      </c>
      <c r="T2817">
        <v>2645.6603216571375</v>
      </c>
      <c r="U2817">
        <v>265.93263047799576</v>
      </c>
      <c r="V2817">
        <v>3111.214502289828</v>
      </c>
      <c r="W2817">
        <v>1133.121959469433</v>
      </c>
      <c r="X2817">
        <v>4742.5061890198795</v>
      </c>
      <c r="Y2817">
        <v>16919.920661760763</v>
      </c>
      <c r="Z2817">
        <v>1374.3027836200624</v>
      </c>
      <c r="AA2817">
        <v>16474.377061894098</v>
      </c>
      <c r="AB2817">
        <v>803.95259386790542</v>
      </c>
      <c r="AC2817">
        <v>2868.6894211440544</v>
      </c>
      <c r="AD2817">
        <v>2083.9020811973355</v>
      </c>
      <c r="AE2817">
        <v>3718.0465058230097</v>
      </c>
      <c r="AF2817">
        <v>8111.2149071585936</v>
      </c>
      <c r="AG2817">
        <v>43239.846651257722</v>
      </c>
      <c r="AH2817">
        <v>7062.8272687308254</v>
      </c>
      <c r="AI2817">
        <v>1169.0127002671074</v>
      </c>
      <c r="AJ2817">
        <v>4638.2341090537921</v>
      </c>
      <c r="AK2817">
        <v>1658.1522248525548</v>
      </c>
      <c r="AL2817">
        <v>144525.5625</v>
      </c>
      <c r="AM2817">
        <v>117033.625</v>
      </c>
      <c r="AN2817">
        <v>27491.94140625</v>
      </c>
      <c r="AO2817" s="5" t="s">
        <v>3306</v>
      </c>
    </row>
    <row r="2818" spans="1:41" ht="15" x14ac:dyDescent="0.25">
      <c r="A2818">
        <v>2020</v>
      </c>
      <c r="B2818" s="5" t="s">
        <v>1808</v>
      </c>
      <c r="C2818" s="5" t="s">
        <v>474</v>
      </c>
      <c r="D2818" s="5" t="s">
        <v>153</v>
      </c>
      <c r="E2818" s="5" t="s">
        <v>177</v>
      </c>
      <c r="F2818" s="5" t="s">
        <v>177</v>
      </c>
      <c r="G2818" s="5" t="s">
        <v>94</v>
      </c>
      <c r="H2818" s="5" t="s">
        <v>319</v>
      </c>
      <c r="I2818">
        <v>3021.7979545244702</v>
      </c>
      <c r="J2818">
        <v>3983.6543428696341</v>
      </c>
      <c r="K2818">
        <v>180.29873730339912</v>
      </c>
      <c r="L2818">
        <v>376.48213210863497</v>
      </c>
      <c r="M2818">
        <v>1866.6150734107703</v>
      </c>
      <c r="N2818">
        <v>1463.4078059060873</v>
      </c>
      <c r="O2818">
        <v>2302.9915307904103</v>
      </c>
      <c r="P2818">
        <v>3564.3492282645111</v>
      </c>
      <c r="Q2818">
        <v>1280.31671885988</v>
      </c>
      <c r="R2818">
        <v>2340.1365554805784</v>
      </c>
      <c r="S2818">
        <v>3546.6762404789743</v>
      </c>
      <c r="T2818">
        <v>1932.5452034749519</v>
      </c>
      <c r="U2818">
        <v>258.5092934518442</v>
      </c>
      <c r="V2818">
        <v>2447.5559512061991</v>
      </c>
      <c r="W2818">
        <v>1942.5843993371595</v>
      </c>
      <c r="X2818">
        <v>2646.0107750103175</v>
      </c>
      <c r="Y2818">
        <v>16869.864726853553</v>
      </c>
      <c r="Z2818">
        <v>837.58691238217034</v>
      </c>
      <c r="AA2818">
        <v>10226.697096675174</v>
      </c>
      <c r="AB2818">
        <v>787.07295559707131</v>
      </c>
      <c r="AC2818">
        <v>3126.205591491429</v>
      </c>
      <c r="AD2818">
        <v>1673.05508058737</v>
      </c>
      <c r="AE2818">
        <v>4527.2372556774026</v>
      </c>
      <c r="AF2818">
        <v>6719.2337905755085</v>
      </c>
      <c r="AG2818">
        <v>41967.10526812762</v>
      </c>
      <c r="AH2818">
        <v>3745.6417326883934</v>
      </c>
      <c r="AI2818">
        <v>1164.5467200160749</v>
      </c>
      <c r="AJ2818">
        <v>4382.7088784041425</v>
      </c>
      <c r="AK2818">
        <v>2265.6688123334811</v>
      </c>
      <c r="AL2818">
        <v>131446.546875</v>
      </c>
      <c r="AM2818">
        <v>107392.8515625</v>
      </c>
      <c r="AN2818">
        <v>24053.70703125</v>
      </c>
      <c r="AO2818" s="5" t="s">
        <v>3308</v>
      </c>
    </row>
    <row r="2819" spans="1:41" ht="15" x14ac:dyDescent="0.25">
      <c r="A2819">
        <v>2020</v>
      </c>
      <c r="B2819" s="5" t="s">
        <v>1807</v>
      </c>
      <c r="C2819" s="5" t="s">
        <v>474</v>
      </c>
      <c r="D2819" s="5" t="s">
        <v>153</v>
      </c>
      <c r="E2819" s="5" t="s">
        <v>177</v>
      </c>
      <c r="F2819" s="5" t="s">
        <v>177</v>
      </c>
      <c r="G2819" s="5" t="s">
        <v>94</v>
      </c>
      <c r="H2819" s="5" t="s">
        <v>319</v>
      </c>
      <c r="I2819">
        <v>4350.7319536118221</v>
      </c>
      <c r="J2819">
        <v>4902.8026736563388</v>
      </c>
      <c r="K2819">
        <v>701.9589975764585</v>
      </c>
      <c r="L2819">
        <v>162.75683383212515</v>
      </c>
      <c r="M2819">
        <v>1825.6993482661753</v>
      </c>
      <c r="N2819">
        <v>3379.9471119868667</v>
      </c>
      <c r="O2819">
        <v>1902.352603232632</v>
      </c>
      <c r="P2819">
        <v>2616.9929991560016</v>
      </c>
      <c r="Q2819">
        <v>897.8299058642898</v>
      </c>
      <c r="R2819">
        <v>2498.6193600537931</v>
      </c>
      <c r="S2819">
        <v>2583.6192749438819</v>
      </c>
      <c r="T2819">
        <v>2717.6465760466172</v>
      </c>
      <c r="U2819">
        <v>272.06661833533354</v>
      </c>
      <c r="V2819">
        <v>2786.0910083322356</v>
      </c>
      <c r="W2819">
        <v>2021.093627890491</v>
      </c>
      <c r="X2819">
        <v>2793.8696731094133</v>
      </c>
      <c r="Y2819">
        <v>16001.905654070042</v>
      </c>
      <c r="Z2819">
        <v>2038.2349320349626</v>
      </c>
      <c r="AA2819">
        <v>12298.990635731203</v>
      </c>
      <c r="AB2819">
        <v>789.12404282242505</v>
      </c>
      <c r="AC2819">
        <v>2429.7773461394568</v>
      </c>
      <c r="AD2819">
        <v>1662.7970902329671</v>
      </c>
      <c r="AE2819">
        <v>4593.3017390187015</v>
      </c>
      <c r="AF2819">
        <v>7138.3516730824467</v>
      </c>
      <c r="AG2819">
        <v>43621.247152854921</v>
      </c>
      <c r="AH2819">
        <v>6026.4141759723016</v>
      </c>
      <c r="AI2819">
        <v>1147.4507765530161</v>
      </c>
      <c r="AJ2819">
        <v>4740.014530248457</v>
      </c>
      <c r="AK2819">
        <v>2248.1942672857108</v>
      </c>
      <c r="AL2819">
        <v>141149.890625</v>
      </c>
      <c r="AM2819">
        <v>114729.671875</v>
      </c>
      <c r="AN2819">
        <v>26420.220703125</v>
      </c>
      <c r="AO2819" s="5" t="s">
        <v>3307</v>
      </c>
    </row>
    <row r="2820" spans="1:41" ht="15" x14ac:dyDescent="0.25">
      <c r="A2820">
        <v>2020</v>
      </c>
      <c r="B2820" s="5" t="s">
        <v>803</v>
      </c>
      <c r="C2820" s="5" t="s">
        <v>474</v>
      </c>
      <c r="D2820" s="5" t="s">
        <v>153</v>
      </c>
      <c r="E2820" s="5" t="s">
        <v>177</v>
      </c>
      <c r="F2820" s="5" t="s">
        <v>177</v>
      </c>
      <c r="G2820" s="5" t="s">
        <v>94</v>
      </c>
      <c r="H2820" s="5" t="s">
        <v>319</v>
      </c>
      <c r="I2820">
        <v>6177.8818288358198</v>
      </c>
      <c r="J2820">
        <v>3146.9513305335572</v>
      </c>
      <c r="K2820">
        <v>160.875</v>
      </c>
      <c r="L2820">
        <v>275.49955999999997</v>
      </c>
      <c r="M2820">
        <v>2247.0704684285038</v>
      </c>
      <c r="N2820">
        <v>1598.037198095238</v>
      </c>
      <c r="O2820">
        <v>1860</v>
      </c>
      <c r="P2820">
        <v>4323.3</v>
      </c>
      <c r="Q2820">
        <v>732.68756121449564</v>
      </c>
      <c r="R2820">
        <v>1970</v>
      </c>
      <c r="S2820">
        <v>2966.9606839310632</v>
      </c>
      <c r="T2820">
        <v>2400</v>
      </c>
      <c r="U2820">
        <v>250</v>
      </c>
      <c r="V2820">
        <v>2093</v>
      </c>
      <c r="W2820">
        <v>1935</v>
      </c>
      <c r="X2820">
        <v>2865.6862745098042</v>
      </c>
      <c r="Y2820">
        <v>17121</v>
      </c>
      <c r="Z2820">
        <v>941.16200000000003</v>
      </c>
      <c r="AA2820">
        <v>15492.84463374195</v>
      </c>
      <c r="AB2820">
        <v>784</v>
      </c>
      <c r="AC2820">
        <v>2123.8560000000002</v>
      </c>
      <c r="AD2820">
        <v>1789.7670000000001</v>
      </c>
      <c r="AE2820">
        <v>5005</v>
      </c>
      <c r="AF2820">
        <v>6891</v>
      </c>
      <c r="AG2820">
        <v>42138.271894933052</v>
      </c>
      <c r="AH2820">
        <v>3547.436170556362</v>
      </c>
      <c r="AI2820">
        <v>1160</v>
      </c>
      <c r="AJ2820">
        <v>4360.8805205293847</v>
      </c>
      <c r="AK2820">
        <v>2248.5050000000001</v>
      </c>
      <c r="AL2820">
        <v>138606.65625</v>
      </c>
      <c r="AM2820">
        <v>114641.375</v>
      </c>
      <c r="AN2820">
        <v>23965.30078125</v>
      </c>
      <c r="AO2820" s="5" t="s">
        <v>1311</v>
      </c>
    </row>
    <row r="2821" spans="1:41" ht="15" x14ac:dyDescent="0.25">
      <c r="A2821">
        <v>2020</v>
      </c>
      <c r="B2821" s="5" t="s">
        <v>1808</v>
      </c>
      <c r="C2821" s="5" t="s">
        <v>474</v>
      </c>
      <c r="D2821" s="5" t="s">
        <v>153</v>
      </c>
      <c r="E2821" s="5" t="s">
        <v>177</v>
      </c>
      <c r="F2821" s="5" t="s">
        <v>177</v>
      </c>
      <c r="G2821" s="5" t="s">
        <v>97</v>
      </c>
      <c r="H2821" s="5" t="s">
        <v>319</v>
      </c>
      <c r="I2821">
        <v>3409</v>
      </c>
      <c r="J2821">
        <v>4347.6885721520339</v>
      </c>
      <c r="K2821">
        <v>197.69692682857649</v>
      </c>
      <c r="L2821">
        <v>411.05091549985309</v>
      </c>
      <c r="M2821">
        <v>2045.2600078073849</v>
      </c>
      <c r="N2821">
        <v>1594.7625813647769</v>
      </c>
      <c r="O2821">
        <v>2294</v>
      </c>
      <c r="P2821">
        <v>3843.10286112528</v>
      </c>
      <c r="Q2821">
        <v>1396.345757869821</v>
      </c>
      <c r="R2821">
        <v>2632.2499891101911</v>
      </c>
      <c r="S2821">
        <v>3824</v>
      </c>
      <c r="T2821">
        <v>2073.7717074774209</v>
      </c>
      <c r="U2821">
        <v>284.30080682400001</v>
      </c>
      <c r="V2821">
        <v>2687</v>
      </c>
      <c r="W2821">
        <v>2098.6131006106639</v>
      </c>
      <c r="X2821">
        <v>2852.9447954687998</v>
      </c>
      <c r="Y2821">
        <v>18323</v>
      </c>
      <c r="Z2821">
        <v>913.74886484845058</v>
      </c>
      <c r="AA2821">
        <v>11278.839874232401</v>
      </c>
      <c r="AB2821">
        <v>784</v>
      </c>
      <c r="AC2821">
        <v>3423.8792088944642</v>
      </c>
      <c r="AD2821">
        <v>1824.6761368086079</v>
      </c>
      <c r="AE2821">
        <v>5010</v>
      </c>
      <c r="AF2821">
        <v>7288.7420800005511</v>
      </c>
      <c r="AG2821">
        <v>47988.565838378308</v>
      </c>
      <c r="AH2821">
        <v>4119.3450048066679</v>
      </c>
      <c r="AI2821">
        <v>1255.6213056000001</v>
      </c>
      <c r="AJ2821">
        <v>4833.1530392258792</v>
      </c>
      <c r="AK2821">
        <v>2494.9980550075429</v>
      </c>
      <c r="AL2821">
        <v>145530.375</v>
      </c>
      <c r="AM2821">
        <v>119665.4296875</v>
      </c>
      <c r="AN2821">
        <v>25864.927734375</v>
      </c>
      <c r="AO2821" s="5" t="s">
        <v>3309</v>
      </c>
    </row>
    <row r="2822" spans="1:41" ht="15" x14ac:dyDescent="0.25">
      <c r="A2822">
        <v>2020</v>
      </c>
      <c r="B2822" s="5" t="s">
        <v>1806</v>
      </c>
      <c r="C2822" s="5" t="s">
        <v>474</v>
      </c>
      <c r="D2822" s="5" t="s">
        <v>153</v>
      </c>
      <c r="E2822" s="5" t="s">
        <v>177</v>
      </c>
      <c r="F2822" s="5" t="s">
        <v>177</v>
      </c>
      <c r="G2822" s="5" t="s">
        <v>97</v>
      </c>
      <c r="H2822" s="5" t="s">
        <v>319</v>
      </c>
      <c r="I2822">
        <v>6810.9776465349732</v>
      </c>
      <c r="J2822">
        <v>585</v>
      </c>
      <c r="K2822"/>
      <c r="L2822">
        <v>185.74247245888861</v>
      </c>
      <c r="M2822">
        <v>2468.0276499999991</v>
      </c>
      <c r="N2822">
        <v>2465.3342531078729</v>
      </c>
      <c r="O2822">
        <v>2294</v>
      </c>
      <c r="P2822">
        <v>4063.5</v>
      </c>
      <c r="Q2822">
        <v>1615.590809787818</v>
      </c>
      <c r="R2822">
        <v>2560.2786842701221</v>
      </c>
      <c r="S2822">
        <v>2305.4705154072258</v>
      </c>
      <c r="T2822">
        <v>3066.8092444639879</v>
      </c>
      <c r="U2822">
        <v>228</v>
      </c>
      <c r="V2822">
        <v>3519</v>
      </c>
      <c r="W2822">
        <v>1244.397488941406</v>
      </c>
      <c r="X2822">
        <v>5687.9281427487804</v>
      </c>
      <c r="Y2822">
        <v>18919</v>
      </c>
      <c r="Z2822">
        <v>1588.3993142270699</v>
      </c>
      <c r="AA2822">
        <v>18720.939790084121</v>
      </c>
      <c r="AB2822">
        <v>784</v>
      </c>
      <c r="AC2822">
        <v>3314.0029674406342</v>
      </c>
      <c r="AD2822">
        <v>2347.171993670886</v>
      </c>
      <c r="AE2822">
        <v>4220.5859164788644</v>
      </c>
      <c r="AF2822">
        <v>9086</v>
      </c>
      <c r="AG2822">
        <v>49093.321587749539</v>
      </c>
      <c r="AH2822">
        <v>7853.1592706434967</v>
      </c>
      <c r="AI2822">
        <v>1283.82515796096</v>
      </c>
      <c r="AJ2822">
        <v>5285.4443436174224</v>
      </c>
      <c r="AK2822">
        <v>1857</v>
      </c>
      <c r="AL2822">
        <v>163452.90625</v>
      </c>
      <c r="AM2822">
        <v>132261.109375</v>
      </c>
      <c r="AN2822">
        <v>31191.7890625</v>
      </c>
      <c r="AO2822" s="5" t="s">
        <v>3310</v>
      </c>
    </row>
    <row r="2823" spans="1:41" ht="15" x14ac:dyDescent="0.25">
      <c r="A2823">
        <v>2020</v>
      </c>
      <c r="B2823" s="5" t="s">
        <v>1807</v>
      </c>
      <c r="C2823" s="5" t="s">
        <v>474</v>
      </c>
      <c r="D2823" s="5" t="s">
        <v>153</v>
      </c>
      <c r="E2823" s="5" t="s">
        <v>177</v>
      </c>
      <c r="F2823" s="5" t="s">
        <v>177</v>
      </c>
      <c r="G2823" s="5" t="s">
        <v>97</v>
      </c>
      <c r="H2823" s="5" t="s">
        <v>319</v>
      </c>
      <c r="I2823">
        <v>4802.7569058750114</v>
      </c>
      <c r="J2823">
        <v>5524.6272377603682</v>
      </c>
      <c r="K2823">
        <v>795.23761608632265</v>
      </c>
      <c r="L2823">
        <v>181.7508</v>
      </c>
      <c r="M2823">
        <v>2040.5750399029739</v>
      </c>
      <c r="N2823">
        <v>3894</v>
      </c>
      <c r="O2823">
        <v>2294</v>
      </c>
      <c r="P2823">
        <v>2953.8513875682461</v>
      </c>
      <c r="Q2823">
        <v>1061.894357410408</v>
      </c>
      <c r="R2823">
        <v>2889.5686607559819</v>
      </c>
      <c r="S2823">
        <v>2834</v>
      </c>
      <c r="T2823">
        <v>3005.0412102308351</v>
      </c>
      <c r="U2823">
        <v>304.40170192705921</v>
      </c>
      <c r="V2823">
        <v>3117</v>
      </c>
      <c r="W2823">
        <v>2216.9611304015039</v>
      </c>
      <c r="X2823">
        <v>3314.3645784237001</v>
      </c>
      <c r="Y2823">
        <v>17946</v>
      </c>
      <c r="Z2823">
        <v>2275.328</v>
      </c>
      <c r="AA2823">
        <v>13944.415065877431</v>
      </c>
      <c r="AB2823">
        <v>784</v>
      </c>
      <c r="AC2823">
        <v>2848.3826491237642</v>
      </c>
      <c r="AD2823">
        <v>1966.647397356496</v>
      </c>
      <c r="AE2823">
        <v>5038.44615364937</v>
      </c>
      <c r="AF2823">
        <v>7971.0835953076994</v>
      </c>
      <c r="AG2823">
        <v>51097</v>
      </c>
      <c r="AH2823">
        <v>7341.7593002722488</v>
      </c>
      <c r="AI2823">
        <v>1258.6521156480001</v>
      </c>
      <c r="AJ2823">
        <v>5798.953274051165</v>
      </c>
      <c r="AK2823">
        <v>2576.221368579013</v>
      </c>
      <c r="AL2823">
        <v>162076.9375</v>
      </c>
      <c r="AM2823">
        <v>131649.46875</v>
      </c>
      <c r="AN2823">
        <v>30427.458984375</v>
      </c>
      <c r="AO2823" s="5" t="s">
        <v>3311</v>
      </c>
    </row>
    <row r="2824" spans="1:41" ht="15" x14ac:dyDescent="0.25">
      <c r="A2824">
        <v>2020</v>
      </c>
      <c r="B2824" s="5" t="s">
        <v>803</v>
      </c>
      <c r="C2824" s="5" t="s">
        <v>474</v>
      </c>
      <c r="D2824" s="5" t="s">
        <v>153</v>
      </c>
      <c r="E2824" s="5" t="s">
        <v>177</v>
      </c>
      <c r="F2824" s="5" t="s">
        <v>177</v>
      </c>
      <c r="G2824" s="5" t="s">
        <v>97</v>
      </c>
      <c r="H2824" s="5" t="s">
        <v>319</v>
      </c>
      <c r="I2824">
        <v>6909.0096519475264</v>
      </c>
      <c r="J2824">
        <v>3411.295242298374</v>
      </c>
      <c r="K2824">
        <v>169.71348569175001</v>
      </c>
      <c r="L2824">
        <v>296.74777212450732</v>
      </c>
      <c r="M2824">
        <v>2384.6091576600761</v>
      </c>
      <c r="N2824">
        <v>1696.3915585066709</v>
      </c>
      <c r="O2824">
        <v>2160</v>
      </c>
      <c r="P2824">
        <v>4693.4479761000002</v>
      </c>
      <c r="Q2824">
        <v>777.38150244857979</v>
      </c>
      <c r="R2824">
        <v>2055.927312249999</v>
      </c>
      <c r="S2824">
        <v>3127</v>
      </c>
      <c r="T2824">
        <v>2445.4194235</v>
      </c>
      <c r="U2824">
        <v>257.57524999999998</v>
      </c>
      <c r="V2824">
        <v>51</v>
      </c>
      <c r="W2824">
        <v>2059.482925034999</v>
      </c>
      <c r="X2824">
        <v>3101.9109840000001</v>
      </c>
      <c r="Y2824">
        <v>18364</v>
      </c>
      <c r="Z2824">
        <v>999.74686771439781</v>
      </c>
      <c r="AA2824">
        <v>16739.188402086031</v>
      </c>
      <c r="AB2824">
        <v>784</v>
      </c>
      <c r="AC2824">
        <v>2254.50648</v>
      </c>
      <c r="AD2824">
        <v>1901.1753047706929</v>
      </c>
      <c r="AE2824">
        <v>5311.3460399999994</v>
      </c>
      <c r="AF2824">
        <v>7422.4760929200011</v>
      </c>
      <c r="AG2824">
        <v>45790.821900745512</v>
      </c>
      <c r="AH2824">
        <v>3839.858996557452</v>
      </c>
      <c r="AI2824">
        <v>1231.00128</v>
      </c>
      <c r="AJ2824">
        <v>4720.3573213385462</v>
      </c>
      <c r="AK2824">
        <v>2330.4075638549998</v>
      </c>
      <c r="AL2824">
        <v>147285.796875</v>
      </c>
      <c r="AM2824">
        <v>121751.21875</v>
      </c>
      <c r="AN2824">
        <v>25534.58203125</v>
      </c>
      <c r="AO2824" s="5" t="s">
        <v>1312</v>
      </c>
    </row>
    <row r="2825" spans="1:41" ht="15" x14ac:dyDescent="0.25">
      <c r="A2825">
        <v>2020</v>
      </c>
      <c r="B2825" s="5" t="s">
        <v>1807</v>
      </c>
      <c r="C2825" s="5" t="s">
        <v>474</v>
      </c>
      <c r="D2825" s="5" t="s">
        <v>153</v>
      </c>
      <c r="E2825" s="5" t="s">
        <v>183</v>
      </c>
      <c r="F2825" s="5" t="s">
        <v>184</v>
      </c>
      <c r="G2825" s="5" t="s">
        <v>94</v>
      </c>
      <c r="H2825" s="5" t="s">
        <v>319</v>
      </c>
      <c r="I2825">
        <v>14541.128603956906</v>
      </c>
      <c r="J2825">
        <v>19939.056243269399</v>
      </c>
      <c r="K2825">
        <v>2658.1870533841866</v>
      </c>
      <c r="L2825">
        <v>2985.8933911389518</v>
      </c>
      <c r="M2825">
        <v>10329.554415930899</v>
      </c>
      <c r="N2825">
        <v>10809.187622283192</v>
      </c>
      <c r="O2825">
        <v>6673.3079909893495</v>
      </c>
      <c r="P2825">
        <v>9065.2696401631329</v>
      </c>
      <c r="Q2825">
        <v>4645.0324365799233</v>
      </c>
      <c r="R2825">
        <v>7911.7058785593135</v>
      </c>
      <c r="S2825">
        <v>9706.6704483766152</v>
      </c>
      <c r="T2825">
        <v>11977.775649983238</v>
      </c>
      <c r="U2825">
        <v>2461.2313473491895</v>
      </c>
      <c r="V2825">
        <v>10183.122374023564</v>
      </c>
      <c r="W2825">
        <v>4416.4726141275796</v>
      </c>
      <c r="X2825">
        <v>16137.494817114442</v>
      </c>
      <c r="Y2825">
        <v>57435.950581091893</v>
      </c>
      <c r="Z2825">
        <v>6978.3124858263682</v>
      </c>
      <c r="AA2825">
        <v>78057.424665088052</v>
      </c>
      <c r="AB2825">
        <v>2232.4963354338506</v>
      </c>
      <c r="AC2825">
        <v>9987.8544348557698</v>
      </c>
      <c r="AD2825">
        <v>12983.235353340682</v>
      </c>
      <c r="AE2825">
        <v>13620.624357461747</v>
      </c>
      <c r="AF2825">
        <v>34509.500855273363</v>
      </c>
      <c r="AG2825">
        <v>110489.44442436639</v>
      </c>
      <c r="AH2825">
        <v>22807.319502859264</v>
      </c>
      <c r="AI2825">
        <v>4933.0318034090624</v>
      </c>
      <c r="AJ2825">
        <v>33842.003239403661</v>
      </c>
      <c r="AK2825">
        <v>8728.7435242764041</v>
      </c>
      <c r="AL2825">
        <v>541047.0625</v>
      </c>
      <c r="AM2825">
        <v>427462.75</v>
      </c>
      <c r="AN2825">
        <v>113584.2890625</v>
      </c>
      <c r="AO2825" s="5" t="s">
        <v>3313</v>
      </c>
    </row>
    <row r="2826" spans="1:41" ht="15" x14ac:dyDescent="0.25">
      <c r="A2826">
        <v>2020</v>
      </c>
      <c r="B2826" s="5" t="s">
        <v>1808</v>
      </c>
      <c r="C2826" s="5" t="s">
        <v>474</v>
      </c>
      <c r="D2826" s="5" t="s">
        <v>153</v>
      </c>
      <c r="E2826" s="5" t="s">
        <v>183</v>
      </c>
      <c r="F2826" s="5" t="s">
        <v>184</v>
      </c>
      <c r="G2826" s="5" t="s">
        <v>94</v>
      </c>
      <c r="H2826" s="5" t="s">
        <v>319</v>
      </c>
      <c r="I2826">
        <v>13441.327116557015</v>
      </c>
      <c r="J2826">
        <v>18025.341232724822</v>
      </c>
      <c r="K2826">
        <v>2624.4881445691653</v>
      </c>
      <c r="L2826">
        <v>3581.9866564069607</v>
      </c>
      <c r="M2826">
        <v>10603.238005947092</v>
      </c>
      <c r="N2826">
        <v>10413.553708820531</v>
      </c>
      <c r="O2826">
        <v>8241.7265604858276</v>
      </c>
      <c r="P2826">
        <v>10262.199531653518</v>
      </c>
      <c r="Q2826">
        <v>6120.482438916667</v>
      </c>
      <c r="R2826">
        <v>8505.023045612872</v>
      </c>
      <c r="S2826">
        <v>12542.622075596317</v>
      </c>
      <c r="T2826">
        <v>11705.702375333994</v>
      </c>
      <c r="U2826">
        <v>2055.5351510421556</v>
      </c>
      <c r="V2826">
        <v>10746.959170493174</v>
      </c>
      <c r="W2826">
        <v>4801.0446371835133</v>
      </c>
      <c r="X2826">
        <v>15439.881668240712</v>
      </c>
      <c r="Y2826">
        <v>57030.663854028608</v>
      </c>
      <c r="Z2826">
        <v>6626.4853834650949</v>
      </c>
      <c r="AA2826">
        <v>83441.512935776453</v>
      </c>
      <c r="AB2826">
        <v>2227.6975618238539</v>
      </c>
      <c r="AC2826">
        <v>10418.937480971819</v>
      </c>
      <c r="AD2826">
        <v>13873.276270344804</v>
      </c>
      <c r="AE2826">
        <v>13620.06208194126</v>
      </c>
      <c r="AF2826">
        <v>35689.260823527649</v>
      </c>
      <c r="AG2826">
        <v>110105.51189130593</v>
      </c>
      <c r="AH2826">
        <v>20092.576191555901</v>
      </c>
      <c r="AI2826">
        <v>4975.4254693100584</v>
      </c>
      <c r="AJ2826">
        <v>31546.536677099444</v>
      </c>
      <c r="AK2826">
        <v>8607.0200748887073</v>
      </c>
      <c r="AL2826">
        <v>547366</v>
      </c>
      <c r="AM2826">
        <v>431631.34375</v>
      </c>
      <c r="AN2826">
        <v>115734.6953125</v>
      </c>
      <c r="AO2826" s="5" t="s">
        <v>3314</v>
      </c>
    </row>
    <row r="2827" spans="1:41" ht="15" x14ac:dyDescent="0.25">
      <c r="A2827">
        <v>2020</v>
      </c>
      <c r="B2827" s="5" t="s">
        <v>1806</v>
      </c>
      <c r="C2827" s="5" t="s">
        <v>474</v>
      </c>
      <c r="D2827" s="5" t="s">
        <v>153</v>
      </c>
      <c r="E2827" s="5" t="s">
        <v>183</v>
      </c>
      <c r="F2827" s="5" t="s">
        <v>184</v>
      </c>
      <c r="G2827" s="5" t="s">
        <v>94</v>
      </c>
      <c r="H2827" s="5" t="s">
        <v>319</v>
      </c>
      <c r="I2827">
        <v>15776.820248323751</v>
      </c>
      <c r="J2827">
        <v>12821.26688679528</v>
      </c>
      <c r="K2827">
        <v>897.2685199418587</v>
      </c>
      <c r="L2827">
        <v>2829.2209518425007</v>
      </c>
      <c r="M2827">
        <v>10142.968137863938</v>
      </c>
      <c r="N2827">
        <v>9294.6764168605805</v>
      </c>
      <c r="O2827">
        <v>7052.0178418744717</v>
      </c>
      <c r="P2827">
        <v>8673.2538761922751</v>
      </c>
      <c r="Q2827">
        <v>5538.8882135719668</v>
      </c>
      <c r="R2827">
        <v>8750.7952707554559</v>
      </c>
      <c r="S2827">
        <v>15463.782035112263</v>
      </c>
      <c r="T2827">
        <v>11382.492081548151</v>
      </c>
      <c r="U2827">
        <v>2501.8661946285124</v>
      </c>
      <c r="V2827">
        <v>9967.3714443827048</v>
      </c>
      <c r="W2827">
        <v>3718.208965157467</v>
      </c>
      <c r="X2827">
        <v>15246.822845388735</v>
      </c>
      <c r="Y2827">
        <v>63253.841581821274</v>
      </c>
      <c r="Z2827">
        <v>6168.5367055760798</v>
      </c>
      <c r="AA2827">
        <v>84350.856069965637</v>
      </c>
      <c r="AB2827">
        <v>2249.8367231456436</v>
      </c>
      <c r="AC2827">
        <v>10153.205943731253</v>
      </c>
      <c r="AD2827">
        <v>13319.758673120048</v>
      </c>
      <c r="AE2827">
        <v>13927.652321658021</v>
      </c>
      <c r="AF2827">
        <v>35072.875716404611</v>
      </c>
      <c r="AG2827">
        <v>108689.23827709407</v>
      </c>
      <c r="AH2827">
        <v>22415.117791238154</v>
      </c>
      <c r="AI2827">
        <v>5037.0091085193253</v>
      </c>
      <c r="AJ2827">
        <v>36328.764655224113</v>
      </c>
      <c r="AK2827">
        <v>8549.1744580060295</v>
      </c>
      <c r="AL2827">
        <v>549573.625</v>
      </c>
      <c r="AM2827">
        <v>434099.125</v>
      </c>
      <c r="AN2827">
        <v>115474.453125</v>
      </c>
      <c r="AO2827" s="5" t="s">
        <v>3312</v>
      </c>
    </row>
    <row r="2828" spans="1:41" ht="15" x14ac:dyDescent="0.25">
      <c r="A2828">
        <v>2020</v>
      </c>
      <c r="B2828" s="5" t="s">
        <v>803</v>
      </c>
      <c r="C2828" s="5" t="s">
        <v>474</v>
      </c>
      <c r="D2828" s="5" t="s">
        <v>153</v>
      </c>
      <c r="E2828" s="5" t="s">
        <v>183</v>
      </c>
      <c r="F2828" s="5" t="s">
        <v>184</v>
      </c>
      <c r="G2828" s="5" t="s">
        <v>94</v>
      </c>
      <c r="H2828" s="5" t="s">
        <v>319</v>
      </c>
      <c r="I2828">
        <v>22651.775022938338</v>
      </c>
      <c r="J2828">
        <v>18914.57088347842</v>
      </c>
      <c r="K2828">
        <v>2844.1954502041208</v>
      </c>
      <c r="L2828">
        <v>3841.89</v>
      </c>
      <c r="M2828">
        <v>11986.280659550621</v>
      </c>
      <c r="N2828">
        <v>10853.87691489524</v>
      </c>
      <c r="O2828">
        <v>6599.9759999999997</v>
      </c>
      <c r="P2828">
        <v>11375.2</v>
      </c>
      <c r="Q2828">
        <v>4794.2949163386274</v>
      </c>
      <c r="R2828">
        <v>8342.1485856472173</v>
      </c>
      <c r="S2828">
        <v>11683.64104478513</v>
      </c>
      <c r="T2828">
        <v>12200</v>
      </c>
      <c r="U2828">
        <v>2110.1570757190871</v>
      </c>
      <c r="V2828">
        <v>11163</v>
      </c>
      <c r="W2828">
        <v>4795</v>
      </c>
      <c r="X2828">
        <v>14339.215686274511</v>
      </c>
      <c r="Y2828">
        <v>60019</v>
      </c>
      <c r="Z2828">
        <v>6802.6229063291139</v>
      </c>
      <c r="AA2828">
        <v>87172.585634317802</v>
      </c>
      <c r="AB2828">
        <v>2098</v>
      </c>
      <c r="AC2828">
        <v>11268.89863</v>
      </c>
      <c r="AD2828">
        <v>13679.68343424</v>
      </c>
      <c r="AE2828">
        <v>14267</v>
      </c>
      <c r="AF2828">
        <v>36362.977771586498</v>
      </c>
      <c r="AG2828">
        <v>114516.1235866004</v>
      </c>
      <c r="AH2828">
        <v>25579.57227166367</v>
      </c>
      <c r="AI2828">
        <v>5890</v>
      </c>
      <c r="AJ2828">
        <v>29871.98115236704</v>
      </c>
      <c r="AK2828">
        <v>8393.463274782609</v>
      </c>
      <c r="AL2828">
        <v>574417.125</v>
      </c>
      <c r="AM2828">
        <v>454328.0625</v>
      </c>
      <c r="AN2828">
        <v>120089.0234375</v>
      </c>
      <c r="AO2828" s="5" t="s">
        <v>1313</v>
      </c>
    </row>
    <row r="2829" spans="1:41" ht="15" x14ac:dyDescent="0.25">
      <c r="A2829">
        <v>2020</v>
      </c>
      <c r="B2829" s="5" t="s">
        <v>1807</v>
      </c>
      <c r="C2829" s="5" t="s">
        <v>474</v>
      </c>
      <c r="D2829" s="5" t="s">
        <v>153</v>
      </c>
      <c r="E2829" s="5" t="s">
        <v>183</v>
      </c>
      <c r="F2829" s="5" t="s">
        <v>184</v>
      </c>
      <c r="G2829" s="5" t="s">
        <v>97</v>
      </c>
      <c r="H2829" s="5" t="s">
        <v>319</v>
      </c>
      <c r="I2829">
        <v>16051.898063702611</v>
      </c>
      <c r="J2829">
        <v>22604.073282299669</v>
      </c>
      <c r="K2829">
        <v>3011.4156848805378</v>
      </c>
      <c r="L2829">
        <v>3334.3516200000008</v>
      </c>
      <c r="M2829">
        <v>11545.29136162844</v>
      </c>
      <c r="N2829">
        <v>12453</v>
      </c>
      <c r="O2829">
        <v>8088.6749999999993</v>
      </c>
      <c r="P2829">
        <v>10232.14785592169</v>
      </c>
      <c r="Q2829">
        <v>5507.8615962856402</v>
      </c>
      <c r="R2829">
        <v>9149.6198761990199</v>
      </c>
      <c r="S2829">
        <v>10977.78507975098</v>
      </c>
      <c r="T2829">
        <v>13918.84807146785</v>
      </c>
      <c r="U2829">
        <v>2753.748385426316</v>
      </c>
      <c r="V2829">
        <v>11395</v>
      </c>
      <c r="W2829">
        <v>4844.4802278769448</v>
      </c>
      <c r="X2829">
        <v>19170.915366699101</v>
      </c>
      <c r="Y2829">
        <v>66660.675000000003</v>
      </c>
      <c r="Z2829">
        <v>8046.8230000000003</v>
      </c>
      <c r="AA2829">
        <v>88500.362407076056</v>
      </c>
      <c r="AB2829">
        <v>2218</v>
      </c>
      <c r="AC2829">
        <v>11686.42347534385</v>
      </c>
      <c r="AD2829">
        <v>15911.542827387009</v>
      </c>
      <c r="AE2829">
        <v>14940.621431680051</v>
      </c>
      <c r="AF2829">
        <v>38535.242973108332</v>
      </c>
      <c r="AG2829">
        <v>129271</v>
      </c>
      <c r="AH2829">
        <v>27872.82251236595</v>
      </c>
      <c r="AI2829">
        <v>5411.1000164832003</v>
      </c>
      <c r="AJ2829">
        <v>41402.445969992259</v>
      </c>
      <c r="AK2829">
        <v>10347.61455002969</v>
      </c>
      <c r="AL2829">
        <v>625843.875</v>
      </c>
      <c r="AM2829">
        <v>492525.3125</v>
      </c>
      <c r="AN2829">
        <v>133318.484375</v>
      </c>
      <c r="AO2829" s="5" t="s">
        <v>3316</v>
      </c>
    </row>
    <row r="2830" spans="1:41" ht="15" x14ac:dyDescent="0.25">
      <c r="A2830">
        <v>2020</v>
      </c>
      <c r="B2830" s="5" t="s">
        <v>803</v>
      </c>
      <c r="C2830" s="5" t="s">
        <v>474</v>
      </c>
      <c r="D2830" s="5" t="s">
        <v>153</v>
      </c>
      <c r="E2830" s="5" t="s">
        <v>183</v>
      </c>
      <c r="F2830" s="5" t="s">
        <v>184</v>
      </c>
      <c r="G2830" s="5" t="s">
        <v>97</v>
      </c>
      <c r="H2830" s="5" t="s">
        <v>319</v>
      </c>
      <c r="I2830">
        <v>24687.032458487371</v>
      </c>
      <c r="J2830">
        <v>20503.394837690608</v>
      </c>
      <c r="K2830">
        <v>3378.0979001342121</v>
      </c>
      <c r="L2830">
        <v>4138.2000691667999</v>
      </c>
      <c r="M2830">
        <v>12719.845402160399</v>
      </c>
      <c r="N2830">
        <v>11521.90023952208</v>
      </c>
      <c r="O2830">
        <v>7632.5</v>
      </c>
      <c r="P2830">
        <v>12349.110498399999</v>
      </c>
      <c r="Q2830">
        <v>5086.746906235282</v>
      </c>
      <c r="R2830">
        <v>8706.0157969948323</v>
      </c>
      <c r="S2830">
        <v>12313.862379408591</v>
      </c>
      <c r="T2830">
        <v>12565.29342075</v>
      </c>
      <c r="U2830">
        <v>2174.0969452704512</v>
      </c>
      <c r="V2830">
        <v>273</v>
      </c>
      <c r="W2830">
        <v>5103.4731914949989</v>
      </c>
      <c r="X2830">
        <v>15521.228208</v>
      </c>
      <c r="Y2830">
        <v>64266.772749999996</v>
      </c>
      <c r="Z2830">
        <v>7226.0683525734612</v>
      </c>
      <c r="AA2830">
        <v>94185.307406480322</v>
      </c>
      <c r="AB2830">
        <v>2098</v>
      </c>
      <c r="AC2830">
        <v>11962.112800000001</v>
      </c>
      <c r="AD2830">
        <v>14531.20787357116</v>
      </c>
      <c r="AE2830">
        <v>15203.927016</v>
      </c>
      <c r="AF2830">
        <v>39167.513158755217</v>
      </c>
      <c r="AG2830">
        <v>124442.3936746283</v>
      </c>
      <c r="AH2830">
        <v>27705.927217477041</v>
      </c>
      <c r="AI2830">
        <v>6250.51512</v>
      </c>
      <c r="AJ2830">
        <v>32334.393082235951</v>
      </c>
      <c r="AK2830">
        <v>8799.1595265560791</v>
      </c>
      <c r="AL2830">
        <v>606847.125</v>
      </c>
      <c r="AM2830">
        <v>478228</v>
      </c>
      <c r="AN2830">
        <v>128619.109375</v>
      </c>
      <c r="AO2830" s="5" t="s">
        <v>1314</v>
      </c>
    </row>
    <row r="2831" spans="1:41" ht="15" x14ac:dyDescent="0.25">
      <c r="A2831">
        <v>2020</v>
      </c>
      <c r="B2831" s="5" t="s">
        <v>1806</v>
      </c>
      <c r="C2831" s="5" t="s">
        <v>474</v>
      </c>
      <c r="D2831" s="5" t="s">
        <v>153</v>
      </c>
      <c r="E2831" s="5" t="s">
        <v>183</v>
      </c>
      <c r="F2831" s="5" t="s">
        <v>184</v>
      </c>
      <c r="G2831" s="5" t="s">
        <v>97</v>
      </c>
      <c r="H2831" s="5" t="s">
        <v>319</v>
      </c>
      <c r="I2831">
        <v>17483.260446050252</v>
      </c>
      <c r="J2831">
        <v>12290.476630179321</v>
      </c>
      <c r="K2831">
        <v>1059</v>
      </c>
      <c r="L2831">
        <v>3169.2295004727021</v>
      </c>
      <c r="M2831">
        <v>11374.92452023942</v>
      </c>
      <c r="N2831">
        <v>10774.24767124868</v>
      </c>
      <c r="O2831">
        <v>8088.6749999999993</v>
      </c>
      <c r="P2831">
        <v>9819.7380000000012</v>
      </c>
      <c r="Q2831">
        <v>6288.6593589084277</v>
      </c>
      <c r="R2831">
        <v>9797.5172344495058</v>
      </c>
      <c r="S2831">
        <v>17488.176746650381</v>
      </c>
      <c r="T2831">
        <v>13194.41186571716</v>
      </c>
      <c r="U2831">
        <v>2145</v>
      </c>
      <c r="V2831">
        <v>11271</v>
      </c>
      <c r="W2831">
        <v>4083.3467756355772</v>
      </c>
      <c r="X2831">
        <v>18285.541600319961</v>
      </c>
      <c r="Y2831">
        <v>76121</v>
      </c>
      <c r="Z2831">
        <v>6910.6528589438713</v>
      </c>
      <c r="AA2831">
        <v>95853.536178946903</v>
      </c>
      <c r="AB2831">
        <v>2194</v>
      </c>
      <c r="AC2831">
        <v>11729.31247926528</v>
      </c>
      <c r="AD2831">
        <v>15002.5112993981</v>
      </c>
      <c r="AE2831">
        <v>15810.14469462428</v>
      </c>
      <c r="AF2831">
        <v>39287.84434968017</v>
      </c>
      <c r="AG2831">
        <v>123404.2834952073</v>
      </c>
      <c r="AH2831">
        <v>25057.6587535783</v>
      </c>
      <c r="AI2831">
        <v>5531.7098034247683</v>
      </c>
      <c r="AJ2831">
        <v>41398.01035112777</v>
      </c>
      <c r="AK2831">
        <v>9286</v>
      </c>
      <c r="AL2831">
        <v>624199.875</v>
      </c>
      <c r="AM2831">
        <v>493553.90625</v>
      </c>
      <c r="AN2831">
        <v>130645.953125</v>
      </c>
      <c r="AO2831" s="5" t="s">
        <v>3315</v>
      </c>
    </row>
    <row r="2832" spans="1:41" ht="15" x14ac:dyDescent="0.25">
      <c r="A2832">
        <v>2020</v>
      </c>
      <c r="B2832" s="5" t="s">
        <v>1808</v>
      </c>
      <c r="C2832" s="5" t="s">
        <v>474</v>
      </c>
      <c r="D2832" s="5" t="s">
        <v>153</v>
      </c>
      <c r="E2832" s="5" t="s">
        <v>183</v>
      </c>
      <c r="F2832" s="5" t="s">
        <v>184</v>
      </c>
      <c r="G2832" s="5" t="s">
        <v>97</v>
      </c>
      <c r="H2832" s="5" t="s">
        <v>319</v>
      </c>
      <c r="I2832">
        <v>14968</v>
      </c>
      <c r="J2832">
        <v>19765.531444304539</v>
      </c>
      <c r="K2832">
        <v>2877.7419544888571</v>
      </c>
      <c r="L2832">
        <v>3910.8865171839811</v>
      </c>
      <c r="M2832">
        <v>11618.02395991612</v>
      </c>
      <c r="N2832">
        <v>11348.269243088291</v>
      </c>
      <c r="O2832">
        <v>8209.5485272000005</v>
      </c>
      <c r="P2832">
        <v>11064.765502997279</v>
      </c>
      <c r="Q2832">
        <v>6675.1527679092542</v>
      </c>
      <c r="R2832">
        <v>9566.6839470395171</v>
      </c>
      <c r="S2832">
        <v>13523.362033914589</v>
      </c>
      <c r="T2832">
        <v>12561.1314852918</v>
      </c>
      <c r="U2832">
        <v>2260.6162203806389</v>
      </c>
      <c r="V2832">
        <v>11796</v>
      </c>
      <c r="W2832">
        <v>5186.6653390441243</v>
      </c>
      <c r="X2832">
        <v>16647.373647936001</v>
      </c>
      <c r="Y2832">
        <v>62854.210149999999</v>
      </c>
      <c r="Z2832">
        <v>7229.0330801078198</v>
      </c>
      <c r="AA2832">
        <v>92026.140441011521</v>
      </c>
      <c r="AB2832">
        <v>2219</v>
      </c>
      <c r="AC2832">
        <v>11334.63288328218</v>
      </c>
      <c r="AD2832">
        <v>15130.54557711517</v>
      </c>
      <c r="AE2832">
        <v>15072.43980751249</v>
      </c>
      <c r="AF2832">
        <v>38714.208386888233</v>
      </c>
      <c r="AG2832">
        <v>125903.5040135857</v>
      </c>
      <c r="AH2832">
        <v>22119.35979847081</v>
      </c>
      <c r="AI2832">
        <v>5364.53378496</v>
      </c>
      <c r="AJ2832">
        <v>34788.813003133313</v>
      </c>
      <c r="AK2832">
        <v>9485.8224213650028</v>
      </c>
      <c r="AL2832">
        <v>604222</v>
      </c>
      <c r="AM2832">
        <v>479278.90625</v>
      </c>
      <c r="AN2832">
        <v>124943.1015625</v>
      </c>
      <c r="AO2832" s="5" t="s">
        <v>3317</v>
      </c>
    </row>
    <row r="2833" spans="1:41" ht="15" x14ac:dyDescent="0.25">
      <c r="A2833">
        <v>2020</v>
      </c>
      <c r="B2833" s="5" t="s">
        <v>1808</v>
      </c>
      <c r="C2833" s="5" t="s">
        <v>474</v>
      </c>
      <c r="D2833" s="5" t="s">
        <v>153</v>
      </c>
      <c r="E2833" s="5" t="s">
        <v>31</v>
      </c>
      <c r="F2833" s="5" t="s">
        <v>31</v>
      </c>
      <c r="G2833" s="5" t="s">
        <v>94</v>
      </c>
      <c r="H2833" s="5" t="s">
        <v>319</v>
      </c>
      <c r="I2833">
        <v>454.64044991591885</v>
      </c>
      <c r="J2833">
        <v>3718.6002866696444</v>
      </c>
      <c r="K2833">
        <v>69.419031547992716</v>
      </c>
      <c r="L2833">
        <v>557.35083265168669</v>
      </c>
      <c r="M2833">
        <v>1062.3433926963016</v>
      </c>
      <c r="N2833">
        <v>992.81221991880784</v>
      </c>
      <c r="O2833">
        <v>1336.2339957360061</v>
      </c>
      <c r="P2833">
        <v>450.00595060386689</v>
      </c>
      <c r="Q2833">
        <v>1.4076703017852006</v>
      </c>
      <c r="R2833">
        <v>591.57326948695209</v>
      </c>
      <c r="S2833">
        <v>891.07337386697463</v>
      </c>
      <c r="T2833">
        <v>2429.4853986542253</v>
      </c>
      <c r="U2833">
        <v>50.195979311037711</v>
      </c>
      <c r="V2833">
        <v>861.36300497740717</v>
      </c>
      <c r="W2833">
        <v>295.15235834890177</v>
      </c>
      <c r="X2833">
        <v>1757.8631954725408</v>
      </c>
      <c r="Y2833">
        <v>3227.6014696997249</v>
      </c>
      <c r="Z2833">
        <v>975.80983780657323</v>
      </c>
      <c r="AA2833">
        <v>9846.1728571532713</v>
      </c>
      <c r="AB2833">
        <v>375.46592524656211</v>
      </c>
      <c r="AC2833">
        <v>854.63774766931442</v>
      </c>
      <c r="AD2833">
        <v>1308.2457968857268</v>
      </c>
      <c r="AE2833">
        <v>1570.7998472132688</v>
      </c>
      <c r="AF2833">
        <v>888.09197847447433</v>
      </c>
      <c r="AG2833">
        <v>3474.2817091766765</v>
      </c>
      <c r="AH2833">
        <v>1295.0051738886884</v>
      </c>
      <c r="AI2833">
        <v>502.9637126965979</v>
      </c>
      <c r="AJ2833">
        <v>1682.0217743372609</v>
      </c>
      <c r="AK2833">
        <v>552.15577242141489</v>
      </c>
      <c r="AL2833">
        <v>42072.78125</v>
      </c>
      <c r="AM2833">
        <v>30197.3671875</v>
      </c>
      <c r="AN2833">
        <v>11875.408203125</v>
      </c>
      <c r="AO2833" s="5" t="s">
        <v>3318</v>
      </c>
    </row>
    <row r="2834" spans="1:41" ht="15" x14ac:dyDescent="0.25">
      <c r="A2834">
        <v>2020</v>
      </c>
      <c r="B2834" s="5" t="s">
        <v>803</v>
      </c>
      <c r="C2834" s="5" t="s">
        <v>474</v>
      </c>
      <c r="D2834" s="5" t="s">
        <v>153</v>
      </c>
      <c r="E2834" s="5" t="s">
        <v>31</v>
      </c>
      <c r="F2834" s="5" t="s">
        <v>31</v>
      </c>
      <c r="G2834" s="5" t="s">
        <v>94</v>
      </c>
      <c r="H2834" s="5" t="s">
        <v>319</v>
      </c>
      <c r="I2834">
        <v>493.42792133055229</v>
      </c>
      <c r="J2834">
        <v>4127.1016986113473</v>
      </c>
      <c r="K2834">
        <v>135.718772</v>
      </c>
      <c r="L2834">
        <v>362</v>
      </c>
      <c r="M2834">
        <v>1100</v>
      </c>
      <c r="N2834">
        <v>1078.9803657</v>
      </c>
      <c r="O2834">
        <v>1125.1199999999999</v>
      </c>
      <c r="P2834">
        <v>325.3</v>
      </c>
      <c r="Q2834">
        <v>1.4218047995094341</v>
      </c>
      <c r="R2834">
        <v>612.0079199999999</v>
      </c>
      <c r="S2834">
        <v>1128.916254024</v>
      </c>
      <c r="T2834">
        <v>2200</v>
      </c>
      <c r="U2834">
        <v>31.157075719087199</v>
      </c>
      <c r="V2834">
        <v>991</v>
      </c>
      <c r="W2834">
        <v>300</v>
      </c>
      <c r="X2834">
        <v>1862.7450980392159</v>
      </c>
      <c r="Y2834">
        <v>3390</v>
      </c>
      <c r="Z2834">
        <v>1080</v>
      </c>
      <c r="AA2834">
        <v>9139.0524780327632</v>
      </c>
      <c r="AB2834">
        <v>199</v>
      </c>
      <c r="AC2834">
        <v>1061.2672600000001</v>
      </c>
      <c r="AD2834">
        <v>1321.3816480800001</v>
      </c>
      <c r="AE2834">
        <v>1837</v>
      </c>
      <c r="AF2834">
        <v>986.18411511134718</v>
      </c>
      <c r="AG2834">
        <v>4320.105512172202</v>
      </c>
      <c r="AH2834">
        <v>1316.4449999999999</v>
      </c>
      <c r="AI2834">
        <v>1003</v>
      </c>
      <c r="AJ2834">
        <v>1446</v>
      </c>
      <c r="AK2834">
        <v>600</v>
      </c>
      <c r="AL2834">
        <v>43574.33203125</v>
      </c>
      <c r="AM2834">
        <v>31282.005859375</v>
      </c>
      <c r="AN2834">
        <v>12292.3271484375</v>
      </c>
      <c r="AO2834" s="5" t="s">
        <v>1315</v>
      </c>
    </row>
    <row r="2835" spans="1:41" ht="15" x14ac:dyDescent="0.25">
      <c r="A2835">
        <v>2020</v>
      </c>
      <c r="B2835" s="5" t="s">
        <v>1806</v>
      </c>
      <c r="C2835" s="5" t="s">
        <v>474</v>
      </c>
      <c r="D2835" s="5" t="s">
        <v>153</v>
      </c>
      <c r="E2835" s="5" t="s">
        <v>31</v>
      </c>
      <c r="F2835" s="5" t="s">
        <v>31</v>
      </c>
      <c r="G2835" s="5" t="s">
        <v>94</v>
      </c>
      <c r="H2835" s="5" t="s">
        <v>319</v>
      </c>
      <c r="I2835">
        <v>115.03304846576877</v>
      </c>
      <c r="J2835">
        <v>1594.5652715827005</v>
      </c>
      <c r="K2835">
        <v>58.450635013355367</v>
      </c>
      <c r="L2835">
        <v>471.70687905514859</v>
      </c>
      <c r="M2835">
        <v>905.59159865604136</v>
      </c>
      <c r="N2835">
        <v>1011.0934407573402</v>
      </c>
      <c r="O2835">
        <v>1230.539684491692</v>
      </c>
      <c r="P2835">
        <v>287.12592638139478</v>
      </c>
      <c r="Q2835">
        <v>1.333084658199333</v>
      </c>
      <c r="R2835">
        <v>435.11883243626227</v>
      </c>
      <c r="S2835">
        <v>993.66079522704126</v>
      </c>
      <c r="T2835">
        <v>1476.6476213900303</v>
      </c>
      <c r="U2835">
        <v>23.327423726139969</v>
      </c>
      <c r="V2835">
        <v>1056.2132291887024</v>
      </c>
      <c r="W2835">
        <v>256.36243426910249</v>
      </c>
      <c r="X2835">
        <v>1468.4440234934191</v>
      </c>
      <c r="Y2835">
        <v>2830.2412743308914</v>
      </c>
      <c r="Z2835">
        <v>871.63227651494844</v>
      </c>
      <c r="AA2835">
        <v>9752.9069870543462</v>
      </c>
      <c r="AB2835">
        <v>383.51820166657734</v>
      </c>
      <c r="AC2835">
        <v>738.81602656881182</v>
      </c>
      <c r="AD2835">
        <v>1286.9394200308946</v>
      </c>
      <c r="AE2835">
        <v>1143.6931157190063</v>
      </c>
      <c r="AF2835">
        <v>957.63418098779493</v>
      </c>
      <c r="AG2835">
        <v>4786.0698238547611</v>
      </c>
      <c r="AH2835">
        <v>1179.2671976378715</v>
      </c>
      <c r="AI2835">
        <v>513.75031827528142</v>
      </c>
      <c r="AJ2835">
        <v>1359.0793261853537</v>
      </c>
      <c r="AK2835">
        <v>498.36857221913522</v>
      </c>
      <c r="AL2835">
        <v>37687.125</v>
      </c>
      <c r="AM2835">
        <v>27435.591796875</v>
      </c>
      <c r="AN2835">
        <v>10251.5400390625</v>
      </c>
      <c r="AO2835" s="5" t="s">
        <v>3319</v>
      </c>
    </row>
    <row r="2836" spans="1:41" ht="15" x14ac:dyDescent="0.25">
      <c r="A2836">
        <v>2020</v>
      </c>
      <c r="B2836" s="5" t="s">
        <v>1807</v>
      </c>
      <c r="C2836" s="5" t="s">
        <v>474</v>
      </c>
      <c r="D2836" s="5" t="s">
        <v>153</v>
      </c>
      <c r="E2836" s="5" t="s">
        <v>31</v>
      </c>
      <c r="F2836" s="5" t="s">
        <v>31</v>
      </c>
      <c r="G2836" s="5" t="s">
        <v>94</v>
      </c>
      <c r="H2836" s="5" t="s">
        <v>319</v>
      </c>
      <c r="I2836">
        <v>103.5608182294409</v>
      </c>
      <c r="J2836">
        <v>3594.8723445337232</v>
      </c>
      <c r="K2836">
        <v>59.385610365463108</v>
      </c>
      <c r="L2836">
        <v>531.45088598244956</v>
      </c>
      <c r="M2836">
        <v>1048.4940032211368</v>
      </c>
      <c r="N2836">
        <v>995.46387544818674</v>
      </c>
      <c r="O2836">
        <v>1132.4735243116922</v>
      </c>
      <c r="P2836">
        <v>287.1533220813966</v>
      </c>
      <c r="Q2836">
        <v>1.4638150340779095</v>
      </c>
      <c r="R2836">
        <v>478.34444835773058</v>
      </c>
      <c r="S2836">
        <v>685.71641070876592</v>
      </c>
      <c r="T2836">
        <v>1811.764384031078</v>
      </c>
      <c r="U2836">
        <v>35.228751911715406</v>
      </c>
      <c r="V2836">
        <v>983.38544622131292</v>
      </c>
      <c r="W2836">
        <v>251.63394222653861</v>
      </c>
      <c r="X2836">
        <v>1610.457230249847</v>
      </c>
      <c r="Y2836">
        <v>2949.1498028950323</v>
      </c>
      <c r="Z2836">
        <v>855.55540357023131</v>
      </c>
      <c r="AA2836">
        <v>9716.1439346469651</v>
      </c>
      <c r="AB2836">
        <v>376.44437757090174</v>
      </c>
      <c r="AC2836">
        <v>869.64690433491739</v>
      </c>
      <c r="AD2836">
        <v>1413.1445136675202</v>
      </c>
      <c r="AE2836">
        <v>1289.3723199687838</v>
      </c>
      <c r="AF2836">
        <v>885.70874491933125</v>
      </c>
      <c r="AG2836">
        <v>4309.9861624561536</v>
      </c>
      <c r="AH2836">
        <v>1026.6664842842774</v>
      </c>
      <c r="AI2836">
        <v>504.27442022198335</v>
      </c>
      <c r="AJ2836">
        <v>1272.9650923787285</v>
      </c>
      <c r="AK2836">
        <v>519.37245675557563</v>
      </c>
      <c r="AL2836">
        <v>39599.28125</v>
      </c>
      <c r="AM2836">
        <v>29159.451171875</v>
      </c>
      <c r="AN2836">
        <v>10439.826171875</v>
      </c>
      <c r="AO2836" s="5" t="s">
        <v>3320</v>
      </c>
    </row>
    <row r="2837" spans="1:41" ht="15" x14ac:dyDescent="0.25">
      <c r="A2837">
        <v>2020</v>
      </c>
      <c r="B2837" s="5" t="s">
        <v>803</v>
      </c>
      <c r="C2837" s="5" t="s">
        <v>474</v>
      </c>
      <c r="D2837" s="5" t="s">
        <v>153</v>
      </c>
      <c r="E2837" s="5" t="s">
        <v>31</v>
      </c>
      <c r="F2837" s="5" t="s">
        <v>31</v>
      </c>
      <c r="G2837" s="5" t="s">
        <v>97</v>
      </c>
      <c r="H2837" s="5" t="s">
        <v>319</v>
      </c>
      <c r="I2837">
        <v>523.7064105609079</v>
      </c>
      <c r="J2837">
        <v>4473.778241294699</v>
      </c>
      <c r="K2837">
        <v>143.17517246261929</v>
      </c>
      <c r="L2837">
        <v>389.91965543999999</v>
      </c>
      <c r="M2837">
        <v>1167.3288</v>
      </c>
      <c r="N2837">
        <v>1145.388346622728</v>
      </c>
      <c r="O2837">
        <v>1320</v>
      </c>
      <c r="P2837">
        <v>353.15121010000001</v>
      </c>
      <c r="Q2837">
        <v>1.508534892279509</v>
      </c>
      <c r="R2837">
        <v>638.70243555396576</v>
      </c>
      <c r="S2837">
        <v>1189.810551063935</v>
      </c>
      <c r="T2837">
        <v>2299.7348621000001</v>
      </c>
      <c r="U2837">
        <v>32.101166270451259</v>
      </c>
      <c r="V2837">
        <v>24</v>
      </c>
      <c r="W2837">
        <v>319.29967829999993</v>
      </c>
      <c r="X2837">
        <v>2016.2952</v>
      </c>
      <c r="Y2837">
        <v>3632.6223</v>
      </c>
      <c r="Z2837">
        <v>1147.2271693199989</v>
      </c>
      <c r="AA2837">
        <v>9874.2564624423467</v>
      </c>
      <c r="AB2837">
        <v>199</v>
      </c>
      <c r="AC2837">
        <v>1126.5518300000001</v>
      </c>
      <c r="AD2837">
        <v>1403.63419233168</v>
      </c>
      <c r="AE2837">
        <v>1945.194264</v>
      </c>
      <c r="AF2837">
        <v>1062.244669515519</v>
      </c>
      <c r="AG2837">
        <v>4694.5727293599211</v>
      </c>
      <c r="AH2837">
        <v>1427.7585039178559</v>
      </c>
      <c r="AI2837">
        <v>1064.3916240000001</v>
      </c>
      <c r="AJ2837">
        <v>1565.1969033600001</v>
      </c>
      <c r="AK2837">
        <v>636.72479999999996</v>
      </c>
      <c r="AL2837">
        <v>45817.27734375</v>
      </c>
      <c r="AM2837">
        <v>32630.12109375</v>
      </c>
      <c r="AN2837">
        <v>13187.1533203125</v>
      </c>
      <c r="AO2837" s="5" t="s">
        <v>1316</v>
      </c>
    </row>
    <row r="2838" spans="1:41" ht="15" x14ac:dyDescent="0.25">
      <c r="A2838">
        <v>2020</v>
      </c>
      <c r="B2838" s="5" t="s">
        <v>1808</v>
      </c>
      <c r="C2838" s="5" t="s">
        <v>474</v>
      </c>
      <c r="D2838" s="5" t="s">
        <v>153</v>
      </c>
      <c r="E2838" s="5" t="s">
        <v>31</v>
      </c>
      <c r="F2838" s="5" t="s">
        <v>31</v>
      </c>
      <c r="G2838" s="5" t="s">
        <v>97</v>
      </c>
      <c r="H2838" s="5" t="s">
        <v>319</v>
      </c>
      <c r="I2838">
        <v>500</v>
      </c>
      <c r="J2838">
        <v>4089.6016986113468</v>
      </c>
      <c r="K2838">
        <v>76.117722207671974</v>
      </c>
      <c r="L2838">
        <v>608.52707333790272</v>
      </c>
      <c r="M2838">
        <v>1164.01527373824</v>
      </c>
      <c r="N2838">
        <v>1081.926563640196</v>
      </c>
      <c r="O2838">
        <v>1331.0169599999999</v>
      </c>
      <c r="P2838">
        <v>485.19913328784003</v>
      </c>
      <c r="Q2838">
        <v>1.5352407927059279</v>
      </c>
      <c r="R2838">
        <v>665.41789132691201</v>
      </c>
      <c r="S2838">
        <v>960.74869839462337</v>
      </c>
      <c r="T2838">
        <v>2607.027289400186</v>
      </c>
      <c r="U2838">
        <v>55.204040160000012</v>
      </c>
      <c r="V2838">
        <v>945</v>
      </c>
      <c r="W2838">
        <v>318.85904474394579</v>
      </c>
      <c r="X2838">
        <v>1895.3387121599999</v>
      </c>
      <c r="Y2838">
        <v>3598.645950000001</v>
      </c>
      <c r="Z2838">
        <v>1064.540429682444</v>
      </c>
      <c r="AA2838">
        <v>10859.166550063361</v>
      </c>
      <c r="AB2838">
        <v>374</v>
      </c>
      <c r="AC2838">
        <v>917.31513999999993</v>
      </c>
      <c r="AD2838">
        <v>1426.80591592925</v>
      </c>
      <c r="AE2838">
        <v>1738.302366342615</v>
      </c>
      <c r="AF2838">
        <v>963.36480857342235</v>
      </c>
      <c r="AG2838">
        <v>3972.7733298898802</v>
      </c>
      <c r="AH2838">
        <v>1427.7021762360141</v>
      </c>
      <c r="AI2838">
        <v>542.29851216000009</v>
      </c>
      <c r="AJ2838">
        <v>1854.895882028648</v>
      </c>
      <c r="AK2838">
        <v>611.84929489254978</v>
      </c>
      <c r="AL2838">
        <v>46137.1875</v>
      </c>
      <c r="AM2838">
        <v>33401.4140625</v>
      </c>
      <c r="AN2838">
        <v>12735.779296875</v>
      </c>
      <c r="AO2838" s="5" t="s">
        <v>3322</v>
      </c>
    </row>
    <row r="2839" spans="1:41" ht="15" x14ac:dyDescent="0.25">
      <c r="A2839">
        <v>2020</v>
      </c>
      <c r="B2839" s="5" t="s">
        <v>1806</v>
      </c>
      <c r="C2839" s="5" t="s">
        <v>474</v>
      </c>
      <c r="D2839" s="5" t="s">
        <v>153</v>
      </c>
      <c r="E2839" s="5" t="s">
        <v>31</v>
      </c>
      <c r="F2839" s="5" t="s">
        <v>31</v>
      </c>
      <c r="G2839" s="5" t="s">
        <v>97</v>
      </c>
      <c r="H2839" s="5" t="s">
        <v>319</v>
      </c>
      <c r="I2839">
        <v>127.4751638527312</v>
      </c>
      <c r="J2839">
        <v>1521.5177646953121</v>
      </c>
      <c r="K2839">
        <v>69</v>
      </c>
      <c r="L2839">
        <v>528.3954071186688</v>
      </c>
      <c r="M2839">
        <v>1015.58399285722</v>
      </c>
      <c r="N2839">
        <v>1172.0441531168569</v>
      </c>
      <c r="O2839">
        <v>1398</v>
      </c>
      <c r="P2839">
        <v>325.08</v>
      </c>
      <c r="Q2839">
        <v>1.5135375527999999</v>
      </c>
      <c r="R2839">
        <v>487.16535216802021</v>
      </c>
      <c r="S2839">
        <v>1123.7429222482911</v>
      </c>
      <c r="T2839">
        <v>1711.7074852822259</v>
      </c>
      <c r="U2839">
        <v>20</v>
      </c>
      <c r="V2839">
        <v>1194</v>
      </c>
      <c r="W2839">
        <v>281.53789342565739</v>
      </c>
      <c r="X2839">
        <v>1761.2271373802751</v>
      </c>
      <c r="Y2839">
        <v>3725</v>
      </c>
      <c r="Z2839">
        <v>948.94</v>
      </c>
      <c r="AA2839">
        <v>11082.8824541875</v>
      </c>
      <c r="AB2839">
        <v>374</v>
      </c>
      <c r="AC2839">
        <v>853.50421220059627</v>
      </c>
      <c r="AD2839">
        <v>1449.5250000000001</v>
      </c>
      <c r="AE2839">
        <v>1298.2772134285001</v>
      </c>
      <c r="AF2839">
        <v>1072.720211219646</v>
      </c>
      <c r="AG2839">
        <v>5433.9708209185119</v>
      </c>
      <c r="AH2839">
        <v>1331.125</v>
      </c>
      <c r="AI2839">
        <v>564.20737205126397</v>
      </c>
      <c r="AJ2839">
        <v>1548.7226319801191</v>
      </c>
      <c r="AK2839">
        <v>516</v>
      </c>
      <c r="AL2839">
        <v>42936.8671875</v>
      </c>
      <c r="AM2839">
        <v>31341.208984375</v>
      </c>
      <c r="AN2839">
        <v>11595.65625</v>
      </c>
      <c r="AO2839" s="5" t="s">
        <v>3323</v>
      </c>
    </row>
    <row r="2840" spans="1:41" ht="15" x14ac:dyDescent="0.25">
      <c r="A2840">
        <v>2020</v>
      </c>
      <c r="B2840" s="5" t="s">
        <v>1807</v>
      </c>
      <c r="C2840" s="5" t="s">
        <v>474</v>
      </c>
      <c r="D2840" s="5" t="s">
        <v>153</v>
      </c>
      <c r="E2840" s="5" t="s">
        <v>31</v>
      </c>
      <c r="F2840" s="5" t="s">
        <v>31</v>
      </c>
      <c r="G2840" s="5" t="s">
        <v>97</v>
      </c>
      <c r="H2840" s="5" t="s">
        <v>319</v>
      </c>
      <c r="I2840">
        <v>114.3204040682417</v>
      </c>
      <c r="J2840">
        <v>4089.6000000000008</v>
      </c>
      <c r="K2840">
        <v>67.276965435175867</v>
      </c>
      <c r="L2840">
        <v>593.47200000000009</v>
      </c>
      <c r="M2840">
        <v>1171.89650885994</v>
      </c>
      <c r="N2840">
        <v>1147</v>
      </c>
      <c r="O2840">
        <v>1398</v>
      </c>
      <c r="P2840">
        <v>324.11559341141452</v>
      </c>
      <c r="Q2840">
        <v>1.744010744184312</v>
      </c>
      <c r="R2840">
        <v>553.18915282532225</v>
      </c>
      <c r="S2840">
        <v>816.97260917456879</v>
      </c>
      <c r="T2840">
        <v>2212.659587420128</v>
      </c>
      <c r="U2840">
        <v>39.415684674240012</v>
      </c>
      <c r="V2840">
        <v>1101</v>
      </c>
      <c r="W2840">
        <v>276.0202008</v>
      </c>
      <c r="X2840">
        <v>1933.6691559323999</v>
      </c>
      <c r="Y2840">
        <v>3523.3249999999998</v>
      </c>
      <c r="Z2840">
        <v>1019.15</v>
      </c>
      <c r="AA2840">
        <v>11016.021385601271</v>
      </c>
      <c r="AB2840">
        <v>374</v>
      </c>
      <c r="AC2840">
        <v>1019.470840448604</v>
      </c>
      <c r="AD2840">
        <v>1767.823198576059</v>
      </c>
      <c r="AE2840">
        <v>1414.3275088992</v>
      </c>
      <c r="AF2840">
        <v>989.03203010708683</v>
      </c>
      <c r="AG2840">
        <v>5049</v>
      </c>
      <c r="AH2840">
        <v>1262.039906023077</v>
      </c>
      <c r="AI2840">
        <v>553.14448240319996</v>
      </c>
      <c r="AJ2840">
        <v>1557.3507302762489</v>
      </c>
      <c r="AK2840">
        <v>638.10716304563232</v>
      </c>
      <c r="AL2840">
        <v>46023.14453125</v>
      </c>
      <c r="AM2840">
        <v>33551.53515625</v>
      </c>
      <c r="AN2840">
        <v>12471.609375</v>
      </c>
      <c r="AO2840" s="5" t="s">
        <v>3321</v>
      </c>
    </row>
    <row r="2841" spans="1:41" ht="15" x14ac:dyDescent="0.25">
      <c r="A2841">
        <v>2020</v>
      </c>
      <c r="B2841" s="5" t="s">
        <v>803</v>
      </c>
      <c r="C2841" s="5" t="s">
        <v>505</v>
      </c>
      <c r="D2841" s="5" t="s">
        <v>9</v>
      </c>
      <c r="E2841" s="5" t="s">
        <v>1</v>
      </c>
      <c r="F2841" s="5" t="s">
        <v>188</v>
      </c>
      <c r="G2841" s="5" t="s">
        <v>87</v>
      </c>
      <c r="H2841" s="5" t="s">
        <v>503</v>
      </c>
      <c r="I2841">
        <v>46.246499999999997</v>
      </c>
      <c r="J2841">
        <v>15.72621517190297</v>
      </c>
      <c r="K2841">
        <v>159.69999999999999</v>
      </c>
      <c r="L2841">
        <v>64.477677</v>
      </c>
      <c r="M2841">
        <v>40</v>
      </c>
      <c r="N2841">
        <v>40</v>
      </c>
      <c r="O2841">
        <v>15</v>
      </c>
      <c r="P2841">
        <v>64.2</v>
      </c>
      <c r="Q2841">
        <v>2.0265</v>
      </c>
      <c r="R2841">
        <v>20</v>
      </c>
      <c r="S2841">
        <v>70</v>
      </c>
      <c r="T2841">
        <v>65</v>
      </c>
      <c r="U2841">
        <v>15</v>
      </c>
      <c r="V2841">
        <v>75</v>
      </c>
      <c r="W2841">
        <v>29.1</v>
      </c>
      <c r="X2841">
        <v>55</v>
      </c>
      <c r="Y2841">
        <v>15.5</v>
      </c>
      <c r="Z2841">
        <v>148</v>
      </c>
      <c r="AA2841">
        <v>37.915662480498668</v>
      </c>
      <c r="AB2841">
        <v>24.405861513600001</v>
      </c>
      <c r="AC2841">
        <v>39.5</v>
      </c>
      <c r="AD2841">
        <v>74.040000000000006</v>
      </c>
      <c r="AE2841">
        <v>200</v>
      </c>
      <c r="AF2841">
        <v>28.77309003895347</v>
      </c>
      <c r="AG2841">
        <v>10.199999999999999</v>
      </c>
      <c r="AH2841">
        <v>32.897856533206571</v>
      </c>
      <c r="AI2841">
        <v>35</v>
      </c>
      <c r="AJ2841">
        <v>5.3</v>
      </c>
      <c r="AK2841">
        <v>49</v>
      </c>
      <c r="AL2841">
        <v>50.931354522705078</v>
      </c>
      <c r="AM2841">
        <v>48.697975158691406</v>
      </c>
      <c r="AN2841">
        <v>54.095306396484375</v>
      </c>
      <c r="AO2841" s="5" t="s">
        <v>1317</v>
      </c>
    </row>
    <row r="2842" spans="1:41" ht="15" x14ac:dyDescent="0.25">
      <c r="A2842">
        <v>2020</v>
      </c>
      <c r="B2842" s="5" t="s">
        <v>1808</v>
      </c>
      <c r="C2842" s="5" t="s">
        <v>505</v>
      </c>
      <c r="D2842" s="5" t="s">
        <v>9</v>
      </c>
      <c r="E2842" s="5" t="s">
        <v>1</v>
      </c>
      <c r="F2842" s="5" t="s">
        <v>188</v>
      </c>
      <c r="G2842" s="5" t="s">
        <v>87</v>
      </c>
      <c r="H2842" s="5" t="s">
        <v>503</v>
      </c>
      <c r="I2842">
        <v>48.999000000000002</v>
      </c>
      <c r="J2842">
        <v>7.0549999999999997</v>
      </c>
      <c r="K2842">
        <v>158</v>
      </c>
      <c r="L2842">
        <v>69.747220891618767</v>
      </c>
      <c r="M2842">
        <v>25</v>
      </c>
      <c r="N2842">
        <v>40</v>
      </c>
      <c r="O2842">
        <v>15</v>
      </c>
      <c r="P2842">
        <v>58.7</v>
      </c>
      <c r="Q2842">
        <v>2.0299999999999998</v>
      </c>
      <c r="R2842">
        <v>20</v>
      </c>
      <c r="S2842">
        <v>70</v>
      </c>
      <c r="T2842">
        <v>70</v>
      </c>
      <c r="U2842">
        <v>15</v>
      </c>
      <c r="V2842">
        <v>40</v>
      </c>
      <c r="W2842">
        <v>29.128592574318489</v>
      </c>
      <c r="X2842">
        <v>55</v>
      </c>
      <c r="Y2842">
        <v>15.5</v>
      </c>
      <c r="Z2842">
        <v>74</v>
      </c>
      <c r="AA2842">
        <v>40</v>
      </c>
      <c r="AB2842">
        <v>24.405861513600001</v>
      </c>
      <c r="AC2842">
        <v>58.9</v>
      </c>
      <c r="AD2842">
        <v>36.73854</v>
      </c>
      <c r="AE2842">
        <v>140</v>
      </c>
      <c r="AF2842">
        <v>28.8</v>
      </c>
      <c r="AG2842">
        <v>20.6</v>
      </c>
      <c r="AH2842">
        <v>32.897856533206571</v>
      </c>
      <c r="AI2842">
        <v>35</v>
      </c>
      <c r="AJ2842">
        <v>1.75</v>
      </c>
      <c r="AK2842">
        <v>49</v>
      </c>
      <c r="AL2842">
        <v>44.181110382080078</v>
      </c>
      <c r="AM2842">
        <v>40.0635986328125</v>
      </c>
      <c r="AN2842">
        <v>50.014236450195312</v>
      </c>
      <c r="AO2842" s="5" t="s">
        <v>3324</v>
      </c>
    </row>
    <row r="2843" spans="1:41" ht="15" x14ac:dyDescent="0.25">
      <c r="A2843">
        <v>2020</v>
      </c>
      <c r="B2843" s="5" t="s">
        <v>803</v>
      </c>
      <c r="C2843" s="5" t="s">
        <v>505</v>
      </c>
      <c r="D2843" s="5" t="s">
        <v>9</v>
      </c>
      <c r="E2843" s="5" t="s">
        <v>1</v>
      </c>
      <c r="F2843" s="5" t="s">
        <v>190</v>
      </c>
      <c r="G2843" s="5" t="s">
        <v>87</v>
      </c>
      <c r="H2843" s="5" t="s">
        <v>503</v>
      </c>
      <c r="I2843">
        <v>107.9085</v>
      </c>
      <c r="J2843">
        <v>67.638784828097016</v>
      </c>
      <c r="K2843">
        <v>129.19999999999999</v>
      </c>
      <c r="L2843">
        <v>86.832961999999995</v>
      </c>
      <c r="M2843">
        <v>75</v>
      </c>
      <c r="N2843">
        <v>232</v>
      </c>
      <c r="O2843">
        <v>68</v>
      </c>
      <c r="P2843">
        <v>115.2</v>
      </c>
      <c r="Q2843">
        <v>19.016880531931559</v>
      </c>
      <c r="R2843">
        <v>120</v>
      </c>
      <c r="S2843">
        <v>59.376195440212442</v>
      </c>
      <c r="T2843">
        <v>80</v>
      </c>
      <c r="U2843">
        <v>30</v>
      </c>
      <c r="V2843">
        <v>75</v>
      </c>
      <c r="W2843">
        <v>87.4</v>
      </c>
      <c r="X2843">
        <v>90</v>
      </c>
      <c r="Y2843">
        <v>78.5</v>
      </c>
      <c r="Z2843">
        <v>156.80000000000001</v>
      </c>
      <c r="AA2843">
        <v>165.36</v>
      </c>
      <c r="AB2843">
        <v>37.964673465600001</v>
      </c>
      <c r="AC2843">
        <v>169.3</v>
      </c>
      <c r="AD2843">
        <v>117</v>
      </c>
      <c r="AE2843">
        <v>225</v>
      </c>
      <c r="AF2843">
        <v>84.750554980523262</v>
      </c>
      <c r="AG2843">
        <v>85.8</v>
      </c>
      <c r="AH2843">
        <v>61.046787796104987</v>
      </c>
      <c r="AI2843">
        <v>177.25559847313099</v>
      </c>
      <c r="AJ2843">
        <v>30.1</v>
      </c>
      <c r="AK2843">
        <v>128</v>
      </c>
      <c r="AL2843">
        <v>102.05004119873047</v>
      </c>
      <c r="AM2843">
        <v>108.77693176269531</v>
      </c>
      <c r="AN2843">
        <v>92.520271301269531</v>
      </c>
      <c r="AO2843" s="5" t="s">
        <v>1318</v>
      </c>
    </row>
    <row r="2844" spans="1:41" ht="15" x14ac:dyDescent="0.25">
      <c r="A2844">
        <v>2020</v>
      </c>
      <c r="B2844" s="5" t="s">
        <v>1808</v>
      </c>
      <c r="C2844" s="5" t="s">
        <v>505</v>
      </c>
      <c r="D2844" s="5" t="s">
        <v>9</v>
      </c>
      <c r="E2844" s="5" t="s">
        <v>1</v>
      </c>
      <c r="F2844" s="5" t="s">
        <v>190</v>
      </c>
      <c r="G2844" s="5" t="s">
        <v>87</v>
      </c>
      <c r="H2844" s="5" t="s">
        <v>503</v>
      </c>
      <c r="I2844">
        <v>114.331</v>
      </c>
      <c r="J2844">
        <v>76.31</v>
      </c>
      <c r="K2844">
        <v>127.8</v>
      </c>
      <c r="L2844">
        <v>84.226389554190618</v>
      </c>
      <c r="M2844">
        <v>70</v>
      </c>
      <c r="N2844">
        <v>232</v>
      </c>
      <c r="O2844">
        <v>66</v>
      </c>
      <c r="P2844">
        <v>119.9</v>
      </c>
      <c r="Q2844">
        <v>18.04</v>
      </c>
      <c r="R2844">
        <v>120</v>
      </c>
      <c r="S2844">
        <v>50</v>
      </c>
      <c r="T2844">
        <v>90</v>
      </c>
      <c r="U2844">
        <v>30</v>
      </c>
      <c r="V2844">
        <v>75</v>
      </c>
      <c r="W2844">
        <v>87.371407425681511</v>
      </c>
      <c r="X2844">
        <v>90</v>
      </c>
      <c r="Y2844">
        <v>78.5</v>
      </c>
      <c r="Z2844">
        <v>171</v>
      </c>
      <c r="AA2844">
        <v>226</v>
      </c>
      <c r="AB2844">
        <v>37.964673465600001</v>
      </c>
      <c r="AC2844">
        <v>149.9</v>
      </c>
      <c r="AD2844">
        <v>109.6656917</v>
      </c>
      <c r="AE2844">
        <v>273</v>
      </c>
      <c r="AF2844">
        <v>73.7</v>
      </c>
      <c r="AG2844">
        <v>137.80000000000001</v>
      </c>
      <c r="AH2844">
        <v>61.046787796104987</v>
      </c>
      <c r="AI2844">
        <v>130</v>
      </c>
      <c r="AJ2844">
        <v>33.67</v>
      </c>
      <c r="AK2844">
        <v>128</v>
      </c>
      <c r="AL2844">
        <v>105.55951690673828</v>
      </c>
      <c r="AM2844">
        <v>118.43396759033203</v>
      </c>
      <c r="AN2844">
        <v>87.320716857910156</v>
      </c>
      <c r="AO2844" s="5" t="s">
        <v>3325</v>
      </c>
    </row>
    <row r="2845" spans="1:41" ht="15" x14ac:dyDescent="0.25">
      <c r="A2845">
        <v>2020</v>
      </c>
      <c r="B2845" s="5" t="s">
        <v>803</v>
      </c>
      <c r="C2845" s="5" t="s">
        <v>505</v>
      </c>
      <c r="D2845" s="5" t="s">
        <v>9</v>
      </c>
      <c r="E2845" s="5" t="s">
        <v>192</v>
      </c>
      <c r="F2845" s="5" t="s">
        <v>188</v>
      </c>
      <c r="G2845" s="5" t="s">
        <v>87</v>
      </c>
      <c r="H2845" s="5" t="s">
        <v>503</v>
      </c>
      <c r="I2845">
        <v>0.4521</v>
      </c>
      <c r="J2845">
        <v>0.10005973641038381</v>
      </c>
      <c r="K2845">
        <v>0.61</v>
      </c>
      <c r="L2845">
        <v>0.39304470000000002</v>
      </c>
      <c r="M2845">
        <v>0.35</v>
      </c>
      <c r="N2845">
        <v>0.54</v>
      </c>
      <c r="O2845">
        <v>0.06</v>
      </c>
      <c r="P2845">
        <v>0.23</v>
      </c>
      <c r="Q2845">
        <v>8.6999999999999994E-3</v>
      </c>
      <c r="R2845">
        <v>0.14000000000000001</v>
      </c>
      <c r="S2845">
        <v>0.4</v>
      </c>
      <c r="T2845">
        <v>0.2</v>
      </c>
      <c r="U2845">
        <v>0.3</v>
      </c>
      <c r="V2845">
        <v>0.54</v>
      </c>
      <c r="W2845">
        <v>0.15</v>
      </c>
      <c r="X2845">
        <v>0.24</v>
      </c>
      <c r="Y2845">
        <v>7.0000000000000007E-2</v>
      </c>
      <c r="Z2845">
        <v>0.64</v>
      </c>
      <c r="AA2845">
        <v>0.16295667704384539</v>
      </c>
      <c r="AB2845">
        <v>0.144627327488</v>
      </c>
      <c r="AC2845">
        <v>0.25</v>
      </c>
      <c r="AD2845">
        <v>0.35199999999999998</v>
      </c>
      <c r="AE2845">
        <v>1.5</v>
      </c>
      <c r="AF2845">
        <v>0.1888302214439076</v>
      </c>
      <c r="AG2845">
        <v>0.06</v>
      </c>
      <c r="AH2845">
        <v>0.29640462295269299</v>
      </c>
      <c r="AI2845">
        <v>0.14000000000000001</v>
      </c>
      <c r="AJ2845">
        <v>0.02</v>
      </c>
      <c r="AK2845">
        <v>0.22</v>
      </c>
      <c r="AL2845">
        <v>0.30202502012252808</v>
      </c>
      <c r="AM2845">
        <v>0.32915833592414856</v>
      </c>
      <c r="AN2845">
        <v>0.26358601450920105</v>
      </c>
      <c r="AO2845" s="5" t="s">
        <v>1319</v>
      </c>
    </row>
    <row r="2846" spans="1:41" ht="15" x14ac:dyDescent="0.25">
      <c r="A2846">
        <v>2020</v>
      </c>
      <c r="B2846" s="5" t="s">
        <v>1808</v>
      </c>
      <c r="C2846" s="5" t="s">
        <v>505</v>
      </c>
      <c r="D2846" s="5" t="s">
        <v>9</v>
      </c>
      <c r="E2846" s="5" t="s">
        <v>192</v>
      </c>
      <c r="F2846" s="5" t="s">
        <v>188</v>
      </c>
      <c r="G2846" s="5" t="s">
        <v>87</v>
      </c>
      <c r="H2846" s="5" t="s">
        <v>503</v>
      </c>
      <c r="I2846">
        <v>0.47370000000000001</v>
      </c>
      <c r="J2846">
        <v>4.7E-2</v>
      </c>
      <c r="K2846">
        <v>0.6</v>
      </c>
      <c r="L2846">
        <v>0.3839136362690424</v>
      </c>
      <c r="M2846">
        <v>0.25</v>
      </c>
      <c r="N2846">
        <v>0.54</v>
      </c>
      <c r="O2846">
        <v>0.06</v>
      </c>
      <c r="P2846">
        <v>0.21345454545454551</v>
      </c>
      <c r="Q2846">
        <v>0.01</v>
      </c>
      <c r="R2846">
        <v>0.14000000000000001</v>
      </c>
      <c r="S2846">
        <v>0.4</v>
      </c>
      <c r="T2846">
        <v>0.4</v>
      </c>
      <c r="U2846">
        <v>0.3</v>
      </c>
      <c r="V2846">
        <v>0.28999999999999998</v>
      </c>
      <c r="W2846">
        <v>0.154</v>
      </c>
      <c r="X2846">
        <v>0.24</v>
      </c>
      <c r="Y2846">
        <v>7.0000000000000007E-2</v>
      </c>
      <c r="Z2846">
        <v>0.315</v>
      </c>
      <c r="AA2846">
        <v>0.2</v>
      </c>
      <c r="AB2846">
        <v>0.144627327488</v>
      </c>
      <c r="AC2846">
        <v>0.45</v>
      </c>
      <c r="AD2846">
        <v>0.17799999999999999</v>
      </c>
      <c r="AE2846">
        <v>0.5</v>
      </c>
      <c r="AF2846">
        <v>0.28000000000000003</v>
      </c>
      <c r="AG2846">
        <v>0.12</v>
      </c>
      <c r="AH2846">
        <v>0.29640462295269299</v>
      </c>
      <c r="AI2846">
        <v>0.14000000000000001</v>
      </c>
      <c r="AJ2846">
        <v>1.2999999999999999E-2</v>
      </c>
      <c r="AK2846">
        <v>0.22</v>
      </c>
      <c r="AL2846">
        <v>0.25617584586143494</v>
      </c>
      <c r="AM2846">
        <v>0.2556510865688324</v>
      </c>
      <c r="AN2846">
        <v>0.25691935420036316</v>
      </c>
      <c r="AO2846" s="5" t="s">
        <v>3326</v>
      </c>
    </row>
    <row r="2847" spans="1:41" ht="15" x14ac:dyDescent="0.25">
      <c r="A2847">
        <v>2020</v>
      </c>
      <c r="B2847" s="5" t="s">
        <v>1808</v>
      </c>
      <c r="C2847" s="5" t="s">
        <v>505</v>
      </c>
      <c r="D2847" s="5" t="s">
        <v>9</v>
      </c>
      <c r="E2847" s="5" t="s">
        <v>192</v>
      </c>
      <c r="F2847" s="5" t="s">
        <v>190</v>
      </c>
      <c r="G2847" s="5" t="s">
        <v>87</v>
      </c>
      <c r="H2847" s="5" t="s">
        <v>503</v>
      </c>
      <c r="I2847">
        <v>1.1052999999999999</v>
      </c>
      <c r="J2847">
        <v>1.4</v>
      </c>
      <c r="K2847">
        <v>1.1000000000000001</v>
      </c>
      <c r="L2847">
        <v>3.3280431818654792</v>
      </c>
      <c r="M2847">
        <v>2.2999999999999998</v>
      </c>
      <c r="N2847">
        <v>3</v>
      </c>
      <c r="O2847">
        <v>1.6</v>
      </c>
      <c r="P2847">
        <v>1.44</v>
      </c>
      <c r="Q2847">
        <v>0.56999999999999995</v>
      </c>
      <c r="R2847">
        <v>1.6</v>
      </c>
      <c r="S2847">
        <v>1.1399999999999999</v>
      </c>
      <c r="T2847">
        <v>1.1000000000000001</v>
      </c>
      <c r="U2847">
        <v>0.6</v>
      </c>
      <c r="V2847">
        <v>1.07</v>
      </c>
      <c r="W2847">
        <v>1.3859999999999999</v>
      </c>
      <c r="X2847">
        <v>2</v>
      </c>
      <c r="Y2847">
        <v>1.1299999999999999</v>
      </c>
      <c r="Z2847">
        <v>2.36</v>
      </c>
      <c r="AA2847">
        <v>2.21</v>
      </c>
      <c r="AB2847">
        <v>0.67794059759999992</v>
      </c>
      <c r="AC2847">
        <v>2.62</v>
      </c>
      <c r="AD2847">
        <v>2.3223942210000001</v>
      </c>
      <c r="AE2847">
        <v>3.2</v>
      </c>
      <c r="AF2847">
        <v>1.6</v>
      </c>
      <c r="AG2847">
        <v>1.38</v>
      </c>
      <c r="AH2847">
        <v>1.2390422227505891</v>
      </c>
      <c r="AI2847">
        <v>2.2200000000000002</v>
      </c>
      <c r="AJ2847">
        <v>0.53400000000000003</v>
      </c>
      <c r="AK2847">
        <v>2.11</v>
      </c>
      <c r="AL2847">
        <v>1.6669903993606567</v>
      </c>
      <c r="AM2847">
        <v>1.7145496606826782</v>
      </c>
      <c r="AN2847">
        <v>1.5996147394180298</v>
      </c>
      <c r="AO2847" s="5" t="s">
        <v>3327</v>
      </c>
    </row>
    <row r="2848" spans="1:41" ht="15" x14ac:dyDescent="0.25">
      <c r="A2848">
        <v>2020</v>
      </c>
      <c r="B2848" s="5" t="s">
        <v>803</v>
      </c>
      <c r="C2848" s="5" t="s">
        <v>505</v>
      </c>
      <c r="D2848" s="5" t="s">
        <v>9</v>
      </c>
      <c r="E2848" s="5" t="s">
        <v>192</v>
      </c>
      <c r="F2848" s="5" t="s">
        <v>190</v>
      </c>
      <c r="G2848" s="5" t="s">
        <v>87</v>
      </c>
      <c r="H2848" s="5" t="s">
        <v>503</v>
      </c>
      <c r="I2848">
        <v>1.0548999999999999</v>
      </c>
      <c r="J2848">
        <v>1.3469402635896159</v>
      </c>
      <c r="K2848">
        <v>1.1200000000000001</v>
      </c>
      <c r="L2848">
        <v>3.3248777</v>
      </c>
      <c r="M2848">
        <v>2.2000000000000002</v>
      </c>
      <c r="N2848">
        <v>3</v>
      </c>
      <c r="O2848">
        <v>1.6</v>
      </c>
      <c r="P2848">
        <v>1.4</v>
      </c>
      <c r="Q2848">
        <v>0.55654939693894745</v>
      </c>
      <c r="R2848">
        <v>1.5</v>
      </c>
      <c r="S2848">
        <v>1.259316338384693</v>
      </c>
      <c r="T2848">
        <v>0.85</v>
      </c>
      <c r="U2848">
        <v>0.6</v>
      </c>
      <c r="V2848">
        <v>1.07</v>
      </c>
      <c r="W2848">
        <v>1.39</v>
      </c>
      <c r="X2848">
        <v>2</v>
      </c>
      <c r="Y2848">
        <v>1.1299999999999999</v>
      </c>
      <c r="Z2848">
        <v>2.27</v>
      </c>
      <c r="AA2848">
        <v>2.2395999999999998</v>
      </c>
      <c r="AB2848">
        <v>0.67794059759999992</v>
      </c>
      <c r="AC2848">
        <v>2.82</v>
      </c>
      <c r="AD2848">
        <v>2.355</v>
      </c>
      <c r="AE2848">
        <v>3.55</v>
      </c>
      <c r="AF2848">
        <v>1.847184889278046</v>
      </c>
      <c r="AG2848">
        <v>1.23</v>
      </c>
      <c r="AH2848">
        <v>1.2390422227505891</v>
      </c>
      <c r="AI2848">
        <v>2.1225098724873002</v>
      </c>
      <c r="AJ2848">
        <v>0.53</v>
      </c>
      <c r="AK2848">
        <v>2.11</v>
      </c>
      <c r="AL2848">
        <v>1.6687535047531128</v>
      </c>
      <c r="AM2848">
        <v>1.7335324287414551</v>
      </c>
      <c r="AN2848">
        <v>1.5769840478897095</v>
      </c>
      <c r="AO2848" s="5" t="s">
        <v>1320</v>
      </c>
    </row>
    <row r="2849" spans="1:41" ht="15" x14ac:dyDescent="0.25">
      <c r="A2849">
        <v>2021</v>
      </c>
      <c r="B2849" s="5" t="s">
        <v>1807</v>
      </c>
      <c r="C2849" s="5" t="s">
        <v>363</v>
      </c>
      <c r="D2849" s="5" t="s">
        <v>91</v>
      </c>
      <c r="E2849" s="5" t="s">
        <v>92</v>
      </c>
      <c r="F2849" s="5" t="s">
        <v>93</v>
      </c>
      <c r="G2849" s="5" t="s">
        <v>94</v>
      </c>
      <c r="H2849" s="5" t="s">
        <v>319</v>
      </c>
      <c r="I2849">
        <v>9775.4454373613044</v>
      </c>
      <c r="J2849">
        <v>18138.164302125118</v>
      </c>
      <c r="K2849">
        <v>877.75424942218297</v>
      </c>
      <c r="L2849">
        <v>2983.3069127951544</v>
      </c>
      <c r="M2849">
        <v>35587.897986363445</v>
      </c>
      <c r="N2849">
        <v>7864.8895818708133</v>
      </c>
      <c r="O2849">
        <v>8590.8274563129344</v>
      </c>
      <c r="P2849">
        <v>12558.019471130769</v>
      </c>
      <c r="Q2849">
        <v>4334.0091112711807</v>
      </c>
      <c r="R2849">
        <v>7610.5183517390742</v>
      </c>
      <c r="S2849">
        <v>19834.405852580432</v>
      </c>
      <c r="T2849">
        <v>10665.242898099657</v>
      </c>
      <c r="U2849">
        <v>1984.9936459824548</v>
      </c>
      <c r="V2849">
        <v>6649.7815908032371</v>
      </c>
      <c r="W2849">
        <v>6620.1706040757417</v>
      </c>
      <c r="X2849">
        <v>11119.482753179933</v>
      </c>
      <c r="Y2849">
        <v>51613.007401264629</v>
      </c>
      <c r="Z2849">
        <v>12001.967441798017</v>
      </c>
      <c r="AA2849">
        <v>163028.73164500837</v>
      </c>
      <c r="AB2849">
        <v>0</v>
      </c>
      <c r="AC2849">
        <v>11254.818794548893</v>
      </c>
      <c r="AD2849">
        <v>19050.854909356454</v>
      </c>
      <c r="AE2849">
        <v>21181.667699675916</v>
      </c>
      <c r="AF2849">
        <v>34007.452349425126</v>
      </c>
      <c r="AG2849">
        <v>187719.90789419692</v>
      </c>
      <c r="AH2849">
        <v>39095.209520438708</v>
      </c>
      <c r="AI2849">
        <v>4453.2808967672436</v>
      </c>
      <c r="AJ2849">
        <v>40701.481665249703</v>
      </c>
      <c r="AK2849">
        <v>3088.1614202179667</v>
      </c>
      <c r="AL2849">
        <v>752391.4375</v>
      </c>
      <c r="AM2849">
        <v>593408.125</v>
      </c>
      <c r="AN2849">
        <v>158983.28125</v>
      </c>
      <c r="AO2849" s="5" t="s">
        <v>3329</v>
      </c>
    </row>
    <row r="2850" spans="1:41" ht="15" x14ac:dyDescent="0.25">
      <c r="A2850">
        <v>2021</v>
      </c>
      <c r="B2850" s="5" t="s">
        <v>803</v>
      </c>
      <c r="C2850" s="5" t="s">
        <v>363</v>
      </c>
      <c r="D2850" s="5" t="s">
        <v>91</v>
      </c>
      <c r="E2850" s="5" t="s">
        <v>92</v>
      </c>
      <c r="F2850" s="5" t="s">
        <v>93</v>
      </c>
      <c r="G2850" s="5" t="s">
        <v>94</v>
      </c>
      <c r="H2850" s="5" t="s">
        <v>319</v>
      </c>
      <c r="I2850">
        <v>10019</v>
      </c>
      <c r="J2850">
        <v>34021</v>
      </c>
      <c r="K2850">
        <v>847</v>
      </c>
      <c r="L2850">
        <v>2167.5</v>
      </c>
      <c r="M2850">
        <v>20816</v>
      </c>
      <c r="N2850">
        <v>8408</v>
      </c>
      <c r="O2850">
        <v>7675.8872000000001</v>
      </c>
      <c r="P2850">
        <v>14678.994000000001</v>
      </c>
      <c r="Q2850">
        <v>3660.7626032242911</v>
      </c>
      <c r="R2850">
        <v>6829.2083955531734</v>
      </c>
      <c r="S2850">
        <v>25421.865798220279</v>
      </c>
      <c r="T2850">
        <v>10870</v>
      </c>
      <c r="U2850">
        <v>1623.75</v>
      </c>
      <c r="V2850">
        <v>9037</v>
      </c>
      <c r="W2850">
        <v>5694</v>
      </c>
      <c r="X2850">
        <v>11167.91505026792</v>
      </c>
      <c r="Y2850">
        <v>44216.5</v>
      </c>
      <c r="Z2850">
        <v>13525.753236250819</v>
      </c>
      <c r="AA2850">
        <v>198181.06565407279</v>
      </c>
      <c r="AB2850">
        <v>1109</v>
      </c>
      <c r="AC2850">
        <v>10912.106809999999</v>
      </c>
      <c r="AD2850">
        <v>14406.712070809601</v>
      </c>
      <c r="AE2850">
        <v>13879.563764</v>
      </c>
      <c r="AF2850">
        <v>34948.066844806301</v>
      </c>
      <c r="AG2850">
        <v>171986</v>
      </c>
      <c r="AH2850">
        <v>30859.55360030293</v>
      </c>
      <c r="AI2850">
        <v>3518.328</v>
      </c>
      <c r="AJ2850">
        <v>37000.279851119732</v>
      </c>
      <c r="AK2850">
        <v>2524.9</v>
      </c>
      <c r="AL2850">
        <v>750005.625</v>
      </c>
      <c r="AM2850">
        <v>615094.5</v>
      </c>
      <c r="AN2850">
        <v>134911.15625</v>
      </c>
      <c r="AO2850" s="5" t="s">
        <v>1321</v>
      </c>
    </row>
    <row r="2851" spans="1:41" ht="15" x14ac:dyDescent="0.25">
      <c r="A2851">
        <v>2021</v>
      </c>
      <c r="B2851" s="5" t="s">
        <v>1808</v>
      </c>
      <c r="C2851" s="5" t="s">
        <v>363</v>
      </c>
      <c r="D2851" s="5" t="s">
        <v>91</v>
      </c>
      <c r="E2851" s="5" t="s">
        <v>92</v>
      </c>
      <c r="F2851" s="5" t="s">
        <v>93</v>
      </c>
      <c r="G2851" s="5" t="s">
        <v>94</v>
      </c>
      <c r="H2851" s="5" t="s">
        <v>319</v>
      </c>
      <c r="I2851">
        <v>8170.0554082368926</v>
      </c>
      <c r="J2851">
        <v>19955.276866518099</v>
      </c>
      <c r="K2851">
        <v>855.98914274635456</v>
      </c>
      <c r="L2851">
        <v>3079.4982894465238</v>
      </c>
      <c r="M2851">
        <v>19324.130888001317</v>
      </c>
      <c r="N2851">
        <v>8384.2664211035863</v>
      </c>
      <c r="O2851">
        <v>10054.49649024575</v>
      </c>
      <c r="P2851">
        <v>16447.342535878841</v>
      </c>
      <c r="Q2851">
        <v>4913.1662587434203</v>
      </c>
      <c r="R2851">
        <v>5889.8716068166623</v>
      </c>
      <c r="S2851">
        <v>17987.986505241301</v>
      </c>
      <c r="T2851">
        <v>11684.767454597828</v>
      </c>
      <c r="U2851">
        <v>1913.0841684270936</v>
      </c>
      <c r="V2851">
        <v>5238.0347662755839</v>
      </c>
      <c r="W2851">
        <v>4199.5033605580193</v>
      </c>
      <c r="X2851">
        <v>12711.049319874553</v>
      </c>
      <c r="Y2851">
        <v>43813.836242150981</v>
      </c>
      <c r="Z2851">
        <v>13479.916429742767</v>
      </c>
      <c r="AA2851">
        <v>161533.74688060174</v>
      </c>
      <c r="AB2851">
        <v>0</v>
      </c>
      <c r="AC2851">
        <v>11774.672097391698</v>
      </c>
      <c r="AD2851">
        <v>16633.558463857687</v>
      </c>
      <c r="AE2851">
        <v>20660.904212052672</v>
      </c>
      <c r="AF2851">
        <v>35544.502398903736</v>
      </c>
      <c r="AG2851">
        <v>142104.23341734571</v>
      </c>
      <c r="AH2851">
        <v>34871.052712006262</v>
      </c>
      <c r="AI2851">
        <v>3628.4946609885496</v>
      </c>
      <c r="AJ2851">
        <v>44454.081284913191</v>
      </c>
      <c r="AK2851">
        <v>2578.1774192188095</v>
      </c>
      <c r="AL2851">
        <v>681885.75</v>
      </c>
      <c r="AM2851">
        <v>547356.5</v>
      </c>
      <c r="AN2851">
        <v>134529.203125</v>
      </c>
      <c r="AO2851" s="5" t="s">
        <v>3330</v>
      </c>
    </row>
    <row r="2852" spans="1:41" ht="15" x14ac:dyDescent="0.25">
      <c r="A2852">
        <v>2021</v>
      </c>
      <c r="B2852" s="5" t="s">
        <v>1806</v>
      </c>
      <c r="C2852" s="5" t="s">
        <v>363</v>
      </c>
      <c r="D2852" s="5" t="s">
        <v>91</v>
      </c>
      <c r="E2852" s="5" t="s">
        <v>92</v>
      </c>
      <c r="F2852" s="5" t="s">
        <v>93</v>
      </c>
      <c r="G2852" s="5" t="s">
        <v>94</v>
      </c>
      <c r="H2852" s="5" t="s">
        <v>319</v>
      </c>
      <c r="I2852">
        <v>5835.1204183921791</v>
      </c>
      <c r="J2852">
        <v>28802.805707602445</v>
      </c>
      <c r="K2852">
        <v>1050.9001524587347</v>
      </c>
      <c r="L2852">
        <v>2783.1178349518786</v>
      </c>
      <c r="M2852">
        <v>13065.013516194422</v>
      </c>
      <c r="N2852">
        <v>6911.8913544206162</v>
      </c>
      <c r="O2852">
        <v>7883.8936513965937</v>
      </c>
      <c r="P2852">
        <v>11202.424224573624</v>
      </c>
      <c r="Q2852">
        <v>4060.4810783685912</v>
      </c>
      <c r="R2852">
        <v>7567.0651878619374</v>
      </c>
      <c r="S2852">
        <v>19592.164004401428</v>
      </c>
      <c r="T2852">
        <v>11159.252689258552</v>
      </c>
      <c r="U2852">
        <v>2326.5954165139183</v>
      </c>
      <c r="V2852">
        <v>5700.142417158947</v>
      </c>
      <c r="W2852">
        <v>4156.4654348011118</v>
      </c>
      <c r="X2852">
        <v>11470.171888113982</v>
      </c>
      <c r="Y2852">
        <v>55996.587940186524</v>
      </c>
      <c r="Z2852">
        <v>10572.205509291796</v>
      </c>
      <c r="AA2852">
        <v>148914.66135616088</v>
      </c>
      <c r="AB2852">
        <v>1260.8659321548735</v>
      </c>
      <c r="AC2852">
        <v>11638.929604186853</v>
      </c>
      <c r="AD2852">
        <v>18021.156667248226</v>
      </c>
      <c r="AE2852">
        <v>15707.904205420666</v>
      </c>
      <c r="AF2852">
        <v>35779.391161010964</v>
      </c>
      <c r="AG2852">
        <v>141906.9867395875</v>
      </c>
      <c r="AH2852">
        <v>36334.132445580028</v>
      </c>
      <c r="AI2852">
        <v>3186.980584673533</v>
      </c>
      <c r="AJ2852">
        <v>41638.832493650152</v>
      </c>
      <c r="AK2852">
        <v>2657.7811195210202</v>
      </c>
      <c r="AL2852">
        <v>667183.875</v>
      </c>
      <c r="AM2852">
        <v>537345.1875</v>
      </c>
      <c r="AN2852">
        <v>129838.7890625</v>
      </c>
      <c r="AO2852" s="5" t="s">
        <v>3328</v>
      </c>
    </row>
    <row r="2853" spans="1:41" ht="15" x14ac:dyDescent="0.25">
      <c r="A2853">
        <v>2021</v>
      </c>
      <c r="B2853" s="5" t="s">
        <v>1807</v>
      </c>
      <c r="C2853" s="5" t="s">
        <v>363</v>
      </c>
      <c r="D2853" s="5" t="s">
        <v>91</v>
      </c>
      <c r="E2853" s="5" t="s">
        <v>92</v>
      </c>
      <c r="F2853" s="5" t="s">
        <v>93</v>
      </c>
      <c r="G2853" s="5" t="s">
        <v>97</v>
      </c>
      <c r="H2853" s="5" t="s">
        <v>319</v>
      </c>
      <c r="I2853">
        <v>9428.4842399999998</v>
      </c>
      <c r="J2853">
        <v>20090.96</v>
      </c>
      <c r="K2853">
        <v>971.45658905929554</v>
      </c>
      <c r="L2853">
        <v>3291.2606999999998</v>
      </c>
      <c r="M2853">
        <v>38718.150086694222</v>
      </c>
      <c r="N2853">
        <v>8839</v>
      </c>
      <c r="O2853">
        <v>10422</v>
      </c>
      <c r="P2853">
        <v>13773.224612094669</v>
      </c>
      <c r="Q2853">
        <v>5294.9027478914486</v>
      </c>
      <c r="R2853">
        <v>8611.4172870524289</v>
      </c>
      <c r="S2853">
        <v>23872.211641951071</v>
      </c>
      <c r="T2853">
        <v>12283.950000067931</v>
      </c>
      <c r="U2853">
        <v>2134.9449295681129</v>
      </c>
      <c r="V2853">
        <v>7222</v>
      </c>
      <c r="W2853">
        <v>7049.7767445926402</v>
      </c>
      <c r="X2853">
        <v>12921.4558814635</v>
      </c>
      <c r="Y2853">
        <v>59776</v>
      </c>
      <c r="Z2853">
        <v>14765.049000000001</v>
      </c>
      <c r="AA2853">
        <v>179796.0890633958</v>
      </c>
      <c r="AB2853">
        <v>852</v>
      </c>
      <c r="AC2853">
        <v>12564.3</v>
      </c>
      <c r="AD2853">
        <v>23384.61211457516</v>
      </c>
      <c r="AE2853">
        <v>22556.220570649799</v>
      </c>
      <c r="AF2853">
        <v>37518.030832919452</v>
      </c>
      <c r="AG2853">
        <v>213270</v>
      </c>
      <c r="AH2853">
        <v>46966.496722300297</v>
      </c>
      <c r="AI2853">
        <v>4742.2699475207046</v>
      </c>
      <c r="AJ2853">
        <v>49309.535467155671</v>
      </c>
      <c r="AK2853">
        <v>3802.794766086809</v>
      </c>
      <c r="AL2853">
        <v>854228.625</v>
      </c>
      <c r="AM2853">
        <v>668241.4375</v>
      </c>
      <c r="AN2853">
        <v>185987.171875</v>
      </c>
      <c r="AO2853" s="5" t="s">
        <v>3331</v>
      </c>
    </row>
    <row r="2854" spans="1:41" ht="15" x14ac:dyDescent="0.25">
      <c r="A2854">
        <v>2021</v>
      </c>
      <c r="B2854" s="5" t="s">
        <v>1808</v>
      </c>
      <c r="C2854" s="5" t="s">
        <v>363</v>
      </c>
      <c r="D2854" s="5" t="s">
        <v>91</v>
      </c>
      <c r="E2854" s="5" t="s">
        <v>92</v>
      </c>
      <c r="F2854" s="5" t="s">
        <v>93</v>
      </c>
      <c r="G2854" s="5" t="s">
        <v>97</v>
      </c>
      <c r="H2854" s="5" t="s">
        <v>319</v>
      </c>
      <c r="I2854">
        <v>8921.4586854094105</v>
      </c>
      <c r="J2854">
        <v>21384.25</v>
      </c>
      <c r="K2854">
        <v>947.74238542675744</v>
      </c>
      <c r="L2854">
        <v>3437.4832000000001</v>
      </c>
      <c r="M2854">
        <v>21089.198179477218</v>
      </c>
      <c r="N2854">
        <v>9072.0341253867518</v>
      </c>
      <c r="O2854">
        <v>9749.2265615999986</v>
      </c>
      <c r="P2854">
        <v>17960.011234524209</v>
      </c>
      <c r="Q2854">
        <v>4983.705793227793</v>
      </c>
      <c r="R2854">
        <v>6503.4368517846851</v>
      </c>
      <c r="S2854">
        <v>22742.96434868289</v>
      </c>
      <c r="T2854">
        <v>12205.62776400996</v>
      </c>
      <c r="U2854">
        <v>2068.55058883536</v>
      </c>
      <c r="V2854">
        <v>5643</v>
      </c>
      <c r="W2854">
        <v>4509.0486558894281</v>
      </c>
      <c r="X2854">
        <v>13606.169879890451</v>
      </c>
      <c r="Y2854">
        <v>48648.480499999998</v>
      </c>
      <c r="Z2854">
        <v>14430.45183267822</v>
      </c>
      <c r="AA2854">
        <v>176889.1684687612</v>
      </c>
      <c r="AB2854">
        <v>948</v>
      </c>
      <c r="AC2854">
        <v>12573.17541</v>
      </c>
      <c r="AD2854">
        <v>17902.912699744131</v>
      </c>
      <c r="AE2854">
        <v>22599.546159959831</v>
      </c>
      <c r="AF2854">
        <v>38813.544559998001</v>
      </c>
      <c r="AG2854">
        <v>162131.87373350491</v>
      </c>
      <c r="AH2854">
        <v>38641.572778620859</v>
      </c>
      <c r="AI2854">
        <v>3884.518404161051</v>
      </c>
      <c r="AJ2854">
        <v>48648.095013716891</v>
      </c>
      <c r="AK2854">
        <v>2969.0969954866218</v>
      </c>
      <c r="AL2854">
        <v>753904.3125</v>
      </c>
      <c r="AM2854">
        <v>604708.25</v>
      </c>
      <c r="AN2854">
        <v>149196.078125</v>
      </c>
      <c r="AO2854" s="5" t="s">
        <v>3332</v>
      </c>
    </row>
    <row r="2855" spans="1:41" ht="15" x14ac:dyDescent="0.25">
      <c r="A2855">
        <v>2021</v>
      </c>
      <c r="B2855" s="5" t="s">
        <v>1806</v>
      </c>
      <c r="C2855" s="5" t="s">
        <v>363</v>
      </c>
      <c r="D2855" s="5" t="s">
        <v>91</v>
      </c>
      <c r="E2855" s="5" t="s">
        <v>92</v>
      </c>
      <c r="F2855" s="5" t="s">
        <v>93</v>
      </c>
      <c r="G2855" s="5" t="s">
        <v>97</v>
      </c>
      <c r="H2855" s="5" t="s">
        <v>319</v>
      </c>
      <c r="I2855">
        <v>6318.52</v>
      </c>
      <c r="J2855">
        <v>27478.513999999999</v>
      </c>
      <c r="K2855">
        <v>1173</v>
      </c>
      <c r="L2855">
        <v>3043.971071843886</v>
      </c>
      <c r="M2855">
        <v>14330.29999999999</v>
      </c>
      <c r="N2855">
        <v>7861.318255168615</v>
      </c>
      <c r="O2855">
        <v>9251.4</v>
      </c>
      <c r="P2855">
        <v>12412.8151</v>
      </c>
      <c r="Q2855">
        <v>4527.7480549050633</v>
      </c>
      <c r="R2855">
        <v>8304.5838607688402</v>
      </c>
      <c r="S2855">
        <v>21740</v>
      </c>
      <c r="T2855">
        <v>12269</v>
      </c>
      <c r="U2855">
        <v>1872</v>
      </c>
      <c r="V2855">
        <v>6671.9968952685567</v>
      </c>
      <c r="W2855">
        <v>4519.144878139612</v>
      </c>
      <c r="X2855">
        <v>13563.489624733391</v>
      </c>
      <c r="Y2855">
        <v>66524.66718156448</v>
      </c>
      <c r="Z2855">
        <v>11788.4653218966</v>
      </c>
      <c r="AA2855">
        <v>165549.90242952469</v>
      </c>
      <c r="AB2855">
        <v>1177</v>
      </c>
      <c r="AC2855">
        <v>13237.664199999999</v>
      </c>
      <c r="AD2855">
        <v>20494.972854806569</v>
      </c>
      <c r="AE2855">
        <v>17506.26452533072</v>
      </c>
      <c r="AF2855">
        <v>39132.88553381979</v>
      </c>
      <c r="AG2855">
        <v>158078.6638073244</v>
      </c>
      <c r="AH2855">
        <v>39987.387407709073</v>
      </c>
      <c r="AI2855">
        <v>4299.3398612566089</v>
      </c>
      <c r="AJ2855">
        <v>46442.18345231608</v>
      </c>
      <c r="AK2855">
        <v>2962</v>
      </c>
      <c r="AL2855">
        <v>742519.125</v>
      </c>
      <c r="AM2855">
        <v>596752.125</v>
      </c>
      <c r="AN2855">
        <v>145767.046875</v>
      </c>
      <c r="AO2855" s="5" t="s">
        <v>3333</v>
      </c>
    </row>
    <row r="2856" spans="1:41" ht="15" x14ac:dyDescent="0.25">
      <c r="A2856">
        <v>2021</v>
      </c>
      <c r="B2856" s="5" t="s">
        <v>803</v>
      </c>
      <c r="C2856" s="5" t="s">
        <v>363</v>
      </c>
      <c r="D2856" s="5" t="s">
        <v>91</v>
      </c>
      <c r="E2856" s="5" t="s">
        <v>92</v>
      </c>
      <c r="F2856" s="5" t="s">
        <v>93</v>
      </c>
      <c r="G2856" s="5" t="s">
        <v>97</v>
      </c>
      <c r="H2856" s="5" t="s">
        <v>319</v>
      </c>
      <c r="I2856">
        <v>10793.30843491755</v>
      </c>
      <c r="J2856">
        <v>37598.758430182548</v>
      </c>
      <c r="K2856">
        <v>948.83209867227595</v>
      </c>
      <c r="L2856">
        <v>2381.3642824020012</v>
      </c>
      <c r="M2856">
        <v>22531.907842559998</v>
      </c>
      <c r="N2856">
        <v>9103.9967315801659</v>
      </c>
      <c r="O2856">
        <v>9092.4599999999991</v>
      </c>
      <c r="P2856">
        <v>16286.264999999999</v>
      </c>
      <c r="Q2856">
        <v>3964.6058992919061</v>
      </c>
      <c r="R2856">
        <v>7336.3385450784863</v>
      </c>
      <c r="S2856">
        <v>27355.340105879361</v>
      </c>
      <c r="T2856">
        <v>11199.371870000001</v>
      </c>
      <c r="U2856">
        <v>1689.6807612375001</v>
      </c>
      <c r="V2856">
        <v>9833</v>
      </c>
      <c r="W2856">
        <v>4995.4828472971549</v>
      </c>
      <c r="X2856">
        <v>12429.97634453207</v>
      </c>
      <c r="Y2856">
        <v>48505.238960000002</v>
      </c>
      <c r="Z2856">
        <v>14683.785234540779</v>
      </c>
      <c r="AA2856">
        <v>225437.0986314177</v>
      </c>
      <c r="AB2856">
        <v>1109</v>
      </c>
      <c r="AC2856">
        <v>11838.19535</v>
      </c>
      <c r="AD2856">
        <v>15640.168964244111</v>
      </c>
      <c r="AE2856">
        <v>15023.68618492425</v>
      </c>
      <c r="AF2856">
        <v>38396.345154887793</v>
      </c>
      <c r="AG2856">
        <v>191076</v>
      </c>
      <c r="AH2856">
        <v>34491.03468924787</v>
      </c>
      <c r="AI2856">
        <v>3808.3513766284809</v>
      </c>
      <c r="AJ2856">
        <v>40851.298696649057</v>
      </c>
      <c r="AK2856">
        <v>2733.0329607839999</v>
      </c>
      <c r="AL2856">
        <v>831134</v>
      </c>
      <c r="AM2856">
        <v>684798.9375</v>
      </c>
      <c r="AN2856">
        <v>146334.953125</v>
      </c>
      <c r="AO2856" s="5" t="s">
        <v>1322</v>
      </c>
    </row>
    <row r="2857" spans="1:41" ht="15" x14ac:dyDescent="0.25">
      <c r="A2857">
        <v>2021</v>
      </c>
      <c r="B2857" s="5" t="s">
        <v>803</v>
      </c>
      <c r="C2857" s="5" t="s">
        <v>363</v>
      </c>
      <c r="D2857" s="5" t="s">
        <v>91</v>
      </c>
      <c r="E2857" s="5" t="s">
        <v>29</v>
      </c>
      <c r="F2857" s="5" t="s">
        <v>29</v>
      </c>
      <c r="G2857" s="5" t="s">
        <v>94</v>
      </c>
      <c r="H2857" s="5" t="s">
        <v>319</v>
      </c>
      <c r="I2857">
        <v>1000</v>
      </c>
      <c r="J2857">
        <v>0</v>
      </c>
      <c r="K2857">
        <v>80</v>
      </c>
      <c r="L2857">
        <v>110</v>
      </c>
      <c r="M2857">
        <v>180</v>
      </c>
      <c r="N2857">
        <v>56</v>
      </c>
      <c r="O2857">
        <v>0</v>
      </c>
      <c r="P2857">
        <v>0</v>
      </c>
      <c r="Q2857">
        <v>5.5945967264150953</v>
      </c>
      <c r="R2857">
        <v>29.492000000000001</v>
      </c>
      <c r="S2857">
        <v>0</v>
      </c>
      <c r="T2857">
        <v>600</v>
      </c>
      <c r="U2857">
        <v>0</v>
      </c>
      <c r="V2857">
        <v>780</v>
      </c>
      <c r="W2857">
        <v>0</v>
      </c>
      <c r="X2857">
        <v>99.7602599840354</v>
      </c>
      <c r="Y2857">
        <v>1450</v>
      </c>
      <c r="Z2857">
        <v>119.36808000000001</v>
      </c>
      <c r="AA2857">
        <v>2953.232271990913</v>
      </c>
      <c r="AB2857">
        <v>0</v>
      </c>
      <c r="AC2857">
        <v>10.870649999999999</v>
      </c>
      <c r="AD2857">
        <v>53.799591549600002</v>
      </c>
      <c r="AE2857">
        <v>0</v>
      </c>
      <c r="AF2857">
        <v>469.7772936169265</v>
      </c>
      <c r="AG2857">
        <v>9777</v>
      </c>
      <c r="AH2857">
        <v>1000</v>
      </c>
      <c r="AI2857">
        <v>97</v>
      </c>
      <c r="AJ2857">
        <v>1110</v>
      </c>
      <c r="AK2857">
        <v>0</v>
      </c>
      <c r="AL2857">
        <v>19981.89453125</v>
      </c>
      <c r="AM2857">
        <v>17871.3359375</v>
      </c>
      <c r="AN2857">
        <v>2110.559814453125</v>
      </c>
      <c r="AO2857" s="5" t="s">
        <v>1323</v>
      </c>
    </row>
    <row r="2858" spans="1:41" ht="15" x14ac:dyDescent="0.25">
      <c r="A2858">
        <v>2021</v>
      </c>
      <c r="B2858" s="5" t="s">
        <v>1806</v>
      </c>
      <c r="C2858" s="5" t="s">
        <v>363</v>
      </c>
      <c r="D2858" s="5" t="s">
        <v>91</v>
      </c>
      <c r="E2858" s="5" t="s">
        <v>29</v>
      </c>
      <c r="F2858" s="5" t="s">
        <v>29</v>
      </c>
      <c r="G2858" s="5" t="s">
        <v>94</v>
      </c>
      <c r="H2858" s="5" t="s">
        <v>319</v>
      </c>
      <c r="I2858">
        <v>0</v>
      </c>
      <c r="J2858">
        <v>1420.4827748830603</v>
      </c>
      <c r="K2858">
        <v>85.700318243321888</v>
      </c>
      <c r="L2858">
        <v>128.55047736498284</v>
      </c>
      <c r="M2858">
        <v>187.46944615726665</v>
      </c>
      <c r="N2858">
        <v>56.240833847179992</v>
      </c>
      <c r="O2858">
        <v>0</v>
      </c>
      <c r="P2858">
        <v>0</v>
      </c>
      <c r="Q2858">
        <v>6.1597103737387613</v>
      </c>
      <c r="R2858">
        <v>21.043745282267032</v>
      </c>
      <c r="S2858">
        <v>0</v>
      </c>
      <c r="T2858">
        <v>107.12539780415237</v>
      </c>
      <c r="U2858">
        <v>0</v>
      </c>
      <c r="V2858">
        <v>1124.8166769435998</v>
      </c>
      <c r="W2858">
        <v>0</v>
      </c>
      <c r="X2858">
        <v>83.20419246924456</v>
      </c>
      <c r="Y2858">
        <v>877.35700801600785</v>
      </c>
      <c r="Z2858">
        <v>64.27523868249142</v>
      </c>
      <c r="AA2858">
        <v>2500.3260247561939</v>
      </c>
      <c r="AB2858">
        <v>143.54803305756417</v>
      </c>
      <c r="AC2858">
        <v>56.179001067567434</v>
      </c>
      <c r="AD2858">
        <v>92.395655606081419</v>
      </c>
      <c r="AE2858"/>
      <c r="AF2858">
        <v>1508.3256010824664</v>
      </c>
      <c r="AG2858">
        <v>19195.004710122426</v>
      </c>
      <c r="AH2858">
        <v>2785.2603429079613</v>
      </c>
      <c r="AI2858">
        <v>0</v>
      </c>
      <c r="AJ2858">
        <v>1202.7529741944622</v>
      </c>
      <c r="AK2858"/>
      <c r="AL2858">
        <v>31646.21875</v>
      </c>
      <c r="AM2858">
        <v>28161.515625</v>
      </c>
      <c r="AN2858">
        <v>3484.703369140625</v>
      </c>
      <c r="AO2858" s="5" t="s">
        <v>3336</v>
      </c>
    </row>
    <row r="2859" spans="1:41" ht="15" x14ac:dyDescent="0.25">
      <c r="A2859">
        <v>2021</v>
      </c>
      <c r="B2859" s="5" t="s">
        <v>1807</v>
      </c>
      <c r="C2859" s="5" t="s">
        <v>363</v>
      </c>
      <c r="D2859" s="5" t="s">
        <v>91</v>
      </c>
      <c r="E2859" s="5" t="s">
        <v>29</v>
      </c>
      <c r="F2859" s="5" t="s">
        <v>29</v>
      </c>
      <c r="G2859" s="5" t="s">
        <v>94</v>
      </c>
      <c r="H2859" s="5" t="s">
        <v>319</v>
      </c>
      <c r="I2859">
        <v>0</v>
      </c>
      <c r="J2859">
        <v>892.87144540637871</v>
      </c>
      <c r="K2859">
        <v>84.602819221415231</v>
      </c>
      <c r="L2859">
        <v>149.11246887774433</v>
      </c>
      <c r="M2859">
        <v>189.69538372301696</v>
      </c>
      <c r="N2859">
        <v>56.049367734187584</v>
      </c>
      <c r="O2859">
        <v>0</v>
      </c>
      <c r="P2859">
        <v>0</v>
      </c>
      <c r="Q2859">
        <v>6.211089534759191</v>
      </c>
      <c r="R2859">
        <v>20.526790739653077</v>
      </c>
      <c r="S2859">
        <v>0</v>
      </c>
      <c r="T2859">
        <v>105.75352402676903</v>
      </c>
      <c r="U2859"/>
      <c r="V2859">
        <v>1110.4120022810748</v>
      </c>
      <c r="W2859">
        <v>0</v>
      </c>
      <c r="X2859">
        <v>31.72605720803071</v>
      </c>
      <c r="Y2859">
        <v>793.15143020076778</v>
      </c>
      <c r="Z2859">
        <v>63.45211441606142</v>
      </c>
      <c r="AA2859">
        <v>2631.2896076079387</v>
      </c>
      <c r="AB2859"/>
      <c r="AC2859">
        <v>11.104120022810749</v>
      </c>
      <c r="AD2859">
        <v>93.166343021387874</v>
      </c>
      <c r="AE2859"/>
      <c r="AF2859">
        <v>1290.7250741017826</v>
      </c>
      <c r="AG2859">
        <v>18772.308049991771</v>
      </c>
      <c r="AH2859">
        <v>2749.5916246959951</v>
      </c>
      <c r="AI2859">
        <v>0</v>
      </c>
      <c r="AJ2859">
        <v>1105.8610347659499</v>
      </c>
      <c r="AK2859">
        <v>0</v>
      </c>
      <c r="AL2859">
        <v>30157.611328125</v>
      </c>
      <c r="AM2859">
        <v>26903.07421875</v>
      </c>
      <c r="AN2859">
        <v>3254.53564453125</v>
      </c>
      <c r="AO2859" s="5" t="s">
        <v>3335</v>
      </c>
    </row>
    <row r="2860" spans="1:41" ht="15" x14ac:dyDescent="0.25">
      <c r="A2860">
        <v>2021</v>
      </c>
      <c r="B2860" s="5" t="s">
        <v>1808</v>
      </c>
      <c r="C2860" s="5" t="s">
        <v>363</v>
      </c>
      <c r="D2860" s="5" t="s">
        <v>91</v>
      </c>
      <c r="E2860" s="5" t="s">
        <v>29</v>
      </c>
      <c r="F2860" s="5" t="s">
        <v>29</v>
      </c>
      <c r="G2860" s="5" t="s">
        <v>94</v>
      </c>
      <c r="H2860" s="5" t="s">
        <v>319</v>
      </c>
      <c r="I2860">
        <v>0</v>
      </c>
      <c r="J2860">
        <v>1003.1646015879421</v>
      </c>
      <c r="K2860">
        <v>82.504977614106465</v>
      </c>
      <c r="L2860">
        <v>134.070588622923</v>
      </c>
      <c r="M2860">
        <v>184.99162949412934</v>
      </c>
      <c r="N2860">
        <v>56.722172109698192</v>
      </c>
      <c r="O2860">
        <v>0</v>
      </c>
      <c r="P2860">
        <v>0</v>
      </c>
      <c r="Q2860">
        <v>5.5857086014821045</v>
      </c>
      <c r="R2860">
        <v>30.415459997440347</v>
      </c>
      <c r="S2860">
        <v>0</v>
      </c>
      <c r="T2860">
        <v>1443.8371082468632</v>
      </c>
      <c r="U2860"/>
      <c r="V2860">
        <v>649.72669871108837</v>
      </c>
      <c r="W2860">
        <v>0</v>
      </c>
      <c r="X2860">
        <v>53.377138834010289</v>
      </c>
      <c r="Y2860">
        <v>1392.2714972380465</v>
      </c>
      <c r="Z2860">
        <v>357.53532049073038</v>
      </c>
      <c r="AA2860">
        <v>2607.160499600885</v>
      </c>
      <c r="AB2860"/>
      <c r="AC2860">
        <v>11.045353878088504</v>
      </c>
      <c r="AD2860">
        <v>53.543513150281719</v>
      </c>
      <c r="AE2860"/>
      <c r="AF2860">
        <v>1107.720352584945</v>
      </c>
      <c r="AG2860">
        <v>13605.733699123384</v>
      </c>
      <c r="AH2860">
        <v>1954.7658676813567</v>
      </c>
      <c r="AI2860">
        <v>100.03728535710408</v>
      </c>
      <c r="AJ2860">
        <v>998.05240107564407</v>
      </c>
      <c r="AK2860"/>
      <c r="AL2860">
        <v>25832.26171875</v>
      </c>
      <c r="AM2860">
        <v>21959.205078125</v>
      </c>
      <c r="AN2860">
        <v>3873.0576171875</v>
      </c>
      <c r="AO2860" s="5" t="s">
        <v>3334</v>
      </c>
    </row>
    <row r="2861" spans="1:41" ht="15" x14ac:dyDescent="0.25">
      <c r="A2861">
        <v>2021</v>
      </c>
      <c r="B2861" s="5" t="s">
        <v>803</v>
      </c>
      <c r="C2861" s="5" t="s">
        <v>363</v>
      </c>
      <c r="D2861" s="5" t="s">
        <v>91</v>
      </c>
      <c r="E2861" s="5" t="s">
        <v>29</v>
      </c>
      <c r="F2861" s="5" t="s">
        <v>29</v>
      </c>
      <c r="G2861" s="5" t="s">
        <v>97</v>
      </c>
      <c r="H2861" s="5" t="s">
        <v>319</v>
      </c>
      <c r="I2861">
        <v>1077.284003884374</v>
      </c>
      <c r="J2861">
        <v>0</v>
      </c>
      <c r="K2861">
        <v>85.576739451839998</v>
      </c>
      <c r="L2861">
        <v>120.853550664</v>
      </c>
      <c r="M2861">
        <v>194.8377888</v>
      </c>
      <c r="N2861">
        <v>60.635563388259918</v>
      </c>
      <c r="O2861">
        <v>0</v>
      </c>
      <c r="P2861">
        <v>0</v>
      </c>
      <c r="Q2861">
        <v>6.0589482547075466</v>
      </c>
      <c r="R2861">
        <v>31.682046269424038</v>
      </c>
      <c r="S2861">
        <v>0</v>
      </c>
      <c r="T2861">
        <v>618.18059999999991</v>
      </c>
      <c r="U2861">
        <v>0</v>
      </c>
      <c r="V2861">
        <v>849</v>
      </c>
      <c r="W2861">
        <v>0</v>
      </c>
      <c r="X2861">
        <v>110.1433879706146</v>
      </c>
      <c r="Y2861">
        <v>1582.472</v>
      </c>
      <c r="Z2861">
        <v>129.58799557882011</v>
      </c>
      <c r="AA2861">
        <v>3302.7960210798301</v>
      </c>
      <c r="AB2861">
        <v>0</v>
      </c>
      <c r="AC2861">
        <v>11.79322</v>
      </c>
      <c r="AD2861">
        <v>58.405741567359463</v>
      </c>
      <c r="AE2861"/>
      <c r="AF2861">
        <v>516.12958140845501</v>
      </c>
      <c r="AG2861">
        <v>10862</v>
      </c>
      <c r="AH2861">
        <v>1117.677693461816</v>
      </c>
      <c r="AI2861">
        <v>104.99591952</v>
      </c>
      <c r="AJ2861">
        <v>1225.529691552</v>
      </c>
      <c r="AK2861"/>
      <c r="AL2861">
        <v>22065.640625</v>
      </c>
      <c r="AM2861">
        <v>19775.822265625</v>
      </c>
      <c r="AN2861">
        <v>2289.817626953125</v>
      </c>
      <c r="AO2861" s="5" t="s">
        <v>1324</v>
      </c>
    </row>
    <row r="2862" spans="1:41" ht="15" x14ac:dyDescent="0.25">
      <c r="A2862">
        <v>2021</v>
      </c>
      <c r="B2862" s="5" t="s">
        <v>1808</v>
      </c>
      <c r="C2862" s="5" t="s">
        <v>363</v>
      </c>
      <c r="D2862" s="5" t="s">
        <v>91</v>
      </c>
      <c r="E2862" s="5" t="s">
        <v>29</v>
      </c>
      <c r="F2862" s="5" t="s">
        <v>29</v>
      </c>
      <c r="G2862" s="5" t="s">
        <v>97</v>
      </c>
      <c r="H2862" s="5" t="s">
        <v>319</v>
      </c>
      <c r="I2862">
        <v>0</v>
      </c>
      <c r="J2862">
        <v>1075</v>
      </c>
      <c r="K2862">
        <v>91.529610496656062</v>
      </c>
      <c r="L2862">
        <v>149.65600000000001</v>
      </c>
      <c r="M2862">
        <v>201.79687499999989</v>
      </c>
      <c r="N2862">
        <v>61.375134710653661</v>
      </c>
      <c r="O2862">
        <v>0</v>
      </c>
      <c r="P2862">
        <v>0</v>
      </c>
      <c r="Q2862">
        <v>5.9848571331074156</v>
      </c>
      <c r="R2862">
        <v>33.583927904711238</v>
      </c>
      <c r="S2862">
        <v>0</v>
      </c>
      <c r="T2862">
        <v>1508.1976054381239</v>
      </c>
      <c r="U2862"/>
      <c r="V2862">
        <v>700</v>
      </c>
      <c r="W2862">
        <v>0</v>
      </c>
      <c r="X2862">
        <v>57.143387970614619</v>
      </c>
      <c r="Y2862">
        <v>1543.05</v>
      </c>
      <c r="Z2862">
        <v>382.74689963497877</v>
      </c>
      <c r="AA2862">
        <v>2854.997557754185</v>
      </c>
      <c r="AB2862">
        <v>139</v>
      </c>
      <c r="AC2862">
        <v>11.7944</v>
      </c>
      <c r="AD2862">
        <v>57.629571185862709</v>
      </c>
      <c r="AE2862">
        <v>0</v>
      </c>
      <c r="AF2862">
        <v>1209.597838297449</v>
      </c>
      <c r="AG2862">
        <v>15523.27502924838</v>
      </c>
      <c r="AH2862">
        <v>2166.1298316688308</v>
      </c>
      <c r="AI2862">
        <v>107.09583791039999</v>
      </c>
      <c r="AJ2862">
        <v>1092.2135073495319</v>
      </c>
      <c r="AK2862"/>
      <c r="AL2862">
        <v>28971.794921875</v>
      </c>
      <c r="AM2862">
        <v>24643.2734375</v>
      </c>
      <c r="AN2862">
        <v>4328.5224609375</v>
      </c>
      <c r="AO2862" s="5" t="s">
        <v>3338</v>
      </c>
    </row>
    <row r="2863" spans="1:41" ht="15" x14ac:dyDescent="0.25">
      <c r="A2863">
        <v>2021</v>
      </c>
      <c r="B2863" s="5" t="s">
        <v>1806</v>
      </c>
      <c r="C2863" s="5" t="s">
        <v>363</v>
      </c>
      <c r="D2863" s="5" t="s">
        <v>91</v>
      </c>
      <c r="E2863" s="5" t="s">
        <v>29</v>
      </c>
      <c r="F2863" s="5" t="s">
        <v>29</v>
      </c>
      <c r="G2863" s="5" t="s">
        <v>97</v>
      </c>
      <c r="H2863" s="5" t="s">
        <v>319</v>
      </c>
      <c r="I2863">
        <v>0</v>
      </c>
      <c r="J2863">
        <v>1355.172</v>
      </c>
      <c r="K2863">
        <v>97</v>
      </c>
      <c r="L2863">
        <v>140.5991257202719</v>
      </c>
      <c r="M2863">
        <v>205.62499999999989</v>
      </c>
      <c r="N2863">
        <v>63.96615211927066</v>
      </c>
      <c r="O2863">
        <v>0</v>
      </c>
      <c r="P2863">
        <v>0</v>
      </c>
      <c r="Q2863">
        <v>6.8685498405720011</v>
      </c>
      <c r="R2863">
        <v>23.094759078007002</v>
      </c>
      <c r="S2863">
        <v>0</v>
      </c>
      <c r="T2863">
        <v>118.9</v>
      </c>
      <c r="U2863"/>
      <c r="V2863">
        <v>1248.1200413516231</v>
      </c>
      <c r="W2863">
        <v>0</v>
      </c>
      <c r="X2863">
        <v>98.389909233989599</v>
      </c>
      <c r="Y2863">
        <v>1186</v>
      </c>
      <c r="Z2863">
        <v>71.669664536811865</v>
      </c>
      <c r="AA2863">
        <v>2779.637180588898</v>
      </c>
      <c r="AB2863">
        <v>134</v>
      </c>
      <c r="AC2863">
        <v>63.895789999999998</v>
      </c>
      <c r="AD2863">
        <v>103.02824760858</v>
      </c>
      <c r="AE2863">
        <v>0</v>
      </c>
      <c r="AF2863">
        <v>1649.696408451191</v>
      </c>
      <c r="AG2863">
        <v>21383.179942435891</v>
      </c>
      <c r="AH2863">
        <v>3068</v>
      </c>
      <c r="AI2863">
        <v>0</v>
      </c>
      <c r="AJ2863">
        <v>1341.499531329951</v>
      </c>
      <c r="AK2863">
        <v>0</v>
      </c>
      <c r="AL2863">
        <v>35138.34375</v>
      </c>
      <c r="AM2863">
        <v>31313.400390625</v>
      </c>
      <c r="AN2863">
        <v>3824.943115234375</v>
      </c>
      <c r="AO2863" s="5" t="s">
        <v>3337</v>
      </c>
    </row>
    <row r="2864" spans="1:41" ht="15" x14ac:dyDescent="0.25">
      <c r="A2864">
        <v>2021</v>
      </c>
      <c r="B2864" s="5" t="s">
        <v>1807</v>
      </c>
      <c r="C2864" s="5" t="s">
        <v>363</v>
      </c>
      <c r="D2864" s="5" t="s">
        <v>91</v>
      </c>
      <c r="E2864" s="5" t="s">
        <v>29</v>
      </c>
      <c r="F2864" s="5" t="s">
        <v>29</v>
      </c>
      <c r="G2864" s="5" t="s">
        <v>97</v>
      </c>
      <c r="H2864" s="5" t="s">
        <v>319</v>
      </c>
      <c r="I2864">
        <v>0</v>
      </c>
      <c r="J2864">
        <v>989</v>
      </c>
      <c r="K2864">
        <v>93.817850759072456</v>
      </c>
      <c r="L2864">
        <v>164.50470000000001</v>
      </c>
      <c r="M2864">
        <v>206.28124999999989</v>
      </c>
      <c r="N2864">
        <v>62</v>
      </c>
      <c r="O2864">
        <v>0</v>
      </c>
      <c r="P2864">
        <v>0</v>
      </c>
      <c r="Q2864">
        <v>7.6388140769063533</v>
      </c>
      <c r="R2864">
        <v>23.22637597776291</v>
      </c>
      <c r="S2864">
        <v>0</v>
      </c>
      <c r="T2864">
        <v>123.6398679213838</v>
      </c>
      <c r="U2864"/>
      <c r="V2864">
        <v>1206</v>
      </c>
      <c r="W2864">
        <v>0</v>
      </c>
      <c r="X2864">
        <v>35.821340000000014</v>
      </c>
      <c r="Y2864">
        <v>929</v>
      </c>
      <c r="Z2864">
        <v>78.06</v>
      </c>
      <c r="AA2864">
        <v>2901.915360975881</v>
      </c>
      <c r="AB2864">
        <v>139</v>
      </c>
      <c r="AC2864">
        <v>12.4</v>
      </c>
      <c r="AD2864">
        <v>114.5822111535953</v>
      </c>
      <c r="AE2864">
        <v>0</v>
      </c>
      <c r="AF2864">
        <v>1423.9662125206021</v>
      </c>
      <c r="AG2864">
        <v>21322</v>
      </c>
      <c r="AH2864">
        <v>3335.4786541141711</v>
      </c>
      <c r="AI2864">
        <v>0</v>
      </c>
      <c r="AJ2864">
        <v>1341.499531329951</v>
      </c>
      <c r="AK2864">
        <v>0</v>
      </c>
      <c r="AL2864">
        <v>34509.83203125</v>
      </c>
      <c r="AM2864">
        <v>30461.2109375</v>
      </c>
      <c r="AN2864">
        <v>4048.62109375</v>
      </c>
      <c r="AO2864" s="5" t="s">
        <v>3339</v>
      </c>
    </row>
    <row r="2865" spans="1:41" ht="15" x14ac:dyDescent="0.25">
      <c r="A2865">
        <v>2021</v>
      </c>
      <c r="B2865" s="5" t="s">
        <v>1806</v>
      </c>
      <c r="C2865" s="5" t="s">
        <v>363</v>
      </c>
      <c r="D2865" s="5" t="s">
        <v>91</v>
      </c>
      <c r="E2865" s="5" t="s">
        <v>154</v>
      </c>
      <c r="F2865" s="5" t="s">
        <v>154</v>
      </c>
      <c r="G2865" s="5" t="s">
        <v>94</v>
      </c>
      <c r="H2865" s="5" t="s">
        <v>319</v>
      </c>
      <c r="I2865">
        <v>2455.3141176711724</v>
      </c>
      <c r="J2865">
        <v>6787.4652048710941</v>
      </c>
      <c r="K2865">
        <v>568.83586234004906</v>
      </c>
      <c r="L2865">
        <v>1392.6301714539807</v>
      </c>
      <c r="M2865">
        <v>4623.5321692272164</v>
      </c>
      <c r="N2865">
        <v>5469.287184890999</v>
      </c>
      <c r="O2865">
        <v>6078.8306983966258</v>
      </c>
      <c r="P2865">
        <v>978.05488195191106</v>
      </c>
      <c r="Q2865">
        <v>2814.9876407986139</v>
      </c>
      <c r="R2865">
        <v>4874.5245227507949</v>
      </c>
      <c r="S2865">
        <v>4626.7459311613411</v>
      </c>
      <c r="T2865">
        <v>7632.6845935458559</v>
      </c>
      <c r="U2865">
        <v>1537.3923772583955</v>
      </c>
      <c r="V2865">
        <v>1519.0381408628805</v>
      </c>
      <c r="W2865">
        <v>2153.2204958634625</v>
      </c>
      <c r="X2865">
        <v>7032.9569545837803</v>
      </c>
      <c r="Y2865">
        <v>27584.789934569235</v>
      </c>
      <c r="Z2865">
        <v>6995.2884766111492</v>
      </c>
      <c r="AA2865">
        <v>67004.897491474141</v>
      </c>
      <c r="AB2865">
        <v>505.63187763559915</v>
      </c>
      <c r="AC2865">
        <v>7644.7884030051737</v>
      </c>
      <c r="AD2865">
        <v>10089.913577702779</v>
      </c>
      <c r="AE2865">
        <v>9795.5463752116921</v>
      </c>
      <c r="AF2865">
        <v>18179.180007364655</v>
      </c>
      <c r="AG2865">
        <v>57590.414376209039</v>
      </c>
      <c r="AH2865">
        <v>11676.668360652608</v>
      </c>
      <c r="AI2865">
        <v>674.89000616615988</v>
      </c>
      <c r="AJ2865">
        <v>23496.558728291573</v>
      </c>
      <c r="AK2865">
        <v>1701.1513171299396</v>
      </c>
      <c r="AL2865">
        <v>303485.1875</v>
      </c>
      <c r="AM2865">
        <v>246120.171875</v>
      </c>
      <c r="AN2865">
        <v>57365.06640625</v>
      </c>
      <c r="AO2865" s="5" t="s">
        <v>3341</v>
      </c>
    </row>
    <row r="2866" spans="1:41" ht="15" x14ac:dyDescent="0.25">
      <c r="A2866">
        <v>2021</v>
      </c>
      <c r="B2866" s="5" t="s">
        <v>803</v>
      </c>
      <c r="C2866" s="5" t="s">
        <v>363</v>
      </c>
      <c r="D2866" s="5" t="s">
        <v>91</v>
      </c>
      <c r="E2866" s="5" t="s">
        <v>154</v>
      </c>
      <c r="F2866" s="5" t="s">
        <v>154</v>
      </c>
      <c r="G2866" s="5" t="s">
        <v>94</v>
      </c>
      <c r="H2866" s="5" t="s">
        <v>319</v>
      </c>
      <c r="I2866">
        <v>4882</v>
      </c>
      <c r="J2866">
        <v>15969.75</v>
      </c>
      <c r="K2866">
        <v>512</v>
      </c>
      <c r="L2866">
        <v>810</v>
      </c>
      <c r="M2866">
        <v>3778</v>
      </c>
      <c r="N2866">
        <v>6962</v>
      </c>
      <c r="O2866">
        <v>6487.7232000000004</v>
      </c>
      <c r="P2866">
        <v>6566</v>
      </c>
      <c r="Q2866">
        <v>3344.27724099846</v>
      </c>
      <c r="R2866">
        <v>5068.6758037742529</v>
      </c>
      <c r="S2866">
        <v>6106.2257982202818</v>
      </c>
      <c r="T2866">
        <v>6025</v>
      </c>
      <c r="U2866">
        <v>1092.75</v>
      </c>
      <c r="V2866">
        <v>1382</v>
      </c>
      <c r="W2866">
        <v>1215</v>
      </c>
      <c r="X2866">
        <v>8263.3346495971346</v>
      </c>
      <c r="Y2866">
        <v>22750</v>
      </c>
      <c r="Z2866">
        <v>8134.0346469188171</v>
      </c>
      <c r="AA2866">
        <v>91620.376432529345</v>
      </c>
      <c r="AB2866">
        <v>629</v>
      </c>
      <c r="AC2866">
        <v>7758.8223900000003</v>
      </c>
      <c r="AD2866">
        <v>8156.9459158000009</v>
      </c>
      <c r="AE2866">
        <v>4083.338964</v>
      </c>
      <c r="AF2866">
        <v>16849.388204292001</v>
      </c>
      <c r="AG2866">
        <v>73973</v>
      </c>
      <c r="AH2866">
        <v>12388.000000000009</v>
      </c>
      <c r="AI2866">
        <v>737</v>
      </c>
      <c r="AJ2866">
        <v>17705</v>
      </c>
      <c r="AK2866">
        <v>1695.9</v>
      </c>
      <c r="AL2866">
        <v>344945.59375</v>
      </c>
      <c r="AM2866">
        <v>288951.4375</v>
      </c>
      <c r="AN2866">
        <v>55994.125</v>
      </c>
      <c r="AO2866" s="5" t="s">
        <v>1325</v>
      </c>
    </row>
    <row r="2867" spans="1:41" ht="15" x14ac:dyDescent="0.25">
      <c r="A2867">
        <v>2021</v>
      </c>
      <c r="B2867" s="5" t="s">
        <v>1808</v>
      </c>
      <c r="C2867" s="5" t="s">
        <v>363</v>
      </c>
      <c r="D2867" s="5" t="s">
        <v>91</v>
      </c>
      <c r="E2867" s="5" t="s">
        <v>154</v>
      </c>
      <c r="F2867" s="5" t="s">
        <v>154</v>
      </c>
      <c r="G2867" s="5" t="s">
        <v>94</v>
      </c>
      <c r="H2867" s="5" t="s">
        <v>319</v>
      </c>
      <c r="I2867">
        <v>3756.0391058821965</v>
      </c>
      <c r="J2867">
        <v>9407.3510219609725</v>
      </c>
      <c r="K2867">
        <v>515.65611008816541</v>
      </c>
      <c r="L2867">
        <v>1539.7491447232619</v>
      </c>
      <c r="M2867">
        <v>4280.9512431464454</v>
      </c>
      <c r="N2867">
        <v>6952.805059498839</v>
      </c>
      <c r="O2867">
        <v>7509.208442778141</v>
      </c>
      <c r="P2867">
        <v>3254.8213668765002</v>
      </c>
      <c r="Q2867">
        <v>3459.1097011189358</v>
      </c>
      <c r="R2867">
        <v>3788.8759959830004</v>
      </c>
      <c r="S2867">
        <v>3884.2762382198862</v>
      </c>
      <c r="T2867">
        <v>5775.3484329874527</v>
      </c>
      <c r="U2867">
        <v>1275.7332163581211</v>
      </c>
      <c r="V2867">
        <v>1050.907152359681</v>
      </c>
      <c r="W2867">
        <v>1118.973758891319</v>
      </c>
      <c r="X2867">
        <v>9004.5434944341905</v>
      </c>
      <c r="Y2867">
        <v>18439.862496752794</v>
      </c>
      <c r="Z2867">
        <v>7714.6521676441989</v>
      </c>
      <c r="AA2867">
        <v>69867.897342152399</v>
      </c>
      <c r="AB2867"/>
      <c r="AC2867">
        <v>8106.964883167605</v>
      </c>
      <c r="AD2867">
        <v>8805.6619286874266</v>
      </c>
      <c r="AE2867">
        <v>5663.7841540319168</v>
      </c>
      <c r="AF2867">
        <v>15616.687636751711</v>
      </c>
      <c r="AG2867">
        <v>53028.946351548351</v>
      </c>
      <c r="AH2867">
        <v>11965.562437978479</v>
      </c>
      <c r="AI2867">
        <v>760.07710626995583</v>
      </c>
      <c r="AJ2867">
        <v>19221.935496092276</v>
      </c>
      <c r="AK2867">
        <v>1755.1902675180975</v>
      </c>
      <c r="AL2867">
        <v>287521.53125</v>
      </c>
      <c r="AM2867">
        <v>232146.125</v>
      </c>
      <c r="AN2867">
        <v>55375.44921875</v>
      </c>
      <c r="AO2867" s="5" t="s">
        <v>3340</v>
      </c>
    </row>
    <row r="2868" spans="1:41" ht="15" x14ac:dyDescent="0.25">
      <c r="A2868">
        <v>2021</v>
      </c>
      <c r="B2868" s="5" t="s">
        <v>1807</v>
      </c>
      <c r="C2868" s="5" t="s">
        <v>363</v>
      </c>
      <c r="D2868" s="5" t="s">
        <v>91</v>
      </c>
      <c r="E2868" s="5" t="s">
        <v>154</v>
      </c>
      <c r="F2868" s="5" t="s">
        <v>154</v>
      </c>
      <c r="G2868" s="5" t="s">
        <v>94</v>
      </c>
      <c r="H2868" s="5" t="s">
        <v>319</v>
      </c>
      <c r="I2868">
        <v>4866.7771757119108</v>
      </c>
      <c r="J2868">
        <v>8584.855125321239</v>
      </c>
      <c r="K2868">
        <v>518.19226773116827</v>
      </c>
      <c r="L2868">
        <v>1610.6261709276923</v>
      </c>
      <c r="M2868">
        <v>5739.3760465913119</v>
      </c>
      <c r="N2868">
        <v>6417.1238379443448</v>
      </c>
      <c r="O2868">
        <v>6439.5892705603992</v>
      </c>
      <c r="P2868">
        <v>3489.8662928833783</v>
      </c>
      <c r="Q2868">
        <v>3107.7006322820248</v>
      </c>
      <c r="R2868">
        <v>4569.255615661602</v>
      </c>
      <c r="S2868">
        <v>4154.256275461752</v>
      </c>
      <c r="T2868">
        <v>7085.4861097935254</v>
      </c>
      <c r="U2868">
        <v>1308.1710922111329</v>
      </c>
      <c r="V2868">
        <v>1499.5849706995848</v>
      </c>
      <c r="W2868">
        <v>1068.1105926703672</v>
      </c>
      <c r="X2868">
        <v>7936.6506751011075</v>
      </c>
      <c r="Y2868">
        <v>21912.130178346542</v>
      </c>
      <c r="Z2868">
        <v>10162.913658972504</v>
      </c>
      <c r="AA2868">
        <v>70514.520379534501</v>
      </c>
      <c r="AB2868"/>
      <c r="AC2868">
        <v>7660.0450058309616</v>
      </c>
      <c r="AD2868">
        <v>10706.233088405013</v>
      </c>
      <c r="AE2868">
        <v>12014.65786468123</v>
      </c>
      <c r="AF2868">
        <v>15867.620398051904</v>
      </c>
      <c r="AG2868">
        <v>56552.754508555008</v>
      </c>
      <c r="AH2868">
        <v>14604.561668096803</v>
      </c>
      <c r="AI2868">
        <v>666.24720136864494</v>
      </c>
      <c r="AJ2868">
        <v>21603.711906104432</v>
      </c>
      <c r="AK2868">
        <v>1631.8178101989877</v>
      </c>
      <c r="AL2868">
        <v>312292.84375</v>
      </c>
      <c r="AM2868">
        <v>251742.328125</v>
      </c>
      <c r="AN2868">
        <v>60550.5234375</v>
      </c>
      <c r="AO2868" s="5" t="s">
        <v>3342</v>
      </c>
    </row>
    <row r="2869" spans="1:41" ht="15" x14ac:dyDescent="0.25">
      <c r="A2869">
        <v>2021</v>
      </c>
      <c r="B2869" s="5" t="s">
        <v>1808</v>
      </c>
      <c r="C2869" s="5" t="s">
        <v>363</v>
      </c>
      <c r="D2869" s="5" t="s">
        <v>91</v>
      </c>
      <c r="E2869" s="5" t="s">
        <v>154</v>
      </c>
      <c r="F2869" s="5" t="s">
        <v>154</v>
      </c>
      <c r="G2869" s="5" t="s">
        <v>97</v>
      </c>
      <c r="H2869" s="5" t="s">
        <v>319</v>
      </c>
      <c r="I2869">
        <v>4101.4835309594882</v>
      </c>
      <c r="J2869">
        <v>10081</v>
      </c>
      <c r="K2869">
        <v>570.63258650783609</v>
      </c>
      <c r="L2869">
        <v>1718.7416000000001</v>
      </c>
      <c r="M2869">
        <v>4669.8468749999984</v>
      </c>
      <c r="N2869">
        <v>7523.1489075978934</v>
      </c>
      <c r="O2869">
        <v>7281.2173615999991</v>
      </c>
      <c r="P2869">
        <v>3554.168595197184</v>
      </c>
      <c r="Q2869">
        <v>3706.2938377146279</v>
      </c>
      <c r="R2869">
        <v>4183.5743500079416</v>
      </c>
      <c r="S2869">
        <v>4158.2958169354624</v>
      </c>
      <c r="T2869">
        <v>6032.7904217524956</v>
      </c>
      <c r="U2869">
        <v>1379.4054330939839</v>
      </c>
      <c r="V2869">
        <v>1132</v>
      </c>
      <c r="W2869">
        <v>1201.4532887131711</v>
      </c>
      <c r="X2869">
        <v>9639.8970353366167</v>
      </c>
      <c r="Y2869">
        <v>20436.84</v>
      </c>
      <c r="Z2869">
        <v>8258.6503478182676</v>
      </c>
      <c r="AA2869">
        <v>76509.549875353405</v>
      </c>
      <c r="AB2869">
        <v>261</v>
      </c>
      <c r="AC2869">
        <v>8656.741399999999</v>
      </c>
      <c r="AD2869">
        <v>9477.6470780618401</v>
      </c>
      <c r="AE2869">
        <v>6195.2250547884714</v>
      </c>
      <c r="AF2869">
        <v>17052.96067071478</v>
      </c>
      <c r="AG2869">
        <v>60502.648143067767</v>
      </c>
      <c r="AH2869">
        <v>13259.368898406719</v>
      </c>
      <c r="AI2869">
        <v>813.70755195840013</v>
      </c>
      <c r="AJ2869">
        <v>21035.426159595201</v>
      </c>
      <c r="AK2869">
        <v>2021.3233235804159</v>
      </c>
      <c r="AL2869">
        <v>315415.03125</v>
      </c>
      <c r="AM2869">
        <v>256027.828125</v>
      </c>
      <c r="AN2869">
        <v>59387.1796875</v>
      </c>
      <c r="AO2869" s="5" t="s">
        <v>3343</v>
      </c>
    </row>
    <row r="2870" spans="1:41" ht="15" x14ac:dyDescent="0.25">
      <c r="A2870">
        <v>2021</v>
      </c>
      <c r="B2870" s="5" t="s">
        <v>803</v>
      </c>
      <c r="C2870" s="5" t="s">
        <v>363</v>
      </c>
      <c r="D2870" s="5" t="s">
        <v>91</v>
      </c>
      <c r="E2870" s="5" t="s">
        <v>154</v>
      </c>
      <c r="F2870" s="5" t="s">
        <v>154</v>
      </c>
      <c r="G2870" s="5" t="s">
        <v>97</v>
      </c>
      <c r="H2870" s="5" t="s">
        <v>319</v>
      </c>
      <c r="I2870">
        <v>5259.3005069635165</v>
      </c>
      <c r="J2870">
        <v>17649.180577890362</v>
      </c>
      <c r="K2870">
        <v>547.69113249177599</v>
      </c>
      <c r="L2870">
        <v>889.92160034400024</v>
      </c>
      <c r="M2870">
        <v>4089.4287004799999</v>
      </c>
      <c r="N2870">
        <v>7538.2998626618846</v>
      </c>
      <c r="O2870">
        <v>7046.6049999999996</v>
      </c>
      <c r="P2870">
        <v>7285</v>
      </c>
      <c r="Q2870">
        <v>3621.8522520013312</v>
      </c>
      <c r="R2870">
        <v>5445.0705730328882</v>
      </c>
      <c r="S2870">
        <v>6570.6382371550553</v>
      </c>
      <c r="T2870">
        <v>6207.5635249999996</v>
      </c>
      <c r="U2870">
        <v>1137.1200319274999</v>
      </c>
      <c r="V2870">
        <v>1503</v>
      </c>
      <c r="W2870">
        <v>1320.3201347544141</v>
      </c>
      <c r="X2870">
        <v>9223.0848828004928</v>
      </c>
      <c r="Y2870">
        <v>24676.3256</v>
      </c>
      <c r="Z2870">
        <v>8830.444838041165</v>
      </c>
      <c r="AA2870">
        <v>104438.20564878909</v>
      </c>
      <c r="AB2870">
        <v>629</v>
      </c>
      <c r="AC2870">
        <v>8417.2980300000017</v>
      </c>
      <c r="AD2870">
        <v>8855.317696936776</v>
      </c>
      <c r="AE2870">
        <v>4419.9374148146826</v>
      </c>
      <c r="AF2870">
        <v>18511.89446368007</v>
      </c>
      <c r="AG2870">
        <v>82184</v>
      </c>
      <c r="AH2870">
        <v>13845.791266604991</v>
      </c>
      <c r="AI2870">
        <v>797.7525019200001</v>
      </c>
      <c r="AJ2870">
        <v>19547.750620655999</v>
      </c>
      <c r="AK2870">
        <v>1835.696700144</v>
      </c>
      <c r="AL2870">
        <v>382323.46875</v>
      </c>
      <c r="AM2870">
        <v>321354.59375</v>
      </c>
      <c r="AN2870">
        <v>60968.890625</v>
      </c>
      <c r="AO2870" s="5" t="s">
        <v>1326</v>
      </c>
    </row>
    <row r="2871" spans="1:41" ht="15" x14ac:dyDescent="0.25">
      <c r="A2871">
        <v>2021</v>
      </c>
      <c r="B2871" s="5" t="s">
        <v>1806</v>
      </c>
      <c r="C2871" s="5" t="s">
        <v>363</v>
      </c>
      <c r="D2871" s="5" t="s">
        <v>91</v>
      </c>
      <c r="E2871" s="5" t="s">
        <v>154</v>
      </c>
      <c r="F2871" s="5" t="s">
        <v>154</v>
      </c>
      <c r="G2871" s="5" t="s">
        <v>97</v>
      </c>
      <c r="H2871" s="5" t="s">
        <v>319</v>
      </c>
      <c r="I2871">
        <v>2658.72</v>
      </c>
      <c r="J2871">
        <v>6475.3919999999998</v>
      </c>
      <c r="K2871">
        <v>643</v>
      </c>
      <c r="L2871">
        <v>1523.157195302945</v>
      </c>
      <c r="M2871">
        <v>5071.2999999999984</v>
      </c>
      <c r="N2871">
        <v>6220.5559932368842</v>
      </c>
      <c r="O2871">
        <v>6809.4</v>
      </c>
      <c r="P2871">
        <v>1083.731</v>
      </c>
      <c r="Q2871">
        <v>3138.9272771414039</v>
      </c>
      <c r="R2871">
        <v>5349.6166182752304</v>
      </c>
      <c r="S2871">
        <v>5134</v>
      </c>
      <c r="T2871">
        <v>8469.4</v>
      </c>
      <c r="U2871">
        <v>1237</v>
      </c>
      <c r="V2871">
        <v>1685.556398701525</v>
      </c>
      <c r="W2871">
        <v>2311.099521068274</v>
      </c>
      <c r="X2871">
        <v>8316.552037492982</v>
      </c>
      <c r="Y2871">
        <v>31909</v>
      </c>
      <c r="Z2871">
        <v>7800.0484904230243</v>
      </c>
      <c r="AA2871">
        <v>74490.007504925423</v>
      </c>
      <c r="AB2871">
        <v>472</v>
      </c>
      <c r="AC2871">
        <v>8694.8854200000005</v>
      </c>
      <c r="AD2871">
        <v>11251.02806634897</v>
      </c>
      <c r="AE2871">
        <v>10917.01501180679</v>
      </c>
      <c r="AF2871">
        <v>19883.059695608448</v>
      </c>
      <c r="AG2871">
        <v>64139.604244180242</v>
      </c>
      <c r="AH2871">
        <v>12862</v>
      </c>
      <c r="AI2871">
        <v>723.67197061904653</v>
      </c>
      <c r="AJ2871">
        <v>26207.062628949701</v>
      </c>
      <c r="AK2871">
        <v>1723</v>
      </c>
      <c r="AL2871">
        <v>337199.8125</v>
      </c>
      <c r="AM2871">
        <v>273413.34375</v>
      </c>
      <c r="AN2871">
        <v>63786.44921875</v>
      </c>
      <c r="AO2871" s="5" t="s">
        <v>3344</v>
      </c>
    </row>
    <row r="2872" spans="1:41" ht="15" x14ac:dyDescent="0.25">
      <c r="A2872">
        <v>2021</v>
      </c>
      <c r="B2872" s="5" t="s">
        <v>1807</v>
      </c>
      <c r="C2872" s="5" t="s">
        <v>363</v>
      </c>
      <c r="D2872" s="5" t="s">
        <v>91</v>
      </c>
      <c r="E2872" s="5" t="s">
        <v>154</v>
      </c>
      <c r="F2872" s="5" t="s">
        <v>154</v>
      </c>
      <c r="G2872" s="5" t="s">
        <v>97</v>
      </c>
      <c r="H2872" s="5" t="s">
        <v>319</v>
      </c>
      <c r="I2872">
        <v>4694.04</v>
      </c>
      <c r="J2872">
        <v>9509.1200000000008</v>
      </c>
      <c r="K2872">
        <v>573.20043314712143</v>
      </c>
      <c r="L2872">
        <v>1776.8841</v>
      </c>
      <c r="M2872">
        <v>6241.1938649999965</v>
      </c>
      <c r="N2872">
        <v>7213</v>
      </c>
      <c r="O2872">
        <v>7809</v>
      </c>
      <c r="P2872">
        <v>3831.5996883510261</v>
      </c>
      <c r="Q2872">
        <v>3822.058465561483</v>
      </c>
      <c r="R2872">
        <v>5170.1822371505577</v>
      </c>
      <c r="S2872">
        <v>5109.1827188261777</v>
      </c>
      <c r="T2872">
        <v>8283.8711507327171</v>
      </c>
      <c r="U2872">
        <v>1406.993541755864</v>
      </c>
      <c r="V2872">
        <v>1629</v>
      </c>
      <c r="W2872">
        <v>1137.42404345664</v>
      </c>
      <c r="X2872">
        <v>9230.0274001675007</v>
      </c>
      <c r="Y2872">
        <v>25374</v>
      </c>
      <c r="Z2872">
        <v>12502.61</v>
      </c>
      <c r="AA2872">
        <v>77766.874945871561</v>
      </c>
      <c r="AB2872">
        <v>313</v>
      </c>
      <c r="AC2872">
        <v>8551.4</v>
      </c>
      <c r="AD2872">
        <v>13167.242811211479</v>
      </c>
      <c r="AE2872">
        <v>12794.33124525831</v>
      </c>
      <c r="AF2872">
        <v>17505.629799322269</v>
      </c>
      <c r="AG2872">
        <v>64207</v>
      </c>
      <c r="AH2872">
        <v>17716.523158967961</v>
      </c>
      <c r="AI2872">
        <v>709.48232413632013</v>
      </c>
      <c r="AJ2872">
        <v>26207.062628949701</v>
      </c>
      <c r="AK2872">
        <v>2009.43777977576</v>
      </c>
      <c r="AL2872">
        <v>356261.375</v>
      </c>
      <c r="AM2872">
        <v>283961.78125</v>
      </c>
      <c r="AN2872">
        <v>72299.5859375</v>
      </c>
      <c r="AO2872" s="5" t="s">
        <v>3345</v>
      </c>
    </row>
    <row r="2873" spans="1:41" ht="15" x14ac:dyDescent="0.25">
      <c r="A2873">
        <v>2021</v>
      </c>
      <c r="B2873" s="5" t="s">
        <v>1808</v>
      </c>
      <c r="C2873" s="5" t="s">
        <v>363</v>
      </c>
      <c r="D2873" s="5" t="s">
        <v>91</v>
      </c>
      <c r="E2873" s="5" t="s">
        <v>696</v>
      </c>
      <c r="F2873" s="5" t="s">
        <v>696</v>
      </c>
      <c r="G2873" s="5" t="s">
        <v>97</v>
      </c>
      <c r="H2873" s="5" t="s">
        <v>319</v>
      </c>
      <c r="I2873">
        <v>6521.4586854094086</v>
      </c>
      <c r="J2873"/>
      <c r="K2873"/>
      <c r="L2873"/>
      <c r="M2873">
        <v>21089.198179477218</v>
      </c>
      <c r="N2873"/>
      <c r="O2873"/>
      <c r="P2873"/>
      <c r="Q2873"/>
      <c r="R2873">
        <v>6559.9683535062004</v>
      </c>
      <c r="S2873"/>
      <c r="T2873"/>
      <c r="U2873"/>
      <c r="V2873"/>
      <c r="W2873"/>
      <c r="X2873"/>
      <c r="Y2873"/>
      <c r="Z2873"/>
      <c r="AA2873"/>
      <c r="AB2873">
        <v>948</v>
      </c>
      <c r="AC2873"/>
      <c r="AD2873"/>
      <c r="AE2873"/>
      <c r="AF2873"/>
      <c r="AG2873"/>
      <c r="AH2873"/>
      <c r="AI2873"/>
      <c r="AJ2873"/>
      <c r="AK2873"/>
      <c r="AL2873">
        <v>35118.625</v>
      </c>
      <c r="AM2873">
        <v>13081.4267578125</v>
      </c>
      <c r="AN2873">
        <v>22037.197265625</v>
      </c>
      <c r="AO2873" s="5" t="s">
        <v>3346</v>
      </c>
    </row>
    <row r="2874" spans="1:41" ht="15" x14ac:dyDescent="0.25">
      <c r="A2874">
        <v>2021</v>
      </c>
      <c r="B2874" s="5" t="s">
        <v>803</v>
      </c>
      <c r="C2874" s="5" t="s">
        <v>363</v>
      </c>
      <c r="D2874" s="5" t="s">
        <v>91</v>
      </c>
      <c r="E2874" s="5" t="s">
        <v>696</v>
      </c>
      <c r="F2874" s="5" t="s">
        <v>696</v>
      </c>
      <c r="G2874" s="5" t="s">
        <v>97</v>
      </c>
      <c r="H2874" s="5" t="s">
        <v>319</v>
      </c>
      <c r="I2874">
        <v>7593.308434917546</v>
      </c>
      <c r="J2874">
        <v>34255.758430182548</v>
      </c>
      <c r="K2874">
        <v>1335</v>
      </c>
      <c r="L2874"/>
      <c r="M2874">
        <v>21911.67421488</v>
      </c>
      <c r="N2874">
        <v>9340.2461346471136</v>
      </c>
      <c r="O2874"/>
      <c r="P2874">
        <v>15643.124017</v>
      </c>
      <c r="Q2874">
        <v>3886.9449001644571</v>
      </c>
      <c r="R2874">
        <v>7333.9104072940208</v>
      </c>
      <c r="S2874">
        <v>18000.213422275719</v>
      </c>
      <c r="T2874">
        <v>11199.371870000001</v>
      </c>
      <c r="U2874">
        <v>1689.6807612375001</v>
      </c>
      <c r="V2874">
        <v>8550</v>
      </c>
      <c r="W2874">
        <v>3255.8040684226371</v>
      </c>
      <c r="X2874">
        <v>9943.9810756256575</v>
      </c>
      <c r="Y2874">
        <v>46316</v>
      </c>
      <c r="Z2874">
        <v>15621.73108214437</v>
      </c>
      <c r="AA2874">
        <v>194956.09666226211</v>
      </c>
      <c r="AB2874"/>
      <c r="AC2874">
        <v>11528.31832</v>
      </c>
      <c r="AD2874">
        <v>10767.15355828817</v>
      </c>
      <c r="AE2874">
        <v>11359.84619684457</v>
      </c>
      <c r="AF2874"/>
      <c r="AG2874"/>
      <c r="AH2874"/>
      <c r="AI2874">
        <v>3745.2152736000012</v>
      </c>
      <c r="AJ2874">
        <v>34869.222606314761</v>
      </c>
      <c r="AK2874">
        <v>2733.0329607839999</v>
      </c>
      <c r="AL2874">
        <v>485835.65625</v>
      </c>
      <c r="AM2874">
        <v>402944.1875</v>
      </c>
      <c r="AN2874">
        <v>82891.453125</v>
      </c>
      <c r="AO2874" s="5" t="s">
        <v>1337</v>
      </c>
    </row>
    <row r="2875" spans="1:41" ht="15" x14ac:dyDescent="0.25">
      <c r="A2875">
        <v>2021</v>
      </c>
      <c r="B2875" s="5" t="s">
        <v>1808</v>
      </c>
      <c r="C2875" s="5" t="s">
        <v>363</v>
      </c>
      <c r="D2875" s="5" t="s">
        <v>91</v>
      </c>
      <c r="E2875" s="5" t="s">
        <v>403</v>
      </c>
      <c r="F2875" s="5" t="s">
        <v>403</v>
      </c>
      <c r="G2875" s="5" t="s">
        <v>97</v>
      </c>
      <c r="H2875" s="5" t="s">
        <v>319</v>
      </c>
      <c r="I2875">
        <v>6521.4586854094114</v>
      </c>
      <c r="J2875">
        <v>17312.77</v>
      </c>
      <c r="K2875">
        <v>947.74238542675744</v>
      </c>
      <c r="L2875">
        <v>3138.4832000000001</v>
      </c>
      <c r="M2875">
        <v>18644.51345814699</v>
      </c>
      <c r="N2875">
        <v>9239.4208564158071</v>
      </c>
      <c r="O2875">
        <v>10367.3595616</v>
      </c>
      <c r="P2875">
        <v>17340.621903929012</v>
      </c>
      <c r="Q2875">
        <v>4947.3169709077929</v>
      </c>
      <c r="R2875">
        <v>6559.9683535062004</v>
      </c>
      <c r="S2875">
        <v>18155.234660556671</v>
      </c>
      <c r="T2875">
        <v>12096.283437615701</v>
      </c>
      <c r="U2875">
        <v>2068.55058883536</v>
      </c>
      <c r="V2875">
        <v>5536</v>
      </c>
      <c r="W2875">
        <v>3817.1710171423242</v>
      </c>
      <c r="X2875">
        <v>11647.805585739859</v>
      </c>
      <c r="Y2875">
        <v>46623.084499999997</v>
      </c>
      <c r="Z2875">
        <v>13595.014316484319</v>
      </c>
      <c r="AA2875">
        <v>163625.71515353321</v>
      </c>
      <c r="AB2875">
        <v>948</v>
      </c>
      <c r="AC2875">
        <v>12757.94857275</v>
      </c>
      <c r="AD2875">
        <v>15675.51229240853</v>
      </c>
      <c r="AE2875">
        <v>21420.749905914468</v>
      </c>
      <c r="AF2875">
        <v>35264.059834013693</v>
      </c>
      <c r="AG2875">
        <v>131465.0359866092</v>
      </c>
      <c r="AH2875">
        <v>35884.599902660972</v>
      </c>
      <c r="AI2875">
        <v>2270.3522698826509</v>
      </c>
      <c r="AJ2875">
        <v>44008.971906456311</v>
      </c>
      <c r="AK2875">
        <v>2969.0969954866218</v>
      </c>
      <c r="AL2875">
        <v>674848.9375</v>
      </c>
      <c r="AM2875">
        <v>541425.1875</v>
      </c>
      <c r="AN2875">
        <v>133423.6875</v>
      </c>
      <c r="AO2875" s="5" t="s">
        <v>3348</v>
      </c>
    </row>
    <row r="2876" spans="1:41" ht="15" x14ac:dyDescent="0.25">
      <c r="A2876">
        <v>2021</v>
      </c>
      <c r="B2876" s="5" t="s">
        <v>1807</v>
      </c>
      <c r="C2876" s="5" t="s">
        <v>363</v>
      </c>
      <c r="D2876" s="5" t="s">
        <v>91</v>
      </c>
      <c r="E2876" s="5" t="s">
        <v>403</v>
      </c>
      <c r="F2876" s="5" t="s">
        <v>403</v>
      </c>
      <c r="G2876" s="5" t="s">
        <v>97</v>
      </c>
      <c r="H2876" s="5" t="s">
        <v>319</v>
      </c>
      <c r="I2876">
        <v>6725.694433766399</v>
      </c>
      <c r="J2876">
        <v>16281.8415</v>
      </c>
      <c r="K2876">
        <v>971.45658905929554</v>
      </c>
      <c r="L2876">
        <v>3084.2606999999998</v>
      </c>
      <c r="M2876">
        <v>34100.497050725229</v>
      </c>
      <c r="N2876">
        <v>9140</v>
      </c>
      <c r="O2876">
        <v>11040.133</v>
      </c>
      <c r="P2876">
        <v>13273.224612094669</v>
      </c>
      <c r="Q2876">
        <v>5633.2612277032131</v>
      </c>
      <c r="R2876">
        <v>8393.8484437273128</v>
      </c>
      <c r="S2876">
        <v>19121.159844240719</v>
      </c>
      <c r="T2876">
        <v>12893.15144882289</v>
      </c>
      <c r="U2876">
        <v>2134.9449295681129</v>
      </c>
      <c r="V2876">
        <v>7095</v>
      </c>
      <c r="W2876">
        <v>6449.7819834710644</v>
      </c>
      <c r="X2876">
        <v>12155.071303262779</v>
      </c>
      <c r="Y2876">
        <v>57490</v>
      </c>
      <c r="Z2876">
        <v>13864.757</v>
      </c>
      <c r="AA2876">
        <v>168145.85305649071</v>
      </c>
      <c r="AB2876">
        <v>852</v>
      </c>
      <c r="AC2876">
        <v>12593.2</v>
      </c>
      <c r="AD2876">
        <v>22152.101164132149</v>
      </c>
      <c r="AE2876">
        <v>21248.517546569801</v>
      </c>
      <c r="AF2876">
        <v>34648.559474148416</v>
      </c>
      <c r="AG2876">
        <v>181033</v>
      </c>
      <c r="AH2876">
        <v>44069.923759053207</v>
      </c>
      <c r="AI2876">
        <v>3448.269947520705</v>
      </c>
      <c r="AJ2876">
        <v>42422.032225676048</v>
      </c>
      <c r="AK2876">
        <v>3802.794766086809</v>
      </c>
      <c r="AL2876">
        <v>774264.375</v>
      </c>
      <c r="AM2876">
        <v>603208.0625</v>
      </c>
      <c r="AN2876">
        <v>171056.34375</v>
      </c>
      <c r="AO2876" s="5" t="s">
        <v>3347</v>
      </c>
    </row>
    <row r="2877" spans="1:41" ht="15" x14ac:dyDescent="0.25">
      <c r="A2877">
        <v>2021</v>
      </c>
      <c r="B2877" s="5" t="s">
        <v>1806</v>
      </c>
      <c r="C2877" s="5" t="s">
        <v>363</v>
      </c>
      <c r="D2877" s="5" t="s">
        <v>91</v>
      </c>
      <c r="E2877" s="5" t="s">
        <v>403</v>
      </c>
      <c r="F2877" s="5" t="s">
        <v>403</v>
      </c>
      <c r="G2877" s="5" t="s">
        <v>97</v>
      </c>
      <c r="H2877" s="5" t="s">
        <v>319</v>
      </c>
      <c r="I2877">
        <v>4057.3625150463999</v>
      </c>
      <c r="J2877">
        <v>23261.513999999999</v>
      </c>
      <c r="K2877">
        <v>988</v>
      </c>
      <c r="L2877">
        <v>2836.971071843886</v>
      </c>
      <c r="M2877">
        <v>13416.10299999999</v>
      </c>
      <c r="N2877">
        <v>8190.8007767203999</v>
      </c>
      <c r="O2877">
        <v>9869.5329999999994</v>
      </c>
      <c r="P2877">
        <v>12235.857750435</v>
      </c>
      <c r="Q2877">
        <v>4574.9417562776898</v>
      </c>
      <c r="R2877">
        <v>7629.1654720616853</v>
      </c>
      <c r="S2877">
        <v>15797</v>
      </c>
      <c r="T2877">
        <v>12902.56950670516</v>
      </c>
      <c r="U2877">
        <v>1872</v>
      </c>
      <c r="V2877">
        <v>6671.9968952685567</v>
      </c>
      <c r="W2877">
        <v>4411.4247298531063</v>
      </c>
      <c r="X2877">
        <v>12759.410247249391</v>
      </c>
      <c r="Y2877">
        <v>63814.66718156448</v>
      </c>
      <c r="Z2877">
        <v>10793.9653218966</v>
      </c>
      <c r="AA2877">
        <v>150093.9056768259</v>
      </c>
      <c r="AB2877">
        <v>1177</v>
      </c>
      <c r="AC2877">
        <v>13272.93135401594</v>
      </c>
      <c r="AD2877">
        <v>18798.146805455159</v>
      </c>
      <c r="AE2877">
        <v>16940.91398395193</v>
      </c>
      <c r="AF2877">
        <v>50547.068013184216</v>
      </c>
      <c r="AG2877">
        <v>132578.56835357039</v>
      </c>
      <c r="AH2877">
        <v>35669.940752771567</v>
      </c>
      <c r="AI2877">
        <v>4299.3398612566089</v>
      </c>
      <c r="AJ2877">
        <v>41897.761370488821</v>
      </c>
      <c r="AK2877">
        <v>2962</v>
      </c>
      <c r="AL2877">
        <v>684320.8125</v>
      </c>
      <c r="AM2877">
        <v>551270.375</v>
      </c>
      <c r="AN2877">
        <v>133050.46875</v>
      </c>
      <c r="AO2877" s="5" t="s">
        <v>3349</v>
      </c>
    </row>
    <row r="2878" spans="1:41" ht="15" x14ac:dyDescent="0.25">
      <c r="A2878">
        <v>2021</v>
      </c>
      <c r="B2878" s="5" t="s">
        <v>803</v>
      </c>
      <c r="C2878" s="5" t="s">
        <v>363</v>
      </c>
      <c r="D2878" s="5" t="s">
        <v>91</v>
      </c>
      <c r="E2878" s="5" t="s">
        <v>403</v>
      </c>
      <c r="F2878" s="5" t="s">
        <v>403</v>
      </c>
      <c r="G2878" s="5" t="s">
        <v>97</v>
      </c>
      <c r="H2878" s="5" t="s">
        <v>319</v>
      </c>
      <c r="I2878">
        <v>7593.3084349175479</v>
      </c>
      <c r="J2878">
        <v>34255.758430182548</v>
      </c>
      <c r="K2878">
        <v>845.07030208691992</v>
      </c>
      <c r="L2878">
        <v>2082.3642824020012</v>
      </c>
      <c r="M2878">
        <v>19287.241672708798</v>
      </c>
      <c r="N2878">
        <v>9266.4134192272904</v>
      </c>
      <c r="O2878">
        <v>9710.5929999999989</v>
      </c>
      <c r="P2878">
        <v>15643.264999999999</v>
      </c>
      <c r="Q2878">
        <v>3886.9449001644571</v>
      </c>
      <c r="R2878">
        <v>7333.9104072940208</v>
      </c>
      <c r="S2878">
        <v>22987.532567767481</v>
      </c>
      <c r="T2878">
        <v>11199.371870000001</v>
      </c>
      <c r="U2878">
        <v>1689.6807612375001</v>
      </c>
      <c r="V2878">
        <v>9964</v>
      </c>
      <c r="W2878">
        <v>3915.6283262867701</v>
      </c>
      <c r="X2878">
        <v>10871.248823896211</v>
      </c>
      <c r="Y2878">
        <v>46315.968959999998</v>
      </c>
      <c r="Z2878">
        <v>13844.53069531947</v>
      </c>
      <c r="AA2878">
        <v>211014.95492925469</v>
      </c>
      <c r="AB2878">
        <v>1109</v>
      </c>
      <c r="AC2878">
        <v>12011.1201248</v>
      </c>
      <c r="AD2878">
        <v>13389.93862681186</v>
      </c>
      <c r="AE2878">
        <v>14162.65271184335</v>
      </c>
      <c r="AF2878">
        <v>35487.409175348163</v>
      </c>
      <c r="AG2878">
        <v>159133</v>
      </c>
      <c r="AH2878">
        <v>31456.80708600131</v>
      </c>
      <c r="AI2878">
        <v>2225.8355587084811</v>
      </c>
      <c r="AJ2878">
        <v>34869.222606314761</v>
      </c>
      <c r="AK2878">
        <v>2733.0329607839999</v>
      </c>
      <c r="AL2878">
        <v>748285.875</v>
      </c>
      <c r="AM2878">
        <v>618554.5625</v>
      </c>
      <c r="AN2878">
        <v>129731.296875</v>
      </c>
      <c r="AO2878" s="5" t="s">
        <v>1338</v>
      </c>
    </row>
    <row r="2879" spans="1:41" ht="15" x14ac:dyDescent="0.25">
      <c r="A2879">
        <v>2021</v>
      </c>
      <c r="B2879" s="5" t="s">
        <v>1806</v>
      </c>
      <c r="C2879" s="5" t="s">
        <v>363</v>
      </c>
      <c r="D2879" s="5" t="s">
        <v>91</v>
      </c>
      <c r="E2879" s="5" t="s">
        <v>26</v>
      </c>
      <c r="F2879" s="5" t="s">
        <v>26</v>
      </c>
      <c r="G2879" s="5" t="s">
        <v>94</v>
      </c>
      <c r="H2879" s="5" t="s">
        <v>319</v>
      </c>
      <c r="I2879">
        <v>1981.8198593768188</v>
      </c>
      <c r="J2879">
        <v>8784.2826199404935</v>
      </c>
      <c r="K2879">
        <v>107.12539780415237</v>
      </c>
      <c r="L2879">
        <v>267.81349451038091</v>
      </c>
      <c r="M2879">
        <v>2387.8251170545564</v>
      </c>
      <c r="N2879">
        <v>101.23350092492399</v>
      </c>
      <c r="O2879">
        <v>107.12539780415237</v>
      </c>
      <c r="P2879">
        <v>2745.6239457204251</v>
      </c>
      <c r="Q2879">
        <v>203.27044233337912</v>
      </c>
      <c r="R2879">
        <v>841.74981129068124</v>
      </c>
      <c r="S2879">
        <v>5538.3830664746774</v>
      </c>
      <c r="T2879">
        <v>267.81349451038091</v>
      </c>
      <c r="U2879">
        <v>0</v>
      </c>
      <c r="V2879">
        <v>972.69861206170344</v>
      </c>
      <c r="W2879">
        <v>214.25079560830474</v>
      </c>
      <c r="X2879">
        <v>302.92788520356038</v>
      </c>
      <c r="Y2879">
        <v>11919.843013668034</v>
      </c>
      <c r="Z2879">
        <v>1553.3182681602093</v>
      </c>
      <c r="AA2879">
        <v>18445.139507488926</v>
      </c>
      <c r="AB2879">
        <v>123.19420747477523</v>
      </c>
      <c r="AC2879">
        <v>1094.3780664115279</v>
      </c>
      <c r="AD2879">
        <v>2913.5430067784341</v>
      </c>
      <c r="AE2879">
        <v>1119.4604070533921</v>
      </c>
      <c r="AF2879">
        <v>7918.7094056829419</v>
      </c>
      <c r="AG2879">
        <v>24169.888484682881</v>
      </c>
      <c r="AH2879">
        <v>6856.0254594657517</v>
      </c>
      <c r="AI2879">
        <v>1758.9990319441818</v>
      </c>
      <c r="AJ2879">
        <v>7663.1991152660094</v>
      </c>
      <c r="AK2879">
        <v>96.41285802373713</v>
      </c>
      <c r="AL2879">
        <v>110456.0546875</v>
      </c>
      <c r="AM2879">
        <v>89782.4296875</v>
      </c>
      <c r="AN2879">
        <v>20673.626953125</v>
      </c>
      <c r="AO2879" s="5" t="s">
        <v>3352</v>
      </c>
    </row>
    <row r="2880" spans="1:41" ht="15" x14ac:dyDescent="0.25">
      <c r="A2880">
        <v>2021</v>
      </c>
      <c r="B2880" s="5" t="s">
        <v>803</v>
      </c>
      <c r="C2880" s="5" t="s">
        <v>363</v>
      </c>
      <c r="D2880" s="5" t="s">
        <v>91</v>
      </c>
      <c r="E2880" s="5" t="s">
        <v>26</v>
      </c>
      <c r="F2880" s="5" t="s">
        <v>26</v>
      </c>
      <c r="G2880" s="5" t="s">
        <v>94</v>
      </c>
      <c r="H2880" s="5" t="s">
        <v>319</v>
      </c>
      <c r="I2880">
        <v>2350.0000000000009</v>
      </c>
      <c r="J2880">
        <v>5500</v>
      </c>
      <c r="K2880">
        <v>100</v>
      </c>
      <c r="L2880">
        <v>300</v>
      </c>
      <c r="M2880">
        <v>4300</v>
      </c>
      <c r="N2880">
        <v>112</v>
      </c>
      <c r="O2880">
        <v>95</v>
      </c>
      <c r="P2880">
        <v>2779.72</v>
      </c>
      <c r="Q2880">
        <v>269.8091693673407</v>
      </c>
      <c r="R2880">
        <v>294.92</v>
      </c>
      <c r="S2880">
        <v>6765.6399999999994</v>
      </c>
      <c r="T2880">
        <v>400</v>
      </c>
      <c r="U2880">
        <v>0</v>
      </c>
      <c r="V2880">
        <v>312</v>
      </c>
      <c r="W2880">
        <v>505</v>
      </c>
      <c r="X2880">
        <v>779.7983410832843</v>
      </c>
      <c r="Y2880">
        <v>11878.5</v>
      </c>
      <c r="Z2880">
        <v>2133.6808000000001</v>
      </c>
      <c r="AA2880">
        <v>22442.404851618168</v>
      </c>
      <c r="AB2880">
        <v>115</v>
      </c>
      <c r="AC2880">
        <v>647.33656999999994</v>
      </c>
      <c r="AD2880">
        <v>3454.6110764000009</v>
      </c>
      <c r="AE2880">
        <v>1468.4359999999999</v>
      </c>
      <c r="AF2880">
        <v>7633.5748406093717</v>
      </c>
      <c r="AG2880">
        <v>39252</v>
      </c>
      <c r="AH2880">
        <v>8616.4202554227722</v>
      </c>
      <c r="AI2880">
        <v>2314</v>
      </c>
      <c r="AJ2880">
        <v>7103</v>
      </c>
      <c r="AK2880">
        <v>98</v>
      </c>
      <c r="AL2880">
        <v>132020.859375</v>
      </c>
      <c r="AM2880">
        <v>104477.3828125</v>
      </c>
      <c r="AN2880">
        <v>27543.46875</v>
      </c>
      <c r="AO2880" s="5" t="s">
        <v>1339</v>
      </c>
    </row>
    <row r="2881" spans="1:41" ht="15" x14ac:dyDescent="0.25">
      <c r="A2881">
        <v>2021</v>
      </c>
      <c r="B2881" s="5" t="s">
        <v>1808</v>
      </c>
      <c r="C2881" s="5" t="s">
        <v>363</v>
      </c>
      <c r="D2881" s="5" t="s">
        <v>91</v>
      </c>
      <c r="E2881" s="5" t="s">
        <v>26</v>
      </c>
      <c r="F2881" s="5" t="s">
        <v>26</v>
      </c>
      <c r="G2881" s="5" t="s">
        <v>94</v>
      </c>
      <c r="H2881" s="5" t="s">
        <v>319</v>
      </c>
      <c r="I2881">
        <v>2552.4977449364187</v>
      </c>
      <c r="J2881">
        <v>5134.3364073831235</v>
      </c>
      <c r="K2881">
        <v>103.13122201763308</v>
      </c>
      <c r="L2881">
        <v>300.11185607131227</v>
      </c>
      <c r="M2881">
        <v>4265.594362851356</v>
      </c>
      <c r="N2881">
        <v>165.00995522821293</v>
      </c>
      <c r="O2881">
        <v>114.47565643957272</v>
      </c>
      <c r="P2881">
        <v>3731.6526971239068</v>
      </c>
      <c r="Q2881">
        <v>226.10948418799552</v>
      </c>
      <c r="R2881">
        <v>304.15459997440348</v>
      </c>
      <c r="S2881">
        <v>7142.3527808311792</v>
      </c>
      <c r="T2881">
        <v>206.26244403526616</v>
      </c>
      <c r="U2881"/>
      <c r="V2881">
        <v>321.76941269501521</v>
      </c>
      <c r="W2881">
        <v>417.68144917141399</v>
      </c>
      <c r="X2881">
        <v>804.21555843242163</v>
      </c>
      <c r="Y2881">
        <v>11041.744285317885</v>
      </c>
      <c r="Z2881">
        <v>1344.4650192717727</v>
      </c>
      <c r="AA2881">
        <v>19233.267444889319</v>
      </c>
      <c r="AB2881"/>
      <c r="AC2881">
        <v>657.7399946618583</v>
      </c>
      <c r="AD2881">
        <v>3449.1217080341908</v>
      </c>
      <c r="AE2881">
        <v>1745.619690114861</v>
      </c>
      <c r="AF2881">
        <v>5797.4282990091015</v>
      </c>
      <c r="AG2881">
        <v>36983.890628223286</v>
      </c>
      <c r="AH2881">
        <v>7001.2926195764203</v>
      </c>
      <c r="AI2881">
        <v>2386.4564774880296</v>
      </c>
      <c r="AJ2881">
        <v>6356.7506971118592</v>
      </c>
      <c r="AK2881">
        <v>101.06859757728041</v>
      </c>
      <c r="AL2881">
        <v>121888.1953125</v>
      </c>
      <c r="AM2881">
        <v>95896.546875</v>
      </c>
      <c r="AN2881">
        <v>25991.654296875</v>
      </c>
      <c r="AO2881" s="5" t="s">
        <v>3351</v>
      </c>
    </row>
    <row r="2882" spans="1:41" ht="15" x14ac:dyDescent="0.25">
      <c r="A2882">
        <v>2021</v>
      </c>
      <c r="B2882" s="5" t="s">
        <v>1807</v>
      </c>
      <c r="C2882" s="5" t="s">
        <v>363</v>
      </c>
      <c r="D2882" s="5" t="s">
        <v>91</v>
      </c>
      <c r="E2882" s="5" t="s">
        <v>26</v>
      </c>
      <c r="F2882" s="5" t="s">
        <v>26</v>
      </c>
      <c r="G2882" s="5" t="s">
        <v>94</v>
      </c>
      <c r="H2882" s="5" t="s">
        <v>319</v>
      </c>
      <c r="I2882">
        <v>3013.9754347629173</v>
      </c>
      <c r="J2882">
        <v>4569.840644303159</v>
      </c>
      <c r="K2882">
        <v>105.75352402676903</v>
      </c>
      <c r="L2882">
        <v>322.54824828164556</v>
      </c>
      <c r="M2882">
        <v>10523.785442606804</v>
      </c>
      <c r="N2882">
        <v>112.09873546837517</v>
      </c>
      <c r="O2882">
        <v>99.408312585162889</v>
      </c>
      <c r="P2882">
        <v>2368.8789381996262</v>
      </c>
      <c r="Q2882">
        <v>211.17704418181253</v>
      </c>
      <c r="R2882">
        <v>410.53581479306155</v>
      </c>
      <c r="S2882">
        <v>6438.43573159473</v>
      </c>
      <c r="T2882">
        <v>317.2605720803071</v>
      </c>
      <c r="U2882"/>
      <c r="V2882">
        <v>960.24199816306282</v>
      </c>
      <c r="W2882">
        <v>428.30177230841457</v>
      </c>
      <c r="X2882">
        <v>361.67705217155009</v>
      </c>
      <c r="Y2882">
        <v>10998.36649878398</v>
      </c>
      <c r="Z2882">
        <v>1057.5352402676904</v>
      </c>
      <c r="AA2882">
        <v>19411.270136928168</v>
      </c>
      <c r="AB2882"/>
      <c r="AC2882">
        <v>785.74868351889393</v>
      </c>
      <c r="AD2882">
        <v>2937.845349941098</v>
      </c>
      <c r="AE2882">
        <v>1586.3028604015356</v>
      </c>
      <c r="AF2882">
        <v>5880.6827772464048</v>
      </c>
      <c r="AG2882">
        <v>37567.881875269428</v>
      </c>
      <c r="AH2882">
        <v>6979.7325857667565</v>
      </c>
      <c r="AI2882">
        <v>2318.1172466667772</v>
      </c>
      <c r="AJ2882">
        <v>7045.8635189834285</v>
      </c>
      <c r="AK2882">
        <v>143.11277884945775</v>
      </c>
      <c r="AL2882">
        <v>126956.375</v>
      </c>
      <c r="AM2882">
        <v>96302.953125</v>
      </c>
      <c r="AN2882">
        <v>30653.431640625</v>
      </c>
      <c r="AO2882" s="5" t="s">
        <v>3350</v>
      </c>
    </row>
    <row r="2883" spans="1:41" ht="15" x14ac:dyDescent="0.25">
      <c r="A2883">
        <v>2021</v>
      </c>
      <c r="B2883" s="5" t="s">
        <v>1806</v>
      </c>
      <c r="C2883" s="5" t="s">
        <v>363</v>
      </c>
      <c r="D2883" s="5" t="s">
        <v>91</v>
      </c>
      <c r="E2883" s="5" t="s">
        <v>26</v>
      </c>
      <c r="F2883" s="5" t="s">
        <v>26</v>
      </c>
      <c r="G2883" s="5" t="s">
        <v>97</v>
      </c>
      <c r="H2883" s="5" t="s">
        <v>319</v>
      </c>
      <c r="I2883">
        <v>2146</v>
      </c>
      <c r="J2883">
        <v>8380.4</v>
      </c>
      <c r="K2883">
        <v>121</v>
      </c>
      <c r="L2883">
        <v>292.91484525056637</v>
      </c>
      <c r="M2883">
        <v>2619.0749999999989</v>
      </c>
      <c r="N2883">
        <v>115.13907381468719</v>
      </c>
      <c r="O2883">
        <v>120</v>
      </c>
      <c r="P2883">
        <v>3042.2809999999999</v>
      </c>
      <c r="Q2883">
        <v>226.66214473887601</v>
      </c>
      <c r="R2883">
        <v>923.79036312028006</v>
      </c>
      <c r="S2883">
        <v>6146</v>
      </c>
      <c r="T2883">
        <v>297.2</v>
      </c>
      <c r="U2883"/>
      <c r="V2883">
        <v>1079.326664330737</v>
      </c>
      <c r="W2883">
        <v>229.96015135007701</v>
      </c>
      <c r="X2883">
        <v>358.21568895870013</v>
      </c>
      <c r="Y2883">
        <v>13601</v>
      </c>
      <c r="Z2883">
        <v>1732.016892972953</v>
      </c>
      <c r="AA2883">
        <v>20505.644091419959</v>
      </c>
      <c r="AB2883">
        <v>115</v>
      </c>
      <c r="AC2883">
        <v>1244.7024200000001</v>
      </c>
      <c r="AD2883">
        <v>3248.8240745905559</v>
      </c>
      <c r="AE2883">
        <v>1247.6247470842179</v>
      </c>
      <c r="AF2883">
        <v>8660.906144368746</v>
      </c>
      <c r="AG2883">
        <v>26924.993436010878</v>
      </c>
      <c r="AH2883">
        <v>7552</v>
      </c>
      <c r="AI2883">
        <v>1886.1418662801179</v>
      </c>
      <c r="AJ2883">
        <v>8547.2064856065244</v>
      </c>
      <c r="AK2883">
        <v>135</v>
      </c>
      <c r="AL2883">
        <v>121499.015625</v>
      </c>
      <c r="AM2883">
        <v>98670.609375</v>
      </c>
      <c r="AN2883">
        <v>22828.41796875</v>
      </c>
      <c r="AO2883" s="5" t="s">
        <v>3355</v>
      </c>
    </row>
    <row r="2884" spans="1:41" ht="15" x14ac:dyDescent="0.25">
      <c r="A2884">
        <v>2021</v>
      </c>
      <c r="B2884" s="5" t="s">
        <v>1808</v>
      </c>
      <c r="C2884" s="5" t="s">
        <v>363</v>
      </c>
      <c r="D2884" s="5" t="s">
        <v>91</v>
      </c>
      <c r="E2884" s="5" t="s">
        <v>26</v>
      </c>
      <c r="F2884" s="5" t="s">
        <v>26</v>
      </c>
      <c r="G2884" s="5" t="s">
        <v>97</v>
      </c>
      <c r="H2884" s="5" t="s">
        <v>319</v>
      </c>
      <c r="I2884">
        <v>2787.2519876783999</v>
      </c>
      <c r="J2884">
        <v>5502</v>
      </c>
      <c r="K2884">
        <v>114.1599870907922</v>
      </c>
      <c r="L2884">
        <v>334.99919999999997</v>
      </c>
      <c r="M2884">
        <v>4653.0949254022116</v>
      </c>
      <c r="N2884">
        <v>178.5458464309925</v>
      </c>
      <c r="O2884">
        <v>111</v>
      </c>
      <c r="P2884">
        <v>4074.8542943935709</v>
      </c>
      <c r="Q2884">
        <v>242.2670167481881</v>
      </c>
      <c r="R2884">
        <v>335.83927904711243</v>
      </c>
      <c r="S2884">
        <v>7646.2161468770273</v>
      </c>
      <c r="T2884">
        <v>215.45680077687479</v>
      </c>
      <c r="U2884"/>
      <c r="V2884">
        <v>347</v>
      </c>
      <c r="W2884">
        <v>448.46873910491598</v>
      </c>
      <c r="X2884">
        <v>860.96037875726006</v>
      </c>
      <c r="Y2884">
        <v>12245.764499999999</v>
      </c>
      <c r="Z2884">
        <v>1439.2698799314689</v>
      </c>
      <c r="AA2884">
        <v>21061.584659324992</v>
      </c>
      <c r="AB2884">
        <v>136</v>
      </c>
      <c r="AC2884">
        <v>702.34484000000009</v>
      </c>
      <c r="AD2884">
        <v>3712.3340122259979</v>
      </c>
      <c r="AE2884">
        <v>1909.4136616475889</v>
      </c>
      <c r="AF2884">
        <v>6330.6201080458286</v>
      </c>
      <c r="AG2884">
        <v>42196.262147225592</v>
      </c>
      <c r="AH2884">
        <v>7758.3249504433434</v>
      </c>
      <c r="AI2884">
        <v>2554.8429786048009</v>
      </c>
      <c r="AJ2884">
        <v>6956.4774021448484</v>
      </c>
      <c r="AK2884">
        <v>116.3932579533937</v>
      </c>
      <c r="AL2884">
        <v>134971.75</v>
      </c>
      <c r="AM2884">
        <v>106644.4921875</v>
      </c>
      <c r="AN2884">
        <v>28327.251953125</v>
      </c>
      <c r="AO2884" s="5" t="s">
        <v>3353</v>
      </c>
    </row>
    <row r="2885" spans="1:41" ht="15" x14ac:dyDescent="0.25">
      <c r="A2885">
        <v>2021</v>
      </c>
      <c r="B2885" s="5" t="s">
        <v>1807</v>
      </c>
      <c r="C2885" s="5" t="s">
        <v>363</v>
      </c>
      <c r="D2885" s="5" t="s">
        <v>91</v>
      </c>
      <c r="E2885" s="5" t="s">
        <v>26</v>
      </c>
      <c r="F2885" s="5" t="s">
        <v>26</v>
      </c>
      <c r="G2885" s="5" t="s">
        <v>97</v>
      </c>
      <c r="H2885" s="5" t="s">
        <v>319</v>
      </c>
      <c r="I2885">
        <v>2907</v>
      </c>
      <c r="J2885">
        <v>5061.84</v>
      </c>
      <c r="K2885">
        <v>117.013986768062</v>
      </c>
      <c r="L2885">
        <v>355.84350000000001</v>
      </c>
      <c r="M2885">
        <v>11443.924323443251</v>
      </c>
      <c r="N2885">
        <v>125</v>
      </c>
      <c r="O2885">
        <v>111</v>
      </c>
      <c r="P2885">
        <v>2600.8434248200901</v>
      </c>
      <c r="Q2885">
        <v>259.71967861481602</v>
      </c>
      <c r="R2885">
        <v>464.52751955525821</v>
      </c>
      <c r="S2885">
        <v>7918.4196628505861</v>
      </c>
      <c r="T2885">
        <v>370.91960376415147</v>
      </c>
      <c r="U2885"/>
      <c r="V2885">
        <v>1043</v>
      </c>
      <c r="W2885">
        <v>456.09577980192012</v>
      </c>
      <c r="X2885">
        <v>419.70938222994351</v>
      </c>
      <c r="Y2885">
        <v>12733</v>
      </c>
      <c r="Z2885">
        <v>1301</v>
      </c>
      <c r="AA2885">
        <v>21407.701692560091</v>
      </c>
      <c r="AB2885">
        <v>136</v>
      </c>
      <c r="AC2885">
        <v>877.2</v>
      </c>
      <c r="AD2885">
        <v>3613.1590583767052</v>
      </c>
      <c r="AE2885">
        <v>1689.243628896</v>
      </c>
      <c r="AF2885">
        <v>6487.7437878690789</v>
      </c>
      <c r="AG2885">
        <v>42670</v>
      </c>
      <c r="AH2885">
        <v>8466.9842758282812</v>
      </c>
      <c r="AI2885">
        <v>2468.548023026688</v>
      </c>
      <c r="AJ2885">
        <v>8547.2064856065244</v>
      </c>
      <c r="AK2885">
        <v>176.23059559187311</v>
      </c>
      <c r="AL2885">
        <v>144228.875</v>
      </c>
      <c r="AM2885">
        <v>108530.859375</v>
      </c>
      <c r="AN2885">
        <v>35698</v>
      </c>
      <c r="AO2885" s="5" t="s">
        <v>3354</v>
      </c>
    </row>
    <row r="2886" spans="1:41" ht="15" x14ac:dyDescent="0.25">
      <c r="A2886">
        <v>2021</v>
      </c>
      <c r="B2886" s="5" t="s">
        <v>803</v>
      </c>
      <c r="C2886" s="5" t="s">
        <v>363</v>
      </c>
      <c r="D2886" s="5" t="s">
        <v>91</v>
      </c>
      <c r="E2886" s="5" t="s">
        <v>26</v>
      </c>
      <c r="F2886" s="5" t="s">
        <v>26</v>
      </c>
      <c r="G2886" s="5" t="s">
        <v>97</v>
      </c>
      <c r="H2886" s="5" t="s">
        <v>319</v>
      </c>
      <c r="I2886">
        <v>2531.617409128281</v>
      </c>
      <c r="J2886">
        <v>6078.397794479999</v>
      </c>
      <c r="K2886">
        <v>106.9709243148</v>
      </c>
      <c r="L2886">
        <v>329.60059272000012</v>
      </c>
      <c r="M2886">
        <v>4654.4582879999998</v>
      </c>
      <c r="N2886">
        <v>121.27112677651979</v>
      </c>
      <c r="O2886">
        <v>95</v>
      </c>
      <c r="P2886">
        <v>3084</v>
      </c>
      <c r="Q2886">
        <v>292.20333042482991</v>
      </c>
      <c r="R2886">
        <v>316.8204626942404</v>
      </c>
      <c r="S2886">
        <v>7280.2045570903128</v>
      </c>
      <c r="T2886">
        <v>412.12040000000002</v>
      </c>
      <c r="U2886">
        <v>0</v>
      </c>
      <c r="V2886">
        <v>340</v>
      </c>
      <c r="W2886">
        <v>548.7750354329047</v>
      </c>
      <c r="X2886">
        <v>860.96037875726006</v>
      </c>
      <c r="Y2886">
        <v>12960.772559999999</v>
      </c>
      <c r="Z2886">
        <v>2316.3597678459209</v>
      </c>
      <c r="AA2886">
        <v>25079.056126562671</v>
      </c>
      <c r="AB2886">
        <v>115</v>
      </c>
      <c r="AC2886">
        <v>702.27470000000005</v>
      </c>
      <c r="AD2886">
        <v>3750.3838957204139</v>
      </c>
      <c r="AE2886">
        <v>1589.48235130176</v>
      </c>
      <c r="AF2886">
        <v>8386.7693067910968</v>
      </c>
      <c r="AG2886">
        <v>43609</v>
      </c>
      <c r="AH2886">
        <v>9630.3807169785978</v>
      </c>
      <c r="AI2886">
        <v>2504.74801824</v>
      </c>
      <c r="AJ2886">
        <v>7842.2859451295999</v>
      </c>
      <c r="AK2886">
        <v>106.07835168</v>
      </c>
      <c r="AL2886">
        <v>145644.984375</v>
      </c>
      <c r="AM2886">
        <v>115579.9140625</v>
      </c>
      <c r="AN2886">
        <v>30065.080078125</v>
      </c>
      <c r="AO2886" s="5" t="s">
        <v>1340</v>
      </c>
    </row>
    <row r="2887" spans="1:41" ht="15" x14ac:dyDescent="0.25">
      <c r="A2887">
        <v>2021</v>
      </c>
      <c r="B2887" s="5" t="s">
        <v>803</v>
      </c>
      <c r="C2887" s="5" t="s">
        <v>363</v>
      </c>
      <c r="D2887" s="5" t="s">
        <v>91</v>
      </c>
      <c r="E2887" s="5" t="s">
        <v>406</v>
      </c>
      <c r="F2887" s="5" t="s">
        <v>406</v>
      </c>
      <c r="G2887" s="5" t="s">
        <v>97</v>
      </c>
      <c r="H2887" s="5" t="s">
        <v>319</v>
      </c>
      <c r="I2887">
        <v>0</v>
      </c>
      <c r="J2887"/>
      <c r="K2887"/>
      <c r="L2887">
        <v>0</v>
      </c>
      <c r="M2887">
        <v>219.1167421488</v>
      </c>
      <c r="N2887">
        <v>0</v>
      </c>
      <c r="O2887">
        <v>618.13300000000004</v>
      </c>
      <c r="P2887">
        <v>0</v>
      </c>
      <c r="Q2887">
        <v>5</v>
      </c>
      <c r="R2887">
        <v>92.579327700000292</v>
      </c>
      <c r="S2887">
        <v>0</v>
      </c>
      <c r="T2887">
        <v>0</v>
      </c>
      <c r="U2887"/>
      <c r="V2887">
        <v>0</v>
      </c>
      <c r="W2887">
        <v>359.6747650053951</v>
      </c>
      <c r="X2887"/>
      <c r="Y2887">
        <v>0</v>
      </c>
      <c r="Z2887"/>
      <c r="AA2887">
        <v>3793.3173926331169</v>
      </c>
      <c r="AB2887"/>
      <c r="AC2887">
        <v>172.92477479999999</v>
      </c>
      <c r="AD2887"/>
      <c r="AE2887">
        <v>206.34351000000001</v>
      </c>
      <c r="AF2887">
        <v>288.11709607519151</v>
      </c>
      <c r="AG2887">
        <v>3800</v>
      </c>
      <c r="AH2887">
        <v>198.25738173893811</v>
      </c>
      <c r="AI2887"/>
      <c r="AJ2887">
        <v>274.71669897600702</v>
      </c>
      <c r="AK2887"/>
      <c r="AL2887">
        <v>10028.181640625</v>
      </c>
      <c r="AM2887">
        <v>8632.9990234375</v>
      </c>
      <c r="AN2887">
        <v>1395.181884765625</v>
      </c>
      <c r="AO2887" s="5" t="s">
        <v>1341</v>
      </c>
    </row>
    <row r="2888" spans="1:41" ht="15" x14ac:dyDescent="0.25">
      <c r="A2888">
        <v>2021</v>
      </c>
      <c r="B2888" s="5" t="s">
        <v>1808</v>
      </c>
      <c r="C2888" s="5" t="s">
        <v>363</v>
      </c>
      <c r="D2888" s="5" t="s">
        <v>91</v>
      </c>
      <c r="E2888" s="5" t="s">
        <v>406</v>
      </c>
      <c r="F2888" s="5" t="s">
        <v>406</v>
      </c>
      <c r="G2888" s="5" t="s">
        <v>97</v>
      </c>
      <c r="H2888" s="5" t="s">
        <v>319</v>
      </c>
      <c r="I2888">
        <v>0</v>
      </c>
      <c r="J2888"/>
      <c r="K2888"/>
      <c r="L2888">
        <v>0</v>
      </c>
      <c r="M2888">
        <v>210.89198179477219</v>
      </c>
      <c r="N2888">
        <v>0</v>
      </c>
      <c r="O2888">
        <v>618.13300000000004</v>
      </c>
      <c r="P2888">
        <v>0</v>
      </c>
      <c r="Q2888">
        <v>0</v>
      </c>
      <c r="R2888">
        <v>78.623194429755287</v>
      </c>
      <c r="S2888">
        <v>0</v>
      </c>
      <c r="T2888">
        <v>0</v>
      </c>
      <c r="U2888"/>
      <c r="V2888">
        <v>0</v>
      </c>
      <c r="W2888">
        <v>324.65150322403878</v>
      </c>
      <c r="X2888">
        <v>136.06169879890459</v>
      </c>
      <c r="Y2888">
        <v>0</v>
      </c>
      <c r="Z2888">
        <v>0</v>
      </c>
      <c r="AA2888">
        <v>2999.8225923858258</v>
      </c>
      <c r="AB2888">
        <v>0</v>
      </c>
      <c r="AC2888">
        <v>234.77316275000001</v>
      </c>
      <c r="AD2888"/>
      <c r="AE2888">
        <v>198.38845747440999</v>
      </c>
      <c r="AF2888">
        <v>271.69481191998608</v>
      </c>
      <c r="AG2888">
        <v>4945.2462498482164</v>
      </c>
      <c r="AH2888">
        <v>866.64807523988304</v>
      </c>
      <c r="AI2888">
        <v>0</v>
      </c>
      <c r="AJ2888">
        <v>914.47362029054216</v>
      </c>
      <c r="AK2888"/>
      <c r="AL2888">
        <v>11799.4091796875</v>
      </c>
      <c r="AM2888">
        <v>9643.0224609375</v>
      </c>
      <c r="AN2888">
        <v>2156.38623046875</v>
      </c>
      <c r="AO2888" s="5" t="s">
        <v>3358</v>
      </c>
    </row>
    <row r="2889" spans="1:41" ht="15" x14ac:dyDescent="0.25">
      <c r="A2889">
        <v>2021</v>
      </c>
      <c r="B2889" s="5" t="s">
        <v>1807</v>
      </c>
      <c r="C2889" s="5" t="s">
        <v>363</v>
      </c>
      <c r="D2889" s="5" t="s">
        <v>91</v>
      </c>
      <c r="E2889" s="5" t="s">
        <v>406</v>
      </c>
      <c r="F2889" s="5" t="s">
        <v>406</v>
      </c>
      <c r="G2889" s="5" t="s">
        <v>97</v>
      </c>
      <c r="H2889" s="5" t="s">
        <v>319</v>
      </c>
      <c r="I2889">
        <v>0</v>
      </c>
      <c r="J2889"/>
      <c r="K2889"/>
      <c r="L2889">
        <v>0</v>
      </c>
      <c r="M2889">
        <v>387.18150086694232</v>
      </c>
      <c r="N2889">
        <v>122</v>
      </c>
      <c r="O2889">
        <v>618.13300000000004</v>
      </c>
      <c r="P2889">
        <v>0</v>
      </c>
      <c r="Q2889">
        <v>383.88044922212998</v>
      </c>
      <c r="R2889">
        <v>99.53471777742584</v>
      </c>
      <c r="S2889">
        <v>0</v>
      </c>
      <c r="T2889">
        <v>0</v>
      </c>
      <c r="U2889"/>
      <c r="V2889">
        <v>0</v>
      </c>
      <c r="W2889">
        <v>541.42285398471472</v>
      </c>
      <c r="X2889">
        <v>129.21455881463501</v>
      </c>
      <c r="Y2889">
        <v>0</v>
      </c>
      <c r="Z2889"/>
      <c r="AA2889">
        <v>5852.6882716408509</v>
      </c>
      <c r="AB2889">
        <v>0</v>
      </c>
      <c r="AC2889">
        <v>219.9</v>
      </c>
      <c r="AD2889">
        <v>935.38448458300661</v>
      </c>
      <c r="AE2889"/>
      <c r="AF2889">
        <v>270.12982199701997</v>
      </c>
      <c r="AG2889">
        <v>4888</v>
      </c>
      <c r="AH2889">
        <v>1641.528089779519</v>
      </c>
      <c r="AI2889">
        <v>0</v>
      </c>
      <c r="AJ2889">
        <v>430.13921105336777</v>
      </c>
      <c r="AK2889"/>
      <c r="AL2889">
        <v>16519.138671875</v>
      </c>
      <c r="AM2889">
        <v>12266.2724609375</v>
      </c>
      <c r="AN2889">
        <v>4252.86474609375</v>
      </c>
      <c r="AO2889" s="5" t="s">
        <v>3357</v>
      </c>
    </row>
    <row r="2890" spans="1:41" ht="15" x14ac:dyDescent="0.25">
      <c r="A2890">
        <v>2021</v>
      </c>
      <c r="B2890" s="5" t="s">
        <v>1806</v>
      </c>
      <c r="C2890" s="5" t="s">
        <v>363</v>
      </c>
      <c r="D2890" s="5" t="s">
        <v>91</v>
      </c>
      <c r="E2890" s="5" t="s">
        <v>406</v>
      </c>
      <c r="F2890" s="5" t="s">
        <v>406</v>
      </c>
      <c r="G2890" s="5" t="s">
        <v>97</v>
      </c>
      <c r="H2890" s="5" t="s">
        <v>319</v>
      </c>
      <c r="I2890">
        <v>0</v>
      </c>
      <c r="J2890"/>
      <c r="K2890">
        <v>0</v>
      </c>
      <c r="L2890"/>
      <c r="M2890">
        <v>143.30299999999991</v>
      </c>
      <c r="N2890">
        <v>110.17</v>
      </c>
      <c r="O2890">
        <v>618.13300000000004</v>
      </c>
      <c r="P2890">
        <v>373.04265043499998</v>
      </c>
      <c r="Q2890">
        <v>113.19370137262661</v>
      </c>
      <c r="R2890">
        <v>88.174724374302286</v>
      </c>
      <c r="S2890">
        <v>0</v>
      </c>
      <c r="T2890">
        <v>24.368057950198349</v>
      </c>
      <c r="U2890"/>
      <c r="V2890">
        <v>0</v>
      </c>
      <c r="W2890">
        <v>299.88985171349361</v>
      </c>
      <c r="X2890">
        <v>135.6348962473339</v>
      </c>
      <c r="Y2890">
        <v>80</v>
      </c>
      <c r="Z2890">
        <v>0</v>
      </c>
      <c r="AA2890">
        <v>1963.782951610963</v>
      </c>
      <c r="AB2890">
        <v>0</v>
      </c>
      <c r="AC2890">
        <v>226.55640892500011</v>
      </c>
      <c r="AD2890">
        <v>512.37432137016435</v>
      </c>
      <c r="AE2890"/>
      <c r="AF2890">
        <v>17394.33196</v>
      </c>
      <c r="AG2890">
        <v>2945.9706678528109</v>
      </c>
      <c r="AH2890">
        <v>0</v>
      </c>
      <c r="AI2890">
        <v>0</v>
      </c>
      <c r="AJ2890">
        <v>430.13921105336777</v>
      </c>
      <c r="AK2890"/>
      <c r="AL2890">
        <v>25459.064453125</v>
      </c>
      <c r="AM2890">
        <v>23725.361328125</v>
      </c>
      <c r="AN2890">
        <v>1733.7030029296875</v>
      </c>
      <c r="AO2890" s="5" t="s">
        <v>3356</v>
      </c>
    </row>
    <row r="2891" spans="1:41" ht="15" x14ac:dyDescent="0.25">
      <c r="A2891">
        <v>2021</v>
      </c>
      <c r="B2891" s="5" t="s">
        <v>1806</v>
      </c>
      <c r="C2891" s="5" t="s">
        <v>363</v>
      </c>
      <c r="D2891" s="5" t="s">
        <v>91</v>
      </c>
      <c r="E2891" s="5" t="s">
        <v>409</v>
      </c>
      <c r="F2891" s="5" t="s">
        <v>410</v>
      </c>
      <c r="G2891" s="5" t="s">
        <v>94</v>
      </c>
      <c r="H2891" s="5" t="s">
        <v>319</v>
      </c>
      <c r="I2891"/>
      <c r="J2891"/>
      <c r="K2891"/>
      <c r="L2891"/>
      <c r="M2891"/>
      <c r="N2891"/>
      <c r="O2891"/>
      <c r="P2891">
        <v>0</v>
      </c>
      <c r="Q2891">
        <v>0</v>
      </c>
      <c r="R2891">
        <v>0</v>
      </c>
      <c r="S2891">
        <v>0</v>
      </c>
      <c r="T2891"/>
      <c r="U2891"/>
      <c r="V2891">
        <v>0</v>
      </c>
      <c r="W2891"/>
      <c r="X2891"/>
      <c r="Y2891"/>
      <c r="Z2891"/>
      <c r="AA2891">
        <v>2571.0095472996568</v>
      </c>
      <c r="AB2891"/>
      <c r="AC2891"/>
      <c r="AD2891"/>
      <c r="AE2891"/>
      <c r="AF2891"/>
      <c r="AG2891">
        <v>0</v>
      </c>
      <c r="AH2891">
        <v>482.61482548150536</v>
      </c>
      <c r="AI2891"/>
      <c r="AJ2891"/>
      <c r="AK2891"/>
      <c r="AL2891">
        <v>3053.624267578125</v>
      </c>
      <c r="AM2891">
        <v>2571.009521484375</v>
      </c>
      <c r="AN2891">
        <v>482.61483764648437</v>
      </c>
      <c r="AO2891" s="5" t="s">
        <v>3359</v>
      </c>
    </row>
    <row r="2892" spans="1:41" ht="15" x14ac:dyDescent="0.25">
      <c r="A2892">
        <v>2021</v>
      </c>
      <c r="B2892" s="5" t="s">
        <v>1807</v>
      </c>
      <c r="C2892" s="5" t="s">
        <v>363</v>
      </c>
      <c r="D2892" s="5" t="s">
        <v>91</v>
      </c>
      <c r="E2892" s="5" t="s">
        <v>409</v>
      </c>
      <c r="F2892" s="5" t="s">
        <v>410</v>
      </c>
      <c r="G2892" s="5" t="s">
        <v>94</v>
      </c>
      <c r="H2892" s="5" t="s">
        <v>319</v>
      </c>
      <c r="I2892">
        <v>0</v>
      </c>
      <c r="J2892"/>
      <c r="K2892"/>
      <c r="L2892"/>
      <c r="M2892"/>
      <c r="N2892">
        <v>0</v>
      </c>
      <c r="O2892"/>
      <c r="P2892"/>
      <c r="Q2892">
        <v>0</v>
      </c>
      <c r="R2892"/>
      <c r="S2892">
        <v>0</v>
      </c>
      <c r="T2892"/>
      <c r="U2892"/>
      <c r="V2892">
        <v>0</v>
      </c>
      <c r="W2892">
        <v>0</v>
      </c>
      <c r="X2892">
        <v>0</v>
      </c>
      <c r="Y2892"/>
      <c r="Z2892"/>
      <c r="AA2892">
        <v>740.27466818738321</v>
      </c>
      <c r="AB2892"/>
      <c r="AC2892"/>
      <c r="AD2892"/>
      <c r="AE2892"/>
      <c r="AF2892">
        <v>0</v>
      </c>
      <c r="AG2892">
        <v>8533.251853719994</v>
      </c>
      <c r="AH2892">
        <v>356.74188771696754</v>
      </c>
      <c r="AI2892"/>
      <c r="AJ2892">
        <v>0</v>
      </c>
      <c r="AK2892"/>
      <c r="AL2892">
        <v>9630.2685546875</v>
      </c>
      <c r="AM2892">
        <v>9273.5263671875</v>
      </c>
      <c r="AN2892">
        <v>356.74188232421875</v>
      </c>
      <c r="AO2892" s="5" t="s">
        <v>3360</v>
      </c>
    </row>
    <row r="2893" spans="1:41" ht="15" x14ac:dyDescent="0.25">
      <c r="A2893">
        <v>2021</v>
      </c>
      <c r="B2893" s="5" t="s">
        <v>803</v>
      </c>
      <c r="C2893" s="5" t="s">
        <v>363</v>
      </c>
      <c r="D2893" s="5" t="s">
        <v>91</v>
      </c>
      <c r="E2893" s="5" t="s">
        <v>409</v>
      </c>
      <c r="F2893" s="5" t="s">
        <v>410</v>
      </c>
      <c r="G2893" s="5" t="s">
        <v>94</v>
      </c>
      <c r="H2893" s="5" t="s">
        <v>319</v>
      </c>
      <c r="I2893">
        <v>0</v>
      </c>
      <c r="J2893"/>
      <c r="K2893"/>
      <c r="L2893"/>
      <c r="M2893"/>
      <c r="N2893">
        <v>0</v>
      </c>
      <c r="O2893"/>
      <c r="P2893">
        <v>0</v>
      </c>
      <c r="Q2893">
        <v>0</v>
      </c>
      <c r="R2893"/>
      <c r="S2893">
        <v>0</v>
      </c>
      <c r="T2893"/>
      <c r="U2893"/>
      <c r="V2893">
        <v>0</v>
      </c>
      <c r="W2893"/>
      <c r="X2893">
        <v>0</v>
      </c>
      <c r="Y2893">
        <v>0</v>
      </c>
      <c r="Z2893"/>
      <c r="AA2893"/>
      <c r="AB2893">
        <v>0</v>
      </c>
      <c r="AC2893">
        <v>0</v>
      </c>
      <c r="AD2893"/>
      <c r="AE2893"/>
      <c r="AF2893">
        <v>0</v>
      </c>
      <c r="AG2893"/>
      <c r="AH2893">
        <v>341.74947246166101</v>
      </c>
      <c r="AI2893"/>
      <c r="AJ2893"/>
      <c r="AK2893"/>
      <c r="AL2893">
        <v>341.74948120117187</v>
      </c>
      <c r="AM2893">
        <v>0</v>
      </c>
      <c r="AN2893">
        <v>341.74948120117187</v>
      </c>
      <c r="AO2893" s="5" t="s">
        <v>1342</v>
      </c>
    </row>
    <row r="2894" spans="1:41" ht="15" x14ac:dyDescent="0.25">
      <c r="A2894">
        <v>2021</v>
      </c>
      <c r="B2894" s="5" t="s">
        <v>1808</v>
      </c>
      <c r="C2894" s="5" t="s">
        <v>363</v>
      </c>
      <c r="D2894" s="5" t="s">
        <v>91</v>
      </c>
      <c r="E2894" s="5" t="s">
        <v>409</v>
      </c>
      <c r="F2894" s="5" t="s">
        <v>410</v>
      </c>
      <c r="G2894" s="5" t="s">
        <v>94</v>
      </c>
      <c r="H2894" s="5" t="s">
        <v>319</v>
      </c>
      <c r="I2894">
        <v>0</v>
      </c>
      <c r="J2894"/>
      <c r="K2894"/>
      <c r="L2894"/>
      <c r="M2894"/>
      <c r="N2894"/>
      <c r="O2894"/>
      <c r="P2894">
        <v>0</v>
      </c>
      <c r="Q2894">
        <v>0</v>
      </c>
      <c r="R2894"/>
      <c r="S2894">
        <v>0</v>
      </c>
      <c r="T2894"/>
      <c r="U2894"/>
      <c r="V2894">
        <v>0</v>
      </c>
      <c r="W2894">
        <v>0</v>
      </c>
      <c r="X2894"/>
      <c r="Y2894">
        <v>0</v>
      </c>
      <c r="Z2894">
        <v>0</v>
      </c>
      <c r="AA2894">
        <v>721.91855412343159</v>
      </c>
      <c r="AB2894"/>
      <c r="AC2894"/>
      <c r="AD2894"/>
      <c r="AE2894"/>
      <c r="AF2894">
        <v>0</v>
      </c>
      <c r="AG2894"/>
      <c r="AH2894">
        <v>357.49024436322026</v>
      </c>
      <c r="AI2894">
        <v>0</v>
      </c>
      <c r="AJ2894">
        <v>0</v>
      </c>
      <c r="AK2894"/>
      <c r="AL2894">
        <v>1079.4088134765625</v>
      </c>
      <c r="AM2894">
        <v>721.9185791015625</v>
      </c>
      <c r="AN2894">
        <v>357.490234375</v>
      </c>
      <c r="AO2894" s="5" t="s">
        <v>3361</v>
      </c>
    </row>
    <row r="2895" spans="1:41" ht="15" x14ac:dyDescent="0.25">
      <c r="A2895">
        <v>2021</v>
      </c>
      <c r="B2895" s="5" t="s">
        <v>1808</v>
      </c>
      <c r="C2895" s="5" t="s">
        <v>363</v>
      </c>
      <c r="D2895" s="5" t="s">
        <v>91</v>
      </c>
      <c r="E2895" s="5" t="s">
        <v>409</v>
      </c>
      <c r="F2895" s="5" t="s">
        <v>411</v>
      </c>
      <c r="G2895" s="5" t="s">
        <v>94</v>
      </c>
      <c r="H2895" s="5" t="s">
        <v>319</v>
      </c>
      <c r="I2895">
        <v>0</v>
      </c>
      <c r="J2895"/>
      <c r="K2895">
        <v>82.504977614106465</v>
      </c>
      <c r="L2895">
        <v>309.39366605289922</v>
      </c>
      <c r="M2895">
        <v>1136.3771526067944</v>
      </c>
      <c r="N2895">
        <v>170.16651632909458</v>
      </c>
      <c r="O2895"/>
      <c r="P2895">
        <v>2858.2972879020035</v>
      </c>
      <c r="Q2895">
        <v>0</v>
      </c>
      <c r="R2895"/>
      <c r="S2895">
        <v>464.09049907934883</v>
      </c>
      <c r="T2895"/>
      <c r="U2895"/>
      <c r="V2895">
        <v>1082.8778311851472</v>
      </c>
      <c r="W2895">
        <v>0</v>
      </c>
      <c r="X2895"/>
      <c r="Y2895">
        <v>1392.2714972380465</v>
      </c>
      <c r="Z2895">
        <v>143.01412819629215</v>
      </c>
      <c r="AA2895">
        <v>309.39366605289922</v>
      </c>
      <c r="AB2895"/>
      <c r="AC2895"/>
      <c r="AD2895"/>
      <c r="AE2895"/>
      <c r="AF2895">
        <v>1623.9801577270182</v>
      </c>
      <c r="AG2895">
        <v>8112.6550475522872</v>
      </c>
      <c r="AH2895">
        <v>1031.3122201763308</v>
      </c>
      <c r="AI2895">
        <v>201.10588293438451</v>
      </c>
      <c r="AJ2895">
        <v>0</v>
      </c>
      <c r="AK2895">
        <v>0</v>
      </c>
      <c r="AL2895">
        <v>18917.439453125</v>
      </c>
      <c r="AM2895">
        <v>16002.0498046875</v>
      </c>
      <c r="AN2895">
        <v>2915.390625</v>
      </c>
      <c r="AO2895" s="5" t="s">
        <v>3363</v>
      </c>
    </row>
    <row r="2896" spans="1:41" ht="15" x14ac:dyDescent="0.25">
      <c r="A2896">
        <v>2021</v>
      </c>
      <c r="B2896" s="5" t="s">
        <v>1807</v>
      </c>
      <c r="C2896" s="5" t="s">
        <v>363</v>
      </c>
      <c r="D2896" s="5" t="s">
        <v>91</v>
      </c>
      <c r="E2896" s="5" t="s">
        <v>409</v>
      </c>
      <c r="F2896" s="5" t="s">
        <v>411</v>
      </c>
      <c r="G2896" s="5" t="s">
        <v>94</v>
      </c>
      <c r="H2896" s="5" t="s">
        <v>319</v>
      </c>
      <c r="I2896">
        <v>0</v>
      </c>
      <c r="J2896"/>
      <c r="K2896">
        <v>84.602819221415231</v>
      </c>
      <c r="L2896"/>
      <c r="M2896">
        <v>1056.8742807425231</v>
      </c>
      <c r="N2896">
        <v>166.03303272202737</v>
      </c>
      <c r="O2896"/>
      <c r="P2896">
        <v>2107.6677338535069</v>
      </c>
      <c r="Q2896">
        <v>0</v>
      </c>
      <c r="R2896">
        <v>1170.5326734728956</v>
      </c>
      <c r="S2896">
        <v>475.89085812046062</v>
      </c>
      <c r="T2896"/>
      <c r="U2896"/>
      <c r="V2896">
        <v>1110.4120022810748</v>
      </c>
      <c r="W2896">
        <v>0</v>
      </c>
      <c r="X2896">
        <v>0</v>
      </c>
      <c r="Y2896">
        <v>793.15143020076778</v>
      </c>
      <c r="Z2896"/>
      <c r="AA2896">
        <v>317.2605720803071</v>
      </c>
      <c r="AB2896"/>
      <c r="AC2896"/>
      <c r="AD2896">
        <v>290.82219107361482</v>
      </c>
      <c r="AE2896"/>
      <c r="AF2896">
        <v>1650.0746686419329</v>
      </c>
      <c r="AG2896">
        <v>14200.583206314546</v>
      </c>
      <c r="AH2896">
        <v>1057.5352402676904</v>
      </c>
      <c r="AI2896">
        <v>206.2193718521996</v>
      </c>
      <c r="AJ2896">
        <v>0</v>
      </c>
      <c r="AK2896">
        <v>0</v>
      </c>
      <c r="AL2896">
        <v>24687.66015625</v>
      </c>
      <c r="AM2896">
        <v>21515.71484375</v>
      </c>
      <c r="AN2896">
        <v>3171.94482421875</v>
      </c>
      <c r="AO2896" s="5" t="s">
        <v>3364</v>
      </c>
    </row>
    <row r="2897" spans="1:41" ht="15" x14ac:dyDescent="0.25">
      <c r="A2897">
        <v>2021</v>
      </c>
      <c r="B2897" s="5" t="s">
        <v>803</v>
      </c>
      <c r="C2897" s="5" t="s">
        <v>363</v>
      </c>
      <c r="D2897" s="5" t="s">
        <v>91</v>
      </c>
      <c r="E2897" s="5" t="s">
        <v>409</v>
      </c>
      <c r="F2897" s="5" t="s">
        <v>411</v>
      </c>
      <c r="G2897" s="5" t="s">
        <v>94</v>
      </c>
      <c r="H2897" s="5" t="s">
        <v>319</v>
      </c>
      <c r="I2897">
        <v>1000</v>
      </c>
      <c r="J2897"/>
      <c r="K2897">
        <v>80</v>
      </c>
      <c r="L2897">
        <v>50</v>
      </c>
      <c r="M2897">
        <v>2900</v>
      </c>
      <c r="N2897">
        <v>165</v>
      </c>
      <c r="O2897"/>
      <c r="P2897">
        <v>4536</v>
      </c>
      <c r="Q2897">
        <v>0</v>
      </c>
      <c r="R2897">
        <v>341.30070362769749</v>
      </c>
      <c r="S2897">
        <v>450</v>
      </c>
      <c r="T2897"/>
      <c r="U2897">
        <v>120</v>
      </c>
      <c r="V2897">
        <v>780</v>
      </c>
      <c r="W2897"/>
      <c r="X2897">
        <v>0</v>
      </c>
      <c r="Y2897">
        <v>1450</v>
      </c>
      <c r="Z2897">
        <v>59.684040000000003</v>
      </c>
      <c r="AA2897"/>
      <c r="AB2897">
        <v>0</v>
      </c>
      <c r="AC2897">
        <v>0</v>
      </c>
      <c r="AD2897"/>
      <c r="AE2897"/>
      <c r="AF2897">
        <v>1751.0406032000001</v>
      </c>
      <c r="AG2897">
        <v>4716</v>
      </c>
      <c r="AH2897">
        <v>500</v>
      </c>
      <c r="AI2897">
        <v>195</v>
      </c>
      <c r="AJ2897"/>
      <c r="AK2897"/>
      <c r="AL2897">
        <v>19094.025390625</v>
      </c>
      <c r="AM2897">
        <v>14969.025390625</v>
      </c>
      <c r="AN2897">
        <v>4125</v>
      </c>
      <c r="AO2897" s="5" t="s">
        <v>1343</v>
      </c>
    </row>
    <row r="2898" spans="1:41" ht="15" x14ac:dyDescent="0.25">
      <c r="A2898">
        <v>2021</v>
      </c>
      <c r="B2898" s="5" t="s">
        <v>1806</v>
      </c>
      <c r="C2898" s="5" t="s">
        <v>363</v>
      </c>
      <c r="D2898" s="5" t="s">
        <v>91</v>
      </c>
      <c r="E2898" s="5" t="s">
        <v>409</v>
      </c>
      <c r="F2898" s="5" t="s">
        <v>411</v>
      </c>
      <c r="G2898" s="5" t="s">
        <v>94</v>
      </c>
      <c r="H2898" s="5" t="s">
        <v>319</v>
      </c>
      <c r="I2898">
        <v>0</v>
      </c>
      <c r="J2898"/>
      <c r="K2898">
        <v>85.700318243321888</v>
      </c>
      <c r="L2898"/>
      <c r="M2898">
        <v>669.53373627595226</v>
      </c>
      <c r="N2898">
        <v>168.72250154153997</v>
      </c>
      <c r="O2898"/>
      <c r="P2898">
        <v>2133.9379242587152</v>
      </c>
      <c r="Q2898">
        <v>0</v>
      </c>
      <c r="R2898">
        <v>1506.5766723146228</v>
      </c>
      <c r="S2898">
        <v>482.06429011868568</v>
      </c>
      <c r="T2898"/>
      <c r="U2898"/>
      <c r="V2898">
        <v>1124.8166769435998</v>
      </c>
      <c r="W2898"/>
      <c r="X2898"/>
      <c r="Y2898"/>
      <c r="Z2898"/>
      <c r="AA2898">
        <v>321.3761934124571</v>
      </c>
      <c r="AB2898"/>
      <c r="AC2898"/>
      <c r="AD2898">
        <v>307.98551868693806</v>
      </c>
      <c r="AE2898"/>
      <c r="AF2898">
        <v>1928.2571604747427</v>
      </c>
      <c r="AG2898">
        <v>13755.991252188525</v>
      </c>
      <c r="AH2898">
        <v>1071.2539780415236</v>
      </c>
      <c r="AI2898">
        <v>208.89452571809713</v>
      </c>
      <c r="AJ2898"/>
      <c r="AK2898"/>
      <c r="AL2898">
        <v>23765.111328125</v>
      </c>
      <c r="AM2898">
        <v>20939.677734375</v>
      </c>
      <c r="AN2898">
        <v>2825.432373046875</v>
      </c>
      <c r="AO2898" s="5" t="s">
        <v>3362</v>
      </c>
    </row>
    <row r="2899" spans="1:41" ht="15" x14ac:dyDescent="0.25">
      <c r="A2899">
        <v>2021</v>
      </c>
      <c r="B2899" s="5" t="s">
        <v>1808</v>
      </c>
      <c r="C2899" s="5" t="s">
        <v>363</v>
      </c>
      <c r="D2899" s="5" t="s">
        <v>91</v>
      </c>
      <c r="E2899" s="5" t="s">
        <v>409</v>
      </c>
      <c r="F2899" s="5" t="s">
        <v>412</v>
      </c>
      <c r="G2899" s="5" t="s">
        <v>94</v>
      </c>
      <c r="H2899" s="5" t="s">
        <v>319</v>
      </c>
      <c r="I2899">
        <v>0</v>
      </c>
      <c r="J2899"/>
      <c r="K2899"/>
      <c r="L2899"/>
      <c r="M2899"/>
      <c r="N2899"/>
      <c r="O2899"/>
      <c r="P2899">
        <v>0</v>
      </c>
      <c r="Q2899">
        <v>0</v>
      </c>
      <c r="R2899"/>
      <c r="S2899">
        <v>0</v>
      </c>
      <c r="T2899"/>
      <c r="U2899"/>
      <c r="V2899">
        <v>0</v>
      </c>
      <c r="W2899">
        <v>0</v>
      </c>
      <c r="X2899">
        <v>53.628235449169203</v>
      </c>
      <c r="Y2899">
        <v>0</v>
      </c>
      <c r="Z2899">
        <v>0</v>
      </c>
      <c r="AA2899"/>
      <c r="AB2899"/>
      <c r="AC2899"/>
      <c r="AD2899"/>
      <c r="AE2899"/>
      <c r="AF2899">
        <v>451.10559936861625</v>
      </c>
      <c r="AG2899"/>
      <c r="AH2899">
        <v>0</v>
      </c>
      <c r="AI2899">
        <v>0</v>
      </c>
      <c r="AJ2899">
        <v>0</v>
      </c>
      <c r="AK2899"/>
      <c r="AL2899">
        <v>504.73382568359375</v>
      </c>
      <c r="AM2899">
        <v>451.1055908203125</v>
      </c>
      <c r="AN2899">
        <v>53.62823486328125</v>
      </c>
      <c r="AO2899" s="5" t="s">
        <v>3367</v>
      </c>
    </row>
    <row r="2900" spans="1:41" ht="15" x14ac:dyDescent="0.25">
      <c r="A2900">
        <v>2021</v>
      </c>
      <c r="B2900" s="5" t="s">
        <v>1806</v>
      </c>
      <c r="C2900" s="5" t="s">
        <v>363</v>
      </c>
      <c r="D2900" s="5" t="s">
        <v>91</v>
      </c>
      <c r="E2900" s="5" t="s">
        <v>409</v>
      </c>
      <c r="F2900" s="5" t="s">
        <v>412</v>
      </c>
      <c r="G2900" s="5" t="s">
        <v>94</v>
      </c>
      <c r="H2900" s="5" t="s">
        <v>319</v>
      </c>
      <c r="I2900"/>
      <c r="J2900"/>
      <c r="K2900"/>
      <c r="L2900"/>
      <c r="M2900"/>
      <c r="N2900"/>
      <c r="O2900"/>
      <c r="P2900">
        <v>0</v>
      </c>
      <c r="Q2900">
        <v>0</v>
      </c>
      <c r="R2900">
        <v>0</v>
      </c>
      <c r="S2900">
        <v>0</v>
      </c>
      <c r="T2900"/>
      <c r="U2900"/>
      <c r="V2900">
        <v>0</v>
      </c>
      <c r="W2900"/>
      <c r="X2900"/>
      <c r="Y2900"/>
      <c r="Z2900"/>
      <c r="AA2900">
        <v>0</v>
      </c>
      <c r="AB2900"/>
      <c r="AC2900"/>
      <c r="AD2900"/>
      <c r="AE2900"/>
      <c r="AF2900"/>
      <c r="AG2900">
        <v>2046.8865468938332</v>
      </c>
      <c r="AH2900"/>
      <c r="AI2900"/>
      <c r="AJ2900"/>
      <c r="AK2900"/>
      <c r="AL2900">
        <v>2046.8865966796875</v>
      </c>
      <c r="AM2900">
        <v>2046.8865966796875</v>
      </c>
      <c r="AN2900">
        <v>0</v>
      </c>
      <c r="AO2900" s="5" t="s">
        <v>3366</v>
      </c>
    </row>
    <row r="2901" spans="1:41" ht="15" x14ac:dyDescent="0.25">
      <c r="A2901">
        <v>2021</v>
      </c>
      <c r="B2901" s="5" t="s">
        <v>803</v>
      </c>
      <c r="C2901" s="5" t="s">
        <v>363</v>
      </c>
      <c r="D2901" s="5" t="s">
        <v>91</v>
      </c>
      <c r="E2901" s="5" t="s">
        <v>409</v>
      </c>
      <c r="F2901" s="5" t="s">
        <v>412</v>
      </c>
      <c r="G2901" s="5" t="s">
        <v>94</v>
      </c>
      <c r="H2901" s="5" t="s">
        <v>319</v>
      </c>
      <c r="I2901">
        <v>0</v>
      </c>
      <c r="J2901"/>
      <c r="K2901"/>
      <c r="L2901"/>
      <c r="M2901"/>
      <c r="N2901">
        <v>0</v>
      </c>
      <c r="O2901"/>
      <c r="P2901">
        <v>0</v>
      </c>
      <c r="Q2901">
        <v>0</v>
      </c>
      <c r="R2901"/>
      <c r="S2901">
        <v>0</v>
      </c>
      <c r="T2901"/>
      <c r="U2901"/>
      <c r="V2901">
        <v>0</v>
      </c>
      <c r="W2901"/>
      <c r="X2901">
        <v>100</v>
      </c>
      <c r="Y2901">
        <v>0</v>
      </c>
      <c r="Z2901"/>
      <c r="AA2901"/>
      <c r="AB2901">
        <v>0</v>
      </c>
      <c r="AC2901">
        <v>0</v>
      </c>
      <c r="AD2901"/>
      <c r="AE2901"/>
      <c r="AF2901">
        <v>0</v>
      </c>
      <c r="AG2901">
        <v>5246</v>
      </c>
      <c r="AH2901"/>
      <c r="AI2901">
        <v>0</v>
      </c>
      <c r="AJ2901"/>
      <c r="AK2901"/>
      <c r="AL2901">
        <v>5346</v>
      </c>
      <c r="AM2901">
        <v>5246</v>
      </c>
      <c r="AN2901">
        <v>100</v>
      </c>
      <c r="AO2901" s="5" t="s">
        <v>1344</v>
      </c>
    </row>
    <row r="2902" spans="1:41" ht="15" x14ac:dyDescent="0.25">
      <c r="A2902">
        <v>2021</v>
      </c>
      <c r="B2902" s="5" t="s">
        <v>1807</v>
      </c>
      <c r="C2902" s="5" t="s">
        <v>363</v>
      </c>
      <c r="D2902" s="5" t="s">
        <v>91</v>
      </c>
      <c r="E2902" s="5" t="s">
        <v>409</v>
      </c>
      <c r="F2902" s="5" t="s">
        <v>412</v>
      </c>
      <c r="G2902" s="5" t="s">
        <v>94</v>
      </c>
      <c r="H2902" s="5" t="s">
        <v>319</v>
      </c>
      <c r="I2902">
        <v>0</v>
      </c>
      <c r="J2902"/>
      <c r="K2902"/>
      <c r="L2902"/>
      <c r="M2902"/>
      <c r="N2902">
        <v>0</v>
      </c>
      <c r="O2902"/>
      <c r="P2902"/>
      <c r="Q2902">
        <v>0</v>
      </c>
      <c r="R2902"/>
      <c r="S2902">
        <v>0</v>
      </c>
      <c r="T2902"/>
      <c r="U2902"/>
      <c r="V2902">
        <v>0</v>
      </c>
      <c r="W2902">
        <v>0</v>
      </c>
      <c r="X2902">
        <v>65.031747688552144</v>
      </c>
      <c r="Y2902"/>
      <c r="Z2902"/>
      <c r="AA2902">
        <v>0</v>
      </c>
      <c r="AB2902"/>
      <c r="AC2902"/>
      <c r="AD2902"/>
      <c r="AE2902"/>
      <c r="AF2902">
        <v>0</v>
      </c>
      <c r="AG2902">
        <v>2000.85667458647</v>
      </c>
      <c r="AH2902">
        <v>0</v>
      </c>
      <c r="AI2902"/>
      <c r="AJ2902">
        <v>0</v>
      </c>
      <c r="AK2902"/>
      <c r="AL2902">
        <v>2065.888427734375</v>
      </c>
      <c r="AM2902">
        <v>2000.856689453125</v>
      </c>
      <c r="AN2902">
        <v>65.031745910644531</v>
      </c>
      <c r="AO2902" s="5" t="s">
        <v>3365</v>
      </c>
    </row>
    <row r="2903" spans="1:41" ht="15" x14ac:dyDescent="0.25">
      <c r="A2903">
        <v>2021</v>
      </c>
      <c r="B2903" s="5" t="s">
        <v>1808</v>
      </c>
      <c r="C2903" s="5" t="s">
        <v>363</v>
      </c>
      <c r="D2903" s="5" t="s">
        <v>91</v>
      </c>
      <c r="E2903" s="5" t="s">
        <v>107</v>
      </c>
      <c r="F2903" s="5" t="s">
        <v>108</v>
      </c>
      <c r="G2903" s="5" t="s">
        <v>94</v>
      </c>
      <c r="H2903" s="5" t="s">
        <v>319</v>
      </c>
      <c r="I2903">
        <v>7803.9395700742953</v>
      </c>
      <c r="J2903">
        <v>19955.276866518099</v>
      </c>
      <c r="K2903">
        <v>855.98914274635456</v>
      </c>
      <c r="L2903">
        <v>2803.1066144392671</v>
      </c>
      <c r="M2903">
        <v>18224.070086466432</v>
      </c>
      <c r="N2903">
        <v>8301.7614434894786</v>
      </c>
      <c r="O2903">
        <v>10054.49649024575</v>
      </c>
      <c r="P2903">
        <v>15849.181448176569</v>
      </c>
      <c r="Q2903">
        <v>4913.1662587434203</v>
      </c>
      <c r="R2903">
        <v>5477.3467187461301</v>
      </c>
      <c r="S2903">
        <v>17987.986505241301</v>
      </c>
      <c r="T2903">
        <v>10137.799124333331</v>
      </c>
      <c r="U2903">
        <v>1873.8943040603931</v>
      </c>
      <c r="V2903">
        <v>5238.0347662755839</v>
      </c>
      <c r="W2903">
        <v>4199.5033605580193</v>
      </c>
      <c r="X2903">
        <v>12594.511038994628</v>
      </c>
      <c r="Y2903">
        <v>41289.183927159327</v>
      </c>
      <c r="Z2903">
        <v>13479.916429742767</v>
      </c>
      <c r="AA2903">
        <v>156940.899248987</v>
      </c>
      <c r="AB2903">
        <v>0</v>
      </c>
      <c r="AC2903">
        <v>11571.740791827604</v>
      </c>
      <c r="AD2903">
        <v>16633.558463857687</v>
      </c>
      <c r="AE2903">
        <v>20403.076157008589</v>
      </c>
      <c r="AF2903">
        <v>29255.940679706313</v>
      </c>
      <c r="AG2903">
        <v>130515.79079043091</v>
      </c>
      <c r="AH2903">
        <v>32452.728686914787</v>
      </c>
      <c r="AI2903">
        <v>3568.3402818101044</v>
      </c>
      <c r="AJ2903">
        <v>42755.964704406055</v>
      </c>
      <c r="AK2903">
        <v>2578.1774192188095</v>
      </c>
      <c r="AL2903">
        <v>647715.375</v>
      </c>
      <c r="AM2903">
        <v>518428.21875</v>
      </c>
      <c r="AN2903">
        <v>129287.1640625</v>
      </c>
      <c r="AO2903" s="5" t="s">
        <v>3368</v>
      </c>
    </row>
    <row r="2904" spans="1:41" ht="15" x14ac:dyDescent="0.25">
      <c r="A2904">
        <v>2021</v>
      </c>
      <c r="B2904" s="5" t="s">
        <v>1807</v>
      </c>
      <c r="C2904" s="5" t="s">
        <v>363</v>
      </c>
      <c r="D2904" s="5" t="s">
        <v>91</v>
      </c>
      <c r="E2904" s="5" t="s">
        <v>107</v>
      </c>
      <c r="F2904" s="5" t="s">
        <v>108</v>
      </c>
      <c r="G2904" s="5" t="s">
        <v>94</v>
      </c>
      <c r="H2904" s="5" t="s">
        <v>319</v>
      </c>
      <c r="I2904">
        <v>9361.301946849595</v>
      </c>
      <c r="J2904">
        <v>18138.164302125118</v>
      </c>
      <c r="K2904">
        <v>877.75424942218297</v>
      </c>
      <c r="L2904">
        <v>2983.3069127951544</v>
      </c>
      <c r="M2904">
        <v>34520.132616607443</v>
      </c>
      <c r="N2904">
        <v>7854.3142294681356</v>
      </c>
      <c r="O2904">
        <v>8590.8274563129344</v>
      </c>
      <c r="P2904">
        <v>11944.649031775509</v>
      </c>
      <c r="Q2904">
        <v>4114.1475348195281</v>
      </c>
      <c r="R2904">
        <v>6766.6052300054571</v>
      </c>
      <c r="S2904">
        <v>16673.519638595702</v>
      </c>
      <c r="T2904">
        <v>9078.9400376981212</v>
      </c>
      <c r="U2904">
        <v>1921.5415315663934</v>
      </c>
      <c r="V2904">
        <v>6196.0989727283977</v>
      </c>
      <c r="W2904">
        <v>6620.1706040757417</v>
      </c>
      <c r="X2904">
        <v>11003.153876750488</v>
      </c>
      <c r="Y2904">
        <v>49587.827416152002</v>
      </c>
      <c r="Z2904">
        <v>12001.967441798017</v>
      </c>
      <c r="AA2904">
        <v>158393.37749468104</v>
      </c>
      <c r="AB2904">
        <v>0</v>
      </c>
      <c r="AC2904">
        <v>11049.339697364883</v>
      </c>
      <c r="AD2904">
        <v>18627.840813249379</v>
      </c>
      <c r="AE2904">
        <v>20864.407127595608</v>
      </c>
      <c r="AF2904">
        <v>29697.996245334289</v>
      </c>
      <c r="AG2904">
        <v>179550.44816312901</v>
      </c>
      <c r="AH2904">
        <v>34867.183629848485</v>
      </c>
      <c r="AI2904">
        <v>3520.5348148511412</v>
      </c>
      <c r="AJ2904">
        <v>40235.991245291174</v>
      </c>
      <c r="AK2904">
        <v>3088.1614202179667</v>
      </c>
      <c r="AL2904">
        <v>718129.8125</v>
      </c>
      <c r="AM2904">
        <v>570661.5</v>
      </c>
      <c r="AN2904">
        <v>147468.21875</v>
      </c>
      <c r="AO2904" s="5" t="s">
        <v>3370</v>
      </c>
    </row>
    <row r="2905" spans="1:41" ht="15" x14ac:dyDescent="0.25">
      <c r="A2905">
        <v>2021</v>
      </c>
      <c r="B2905" s="5" t="s">
        <v>803</v>
      </c>
      <c r="C2905" s="5" t="s">
        <v>363</v>
      </c>
      <c r="D2905" s="5" t="s">
        <v>91</v>
      </c>
      <c r="E2905" s="5" t="s">
        <v>107</v>
      </c>
      <c r="F2905" s="5" t="s">
        <v>108</v>
      </c>
      <c r="G2905" s="5" t="s">
        <v>94</v>
      </c>
      <c r="H2905" s="5" t="s">
        <v>319</v>
      </c>
      <c r="I2905">
        <v>9572</v>
      </c>
      <c r="J2905">
        <v>34021</v>
      </c>
      <c r="K2905">
        <v>847</v>
      </c>
      <c r="L2905">
        <v>1742.5</v>
      </c>
      <c r="M2905">
        <v>19783</v>
      </c>
      <c r="N2905">
        <v>8238</v>
      </c>
      <c r="O2905">
        <v>7675.8872000000001</v>
      </c>
      <c r="P2905">
        <v>13808.994000000001</v>
      </c>
      <c r="Q2905">
        <v>3660.7626032242911</v>
      </c>
      <c r="R2905">
        <v>6629.2083955531734</v>
      </c>
      <c r="S2905">
        <v>21821.865798220279</v>
      </c>
      <c r="T2905">
        <v>9420</v>
      </c>
      <c r="U2905">
        <v>1542.75</v>
      </c>
      <c r="V2905">
        <v>8586</v>
      </c>
      <c r="W2905">
        <v>4597</v>
      </c>
      <c r="X2905">
        <v>11033.136816819149</v>
      </c>
      <c r="Y2905">
        <v>41883.5</v>
      </c>
      <c r="Z2905">
        <v>13525.753236250819</v>
      </c>
      <c r="AA2905">
        <v>188896.8925440812</v>
      </c>
      <c r="AB2905">
        <v>1109</v>
      </c>
      <c r="AC2905">
        <v>10626.47111</v>
      </c>
      <c r="AD2905">
        <v>14406.712070809601</v>
      </c>
      <c r="AE2905">
        <v>13624.563764</v>
      </c>
      <c r="AF2905">
        <v>29487.935500806299</v>
      </c>
      <c r="AG2905">
        <v>160022</v>
      </c>
      <c r="AH2905">
        <v>28504.704600302932</v>
      </c>
      <c r="AI2905">
        <v>3460</v>
      </c>
      <c r="AJ2905">
        <v>35884</v>
      </c>
      <c r="AK2905">
        <v>2524.9</v>
      </c>
      <c r="AL2905">
        <v>706935.5</v>
      </c>
      <c r="AM2905">
        <v>581752.375</v>
      </c>
      <c r="AN2905">
        <v>125183.203125</v>
      </c>
      <c r="AO2905" s="5" t="s">
        <v>1345</v>
      </c>
    </row>
    <row r="2906" spans="1:41" ht="15" x14ac:dyDescent="0.25">
      <c r="A2906">
        <v>2021</v>
      </c>
      <c r="B2906" s="5" t="s">
        <v>1806</v>
      </c>
      <c r="C2906" s="5" t="s">
        <v>363</v>
      </c>
      <c r="D2906" s="5" t="s">
        <v>91</v>
      </c>
      <c r="E2906" s="5" t="s">
        <v>107</v>
      </c>
      <c r="F2906" s="5" t="s">
        <v>108</v>
      </c>
      <c r="G2906" s="5" t="s">
        <v>94</v>
      </c>
      <c r="H2906" s="5" t="s">
        <v>319</v>
      </c>
      <c r="I2906">
        <v>5524.456764760138</v>
      </c>
      <c r="J2906">
        <v>28802.805707602445</v>
      </c>
      <c r="K2906">
        <v>975.91237399582803</v>
      </c>
      <c r="L2906">
        <v>2549.5844677388263</v>
      </c>
      <c r="M2906">
        <v>12976.099436016975</v>
      </c>
      <c r="N2906">
        <v>6901.1788146402014</v>
      </c>
      <c r="O2906">
        <v>7883.8936513965937</v>
      </c>
      <c r="P2906">
        <v>10570.384377529126</v>
      </c>
      <c r="Q2906">
        <v>3814.0926634190409</v>
      </c>
      <c r="R2906">
        <v>7350.6718842975497</v>
      </c>
      <c r="S2906">
        <v>17235.405252710076</v>
      </c>
      <c r="T2906">
        <v>10241.188030076966</v>
      </c>
      <c r="U2906">
        <v>2258.2392477595035</v>
      </c>
      <c r="V2906">
        <v>5700.142417158947</v>
      </c>
      <c r="W2906">
        <v>3791.167828288952</v>
      </c>
      <c r="X2906">
        <v>11352.333950529415</v>
      </c>
      <c r="Y2906">
        <v>52745.332116830497</v>
      </c>
      <c r="Z2906">
        <v>10572.205509291796</v>
      </c>
      <c r="AA2906">
        <v>144288.34318742991</v>
      </c>
      <c r="AB2906">
        <v>1260.8659321548735</v>
      </c>
      <c r="AC2906">
        <v>11382.560990813898</v>
      </c>
      <c r="AD2906">
        <v>18021.156667248226</v>
      </c>
      <c r="AE2906">
        <v>15440.090710910285</v>
      </c>
      <c r="AF2906">
        <v>32237.245961203571</v>
      </c>
      <c r="AG2906">
        <v>133222.66199347941</v>
      </c>
      <c r="AH2906">
        <v>33662.425024344477</v>
      </c>
      <c r="AI2906">
        <v>3186.980584673533</v>
      </c>
      <c r="AJ2906">
        <v>40540.797166157594</v>
      </c>
      <c r="AK2906">
        <v>2657.7811195210202</v>
      </c>
      <c r="AL2906">
        <v>637146</v>
      </c>
      <c r="AM2906">
        <v>513900.8125</v>
      </c>
      <c r="AN2906">
        <v>123245.2109375</v>
      </c>
      <c r="AO2906" s="5" t="s">
        <v>3369</v>
      </c>
    </row>
    <row r="2907" spans="1:41" ht="15" x14ac:dyDescent="0.25">
      <c r="A2907">
        <v>2021</v>
      </c>
      <c r="B2907" s="5" t="s">
        <v>1807</v>
      </c>
      <c r="C2907" s="5" t="s">
        <v>363</v>
      </c>
      <c r="D2907" s="5" t="s">
        <v>91</v>
      </c>
      <c r="E2907" s="5" t="s">
        <v>107</v>
      </c>
      <c r="F2907" s="5" t="s">
        <v>108</v>
      </c>
      <c r="G2907" s="5" t="s">
        <v>97</v>
      </c>
      <c r="H2907" s="5" t="s">
        <v>319</v>
      </c>
      <c r="I2907">
        <v>9029.0399999999991</v>
      </c>
      <c r="J2907">
        <v>20090.96</v>
      </c>
      <c r="K2907">
        <v>971.45658905929554</v>
      </c>
      <c r="L2907">
        <v>3291.2606999999998</v>
      </c>
      <c r="M2907">
        <v>37538.373188443242</v>
      </c>
      <c r="N2907">
        <v>8827</v>
      </c>
      <c r="O2907">
        <v>10422</v>
      </c>
      <c r="P2907">
        <v>13114.288533329451</v>
      </c>
      <c r="Q2907">
        <v>5059.8543021433743</v>
      </c>
      <c r="R2907">
        <v>7656.5167521096801</v>
      </c>
      <c r="S2907">
        <v>20506.211641951071</v>
      </c>
      <c r="T2907">
        <v>10614.482661050801</v>
      </c>
      <c r="U2907">
        <v>2066.6994869607151</v>
      </c>
      <c r="V2907">
        <v>6729</v>
      </c>
      <c r="W2907">
        <v>7049.7767445926402</v>
      </c>
      <c r="X2907">
        <v>12794.2733859335</v>
      </c>
      <c r="Y2907">
        <v>57457</v>
      </c>
      <c r="Z2907">
        <v>14765.049000000001</v>
      </c>
      <c r="AA2907">
        <v>174683.9929362702</v>
      </c>
      <c r="AB2907">
        <v>852</v>
      </c>
      <c r="AC2907">
        <v>12335</v>
      </c>
      <c r="AD2907">
        <v>22909.766769629561</v>
      </c>
      <c r="AE2907">
        <v>22218.371844870599</v>
      </c>
      <c r="AF2907">
        <v>32763.71094751262</v>
      </c>
      <c r="AG2907">
        <v>203935</v>
      </c>
      <c r="AH2907">
        <v>42425.022065349331</v>
      </c>
      <c r="AI2907">
        <v>3748.994693729856</v>
      </c>
      <c r="AJ2907">
        <v>48809.535467155671</v>
      </c>
      <c r="AK2907">
        <v>3802.794766086809</v>
      </c>
      <c r="AL2907">
        <v>816467.5</v>
      </c>
      <c r="AM2907">
        <v>642832.3125</v>
      </c>
      <c r="AN2907">
        <v>173635.15625</v>
      </c>
      <c r="AO2907" s="5" t="s">
        <v>3371</v>
      </c>
    </row>
    <row r="2908" spans="1:41" ht="15" x14ac:dyDescent="0.25">
      <c r="A2908">
        <v>2021</v>
      </c>
      <c r="B2908" s="5" t="s">
        <v>803</v>
      </c>
      <c r="C2908" s="5" t="s">
        <v>363</v>
      </c>
      <c r="D2908" s="5" t="s">
        <v>91</v>
      </c>
      <c r="E2908" s="5" t="s">
        <v>107</v>
      </c>
      <c r="F2908" s="5" t="s">
        <v>108</v>
      </c>
      <c r="G2908" s="5" t="s">
        <v>97</v>
      </c>
      <c r="H2908" s="5" t="s">
        <v>319</v>
      </c>
      <c r="I2908">
        <v>10311.762485181231</v>
      </c>
      <c r="J2908">
        <v>37598.758430182548</v>
      </c>
      <c r="K2908">
        <v>948.83209867227595</v>
      </c>
      <c r="L2908">
        <v>1914.430109382</v>
      </c>
      <c r="M2908">
        <v>21413.755421279999</v>
      </c>
      <c r="N2908">
        <v>8919.9244855800916</v>
      </c>
      <c r="O2908">
        <v>9092.4599999999991</v>
      </c>
      <c r="P2908">
        <v>15321</v>
      </c>
      <c r="Q2908">
        <v>3964.6058992919061</v>
      </c>
      <c r="R2908">
        <v>7121.4867461538688</v>
      </c>
      <c r="S2908">
        <v>23481.54008023136</v>
      </c>
      <c r="T2908">
        <v>9705.435419999998</v>
      </c>
      <c r="U2908">
        <v>1605.3918364275</v>
      </c>
      <c r="V2908">
        <v>9342</v>
      </c>
      <c r="W2908">
        <v>4995.4828472971549</v>
      </c>
      <c r="X2908">
        <v>12281.170284292069</v>
      </c>
      <c r="Y2908">
        <v>45985.238960000002</v>
      </c>
      <c r="Z2908">
        <v>14683.785234540779</v>
      </c>
      <c r="AA2908">
        <v>214924.59085814381</v>
      </c>
      <c r="AB2908">
        <v>1109</v>
      </c>
      <c r="AC2908">
        <v>11528.31832</v>
      </c>
      <c r="AD2908">
        <v>15640.168964244111</v>
      </c>
      <c r="AE2908">
        <v>14747.665984124251</v>
      </c>
      <c r="AF2908">
        <v>32397.470063849629</v>
      </c>
      <c r="AG2908">
        <v>177784</v>
      </c>
      <c r="AH2908">
        <v>31859.072490477</v>
      </c>
      <c r="AI2908">
        <v>3745.2152736000012</v>
      </c>
      <c r="AJ2908">
        <v>39618.835542028814</v>
      </c>
      <c r="AK2908">
        <v>2733.0329607839999</v>
      </c>
      <c r="AL2908">
        <v>784774.375</v>
      </c>
      <c r="AM2908">
        <v>647769.1875</v>
      </c>
      <c r="AN2908">
        <v>137005.171875</v>
      </c>
      <c r="AO2908" s="5" t="s">
        <v>1346</v>
      </c>
    </row>
    <row r="2909" spans="1:41" ht="15" x14ac:dyDescent="0.25">
      <c r="A2909">
        <v>2021</v>
      </c>
      <c r="B2909" s="5" t="s">
        <v>1806</v>
      </c>
      <c r="C2909" s="5" t="s">
        <v>363</v>
      </c>
      <c r="D2909" s="5" t="s">
        <v>91</v>
      </c>
      <c r="E2909" s="5" t="s">
        <v>107</v>
      </c>
      <c r="F2909" s="5" t="s">
        <v>108</v>
      </c>
      <c r="G2909" s="5" t="s">
        <v>97</v>
      </c>
      <c r="H2909" s="5" t="s">
        <v>319</v>
      </c>
      <c r="I2909">
        <v>5982.1200000000008</v>
      </c>
      <c r="J2909">
        <v>27478.513999999999</v>
      </c>
      <c r="K2909">
        <v>1103</v>
      </c>
      <c r="L2909">
        <v>2788.5493267853931</v>
      </c>
      <c r="M2909">
        <v>14232.774999999991</v>
      </c>
      <c r="N2909">
        <v>7849.134226193516</v>
      </c>
      <c r="O2909">
        <v>8831.4</v>
      </c>
      <c r="P2909">
        <v>11712.4851</v>
      </c>
      <c r="Q2909">
        <v>4253.0060612821844</v>
      </c>
      <c r="R2909">
        <v>8067.099936454053</v>
      </c>
      <c r="S2909">
        <v>19125</v>
      </c>
      <c r="T2909">
        <v>11364</v>
      </c>
      <c r="U2909">
        <v>1817</v>
      </c>
      <c r="V2909">
        <v>6324.9968952685567</v>
      </c>
      <c r="W2909">
        <v>4069.144878139612</v>
      </c>
      <c r="X2909">
        <v>13424.489624733391</v>
      </c>
      <c r="Y2909">
        <v>62792</v>
      </c>
      <c r="Z2909">
        <v>11788.4653218966</v>
      </c>
      <c r="AA2909">
        <v>160406.77874736721</v>
      </c>
      <c r="AB2909">
        <v>1177</v>
      </c>
      <c r="AC2909">
        <v>12946.08051</v>
      </c>
      <c r="AD2909">
        <v>20094.972854806569</v>
      </c>
      <c r="AE2909">
        <v>17207.78970545411</v>
      </c>
      <c r="AF2909">
        <v>35258.745752501178</v>
      </c>
      <c r="AG2909">
        <v>148400.69687805569</v>
      </c>
      <c r="AH2909">
        <v>37079.593021765002</v>
      </c>
      <c r="AI2909">
        <v>3417.3398612566089</v>
      </c>
      <c r="AJ2909">
        <v>45217.481531955797</v>
      </c>
      <c r="AK2909">
        <v>2962</v>
      </c>
      <c r="AL2909">
        <v>707171.625</v>
      </c>
      <c r="AM2909">
        <v>570291</v>
      </c>
      <c r="AN2909">
        <v>136880.71875</v>
      </c>
      <c r="AO2909" s="5" t="s">
        <v>3373</v>
      </c>
    </row>
    <row r="2910" spans="1:41" ht="15" x14ac:dyDescent="0.25">
      <c r="A2910">
        <v>2021</v>
      </c>
      <c r="B2910" s="5" t="s">
        <v>1808</v>
      </c>
      <c r="C2910" s="5" t="s">
        <v>363</v>
      </c>
      <c r="D2910" s="5" t="s">
        <v>91</v>
      </c>
      <c r="E2910" s="5" t="s">
        <v>107</v>
      </c>
      <c r="F2910" s="5" t="s">
        <v>108</v>
      </c>
      <c r="G2910" s="5" t="s">
        <v>97</v>
      </c>
      <c r="H2910" s="5" t="s">
        <v>319</v>
      </c>
      <c r="I2910">
        <v>8521.6710265706897</v>
      </c>
      <c r="J2910">
        <v>21384.25</v>
      </c>
      <c r="K2910">
        <v>947.74238542675744</v>
      </c>
      <c r="L2910">
        <v>3128.9616000000001</v>
      </c>
      <c r="M2910">
        <v>19879.60430040221</v>
      </c>
      <c r="N2910">
        <v>8982.7612021712557</v>
      </c>
      <c r="O2910">
        <v>9749.2265615999986</v>
      </c>
      <c r="P2910">
        <v>17306.83703135109</v>
      </c>
      <c r="Q2910">
        <v>4983.705793227793</v>
      </c>
      <c r="R2910">
        <v>6047.9380330580989</v>
      </c>
      <c r="S2910">
        <v>19256.96434868289</v>
      </c>
      <c r="T2910">
        <v>10589.701758183401</v>
      </c>
      <c r="U2910">
        <v>2026.1759676085439</v>
      </c>
      <c r="V2910">
        <v>5643</v>
      </c>
      <c r="W2910">
        <v>4509.0486558894281</v>
      </c>
      <c r="X2910">
        <v>13483.169879890451</v>
      </c>
      <c r="Y2910">
        <v>45826.480499999998</v>
      </c>
      <c r="Z2910">
        <v>14430.45183267822</v>
      </c>
      <c r="AA2910">
        <v>171859.72406999691</v>
      </c>
      <c r="AB2910">
        <v>948</v>
      </c>
      <c r="AC2910">
        <v>12356.482249999999</v>
      </c>
      <c r="AD2910">
        <v>17902.912699744131</v>
      </c>
      <c r="AE2910">
        <v>22317.525732804359</v>
      </c>
      <c r="AF2910">
        <v>31946.621293858971</v>
      </c>
      <c r="AG2910">
        <v>148910.19925152871</v>
      </c>
      <c r="AH2910">
        <v>35961.761400695766</v>
      </c>
      <c r="AI2910">
        <v>3820.1195790720012</v>
      </c>
      <c r="AJ2910">
        <v>46789.769875392289</v>
      </c>
      <c r="AK2910">
        <v>2969.0969954866218</v>
      </c>
      <c r="AL2910">
        <v>712479.875</v>
      </c>
      <c r="AM2910">
        <v>572462.5625</v>
      </c>
      <c r="AN2910">
        <v>140017.34375</v>
      </c>
      <c r="AO2910" s="5" t="s">
        <v>3372</v>
      </c>
    </row>
    <row r="2911" spans="1:41" ht="15" x14ac:dyDescent="0.25">
      <c r="A2911">
        <v>2021</v>
      </c>
      <c r="B2911" s="5" t="s">
        <v>803</v>
      </c>
      <c r="C2911" s="5" t="s">
        <v>363</v>
      </c>
      <c r="D2911" s="5" t="s">
        <v>91</v>
      </c>
      <c r="E2911" s="5" t="s">
        <v>111</v>
      </c>
      <c r="F2911" s="5" t="s">
        <v>112</v>
      </c>
      <c r="G2911" s="5" t="s">
        <v>94</v>
      </c>
      <c r="H2911" s="5" t="s">
        <v>319</v>
      </c>
      <c r="I2911">
        <v>447</v>
      </c>
      <c r="J2911">
        <v>0</v>
      </c>
      <c r="K2911">
        <v>0</v>
      </c>
      <c r="L2911"/>
      <c r="M2911">
        <v>1033</v>
      </c>
      <c r="N2911">
        <v>170</v>
      </c>
      <c r="O2911"/>
      <c r="P2911">
        <v>870</v>
      </c>
      <c r="Q2911">
        <v>0</v>
      </c>
      <c r="R2911">
        <v>200</v>
      </c>
      <c r="S2911">
        <v>3600</v>
      </c>
      <c r="T2911">
        <v>1450</v>
      </c>
      <c r="U2911">
        <v>81</v>
      </c>
      <c r="V2911">
        <v>451</v>
      </c>
      <c r="W2911">
        <v>1097</v>
      </c>
      <c r="X2911">
        <v>134.77823344877439</v>
      </c>
      <c r="Y2911">
        <v>2333</v>
      </c>
      <c r="Z2911">
        <v>0</v>
      </c>
      <c r="AA2911">
        <v>9284.1731099916469</v>
      </c>
      <c r="AB2911">
        <v>0</v>
      </c>
      <c r="AC2911">
        <v>285.63569999999999</v>
      </c>
      <c r="AD2911">
        <v>0</v>
      </c>
      <c r="AE2911">
        <v>255</v>
      </c>
      <c r="AF2911"/>
      <c r="AG2911"/>
      <c r="AH2911"/>
      <c r="AI2911">
        <v>58.328000000000003</v>
      </c>
      <c r="AJ2911">
        <v>1116.2798511197329</v>
      </c>
      <c r="AK2911">
        <v>0</v>
      </c>
      <c r="AL2911">
        <v>22866.193359375</v>
      </c>
      <c r="AM2911">
        <v>15493.0888671875</v>
      </c>
      <c r="AN2911">
        <v>7373.1064453125</v>
      </c>
      <c r="AO2911" s="5" t="s">
        <v>1347</v>
      </c>
    </row>
    <row r="2912" spans="1:41" ht="15" x14ac:dyDescent="0.25">
      <c r="A2912">
        <v>2021</v>
      </c>
      <c r="B2912" s="5" t="s">
        <v>1808</v>
      </c>
      <c r="C2912" s="5" t="s">
        <v>363</v>
      </c>
      <c r="D2912" s="5" t="s">
        <v>91</v>
      </c>
      <c r="E2912" s="5" t="s">
        <v>111</v>
      </c>
      <c r="F2912" s="5" t="s">
        <v>112</v>
      </c>
      <c r="G2912" s="5" t="s">
        <v>94</v>
      </c>
      <c r="H2912" s="5" t="s">
        <v>319</v>
      </c>
      <c r="I2912">
        <v>366.11583816259741</v>
      </c>
      <c r="J2912"/>
      <c r="K2912"/>
      <c r="L2912"/>
      <c r="M2912">
        <v>1100.0608015348805</v>
      </c>
      <c r="N2912"/>
      <c r="O2912"/>
      <c r="P2912"/>
      <c r="Q2912"/>
      <c r="R2912">
        <v>412.52488807053231</v>
      </c>
      <c r="S2912"/>
      <c r="T2912"/>
      <c r="U2912"/>
      <c r="V2912"/>
      <c r="W2912"/>
      <c r="X2912"/>
      <c r="Y2912"/>
      <c r="Z2912"/>
      <c r="AA2912"/>
      <c r="AB2912"/>
      <c r="AC2912"/>
      <c r="AD2912"/>
      <c r="AE2912"/>
      <c r="AF2912"/>
      <c r="AG2912"/>
      <c r="AH2912"/>
      <c r="AI2912"/>
      <c r="AJ2912"/>
      <c r="AK2912"/>
      <c r="AL2912">
        <v>1878.7015380859375</v>
      </c>
      <c r="AM2912">
        <v>778.6407470703125</v>
      </c>
      <c r="AN2912">
        <v>1100.060791015625</v>
      </c>
      <c r="AO2912" s="5" t="s">
        <v>3374</v>
      </c>
    </row>
    <row r="2913" spans="1:41" ht="15" x14ac:dyDescent="0.25">
      <c r="A2913">
        <v>2021</v>
      </c>
      <c r="B2913" s="5" t="s">
        <v>803</v>
      </c>
      <c r="C2913" s="5" t="s">
        <v>363</v>
      </c>
      <c r="D2913" s="5" t="s">
        <v>91</v>
      </c>
      <c r="E2913" s="5" t="s">
        <v>111</v>
      </c>
      <c r="F2913" s="5" t="s">
        <v>112</v>
      </c>
      <c r="G2913" s="5" t="s">
        <v>97</v>
      </c>
      <c r="H2913" s="5" t="s">
        <v>319</v>
      </c>
      <c r="I2913">
        <v>481.54594973631532</v>
      </c>
      <c r="J2913"/>
      <c r="K2913"/>
      <c r="L2913"/>
      <c r="M2913">
        <v>1118.15242128</v>
      </c>
      <c r="N2913">
        <v>184.07224600007481</v>
      </c>
      <c r="O2913"/>
      <c r="P2913">
        <v>965.26499999999999</v>
      </c>
      <c r="Q2913">
        <v>0</v>
      </c>
      <c r="R2913">
        <v>214.8517989246171</v>
      </c>
      <c r="S2913">
        <v>3873.8000256479991</v>
      </c>
      <c r="T2913">
        <v>1493.9364499999999</v>
      </c>
      <c r="U2913">
        <v>84.288924809999997</v>
      </c>
      <c r="V2913">
        <v>491</v>
      </c>
      <c r="W2913"/>
      <c r="X2913">
        <v>148.80606023999999</v>
      </c>
      <c r="Y2913">
        <v>2520</v>
      </c>
      <c r="Z2913"/>
      <c r="AA2913">
        <v>10512.50777327395</v>
      </c>
      <c r="AB2913">
        <v>0</v>
      </c>
      <c r="AC2913">
        <v>309.8770300000001</v>
      </c>
      <c r="AD2913">
        <v>0</v>
      </c>
      <c r="AE2913">
        <v>276.0202008</v>
      </c>
      <c r="AF2913"/>
      <c r="AG2913"/>
      <c r="AH2913"/>
      <c r="AI2913">
        <v>63.136103028480008</v>
      </c>
      <c r="AJ2913">
        <v>1232.463154620252</v>
      </c>
      <c r="AK2913"/>
      <c r="AL2913">
        <v>23969.72265625</v>
      </c>
      <c r="AM2913">
        <v>17271.892578125</v>
      </c>
      <c r="AN2913">
        <v>6697.83154296875</v>
      </c>
      <c r="AO2913" s="5" t="s">
        <v>1348</v>
      </c>
    </row>
    <row r="2914" spans="1:41" ht="15" x14ac:dyDescent="0.25">
      <c r="A2914">
        <v>2021</v>
      </c>
      <c r="B2914" s="5" t="s">
        <v>1808</v>
      </c>
      <c r="C2914" s="5" t="s">
        <v>363</v>
      </c>
      <c r="D2914" s="5" t="s">
        <v>91</v>
      </c>
      <c r="E2914" s="5" t="s">
        <v>111</v>
      </c>
      <c r="F2914" s="5" t="s">
        <v>112</v>
      </c>
      <c r="G2914" s="5" t="s">
        <v>97</v>
      </c>
      <c r="H2914" s="5" t="s">
        <v>319</v>
      </c>
      <c r="I2914">
        <v>399.78765883872001</v>
      </c>
      <c r="J2914"/>
      <c r="K2914"/>
      <c r="L2914"/>
      <c r="M2914">
        <v>1209.5938790750149</v>
      </c>
      <c r="N2914"/>
      <c r="O2914"/>
      <c r="P2914"/>
      <c r="Q2914"/>
      <c r="R2914">
        <v>455.49881872658671</v>
      </c>
      <c r="S2914"/>
      <c r="T2914"/>
      <c r="U2914"/>
      <c r="V2914"/>
      <c r="W2914"/>
      <c r="X2914"/>
      <c r="Y2914"/>
      <c r="Z2914"/>
      <c r="AA2914"/>
      <c r="AB2914"/>
      <c r="AC2914"/>
      <c r="AD2914"/>
      <c r="AE2914"/>
      <c r="AF2914"/>
      <c r="AG2914"/>
      <c r="AH2914"/>
      <c r="AI2914"/>
      <c r="AJ2914"/>
      <c r="AK2914"/>
      <c r="AL2914">
        <v>2064.88037109375</v>
      </c>
      <c r="AM2914">
        <v>855.2864990234375</v>
      </c>
      <c r="AN2914">
        <v>1209.5938720703125</v>
      </c>
      <c r="AO2914" s="5" t="s">
        <v>3375</v>
      </c>
    </row>
    <row r="2915" spans="1:41" ht="15" x14ac:dyDescent="0.25">
      <c r="A2915">
        <v>2021</v>
      </c>
      <c r="B2915" s="5" t="s">
        <v>1808</v>
      </c>
      <c r="C2915" s="5" t="s">
        <v>363</v>
      </c>
      <c r="D2915" s="5" t="s">
        <v>91</v>
      </c>
      <c r="E2915" s="5" t="s">
        <v>111</v>
      </c>
      <c r="F2915" s="5" t="s">
        <v>111</v>
      </c>
      <c r="G2915" s="5" t="s">
        <v>94</v>
      </c>
      <c r="H2915" s="5" t="s">
        <v>319</v>
      </c>
      <c r="I2915"/>
      <c r="J2915"/>
      <c r="K2915"/>
      <c r="L2915">
        <v>276.39167500725665</v>
      </c>
      <c r="M2915"/>
      <c r="N2915">
        <v>82.504977614106465</v>
      </c>
      <c r="O2915"/>
      <c r="P2915">
        <v>598.16108770227186</v>
      </c>
      <c r="Q2915">
        <v>0</v>
      </c>
      <c r="R2915"/>
      <c r="S2915"/>
      <c r="T2915">
        <v>1546.9683302644962</v>
      </c>
      <c r="U2915">
        <v>39.189864366700569</v>
      </c>
      <c r="V2915"/>
      <c r="W2915"/>
      <c r="X2915">
        <v>116.53828087992538</v>
      </c>
      <c r="Y2915">
        <v>2524.6523149916579</v>
      </c>
      <c r="Z2915">
        <v>0</v>
      </c>
      <c r="AA2915">
        <v>4592.8476316147044</v>
      </c>
      <c r="AB2915"/>
      <c r="AC2915">
        <v>202.93130556409662</v>
      </c>
      <c r="AD2915">
        <v>0</v>
      </c>
      <c r="AE2915">
        <v>257.8280550440827</v>
      </c>
      <c r="AF2915">
        <v>6288.5617191974243</v>
      </c>
      <c r="AG2915">
        <v>11588.442626914808</v>
      </c>
      <c r="AH2915">
        <v>2418.3240250914782</v>
      </c>
      <c r="AI2915">
        <v>60.154379178445026</v>
      </c>
      <c r="AJ2915">
        <v>1698.1165805071396</v>
      </c>
      <c r="AK2915"/>
      <c r="AL2915">
        <v>32291.615234375</v>
      </c>
      <c r="AM2915">
        <v>28149.62890625</v>
      </c>
      <c r="AN2915">
        <v>4141.9853515625</v>
      </c>
      <c r="AO2915" s="5" t="s">
        <v>3376</v>
      </c>
    </row>
    <row r="2916" spans="1:41" ht="15" x14ac:dyDescent="0.25">
      <c r="A2916">
        <v>2021</v>
      </c>
      <c r="B2916" s="5" t="s">
        <v>1807</v>
      </c>
      <c r="C2916" s="5" t="s">
        <v>363</v>
      </c>
      <c r="D2916" s="5" t="s">
        <v>91</v>
      </c>
      <c r="E2916" s="5" t="s">
        <v>111</v>
      </c>
      <c r="F2916" s="5" t="s">
        <v>111</v>
      </c>
      <c r="G2916" s="5" t="s">
        <v>94</v>
      </c>
      <c r="H2916" s="5" t="s">
        <v>319</v>
      </c>
      <c r="I2916">
        <v>414.14349051171075</v>
      </c>
      <c r="J2916"/>
      <c r="K2916"/>
      <c r="L2916"/>
      <c r="M2916">
        <v>1067.7653697560038</v>
      </c>
      <c r="N2916">
        <v>10.575352402676904</v>
      </c>
      <c r="O2916"/>
      <c r="P2916">
        <v>613.37043935526037</v>
      </c>
      <c r="Q2916">
        <v>219.86157645165284</v>
      </c>
      <c r="R2916">
        <v>843.91312173361689</v>
      </c>
      <c r="S2916">
        <v>3160.8862139847315</v>
      </c>
      <c r="T2916">
        <v>1586.3028604015356</v>
      </c>
      <c r="U2916">
        <v>63.45211441606142</v>
      </c>
      <c r="V2916">
        <v>453.68261807483913</v>
      </c>
      <c r="W2916">
        <v>0</v>
      </c>
      <c r="X2916">
        <v>116.32887642944594</v>
      </c>
      <c r="Y2916">
        <v>2025.179985112627</v>
      </c>
      <c r="Z2916"/>
      <c r="AA2916">
        <v>4635.3541503273564</v>
      </c>
      <c r="AB2916"/>
      <c r="AC2916">
        <v>205.47909718401223</v>
      </c>
      <c r="AD2916">
        <v>423.01409610707611</v>
      </c>
      <c r="AE2916">
        <v>317.2605720803071</v>
      </c>
      <c r="AF2916">
        <v>4309.4561040908384</v>
      </c>
      <c r="AG2916">
        <v>8169.4597310679073</v>
      </c>
      <c r="AH2916">
        <v>4228.0258905902256</v>
      </c>
      <c r="AI2916">
        <v>932.74608191610287</v>
      </c>
      <c r="AJ2916">
        <v>465.49041995852724</v>
      </c>
      <c r="AK2916"/>
      <c r="AL2916">
        <v>34261.75</v>
      </c>
      <c r="AM2916">
        <v>22746.6796875</v>
      </c>
      <c r="AN2916">
        <v>11515.0693359375</v>
      </c>
      <c r="AO2916" s="5" t="s">
        <v>3377</v>
      </c>
    </row>
    <row r="2917" spans="1:41" ht="15" x14ac:dyDescent="0.25">
      <c r="A2917">
        <v>2021</v>
      </c>
      <c r="B2917" s="5" t="s">
        <v>1806</v>
      </c>
      <c r="C2917" s="5" t="s">
        <v>363</v>
      </c>
      <c r="D2917" s="5" t="s">
        <v>91</v>
      </c>
      <c r="E2917" s="5" t="s">
        <v>111</v>
      </c>
      <c r="F2917" s="5" t="s">
        <v>111</v>
      </c>
      <c r="G2917" s="5" t="s">
        <v>94</v>
      </c>
      <c r="H2917" s="5" t="s">
        <v>319</v>
      </c>
      <c r="I2917">
        <v>310.66365363204187</v>
      </c>
      <c r="J2917"/>
      <c r="K2917">
        <v>74.987778462906661</v>
      </c>
      <c r="L2917">
        <v>233.53336721305214</v>
      </c>
      <c r="M2917">
        <v>88.914080177446465</v>
      </c>
      <c r="N2917">
        <v>10.712539780415236</v>
      </c>
      <c r="O2917"/>
      <c r="P2917">
        <v>632.03984704449897</v>
      </c>
      <c r="Q2917">
        <v>246.38841494955045</v>
      </c>
      <c r="R2917">
        <v>216.39330356438779</v>
      </c>
      <c r="S2917">
        <v>2356.7587516913522</v>
      </c>
      <c r="T2917">
        <v>918.06465918158574</v>
      </c>
      <c r="U2917">
        <v>68.356168754415336</v>
      </c>
      <c r="V2917"/>
      <c r="W2917">
        <v>365.29760651215958</v>
      </c>
      <c r="X2917">
        <v>117.8379375845676</v>
      </c>
      <c r="Y2917">
        <v>3251.2558233560244</v>
      </c>
      <c r="Z2917">
        <v>0</v>
      </c>
      <c r="AA2917">
        <v>4626.318168730907</v>
      </c>
      <c r="AB2917">
        <v>0</v>
      </c>
      <c r="AC2917">
        <v>256.36861337295716</v>
      </c>
      <c r="AD2917">
        <v>0</v>
      </c>
      <c r="AE2917">
        <v>267.81349451038091</v>
      </c>
      <c r="AF2917">
        <v>3542.1451998073981</v>
      </c>
      <c r="AG2917">
        <v>8684.3247461080427</v>
      </c>
      <c r="AH2917">
        <v>2671.7074212355601</v>
      </c>
      <c r="AI2917"/>
      <c r="AJ2917">
        <v>1098.0353274925617</v>
      </c>
      <c r="AK2917"/>
      <c r="AL2917">
        <v>30037.9140625</v>
      </c>
      <c r="AM2917">
        <v>23444.34765625</v>
      </c>
      <c r="AN2917">
        <v>6593.568359375</v>
      </c>
      <c r="AO2917" s="5" t="s">
        <v>3378</v>
      </c>
    </row>
    <row r="2918" spans="1:41" ht="15" x14ac:dyDescent="0.25">
      <c r="A2918">
        <v>2021</v>
      </c>
      <c r="B2918" s="5" t="s">
        <v>803</v>
      </c>
      <c r="C2918" s="5" t="s">
        <v>363</v>
      </c>
      <c r="D2918" s="5" t="s">
        <v>91</v>
      </c>
      <c r="E2918" s="5" t="s">
        <v>111</v>
      </c>
      <c r="F2918" s="5" t="s">
        <v>111</v>
      </c>
      <c r="G2918" s="5" t="s">
        <v>94</v>
      </c>
      <c r="H2918" s="5" t="s">
        <v>319</v>
      </c>
      <c r="I2918"/>
      <c r="J2918"/>
      <c r="K2918"/>
      <c r="L2918">
        <v>425</v>
      </c>
      <c r="M2918"/>
      <c r="N2918"/>
      <c r="O2918">
        <v>0</v>
      </c>
      <c r="P2918"/>
      <c r="Q2918"/>
      <c r="R2918"/>
      <c r="S2918"/>
      <c r="T2918"/>
      <c r="U2918"/>
      <c r="V2918"/>
      <c r="W2918"/>
      <c r="X2918"/>
      <c r="Y2918"/>
      <c r="Z2918"/>
      <c r="AA2918"/>
      <c r="AB2918"/>
      <c r="AC2918"/>
      <c r="AD2918"/>
      <c r="AE2918"/>
      <c r="AF2918">
        <v>5460.1313440000004</v>
      </c>
      <c r="AG2918">
        <v>11964</v>
      </c>
      <c r="AH2918">
        <v>2354.8490000000002</v>
      </c>
      <c r="AI2918"/>
      <c r="AJ2918"/>
      <c r="AK2918"/>
      <c r="AL2918">
        <v>20203.98046875</v>
      </c>
      <c r="AM2918">
        <v>17849.130859375</v>
      </c>
      <c r="AN2918">
        <v>2354.84912109375</v>
      </c>
      <c r="AO2918" s="5" t="s">
        <v>1349</v>
      </c>
    </row>
    <row r="2919" spans="1:41" ht="15" x14ac:dyDescent="0.25">
      <c r="A2919">
        <v>2021</v>
      </c>
      <c r="B2919" s="5" t="s">
        <v>1806</v>
      </c>
      <c r="C2919" s="5" t="s">
        <v>363</v>
      </c>
      <c r="D2919" s="5" t="s">
        <v>91</v>
      </c>
      <c r="E2919" s="5" t="s">
        <v>111</v>
      </c>
      <c r="F2919" s="5" t="s">
        <v>111</v>
      </c>
      <c r="G2919" s="5" t="s">
        <v>97</v>
      </c>
      <c r="H2919" s="5" t="s">
        <v>319</v>
      </c>
      <c r="I2919">
        <v>336.4</v>
      </c>
      <c r="J2919"/>
      <c r="K2919">
        <v>70</v>
      </c>
      <c r="L2919">
        <v>255.42174505849391</v>
      </c>
      <c r="M2919">
        <v>97.524999999999949</v>
      </c>
      <c r="N2919">
        <v>12.18402897509918</v>
      </c>
      <c r="O2919">
        <v>420</v>
      </c>
      <c r="P2919">
        <v>700.33</v>
      </c>
      <c r="Q2919">
        <v>274.7419936228801</v>
      </c>
      <c r="R2919">
        <v>237.48392431478749</v>
      </c>
      <c r="S2919">
        <v>2615</v>
      </c>
      <c r="T2919">
        <v>905</v>
      </c>
      <c r="U2919">
        <v>55</v>
      </c>
      <c r="V2919">
        <v>347</v>
      </c>
      <c r="W2919">
        <v>450</v>
      </c>
      <c r="X2919">
        <v>139</v>
      </c>
      <c r="Y2919">
        <v>3732.66718156448</v>
      </c>
      <c r="Z2919">
        <v>0</v>
      </c>
      <c r="AA2919">
        <v>5143.1236821575267</v>
      </c>
      <c r="AB2919"/>
      <c r="AC2919">
        <v>291.58368999999999</v>
      </c>
      <c r="AD2919">
        <v>400</v>
      </c>
      <c r="AE2919">
        <v>298.47481987660723</v>
      </c>
      <c r="AF2919">
        <v>3874.1397813186131</v>
      </c>
      <c r="AG2919">
        <v>9677.9669292686449</v>
      </c>
      <c r="AH2919">
        <v>2907.7943859440638</v>
      </c>
      <c r="AI2919">
        <v>882</v>
      </c>
      <c r="AJ2919">
        <v>1224.7019203602831</v>
      </c>
      <c r="AK2919"/>
      <c r="AL2919">
        <v>35347.5390625</v>
      </c>
      <c r="AM2919">
        <v>26461.21875</v>
      </c>
      <c r="AN2919">
        <v>8886.3193359375</v>
      </c>
      <c r="AO2919" s="5" t="s">
        <v>3380</v>
      </c>
    </row>
    <row r="2920" spans="1:41" ht="15" x14ac:dyDescent="0.25">
      <c r="A2920">
        <v>2021</v>
      </c>
      <c r="B2920" s="5" t="s">
        <v>803</v>
      </c>
      <c r="C2920" s="5" t="s">
        <v>363</v>
      </c>
      <c r="D2920" s="5" t="s">
        <v>91</v>
      </c>
      <c r="E2920" s="5" t="s">
        <v>111</v>
      </c>
      <c r="F2920" s="5" t="s">
        <v>111</v>
      </c>
      <c r="G2920" s="5" t="s">
        <v>97</v>
      </c>
      <c r="H2920" s="5" t="s">
        <v>319</v>
      </c>
      <c r="I2920"/>
      <c r="J2920"/>
      <c r="K2920"/>
      <c r="L2920">
        <v>466.93417302000012</v>
      </c>
      <c r="M2920"/>
      <c r="N2920"/>
      <c r="O2920">
        <v>0</v>
      </c>
      <c r="P2920"/>
      <c r="Q2920"/>
      <c r="R2920"/>
      <c r="S2920"/>
      <c r="T2920"/>
      <c r="U2920"/>
      <c r="V2920"/>
      <c r="W2920"/>
      <c r="X2920"/>
      <c r="Y2920"/>
      <c r="Z2920"/>
      <c r="AA2920"/>
      <c r="AB2920"/>
      <c r="AC2920"/>
      <c r="AD2920"/>
      <c r="AE2920"/>
      <c r="AF2920">
        <v>5998.8750910381696</v>
      </c>
      <c r="AG2920">
        <v>13292</v>
      </c>
      <c r="AH2920">
        <v>2631.9621987708651</v>
      </c>
      <c r="AI2920"/>
      <c r="AJ2920"/>
      <c r="AK2920"/>
      <c r="AL2920">
        <v>22389.771484375</v>
      </c>
      <c r="AM2920">
        <v>19757.80859375</v>
      </c>
      <c r="AN2920">
        <v>2631.962158203125</v>
      </c>
      <c r="AO2920" s="5" t="s">
        <v>1350</v>
      </c>
    </row>
    <row r="2921" spans="1:41" ht="15" x14ac:dyDescent="0.25">
      <c r="A2921">
        <v>2021</v>
      </c>
      <c r="B2921" s="5" t="s">
        <v>1807</v>
      </c>
      <c r="C2921" s="5" t="s">
        <v>363</v>
      </c>
      <c r="D2921" s="5" t="s">
        <v>91</v>
      </c>
      <c r="E2921" s="5" t="s">
        <v>111</v>
      </c>
      <c r="F2921" s="5" t="s">
        <v>111</v>
      </c>
      <c r="G2921" s="5" t="s">
        <v>97</v>
      </c>
      <c r="H2921" s="5" t="s">
        <v>319</v>
      </c>
      <c r="I2921">
        <v>399.44423999999998</v>
      </c>
      <c r="J2921"/>
      <c r="K2921">
        <v>0</v>
      </c>
      <c r="L2921">
        <v>0</v>
      </c>
      <c r="M2921">
        <v>1179.776898250987</v>
      </c>
      <c r="N2921">
        <v>12</v>
      </c>
      <c r="O2921">
        <v>0</v>
      </c>
      <c r="P2921">
        <v>658.93607876522401</v>
      </c>
      <c r="Q2921">
        <v>235.04844574807461</v>
      </c>
      <c r="R2921">
        <v>954.90053494274889</v>
      </c>
      <c r="S2921">
        <v>3366</v>
      </c>
      <c r="T2921">
        <v>1669.4673390171299</v>
      </c>
      <c r="U2921">
        <v>68.245442607398402</v>
      </c>
      <c r="V2921">
        <v>493</v>
      </c>
      <c r="W2921">
        <v>0</v>
      </c>
      <c r="X2921">
        <v>127.18249553</v>
      </c>
      <c r="Y2921">
        <v>2319</v>
      </c>
      <c r="Z2921">
        <v>0</v>
      </c>
      <c r="AA2921">
        <v>5112.0961271255546</v>
      </c>
      <c r="AB2921"/>
      <c r="AC2921">
        <v>229.3</v>
      </c>
      <c r="AD2921">
        <v>474.84534494560518</v>
      </c>
      <c r="AE2921">
        <v>337.84872577919998</v>
      </c>
      <c r="AF2921">
        <v>4754.3198854068287</v>
      </c>
      <c r="AG2921">
        <v>9335</v>
      </c>
      <c r="AH2921">
        <v>4541.4746569509643</v>
      </c>
      <c r="AI2921">
        <v>993.27525379084818</v>
      </c>
      <c r="AJ2921">
        <v>500</v>
      </c>
      <c r="AK2921"/>
      <c r="AL2921">
        <v>37761.1640625</v>
      </c>
      <c r="AM2921">
        <v>25409.140625</v>
      </c>
      <c r="AN2921">
        <v>12352.0224609375</v>
      </c>
      <c r="AO2921" s="5" t="s">
        <v>3381</v>
      </c>
    </row>
    <row r="2922" spans="1:41" ht="15" x14ac:dyDescent="0.25">
      <c r="A2922">
        <v>2021</v>
      </c>
      <c r="B2922" s="5" t="s">
        <v>1808</v>
      </c>
      <c r="C2922" s="5" t="s">
        <v>363</v>
      </c>
      <c r="D2922" s="5" t="s">
        <v>91</v>
      </c>
      <c r="E2922" s="5" t="s">
        <v>111</v>
      </c>
      <c r="F2922" s="5" t="s">
        <v>111</v>
      </c>
      <c r="G2922" s="5" t="s">
        <v>97</v>
      </c>
      <c r="H2922" s="5" t="s">
        <v>319</v>
      </c>
      <c r="I2922"/>
      <c r="J2922"/>
      <c r="K2922">
        <v>0</v>
      </c>
      <c r="L2922">
        <v>308.52159999999998</v>
      </c>
      <c r="M2922"/>
      <c r="N2922">
        <v>89.272923215496235</v>
      </c>
      <c r="O2922">
        <v>0</v>
      </c>
      <c r="P2922">
        <v>653.17420317312008</v>
      </c>
      <c r="Q2922">
        <v>0</v>
      </c>
      <c r="R2922"/>
      <c r="S2922">
        <v>3486</v>
      </c>
      <c r="T2922">
        <v>1615.9260058265611</v>
      </c>
      <c r="U2922">
        <v>42.374621226815997</v>
      </c>
      <c r="V2922"/>
      <c r="W2922">
        <v>0</v>
      </c>
      <c r="X2922">
        <v>123</v>
      </c>
      <c r="Y2922">
        <v>2822</v>
      </c>
      <c r="Z2922">
        <v>0</v>
      </c>
      <c r="AA2922">
        <v>5029.4443987642499</v>
      </c>
      <c r="AB2922"/>
      <c r="AC2922">
        <v>216.69316000000001</v>
      </c>
      <c r="AD2922"/>
      <c r="AE2922">
        <v>282.02042715547333</v>
      </c>
      <c r="AF2922">
        <v>6866.923266139037</v>
      </c>
      <c r="AG2922">
        <v>13221.674481976261</v>
      </c>
      <c r="AH2922">
        <v>2679.8113779250821</v>
      </c>
      <c r="AI2922">
        <v>64.398825089049609</v>
      </c>
      <c r="AJ2922">
        <v>1858.3251383246011</v>
      </c>
      <c r="AK2922"/>
      <c r="AL2922">
        <v>39359.5625</v>
      </c>
      <c r="AM2922">
        <v>31390.423828125</v>
      </c>
      <c r="AN2922">
        <v>7969.13623046875</v>
      </c>
      <c r="AO2922" s="5" t="s">
        <v>3379</v>
      </c>
    </row>
    <row r="2923" spans="1:41" ht="15" x14ac:dyDescent="0.25">
      <c r="A2923">
        <v>2021</v>
      </c>
      <c r="B2923" s="5" t="s">
        <v>1806</v>
      </c>
      <c r="C2923" s="5" t="s">
        <v>363</v>
      </c>
      <c r="D2923" s="5" t="s">
        <v>91</v>
      </c>
      <c r="E2923" s="5" t="s">
        <v>115</v>
      </c>
      <c r="F2923" s="5" t="s">
        <v>417</v>
      </c>
      <c r="G2923" s="5" t="s">
        <v>94</v>
      </c>
      <c r="H2923" s="5" t="s">
        <v>319</v>
      </c>
      <c r="I2923">
        <v>0</v>
      </c>
      <c r="J2923">
        <v>0</v>
      </c>
      <c r="K2923">
        <v>37.493889231453331</v>
      </c>
      <c r="L2923"/>
      <c r="M2923">
        <v>96.41285802373713</v>
      </c>
      <c r="N2923">
        <v>0</v>
      </c>
      <c r="O2923">
        <v>37.493889231453331</v>
      </c>
      <c r="P2923">
        <v>0</v>
      </c>
      <c r="Q2923">
        <v>0</v>
      </c>
      <c r="R2923">
        <v>233.81939202518925</v>
      </c>
      <c r="S2923">
        <v>0</v>
      </c>
      <c r="T2923">
        <v>0</v>
      </c>
      <c r="U2923">
        <v>0</v>
      </c>
      <c r="V2923">
        <v>0</v>
      </c>
      <c r="W2923">
        <v>53.562698902076185</v>
      </c>
      <c r="X2923">
        <v>0</v>
      </c>
      <c r="Y2923">
        <v>0</v>
      </c>
      <c r="Z2923">
        <v>0</v>
      </c>
      <c r="AA2923">
        <v>0</v>
      </c>
      <c r="AB2923">
        <v>216.39330356438779</v>
      </c>
      <c r="AC2923"/>
      <c r="AD2923">
        <v>0</v>
      </c>
      <c r="AE2923"/>
      <c r="AF2923">
        <v>0</v>
      </c>
      <c r="AG2923">
        <v>1174.2978961907295</v>
      </c>
      <c r="AH2923">
        <v>0</v>
      </c>
      <c r="AI2923">
        <v>0</v>
      </c>
      <c r="AJ2923">
        <v>0</v>
      </c>
      <c r="AK2923"/>
      <c r="AL2923">
        <v>1849.473876953125</v>
      </c>
      <c r="AM2923">
        <v>1408.1173095703125</v>
      </c>
      <c r="AN2923">
        <v>441.35665893554687</v>
      </c>
      <c r="AO2923" s="5" t="s">
        <v>3384</v>
      </c>
    </row>
    <row r="2924" spans="1:41" ht="15" x14ac:dyDescent="0.25">
      <c r="A2924">
        <v>2021</v>
      </c>
      <c r="B2924" s="5" t="s">
        <v>1808</v>
      </c>
      <c r="C2924" s="5" t="s">
        <v>363</v>
      </c>
      <c r="D2924" s="5" t="s">
        <v>91</v>
      </c>
      <c r="E2924" s="5" t="s">
        <v>115</v>
      </c>
      <c r="F2924" s="5" t="s">
        <v>417</v>
      </c>
      <c r="G2924" s="5" t="s">
        <v>94</v>
      </c>
      <c r="H2924" s="5" t="s">
        <v>319</v>
      </c>
      <c r="I2924">
        <v>0</v>
      </c>
      <c r="J2924"/>
      <c r="K2924">
        <v>36.09592770617158</v>
      </c>
      <c r="L2924"/>
      <c r="M2924">
        <v>112.15520394417598</v>
      </c>
      <c r="N2924">
        <v>0</v>
      </c>
      <c r="O2924">
        <v>0</v>
      </c>
      <c r="P2924">
        <v>0</v>
      </c>
      <c r="Q2924">
        <v>0</v>
      </c>
      <c r="R2924">
        <v>306.41715276292979</v>
      </c>
      <c r="S2924">
        <v>0</v>
      </c>
      <c r="T2924">
        <v>51.565611008816539</v>
      </c>
      <c r="U2924"/>
      <c r="V2924">
        <v>0</v>
      </c>
      <c r="W2924">
        <v>51.565611008816539</v>
      </c>
      <c r="X2924">
        <v>0</v>
      </c>
      <c r="Y2924">
        <v>0</v>
      </c>
      <c r="Z2924">
        <v>0</v>
      </c>
      <c r="AA2924">
        <v>0</v>
      </c>
      <c r="AB2924"/>
      <c r="AC2924">
        <v>0</v>
      </c>
      <c r="AD2924">
        <v>0</v>
      </c>
      <c r="AE2924"/>
      <c r="AF2924">
        <v>180.44223974744651</v>
      </c>
      <c r="AG2924">
        <v>0</v>
      </c>
      <c r="AH2924">
        <v>0</v>
      </c>
      <c r="AI2924">
        <v>0</v>
      </c>
      <c r="AJ2924">
        <v>0</v>
      </c>
      <c r="AK2924"/>
      <c r="AL2924">
        <v>738.24176025390625</v>
      </c>
      <c r="AM2924">
        <v>486.859375</v>
      </c>
      <c r="AN2924">
        <v>251.38235473632812</v>
      </c>
      <c r="AO2924" s="5" t="s">
        <v>3383</v>
      </c>
    </row>
    <row r="2925" spans="1:41" ht="15" x14ac:dyDescent="0.25">
      <c r="A2925">
        <v>2021</v>
      </c>
      <c r="B2925" s="5" t="s">
        <v>1807</v>
      </c>
      <c r="C2925" s="5" t="s">
        <v>363</v>
      </c>
      <c r="D2925" s="5" t="s">
        <v>91</v>
      </c>
      <c r="E2925" s="5" t="s">
        <v>115</v>
      </c>
      <c r="F2925" s="5" t="s">
        <v>417</v>
      </c>
      <c r="G2925" s="5" t="s">
        <v>94</v>
      </c>
      <c r="H2925" s="5" t="s">
        <v>319</v>
      </c>
      <c r="I2925">
        <v>0</v>
      </c>
      <c r="J2925"/>
      <c r="K2925">
        <v>37.013733409369159</v>
      </c>
      <c r="L2925"/>
      <c r="M2925">
        <v>115.00695737911133</v>
      </c>
      <c r="N2925">
        <v>0</v>
      </c>
      <c r="O2925">
        <v>37.013733409369159</v>
      </c>
      <c r="P2925">
        <v>0</v>
      </c>
      <c r="Q2925">
        <v>0</v>
      </c>
      <c r="R2925">
        <v>204.92579421753658</v>
      </c>
      <c r="S2925">
        <v>0</v>
      </c>
      <c r="T2925">
        <v>0</v>
      </c>
      <c r="U2925"/>
      <c r="V2925">
        <v>0</v>
      </c>
      <c r="W2925">
        <v>52.876762013384514</v>
      </c>
      <c r="X2925">
        <v>0</v>
      </c>
      <c r="Y2925">
        <v>0</v>
      </c>
      <c r="Z2925">
        <v>0</v>
      </c>
      <c r="AA2925">
        <v>0</v>
      </c>
      <c r="AB2925"/>
      <c r="AC2925"/>
      <c r="AD2925">
        <v>0</v>
      </c>
      <c r="AE2925"/>
      <c r="AF2925">
        <v>0</v>
      </c>
      <c r="AG2925">
        <v>0</v>
      </c>
      <c r="AH2925">
        <v>0</v>
      </c>
      <c r="AI2925">
        <v>0</v>
      </c>
      <c r="AJ2925">
        <v>0</v>
      </c>
      <c r="AK2925">
        <v>0</v>
      </c>
      <c r="AL2925">
        <v>446.83697509765625</v>
      </c>
      <c r="AM2925">
        <v>204.92579650878906</v>
      </c>
      <c r="AN2925">
        <v>241.91117858886719</v>
      </c>
      <c r="AO2925" s="5" t="s">
        <v>3382</v>
      </c>
    </row>
    <row r="2926" spans="1:41" ht="15" x14ac:dyDescent="0.25">
      <c r="A2926">
        <v>2021</v>
      </c>
      <c r="B2926" s="5" t="s">
        <v>803</v>
      </c>
      <c r="C2926" s="5" t="s">
        <v>363</v>
      </c>
      <c r="D2926" s="5" t="s">
        <v>91</v>
      </c>
      <c r="E2926" s="5" t="s">
        <v>115</v>
      </c>
      <c r="F2926" s="5" t="s">
        <v>417</v>
      </c>
      <c r="G2926" s="5" t="s">
        <v>94</v>
      </c>
      <c r="H2926" s="5" t="s">
        <v>319</v>
      </c>
      <c r="I2926">
        <v>0</v>
      </c>
      <c r="J2926">
        <v>0</v>
      </c>
      <c r="K2926">
        <v>80</v>
      </c>
      <c r="L2926">
        <v>20</v>
      </c>
      <c r="M2926">
        <v>0</v>
      </c>
      <c r="N2926">
        <v>0</v>
      </c>
      <c r="O2926">
        <v>35</v>
      </c>
      <c r="P2926">
        <v>0</v>
      </c>
      <c r="Q2926">
        <v>0</v>
      </c>
      <c r="R2926">
        <v>299.49076735739999</v>
      </c>
      <c r="S2926">
        <v>0</v>
      </c>
      <c r="T2926">
        <v>50</v>
      </c>
      <c r="U2926">
        <v>0</v>
      </c>
      <c r="V2926">
        <v>0</v>
      </c>
      <c r="W2926">
        <v>50</v>
      </c>
      <c r="X2926">
        <v>0</v>
      </c>
      <c r="Y2926">
        <v>0</v>
      </c>
      <c r="Z2926">
        <v>0</v>
      </c>
      <c r="AA2926">
        <v>0</v>
      </c>
      <c r="AB2926">
        <v>0</v>
      </c>
      <c r="AC2926">
        <v>0</v>
      </c>
      <c r="AD2926">
        <v>0</v>
      </c>
      <c r="AE2926">
        <v>0</v>
      </c>
      <c r="AF2926">
        <v>61.286421111999999</v>
      </c>
      <c r="AG2926">
        <v>0</v>
      </c>
      <c r="AH2926">
        <v>50</v>
      </c>
      <c r="AI2926">
        <v>0</v>
      </c>
      <c r="AJ2926">
        <v>0</v>
      </c>
      <c r="AK2926">
        <v>0</v>
      </c>
      <c r="AL2926">
        <v>645.77716064453125</v>
      </c>
      <c r="AM2926">
        <v>380.77716064453125</v>
      </c>
      <c r="AN2926">
        <v>265</v>
      </c>
      <c r="AO2926" s="5" t="s">
        <v>1351</v>
      </c>
    </row>
    <row r="2927" spans="1:41" ht="15" x14ac:dyDescent="0.25">
      <c r="A2927">
        <v>2021</v>
      </c>
      <c r="B2927" s="5" t="s">
        <v>1808</v>
      </c>
      <c r="C2927" s="5" t="s">
        <v>363</v>
      </c>
      <c r="D2927" s="5" t="s">
        <v>91</v>
      </c>
      <c r="E2927" s="5" t="s">
        <v>115</v>
      </c>
      <c r="F2927" s="5" t="s">
        <v>417</v>
      </c>
      <c r="G2927" s="5" t="s">
        <v>97</v>
      </c>
      <c r="H2927" s="5" t="s">
        <v>319</v>
      </c>
      <c r="I2927">
        <v>0</v>
      </c>
      <c r="J2927"/>
      <c r="K2927">
        <v>40.014772752174522</v>
      </c>
      <c r="L2927">
        <v>0</v>
      </c>
      <c r="M2927">
        <v>122.34375</v>
      </c>
      <c r="N2927">
        <v>0</v>
      </c>
      <c r="O2927">
        <v>0</v>
      </c>
      <c r="P2927">
        <v>0</v>
      </c>
      <c r="Q2927">
        <v>0</v>
      </c>
      <c r="R2927">
        <v>338.33752861285518</v>
      </c>
      <c r="S2927">
        <v>0</v>
      </c>
      <c r="T2927">
        <v>53.864200194218711</v>
      </c>
      <c r="U2927"/>
      <c r="V2927">
        <v>0</v>
      </c>
      <c r="W2927">
        <v>55.366511000606927</v>
      </c>
      <c r="X2927">
        <v>0</v>
      </c>
      <c r="Y2927">
        <v>0</v>
      </c>
      <c r="Z2927">
        <v>0</v>
      </c>
      <c r="AA2927">
        <v>0</v>
      </c>
      <c r="AB2927">
        <v>99</v>
      </c>
      <c r="AC2927">
        <v>0</v>
      </c>
      <c r="AD2927">
        <v>0</v>
      </c>
      <c r="AE2927">
        <v>0</v>
      </c>
      <c r="AF2927">
        <v>197.03758500665811</v>
      </c>
      <c r="AG2927">
        <v>0</v>
      </c>
      <c r="AH2927">
        <v>0</v>
      </c>
      <c r="AI2927">
        <v>0</v>
      </c>
      <c r="AJ2927">
        <v>0</v>
      </c>
      <c r="AK2927"/>
      <c r="AL2927">
        <v>905.96435546875</v>
      </c>
      <c r="AM2927">
        <v>535.3751220703125</v>
      </c>
      <c r="AN2927">
        <v>370.5892333984375</v>
      </c>
      <c r="AO2927" s="5" t="s">
        <v>3385</v>
      </c>
    </row>
    <row r="2928" spans="1:41" ht="15" x14ac:dyDescent="0.25">
      <c r="A2928">
        <v>2021</v>
      </c>
      <c r="B2928" s="5" t="s">
        <v>1806</v>
      </c>
      <c r="C2928" s="5" t="s">
        <v>363</v>
      </c>
      <c r="D2928" s="5" t="s">
        <v>91</v>
      </c>
      <c r="E2928" s="5" t="s">
        <v>115</v>
      </c>
      <c r="F2928" s="5" t="s">
        <v>417</v>
      </c>
      <c r="G2928" s="5" t="s">
        <v>97</v>
      </c>
      <c r="H2928" s="5" t="s">
        <v>319</v>
      </c>
      <c r="I2928"/>
      <c r="J2928">
        <v>0</v>
      </c>
      <c r="K2928">
        <v>42</v>
      </c>
      <c r="L2928">
        <v>0</v>
      </c>
      <c r="M2928">
        <v>105.7499999999999</v>
      </c>
      <c r="N2928">
        <v>0</v>
      </c>
      <c r="O2928">
        <v>42</v>
      </c>
      <c r="P2928">
        <v>0</v>
      </c>
      <c r="Q2928">
        <v>0</v>
      </c>
      <c r="R2928">
        <v>256.6084342000778</v>
      </c>
      <c r="S2928">
        <v>0</v>
      </c>
      <c r="T2928">
        <v>0</v>
      </c>
      <c r="U2928"/>
      <c r="V2928">
        <v>0</v>
      </c>
      <c r="W2928">
        <v>57.490037837519253</v>
      </c>
      <c r="X2928">
        <v>0</v>
      </c>
      <c r="Y2928">
        <v>0</v>
      </c>
      <c r="Z2928">
        <v>0</v>
      </c>
      <c r="AA2928">
        <v>0</v>
      </c>
      <c r="AB2928">
        <v>202</v>
      </c>
      <c r="AC2928"/>
      <c r="AD2928">
        <v>0</v>
      </c>
      <c r="AE2928">
        <v>0</v>
      </c>
      <c r="AF2928">
        <v>0</v>
      </c>
      <c r="AG2928">
        <v>1303.543702383002</v>
      </c>
      <c r="AH2928">
        <v>0</v>
      </c>
      <c r="AI2928">
        <v>0</v>
      </c>
      <c r="AJ2928">
        <v>0</v>
      </c>
      <c r="AK2928"/>
      <c r="AL2928">
        <v>2009.3922119140625</v>
      </c>
      <c r="AM2928">
        <v>1560.152099609375</v>
      </c>
      <c r="AN2928">
        <v>449.24005126953125</v>
      </c>
      <c r="AO2928" s="5" t="s">
        <v>3387</v>
      </c>
    </row>
    <row r="2929" spans="1:41" ht="15" x14ac:dyDescent="0.25">
      <c r="A2929">
        <v>2021</v>
      </c>
      <c r="B2929" s="5" t="s">
        <v>803</v>
      </c>
      <c r="C2929" s="5" t="s">
        <v>363</v>
      </c>
      <c r="D2929" s="5" t="s">
        <v>91</v>
      </c>
      <c r="E2929" s="5" t="s">
        <v>115</v>
      </c>
      <c r="F2929" s="5" t="s">
        <v>417</v>
      </c>
      <c r="G2929" s="5" t="s">
        <v>97</v>
      </c>
      <c r="H2929" s="5" t="s">
        <v>319</v>
      </c>
      <c r="I2929">
        <v>0</v>
      </c>
      <c r="J2929"/>
      <c r="K2929">
        <v>85.576739451839998</v>
      </c>
      <c r="L2929">
        <v>21.973372848</v>
      </c>
      <c r="M2929">
        <v>0</v>
      </c>
      <c r="N2929">
        <v>0</v>
      </c>
      <c r="O2929">
        <v>0</v>
      </c>
      <c r="P2929">
        <v>0</v>
      </c>
      <c r="Q2929">
        <v>0</v>
      </c>
      <c r="R2929">
        <v>321.7306506402569</v>
      </c>
      <c r="S2929">
        <v>0</v>
      </c>
      <c r="T2929">
        <v>51.515050000000002</v>
      </c>
      <c r="U2929">
        <v>0</v>
      </c>
      <c r="V2929">
        <v>0</v>
      </c>
      <c r="W2929">
        <v>54.334161924049972</v>
      </c>
      <c r="X2929">
        <v>0</v>
      </c>
      <c r="Y2929">
        <v>0</v>
      </c>
      <c r="Z2929"/>
      <c r="AA2929">
        <v>0</v>
      </c>
      <c r="AB2929">
        <v>0</v>
      </c>
      <c r="AC2929"/>
      <c r="AD2929">
        <v>0</v>
      </c>
      <c r="AE2929"/>
      <c r="AF2929">
        <v>67.333469080675755</v>
      </c>
      <c r="AG2929">
        <v>0</v>
      </c>
      <c r="AH2929">
        <v>55.883884673090812</v>
      </c>
      <c r="AI2929">
        <v>0</v>
      </c>
      <c r="AJ2929">
        <v>0</v>
      </c>
      <c r="AK2929"/>
      <c r="AL2929">
        <v>658.34735107421875</v>
      </c>
      <c r="AM2929">
        <v>411.0374755859375</v>
      </c>
      <c r="AN2929">
        <v>247.30982971191406</v>
      </c>
      <c r="AO2929" s="5" t="s">
        <v>1352</v>
      </c>
    </row>
    <row r="2930" spans="1:41" ht="15" x14ac:dyDescent="0.25">
      <c r="A2930">
        <v>2021</v>
      </c>
      <c r="B2930" s="5" t="s">
        <v>1807</v>
      </c>
      <c r="C2930" s="5" t="s">
        <v>363</v>
      </c>
      <c r="D2930" s="5" t="s">
        <v>91</v>
      </c>
      <c r="E2930" s="5" t="s">
        <v>115</v>
      </c>
      <c r="F2930" s="5" t="s">
        <v>417</v>
      </c>
      <c r="G2930" s="5" t="s">
        <v>97</v>
      </c>
      <c r="H2930" s="5" t="s">
        <v>319</v>
      </c>
      <c r="I2930">
        <v>0</v>
      </c>
      <c r="J2930"/>
      <c r="K2930">
        <v>41.015142070978889</v>
      </c>
      <c r="L2930">
        <v>0</v>
      </c>
      <c r="M2930">
        <v>125.0624999999999</v>
      </c>
      <c r="N2930">
        <v>0</v>
      </c>
      <c r="O2930">
        <v>42</v>
      </c>
      <c r="P2930">
        <v>0</v>
      </c>
      <c r="Q2930">
        <v>0</v>
      </c>
      <c r="R2930">
        <v>231.8766535113331</v>
      </c>
      <c r="S2930">
        <v>0</v>
      </c>
      <c r="T2930">
        <v>0</v>
      </c>
      <c r="U2930"/>
      <c r="V2930">
        <v>0</v>
      </c>
      <c r="W2930">
        <v>56.308120963199997</v>
      </c>
      <c r="X2930">
        <v>0</v>
      </c>
      <c r="Y2930">
        <v>0</v>
      </c>
      <c r="Z2930">
        <v>0</v>
      </c>
      <c r="AA2930">
        <v>0</v>
      </c>
      <c r="AB2930">
        <v>0</v>
      </c>
      <c r="AC2930"/>
      <c r="AD2930">
        <v>0</v>
      </c>
      <c r="AE2930">
        <v>0</v>
      </c>
      <c r="AF2930">
        <v>0</v>
      </c>
      <c r="AG2930">
        <v>0</v>
      </c>
      <c r="AH2930">
        <v>0</v>
      </c>
      <c r="AI2930">
        <v>0</v>
      </c>
      <c r="AJ2930">
        <v>0</v>
      </c>
      <c r="AK2930">
        <v>0</v>
      </c>
      <c r="AL2930">
        <v>496.26242065429687</v>
      </c>
      <c r="AM2930">
        <v>231.87664794921875</v>
      </c>
      <c r="AN2930">
        <v>264.38577270507812</v>
      </c>
      <c r="AO2930" s="5" t="s">
        <v>3386</v>
      </c>
    </row>
    <row r="2931" spans="1:41" ht="15" x14ac:dyDescent="0.25">
      <c r="A2931">
        <v>2021</v>
      </c>
      <c r="B2931" s="5" t="s">
        <v>803</v>
      </c>
      <c r="C2931" s="5" t="s">
        <v>363</v>
      </c>
      <c r="D2931" s="5" t="s">
        <v>91</v>
      </c>
      <c r="E2931" s="5" t="s">
        <v>115</v>
      </c>
      <c r="F2931" s="5" t="s">
        <v>420</v>
      </c>
      <c r="G2931" s="5" t="s">
        <v>94</v>
      </c>
      <c r="H2931" s="5" t="s">
        <v>319</v>
      </c>
      <c r="I2931">
        <v>250</v>
      </c>
      <c r="J2931">
        <v>261.25</v>
      </c>
      <c r="K2931">
        <v>55</v>
      </c>
      <c r="L2931">
        <v>102.5</v>
      </c>
      <c r="M2931">
        <v>250</v>
      </c>
      <c r="N2931">
        <v>61</v>
      </c>
      <c r="O2931">
        <v>0</v>
      </c>
      <c r="P2931">
        <v>53.774999999999999</v>
      </c>
      <c r="Q2931">
        <v>0</v>
      </c>
      <c r="R2931">
        <v>198.11628912374999</v>
      </c>
      <c r="S2931">
        <v>950</v>
      </c>
      <c r="T2931">
        <v>745</v>
      </c>
      <c r="U2931">
        <v>50</v>
      </c>
      <c r="V2931">
        <v>0</v>
      </c>
      <c r="W2931">
        <v>0</v>
      </c>
      <c r="X2931">
        <v>160.18802943367771</v>
      </c>
      <c r="Y2931">
        <v>2280</v>
      </c>
      <c r="Z2931">
        <v>915.77363133200004</v>
      </c>
      <c r="AA2931">
        <v>2598.7849999999999</v>
      </c>
      <c r="AB2931">
        <v>129</v>
      </c>
      <c r="AC2931">
        <v>533.63625000000002</v>
      </c>
      <c r="AD2931">
        <v>133.93319628</v>
      </c>
      <c r="AE2931">
        <v>0</v>
      </c>
      <c r="AF2931">
        <v>801.10107596399996</v>
      </c>
      <c r="AG2931">
        <v>1594</v>
      </c>
      <c r="AH2931">
        <v>1000</v>
      </c>
      <c r="AI2931">
        <v>0</v>
      </c>
      <c r="AJ2931">
        <v>1193</v>
      </c>
      <c r="AK2931">
        <v>90</v>
      </c>
      <c r="AL2931">
        <v>14406.0595703125</v>
      </c>
      <c r="AM2931">
        <v>10892.9375</v>
      </c>
      <c r="AN2931">
        <v>3513.12109375</v>
      </c>
      <c r="AO2931" s="5" t="s">
        <v>1353</v>
      </c>
    </row>
    <row r="2932" spans="1:41" ht="15" x14ac:dyDescent="0.25">
      <c r="A2932">
        <v>2021</v>
      </c>
      <c r="B2932" s="5" t="s">
        <v>1807</v>
      </c>
      <c r="C2932" s="5" t="s">
        <v>363</v>
      </c>
      <c r="D2932" s="5" t="s">
        <v>91</v>
      </c>
      <c r="E2932" s="5" t="s">
        <v>115</v>
      </c>
      <c r="F2932" s="5" t="s">
        <v>420</v>
      </c>
      <c r="G2932" s="5" t="s">
        <v>94</v>
      </c>
      <c r="H2932" s="5" t="s">
        <v>319</v>
      </c>
      <c r="I2932">
        <v>105.75352402676903</v>
      </c>
      <c r="J2932">
        <v>99.669370650014372</v>
      </c>
      <c r="K2932">
        <v>58.164438214722971</v>
      </c>
      <c r="L2932">
        <v>21.150704805353808</v>
      </c>
      <c r="M2932">
        <v>1365.9389547107555</v>
      </c>
      <c r="N2932">
        <v>61.33704393552604</v>
      </c>
      <c r="O2932">
        <v>31.72605720803071</v>
      </c>
      <c r="P2932">
        <v>424.60039896747764</v>
      </c>
      <c r="Q2932">
        <v>0</v>
      </c>
      <c r="R2932">
        <v>319.30563372793677</v>
      </c>
      <c r="S2932">
        <v>475.89085812046062</v>
      </c>
      <c r="T2932">
        <v>301.39754347629173</v>
      </c>
      <c r="U2932">
        <v>454.74015331510685</v>
      </c>
      <c r="V2932">
        <v>0</v>
      </c>
      <c r="W2932">
        <v>0</v>
      </c>
      <c r="X2932">
        <v>51.336662148917007</v>
      </c>
      <c r="Y2932">
        <v>2680.8518340785949</v>
      </c>
      <c r="Z2932">
        <v>581.64438214722963</v>
      </c>
      <c r="AA2932">
        <v>6979.8005743514368</v>
      </c>
      <c r="AB2932"/>
      <c r="AC2932">
        <v>945.64801184736871</v>
      </c>
      <c r="AD2932">
        <v>429.58509132247946</v>
      </c>
      <c r="AE2932">
        <v>0</v>
      </c>
      <c r="AF2932">
        <v>453.7705338639081</v>
      </c>
      <c r="AG2932">
        <v>12105.605895344252</v>
      </c>
      <c r="AH2932">
        <v>1913.0812496442518</v>
      </c>
      <c r="AI2932">
        <v>0</v>
      </c>
      <c r="AJ2932">
        <v>3609.6035114194265</v>
      </c>
      <c r="AK2932">
        <v>151.98248525878597</v>
      </c>
      <c r="AL2932">
        <v>33622.5859375</v>
      </c>
      <c r="AM2932">
        <v>28843.482421875</v>
      </c>
      <c r="AN2932">
        <v>4779.103515625</v>
      </c>
      <c r="AO2932" s="5" t="s">
        <v>3389</v>
      </c>
    </row>
    <row r="2933" spans="1:41" ht="15" x14ac:dyDescent="0.25">
      <c r="A2933">
        <v>2021</v>
      </c>
      <c r="B2933" s="5" t="s">
        <v>1808</v>
      </c>
      <c r="C2933" s="5" t="s">
        <v>363</v>
      </c>
      <c r="D2933" s="5" t="s">
        <v>91</v>
      </c>
      <c r="E2933" s="5" t="s">
        <v>115</v>
      </c>
      <c r="F2933" s="5" t="s">
        <v>420</v>
      </c>
      <c r="G2933" s="5" t="s">
        <v>94</v>
      </c>
      <c r="H2933" s="5" t="s">
        <v>319</v>
      </c>
      <c r="I2933">
        <v>360.9592770617158</v>
      </c>
      <c r="J2933">
        <v>122.479399031086</v>
      </c>
      <c r="K2933">
        <v>56.722172109698192</v>
      </c>
      <c r="L2933">
        <v>20.626244403526616</v>
      </c>
      <c r="M2933">
        <v>1332.0686463852533</v>
      </c>
      <c r="N2933">
        <v>62.910045430756178</v>
      </c>
      <c r="O2933">
        <v>0</v>
      </c>
      <c r="P2933">
        <v>448.08040817333148</v>
      </c>
      <c r="Q2933">
        <v>261.83913474320633</v>
      </c>
      <c r="R2933">
        <v>201.98267170703397</v>
      </c>
      <c r="S2933">
        <v>464.09049907934883</v>
      </c>
      <c r="T2933">
        <v>1113.8171977904371</v>
      </c>
      <c r="U2933">
        <v>443.46425467582225</v>
      </c>
      <c r="V2933">
        <v>0</v>
      </c>
      <c r="W2933">
        <v>0</v>
      </c>
      <c r="X2933">
        <v>1253.4562408580441</v>
      </c>
      <c r="Y2933">
        <v>2160.599101269413</v>
      </c>
      <c r="Z2933">
        <v>1059.6949637878035</v>
      </c>
      <c r="AA2933">
        <v>6915.7953194987304</v>
      </c>
      <c r="AB2933"/>
      <c r="AC2933">
        <v>1047.1428627560374</v>
      </c>
      <c r="AD2933">
        <v>370.32947050057186</v>
      </c>
      <c r="AE2933"/>
      <c r="AF2933">
        <v>446.59454337493008</v>
      </c>
      <c r="AG2933">
        <v>7970.033066564567</v>
      </c>
      <c r="AH2933">
        <v>1083.9091434053237</v>
      </c>
      <c r="AI2933">
        <v>0</v>
      </c>
      <c r="AJ2933">
        <v>825.04977614106463</v>
      </c>
      <c r="AK2933">
        <v>76.317104293048473</v>
      </c>
      <c r="AL2933">
        <v>28097.958984375</v>
      </c>
      <c r="AM2933">
        <v>22347.25</v>
      </c>
      <c r="AN2933">
        <v>5750.71044921875</v>
      </c>
      <c r="AO2933" s="5" t="s">
        <v>3388</v>
      </c>
    </row>
    <row r="2934" spans="1:41" ht="15" x14ac:dyDescent="0.25">
      <c r="A2934">
        <v>2021</v>
      </c>
      <c r="B2934" s="5" t="s">
        <v>1806</v>
      </c>
      <c r="C2934" s="5" t="s">
        <v>363</v>
      </c>
      <c r="D2934" s="5" t="s">
        <v>91</v>
      </c>
      <c r="E2934" s="5" t="s">
        <v>115</v>
      </c>
      <c r="F2934" s="5" t="s">
        <v>420</v>
      </c>
      <c r="G2934" s="5" t="s">
        <v>94</v>
      </c>
      <c r="H2934" s="5" t="s">
        <v>319</v>
      </c>
      <c r="I2934">
        <v>0</v>
      </c>
      <c r="J2934">
        <v>128.55047736498284</v>
      </c>
      <c r="K2934">
        <v>53.562698902076185</v>
      </c>
      <c r="L2934">
        <v>439.21413099702471</v>
      </c>
      <c r="M2934">
        <v>1140.8854866142226</v>
      </c>
      <c r="N2934">
        <v>61.864917231897991</v>
      </c>
      <c r="O2934">
        <v>32.13761934124571</v>
      </c>
      <c r="P2934">
        <v>627.75483113233281</v>
      </c>
      <c r="Q2934">
        <v>0</v>
      </c>
      <c r="R2934">
        <v>327.34714883526493</v>
      </c>
      <c r="S2934">
        <v>482.06429011868568</v>
      </c>
      <c r="T2934">
        <v>305.30738374183426</v>
      </c>
      <c r="U2934">
        <v>534.42095571633809</v>
      </c>
      <c r="V2934">
        <v>0</v>
      </c>
      <c r="W2934">
        <v>0</v>
      </c>
      <c r="X2934">
        <v>82.486556309197326</v>
      </c>
      <c r="Y2934">
        <v>185.32693820118359</v>
      </c>
      <c r="Z2934">
        <v>107.12539780415237</v>
      </c>
      <c r="AA2934">
        <v>6632.4044959552166</v>
      </c>
      <c r="AB2934">
        <v>76.059032440948187</v>
      </c>
      <c r="AC2934"/>
      <c r="AD2934">
        <v>431.17972616171329</v>
      </c>
      <c r="AE2934"/>
      <c r="AF2934">
        <v>449.92667077743994</v>
      </c>
      <c r="AG2934">
        <v>1430.7608545551072</v>
      </c>
      <c r="AH2934">
        <v>759.51907043144024</v>
      </c>
      <c r="AI2934">
        <v>418.86030541423577</v>
      </c>
      <c r="AJ2934">
        <v>705.32471890086538</v>
      </c>
      <c r="AK2934">
        <v>113.55292167240151</v>
      </c>
      <c r="AL2934">
        <v>15525.63671875</v>
      </c>
      <c r="AM2934">
        <v>11630.0224609375</v>
      </c>
      <c r="AN2934">
        <v>3895.615234375</v>
      </c>
      <c r="AO2934" s="5" t="s">
        <v>3390</v>
      </c>
    </row>
    <row r="2935" spans="1:41" ht="15" x14ac:dyDescent="0.25">
      <c r="A2935">
        <v>2021</v>
      </c>
      <c r="B2935" s="5" t="s">
        <v>1808</v>
      </c>
      <c r="C2935" s="5" t="s">
        <v>363</v>
      </c>
      <c r="D2935" s="5" t="s">
        <v>91</v>
      </c>
      <c r="E2935" s="5" t="s">
        <v>115</v>
      </c>
      <c r="F2935" s="5" t="s">
        <v>420</v>
      </c>
      <c r="G2935" s="5" t="s">
        <v>97</v>
      </c>
      <c r="H2935" s="5" t="s">
        <v>319</v>
      </c>
      <c r="I2935">
        <v>394.15684674239998</v>
      </c>
      <c r="J2935">
        <v>131.25</v>
      </c>
      <c r="K2935">
        <v>62.880357181988543</v>
      </c>
      <c r="L2935">
        <v>23.024000000000001</v>
      </c>
      <c r="M2935">
        <v>1453.0781249999991</v>
      </c>
      <c r="N2935">
        <v>68.070603951815883</v>
      </c>
      <c r="O2935">
        <v>0</v>
      </c>
      <c r="P2935">
        <v>489.29054327214573</v>
      </c>
      <c r="Q2935">
        <v>0</v>
      </c>
      <c r="R2935">
        <v>223.02380056658191</v>
      </c>
      <c r="S2935">
        <v>496.83015899135978</v>
      </c>
      <c r="T2935">
        <v>1163.466724195124</v>
      </c>
      <c r="U2935">
        <v>479.50229282976011</v>
      </c>
      <c r="V2935">
        <v>0</v>
      </c>
      <c r="W2935">
        <v>0</v>
      </c>
      <c r="X2935">
        <v>1341.8991321037431</v>
      </c>
      <c r="Y2935">
        <v>2394.585</v>
      </c>
      <c r="Z2935">
        <v>1134.419283084784</v>
      </c>
      <c r="AA2935">
        <v>7573.2118333793724</v>
      </c>
      <c r="AB2935">
        <v>73</v>
      </c>
      <c r="AC2935">
        <v>1118.1552099999999</v>
      </c>
      <c r="AD2935">
        <v>398.59036747429531</v>
      </c>
      <c r="AE2935">
        <v>0</v>
      </c>
      <c r="AF2935">
        <v>487.6680228914787</v>
      </c>
      <c r="AG2935">
        <v>9093.299782315813</v>
      </c>
      <c r="AH2935">
        <v>1201.1095390845071</v>
      </c>
      <c r="AI2935">
        <v>0</v>
      </c>
      <c r="AJ2935">
        <v>902.88897533415184</v>
      </c>
      <c r="AK2935">
        <v>87.888786617868718</v>
      </c>
      <c r="AL2935">
        <v>30791.28515625</v>
      </c>
      <c r="AM2935">
        <v>24512.544921875</v>
      </c>
      <c r="AN2935">
        <v>6278.74267578125</v>
      </c>
      <c r="AO2935" s="5" t="s">
        <v>3391</v>
      </c>
    </row>
    <row r="2936" spans="1:41" ht="15" x14ac:dyDescent="0.25">
      <c r="A2936">
        <v>2021</v>
      </c>
      <c r="B2936" s="5" t="s">
        <v>1807</v>
      </c>
      <c r="C2936" s="5" t="s">
        <v>363</v>
      </c>
      <c r="D2936" s="5" t="s">
        <v>91</v>
      </c>
      <c r="E2936" s="5" t="s">
        <v>115</v>
      </c>
      <c r="F2936" s="5" t="s">
        <v>420</v>
      </c>
      <c r="G2936" s="5" t="s">
        <v>97</v>
      </c>
      <c r="H2936" s="5" t="s">
        <v>319</v>
      </c>
      <c r="I2936">
        <v>102</v>
      </c>
      <c r="J2936">
        <v>110.4</v>
      </c>
      <c r="K2936">
        <v>64.452366111538254</v>
      </c>
      <c r="L2936">
        <v>23.334</v>
      </c>
      <c r="M2936">
        <v>1485.368749999999</v>
      </c>
      <c r="N2936">
        <v>69</v>
      </c>
      <c r="O2936">
        <v>36</v>
      </c>
      <c r="P2936">
        <v>466.17796208270812</v>
      </c>
      <c r="Q2936">
        <v>0</v>
      </c>
      <c r="R2936">
        <v>361.29918187631188</v>
      </c>
      <c r="S2936">
        <v>585.28246384755425</v>
      </c>
      <c r="T2936">
        <v>352.37362357594401</v>
      </c>
      <c r="U2936">
        <v>489.09233868635528</v>
      </c>
      <c r="V2936">
        <v>0</v>
      </c>
      <c r="W2936">
        <v>0</v>
      </c>
      <c r="X2936">
        <v>59.702614826450002</v>
      </c>
      <c r="Y2936">
        <v>3108</v>
      </c>
      <c r="Z2936">
        <v>715.55</v>
      </c>
      <c r="AA2936">
        <v>7697.6667428379369</v>
      </c>
      <c r="AB2936">
        <v>73</v>
      </c>
      <c r="AC2936">
        <v>1055.5999999999999</v>
      </c>
      <c r="AD2936">
        <v>528.33252917364098</v>
      </c>
      <c r="AE2936">
        <v>0</v>
      </c>
      <c r="AF2936">
        <v>500.61312158927421</v>
      </c>
      <c r="AG2936">
        <v>13750</v>
      </c>
      <c r="AH2936">
        <v>2320.7234174202058</v>
      </c>
      <c r="AI2936">
        <v>0</v>
      </c>
      <c r="AJ2936">
        <v>4378.7431391693344</v>
      </c>
      <c r="AK2936">
        <v>187.15284625185939</v>
      </c>
      <c r="AL2936">
        <v>38519.86328125</v>
      </c>
      <c r="AM2936">
        <v>32827.4765625</v>
      </c>
      <c r="AN2936">
        <v>5692.388671875</v>
      </c>
      <c r="AO2936" s="5" t="s">
        <v>3393</v>
      </c>
    </row>
    <row r="2937" spans="1:41" ht="15" x14ac:dyDescent="0.25">
      <c r="A2937">
        <v>2021</v>
      </c>
      <c r="B2937" s="5" t="s">
        <v>1806</v>
      </c>
      <c r="C2937" s="5" t="s">
        <v>363</v>
      </c>
      <c r="D2937" s="5" t="s">
        <v>91</v>
      </c>
      <c r="E2937" s="5" t="s">
        <v>115</v>
      </c>
      <c r="F2937" s="5" t="s">
        <v>420</v>
      </c>
      <c r="G2937" s="5" t="s">
        <v>97</v>
      </c>
      <c r="H2937" s="5" t="s">
        <v>319</v>
      </c>
      <c r="I2937"/>
      <c r="J2937">
        <v>122.64</v>
      </c>
      <c r="K2937">
        <v>61</v>
      </c>
      <c r="L2937">
        <v>480.38034621092902</v>
      </c>
      <c r="M2937">
        <v>1251.3749999999991</v>
      </c>
      <c r="N2937">
        <v>70.36276733119773</v>
      </c>
      <c r="O2937">
        <v>36</v>
      </c>
      <c r="P2937">
        <v>695.58199999999999</v>
      </c>
      <c r="Q2937">
        <v>0</v>
      </c>
      <c r="R2937">
        <v>359.25180788010903</v>
      </c>
      <c r="S2937">
        <v>535</v>
      </c>
      <c r="T2937">
        <v>338.8</v>
      </c>
      <c r="U2937">
        <v>430</v>
      </c>
      <c r="V2937">
        <v>0</v>
      </c>
      <c r="W2937">
        <v>0</v>
      </c>
      <c r="X2937">
        <v>98</v>
      </c>
      <c r="Y2937">
        <v>233</v>
      </c>
      <c r="Z2937">
        <v>119.4494408946864</v>
      </c>
      <c r="AA2937">
        <v>7373.309700865806</v>
      </c>
      <c r="AB2937">
        <v>71</v>
      </c>
      <c r="AC2937"/>
      <c r="AD2937">
        <v>480.79848884004002</v>
      </c>
      <c r="AE2937">
        <v>0</v>
      </c>
      <c r="AF2937">
        <v>492.09694002095159</v>
      </c>
      <c r="AG2937">
        <v>1593.8634696667441</v>
      </c>
      <c r="AH2937">
        <v>836.62</v>
      </c>
      <c r="AI2937">
        <v>449.1360960508685</v>
      </c>
      <c r="AJ2937">
        <v>786.68920396945839</v>
      </c>
      <c r="AK2937">
        <v>129</v>
      </c>
      <c r="AL2937">
        <v>17043.353515625</v>
      </c>
      <c r="AM2937">
        <v>12756.625</v>
      </c>
      <c r="AN2937">
        <v>4286.72998046875</v>
      </c>
      <c r="AO2937" s="5" t="s">
        <v>3392</v>
      </c>
    </row>
    <row r="2938" spans="1:41" ht="15" x14ac:dyDescent="0.25">
      <c r="A2938">
        <v>2021</v>
      </c>
      <c r="B2938" s="5" t="s">
        <v>803</v>
      </c>
      <c r="C2938" s="5" t="s">
        <v>363</v>
      </c>
      <c r="D2938" s="5" t="s">
        <v>91</v>
      </c>
      <c r="E2938" s="5" t="s">
        <v>115</v>
      </c>
      <c r="F2938" s="5" t="s">
        <v>420</v>
      </c>
      <c r="G2938" s="5" t="s">
        <v>97</v>
      </c>
      <c r="H2938" s="5" t="s">
        <v>319</v>
      </c>
      <c r="I2938">
        <v>269.32100097109361</v>
      </c>
      <c r="J2938">
        <v>288.72389523779998</v>
      </c>
      <c r="K2938">
        <v>101.62237809906</v>
      </c>
      <c r="L2938">
        <v>112.613535846</v>
      </c>
      <c r="M2938">
        <v>270.60804000000002</v>
      </c>
      <c r="N2938">
        <v>66.049452976497406</v>
      </c>
      <c r="O2938">
        <v>0</v>
      </c>
      <c r="P2938">
        <v>60</v>
      </c>
      <c r="Q2938">
        <v>0</v>
      </c>
      <c r="R2938">
        <v>212.82820557253621</v>
      </c>
      <c r="S2938">
        <v>1022.252784546</v>
      </c>
      <c r="T2938">
        <v>767.57424499999991</v>
      </c>
      <c r="U2938">
        <v>52.030200499999999</v>
      </c>
      <c r="V2938">
        <v>0</v>
      </c>
      <c r="W2938"/>
      <c r="X2938">
        <v>176.8605282001601</v>
      </c>
      <c r="Y2938">
        <v>2904.6687999999999</v>
      </c>
      <c r="Z2938">
        <v>994.17925871180319</v>
      </c>
      <c r="AA2938">
        <v>2976.736340823888</v>
      </c>
      <c r="AB2938">
        <v>129</v>
      </c>
      <c r="AC2938">
        <v>578.92486999999994</v>
      </c>
      <c r="AD2938">
        <v>145.40013081713201</v>
      </c>
      <c r="AE2938"/>
      <c r="AF2938">
        <v>880.14463155454735</v>
      </c>
      <c r="AG2938">
        <v>1771</v>
      </c>
      <c r="AH2938">
        <v>1117.677693461816</v>
      </c>
      <c r="AI2938">
        <v>0</v>
      </c>
      <c r="AJ2938">
        <v>1317.1683982176</v>
      </c>
      <c r="AK2938">
        <v>97.418894399999985</v>
      </c>
      <c r="AL2938">
        <v>16312.8037109375</v>
      </c>
      <c r="AM2938">
        <v>12484.388671875</v>
      </c>
      <c r="AN2938">
        <v>3828.414794921875</v>
      </c>
      <c r="AO2938" s="5" t="s">
        <v>1354</v>
      </c>
    </row>
    <row r="2939" spans="1:41" ht="15" x14ac:dyDescent="0.25">
      <c r="A2939">
        <v>2021</v>
      </c>
      <c r="B2939" s="5" t="s">
        <v>1807</v>
      </c>
      <c r="C2939" s="5" t="s">
        <v>363</v>
      </c>
      <c r="D2939" s="5" t="s">
        <v>91</v>
      </c>
      <c r="E2939" s="5" t="s">
        <v>115</v>
      </c>
      <c r="F2939" s="5" t="s">
        <v>423</v>
      </c>
      <c r="G2939" s="5" t="s">
        <v>94</v>
      </c>
      <c r="H2939" s="5" t="s">
        <v>319</v>
      </c>
      <c r="I2939">
        <v>285.53451487227636</v>
      </c>
      <c r="J2939">
        <v>166.11561775002392</v>
      </c>
      <c r="K2939">
        <v>31.72605720803071</v>
      </c>
      <c r="L2939">
        <v>557.32107162107275</v>
      </c>
      <c r="M2939">
        <v>487.78812957347202</v>
      </c>
      <c r="N2939">
        <v>22.208240045621498</v>
      </c>
      <c r="O2939">
        <v>991.54504127498637</v>
      </c>
      <c r="P2939">
        <v>645.09649656329111</v>
      </c>
      <c r="Q2939">
        <v>56.186847315422391</v>
      </c>
      <c r="R2939">
        <v>1128.0178545342621</v>
      </c>
      <c r="S2939">
        <v>1480.5493363747664</v>
      </c>
      <c r="T2939">
        <v>1057.5352402676904</v>
      </c>
      <c r="U2939"/>
      <c r="V2939">
        <v>378.59761601583313</v>
      </c>
      <c r="W2939">
        <v>169.20563844283046</v>
      </c>
      <c r="X2939">
        <v>261.30354170832157</v>
      </c>
      <c r="Y2939">
        <v>0</v>
      </c>
      <c r="Z2939">
        <v>0</v>
      </c>
      <c r="AA2939">
        <v>25258.96061241574</v>
      </c>
      <c r="AB2939"/>
      <c r="AC2939">
        <v>121.51079910675763</v>
      </c>
      <c r="AD2939">
        <v>308.07004092405595</v>
      </c>
      <c r="AE2939">
        <v>2089.3723741968756</v>
      </c>
      <c r="AF2939">
        <v>623.3615414696111</v>
      </c>
      <c r="AG2939">
        <v>8684.4793930782726</v>
      </c>
      <c r="AH2939">
        <v>634.5211441606142</v>
      </c>
      <c r="AI2939">
        <v>123.73162311131976</v>
      </c>
      <c r="AJ2939">
        <v>26.471814460764811</v>
      </c>
      <c r="AK2939">
        <v>576.99122709005189</v>
      </c>
      <c r="AL2939">
        <v>46166.203125</v>
      </c>
      <c r="AM2939">
        <v>40043.23828125</v>
      </c>
      <c r="AN2939">
        <v>6122.966796875</v>
      </c>
      <c r="AO2939" s="5" t="s">
        <v>3394</v>
      </c>
    </row>
    <row r="2940" spans="1:41" ht="15" x14ac:dyDescent="0.25">
      <c r="A2940">
        <v>2021</v>
      </c>
      <c r="B2940" s="5" t="s">
        <v>1806</v>
      </c>
      <c r="C2940" s="5" t="s">
        <v>363</v>
      </c>
      <c r="D2940" s="5" t="s">
        <v>91</v>
      </c>
      <c r="E2940" s="5" t="s">
        <v>115</v>
      </c>
      <c r="F2940" s="5" t="s">
        <v>423</v>
      </c>
      <c r="G2940" s="5" t="s">
        <v>94</v>
      </c>
      <c r="H2940" s="5" t="s">
        <v>319</v>
      </c>
      <c r="I2940">
        <v>198.18198593768187</v>
      </c>
      <c r="J2940">
        <v>214.25079560830474</v>
      </c>
      <c r="K2940">
        <v>80.344048353114275</v>
      </c>
      <c r="L2940">
        <v>42.850159121660944</v>
      </c>
      <c r="M2940">
        <v>482.06429011868568</v>
      </c>
      <c r="N2940">
        <v>22.496333538871998</v>
      </c>
      <c r="O2940">
        <v>557.05206858159227</v>
      </c>
      <c r="P2940">
        <v>2133.9379242587152</v>
      </c>
      <c r="Q2940">
        <v>50.50962506465784</v>
      </c>
      <c r="R2940">
        <v>935.27756810075698</v>
      </c>
      <c r="S2940">
        <v>1017.6912791394475</v>
      </c>
      <c r="T2940">
        <v>1017.6912791394475</v>
      </c>
      <c r="U2940">
        <v>0</v>
      </c>
      <c r="V2940">
        <v>0</v>
      </c>
      <c r="W2940">
        <v>524.91444924034658</v>
      </c>
      <c r="X2940">
        <v>350.30005081957825</v>
      </c>
      <c r="Y2940">
        <v>0</v>
      </c>
      <c r="Z2940">
        <v>160.68809670622855</v>
      </c>
      <c r="AA2940">
        <v>18290.205811592481</v>
      </c>
      <c r="AB2940">
        <v>19.282571604747424</v>
      </c>
      <c r="AC2940">
        <v>1065.0078281842966</v>
      </c>
      <c r="AD2940">
        <v>305.52163453744254</v>
      </c>
      <c r="AE2940">
        <v>1721.6122681105326</v>
      </c>
      <c r="AF2940">
        <v>299.95111385162664</v>
      </c>
      <c r="AG2940">
        <v>1316.1613124165367</v>
      </c>
      <c r="AH2940">
        <v>642.7523868249142</v>
      </c>
      <c r="AI2940">
        <v>125.33671543085826</v>
      </c>
      <c r="AJ2940">
        <v>28.791188561723263</v>
      </c>
      <c r="AK2940">
        <v>305.30738374183426</v>
      </c>
      <c r="AL2940">
        <v>31908.1796875</v>
      </c>
      <c r="AM2940">
        <v>26479.921875</v>
      </c>
      <c r="AN2940">
        <v>5428.25830078125</v>
      </c>
      <c r="AO2940" s="5" t="s">
        <v>3396</v>
      </c>
    </row>
    <row r="2941" spans="1:41" ht="15" x14ac:dyDescent="0.25">
      <c r="A2941">
        <v>2021</v>
      </c>
      <c r="B2941" s="5" t="s">
        <v>803</v>
      </c>
      <c r="C2941" s="5" t="s">
        <v>363</v>
      </c>
      <c r="D2941" s="5" t="s">
        <v>91</v>
      </c>
      <c r="E2941" s="5" t="s">
        <v>115</v>
      </c>
      <c r="F2941" s="5" t="s">
        <v>423</v>
      </c>
      <c r="G2941" s="5" t="s">
        <v>94</v>
      </c>
      <c r="H2941" s="5" t="s">
        <v>319</v>
      </c>
      <c r="I2941">
        <v>460</v>
      </c>
      <c r="J2941">
        <v>90</v>
      </c>
      <c r="K2941">
        <v>20</v>
      </c>
      <c r="L2941">
        <v>50</v>
      </c>
      <c r="M2941">
        <v>350</v>
      </c>
      <c r="N2941">
        <v>22</v>
      </c>
      <c r="O2941">
        <v>393.79199999999997</v>
      </c>
      <c r="P2941">
        <v>738.59900000000005</v>
      </c>
      <c r="Q2941">
        <v>41.081596132075468</v>
      </c>
      <c r="R2941">
        <v>271.78123497975002</v>
      </c>
      <c r="S2941">
        <v>1400</v>
      </c>
      <c r="T2941">
        <v>1600</v>
      </c>
      <c r="U2941">
        <v>250</v>
      </c>
      <c r="V2941">
        <v>0</v>
      </c>
      <c r="W2941">
        <v>227</v>
      </c>
      <c r="X2941">
        <v>40.757886442346212</v>
      </c>
      <c r="Y2941">
        <v>0</v>
      </c>
      <c r="Z2941">
        <v>179.05212</v>
      </c>
      <c r="AA2941">
        <v>5314.4840569140642</v>
      </c>
      <c r="AB2941">
        <v>100</v>
      </c>
      <c r="AC2941">
        <v>272.21249999999998</v>
      </c>
      <c r="AD2941">
        <v>378.94170678</v>
      </c>
      <c r="AE2941">
        <v>6800.0208000000002</v>
      </c>
      <c r="AF2941">
        <v>840.49948953599994</v>
      </c>
      <c r="AG2941">
        <v>0</v>
      </c>
      <c r="AH2941">
        <v>1618</v>
      </c>
      <c r="AI2941">
        <v>117</v>
      </c>
      <c r="AJ2941">
        <v>1030</v>
      </c>
      <c r="AK2941">
        <v>414</v>
      </c>
      <c r="AL2941">
        <v>23019.22265625</v>
      </c>
      <c r="AM2941">
        <v>16359.73046875</v>
      </c>
      <c r="AN2941">
        <v>6659.49169921875</v>
      </c>
      <c r="AO2941" s="5" t="s">
        <v>1355</v>
      </c>
    </row>
    <row r="2942" spans="1:41" ht="15" x14ac:dyDescent="0.25">
      <c r="A2942">
        <v>2021</v>
      </c>
      <c r="B2942" s="5" t="s">
        <v>1808</v>
      </c>
      <c r="C2942" s="5" t="s">
        <v>363</v>
      </c>
      <c r="D2942" s="5" t="s">
        <v>91</v>
      </c>
      <c r="E2942" s="5" t="s">
        <v>115</v>
      </c>
      <c r="F2942" s="5" t="s">
        <v>423</v>
      </c>
      <c r="G2942" s="5" t="s">
        <v>94</v>
      </c>
      <c r="H2942" s="5" t="s">
        <v>319</v>
      </c>
      <c r="I2942">
        <v>484.71674348287547</v>
      </c>
      <c r="J2942">
        <v>135.3105741676759</v>
      </c>
      <c r="K2942">
        <v>20.626244403526616</v>
      </c>
      <c r="L2942">
        <v>512.56217342763637</v>
      </c>
      <c r="M2942">
        <v>475.69276155633247</v>
      </c>
      <c r="N2942">
        <v>22.688868843879277</v>
      </c>
      <c r="O2942">
        <v>1401.2918489455744</v>
      </c>
      <c r="P2942">
        <v>1663.2137184738913</v>
      </c>
      <c r="Q2942">
        <v>74.960209431889837</v>
      </c>
      <c r="R2942">
        <v>252.0282866395699</v>
      </c>
      <c r="S2942">
        <v>1443.8371082468632</v>
      </c>
      <c r="T2942">
        <v>1392.2714972380465</v>
      </c>
      <c r="U2942"/>
      <c r="V2942">
        <v>0</v>
      </c>
      <c r="W2942">
        <v>796.17303397612739</v>
      </c>
      <c r="X2942">
        <v>0</v>
      </c>
      <c r="Y2942">
        <v>0</v>
      </c>
      <c r="Z2942">
        <v>417.12454057251875</v>
      </c>
      <c r="AA2942">
        <v>25027.334193567469</v>
      </c>
      <c r="AB2942"/>
      <c r="AC2942">
        <v>243.64751201665814</v>
      </c>
      <c r="AD2942">
        <v>374.80459205197201</v>
      </c>
      <c r="AE2942">
        <v>6368.6566810376844</v>
      </c>
      <c r="AF2942">
        <v>613.50361514131805</v>
      </c>
      <c r="AG2942">
        <v>0</v>
      </c>
      <c r="AH2942">
        <v>618.78733210579844</v>
      </c>
      <c r="AI2942">
        <v>120.66352976063071</v>
      </c>
      <c r="AJ2942">
        <v>1134.4434421939638</v>
      </c>
      <c r="AK2942">
        <v>422.83801027229561</v>
      </c>
      <c r="AL2942">
        <v>44017.18359375</v>
      </c>
      <c r="AM2942">
        <v>36950.1953125</v>
      </c>
      <c r="AN2942">
        <v>7066.98583984375</v>
      </c>
      <c r="AO2942" s="5" t="s">
        <v>3395</v>
      </c>
    </row>
    <row r="2943" spans="1:41" ht="15" x14ac:dyDescent="0.25">
      <c r="A2943">
        <v>2021</v>
      </c>
      <c r="B2943" s="5" t="s">
        <v>1808</v>
      </c>
      <c r="C2943" s="5" t="s">
        <v>363</v>
      </c>
      <c r="D2943" s="5" t="s">
        <v>91</v>
      </c>
      <c r="E2943" s="5" t="s">
        <v>115</v>
      </c>
      <c r="F2943" s="5" t="s">
        <v>423</v>
      </c>
      <c r="G2943" s="5" t="s">
        <v>97</v>
      </c>
      <c r="H2943" s="5" t="s">
        <v>319</v>
      </c>
      <c r="I2943">
        <v>529.29633705408003</v>
      </c>
      <c r="J2943">
        <v>145</v>
      </c>
      <c r="K2943">
        <v>22.86558442981401</v>
      </c>
      <c r="L2943">
        <v>572.14639999999997</v>
      </c>
      <c r="M2943">
        <v>518.90624999999977</v>
      </c>
      <c r="N2943">
        <v>24.55005388426147</v>
      </c>
      <c r="O2943">
        <v>1358.74648</v>
      </c>
      <c r="P2943">
        <v>1816.180152145761</v>
      </c>
      <c r="Q2943">
        <v>80.316782726301511</v>
      </c>
      <c r="R2943">
        <v>278.2828143701762</v>
      </c>
      <c r="S2943">
        <v>1545.6938279731189</v>
      </c>
      <c r="T2943">
        <v>1454.333405243905</v>
      </c>
      <c r="U2943"/>
      <c r="V2943">
        <v>0</v>
      </c>
      <c r="W2943">
        <v>854.85892984937084</v>
      </c>
      <c r="X2943">
        <v>0</v>
      </c>
      <c r="Y2943">
        <v>0</v>
      </c>
      <c r="Z2943">
        <v>446.53804957414201</v>
      </c>
      <c r="AA2943">
        <v>27406.4362399903</v>
      </c>
      <c r="AB2943">
        <v>70</v>
      </c>
      <c r="AC2943">
        <v>260.17054999999999</v>
      </c>
      <c r="AD2943">
        <v>403.40699830103898</v>
      </c>
      <c r="AE2943">
        <v>6966.2367708033789</v>
      </c>
      <c r="AF2943">
        <v>669.9277890226374</v>
      </c>
      <c r="AG2943">
        <v>0</v>
      </c>
      <c r="AH2943">
        <v>685.69526493882415</v>
      </c>
      <c r="AI2943">
        <v>129.17745397440001</v>
      </c>
      <c r="AJ2943">
        <v>1241.472341084459</v>
      </c>
      <c r="AK2943">
        <v>486.95138531521849</v>
      </c>
      <c r="AL2943">
        <v>47967.1953125</v>
      </c>
      <c r="AM2943">
        <v>40436.5546875</v>
      </c>
      <c r="AN2943">
        <v>7530.63525390625</v>
      </c>
      <c r="AO2943" s="5" t="s">
        <v>3397</v>
      </c>
    </row>
    <row r="2944" spans="1:41" ht="15" x14ac:dyDescent="0.25">
      <c r="A2944">
        <v>2021</v>
      </c>
      <c r="B2944" s="5" t="s">
        <v>1807</v>
      </c>
      <c r="C2944" s="5" t="s">
        <v>363</v>
      </c>
      <c r="D2944" s="5" t="s">
        <v>91</v>
      </c>
      <c r="E2944" s="5" t="s">
        <v>115</v>
      </c>
      <c r="F2944" s="5" t="s">
        <v>423</v>
      </c>
      <c r="G2944" s="5" t="s">
        <v>97</v>
      </c>
      <c r="H2944" s="5" t="s">
        <v>319</v>
      </c>
      <c r="I2944">
        <v>275.39999999999998</v>
      </c>
      <c r="J2944">
        <v>184</v>
      </c>
      <c r="K2944">
        <v>35.155836060839043</v>
      </c>
      <c r="L2944">
        <v>614.85090000000002</v>
      </c>
      <c r="M2944">
        <v>530.43749999999966</v>
      </c>
      <c r="N2944">
        <v>25</v>
      </c>
      <c r="O2944">
        <v>1224</v>
      </c>
      <c r="P2944">
        <v>708.26539693761379</v>
      </c>
      <c r="Q2944">
        <v>69.10234956493457</v>
      </c>
      <c r="R2944">
        <v>1276.3693619397729</v>
      </c>
      <c r="S2944">
        <v>1820.878776414613</v>
      </c>
      <c r="T2944">
        <v>1236.3986792138389</v>
      </c>
      <c r="U2944"/>
      <c r="V2944">
        <v>411</v>
      </c>
      <c r="W2944">
        <v>180.18598708223999</v>
      </c>
      <c r="X2944">
        <v>303.8862296529</v>
      </c>
      <c r="Y2944">
        <v>0</v>
      </c>
      <c r="Z2944">
        <v>0</v>
      </c>
      <c r="AA2944">
        <v>27856.821838052721</v>
      </c>
      <c r="AB2944">
        <v>21</v>
      </c>
      <c r="AC2944">
        <v>135.69999999999999</v>
      </c>
      <c r="AD2944">
        <v>378.88517821455508</v>
      </c>
      <c r="AE2944">
        <v>2224.959091739885</v>
      </c>
      <c r="AF2944">
        <v>687.71095491051813</v>
      </c>
      <c r="AG2944">
        <v>9866</v>
      </c>
      <c r="AH2944">
        <v>769.72584325711637</v>
      </c>
      <c r="AI2944">
        <v>131.761003053888</v>
      </c>
      <c r="AJ2944">
        <v>32.112467639376902</v>
      </c>
      <c r="AK2944">
        <v>710.51312411680431</v>
      </c>
      <c r="AL2944">
        <v>51710.12109375</v>
      </c>
      <c r="AM2944">
        <v>44367.29296875</v>
      </c>
      <c r="AN2944">
        <v>7342.82861328125</v>
      </c>
      <c r="AO2944" s="5" t="s">
        <v>3399</v>
      </c>
    </row>
    <row r="2945" spans="1:41" ht="15" x14ac:dyDescent="0.25">
      <c r="A2945">
        <v>2021</v>
      </c>
      <c r="B2945" s="5" t="s">
        <v>1806</v>
      </c>
      <c r="C2945" s="5" t="s">
        <v>363</v>
      </c>
      <c r="D2945" s="5" t="s">
        <v>91</v>
      </c>
      <c r="E2945" s="5" t="s">
        <v>115</v>
      </c>
      <c r="F2945" s="5" t="s">
        <v>423</v>
      </c>
      <c r="G2945" s="5" t="s">
        <v>97</v>
      </c>
      <c r="H2945" s="5" t="s">
        <v>319</v>
      </c>
      <c r="I2945">
        <v>214.6</v>
      </c>
      <c r="J2945">
        <v>204.4</v>
      </c>
      <c r="K2945">
        <v>91</v>
      </c>
      <c r="L2945">
        <v>46.866375240090633</v>
      </c>
      <c r="M2945">
        <v>528.74999999999977</v>
      </c>
      <c r="N2945">
        <v>25.58646084770827</v>
      </c>
      <c r="O2945">
        <v>624</v>
      </c>
      <c r="P2945">
        <v>2364.5039999999999</v>
      </c>
      <c r="Q2945">
        <v>56.322108692690399</v>
      </c>
      <c r="R2945">
        <v>1026.433736800311</v>
      </c>
      <c r="S2945">
        <v>1129</v>
      </c>
      <c r="T2945">
        <v>1129.3</v>
      </c>
      <c r="U2945"/>
      <c r="V2945">
        <v>0</v>
      </c>
      <c r="W2945">
        <v>563.40237080768861</v>
      </c>
      <c r="X2945">
        <v>414</v>
      </c>
      <c r="Y2945">
        <v>0</v>
      </c>
      <c r="Z2945">
        <v>179.17416134202961</v>
      </c>
      <c r="AA2945">
        <v>20333.402768738131</v>
      </c>
      <c r="AB2945">
        <v>18</v>
      </c>
      <c r="AC2945">
        <v>1211.29793</v>
      </c>
      <c r="AD2945">
        <v>340.68007209237118</v>
      </c>
      <c r="AE2945">
        <v>1918.715532094782</v>
      </c>
      <c r="AF2945">
        <v>328.06462668063438</v>
      </c>
      <c r="AG2945">
        <v>1466.1999099085349</v>
      </c>
      <c r="AH2945">
        <v>708</v>
      </c>
      <c r="AI2945">
        <v>134.39622311496581</v>
      </c>
      <c r="AJ2945">
        <v>32.112467639376902</v>
      </c>
      <c r="AK2945">
        <v>353</v>
      </c>
      <c r="AL2945">
        <v>35441.20703125</v>
      </c>
      <c r="AM2945">
        <v>29407.6796875</v>
      </c>
      <c r="AN2945">
        <v>6033.5283203125</v>
      </c>
      <c r="AO2945" s="5" t="s">
        <v>3398</v>
      </c>
    </row>
    <row r="2946" spans="1:41" ht="15" x14ac:dyDescent="0.25">
      <c r="A2946">
        <v>2021</v>
      </c>
      <c r="B2946" s="5" t="s">
        <v>803</v>
      </c>
      <c r="C2946" s="5" t="s">
        <v>363</v>
      </c>
      <c r="D2946" s="5" t="s">
        <v>91</v>
      </c>
      <c r="E2946" s="5" t="s">
        <v>115</v>
      </c>
      <c r="F2946" s="5" t="s">
        <v>423</v>
      </c>
      <c r="G2946" s="5" t="s">
        <v>97</v>
      </c>
      <c r="H2946" s="5" t="s">
        <v>319</v>
      </c>
      <c r="I2946">
        <v>495.55064178681221</v>
      </c>
      <c r="J2946">
        <v>99.464691182399989</v>
      </c>
      <c r="K2946">
        <v>21.39418486296</v>
      </c>
      <c r="L2946">
        <v>54.933432120000013</v>
      </c>
      <c r="M2946">
        <v>378.85125599999998</v>
      </c>
      <c r="N2946">
        <v>23.82111418824497</v>
      </c>
      <c r="O2946">
        <v>1286.4829999999999</v>
      </c>
      <c r="P2946">
        <v>819</v>
      </c>
      <c r="Q2946">
        <v>44.491368611037721</v>
      </c>
      <c r="R2946">
        <v>291.96343624676678</v>
      </c>
      <c r="S2946">
        <v>1506.477787752</v>
      </c>
      <c r="T2946">
        <v>1648.4816000000001</v>
      </c>
      <c r="U2946">
        <v>260.1510025</v>
      </c>
      <c r="V2946">
        <v>0</v>
      </c>
      <c r="W2946">
        <v>246.6770951351869</v>
      </c>
      <c r="X2946">
        <v>45</v>
      </c>
      <c r="Y2946">
        <v>0</v>
      </c>
      <c r="Z2946">
        <v>194.3819933682301</v>
      </c>
      <c r="AA2946">
        <v>6017.5952197281758</v>
      </c>
      <c r="AB2946">
        <v>100</v>
      </c>
      <c r="AC2946">
        <v>295.31463000000002</v>
      </c>
      <c r="AD2946">
        <v>411.38549118690003</v>
      </c>
      <c r="AE2946">
        <v>7360.5612025889277</v>
      </c>
      <c r="AF2946">
        <v>923.43043310641031</v>
      </c>
      <c r="AG2946">
        <v>0</v>
      </c>
      <c r="AH2946">
        <v>1808.4025080212191</v>
      </c>
      <c r="AI2946">
        <v>126.64456272</v>
      </c>
      <c r="AJ2946">
        <v>1137.203227296</v>
      </c>
      <c r="AK2946">
        <v>448.12691424000002</v>
      </c>
      <c r="AL2946">
        <v>26045.78515625</v>
      </c>
      <c r="AM2946">
        <v>18017.861328125</v>
      </c>
      <c r="AN2946">
        <v>8027.92431640625</v>
      </c>
      <c r="AO2946" s="5" t="s">
        <v>1356</v>
      </c>
    </row>
    <row r="2947" spans="1:41" ht="15" x14ac:dyDescent="0.25">
      <c r="A2947">
        <v>2021</v>
      </c>
      <c r="B2947" s="5" t="s">
        <v>1807</v>
      </c>
      <c r="C2947" s="5" t="s">
        <v>363</v>
      </c>
      <c r="D2947" s="5" t="s">
        <v>91</v>
      </c>
      <c r="E2947" s="5" t="s">
        <v>115</v>
      </c>
      <c r="F2947" s="5" t="s">
        <v>116</v>
      </c>
      <c r="G2947" s="5" t="s">
        <v>94</v>
      </c>
      <c r="H2947" s="5" t="s">
        <v>319</v>
      </c>
      <c r="I2947">
        <v>391.28803889904543</v>
      </c>
      <c r="J2947">
        <v>265.78498840003829</v>
      </c>
      <c r="K2947">
        <v>126.90422883212284</v>
      </c>
      <c r="L2947">
        <v>578.47177642642657</v>
      </c>
      <c r="M2947">
        <v>1968.734041663339</v>
      </c>
      <c r="N2947">
        <v>83.545283981147534</v>
      </c>
      <c r="O2947">
        <v>1060.2848318923864</v>
      </c>
      <c r="P2947">
        <v>1069.6968955307689</v>
      </c>
      <c r="Q2947">
        <v>56.186847315422391</v>
      </c>
      <c r="R2947">
        <v>1652.2492824797355</v>
      </c>
      <c r="S2947">
        <v>1956.4401944952272</v>
      </c>
      <c r="T2947">
        <v>1358.9327837439821</v>
      </c>
      <c r="U2947">
        <v>454.74015331510685</v>
      </c>
      <c r="V2947">
        <v>378.59761601583313</v>
      </c>
      <c r="W2947">
        <v>222.08240045621497</v>
      </c>
      <c r="X2947">
        <v>312.64020385723848</v>
      </c>
      <c r="Y2947">
        <v>2680.8518340785949</v>
      </c>
      <c r="Z2947">
        <v>581.64438214722963</v>
      </c>
      <c r="AA2947">
        <v>32238.761186767177</v>
      </c>
      <c r="AB2947">
        <v>0</v>
      </c>
      <c r="AC2947">
        <v>1067.1588109541262</v>
      </c>
      <c r="AD2947">
        <v>737.65513224653535</v>
      </c>
      <c r="AE2947">
        <v>2089.3723741968756</v>
      </c>
      <c r="AF2947">
        <v>1077.1320753335192</v>
      </c>
      <c r="AG2947">
        <v>20790.085288422524</v>
      </c>
      <c r="AH2947">
        <v>2547.6023938048661</v>
      </c>
      <c r="AI2947">
        <v>123.73162311131976</v>
      </c>
      <c r="AJ2947">
        <v>3636.0753258801906</v>
      </c>
      <c r="AK2947">
        <v>728.97371234883792</v>
      </c>
      <c r="AL2947">
        <v>80235.6328125</v>
      </c>
      <c r="AM2947">
        <v>69091.6484375</v>
      </c>
      <c r="AN2947">
        <v>11143.9814453125</v>
      </c>
      <c r="AO2947" s="5" t="s">
        <v>3401</v>
      </c>
    </row>
    <row r="2948" spans="1:41" ht="15" x14ac:dyDescent="0.25">
      <c r="A2948">
        <v>2021</v>
      </c>
      <c r="B2948" s="5" t="s">
        <v>1806</v>
      </c>
      <c r="C2948" s="5" t="s">
        <v>363</v>
      </c>
      <c r="D2948" s="5" t="s">
        <v>91</v>
      </c>
      <c r="E2948" s="5" t="s">
        <v>115</v>
      </c>
      <c r="F2948" s="5" t="s">
        <v>116</v>
      </c>
      <c r="G2948" s="5" t="s">
        <v>94</v>
      </c>
      <c r="H2948" s="5" t="s">
        <v>319</v>
      </c>
      <c r="I2948">
        <v>198.18198593768187</v>
      </c>
      <c r="J2948">
        <v>342.80127297328755</v>
      </c>
      <c r="K2948">
        <v>171.40063648664378</v>
      </c>
      <c r="L2948">
        <v>482.06429011868568</v>
      </c>
      <c r="M2948">
        <v>1719.3626347566455</v>
      </c>
      <c r="N2948">
        <v>84.361250770769985</v>
      </c>
      <c r="O2948">
        <v>626.68357715429136</v>
      </c>
      <c r="P2948">
        <v>2761.6927553910482</v>
      </c>
      <c r="Q2948">
        <v>50.50962506465784</v>
      </c>
      <c r="R2948">
        <v>1496.444108961211</v>
      </c>
      <c r="S2948">
        <v>1499.7555692581332</v>
      </c>
      <c r="T2948">
        <v>1322.9986628812817</v>
      </c>
      <c r="U2948">
        <v>534.42095571633809</v>
      </c>
      <c r="V2948">
        <v>0</v>
      </c>
      <c r="W2948">
        <v>578.47714814242283</v>
      </c>
      <c r="X2948">
        <v>432.78660712877559</v>
      </c>
      <c r="Y2948">
        <v>185.32693820118359</v>
      </c>
      <c r="Z2948">
        <v>267.81349451038091</v>
      </c>
      <c r="AA2948">
        <v>24922.610307547704</v>
      </c>
      <c r="AB2948">
        <v>311.73490761008338</v>
      </c>
      <c r="AC2948">
        <v>1065.0078281842966</v>
      </c>
      <c r="AD2948">
        <v>736.70136069915588</v>
      </c>
      <c r="AE2948">
        <v>1721.6122681105326</v>
      </c>
      <c r="AF2948">
        <v>749.87778462906658</v>
      </c>
      <c r="AG2948">
        <v>3921.2200631623741</v>
      </c>
      <c r="AH2948">
        <v>1402.2714572563546</v>
      </c>
      <c r="AI2948">
        <v>544.19702084509402</v>
      </c>
      <c r="AJ2948">
        <v>734.11590746258867</v>
      </c>
      <c r="AK2948">
        <v>418.86030541423577</v>
      </c>
      <c r="AL2948">
        <v>49283.2890625</v>
      </c>
      <c r="AM2948">
        <v>39518.0625</v>
      </c>
      <c r="AN2948">
        <v>9765.2294921875</v>
      </c>
      <c r="AO2948" s="5" t="s">
        <v>3400</v>
      </c>
    </row>
    <row r="2949" spans="1:41" ht="15" x14ac:dyDescent="0.25">
      <c r="A2949">
        <v>2021</v>
      </c>
      <c r="B2949" s="5" t="s">
        <v>1808</v>
      </c>
      <c r="C2949" s="5" t="s">
        <v>363</v>
      </c>
      <c r="D2949" s="5" t="s">
        <v>91</v>
      </c>
      <c r="E2949" s="5" t="s">
        <v>115</v>
      </c>
      <c r="F2949" s="5" t="s">
        <v>116</v>
      </c>
      <c r="G2949" s="5" t="s">
        <v>94</v>
      </c>
      <c r="H2949" s="5" t="s">
        <v>319</v>
      </c>
      <c r="I2949">
        <v>845.67602054459121</v>
      </c>
      <c r="J2949">
        <v>257.78997319876191</v>
      </c>
      <c r="K2949">
        <v>113.44434421939638</v>
      </c>
      <c r="L2949">
        <v>533.18841783116306</v>
      </c>
      <c r="M2949">
        <v>1919.9166118857618</v>
      </c>
      <c r="N2949">
        <v>85.598914274635462</v>
      </c>
      <c r="O2949">
        <v>1401.2918489455744</v>
      </c>
      <c r="P2949">
        <v>2111.294126647223</v>
      </c>
      <c r="Q2949">
        <v>336.79934417509628</v>
      </c>
      <c r="R2949">
        <v>760.4281111095338</v>
      </c>
      <c r="S2949">
        <v>1907.927607326212</v>
      </c>
      <c r="T2949">
        <v>2557.6543060373006</v>
      </c>
      <c r="U2949">
        <v>443.46425467582225</v>
      </c>
      <c r="V2949">
        <v>0</v>
      </c>
      <c r="W2949">
        <v>847.7386449849439</v>
      </c>
      <c r="X2949">
        <v>1253.4562408580441</v>
      </c>
      <c r="Y2949">
        <v>2160.599101269413</v>
      </c>
      <c r="Z2949">
        <v>1476.8195043603223</v>
      </c>
      <c r="AA2949">
        <v>31943.129513066197</v>
      </c>
      <c r="AB2949">
        <v>0</v>
      </c>
      <c r="AC2949">
        <v>1290.7903747726955</v>
      </c>
      <c r="AD2949">
        <v>745.13406255254381</v>
      </c>
      <c r="AE2949">
        <v>6368.6566810376844</v>
      </c>
      <c r="AF2949">
        <v>1240.5403982636942</v>
      </c>
      <c r="AG2949">
        <v>7970.033066564567</v>
      </c>
      <c r="AH2949">
        <v>1702.6964755111221</v>
      </c>
      <c r="AI2949">
        <v>120.66352976063071</v>
      </c>
      <c r="AJ2949">
        <v>1959.4932183350286</v>
      </c>
      <c r="AK2949">
        <v>499.15511456534409</v>
      </c>
      <c r="AL2949">
        <v>72853.375</v>
      </c>
      <c r="AM2949">
        <v>59784.296875</v>
      </c>
      <c r="AN2949">
        <v>13069.078125</v>
      </c>
      <c r="AO2949" s="5" t="s">
        <v>3402</v>
      </c>
    </row>
    <row r="2950" spans="1:41" ht="15" x14ac:dyDescent="0.25">
      <c r="A2950">
        <v>2021</v>
      </c>
      <c r="B2950" s="5" t="s">
        <v>803</v>
      </c>
      <c r="C2950" s="5" t="s">
        <v>363</v>
      </c>
      <c r="D2950" s="5" t="s">
        <v>91</v>
      </c>
      <c r="E2950" s="5" t="s">
        <v>115</v>
      </c>
      <c r="F2950" s="5" t="s">
        <v>116</v>
      </c>
      <c r="G2950" s="5" t="s">
        <v>94</v>
      </c>
      <c r="H2950" s="5" t="s">
        <v>319</v>
      </c>
      <c r="I2950">
        <v>710</v>
      </c>
      <c r="J2950">
        <v>351.25</v>
      </c>
      <c r="K2950">
        <v>155</v>
      </c>
      <c r="L2950">
        <v>172.5</v>
      </c>
      <c r="M2950">
        <v>600</v>
      </c>
      <c r="N2950">
        <v>83</v>
      </c>
      <c r="O2950">
        <v>428.79199999999997</v>
      </c>
      <c r="P2950">
        <v>792.37400000000002</v>
      </c>
      <c r="Q2950">
        <v>41.081596132075468</v>
      </c>
      <c r="R2950">
        <v>769.38829146090006</v>
      </c>
      <c r="S2950">
        <v>2350</v>
      </c>
      <c r="T2950">
        <v>2395</v>
      </c>
      <c r="U2950">
        <v>300</v>
      </c>
      <c r="V2950">
        <v>0</v>
      </c>
      <c r="W2950">
        <v>277</v>
      </c>
      <c r="X2950">
        <v>200.94591587602389</v>
      </c>
      <c r="Y2950">
        <v>2280</v>
      </c>
      <c r="Z2950">
        <v>1094.825751332</v>
      </c>
      <c r="AA2950">
        <v>7913.2690569140641</v>
      </c>
      <c r="AB2950">
        <v>229</v>
      </c>
      <c r="AC2950">
        <v>805.84875</v>
      </c>
      <c r="AD2950">
        <v>512.87490305999995</v>
      </c>
      <c r="AE2950">
        <v>6800.0208000000002</v>
      </c>
      <c r="AF2950">
        <v>1702.8869866120001</v>
      </c>
      <c r="AG2950">
        <v>1594</v>
      </c>
      <c r="AH2950">
        <v>2668</v>
      </c>
      <c r="AI2950">
        <v>117</v>
      </c>
      <c r="AJ2950">
        <v>2223</v>
      </c>
      <c r="AK2950">
        <v>504</v>
      </c>
      <c r="AL2950">
        <v>38071.0625</v>
      </c>
      <c r="AM2950">
        <v>27633.4453125</v>
      </c>
      <c r="AN2950">
        <v>10437.61328125</v>
      </c>
      <c r="AO2950" s="5" t="s">
        <v>1357</v>
      </c>
    </row>
    <row r="2951" spans="1:41" ht="15" x14ac:dyDescent="0.25">
      <c r="A2951">
        <v>2021</v>
      </c>
      <c r="B2951" s="5" t="s">
        <v>803</v>
      </c>
      <c r="C2951" s="5" t="s">
        <v>363</v>
      </c>
      <c r="D2951" s="5" t="s">
        <v>91</v>
      </c>
      <c r="E2951" s="5" t="s">
        <v>115</v>
      </c>
      <c r="F2951" s="5" t="s">
        <v>116</v>
      </c>
      <c r="G2951" s="5" t="s">
        <v>97</v>
      </c>
      <c r="H2951" s="5" t="s">
        <v>319</v>
      </c>
      <c r="I2951">
        <v>764.87164275790565</v>
      </c>
      <c r="J2951">
        <v>388.18858642020001</v>
      </c>
      <c r="K2951">
        <v>208.59330241385999</v>
      </c>
      <c r="L2951">
        <v>189.52034081400009</v>
      </c>
      <c r="M2951">
        <v>649.45929599999999</v>
      </c>
      <c r="N2951">
        <v>89.870567164742369</v>
      </c>
      <c r="O2951">
        <v>1286.4829999999999</v>
      </c>
      <c r="P2951">
        <v>879</v>
      </c>
      <c r="Q2951">
        <v>44.491368611037721</v>
      </c>
      <c r="R2951">
        <v>826.52229245955982</v>
      </c>
      <c r="S2951">
        <v>2528.7305722979991</v>
      </c>
      <c r="T2951">
        <v>2467.5708949999998</v>
      </c>
      <c r="U2951">
        <v>312.18120299999998</v>
      </c>
      <c r="V2951">
        <v>0</v>
      </c>
      <c r="W2951">
        <v>301.01125705923693</v>
      </c>
      <c r="X2951">
        <v>221.8605282001601</v>
      </c>
      <c r="Y2951">
        <v>2904.6687999999999</v>
      </c>
      <c r="Z2951">
        <v>1188.561252080033</v>
      </c>
      <c r="AA2951">
        <v>8994.3315605520638</v>
      </c>
      <c r="AB2951">
        <v>229</v>
      </c>
      <c r="AC2951">
        <v>874.23949999999991</v>
      </c>
      <c r="AD2951">
        <v>556.78562200403201</v>
      </c>
      <c r="AE2951">
        <v>7360.5612025889277</v>
      </c>
      <c r="AF2951">
        <v>1870.9085337416329</v>
      </c>
      <c r="AG2951">
        <v>1771</v>
      </c>
      <c r="AH2951">
        <v>2981.9640861561261</v>
      </c>
      <c r="AI2951">
        <v>126.64456272</v>
      </c>
      <c r="AJ2951">
        <v>2454.3716255136001</v>
      </c>
      <c r="AK2951">
        <v>545.5458086399999</v>
      </c>
      <c r="AL2951">
        <v>43016.94140625</v>
      </c>
      <c r="AM2951">
        <v>30913.287109375</v>
      </c>
      <c r="AN2951">
        <v>12103.6484375</v>
      </c>
      <c r="AO2951" s="5" t="s">
        <v>1358</v>
      </c>
    </row>
    <row r="2952" spans="1:41" ht="15" x14ac:dyDescent="0.25">
      <c r="A2952">
        <v>2021</v>
      </c>
      <c r="B2952" s="5" t="s">
        <v>1807</v>
      </c>
      <c r="C2952" s="5" t="s">
        <v>363</v>
      </c>
      <c r="D2952" s="5" t="s">
        <v>91</v>
      </c>
      <c r="E2952" s="5" t="s">
        <v>115</v>
      </c>
      <c r="F2952" s="5" t="s">
        <v>116</v>
      </c>
      <c r="G2952" s="5" t="s">
        <v>97</v>
      </c>
      <c r="H2952" s="5" t="s">
        <v>319</v>
      </c>
      <c r="I2952">
        <v>377.4</v>
      </c>
      <c r="J2952">
        <v>294.39999999999998</v>
      </c>
      <c r="K2952">
        <v>140.6233442433562</v>
      </c>
      <c r="L2952">
        <v>638.18489999999997</v>
      </c>
      <c r="M2952">
        <v>2140.8687499999992</v>
      </c>
      <c r="N2952">
        <v>94</v>
      </c>
      <c r="O2952">
        <v>1302</v>
      </c>
      <c r="P2952">
        <v>1174.4433590203221</v>
      </c>
      <c r="Q2952">
        <v>69.10234956493457</v>
      </c>
      <c r="R2952">
        <v>1869.545197327418</v>
      </c>
      <c r="S2952">
        <v>2406.1612402621681</v>
      </c>
      <c r="T2952">
        <v>1588.7723027897821</v>
      </c>
      <c r="U2952">
        <v>489.09233868635528</v>
      </c>
      <c r="V2952">
        <v>411</v>
      </c>
      <c r="W2952">
        <v>236.49410804543999</v>
      </c>
      <c r="X2952">
        <v>363.58884447934997</v>
      </c>
      <c r="Y2952">
        <v>3108</v>
      </c>
      <c r="Z2952">
        <v>715.55</v>
      </c>
      <c r="AA2952">
        <v>35554.488580890662</v>
      </c>
      <c r="AB2952">
        <v>94</v>
      </c>
      <c r="AC2952">
        <v>1191.3</v>
      </c>
      <c r="AD2952">
        <v>907.21770738819612</v>
      </c>
      <c r="AE2952">
        <v>2224.959091739885</v>
      </c>
      <c r="AF2952">
        <v>1188.324076499792</v>
      </c>
      <c r="AG2952">
        <v>23616</v>
      </c>
      <c r="AH2952">
        <v>3090.4492606773219</v>
      </c>
      <c r="AI2952">
        <v>131.761003053888</v>
      </c>
      <c r="AJ2952">
        <v>4410.8556068087109</v>
      </c>
      <c r="AK2952">
        <v>897.66597036866369</v>
      </c>
      <c r="AL2952">
        <v>90726.2578125</v>
      </c>
      <c r="AM2952">
        <v>77426.65625</v>
      </c>
      <c r="AN2952">
        <v>13299.6025390625</v>
      </c>
      <c r="AO2952" s="5" t="s">
        <v>3405</v>
      </c>
    </row>
    <row r="2953" spans="1:41" ht="15" x14ac:dyDescent="0.25">
      <c r="A2953">
        <v>2021</v>
      </c>
      <c r="B2953" s="5" t="s">
        <v>1806</v>
      </c>
      <c r="C2953" s="5" t="s">
        <v>363</v>
      </c>
      <c r="D2953" s="5" t="s">
        <v>91</v>
      </c>
      <c r="E2953" s="5" t="s">
        <v>115</v>
      </c>
      <c r="F2953" s="5" t="s">
        <v>116</v>
      </c>
      <c r="G2953" s="5" t="s">
        <v>97</v>
      </c>
      <c r="H2953" s="5" t="s">
        <v>319</v>
      </c>
      <c r="I2953">
        <v>214.6</v>
      </c>
      <c r="J2953">
        <v>327.04000000000002</v>
      </c>
      <c r="K2953">
        <v>194</v>
      </c>
      <c r="L2953">
        <v>527.24672145101954</v>
      </c>
      <c r="M2953">
        <v>1885.8749999999991</v>
      </c>
      <c r="N2953">
        <v>95.949228178905997</v>
      </c>
      <c r="O2953">
        <v>702</v>
      </c>
      <c r="P2953">
        <v>3060.0859999999998</v>
      </c>
      <c r="Q2953">
        <v>56.322108692690399</v>
      </c>
      <c r="R2953">
        <v>1642.2939788804979</v>
      </c>
      <c r="S2953">
        <v>1664</v>
      </c>
      <c r="T2953">
        <v>1468.1</v>
      </c>
      <c r="U2953">
        <v>430</v>
      </c>
      <c r="V2953">
        <v>0</v>
      </c>
      <c r="W2953">
        <v>620.89240864520787</v>
      </c>
      <c r="X2953">
        <v>512</v>
      </c>
      <c r="Y2953">
        <v>233</v>
      </c>
      <c r="Z2953">
        <v>298.62360223671612</v>
      </c>
      <c r="AA2953">
        <v>27706.712469603928</v>
      </c>
      <c r="AB2953">
        <v>291</v>
      </c>
      <c r="AC2953">
        <v>1211.29793</v>
      </c>
      <c r="AD2953">
        <v>821.47856093241126</v>
      </c>
      <c r="AE2953">
        <v>1918.715532094782</v>
      </c>
      <c r="AF2953">
        <v>820.16156670158603</v>
      </c>
      <c r="AG2953">
        <v>4363.6070819582801</v>
      </c>
      <c r="AH2953">
        <v>1544.62</v>
      </c>
      <c r="AI2953">
        <v>583.53231916583434</v>
      </c>
      <c r="AJ2953">
        <v>818.80167160883525</v>
      </c>
      <c r="AK2953">
        <v>482</v>
      </c>
      <c r="AL2953">
        <v>54493.953125</v>
      </c>
      <c r="AM2953">
        <v>43724.453125</v>
      </c>
      <c r="AN2953">
        <v>10769.498046875</v>
      </c>
      <c r="AO2953" s="5" t="s">
        <v>3403</v>
      </c>
    </row>
    <row r="2954" spans="1:41" ht="15" x14ac:dyDescent="0.25">
      <c r="A2954">
        <v>2021</v>
      </c>
      <c r="B2954" s="5" t="s">
        <v>1808</v>
      </c>
      <c r="C2954" s="5" t="s">
        <v>363</v>
      </c>
      <c r="D2954" s="5" t="s">
        <v>91</v>
      </c>
      <c r="E2954" s="5" t="s">
        <v>115</v>
      </c>
      <c r="F2954" s="5" t="s">
        <v>116</v>
      </c>
      <c r="G2954" s="5" t="s">
        <v>97</v>
      </c>
      <c r="H2954" s="5" t="s">
        <v>319</v>
      </c>
      <c r="I2954">
        <v>923.45318379648006</v>
      </c>
      <c r="J2954">
        <v>276.25</v>
      </c>
      <c r="K2954">
        <v>125.7607143639771</v>
      </c>
      <c r="L2954">
        <v>595.17039999999997</v>
      </c>
      <c r="M2954">
        <v>2094.3281249999991</v>
      </c>
      <c r="N2954">
        <v>92.620657836077356</v>
      </c>
      <c r="O2954">
        <v>1358.74648</v>
      </c>
      <c r="P2954">
        <v>2305.470695417906</v>
      </c>
      <c r="Q2954">
        <v>80.316782726301511</v>
      </c>
      <c r="R2954">
        <v>839.64414354961332</v>
      </c>
      <c r="S2954">
        <v>2042.523986964479</v>
      </c>
      <c r="T2954">
        <v>2671.6643296332481</v>
      </c>
      <c r="U2954">
        <v>479.50229282976011</v>
      </c>
      <c r="V2954">
        <v>0</v>
      </c>
      <c r="W2954">
        <v>910.22544084997776</v>
      </c>
      <c r="X2954">
        <v>1341.8991321037431</v>
      </c>
      <c r="Y2954">
        <v>2394.585</v>
      </c>
      <c r="Z2954">
        <v>1580.9573326589259</v>
      </c>
      <c r="AA2954">
        <v>34979.648073369674</v>
      </c>
      <c r="AB2954">
        <v>242</v>
      </c>
      <c r="AC2954">
        <v>1378.3257599999999</v>
      </c>
      <c r="AD2954">
        <v>801.99736577533417</v>
      </c>
      <c r="AE2954">
        <v>6966.2367708033789</v>
      </c>
      <c r="AF2954">
        <v>1354.633396920774</v>
      </c>
      <c r="AG2954">
        <v>9093.299782315813</v>
      </c>
      <c r="AH2954">
        <v>1886.8048040233309</v>
      </c>
      <c r="AI2954">
        <v>129.17745397440001</v>
      </c>
      <c r="AJ2954">
        <v>2144.3613164186108</v>
      </c>
      <c r="AK2954">
        <v>574.84017193308716</v>
      </c>
      <c r="AL2954">
        <v>79664.4453125</v>
      </c>
      <c r="AM2954">
        <v>65484.47265625</v>
      </c>
      <c r="AN2954">
        <v>14179.9677734375</v>
      </c>
      <c r="AO2954" s="5" t="s">
        <v>3404</v>
      </c>
    </row>
    <row r="2955" spans="1:41" ht="15" x14ac:dyDescent="0.25">
      <c r="A2955">
        <v>2021</v>
      </c>
      <c r="B2955" s="5" t="s">
        <v>803</v>
      </c>
      <c r="C2955" s="5" t="s">
        <v>363</v>
      </c>
      <c r="D2955" s="5" t="s">
        <v>91</v>
      </c>
      <c r="E2955" s="5" t="s">
        <v>27</v>
      </c>
      <c r="F2955" s="5" t="s">
        <v>27</v>
      </c>
      <c r="G2955" s="5" t="s">
        <v>94</v>
      </c>
      <c r="H2955" s="5" t="s">
        <v>319</v>
      </c>
      <c r="I2955">
        <v>630</v>
      </c>
      <c r="J2955">
        <v>12200</v>
      </c>
      <c r="K2955">
        <v>0</v>
      </c>
      <c r="L2955">
        <v>350</v>
      </c>
      <c r="M2955">
        <v>10925</v>
      </c>
      <c r="N2955">
        <v>1025</v>
      </c>
      <c r="O2955">
        <v>664.37199999999996</v>
      </c>
      <c r="P2955">
        <v>3670.9</v>
      </c>
      <c r="Q2955">
        <v>0</v>
      </c>
      <c r="R2955">
        <v>466.73230031802012</v>
      </c>
      <c r="S2955">
        <v>6600</v>
      </c>
      <c r="T2955">
        <v>0</v>
      </c>
      <c r="U2955">
        <v>150</v>
      </c>
      <c r="V2955">
        <v>6112</v>
      </c>
      <c r="W2955">
        <v>2600</v>
      </c>
      <c r="X2955">
        <v>1689.2976502786671</v>
      </c>
      <c r="Y2955">
        <v>3525</v>
      </c>
      <c r="Z2955">
        <v>2043.8439579999999</v>
      </c>
      <c r="AA2955">
        <v>63967.609931028703</v>
      </c>
      <c r="AB2955">
        <v>136</v>
      </c>
      <c r="AC2955">
        <v>1403.59275</v>
      </c>
      <c r="AD2955">
        <v>2228.4805840000008</v>
      </c>
      <c r="AE2955">
        <v>1272.768</v>
      </c>
      <c r="AF2955">
        <v>2832.3081756759998</v>
      </c>
      <c r="AG2955">
        <v>35426</v>
      </c>
      <c r="AH2955">
        <v>3832.2843448801509</v>
      </c>
      <c r="AI2955">
        <v>195</v>
      </c>
      <c r="AJ2955">
        <v>7743</v>
      </c>
      <c r="AK2955">
        <v>227</v>
      </c>
      <c r="AL2955">
        <v>171916.1875</v>
      </c>
      <c r="AM2955">
        <v>142818.75</v>
      </c>
      <c r="AN2955">
        <v>29097.43359375</v>
      </c>
      <c r="AO2955" s="5" t="s">
        <v>1359</v>
      </c>
    </row>
    <row r="2956" spans="1:41" ht="15" x14ac:dyDescent="0.25">
      <c r="A2956">
        <v>2021</v>
      </c>
      <c r="B2956" s="5" t="s">
        <v>1806</v>
      </c>
      <c r="C2956" s="5" t="s">
        <v>363</v>
      </c>
      <c r="D2956" s="5" t="s">
        <v>91</v>
      </c>
      <c r="E2956" s="5" t="s">
        <v>27</v>
      </c>
      <c r="F2956" s="5" t="s">
        <v>27</v>
      </c>
      <c r="G2956" s="5" t="s">
        <v>94</v>
      </c>
      <c r="H2956" s="5" t="s">
        <v>319</v>
      </c>
      <c r="I2956">
        <v>889.14080177446465</v>
      </c>
      <c r="J2956">
        <v>11467.773834934511</v>
      </c>
      <c r="K2956">
        <v>42.850159121660944</v>
      </c>
      <c r="L2956">
        <v>278.52603429079613</v>
      </c>
      <c r="M2956">
        <v>4057.9100688212916</v>
      </c>
      <c r="N2956">
        <v>1190.0560442063288</v>
      </c>
      <c r="O2956">
        <v>1071.2539780415236</v>
      </c>
      <c r="P2956">
        <v>4085.0127944657424</v>
      </c>
      <c r="Q2956">
        <v>739.16524484865135</v>
      </c>
      <c r="R2956">
        <v>116.90969601259462</v>
      </c>
      <c r="S2956">
        <v>5570.5206858159227</v>
      </c>
      <c r="T2956">
        <v>910.5658813352951</v>
      </c>
      <c r="U2956">
        <v>186.42591478476916</v>
      </c>
      <c r="V2956">
        <v>2083.5889872907637</v>
      </c>
      <c r="W2956">
        <v>845.21938867476217</v>
      </c>
      <c r="X2956">
        <v>3500.4583111440493</v>
      </c>
      <c r="Y2956">
        <v>12178.015222376041</v>
      </c>
      <c r="Z2956">
        <v>1691.5100313275659</v>
      </c>
      <c r="AA2956">
        <v>31415.369856162979</v>
      </c>
      <c r="AB2956">
        <v>176.75690637685142</v>
      </c>
      <c r="AC2956">
        <v>1522.2076921453315</v>
      </c>
      <c r="AD2956">
        <v>4188.6030664617774</v>
      </c>
      <c r="AE2956">
        <v>2803.4716605346675</v>
      </c>
      <c r="AF2956">
        <v>3881.1531624444401</v>
      </c>
      <c r="AG2956">
        <v>28346.134359302752</v>
      </c>
      <c r="AH2956">
        <v>10942.199404061796</v>
      </c>
      <c r="AI2956">
        <v>208.89452571809713</v>
      </c>
      <c r="AJ2956">
        <v>7444.1704409429694</v>
      </c>
      <c r="AK2956">
        <v>441.35663895310773</v>
      </c>
      <c r="AL2956">
        <v>142275.234375</v>
      </c>
      <c r="AM2956">
        <v>110318.640625</v>
      </c>
      <c r="AN2956">
        <v>31956.58984375</v>
      </c>
      <c r="AO2956" s="5" t="s">
        <v>3408</v>
      </c>
    </row>
    <row r="2957" spans="1:41" ht="15" x14ac:dyDescent="0.25">
      <c r="A2957">
        <v>2021</v>
      </c>
      <c r="B2957" s="5" t="s">
        <v>1808</v>
      </c>
      <c r="C2957" s="5" t="s">
        <v>363</v>
      </c>
      <c r="D2957" s="5" t="s">
        <v>91</v>
      </c>
      <c r="E2957" s="5" t="s">
        <v>27</v>
      </c>
      <c r="F2957" s="5" t="s">
        <v>27</v>
      </c>
      <c r="G2957" s="5" t="s">
        <v>94</v>
      </c>
      <c r="H2957" s="5" t="s">
        <v>319</v>
      </c>
      <c r="I2957">
        <v>649.72669871108837</v>
      </c>
      <c r="J2957">
        <v>4152.6348623872955</v>
      </c>
      <c r="K2957">
        <v>41.252488807053233</v>
      </c>
      <c r="L2957">
        <v>295.98660719060695</v>
      </c>
      <c r="M2957">
        <v>7572.6162390887439</v>
      </c>
      <c r="N2957">
        <v>1041.625342378094</v>
      </c>
      <c r="O2957">
        <v>1029.5205420824627</v>
      </c>
      <c r="P2957">
        <v>6751.4132575289377</v>
      </c>
      <c r="Q2957">
        <v>885.56202065991079</v>
      </c>
      <c r="R2957">
        <v>593.47255168175218</v>
      </c>
      <c r="S2957">
        <v>5053.4298788640208</v>
      </c>
      <c r="T2957">
        <v>154.69683302644961</v>
      </c>
      <c r="U2957">
        <v>154.69683302644961</v>
      </c>
      <c r="V2957">
        <v>3215.6315025097992</v>
      </c>
      <c r="W2957">
        <v>1815.1095075103422</v>
      </c>
      <c r="X2957">
        <v>1478.9186064359626</v>
      </c>
      <c r="Y2957">
        <v>8254.7065465811866</v>
      </c>
      <c r="Z2957">
        <v>2586.4444179757429</v>
      </c>
      <c r="AA2957">
        <v>33289.444449278184</v>
      </c>
      <c r="AB2957"/>
      <c r="AC2957">
        <v>1505.2001853473548</v>
      </c>
      <c r="AD2957">
        <v>3580.0972514332366</v>
      </c>
      <c r="AE2957">
        <v>6625.0156318241261</v>
      </c>
      <c r="AF2957">
        <v>5493.5639930968619</v>
      </c>
      <c r="AG2957">
        <v>18927.187044971361</v>
      </c>
      <c r="AH2957">
        <v>9828.411286167413</v>
      </c>
      <c r="AI2957">
        <v>201.10588293438451</v>
      </c>
      <c r="AJ2957">
        <v>14219.732891791249</v>
      </c>
      <c r="AK2957">
        <v>222.76343955808744</v>
      </c>
      <c r="AL2957">
        <v>139619.96875</v>
      </c>
      <c r="AM2957">
        <v>108642.046875</v>
      </c>
      <c r="AN2957">
        <v>30977.923828125</v>
      </c>
      <c r="AO2957" s="5" t="s">
        <v>3407</v>
      </c>
    </row>
    <row r="2958" spans="1:41" ht="15" x14ac:dyDescent="0.25">
      <c r="A2958">
        <v>2021</v>
      </c>
      <c r="B2958" s="5" t="s">
        <v>1807</v>
      </c>
      <c r="C2958" s="5" t="s">
        <v>363</v>
      </c>
      <c r="D2958" s="5" t="s">
        <v>91</v>
      </c>
      <c r="E2958" s="5" t="s">
        <v>27</v>
      </c>
      <c r="F2958" s="5" t="s">
        <v>27</v>
      </c>
      <c r="G2958" s="5" t="s">
        <v>94</v>
      </c>
      <c r="H2958" s="5" t="s">
        <v>319</v>
      </c>
      <c r="I2958">
        <v>1089.261297475721</v>
      </c>
      <c r="J2958">
        <v>3824.8120986943022</v>
      </c>
      <c r="K2958">
        <v>42.301409610707616</v>
      </c>
      <c r="L2958">
        <v>322.54824828164556</v>
      </c>
      <c r="M2958">
        <v>16098.541702022971</v>
      </c>
      <c r="N2958">
        <v>1185.4970043400808</v>
      </c>
      <c r="O2958">
        <v>991.54504127498637</v>
      </c>
      <c r="P2958">
        <v>5016.2069051617354</v>
      </c>
      <c r="Q2958">
        <v>732.87192150550936</v>
      </c>
      <c r="R2958">
        <v>114.03772633140599</v>
      </c>
      <c r="S2958">
        <v>4124.3874370439926</v>
      </c>
      <c r="T2958">
        <v>211.50704805353806</v>
      </c>
      <c r="U2958">
        <v>158.63028604015355</v>
      </c>
      <c r="V2958">
        <v>2247.2623855688421</v>
      </c>
      <c r="W2958">
        <v>4901.6758386407446</v>
      </c>
      <c r="X2958">
        <v>2360.4598884125594</v>
      </c>
      <c r="Y2958">
        <v>13203.327474742113</v>
      </c>
      <c r="Z2958">
        <v>136.42204599453206</v>
      </c>
      <c r="AA2958">
        <v>33597.536183843215</v>
      </c>
      <c r="AB2958"/>
      <c r="AC2958">
        <v>1525.2830770380897</v>
      </c>
      <c r="AD2958">
        <v>4152.9408996353395</v>
      </c>
      <c r="AE2958">
        <v>5174.0740283159657</v>
      </c>
      <c r="AF2958">
        <v>5581.8359206006799</v>
      </c>
      <c r="AG2958">
        <v>45867.418440890266</v>
      </c>
      <c r="AH2958">
        <v>7985.6953574840581</v>
      </c>
      <c r="AI2958">
        <v>412.4387437043992</v>
      </c>
      <c r="AJ2958">
        <v>6844.4794595571657</v>
      </c>
      <c r="AK2958">
        <v>584.25711882068242</v>
      </c>
      <c r="AL2958">
        <v>168487.25</v>
      </c>
      <c r="AM2958">
        <v>126621.5</v>
      </c>
      <c r="AN2958">
        <v>41865.75</v>
      </c>
      <c r="AO2958" s="5" t="s">
        <v>3406</v>
      </c>
    </row>
    <row r="2959" spans="1:41" ht="15" x14ac:dyDescent="0.25">
      <c r="A2959">
        <v>2021</v>
      </c>
      <c r="B2959" s="5" t="s">
        <v>1806</v>
      </c>
      <c r="C2959" s="5" t="s">
        <v>363</v>
      </c>
      <c r="D2959" s="5" t="s">
        <v>91</v>
      </c>
      <c r="E2959" s="5" t="s">
        <v>27</v>
      </c>
      <c r="F2959" s="5" t="s">
        <v>27</v>
      </c>
      <c r="G2959" s="5" t="s">
        <v>97</v>
      </c>
      <c r="H2959" s="5" t="s">
        <v>319</v>
      </c>
      <c r="I2959">
        <v>962.8</v>
      </c>
      <c r="J2959">
        <v>10940.51</v>
      </c>
      <c r="K2959">
        <v>48</v>
      </c>
      <c r="L2959">
        <v>304.63143906058912</v>
      </c>
      <c r="M2959">
        <v>4450.8999999999978</v>
      </c>
      <c r="N2959">
        <v>1353.5237788437671</v>
      </c>
      <c r="O2959">
        <v>1200</v>
      </c>
      <c r="P2959">
        <v>4526.3871000000008</v>
      </c>
      <c r="Q2959">
        <v>824.22598086864014</v>
      </c>
      <c r="R2959">
        <v>128.3042171000389</v>
      </c>
      <c r="S2959">
        <v>6181</v>
      </c>
      <c r="T2959">
        <v>1010.4</v>
      </c>
      <c r="U2959">
        <v>150</v>
      </c>
      <c r="V2959">
        <v>2311.9937908846732</v>
      </c>
      <c r="W2959">
        <v>907.19279707605369</v>
      </c>
      <c r="X2959">
        <v>4139.3319890477214</v>
      </c>
      <c r="Y2959">
        <v>15863</v>
      </c>
      <c r="Z2959">
        <v>1886.106671727099</v>
      </c>
      <c r="AA2959">
        <v>34924.777500828983</v>
      </c>
      <c r="AB2959">
        <v>165</v>
      </c>
      <c r="AC2959">
        <v>1731.2989500000001</v>
      </c>
      <c r="AD2959">
        <v>4670.6139053260604</v>
      </c>
      <c r="AE2959">
        <v>3124.434414468325</v>
      </c>
      <c r="AF2959">
        <v>4244.9219373712094</v>
      </c>
      <c r="AG2959">
        <v>31589.312173470429</v>
      </c>
      <c r="AH2959">
        <v>12052.973021764999</v>
      </c>
      <c r="AI2959">
        <v>223.99370519160971</v>
      </c>
      <c r="AJ2959">
        <v>8302.9112144607843</v>
      </c>
      <c r="AK2959">
        <v>622</v>
      </c>
      <c r="AL2959">
        <v>158840.546875</v>
      </c>
      <c r="AM2959">
        <v>123169.140625</v>
      </c>
      <c r="AN2959">
        <v>35671.40234375</v>
      </c>
      <c r="AO2959" s="5" t="s">
        <v>3409</v>
      </c>
    </row>
    <row r="2960" spans="1:41" ht="15" x14ac:dyDescent="0.25">
      <c r="A2960">
        <v>2021</v>
      </c>
      <c r="B2960" s="5" t="s">
        <v>1808</v>
      </c>
      <c r="C2960" s="5" t="s">
        <v>363</v>
      </c>
      <c r="D2960" s="5" t="s">
        <v>91</v>
      </c>
      <c r="E2960" s="5" t="s">
        <v>27</v>
      </c>
      <c r="F2960" s="5" t="s">
        <v>27</v>
      </c>
      <c r="G2960" s="5" t="s">
        <v>97</v>
      </c>
      <c r="H2960" s="5" t="s">
        <v>319</v>
      </c>
      <c r="I2960">
        <v>709.48232413632002</v>
      </c>
      <c r="J2960">
        <v>4450</v>
      </c>
      <c r="K2960">
        <v>45.659486967496093</v>
      </c>
      <c r="L2960">
        <v>330.39440000000002</v>
      </c>
      <c r="M2960">
        <v>8260.5374999999967</v>
      </c>
      <c r="N2960">
        <v>1127.0706555956399</v>
      </c>
      <c r="O2960">
        <v>998.26271999999994</v>
      </c>
      <c r="P2960">
        <v>7372.3434463424283</v>
      </c>
      <c r="Q2960">
        <v>948.84329890556739</v>
      </c>
      <c r="R2960">
        <v>655.29633254872056</v>
      </c>
      <c r="S2960">
        <v>5409.9283979059182</v>
      </c>
      <c r="T2960">
        <v>161.5926005826561</v>
      </c>
      <c r="U2960">
        <v>167.26824168479999</v>
      </c>
      <c r="V2960">
        <v>3464</v>
      </c>
      <c r="W2960">
        <v>1948.9011872213639</v>
      </c>
      <c r="X2960">
        <v>1583.26994572222</v>
      </c>
      <c r="Y2960">
        <v>9206.241</v>
      </c>
      <c r="Z2960">
        <v>2768.8273726345842</v>
      </c>
      <c r="AA2960">
        <v>36453.943904194683</v>
      </c>
      <c r="AB2960">
        <v>170</v>
      </c>
      <c r="AC2960">
        <v>1607.27585</v>
      </c>
      <c r="AD2960">
        <v>3853.3046724950959</v>
      </c>
      <c r="AE2960">
        <v>7246.6502455649197</v>
      </c>
      <c r="AF2960">
        <v>5998.809279880139</v>
      </c>
      <c r="AG2960">
        <v>21594.714149671141</v>
      </c>
      <c r="AH2960">
        <v>10891.13291615354</v>
      </c>
      <c r="AI2960">
        <v>215.29575662400001</v>
      </c>
      <c r="AJ2960">
        <v>15561.29148988411</v>
      </c>
      <c r="AK2960">
        <v>256.54024201972487</v>
      </c>
      <c r="AL2960">
        <v>153456.890625</v>
      </c>
      <c r="AM2960">
        <v>119662.4453125</v>
      </c>
      <c r="AN2960">
        <v>33794.42578125</v>
      </c>
      <c r="AO2960" s="5" t="s">
        <v>3410</v>
      </c>
    </row>
    <row r="2961" spans="1:41" ht="15" x14ac:dyDescent="0.25">
      <c r="A2961">
        <v>2021</v>
      </c>
      <c r="B2961" s="5" t="s">
        <v>803</v>
      </c>
      <c r="C2961" s="5" t="s">
        <v>363</v>
      </c>
      <c r="D2961" s="5" t="s">
        <v>91</v>
      </c>
      <c r="E2961" s="5" t="s">
        <v>27</v>
      </c>
      <c r="F2961" s="5" t="s">
        <v>27</v>
      </c>
      <c r="G2961" s="5" t="s">
        <v>97</v>
      </c>
      <c r="H2961" s="5" t="s">
        <v>319</v>
      </c>
      <c r="I2961">
        <v>678.68892244715585</v>
      </c>
      <c r="J2961">
        <v>13482.991471392001</v>
      </c>
      <c r="K2961">
        <v>0</v>
      </c>
      <c r="L2961">
        <v>384.53402484000009</v>
      </c>
      <c r="M2961">
        <v>11825.571347999999</v>
      </c>
      <c r="N2961">
        <v>1109.847365588686</v>
      </c>
      <c r="O2961">
        <v>664.37199999999996</v>
      </c>
      <c r="P2961">
        <v>4073</v>
      </c>
      <c r="Q2961">
        <v>0</v>
      </c>
      <c r="R2961">
        <v>501.3913716977562</v>
      </c>
      <c r="S2961">
        <v>7101.966713687998</v>
      </c>
      <c r="T2961">
        <v>0</v>
      </c>
      <c r="U2961">
        <v>156.09060149999999</v>
      </c>
      <c r="V2961">
        <v>6650</v>
      </c>
      <c r="W2961">
        <v>2825.376420050598</v>
      </c>
      <c r="X2961">
        <v>1865.121106563543</v>
      </c>
      <c r="Y2961">
        <v>3861</v>
      </c>
      <c r="Z2961">
        <v>2218.8313809948359</v>
      </c>
      <c r="AA2961">
        <v>73110.201501160103</v>
      </c>
      <c r="AB2961">
        <v>136</v>
      </c>
      <c r="AC2961">
        <v>1522.7128700000001</v>
      </c>
      <c r="AD2961">
        <v>2419.2760080155299</v>
      </c>
      <c r="AE2961">
        <v>1377.6850154188801</v>
      </c>
      <c r="AF2961">
        <v>3111.768178228373</v>
      </c>
      <c r="AG2961">
        <v>39358</v>
      </c>
      <c r="AH2961">
        <v>4283.2587272754754</v>
      </c>
      <c r="AI2961">
        <v>211.0742712</v>
      </c>
      <c r="AJ2961">
        <v>8548.8976591776009</v>
      </c>
      <c r="AK2961">
        <v>245.71210031999999</v>
      </c>
      <c r="AL2961">
        <v>191723.390625</v>
      </c>
      <c r="AM2961">
        <v>160145.640625</v>
      </c>
      <c r="AN2961">
        <v>31577.728515625</v>
      </c>
      <c r="AO2961" s="5" t="s">
        <v>1360</v>
      </c>
    </row>
    <row r="2962" spans="1:41" ht="15" x14ac:dyDescent="0.25">
      <c r="A2962">
        <v>2021</v>
      </c>
      <c r="B2962" s="5" t="s">
        <v>1807</v>
      </c>
      <c r="C2962" s="5" t="s">
        <v>363</v>
      </c>
      <c r="D2962" s="5" t="s">
        <v>91</v>
      </c>
      <c r="E2962" s="5" t="s">
        <v>27</v>
      </c>
      <c r="F2962" s="5" t="s">
        <v>27</v>
      </c>
      <c r="G2962" s="5" t="s">
        <v>97</v>
      </c>
      <c r="H2962" s="5" t="s">
        <v>319</v>
      </c>
      <c r="I2962">
        <v>1050.5999999999999</v>
      </c>
      <c r="J2962">
        <v>4236.6000000000004</v>
      </c>
      <c r="K2962">
        <v>46.800974141683483</v>
      </c>
      <c r="L2962">
        <v>355.84350000000001</v>
      </c>
      <c r="M2962">
        <v>17506.104999999989</v>
      </c>
      <c r="N2962">
        <v>1333</v>
      </c>
      <c r="O2962">
        <v>1200</v>
      </c>
      <c r="P2962">
        <v>5507.4020611380074</v>
      </c>
      <c r="Q2962">
        <v>901.33499432523354</v>
      </c>
      <c r="R2962">
        <v>129.03542209868289</v>
      </c>
      <c r="S2962">
        <v>5072.448020012137</v>
      </c>
      <c r="T2962">
        <v>247.27973584276771</v>
      </c>
      <c r="U2962">
        <v>170.613606518496</v>
      </c>
      <c r="V2962">
        <v>2440</v>
      </c>
      <c r="W2962">
        <v>5219.7628132886402</v>
      </c>
      <c r="X2962">
        <v>2745.1264190566999</v>
      </c>
      <c r="Y2962">
        <v>15313</v>
      </c>
      <c r="Z2962">
        <v>167.82900000000001</v>
      </c>
      <c r="AA2962">
        <v>37053.01235597198</v>
      </c>
      <c r="AB2962">
        <v>170</v>
      </c>
      <c r="AC2962">
        <v>1702.7</v>
      </c>
      <c r="AD2962">
        <v>5107.5649814995813</v>
      </c>
      <c r="AE2962">
        <v>5509.8378789764092</v>
      </c>
      <c r="AF2962">
        <v>6158.0470713008717</v>
      </c>
      <c r="AG2962">
        <v>52120</v>
      </c>
      <c r="AH2962">
        <v>9815.5867157615958</v>
      </c>
      <c r="AI2962">
        <v>439.20334351296009</v>
      </c>
      <c r="AJ2962">
        <v>8302.9112144607843</v>
      </c>
      <c r="AK2962">
        <v>719.4604203505113</v>
      </c>
      <c r="AL2962">
        <v>190741.09375</v>
      </c>
      <c r="AM2962">
        <v>142451.765625</v>
      </c>
      <c r="AN2962">
        <v>48289.33984375</v>
      </c>
      <c r="AO2962" s="5" t="s">
        <v>3411</v>
      </c>
    </row>
    <row r="2963" spans="1:41" ht="15" x14ac:dyDescent="0.25">
      <c r="A2963">
        <v>2021</v>
      </c>
      <c r="B2963" s="5" t="s">
        <v>1806</v>
      </c>
      <c r="C2963" s="5" t="s">
        <v>363</v>
      </c>
      <c r="D2963" s="5" t="s">
        <v>91</v>
      </c>
      <c r="E2963" s="5" t="s">
        <v>453</v>
      </c>
      <c r="F2963" s="5" t="s">
        <v>453</v>
      </c>
      <c r="G2963" s="5" t="s">
        <v>97</v>
      </c>
      <c r="H2963" s="5" t="s">
        <v>319</v>
      </c>
      <c r="I2963">
        <v>2261.1574849536</v>
      </c>
      <c r="J2963">
        <v>4217</v>
      </c>
      <c r="K2963">
        <v>246</v>
      </c>
      <c r="L2963">
        <v>207</v>
      </c>
      <c r="M2963">
        <v>1057.5</v>
      </c>
      <c r="N2963">
        <v>85.288202825694214</v>
      </c>
      <c r="O2963">
        <v>0</v>
      </c>
      <c r="P2963">
        <v>550</v>
      </c>
      <c r="Q2963">
        <v>66</v>
      </c>
      <c r="R2963">
        <v>763.59311308145777</v>
      </c>
      <c r="S2963">
        <v>5943</v>
      </c>
      <c r="T2963">
        <v>0</v>
      </c>
      <c r="U2963"/>
      <c r="V2963">
        <v>119</v>
      </c>
      <c r="W2963">
        <v>1057.6099999999999</v>
      </c>
      <c r="X2963">
        <v>1073.959169978672</v>
      </c>
      <c r="Y2963">
        <v>2790</v>
      </c>
      <c r="Z2963">
        <v>994.5</v>
      </c>
      <c r="AA2963">
        <v>17419.7797043098</v>
      </c>
      <c r="AB2963">
        <v>0</v>
      </c>
      <c r="AC2963">
        <v>191.28925490905721</v>
      </c>
      <c r="AD2963">
        <v>2209.200370721579</v>
      </c>
      <c r="AE2963">
        <v>1159.69341821289</v>
      </c>
      <c r="AF2963">
        <v>5980.1494806355631</v>
      </c>
      <c r="AG2963">
        <v>28446.066121606749</v>
      </c>
      <c r="AH2963">
        <v>4317.4466549375002</v>
      </c>
      <c r="AI2963">
        <v>0</v>
      </c>
      <c r="AJ2963">
        <v>4974.5612928806313</v>
      </c>
      <c r="AK2963"/>
      <c r="AL2963">
        <v>86129.7890625</v>
      </c>
      <c r="AM2963">
        <v>70225.078125</v>
      </c>
      <c r="AN2963">
        <v>15904.7158203125</v>
      </c>
      <c r="AO2963" s="5" t="s">
        <v>3414</v>
      </c>
    </row>
    <row r="2964" spans="1:41" ht="15" x14ac:dyDescent="0.25">
      <c r="A2964">
        <v>2021</v>
      </c>
      <c r="B2964" s="5" t="s">
        <v>803</v>
      </c>
      <c r="C2964" s="5" t="s">
        <v>363</v>
      </c>
      <c r="D2964" s="5" t="s">
        <v>91</v>
      </c>
      <c r="E2964" s="5" t="s">
        <v>453</v>
      </c>
      <c r="F2964" s="5" t="s">
        <v>453</v>
      </c>
      <c r="G2964" s="5" t="s">
        <v>97</v>
      </c>
      <c r="H2964" s="5" t="s">
        <v>319</v>
      </c>
      <c r="I2964">
        <v>3200</v>
      </c>
      <c r="J2964">
        <v>3343</v>
      </c>
      <c r="K2964">
        <v>123.01656296202</v>
      </c>
      <c r="L2964">
        <v>299</v>
      </c>
      <c r="M2964">
        <v>3463.7829120000001</v>
      </c>
      <c r="N2964">
        <v>54.138895882374932</v>
      </c>
      <c r="O2964">
        <v>0</v>
      </c>
      <c r="P2964">
        <v>643</v>
      </c>
      <c r="Q2964">
        <v>87.660999127448974</v>
      </c>
      <c r="R2964">
        <v>302.29648108693618</v>
      </c>
      <c r="S2964">
        <v>4367.8075381118824</v>
      </c>
      <c r="T2964">
        <v>0</v>
      </c>
      <c r="U2964"/>
      <c r="V2964">
        <v>122</v>
      </c>
      <c r="W2964">
        <v>1439.5292860157799</v>
      </c>
      <c r="X2964">
        <v>1844.6169765600989</v>
      </c>
      <c r="Y2964">
        <v>2189.27</v>
      </c>
      <c r="Z2964">
        <v>839.25453922130339</v>
      </c>
      <c r="AA2964">
        <v>18215.461094796108</v>
      </c>
      <c r="AB2964"/>
      <c r="AC2964">
        <v>0</v>
      </c>
      <c r="AD2964">
        <v>2250.2303374322478</v>
      </c>
      <c r="AE2964">
        <v>1123.781068512</v>
      </c>
      <c r="AF2964">
        <v>3197.053075614825</v>
      </c>
      <c r="AG2964">
        <v>35743</v>
      </c>
      <c r="AH2964">
        <v>3232.4849849854941</v>
      </c>
      <c r="AI2964">
        <v>1582.51581792</v>
      </c>
      <c r="AJ2964">
        <v>6256.7927893103033</v>
      </c>
      <c r="AK2964"/>
      <c r="AL2964">
        <v>93919.6953125</v>
      </c>
      <c r="AM2964">
        <v>75615.7109375</v>
      </c>
      <c r="AN2964">
        <v>18303.984375</v>
      </c>
      <c r="AO2964" s="5" t="s">
        <v>1361</v>
      </c>
    </row>
    <row r="2965" spans="1:41" ht="15" x14ac:dyDescent="0.25">
      <c r="A2965">
        <v>2021</v>
      </c>
      <c r="B2965" s="5" t="s">
        <v>1807</v>
      </c>
      <c r="C2965" s="5" t="s">
        <v>363</v>
      </c>
      <c r="D2965" s="5" t="s">
        <v>91</v>
      </c>
      <c r="E2965" s="5" t="s">
        <v>453</v>
      </c>
      <c r="F2965" s="5" t="s">
        <v>453</v>
      </c>
      <c r="G2965" s="5" t="s">
        <v>97</v>
      </c>
      <c r="H2965" s="5" t="s">
        <v>319</v>
      </c>
      <c r="I2965">
        <v>2702.7898062335998</v>
      </c>
      <c r="J2965">
        <v>3809.1185</v>
      </c>
      <c r="K2965">
        <v>0</v>
      </c>
      <c r="L2965">
        <v>207</v>
      </c>
      <c r="M2965">
        <v>5004.8345368359351</v>
      </c>
      <c r="N2965">
        <v>59</v>
      </c>
      <c r="O2965">
        <v>0</v>
      </c>
      <c r="P2965">
        <v>500</v>
      </c>
      <c r="Q2965">
        <v>45.52196941036533</v>
      </c>
      <c r="R2965">
        <v>317.10356110254202</v>
      </c>
      <c r="S2965">
        <v>4751.0517977103518</v>
      </c>
      <c r="T2965">
        <v>0</v>
      </c>
      <c r="U2965"/>
      <c r="V2965">
        <v>334</v>
      </c>
      <c r="W2965">
        <v>1141.4176151062909</v>
      </c>
      <c r="X2965">
        <v>1023.5418708746799</v>
      </c>
      <c r="Y2965">
        <v>2286</v>
      </c>
      <c r="Z2965">
        <v>900.29199999999992</v>
      </c>
      <c r="AA2965">
        <v>17502.924278545899</v>
      </c>
      <c r="AB2965">
        <v>0</v>
      </c>
      <c r="AC2965">
        <v>191</v>
      </c>
      <c r="AD2965">
        <v>2167.8954350260228</v>
      </c>
      <c r="AE2965">
        <v>1407.70302408</v>
      </c>
      <c r="AF2965">
        <v>3139.6011807680429</v>
      </c>
      <c r="AG2965">
        <v>37125</v>
      </c>
      <c r="AH2965">
        <v>4538.1010530265994</v>
      </c>
      <c r="AI2965">
        <v>1294</v>
      </c>
      <c r="AJ2965">
        <v>7317.6424525329912</v>
      </c>
      <c r="AK2965"/>
      <c r="AL2965">
        <v>97765.5390625</v>
      </c>
      <c r="AM2965">
        <v>77844.6953125</v>
      </c>
      <c r="AN2965">
        <v>19920.84375</v>
      </c>
      <c r="AO2965" s="5" t="s">
        <v>3412</v>
      </c>
    </row>
    <row r="2966" spans="1:41" ht="15" x14ac:dyDescent="0.25">
      <c r="A2966">
        <v>2021</v>
      </c>
      <c r="B2966" s="5" t="s">
        <v>1808</v>
      </c>
      <c r="C2966" s="5" t="s">
        <v>363</v>
      </c>
      <c r="D2966" s="5" t="s">
        <v>91</v>
      </c>
      <c r="E2966" s="5" t="s">
        <v>453</v>
      </c>
      <c r="F2966" s="5" t="s">
        <v>453</v>
      </c>
      <c r="G2966" s="5" t="s">
        <v>97</v>
      </c>
      <c r="H2966" s="5" t="s">
        <v>319</v>
      </c>
      <c r="I2966">
        <v>2400</v>
      </c>
      <c r="J2966">
        <v>4071.48</v>
      </c>
      <c r="K2966">
        <v>0</v>
      </c>
      <c r="L2966">
        <v>299</v>
      </c>
      <c r="M2966">
        <v>2655.5767031249989</v>
      </c>
      <c r="N2966">
        <v>55.795577009685147</v>
      </c>
      <c r="O2966">
        <v>0</v>
      </c>
      <c r="P2966">
        <v>619.38933059520002</v>
      </c>
      <c r="Q2966">
        <v>36.388822320000003</v>
      </c>
      <c r="R2966">
        <v>241.82432286194481</v>
      </c>
      <c r="S2966">
        <v>4587.7296881262164</v>
      </c>
      <c r="T2966">
        <v>109.344326394264</v>
      </c>
      <c r="U2966"/>
      <c r="V2966">
        <v>180</v>
      </c>
      <c r="W2966">
        <v>1016.529141971143</v>
      </c>
      <c r="X2966">
        <v>2327.6848318716029</v>
      </c>
      <c r="Y2966">
        <v>2025.396</v>
      </c>
      <c r="Z2966">
        <v>835.4375161939073</v>
      </c>
      <c r="AA2966">
        <v>16263.275907613841</v>
      </c>
      <c r="AB2966">
        <v>0</v>
      </c>
      <c r="AC2966">
        <v>50</v>
      </c>
      <c r="AD2966">
        <v>2227.4004073355991</v>
      </c>
      <c r="AE2966">
        <v>1433.588796950874</v>
      </c>
      <c r="AF2966">
        <v>3821.1795379042992</v>
      </c>
      <c r="AG2966">
        <v>35612.083996743961</v>
      </c>
      <c r="AH2966">
        <v>3623.620951199774</v>
      </c>
      <c r="AI2966">
        <v>1614.1661342784</v>
      </c>
      <c r="AJ2966">
        <v>5553.5967275511221</v>
      </c>
      <c r="AK2966"/>
      <c r="AL2966">
        <v>91660.484375</v>
      </c>
      <c r="AM2966">
        <v>73498.4296875</v>
      </c>
      <c r="AN2966">
        <v>18162.05078125</v>
      </c>
      <c r="AO2966" s="5" t="s">
        <v>3413</v>
      </c>
    </row>
    <row r="2967" spans="1:41" ht="15" x14ac:dyDescent="0.25">
      <c r="A2967">
        <v>2021</v>
      </c>
      <c r="B2967" s="5" t="s">
        <v>1807</v>
      </c>
      <c r="C2967" s="5" t="s">
        <v>363</v>
      </c>
      <c r="D2967" s="5" t="s">
        <v>91</v>
      </c>
      <c r="E2967" s="5" t="s">
        <v>456</v>
      </c>
      <c r="F2967" s="5" t="s">
        <v>456</v>
      </c>
      <c r="G2967" s="5" t="s">
        <v>97</v>
      </c>
      <c r="H2967" s="5" t="s">
        <v>319</v>
      </c>
      <c r="I2967">
        <v>9029.0399999999991</v>
      </c>
      <c r="J2967"/>
      <c r="K2967">
        <v>971.45658905929554</v>
      </c>
      <c r="L2967">
        <v>3044</v>
      </c>
      <c r="M2967">
        <v>38718.150086694222</v>
      </c>
      <c r="N2967">
        <v>8652</v>
      </c>
      <c r="O2967"/>
      <c r="P2967">
        <v>13273.224612094669</v>
      </c>
      <c r="Q2967">
        <v>5748.7612277032131</v>
      </c>
      <c r="R2967">
        <v>8629.7239488729901</v>
      </c>
      <c r="S2967">
        <v>19448.2</v>
      </c>
      <c r="T2967">
        <v>12283.950000067931</v>
      </c>
      <c r="U2967">
        <v>2134.9449295681129</v>
      </c>
      <c r="V2967">
        <v>6737</v>
      </c>
      <c r="W2967"/>
      <c r="X2967">
        <v>12155.071303262779</v>
      </c>
      <c r="Y2967">
        <v>57490</v>
      </c>
      <c r="Z2967">
        <v>13864.757</v>
      </c>
      <c r="AA2967">
        <v>168145.85305649071</v>
      </c>
      <c r="AB2967">
        <v>852</v>
      </c>
      <c r="AC2967">
        <v>12335</v>
      </c>
      <c r="AD2967">
        <v>22909.766769629561</v>
      </c>
      <c r="AE2967">
        <v>21248.517546569801</v>
      </c>
      <c r="AF2967">
        <v>34648.559474148416</v>
      </c>
      <c r="AG2967">
        <v>185249</v>
      </c>
      <c r="AH2967">
        <v>50501.139093131111</v>
      </c>
      <c r="AI2967">
        <v>3748.994693729856</v>
      </c>
      <c r="AJ2967">
        <v>42422.032225676048</v>
      </c>
      <c r="AK2967">
        <v>3802.794766086809</v>
      </c>
      <c r="AL2967">
        <v>758044</v>
      </c>
      <c r="AM2967">
        <v>592652.4375</v>
      </c>
      <c r="AN2967">
        <v>165391.53125</v>
      </c>
      <c r="AO2967" s="5" t="s">
        <v>3416</v>
      </c>
    </row>
    <row r="2968" spans="1:41" ht="15" x14ac:dyDescent="0.25">
      <c r="A2968">
        <v>2021</v>
      </c>
      <c r="B2968" s="5" t="s">
        <v>1806</v>
      </c>
      <c r="C2968" s="5" t="s">
        <v>363</v>
      </c>
      <c r="D2968" s="5" t="s">
        <v>91</v>
      </c>
      <c r="E2968" s="5" t="s">
        <v>456</v>
      </c>
      <c r="F2968" s="5" t="s">
        <v>456</v>
      </c>
      <c r="G2968" s="5" t="s">
        <v>97</v>
      </c>
      <c r="H2968" s="5" t="s">
        <v>319</v>
      </c>
      <c r="I2968">
        <v>5982.1200000000008</v>
      </c>
      <c r="J2968"/>
      <c r="K2968">
        <v>781</v>
      </c>
      <c r="L2968">
        <v>3044</v>
      </c>
      <c r="M2968">
        <v>14330.29999999999</v>
      </c>
      <c r="N2968">
        <v>8319</v>
      </c>
      <c r="O2968"/>
      <c r="P2968">
        <v>12235.857750435</v>
      </c>
      <c r="Q2968"/>
      <c r="R2968">
        <v>7507.9252260470184</v>
      </c>
      <c r="S2968">
        <v>15512</v>
      </c>
      <c r="T2968">
        <v>12293.3680579502</v>
      </c>
      <c r="U2968">
        <v>1872</v>
      </c>
      <c r="V2968">
        <v>7984</v>
      </c>
      <c r="W2968">
        <v>4250</v>
      </c>
      <c r="X2968">
        <v>12887.004349721879</v>
      </c>
      <c r="Y2968">
        <v>63800</v>
      </c>
      <c r="Z2968">
        <v>10793.9653218966</v>
      </c>
      <c r="AA2968">
        <v>149269.38268466419</v>
      </c>
      <c r="AB2968">
        <v>1177</v>
      </c>
      <c r="AC2968">
        <v>12946.08051</v>
      </c>
      <c r="AD2968">
        <v>18798.146805455159</v>
      </c>
      <c r="AE2968">
        <v>16940.91398395193</v>
      </c>
      <c r="AF2968">
        <v>33891.419254871536</v>
      </c>
      <c r="AG2968">
        <v>136827.5413492615</v>
      </c>
      <c r="AH2968">
        <v>21447.590896826568</v>
      </c>
      <c r="AI2968">
        <v>4299.3398612566089</v>
      </c>
      <c r="AJ2968">
        <v>41897.761370488821</v>
      </c>
      <c r="AK2968">
        <v>2962</v>
      </c>
      <c r="AL2968">
        <v>622049.6875</v>
      </c>
      <c r="AM2968">
        <v>513311.9375</v>
      </c>
      <c r="AN2968">
        <v>108737.7578125</v>
      </c>
      <c r="AO2968" s="5" t="s">
        <v>3417</v>
      </c>
    </row>
    <row r="2969" spans="1:41" ht="15" x14ac:dyDescent="0.25">
      <c r="A2969">
        <v>2021</v>
      </c>
      <c r="B2969" s="5" t="s">
        <v>803</v>
      </c>
      <c r="C2969" s="5" t="s">
        <v>363</v>
      </c>
      <c r="D2969" s="5" t="s">
        <v>91</v>
      </c>
      <c r="E2969" s="5" t="s">
        <v>456</v>
      </c>
      <c r="F2969" s="5" t="s">
        <v>456</v>
      </c>
      <c r="G2969" s="5" t="s">
        <v>97</v>
      </c>
      <c r="H2969" s="5" t="s">
        <v>319</v>
      </c>
      <c r="I2969"/>
      <c r="J2969"/>
      <c r="K2969"/>
      <c r="L2969"/>
      <c r="M2969"/>
      <c r="N2969"/>
      <c r="O2969"/>
      <c r="P2969"/>
      <c r="Q2969"/>
      <c r="R2969"/>
      <c r="S2969"/>
      <c r="T2969"/>
      <c r="U2969"/>
      <c r="V2969"/>
      <c r="W2969"/>
      <c r="X2969"/>
      <c r="Y2969"/>
      <c r="Z2969"/>
      <c r="AA2969"/>
      <c r="AB2969"/>
      <c r="AC2969"/>
      <c r="AD2969"/>
      <c r="AE2969"/>
      <c r="AF2969">
        <v>35487.409175348163</v>
      </c>
      <c r="AG2969">
        <v>161073</v>
      </c>
      <c r="AH2969">
        <v>31659.899481492452</v>
      </c>
      <c r="AI2969"/>
      <c r="AJ2969"/>
      <c r="AK2969"/>
      <c r="AL2969">
        <v>228220.3125</v>
      </c>
      <c r="AM2969">
        <v>196560.40625</v>
      </c>
      <c r="AN2969">
        <v>31659.900390625</v>
      </c>
      <c r="AO2969" s="5" t="s">
        <v>1362</v>
      </c>
    </row>
    <row r="2970" spans="1:41" ht="15" x14ac:dyDescent="0.25">
      <c r="A2970">
        <v>2021</v>
      </c>
      <c r="B2970" s="5" t="s">
        <v>1808</v>
      </c>
      <c r="C2970" s="5" t="s">
        <v>363</v>
      </c>
      <c r="D2970" s="5" t="s">
        <v>91</v>
      </c>
      <c r="E2970" s="5" t="s">
        <v>456</v>
      </c>
      <c r="F2970" s="5" t="s">
        <v>456</v>
      </c>
      <c r="G2970" s="5" t="s">
        <v>97</v>
      </c>
      <c r="H2970" s="5" t="s">
        <v>319</v>
      </c>
      <c r="I2970"/>
      <c r="J2970"/>
      <c r="K2970">
        <v>947.74238542675744</v>
      </c>
      <c r="L2970">
        <v>3876.3381999999988</v>
      </c>
      <c r="M2970"/>
      <c r="N2970">
        <v>9277.2965657692293</v>
      </c>
      <c r="O2970"/>
      <c r="P2970">
        <v>17960.011234524209</v>
      </c>
      <c r="Q2970">
        <v>4983.705793227793</v>
      </c>
      <c r="R2970"/>
      <c r="S2970">
        <v>18187.79328511269</v>
      </c>
      <c r="T2970">
        <v>12205.62776400996</v>
      </c>
      <c r="U2970">
        <v>2068.55058883536</v>
      </c>
      <c r="V2970">
        <v>17673</v>
      </c>
      <c r="W2970">
        <v>2428.810444566966</v>
      </c>
      <c r="X2970">
        <v>10884.93590391237</v>
      </c>
      <c r="Y2970">
        <v>46623</v>
      </c>
      <c r="Z2970">
        <v>13595.014316484319</v>
      </c>
      <c r="AA2970">
        <v>163625.71515353321</v>
      </c>
      <c r="AB2970"/>
      <c r="AC2970">
        <v>12356.482249999999</v>
      </c>
      <c r="AD2970">
        <v>5338.2382773854952</v>
      </c>
      <c r="AE2970">
        <v>11634.276089276609</v>
      </c>
      <c r="AF2970">
        <v>35264.059834013693</v>
      </c>
      <c r="AG2970">
        <v>129203.3792196773</v>
      </c>
      <c r="AH2970">
        <v>35164.240108186852</v>
      </c>
      <c r="AI2970">
        <v>3820.1195790720012</v>
      </c>
      <c r="AJ2970">
        <v>44008.971906456311</v>
      </c>
      <c r="AK2970">
        <v>2969.0969954866218</v>
      </c>
      <c r="AL2970">
        <v>604096.4375</v>
      </c>
      <c r="AM2970">
        <v>512149.78125</v>
      </c>
      <c r="AN2970">
        <v>91946.6015625</v>
      </c>
      <c r="AO2970" s="5" t="s">
        <v>3415</v>
      </c>
    </row>
    <row r="2971" spans="1:41" ht="15" x14ac:dyDescent="0.25">
      <c r="A2971">
        <v>2021</v>
      </c>
      <c r="B2971" s="5" t="s">
        <v>1808</v>
      </c>
      <c r="C2971" s="5" t="s">
        <v>363</v>
      </c>
      <c r="D2971" s="5" t="s">
        <v>91</v>
      </c>
      <c r="E2971" s="5" t="s">
        <v>457</v>
      </c>
      <c r="F2971" s="5" t="s">
        <v>457</v>
      </c>
      <c r="G2971" s="5" t="s">
        <v>97</v>
      </c>
      <c r="H2971" s="5" t="s">
        <v>319</v>
      </c>
      <c r="I2971">
        <v>0</v>
      </c>
      <c r="J2971"/>
      <c r="K2971"/>
      <c r="L2971">
        <v>0</v>
      </c>
      <c r="M2971">
        <v>0</v>
      </c>
      <c r="N2971">
        <v>223.18230803874059</v>
      </c>
      <c r="O2971">
        <v>0</v>
      </c>
      <c r="P2971">
        <v>0</v>
      </c>
      <c r="Q2971">
        <v>0</v>
      </c>
      <c r="R2971">
        <v>219.7326301537054</v>
      </c>
      <c r="S2971">
        <v>0</v>
      </c>
      <c r="T2971">
        <v>0</v>
      </c>
      <c r="U2971"/>
      <c r="V2971">
        <v>73</v>
      </c>
      <c r="W2971">
        <v>0</v>
      </c>
      <c r="X2971">
        <v>233.25883892210479</v>
      </c>
      <c r="Y2971">
        <v>0</v>
      </c>
      <c r="Z2971">
        <v>0</v>
      </c>
      <c r="AA2971">
        <v>0</v>
      </c>
      <c r="AB2971">
        <v>0</v>
      </c>
      <c r="AC2971"/>
      <c r="AD2971"/>
      <c r="AE2971">
        <v>56.40408543109465</v>
      </c>
      <c r="AF2971"/>
      <c r="AG2971"/>
      <c r="AH2971"/>
      <c r="AI2971">
        <v>0</v>
      </c>
      <c r="AJ2971">
        <v>0</v>
      </c>
      <c r="AK2971"/>
      <c r="AL2971">
        <v>805.577880859375</v>
      </c>
      <c r="AM2971">
        <v>572.31903076171875</v>
      </c>
      <c r="AN2971">
        <v>233.25883483886719</v>
      </c>
      <c r="AO2971" s="5" t="s">
        <v>3420</v>
      </c>
    </row>
    <row r="2972" spans="1:41" ht="15" x14ac:dyDescent="0.25">
      <c r="A2972">
        <v>2021</v>
      </c>
      <c r="B2972" s="5" t="s">
        <v>1806</v>
      </c>
      <c r="C2972" s="5" t="s">
        <v>363</v>
      </c>
      <c r="D2972" s="5" t="s">
        <v>91</v>
      </c>
      <c r="E2972" s="5" t="s">
        <v>457</v>
      </c>
      <c r="F2972" s="5" t="s">
        <v>457</v>
      </c>
      <c r="G2972" s="5" t="s">
        <v>97</v>
      </c>
      <c r="H2972" s="5" t="s">
        <v>319</v>
      </c>
      <c r="I2972"/>
      <c r="J2972"/>
      <c r="K2972">
        <v>61</v>
      </c>
      <c r="L2972"/>
      <c r="M2972">
        <v>0</v>
      </c>
      <c r="N2972">
        <v>304.60072437747942</v>
      </c>
      <c r="O2972">
        <v>0</v>
      </c>
      <c r="P2972">
        <v>0</v>
      </c>
      <c r="Q2972">
        <v>0</v>
      </c>
      <c r="R2972">
        <v>0</v>
      </c>
      <c r="S2972">
        <v>0</v>
      </c>
      <c r="T2972">
        <v>609.20144875495873</v>
      </c>
      <c r="U2972"/>
      <c r="V2972">
        <v>119</v>
      </c>
      <c r="W2972">
        <v>650</v>
      </c>
      <c r="X2972">
        <v>134.24489624733391</v>
      </c>
      <c r="Y2972">
        <v>0</v>
      </c>
      <c r="Z2972">
        <v>0</v>
      </c>
      <c r="AA2972">
        <v>0</v>
      </c>
      <c r="AB2972">
        <v>0</v>
      </c>
      <c r="AC2972">
        <v>0</v>
      </c>
      <c r="AD2972">
        <v>0</v>
      </c>
      <c r="AE2972">
        <v>594.34287683410616</v>
      </c>
      <c r="AF2972"/>
      <c r="AG2972">
        <v>0</v>
      </c>
      <c r="AH2972">
        <v>0</v>
      </c>
      <c r="AI2972">
        <v>0</v>
      </c>
      <c r="AJ2972">
        <v>0</v>
      </c>
      <c r="AK2972"/>
      <c r="AL2972">
        <v>2472.389892578125</v>
      </c>
      <c r="AM2972">
        <v>1017.943603515625</v>
      </c>
      <c r="AN2972">
        <v>1454.4462890625</v>
      </c>
      <c r="AO2972" s="5" t="s">
        <v>3419</v>
      </c>
    </row>
    <row r="2973" spans="1:41" ht="15" x14ac:dyDescent="0.25">
      <c r="A2973">
        <v>2021</v>
      </c>
      <c r="B2973" s="5" t="s">
        <v>803</v>
      </c>
      <c r="C2973" s="5" t="s">
        <v>363</v>
      </c>
      <c r="D2973" s="5" t="s">
        <v>91</v>
      </c>
      <c r="E2973" s="5" t="s">
        <v>457</v>
      </c>
      <c r="F2973" s="5" t="s">
        <v>457</v>
      </c>
      <c r="G2973" s="5" t="s">
        <v>97</v>
      </c>
      <c r="H2973" s="5" t="s">
        <v>319</v>
      </c>
      <c r="I2973">
        <v>0</v>
      </c>
      <c r="J2973"/>
      <c r="K2973">
        <v>19.254766376664001</v>
      </c>
      <c r="L2973">
        <v>0</v>
      </c>
      <c r="M2973">
        <v>0</v>
      </c>
      <c r="N2973">
        <v>216.5555835294997</v>
      </c>
      <c r="O2973">
        <v>0</v>
      </c>
      <c r="P2973">
        <v>0</v>
      </c>
      <c r="Q2973">
        <v>5</v>
      </c>
      <c r="R2973">
        <v>207.28901560247061</v>
      </c>
      <c r="S2973">
        <v>0</v>
      </c>
      <c r="T2973">
        <v>0</v>
      </c>
      <c r="U2973"/>
      <c r="V2973">
        <v>253</v>
      </c>
      <c r="W2973">
        <v>0</v>
      </c>
      <c r="X2973">
        <v>285.88945592423761</v>
      </c>
      <c r="Y2973">
        <v>0</v>
      </c>
      <c r="Z2973"/>
      <c r="AA2973">
        <v>0</v>
      </c>
      <c r="AB2973"/>
      <c r="AC2973">
        <v>0</v>
      </c>
      <c r="AD2973"/>
      <c r="AE2973">
        <v>56.40408543109465</v>
      </c>
      <c r="AF2973">
        <v>0</v>
      </c>
      <c r="AG2973"/>
      <c r="AH2973"/>
      <c r="AI2973"/>
      <c r="AJ2973">
        <v>0</v>
      </c>
      <c r="AK2973"/>
      <c r="AL2973">
        <v>1043.3929443359375</v>
      </c>
      <c r="AM2973">
        <v>738.24871826171875</v>
      </c>
      <c r="AN2973">
        <v>305.14422607421875</v>
      </c>
      <c r="AO2973" s="5" t="s">
        <v>1363</v>
      </c>
    </row>
    <row r="2974" spans="1:41" ht="15" x14ac:dyDescent="0.25">
      <c r="A2974">
        <v>2021</v>
      </c>
      <c r="B2974" s="5" t="s">
        <v>1807</v>
      </c>
      <c r="C2974" s="5" t="s">
        <v>363</v>
      </c>
      <c r="D2974" s="5" t="s">
        <v>91</v>
      </c>
      <c r="E2974" s="5" t="s">
        <v>457</v>
      </c>
      <c r="F2974" s="5" t="s">
        <v>457</v>
      </c>
      <c r="G2974" s="5" t="s">
        <v>97</v>
      </c>
      <c r="H2974" s="5" t="s">
        <v>319</v>
      </c>
      <c r="I2974">
        <v>0</v>
      </c>
      <c r="J2974"/>
      <c r="K2974"/>
      <c r="L2974">
        <v>0</v>
      </c>
      <c r="M2974">
        <v>0</v>
      </c>
      <c r="N2974">
        <v>238</v>
      </c>
      <c r="O2974">
        <v>0</v>
      </c>
      <c r="P2974">
        <v>0</v>
      </c>
      <c r="Q2974">
        <v>0</v>
      </c>
      <c r="R2974"/>
      <c r="S2974">
        <v>0</v>
      </c>
      <c r="T2974">
        <v>609.20144875495873</v>
      </c>
      <c r="U2974"/>
      <c r="V2974">
        <v>207</v>
      </c>
      <c r="W2974"/>
      <c r="X2974">
        <v>127.94273385933499</v>
      </c>
      <c r="Y2974">
        <v>0</v>
      </c>
      <c r="Z2974"/>
      <c r="AA2974">
        <v>0</v>
      </c>
      <c r="AB2974">
        <v>0</v>
      </c>
      <c r="AC2974"/>
      <c r="AD2974">
        <v>0</v>
      </c>
      <c r="AE2974">
        <v>100</v>
      </c>
      <c r="AF2974"/>
      <c r="AG2974">
        <v>0</v>
      </c>
      <c r="AH2974">
        <v>0</v>
      </c>
      <c r="AI2974">
        <v>0</v>
      </c>
      <c r="AJ2974">
        <v>0</v>
      </c>
      <c r="AK2974"/>
      <c r="AL2974">
        <v>1282.1441650390625</v>
      </c>
      <c r="AM2974">
        <v>545</v>
      </c>
      <c r="AN2974">
        <v>737.14422607421875</v>
      </c>
      <c r="AO2974" s="5" t="s">
        <v>3418</v>
      </c>
    </row>
    <row r="2975" spans="1:41" ht="15" x14ac:dyDescent="0.25">
      <c r="A2975">
        <v>2021</v>
      </c>
      <c r="B2975" s="5" t="s">
        <v>803</v>
      </c>
      <c r="C2975" s="5" t="s">
        <v>367</v>
      </c>
      <c r="D2975" s="5" t="s">
        <v>91</v>
      </c>
      <c r="E2975" s="5" t="s">
        <v>154</v>
      </c>
      <c r="F2975" s="5" t="s">
        <v>370</v>
      </c>
      <c r="G2975" s="5" t="s">
        <v>94</v>
      </c>
      <c r="H2975" s="5" t="s">
        <v>319</v>
      </c>
      <c r="I2975">
        <v>4882</v>
      </c>
      <c r="J2975">
        <v>15969.75</v>
      </c>
      <c r="K2975">
        <v>512</v>
      </c>
      <c r="L2975">
        <v>810</v>
      </c>
      <c r="M2975">
        <v>3778</v>
      </c>
      <c r="N2975">
        <v>6962</v>
      </c>
      <c r="O2975">
        <v>6487.7232000000004</v>
      </c>
      <c r="P2975">
        <v>6566</v>
      </c>
      <c r="Q2975">
        <v>3344.27724099846</v>
      </c>
      <c r="R2975">
        <v>5068.6758037742529</v>
      </c>
      <c r="S2975">
        <v>6106.2257982202818</v>
      </c>
      <c r="T2975">
        <v>6025</v>
      </c>
      <c r="U2975">
        <v>1092.75</v>
      </c>
      <c r="V2975">
        <v>1382</v>
      </c>
      <c r="W2975">
        <v>1215</v>
      </c>
      <c r="X2975">
        <v>8263.3346495971346</v>
      </c>
      <c r="Y2975">
        <v>22750</v>
      </c>
      <c r="Z2975">
        <v>8134.0346469188171</v>
      </c>
      <c r="AA2975">
        <v>91620.376432529345</v>
      </c>
      <c r="AB2975">
        <v>629</v>
      </c>
      <c r="AC2975">
        <v>7758.8223900000003</v>
      </c>
      <c r="AD2975">
        <v>8156.9459158000009</v>
      </c>
      <c r="AE2975">
        <v>4083.338964</v>
      </c>
      <c r="AF2975">
        <v>16849.388204292001</v>
      </c>
      <c r="AG2975">
        <v>73973</v>
      </c>
      <c r="AH2975">
        <v>12388</v>
      </c>
      <c r="AI2975">
        <v>737</v>
      </c>
      <c r="AJ2975">
        <v>17705</v>
      </c>
      <c r="AK2975">
        <v>1695.9</v>
      </c>
      <c r="AL2975">
        <v>344945.59375</v>
      </c>
      <c r="AM2975">
        <v>288951.4375</v>
      </c>
      <c r="AN2975">
        <v>55994.125</v>
      </c>
      <c r="AO2975" s="5" t="s">
        <v>1327</v>
      </c>
    </row>
    <row r="2976" spans="1:41" ht="15" x14ac:dyDescent="0.25">
      <c r="A2976">
        <v>2021</v>
      </c>
      <c r="B2976" s="5" t="s">
        <v>803</v>
      </c>
      <c r="C2976" s="5" t="s">
        <v>367</v>
      </c>
      <c r="D2976" s="5" t="s">
        <v>91</v>
      </c>
      <c r="E2976" s="5" t="s">
        <v>154</v>
      </c>
      <c r="F2976" s="5" t="s">
        <v>374</v>
      </c>
      <c r="G2976" s="5" t="s">
        <v>94</v>
      </c>
      <c r="H2976" s="5" t="s">
        <v>319</v>
      </c>
      <c r="I2976">
        <v>3366.992257875359</v>
      </c>
      <c r="J2976">
        <v>15969.75</v>
      </c>
      <c r="K2976">
        <v>512</v>
      </c>
      <c r="L2976">
        <v>810</v>
      </c>
      <c r="M2976">
        <v>3778</v>
      </c>
      <c r="N2976">
        <v>6962</v>
      </c>
      <c r="O2976">
        <v>6487.7232000000004</v>
      </c>
      <c r="P2976">
        <v>6566</v>
      </c>
      <c r="Q2976">
        <v>3344.27724099846</v>
      </c>
      <c r="R2976">
        <v>5068.6758037742529</v>
      </c>
      <c r="S2976">
        <v>6106.2257982202818</v>
      </c>
      <c r="T2976">
        <v>6025</v>
      </c>
      <c r="U2976">
        <v>1092.75</v>
      </c>
      <c r="V2976">
        <v>1315</v>
      </c>
      <c r="W2976">
        <v>1215</v>
      </c>
      <c r="X2976">
        <v>6766.3346495971346</v>
      </c>
      <c r="Y2976">
        <v>22750</v>
      </c>
      <c r="Z2976">
        <v>8134.0346469188171</v>
      </c>
      <c r="AA2976">
        <v>91620.376432529345</v>
      </c>
      <c r="AB2976">
        <v>629</v>
      </c>
      <c r="AC2976">
        <v>7758.8223900000003</v>
      </c>
      <c r="AD2976">
        <v>8156.9459158000009</v>
      </c>
      <c r="AE2976">
        <v>4083.338964</v>
      </c>
      <c r="AF2976">
        <v>16849.388204292001</v>
      </c>
      <c r="AG2976">
        <v>73973</v>
      </c>
      <c r="AH2976">
        <v>12208.3</v>
      </c>
      <c r="AI2976">
        <v>737</v>
      </c>
      <c r="AJ2976">
        <v>17705</v>
      </c>
      <c r="AK2976">
        <v>1695.9</v>
      </c>
      <c r="AL2976">
        <v>341686.875</v>
      </c>
      <c r="AM2976">
        <v>287369.4375</v>
      </c>
      <c r="AN2976">
        <v>54317.4296875</v>
      </c>
      <c r="AO2976" s="5" t="s">
        <v>1328</v>
      </c>
    </row>
    <row r="2977" spans="1:41" ht="15" x14ac:dyDescent="0.25">
      <c r="A2977">
        <v>2021</v>
      </c>
      <c r="B2977" s="5" t="s">
        <v>803</v>
      </c>
      <c r="C2977" s="5" t="s">
        <v>367</v>
      </c>
      <c r="D2977" s="5" t="s">
        <v>91</v>
      </c>
      <c r="E2977" s="5" t="s">
        <v>154</v>
      </c>
      <c r="F2977" s="5" t="s">
        <v>377</v>
      </c>
      <c r="G2977" s="5" t="s">
        <v>94</v>
      </c>
      <c r="H2977" s="5" t="s">
        <v>319</v>
      </c>
      <c r="I2977">
        <v>1515.007742124641</v>
      </c>
      <c r="J2977"/>
      <c r="K2977"/>
      <c r="L2977"/>
      <c r="M2977">
        <v>0</v>
      </c>
      <c r="N2977">
        <v>0</v>
      </c>
      <c r="O2977">
        <v>0</v>
      </c>
      <c r="P2977">
        <v>0</v>
      </c>
      <c r="Q2977">
        <v>0</v>
      </c>
      <c r="R2977"/>
      <c r="S2977">
        <v>0</v>
      </c>
      <c r="T2977"/>
      <c r="U2977"/>
      <c r="V2977">
        <v>67</v>
      </c>
      <c r="W2977"/>
      <c r="X2977">
        <v>1497</v>
      </c>
      <c r="Y2977">
        <v>0</v>
      </c>
      <c r="Z2977">
        <v>0</v>
      </c>
      <c r="AA2977"/>
      <c r="AB2977"/>
      <c r="AC2977"/>
      <c r="AD2977">
        <v>0</v>
      </c>
      <c r="AE2977"/>
      <c r="AF2977">
        <v>0</v>
      </c>
      <c r="AG2977"/>
      <c r="AH2977">
        <v>179.7</v>
      </c>
      <c r="AI2977">
        <v>0</v>
      </c>
      <c r="AJ2977">
        <v>0</v>
      </c>
      <c r="AK2977"/>
      <c r="AL2977">
        <v>3258.707763671875</v>
      </c>
      <c r="AM2977">
        <v>1582.0076904296875</v>
      </c>
      <c r="AN2977">
        <v>1676.699951171875</v>
      </c>
      <c r="AO2977" s="5" t="s">
        <v>1329</v>
      </c>
    </row>
    <row r="2978" spans="1:41" ht="15" x14ac:dyDescent="0.25">
      <c r="A2978">
        <v>2021</v>
      </c>
      <c r="B2978" s="5" t="s">
        <v>803</v>
      </c>
      <c r="C2978" s="5" t="s">
        <v>367</v>
      </c>
      <c r="D2978" s="5" t="s">
        <v>91</v>
      </c>
      <c r="E2978" s="5" t="s">
        <v>154</v>
      </c>
      <c r="F2978" s="5" t="s">
        <v>380</v>
      </c>
      <c r="G2978" s="5" t="s">
        <v>94</v>
      </c>
      <c r="H2978" s="5" t="s">
        <v>319</v>
      </c>
      <c r="I2978">
        <v>300</v>
      </c>
      <c r="J2978">
        <v>336</v>
      </c>
      <c r="K2978">
        <v>0</v>
      </c>
      <c r="L2978">
        <v>35</v>
      </c>
      <c r="M2978">
        <v>250</v>
      </c>
      <c r="N2978">
        <v>223</v>
      </c>
      <c r="O2978">
        <v>375.04</v>
      </c>
      <c r="P2978">
        <v>3567.3</v>
      </c>
      <c r="Q2978">
        <v>81.167626073521703</v>
      </c>
      <c r="R2978">
        <v>1013.94771386317</v>
      </c>
      <c r="S2978">
        <v>408.70954151944471</v>
      </c>
      <c r="T2978">
        <v>400</v>
      </c>
      <c r="U2978">
        <v>842.75</v>
      </c>
      <c r="V2978">
        <v>360</v>
      </c>
      <c r="W2978">
        <v>0</v>
      </c>
      <c r="X2978">
        <v>205</v>
      </c>
      <c r="Y2978">
        <v>300</v>
      </c>
      <c r="Z2978">
        <v>0</v>
      </c>
      <c r="AA2978">
        <v>6454.6100000000006</v>
      </c>
      <c r="AB2978">
        <v>0</v>
      </c>
      <c r="AC2978">
        <v>236.25</v>
      </c>
      <c r="AD2978">
        <v>305.29467740000001</v>
      </c>
      <c r="AE2978">
        <v>450.81029999999998</v>
      </c>
      <c r="AF2978">
        <v>6653.9542921599996</v>
      </c>
      <c r="AG2978">
        <v>5294</v>
      </c>
      <c r="AH2978">
        <v>765.82285545561206</v>
      </c>
      <c r="AI2978"/>
      <c r="AJ2978">
        <v>1644</v>
      </c>
      <c r="AK2978"/>
      <c r="AL2978">
        <v>30502.65625</v>
      </c>
      <c r="AM2978">
        <v>27792.791015625</v>
      </c>
      <c r="AN2978">
        <v>2709.866943359375</v>
      </c>
      <c r="AO2978" s="5" t="s">
        <v>1330</v>
      </c>
    </row>
    <row r="2979" spans="1:41" ht="15" x14ac:dyDescent="0.25">
      <c r="A2979">
        <v>2021</v>
      </c>
      <c r="B2979" s="5" t="s">
        <v>803</v>
      </c>
      <c r="C2979" s="5" t="s">
        <v>367</v>
      </c>
      <c r="D2979" s="5" t="s">
        <v>91</v>
      </c>
      <c r="E2979" s="5" t="s">
        <v>154</v>
      </c>
      <c r="F2979" s="5" t="s">
        <v>383</v>
      </c>
      <c r="G2979" s="5" t="s">
        <v>94</v>
      </c>
      <c r="H2979" s="5" t="s">
        <v>319</v>
      </c>
      <c r="I2979">
        <v>3100</v>
      </c>
      <c r="J2979">
        <v>5150</v>
      </c>
      <c r="K2979">
        <v>280</v>
      </c>
      <c r="L2979">
        <v>645</v>
      </c>
      <c r="M2979">
        <v>1920</v>
      </c>
      <c r="N2979">
        <v>3774</v>
      </c>
      <c r="O2979">
        <v>2109.6</v>
      </c>
      <c r="P2979">
        <v>1078.4000000000001</v>
      </c>
      <c r="Q2979">
        <v>97.973780891748177</v>
      </c>
      <c r="R2979">
        <v>1289.1214103709881</v>
      </c>
      <c r="S2979">
        <v>3638.3858736750021</v>
      </c>
      <c r="T2979">
        <v>3000</v>
      </c>
      <c r="U2979">
        <v>0</v>
      </c>
      <c r="V2979">
        <v>720</v>
      </c>
      <c r="W2979">
        <v>800</v>
      </c>
      <c r="X2979">
        <v>5583.3929849677888</v>
      </c>
      <c r="Y2979">
        <v>2535</v>
      </c>
      <c r="Z2979">
        <v>4439.0033949628178</v>
      </c>
      <c r="AA2979">
        <v>44714.808000000012</v>
      </c>
      <c r="AB2979">
        <v>393</v>
      </c>
      <c r="AC2979">
        <v>5258.1738700000014</v>
      </c>
      <c r="AD2979">
        <v>3416.4412711</v>
      </c>
      <c r="AE2979">
        <v>986.08690000000001</v>
      </c>
      <c r="AF2979">
        <v>4649.0128014960001</v>
      </c>
      <c r="AG2979">
        <v>25436</v>
      </c>
      <c r="AH2979">
        <v>7880.0960280464351</v>
      </c>
      <c r="AI2979">
        <v>195</v>
      </c>
      <c r="AJ2979">
        <v>6000</v>
      </c>
      <c r="AK2979">
        <v>306.89999999999998</v>
      </c>
      <c r="AL2979">
        <v>139395.40625</v>
      </c>
      <c r="AM2979">
        <v>109872.578125</v>
      </c>
      <c r="AN2979">
        <v>29522.81640625</v>
      </c>
      <c r="AO2979" s="5" t="s">
        <v>1331</v>
      </c>
    </row>
    <row r="2980" spans="1:41" ht="15" x14ac:dyDescent="0.25">
      <c r="A2980">
        <v>2021</v>
      </c>
      <c r="B2980" s="5" t="s">
        <v>803</v>
      </c>
      <c r="C2980" s="5" t="s">
        <v>367</v>
      </c>
      <c r="D2980" s="5" t="s">
        <v>91</v>
      </c>
      <c r="E2980" s="5" t="s">
        <v>154</v>
      </c>
      <c r="F2980" s="5" t="s">
        <v>386</v>
      </c>
      <c r="G2980" s="5" t="s">
        <v>94</v>
      </c>
      <c r="H2980" s="5" t="s">
        <v>319</v>
      </c>
      <c r="I2980">
        <v>410</v>
      </c>
      <c r="J2980">
        <v>2288.75</v>
      </c>
      <c r="K2980">
        <v>50</v>
      </c>
      <c r="L2980">
        <v>30</v>
      </c>
      <c r="M2980">
        <v>400</v>
      </c>
      <c r="N2980">
        <v>413</v>
      </c>
      <c r="O2980">
        <v>2250.2399999999998</v>
      </c>
      <c r="P2980">
        <v>708.4</v>
      </c>
      <c r="Q2980">
        <v>1460.1642069290961</v>
      </c>
      <c r="R2980">
        <v>744.92960271517677</v>
      </c>
      <c r="S2980">
        <v>74.565191512917636</v>
      </c>
      <c r="T2980">
        <v>300</v>
      </c>
      <c r="U2980">
        <v>0</v>
      </c>
      <c r="V2980">
        <v>152</v>
      </c>
      <c r="W2980">
        <v>150</v>
      </c>
      <c r="X2980">
        <v>474.58840372226211</v>
      </c>
      <c r="Y2980">
        <v>3065</v>
      </c>
      <c r="Z2980">
        <v>0</v>
      </c>
      <c r="AA2980">
        <v>8885.2619999999988</v>
      </c>
      <c r="AB2980">
        <v>211</v>
      </c>
      <c r="AC2980">
        <v>449.74650000000003</v>
      </c>
      <c r="AD2980">
        <v>1467.5095100000001</v>
      </c>
      <c r="AE2980">
        <v>1191.0189</v>
      </c>
      <c r="AF2980">
        <v>1050.62436192</v>
      </c>
      <c r="AG2980">
        <v>8099</v>
      </c>
      <c r="AH2980">
        <v>808.44613373758148</v>
      </c>
      <c r="AI2980">
        <v>513</v>
      </c>
      <c r="AJ2980">
        <v>2625</v>
      </c>
      <c r="AK2980">
        <v>0</v>
      </c>
      <c r="AL2980">
        <v>38272.24609375</v>
      </c>
      <c r="AM2980">
        <v>31572.896484375</v>
      </c>
      <c r="AN2980">
        <v>6699.34912109375</v>
      </c>
      <c r="AO2980" s="5" t="s">
        <v>1332</v>
      </c>
    </row>
    <row r="2981" spans="1:41" ht="15" x14ac:dyDescent="0.25">
      <c r="A2981">
        <v>2021</v>
      </c>
      <c r="B2981" s="5" t="s">
        <v>803</v>
      </c>
      <c r="C2981" s="5" t="s">
        <v>367</v>
      </c>
      <c r="D2981" s="5" t="s">
        <v>91</v>
      </c>
      <c r="E2981" s="5" t="s">
        <v>154</v>
      </c>
      <c r="F2981" s="5" t="s">
        <v>389</v>
      </c>
      <c r="G2981" s="5" t="s">
        <v>94</v>
      </c>
      <c r="H2981" s="5" t="s">
        <v>319</v>
      </c>
      <c r="I2981">
        <v>372</v>
      </c>
      <c r="J2981">
        <v>1995</v>
      </c>
      <c r="K2981">
        <v>72</v>
      </c>
      <c r="L2981">
        <v>80</v>
      </c>
      <c r="M2981">
        <v>378</v>
      </c>
      <c r="N2981">
        <v>508</v>
      </c>
      <c r="O2981">
        <v>386.2912</v>
      </c>
      <c r="P2981">
        <v>279.10000000000002</v>
      </c>
      <c r="Q2981">
        <v>97.973780891748177</v>
      </c>
      <c r="R2981">
        <v>109.1845243548</v>
      </c>
      <c r="S2981">
        <v>614.56519151291764</v>
      </c>
      <c r="T2981">
        <v>825</v>
      </c>
      <c r="U2981">
        <v>30</v>
      </c>
      <c r="V2981">
        <v>0</v>
      </c>
      <c r="W2981">
        <v>205</v>
      </c>
      <c r="X2981">
        <v>122.15095646857949</v>
      </c>
      <c r="Y2981">
        <v>5135</v>
      </c>
      <c r="Z2981">
        <v>0</v>
      </c>
      <c r="AA2981">
        <v>9202.4260000000013</v>
      </c>
      <c r="AB2981">
        <v>25</v>
      </c>
      <c r="AC2981">
        <v>71.938130000000001</v>
      </c>
      <c r="AD2981">
        <v>1240.5786495</v>
      </c>
      <c r="AE2981">
        <v>453.44630000000001</v>
      </c>
      <c r="AF2981">
        <v>1659.1109715319999</v>
      </c>
      <c r="AG2981">
        <v>11669</v>
      </c>
      <c r="AH2981">
        <v>1669.985127721319</v>
      </c>
      <c r="AI2981">
        <v>29</v>
      </c>
      <c r="AJ2981">
        <v>3150</v>
      </c>
      <c r="AK2981">
        <v>49</v>
      </c>
      <c r="AL2981">
        <v>40428.75</v>
      </c>
      <c r="AM2981">
        <v>34812.1796875</v>
      </c>
      <c r="AN2981">
        <v>5616.5712890625</v>
      </c>
      <c r="AO2981" s="5" t="s">
        <v>1333</v>
      </c>
    </row>
    <row r="2982" spans="1:41" ht="15" x14ac:dyDescent="0.25">
      <c r="A2982">
        <v>2021</v>
      </c>
      <c r="B2982" s="5" t="s">
        <v>803</v>
      </c>
      <c r="C2982" s="5" t="s">
        <v>367</v>
      </c>
      <c r="D2982" s="5" t="s">
        <v>91</v>
      </c>
      <c r="E2982" s="5" t="s">
        <v>154</v>
      </c>
      <c r="F2982" s="5" t="s">
        <v>392</v>
      </c>
      <c r="G2982" s="5" t="s">
        <v>94</v>
      </c>
      <c r="H2982" s="5" t="s">
        <v>319</v>
      </c>
      <c r="I2982">
        <v>550</v>
      </c>
      <c r="J2982">
        <v>450</v>
      </c>
      <c r="K2982">
        <v>0</v>
      </c>
      <c r="L2982">
        <v>20</v>
      </c>
      <c r="M2982">
        <v>730</v>
      </c>
      <c r="N2982">
        <v>123</v>
      </c>
      <c r="O2982">
        <v>335.19200000000001</v>
      </c>
      <c r="P2982">
        <v>0</v>
      </c>
      <c r="Q2982">
        <v>69.449140997641521</v>
      </c>
      <c r="R2982">
        <v>365.31393573695601</v>
      </c>
      <c r="S2982">
        <v>40</v>
      </c>
      <c r="T2982"/>
      <c r="U2982">
        <v>220</v>
      </c>
      <c r="V2982">
        <v>0</v>
      </c>
      <c r="W2982">
        <v>0</v>
      </c>
      <c r="X2982">
        <v>23.264137437365779</v>
      </c>
      <c r="Y2982">
        <v>6220</v>
      </c>
      <c r="Z2982">
        <v>0</v>
      </c>
      <c r="AA2982">
        <v>2344.4630000000002</v>
      </c>
      <c r="AB2982">
        <v>0</v>
      </c>
      <c r="AC2982">
        <v>120.42976</v>
      </c>
      <c r="AD2982">
        <v>0</v>
      </c>
      <c r="AE2982"/>
      <c r="AF2982">
        <v>752.94745937599998</v>
      </c>
      <c r="AG2982">
        <v>5712</v>
      </c>
      <c r="AH2982">
        <v>1007.522925891448</v>
      </c>
      <c r="AI2982"/>
      <c r="AJ2982">
        <v>2506</v>
      </c>
      <c r="AK2982">
        <v>99</v>
      </c>
      <c r="AL2982">
        <v>21688.58203125</v>
      </c>
      <c r="AM2982">
        <v>19453.603515625</v>
      </c>
      <c r="AN2982">
        <v>2234.97900390625</v>
      </c>
      <c r="AO2982" s="5" t="s">
        <v>1334</v>
      </c>
    </row>
    <row r="2983" spans="1:41" ht="15" x14ac:dyDescent="0.25">
      <c r="A2983">
        <v>2021</v>
      </c>
      <c r="B2983" s="5" t="s">
        <v>803</v>
      </c>
      <c r="C2983" s="5" t="s">
        <v>367</v>
      </c>
      <c r="D2983" s="5" t="s">
        <v>91</v>
      </c>
      <c r="E2983" s="5" t="s">
        <v>154</v>
      </c>
      <c r="F2983" s="5" t="s">
        <v>395</v>
      </c>
      <c r="G2983" s="5" t="s">
        <v>94</v>
      </c>
      <c r="H2983" s="5" t="s">
        <v>319</v>
      </c>
      <c r="I2983">
        <v>0</v>
      </c>
      <c r="J2983">
        <v>3750</v>
      </c>
      <c r="K2983">
        <v>95</v>
      </c>
      <c r="L2983">
        <v>0</v>
      </c>
      <c r="M2983">
        <v>50</v>
      </c>
      <c r="N2983">
        <v>1112</v>
      </c>
      <c r="O2983">
        <v>46.88</v>
      </c>
      <c r="P2983">
        <v>932.8</v>
      </c>
      <c r="Q2983">
        <v>0</v>
      </c>
      <c r="R2983"/>
      <c r="S2983">
        <v>460</v>
      </c>
      <c r="T2983">
        <v>600</v>
      </c>
      <c r="U2983">
        <v>0</v>
      </c>
      <c r="V2983">
        <v>150</v>
      </c>
      <c r="W2983">
        <v>60</v>
      </c>
      <c r="X2983">
        <v>0</v>
      </c>
      <c r="Y2983">
        <v>420</v>
      </c>
      <c r="Z2983">
        <v>2088.9414000000002</v>
      </c>
      <c r="AA2983">
        <v>6684.4228595175964</v>
      </c>
      <c r="AB2983"/>
      <c r="AC2983">
        <v>1382.49038</v>
      </c>
      <c r="AD2983">
        <v>98.120753600000015</v>
      </c>
      <c r="AE2983">
        <v>811.82330000000002</v>
      </c>
      <c r="AF2983">
        <v>814.23388048799995</v>
      </c>
      <c r="AG2983">
        <v>5402</v>
      </c>
      <c r="AH2983">
        <v>74.724660726978158</v>
      </c>
      <c r="AI2983"/>
      <c r="AJ2983">
        <v>300</v>
      </c>
      <c r="AK2983">
        <v>120</v>
      </c>
      <c r="AL2983">
        <v>25453.439453125</v>
      </c>
      <c r="AM2983">
        <v>23848.712890625</v>
      </c>
      <c r="AN2983">
        <v>1604.725341796875</v>
      </c>
      <c r="AO2983" s="5" t="s">
        <v>1335</v>
      </c>
    </row>
    <row r="2984" spans="1:41" ht="15" x14ac:dyDescent="0.25">
      <c r="A2984">
        <v>2021</v>
      </c>
      <c r="B2984" s="5" t="s">
        <v>803</v>
      </c>
      <c r="C2984" s="5" t="s">
        <v>367</v>
      </c>
      <c r="D2984" s="5" t="s">
        <v>91</v>
      </c>
      <c r="E2984" s="5" t="s">
        <v>154</v>
      </c>
      <c r="F2984" s="5" t="s">
        <v>398</v>
      </c>
      <c r="G2984" s="5" t="s">
        <v>94</v>
      </c>
      <c r="H2984" s="5" t="s">
        <v>319</v>
      </c>
      <c r="I2984">
        <v>150</v>
      </c>
      <c r="J2984">
        <v>2000</v>
      </c>
      <c r="K2984">
        <v>15</v>
      </c>
      <c r="L2984">
        <v>0</v>
      </c>
      <c r="M2984">
        <v>50</v>
      </c>
      <c r="N2984">
        <v>809</v>
      </c>
      <c r="O2984">
        <v>984.4799999999999</v>
      </c>
      <c r="P2984">
        <v>0</v>
      </c>
      <c r="Q2984">
        <v>1537.5487052147039</v>
      </c>
      <c r="R2984">
        <v>1546.1786167331629</v>
      </c>
      <c r="S2984">
        <v>870</v>
      </c>
      <c r="T2984">
        <v>900</v>
      </c>
      <c r="U2984">
        <v>0</v>
      </c>
      <c r="V2984">
        <v>0</v>
      </c>
      <c r="W2984">
        <v>0</v>
      </c>
      <c r="X2984">
        <v>1854.9381670011389</v>
      </c>
      <c r="Y2984">
        <v>5075</v>
      </c>
      <c r="Z2984">
        <v>1606.0898519560001</v>
      </c>
      <c r="AA2984">
        <v>13334.38457301173</v>
      </c>
      <c r="AB2984"/>
      <c r="AC2984">
        <v>239.79374999999999</v>
      </c>
      <c r="AD2984">
        <v>1629.0010542</v>
      </c>
      <c r="AE2984">
        <v>190.15326400000001</v>
      </c>
      <c r="AF2984">
        <v>1269.5044373200001</v>
      </c>
      <c r="AG2984">
        <v>12361</v>
      </c>
      <c r="AH2984">
        <v>181.40226842062791</v>
      </c>
      <c r="AI2984"/>
      <c r="AJ2984">
        <v>1480</v>
      </c>
      <c r="AK2984">
        <v>1121</v>
      </c>
      <c r="AL2984">
        <v>49204.4765625</v>
      </c>
      <c r="AM2984">
        <v>41598.6484375</v>
      </c>
      <c r="AN2984">
        <v>7605.8212890625</v>
      </c>
      <c r="AO2984" s="5" t="s">
        <v>1336</v>
      </c>
    </row>
    <row r="2985" spans="1:41" ht="15" x14ac:dyDescent="0.25">
      <c r="A2985">
        <v>2021</v>
      </c>
      <c r="B2985" s="5" t="s">
        <v>803</v>
      </c>
      <c r="C2985" s="5" t="s">
        <v>462</v>
      </c>
      <c r="D2985" s="5" t="s">
        <v>85</v>
      </c>
      <c r="E2985" s="5" t="s">
        <v>131</v>
      </c>
      <c r="F2985" s="5" t="s">
        <v>132</v>
      </c>
      <c r="G2985" s="5" t="s">
        <v>87</v>
      </c>
      <c r="H2985" s="5" t="s">
        <v>133</v>
      </c>
      <c r="I2985">
        <v>915.00158630966621</v>
      </c>
      <c r="J2985">
        <v>1398.227542066938</v>
      </c>
      <c r="K2985">
        <v>57</v>
      </c>
      <c r="L2985">
        <v>113</v>
      </c>
      <c r="M2985">
        <v>639.76882571597002</v>
      </c>
      <c r="N2985">
        <v>316.39999999999998</v>
      </c>
      <c r="O2985">
        <v>448</v>
      </c>
      <c r="P2985">
        <v>754.27650764484076</v>
      </c>
      <c r="Q2985">
        <v>275.41704255315148</v>
      </c>
      <c r="R2985">
        <v>542.5</v>
      </c>
      <c r="S2985">
        <v>749.97976823102158</v>
      </c>
      <c r="T2985">
        <v>398</v>
      </c>
      <c r="U2985">
        <v>137.35559579458001</v>
      </c>
      <c r="V2985">
        <v>661.4</v>
      </c>
      <c r="W2985">
        <v>301</v>
      </c>
      <c r="X2985">
        <v>1121</v>
      </c>
      <c r="Y2985">
        <v>3456.5156878866669</v>
      </c>
      <c r="Z2985">
        <v>474.00181780082238</v>
      </c>
      <c r="AA2985">
        <v>5493.9685638787851</v>
      </c>
      <c r="AB2985">
        <v>78.932174141699988</v>
      </c>
      <c r="AC2985">
        <v>400.245868816582</v>
      </c>
      <c r="AD2985">
        <v>786.69622932056848</v>
      </c>
      <c r="AE2985">
        <v>378.5</v>
      </c>
      <c r="AF2985">
        <v>2073.4596463261441</v>
      </c>
      <c r="AG2985">
        <v>8830.5097639358883</v>
      </c>
      <c r="AH2985">
        <v>1227.2778023027511</v>
      </c>
      <c r="AI2985">
        <v>426.60446553821231</v>
      </c>
      <c r="AJ2985">
        <v>2478.5343799715279</v>
      </c>
      <c r="AK2985">
        <v>290.388352059559</v>
      </c>
      <c r="AL2985">
        <v>35223.95703125</v>
      </c>
      <c r="AM2985">
        <v>28699.314453125</v>
      </c>
      <c r="AN2985">
        <v>6524.6474609375</v>
      </c>
      <c r="AO2985" s="5" t="s">
        <v>1364</v>
      </c>
    </row>
    <row r="2986" spans="1:41" ht="15" x14ac:dyDescent="0.25">
      <c r="A2986">
        <v>2021</v>
      </c>
      <c r="B2986" s="5" t="s">
        <v>803</v>
      </c>
      <c r="C2986" s="5" t="s">
        <v>462</v>
      </c>
      <c r="D2986" s="5" t="s">
        <v>85</v>
      </c>
      <c r="E2986" s="5" t="s">
        <v>131</v>
      </c>
      <c r="F2986" s="5" t="s">
        <v>10</v>
      </c>
      <c r="G2986" s="5" t="s">
        <v>87</v>
      </c>
      <c r="H2986" s="5" t="s">
        <v>136</v>
      </c>
      <c r="I2986">
        <v>0.67043666656203615</v>
      </c>
      <c r="J2986">
        <v>0.55400000000000005</v>
      </c>
      <c r="K2986">
        <v>0.61385370896872582</v>
      </c>
      <c r="L2986">
        <v>0.58634288086342889</v>
      </c>
      <c r="M2986">
        <v>0.48561416403783891</v>
      </c>
      <c r="N2986">
        <v>0.53115766854687085</v>
      </c>
      <c r="O2986">
        <v>0.49651992729529643</v>
      </c>
      <c r="P2986">
        <v>0.45218855980026529</v>
      </c>
      <c r="Q2986">
        <v>0.48067430398682348</v>
      </c>
      <c r="R2986">
        <v>0.69635232633835009</v>
      </c>
      <c r="S2986">
        <v>0.70609590757522156</v>
      </c>
      <c r="T2986">
        <v>0.63102486047691531</v>
      </c>
      <c r="U2986">
        <v>0.47086674275158719</v>
      </c>
      <c r="V2986">
        <v>0.62553672829347828</v>
      </c>
      <c r="W2986">
        <v>0.5454084221207508</v>
      </c>
      <c r="X2986">
        <v>0.67458110980327024</v>
      </c>
      <c r="Y2986">
        <v>0.60379405726919455</v>
      </c>
      <c r="Z2986">
        <v>0.74072280279494152</v>
      </c>
      <c r="AA2986">
        <v>0.65258211380415276</v>
      </c>
      <c r="AB2986">
        <v>0.64683644620989811</v>
      </c>
      <c r="AC2986">
        <v>0.66622924805671913</v>
      </c>
      <c r="AD2986">
        <v>0.64636009174848763</v>
      </c>
      <c r="AE2986">
        <v>0.60856003601517783</v>
      </c>
      <c r="AF2986">
        <v>0.6683026078964226</v>
      </c>
      <c r="AG2986">
        <v>0.54254524209366684</v>
      </c>
      <c r="AH2986">
        <v>0.52868002166914407</v>
      </c>
      <c r="AI2986">
        <v>0.62059635172091365</v>
      </c>
      <c r="AJ2986">
        <v>0.50705683621616837</v>
      </c>
      <c r="AK2986">
        <v>0.66456898579225177</v>
      </c>
      <c r="AL2986">
        <v>0.59715479612350464</v>
      </c>
      <c r="AM2986">
        <v>0.59160876274108887</v>
      </c>
      <c r="AN2986">
        <v>0.60501164197921753</v>
      </c>
      <c r="AO2986" s="5" t="s">
        <v>1365</v>
      </c>
    </row>
    <row r="2987" spans="1:41" ht="15" x14ac:dyDescent="0.25">
      <c r="A2987">
        <v>2021</v>
      </c>
      <c r="B2987" s="5" t="s">
        <v>803</v>
      </c>
      <c r="C2987" s="5" t="s">
        <v>462</v>
      </c>
      <c r="D2987" s="5" t="s">
        <v>85</v>
      </c>
      <c r="E2987" s="5" t="s">
        <v>131</v>
      </c>
      <c r="F2987" s="5" t="s">
        <v>36</v>
      </c>
      <c r="G2987" s="5" t="s">
        <v>87</v>
      </c>
      <c r="H2987" s="5" t="s">
        <v>136</v>
      </c>
      <c r="I2987">
        <v>3.5797936634096202E-2</v>
      </c>
      <c r="J2987">
        <v>5.7000000000000002E-2</v>
      </c>
      <c r="K2987">
        <v>6.3157894736842093E-2</v>
      </c>
      <c r="L2987">
        <v>7.9999999999999905E-2</v>
      </c>
      <c r="M2987">
        <v>4.0777180704590403E-2</v>
      </c>
      <c r="N2987">
        <v>9.4816687737041896E-2</v>
      </c>
      <c r="O2987">
        <v>6.6964285714285698E-2</v>
      </c>
      <c r="P2987">
        <v>7.9676136165503494E-2</v>
      </c>
      <c r="Q2987">
        <v>5.1470588235294101E-2</v>
      </c>
      <c r="R2987">
        <v>4.7004608294930902E-2</v>
      </c>
      <c r="S2987">
        <v>5.5000000000000097E-2</v>
      </c>
      <c r="T2987">
        <v>1</v>
      </c>
      <c r="U2987">
        <v>3.8394099556503997E-2</v>
      </c>
      <c r="V2987">
        <v>6.4560024191109705E-2</v>
      </c>
      <c r="W2987">
        <v>6.3122923588039906E-2</v>
      </c>
      <c r="X2987">
        <v>4.0142729705620002E-2</v>
      </c>
      <c r="Y2987">
        <v>4.1000000000000002E-2</v>
      </c>
      <c r="Z2987">
        <v>4.9073431385584801E-2</v>
      </c>
      <c r="AA2987">
        <v>0.06</v>
      </c>
      <c r="AB2987">
        <v>1</v>
      </c>
      <c r="AC2987">
        <v>9.1799288475010093E-2</v>
      </c>
      <c r="AD2987">
        <v>6.3170798928944505E-2</v>
      </c>
      <c r="AE2987">
        <v>9.2736266050197996E-2</v>
      </c>
      <c r="AF2987">
        <v>5.5E-2</v>
      </c>
      <c r="AG2987">
        <v>4.0665139375598701E-2</v>
      </c>
      <c r="AH2987">
        <v>4.7324770154544199E-2</v>
      </c>
      <c r="AI2987">
        <v>6.0606060606060601E-2</v>
      </c>
      <c r="AJ2987">
        <v>4.76190476190477E-2</v>
      </c>
      <c r="AK2987">
        <v>5.00000000000001E-2</v>
      </c>
      <c r="AL2987">
        <v>0.12334068864583969</v>
      </c>
      <c r="AM2987">
        <v>6.0389012098312378E-2</v>
      </c>
      <c r="AN2987">
        <v>0.21252220869064331</v>
      </c>
      <c r="AO2987" s="5" t="s">
        <v>1366</v>
      </c>
    </row>
    <row r="2988" spans="1:41" ht="15" x14ac:dyDescent="0.25">
      <c r="A2988">
        <v>2021</v>
      </c>
      <c r="B2988" s="5" t="s">
        <v>803</v>
      </c>
      <c r="C2988" s="5" t="s">
        <v>462</v>
      </c>
      <c r="D2988" s="5" t="s">
        <v>85</v>
      </c>
      <c r="E2988" s="5" t="s">
        <v>131</v>
      </c>
      <c r="F2988" s="5" t="s">
        <v>139</v>
      </c>
      <c r="G2988" s="5" t="s">
        <v>87</v>
      </c>
      <c r="H2988" s="5" t="s">
        <v>133</v>
      </c>
      <c r="I2988">
        <v>882.24641750285525</v>
      </c>
      <c r="J2988">
        <v>1318.5285721691221</v>
      </c>
      <c r="K2988">
        <v>53.4</v>
      </c>
      <c r="L2988">
        <v>103.96</v>
      </c>
      <c r="M2988">
        <v>613.68085670058633</v>
      </c>
      <c r="N2988">
        <v>286.39999999999998</v>
      </c>
      <c r="O2988">
        <v>418</v>
      </c>
      <c r="P2988">
        <v>694.17866991529002</v>
      </c>
      <c r="Q2988">
        <v>261.24116536291581</v>
      </c>
      <c r="R2988">
        <v>517</v>
      </c>
      <c r="S2988">
        <v>708.73088097831533</v>
      </c>
      <c r="T2988"/>
      <c r="U2988">
        <v>132.08195137499999</v>
      </c>
      <c r="V2988">
        <v>618.70000000000005</v>
      </c>
      <c r="W2988">
        <v>282</v>
      </c>
      <c r="X2988">
        <v>1076</v>
      </c>
      <c r="Y2988">
        <v>3314.798544683314</v>
      </c>
      <c r="Z2988">
        <v>450.7409221183313</v>
      </c>
      <c r="AA2988">
        <v>5164.3304500460581</v>
      </c>
      <c r="AB2988"/>
      <c r="AC2988">
        <v>363.50358284415751</v>
      </c>
      <c r="AD2988">
        <v>737</v>
      </c>
      <c r="AE2988">
        <v>343.39932330000011</v>
      </c>
      <c r="AF2988">
        <v>1959.4193657782059</v>
      </c>
      <c r="AG2988">
        <v>8471.4158536278501</v>
      </c>
      <c r="AH2988">
        <v>1169.197162392999</v>
      </c>
      <c r="AI2988">
        <v>400.74964944498731</v>
      </c>
      <c r="AJ2988">
        <v>2360.5089333062169</v>
      </c>
      <c r="AK2988">
        <v>275.86893445658097</v>
      </c>
      <c r="AL2988">
        <v>32977.08203125</v>
      </c>
      <c r="AM2988">
        <v>27242.455078125</v>
      </c>
      <c r="AN2988">
        <v>5734.62744140625</v>
      </c>
      <c r="AO2988" s="5" t="s">
        <v>1367</v>
      </c>
    </row>
    <row r="2989" spans="1:41" ht="15" x14ac:dyDescent="0.25">
      <c r="A2989">
        <v>2021</v>
      </c>
      <c r="B2989" s="5" t="s">
        <v>803</v>
      </c>
      <c r="C2989" s="5" t="s">
        <v>462</v>
      </c>
      <c r="D2989" s="5" t="s">
        <v>85</v>
      </c>
      <c r="E2989" s="5" t="s">
        <v>141</v>
      </c>
      <c r="F2989" s="5" t="s">
        <v>142</v>
      </c>
      <c r="G2989" s="5" t="s">
        <v>87</v>
      </c>
      <c r="H2989" s="5" t="s">
        <v>143</v>
      </c>
      <c r="I2989">
        <v>149.1336</v>
      </c>
      <c r="J2989">
        <v>229.42859451327249</v>
      </c>
      <c r="K2989">
        <v>6.6</v>
      </c>
      <c r="L2989">
        <v>22</v>
      </c>
      <c r="M2989">
        <v>146.185</v>
      </c>
      <c r="N2989">
        <v>62</v>
      </c>
      <c r="O2989">
        <v>103</v>
      </c>
      <c r="P2989">
        <v>189.34194006818331</v>
      </c>
      <c r="Q2989">
        <v>68.067634223606404</v>
      </c>
      <c r="R2989">
        <v>84.933750060025645</v>
      </c>
      <c r="S2989">
        <v>117.25</v>
      </c>
      <c r="T2989">
        <v>69</v>
      </c>
      <c r="U2989">
        <v>33.299999999999997</v>
      </c>
      <c r="V2989">
        <v>130.69999999999999</v>
      </c>
      <c r="W2989">
        <v>63</v>
      </c>
      <c r="X2989">
        <v>184.7</v>
      </c>
      <c r="Y2989">
        <v>654</v>
      </c>
      <c r="Z2989">
        <v>65.620449486874975</v>
      </c>
      <c r="AA2989">
        <v>827.03520833265293</v>
      </c>
      <c r="AB2989">
        <v>13.930139860069991</v>
      </c>
      <c r="AC2989">
        <v>59.862545340435638</v>
      </c>
      <c r="AD2989">
        <v>85.171362774048106</v>
      </c>
      <c r="AE2989">
        <v>46</v>
      </c>
      <c r="AF2989">
        <v>319.17534491339319</v>
      </c>
      <c r="AG2989">
        <v>1851</v>
      </c>
      <c r="AH2989">
        <v>259</v>
      </c>
      <c r="AI2989">
        <v>78.471521410945613</v>
      </c>
      <c r="AJ2989">
        <v>483</v>
      </c>
      <c r="AK2989">
        <v>24.479984467582739</v>
      </c>
      <c r="AL2989">
        <v>6425.38720703125</v>
      </c>
      <c r="AM2989">
        <v>5274.59912109375</v>
      </c>
      <c r="AN2989">
        <v>1150.7879638671875</v>
      </c>
      <c r="AO2989" s="5" t="s">
        <v>1368</v>
      </c>
    </row>
    <row r="2990" spans="1:41" ht="15" x14ac:dyDescent="0.25">
      <c r="A2990">
        <v>2021</v>
      </c>
      <c r="B2990" s="5" t="s">
        <v>803</v>
      </c>
      <c r="C2990" s="5" t="s">
        <v>462</v>
      </c>
      <c r="D2990" s="5" t="s">
        <v>85</v>
      </c>
      <c r="E2990" s="5" t="s">
        <v>141</v>
      </c>
      <c r="F2990" s="5" t="s">
        <v>141</v>
      </c>
      <c r="G2990" s="5" t="s">
        <v>87</v>
      </c>
      <c r="H2990" s="5" t="s">
        <v>143</v>
      </c>
      <c r="I2990">
        <v>155.79732000000001</v>
      </c>
      <c r="J2990">
        <v>288.11374768535552</v>
      </c>
      <c r="K2990">
        <v>10.6</v>
      </c>
      <c r="L2990">
        <v>22</v>
      </c>
      <c r="M2990">
        <v>150.393</v>
      </c>
      <c r="N2990">
        <v>68</v>
      </c>
      <c r="O2990">
        <v>103</v>
      </c>
      <c r="P2990">
        <v>190.41752006818331</v>
      </c>
      <c r="Q2990">
        <v>68.067634223606404</v>
      </c>
      <c r="R2990">
        <v>88.933750060025645</v>
      </c>
      <c r="S2990">
        <v>121.25</v>
      </c>
      <c r="T2990">
        <v>72</v>
      </c>
      <c r="U2990">
        <v>33.299999999999997</v>
      </c>
      <c r="V2990">
        <v>137.69999999999999</v>
      </c>
      <c r="W2990">
        <v>63</v>
      </c>
      <c r="X2990">
        <v>189.7</v>
      </c>
      <c r="Y2990">
        <v>654.5</v>
      </c>
      <c r="Z2990">
        <v>73.04999434124997</v>
      </c>
      <c r="AA2990">
        <v>961.05202380952278</v>
      </c>
      <c r="AB2990">
        <v>13.930139860069991</v>
      </c>
      <c r="AC2990">
        <v>68.580248925420918</v>
      </c>
      <c r="AD2990">
        <v>140.94036277404811</v>
      </c>
      <c r="AE2990">
        <v>71</v>
      </c>
      <c r="AF2990">
        <v>354.17534491339319</v>
      </c>
      <c r="AG2990">
        <v>1858</v>
      </c>
      <c r="AH2990">
        <v>262</v>
      </c>
      <c r="AI2990">
        <v>78.471521410945613</v>
      </c>
      <c r="AJ2990">
        <v>558</v>
      </c>
      <c r="AK2990">
        <v>49.880984467582742</v>
      </c>
      <c r="AL2990">
        <v>6905.85400390625</v>
      </c>
      <c r="AM2990">
        <v>5650.6875</v>
      </c>
      <c r="AN2990">
        <v>1255.166015625</v>
      </c>
      <c r="AO2990" s="5" t="s">
        <v>1369</v>
      </c>
    </row>
    <row r="2991" spans="1:41" ht="15" x14ac:dyDescent="0.25">
      <c r="A2991">
        <v>2021</v>
      </c>
      <c r="B2991" s="5" t="s">
        <v>1806</v>
      </c>
      <c r="C2991" s="5" t="s">
        <v>474</v>
      </c>
      <c r="D2991" s="5" t="s">
        <v>153</v>
      </c>
      <c r="E2991" s="5" t="s">
        <v>154</v>
      </c>
      <c r="F2991" s="5" t="s">
        <v>154</v>
      </c>
      <c r="G2991" s="5" t="s">
        <v>94</v>
      </c>
      <c r="H2991" s="5" t="s">
        <v>319</v>
      </c>
      <c r="I2991">
        <v>730.42584282760652</v>
      </c>
      <c r="J2991">
        <v>1483.5128321343234</v>
      </c>
      <c r="K2991">
        <v>383.51820166657734</v>
      </c>
      <c r="L2991">
        <v>495.8049478764442</v>
      </c>
      <c r="M2991">
        <v>1208.2173024623294</v>
      </c>
      <c r="N2991">
        <v>481.9613764259127</v>
      </c>
      <c r="O2991">
        <v>1240.7941818624561</v>
      </c>
      <c r="P2991">
        <v>697.3058212119588</v>
      </c>
      <c r="Q2991">
        <v>120.49034410647818</v>
      </c>
      <c r="R2991">
        <v>1281.1938251540553</v>
      </c>
      <c r="S2991">
        <v>175.3519050400661</v>
      </c>
      <c r="T2991">
        <v>1179.2671976378715</v>
      </c>
      <c r="U2991">
        <v>374.9930018824453</v>
      </c>
      <c r="V2991">
        <v>1636.6177803739504</v>
      </c>
      <c r="W2991">
        <v>743.45105938039717</v>
      </c>
      <c r="X2991">
        <v>2169.8516436536834</v>
      </c>
      <c r="Y2991">
        <v>2808.7068298522868</v>
      </c>
      <c r="Z2991">
        <v>682.94952489288903</v>
      </c>
      <c r="AA2991">
        <v>10805.29378994559</v>
      </c>
      <c r="AB2991">
        <v>177.40280451421893</v>
      </c>
      <c r="AC2991">
        <v>116.28394928499074</v>
      </c>
      <c r="AD2991">
        <v>943.55732107348786</v>
      </c>
      <c r="AE2991">
        <v>1591.5425702935586</v>
      </c>
      <c r="AF2991">
        <v>2150.9852261234041</v>
      </c>
      <c r="AG2991">
        <v>11581.755466037399</v>
      </c>
      <c r="AH2991">
        <v>1735.6593050548697</v>
      </c>
      <c r="AI2991">
        <v>222.52259294558095</v>
      </c>
      <c r="AJ2991">
        <v>767.39208628869687</v>
      </c>
      <c r="AK2991">
        <v>323.01666717906915</v>
      </c>
      <c r="AL2991">
        <v>48309.8203125</v>
      </c>
      <c r="AM2991">
        <v>37807.2109375</v>
      </c>
      <c r="AN2991">
        <v>10502.609375</v>
      </c>
      <c r="AO2991" s="5" t="s">
        <v>3423</v>
      </c>
    </row>
    <row r="2992" spans="1:41" ht="15" x14ac:dyDescent="0.25">
      <c r="A2992">
        <v>2021</v>
      </c>
      <c r="B2992" s="5" t="s">
        <v>803</v>
      </c>
      <c r="C2992" s="5" t="s">
        <v>474</v>
      </c>
      <c r="D2992" s="5" t="s">
        <v>153</v>
      </c>
      <c r="E2992" s="5" t="s">
        <v>154</v>
      </c>
      <c r="F2992" s="5" t="s">
        <v>154</v>
      </c>
      <c r="G2992" s="5" t="s">
        <v>94</v>
      </c>
      <c r="H2992" s="5" t="s">
        <v>319</v>
      </c>
      <c r="I2992">
        <v>334.42349825095312</v>
      </c>
      <c r="J2992">
        <v>309</v>
      </c>
      <c r="K2992">
        <v>429.53800000000001</v>
      </c>
      <c r="L2992">
        <v>465.29</v>
      </c>
      <c r="M2992">
        <v>500</v>
      </c>
      <c r="N2992">
        <v>2027.8989999999999</v>
      </c>
      <c r="O2992">
        <v>1157.9359999999999</v>
      </c>
      <c r="P2992">
        <v>1011.5</v>
      </c>
      <c r="Q2992">
        <v>103.75210307764191</v>
      </c>
      <c r="R2992">
        <v>786.29316693778549</v>
      </c>
      <c r="S2992">
        <v>131.99348308783021</v>
      </c>
      <c r="T2992">
        <v>600</v>
      </c>
      <c r="U2992">
        <v>329</v>
      </c>
      <c r="V2992">
        <v>2452</v>
      </c>
      <c r="W2992">
        <v>770</v>
      </c>
      <c r="X2992">
        <v>1336.274509803922</v>
      </c>
      <c r="Y2992">
        <v>2880</v>
      </c>
      <c r="Z2992">
        <v>496.60991999999999</v>
      </c>
      <c r="AA2992">
        <v>14121.78403766283</v>
      </c>
      <c r="AB2992">
        <v>179</v>
      </c>
      <c r="AC2992">
        <v>190</v>
      </c>
      <c r="AD2992">
        <v>1198.26067296</v>
      </c>
      <c r="AE2992">
        <v>862</v>
      </c>
      <c r="AF2992">
        <v>2410.1679394743642</v>
      </c>
      <c r="AG2992">
        <v>17791.465454382</v>
      </c>
      <c r="AH2992">
        <v>1782.5750311503571</v>
      </c>
      <c r="AI2992">
        <v>399</v>
      </c>
      <c r="AJ2992">
        <v>1195</v>
      </c>
      <c r="AK2992">
        <v>295</v>
      </c>
      <c r="AL2992">
        <v>56545.7578125</v>
      </c>
      <c r="AM2992">
        <v>47766.18359375</v>
      </c>
      <c r="AN2992">
        <v>8779.578125</v>
      </c>
      <c r="AO2992" s="5" t="s">
        <v>1370</v>
      </c>
    </row>
    <row r="2993" spans="1:41" ht="15" x14ac:dyDescent="0.25">
      <c r="A2993">
        <v>2021</v>
      </c>
      <c r="B2993" s="5" t="s">
        <v>1807</v>
      </c>
      <c r="C2993" s="5" t="s">
        <v>474</v>
      </c>
      <c r="D2993" s="5" t="s">
        <v>153</v>
      </c>
      <c r="E2993" s="5" t="s">
        <v>154</v>
      </c>
      <c r="F2993" s="5" t="s">
        <v>154</v>
      </c>
      <c r="G2993" s="5" t="s">
        <v>94</v>
      </c>
      <c r="H2993" s="5" t="s">
        <v>319</v>
      </c>
      <c r="I2993">
        <v>526.90222526138928</v>
      </c>
      <c r="J2993">
        <v>185.60119080860579</v>
      </c>
      <c r="K2993">
        <v>351.2809833482479</v>
      </c>
      <c r="L2993">
        <v>569.69924520088341</v>
      </c>
      <c r="M2993">
        <v>1189.347096512299</v>
      </c>
      <c r="N2993">
        <v>447.90841716323871</v>
      </c>
      <c r="O2993">
        <v>1141.9108036809566</v>
      </c>
      <c r="P2993">
        <v>721.03040990713521</v>
      </c>
      <c r="Q2993">
        <v>106.8176787380759</v>
      </c>
      <c r="R2993">
        <v>1118.6014986714163</v>
      </c>
      <c r="S2993">
        <v>126.9058072592226</v>
      </c>
      <c r="T2993">
        <v>1207.8429226873852</v>
      </c>
      <c r="U2993">
        <v>344.60348011617373</v>
      </c>
      <c r="V2993">
        <v>1879.2022805477902</v>
      </c>
      <c r="W2993">
        <v>732.75803976368047</v>
      </c>
      <c r="X2993">
        <v>2199.2806550599475</v>
      </c>
      <c r="Y2993">
        <v>2476.0779915091398</v>
      </c>
      <c r="Z2993">
        <v>469.04566831026796</v>
      </c>
      <c r="AA2993">
        <v>10764.563822726162</v>
      </c>
      <c r="AB2993">
        <v>174.13068802076472</v>
      </c>
      <c r="AC2993">
        <v>303.97380220965863</v>
      </c>
      <c r="AD2993">
        <v>848.1569509760343</v>
      </c>
      <c r="AE2993">
        <v>626.06524825962811</v>
      </c>
      <c r="AF2993">
        <v>1947.4733211257092</v>
      </c>
      <c r="AG2993">
        <v>10147.893622111849</v>
      </c>
      <c r="AH2993">
        <v>1171.3439226353105</v>
      </c>
      <c r="AI2993">
        <v>321.08491028106329</v>
      </c>
      <c r="AJ2993">
        <v>709.69425116084653</v>
      </c>
      <c r="AK2993">
        <v>282.83655106262938</v>
      </c>
      <c r="AL2993">
        <v>43092.03515625</v>
      </c>
      <c r="AM2993">
        <v>33345.15625</v>
      </c>
      <c r="AN2993">
        <v>9746.8798828125</v>
      </c>
      <c r="AO2993" s="5" t="s">
        <v>3422</v>
      </c>
    </row>
    <row r="2994" spans="1:41" ht="15" x14ac:dyDescent="0.25">
      <c r="A2994">
        <v>2021</v>
      </c>
      <c r="B2994" s="5" t="s">
        <v>1808</v>
      </c>
      <c r="C2994" s="5" t="s">
        <v>474</v>
      </c>
      <c r="D2994" s="5" t="s">
        <v>153</v>
      </c>
      <c r="E2994" s="5" t="s">
        <v>154</v>
      </c>
      <c r="F2994" s="5" t="s">
        <v>154</v>
      </c>
      <c r="G2994" s="5" t="s">
        <v>94</v>
      </c>
      <c r="H2994" s="5" t="s">
        <v>319</v>
      </c>
      <c r="I2994">
        <v>532.77502865007455</v>
      </c>
      <c r="J2994">
        <v>294.62512376723822</v>
      </c>
      <c r="K2994">
        <v>405.92484549249974</v>
      </c>
      <c r="L2994">
        <v>400.07370174468514</v>
      </c>
      <c r="M2994">
        <v>1070.8421398378719</v>
      </c>
      <c r="N2994">
        <v>2034.945001269469</v>
      </c>
      <c r="O2994">
        <v>1572.8587658142574</v>
      </c>
      <c r="P2994">
        <v>775.23072015801131</v>
      </c>
      <c r="Q2994">
        <v>102.72067888682375</v>
      </c>
      <c r="R2994">
        <v>913.27809482248392</v>
      </c>
      <c r="S2994">
        <v>124.14173442751606</v>
      </c>
      <c r="T2994">
        <v>215.84271103746218</v>
      </c>
      <c r="U2994">
        <v>333.66859262942683</v>
      </c>
      <c r="V2994">
        <v>1951.6196756131462</v>
      </c>
      <c r="W2994">
        <v>823.19398230929414</v>
      </c>
      <c r="X2994">
        <v>1775.9337480245142</v>
      </c>
      <c r="Y2994">
        <v>2298.9758524455274</v>
      </c>
      <c r="Z2994">
        <v>483.56798629081294</v>
      </c>
      <c r="AA2994">
        <v>10908.623507775515</v>
      </c>
      <c r="AB2994">
        <v>173.67808841619049</v>
      </c>
      <c r="AC2994">
        <v>303.1837150386678</v>
      </c>
      <c r="AD2994">
        <v>1144.7118691440812</v>
      </c>
      <c r="AE2994">
        <v>1139.4487303605561</v>
      </c>
      <c r="AF2994">
        <v>2026.2565742974432</v>
      </c>
      <c r="AG2994">
        <v>14649.392996721876</v>
      </c>
      <c r="AH2994">
        <v>2261.3123505752255</v>
      </c>
      <c r="AI2994">
        <v>276.07788621070745</v>
      </c>
      <c r="AJ2994">
        <v>1281.1377778203087</v>
      </c>
      <c r="AK2994">
        <v>326.27386552174517</v>
      </c>
      <c r="AL2994">
        <v>50600.31640625</v>
      </c>
      <c r="AM2994">
        <v>40429.5234375</v>
      </c>
      <c r="AN2994">
        <v>10170.7919921875</v>
      </c>
      <c r="AO2994" s="5" t="s">
        <v>3421</v>
      </c>
    </row>
    <row r="2995" spans="1:41" ht="15" x14ac:dyDescent="0.25">
      <c r="A2995">
        <v>2021</v>
      </c>
      <c r="B2995" s="5" t="s">
        <v>1807</v>
      </c>
      <c r="C2995" s="5" t="s">
        <v>474</v>
      </c>
      <c r="D2995" s="5" t="s">
        <v>153</v>
      </c>
      <c r="E2995" s="5" t="s">
        <v>154</v>
      </c>
      <c r="F2995" s="5" t="s">
        <v>154</v>
      </c>
      <c r="G2995" s="5" t="s">
        <v>97</v>
      </c>
      <c r="H2995" s="5" t="s">
        <v>319</v>
      </c>
      <c r="I2995">
        <v>594.86463094780447</v>
      </c>
      <c r="J2995">
        <v>216</v>
      </c>
      <c r="K2995">
        <v>407.90936373386921</v>
      </c>
      <c r="L2995">
        <v>648.86240000000009</v>
      </c>
      <c r="M2995">
        <v>1358.8679143271131</v>
      </c>
      <c r="N2995">
        <v>529</v>
      </c>
      <c r="O2995">
        <v>1452</v>
      </c>
      <c r="P2995">
        <v>831.74568841961468</v>
      </c>
      <c r="Q2995">
        <v>132.10019005344211</v>
      </c>
      <c r="R2995">
        <v>1329.8462386556789</v>
      </c>
      <c r="S2995">
        <v>156.94294667211349</v>
      </c>
      <c r="T2995">
        <v>1526.7351153198881</v>
      </c>
      <c r="U2995">
        <v>393.27075187967728</v>
      </c>
      <c r="V2995">
        <v>2144</v>
      </c>
      <c r="W2995">
        <v>819.84624122419223</v>
      </c>
      <c r="X2995">
        <v>2687.81171948678</v>
      </c>
      <c r="Y2995">
        <v>3037.6080000000002</v>
      </c>
      <c r="Z2995">
        <v>580.17000000000007</v>
      </c>
      <c r="AA2995">
        <v>12473.20796491852</v>
      </c>
      <c r="AB2995">
        <v>173</v>
      </c>
      <c r="AC2995">
        <v>364.89504452204881</v>
      </c>
      <c r="AD2995">
        <v>1101.351204499648</v>
      </c>
      <c r="AE2995">
        <v>700.47302478220809</v>
      </c>
      <c r="AF2995">
        <v>2218.1510270610829</v>
      </c>
      <c r="AG2995">
        <v>12133</v>
      </c>
      <c r="AH2995">
        <v>1491.901959109412</v>
      </c>
      <c r="AI2995">
        <v>359.24581174521603</v>
      </c>
      <c r="AJ2995">
        <v>898.91410594204365</v>
      </c>
      <c r="AK2995">
        <v>363.13367808630761</v>
      </c>
      <c r="AL2995">
        <v>51124.8515625</v>
      </c>
      <c r="AM2995">
        <v>39226.109375</v>
      </c>
      <c r="AN2995">
        <v>11898.7470703125</v>
      </c>
      <c r="AO2995" s="5" t="s">
        <v>3425</v>
      </c>
    </row>
    <row r="2996" spans="1:41" ht="15" x14ac:dyDescent="0.25">
      <c r="A2996">
        <v>2021</v>
      </c>
      <c r="B2996" s="5" t="s">
        <v>1808</v>
      </c>
      <c r="C2996" s="5" t="s">
        <v>474</v>
      </c>
      <c r="D2996" s="5" t="s">
        <v>153</v>
      </c>
      <c r="E2996" s="5" t="s">
        <v>154</v>
      </c>
      <c r="F2996" s="5" t="s">
        <v>154</v>
      </c>
      <c r="G2996" s="5" t="s">
        <v>97</v>
      </c>
      <c r="H2996" s="5" t="s">
        <v>319</v>
      </c>
      <c r="I2996">
        <v>597.64867965837391</v>
      </c>
      <c r="J2996">
        <v>330.5</v>
      </c>
      <c r="K2996">
        <v>456.22253416420352</v>
      </c>
      <c r="L2996">
        <v>443.66307647116417</v>
      </c>
      <c r="M2996">
        <v>1199.9939276537859</v>
      </c>
      <c r="N2996">
        <v>2261.9526919726359</v>
      </c>
      <c r="O2996">
        <v>1566.7178799999999</v>
      </c>
      <c r="P2996">
        <v>852.57561255425276</v>
      </c>
      <c r="Q2996">
        <v>114.1560923828014</v>
      </c>
      <c r="R2996">
        <v>1052.9623392100741</v>
      </c>
      <c r="S2996">
        <v>136.52567064718761</v>
      </c>
      <c r="T2996">
        <v>235.0903017476675</v>
      </c>
      <c r="U2996">
        <v>374.29793647371031</v>
      </c>
      <c r="V2996">
        <v>2196</v>
      </c>
      <c r="W2996">
        <v>907.98863380555338</v>
      </c>
      <c r="X2996">
        <v>1953.1189408608</v>
      </c>
      <c r="Y2996">
        <v>2614.0349999999999</v>
      </c>
      <c r="Z2996">
        <v>537.56216359944312</v>
      </c>
      <c r="AA2996">
        <v>12271.542704549051</v>
      </c>
      <c r="AB2996">
        <v>173</v>
      </c>
      <c r="AC2996">
        <v>332.57781999999997</v>
      </c>
      <c r="AD2996">
        <v>1273.420716683032</v>
      </c>
      <c r="AE2996">
        <v>1280.3727392858491</v>
      </c>
      <c r="AF2996">
        <v>2272.984845679287</v>
      </c>
      <c r="AG2996">
        <v>17170.077367013539</v>
      </c>
      <c r="AH2996">
        <v>2544.1322413683001</v>
      </c>
      <c r="AI2996">
        <v>303.62222087999999</v>
      </c>
      <c r="AJ2996">
        <v>1440.24692405001</v>
      </c>
      <c r="AK2996">
        <v>371.3090880050197</v>
      </c>
      <c r="AL2996">
        <v>57264.29296875</v>
      </c>
      <c r="AM2996">
        <v>46143.15625</v>
      </c>
      <c r="AN2996">
        <v>11121.142578125</v>
      </c>
      <c r="AO2996" s="5" t="s">
        <v>3426</v>
      </c>
    </row>
    <row r="2997" spans="1:41" ht="15" x14ac:dyDescent="0.25">
      <c r="A2997">
        <v>2021</v>
      </c>
      <c r="B2997" s="5" t="s">
        <v>1806</v>
      </c>
      <c r="C2997" s="5" t="s">
        <v>474</v>
      </c>
      <c r="D2997" s="5" t="s">
        <v>153</v>
      </c>
      <c r="E2997" s="5" t="s">
        <v>154</v>
      </c>
      <c r="F2997" s="5" t="s">
        <v>154</v>
      </c>
      <c r="G2997" s="5" t="s">
        <v>97</v>
      </c>
      <c r="H2997" s="5" t="s">
        <v>319</v>
      </c>
      <c r="I2997">
        <v>828.2535405415498</v>
      </c>
      <c r="J2997">
        <v>1415.552670355997</v>
      </c>
      <c r="K2997">
        <v>464</v>
      </c>
      <c r="L2997">
        <v>566.49731071459553</v>
      </c>
      <c r="M2997">
        <v>1384.4221506562769</v>
      </c>
      <c r="N2997">
        <v>572.64936182966107</v>
      </c>
      <c r="O2997">
        <v>1452</v>
      </c>
      <c r="P2997">
        <v>807.16000000000008</v>
      </c>
      <c r="Q2997">
        <v>140.35732282908</v>
      </c>
      <c r="R2997">
        <v>1468.8698147877351</v>
      </c>
      <c r="S2997">
        <v>203.2652638772644</v>
      </c>
      <c r="T2997">
        <v>1401.163332136405</v>
      </c>
      <c r="U2997">
        <v>315.2</v>
      </c>
      <c r="V2997">
        <v>1897</v>
      </c>
      <c r="W2997">
        <v>833.60554864402911</v>
      </c>
      <c r="X2997">
        <v>2679.8951527607919</v>
      </c>
      <c r="Y2997">
        <v>3863</v>
      </c>
      <c r="Z2997">
        <v>745.5204</v>
      </c>
      <c r="AA2997">
        <v>12548.91333839598</v>
      </c>
      <c r="AB2997">
        <v>173</v>
      </c>
      <c r="AC2997">
        <v>137.6261930743029</v>
      </c>
      <c r="AD2997">
        <v>1090.3659</v>
      </c>
      <c r="AE2997">
        <v>1852.9835829834569</v>
      </c>
      <c r="AF2997">
        <v>2457.674840085288</v>
      </c>
      <c r="AG2997">
        <v>13479.050833870329</v>
      </c>
      <c r="AH2997">
        <v>1997.2485300000001</v>
      </c>
      <c r="AI2997">
        <v>249.26478987989381</v>
      </c>
      <c r="AJ2997">
        <v>894.14812791719351</v>
      </c>
      <c r="AK2997">
        <v>355</v>
      </c>
      <c r="AL2997">
        <v>56273.69140625</v>
      </c>
      <c r="AM2997">
        <v>43990.4609375</v>
      </c>
      <c r="AN2997">
        <v>12283.23046875</v>
      </c>
      <c r="AO2997" s="5" t="s">
        <v>3424</v>
      </c>
    </row>
    <row r="2998" spans="1:41" ht="15" x14ac:dyDescent="0.25">
      <c r="A2998">
        <v>2021</v>
      </c>
      <c r="B2998" s="5" t="s">
        <v>803</v>
      </c>
      <c r="C2998" s="5" t="s">
        <v>474</v>
      </c>
      <c r="D2998" s="5" t="s">
        <v>153</v>
      </c>
      <c r="E2998" s="5" t="s">
        <v>154</v>
      </c>
      <c r="F2998" s="5" t="s">
        <v>154</v>
      </c>
      <c r="G2998" s="5" t="s">
        <v>97</v>
      </c>
      <c r="H2998" s="5" t="s">
        <v>319</v>
      </c>
      <c r="I2998">
        <v>360.26908518880578</v>
      </c>
      <c r="J2998">
        <v>341.44499999999988</v>
      </c>
      <c r="K2998">
        <v>459.48076888330559</v>
      </c>
      <c r="L2998">
        <v>511.1995326222962</v>
      </c>
      <c r="M2998">
        <v>541.20000000000005</v>
      </c>
      <c r="N2998">
        <v>2195.7642564194439</v>
      </c>
      <c r="O2998">
        <v>1395.55</v>
      </c>
      <c r="P2998">
        <v>1122.2592500000001</v>
      </c>
      <c r="Q2998">
        <v>112.36352763308609</v>
      </c>
      <c r="R2998">
        <v>832.89848797110938</v>
      </c>
      <c r="S2998">
        <v>140.92174896725501</v>
      </c>
      <c r="T2998">
        <v>588.56562805600004</v>
      </c>
      <c r="U2998">
        <v>342.35871929000001</v>
      </c>
      <c r="V2998">
        <v>60</v>
      </c>
      <c r="W2998">
        <v>836.74609363036961</v>
      </c>
      <c r="X2998">
        <v>1475.35503408</v>
      </c>
      <c r="Y2998">
        <v>3145.190399999999</v>
      </c>
      <c r="Z2998">
        <v>539.12808279531851</v>
      </c>
      <c r="AA2998">
        <v>15562.98751789481</v>
      </c>
      <c r="AB2998">
        <v>179</v>
      </c>
      <c r="AC2998">
        <v>206.12512000000001</v>
      </c>
      <c r="AD2998">
        <v>1300.8519429131679</v>
      </c>
      <c r="AE2998">
        <v>1016.40379824</v>
      </c>
      <c r="AF2998">
        <v>2647.975938018305</v>
      </c>
      <c r="AG2998">
        <v>19758.97151697001</v>
      </c>
      <c r="AH2998">
        <v>1972.9353950360919</v>
      </c>
      <c r="AI2998">
        <v>431.89043184000008</v>
      </c>
      <c r="AJ2998">
        <v>1319.376559824</v>
      </c>
      <c r="AK2998">
        <v>319.31748720000002</v>
      </c>
      <c r="AL2998">
        <v>59716.52734375</v>
      </c>
      <c r="AM2998">
        <v>50074.71484375</v>
      </c>
      <c r="AN2998">
        <v>9641.814453125</v>
      </c>
      <c r="AO2998" s="5" t="s">
        <v>1371</v>
      </c>
    </row>
    <row r="2999" spans="1:41" ht="15" x14ac:dyDescent="0.25">
      <c r="A2999">
        <v>2021</v>
      </c>
      <c r="B2999" s="5" t="s">
        <v>1808</v>
      </c>
      <c r="C2999" s="5" t="s">
        <v>474</v>
      </c>
      <c r="D2999" s="5" t="s">
        <v>153</v>
      </c>
      <c r="E2999" s="5" t="s">
        <v>32</v>
      </c>
      <c r="F2999" s="5" t="s">
        <v>32</v>
      </c>
      <c r="G2999" s="5" t="s">
        <v>94</v>
      </c>
      <c r="H2999" s="5" t="s">
        <v>319</v>
      </c>
      <c r="I2999">
        <v>5512.5224479381613</v>
      </c>
      <c r="J2999">
        <v>2965.0832974111813</v>
      </c>
      <c r="K2999">
        <v>1459.2627749128051</v>
      </c>
      <c r="L2999">
        <v>1779.197543385455</v>
      </c>
      <c r="M2999">
        <v>4708.5712431700385</v>
      </c>
      <c r="N2999">
        <v>3173.9329325399499</v>
      </c>
      <c r="O2999">
        <v>335.30914179773191</v>
      </c>
      <c r="P2999">
        <v>4020.5714489462566</v>
      </c>
      <c r="Q2999">
        <v>3291.0220817200484</v>
      </c>
      <c r="R2999">
        <v>3092.048880920604</v>
      </c>
      <c r="S2999">
        <v>5594.8752224513728</v>
      </c>
      <c r="T2999">
        <v>3513.7185517726398</v>
      </c>
      <c r="U2999">
        <v>1044.0763696695844</v>
      </c>
      <c r="V2999">
        <v>2603.1634870704156</v>
      </c>
      <c r="W2999">
        <v>938.6648131164053</v>
      </c>
      <c r="X2999">
        <v>5525.4930889921343</v>
      </c>
      <c r="Y2999">
        <v>13857.102048605071</v>
      </c>
      <c r="Z2999">
        <v>1792.9997947012289</v>
      </c>
      <c r="AA2999">
        <v>28207.514413668032</v>
      </c>
      <c r="AB2999">
        <v>608.37526924977703</v>
      </c>
      <c r="AC2999">
        <v>3801.8434730179965</v>
      </c>
      <c r="AD2999">
        <v>3581.1237206306737</v>
      </c>
      <c r="AE2999">
        <v>3694.1208873010137</v>
      </c>
      <c r="AF2999">
        <v>21500.945778089896</v>
      </c>
      <c r="AG2999">
        <v>26935.890317885827</v>
      </c>
      <c r="AH2999">
        <v>8139.8271892984276</v>
      </c>
      <c r="AI2999">
        <v>1664.4986739540107</v>
      </c>
      <c r="AJ2999">
        <v>11642.559538359041</v>
      </c>
      <c r="AK2999">
        <v>1639.0541235547762</v>
      </c>
      <c r="AL2999">
        <v>176623.359375</v>
      </c>
      <c r="AM2999">
        <v>138914.59375</v>
      </c>
      <c r="AN2999">
        <v>37708.7734375</v>
      </c>
      <c r="AO2999" s="5" t="s">
        <v>3428</v>
      </c>
    </row>
    <row r="3000" spans="1:41" ht="15" x14ac:dyDescent="0.25">
      <c r="A3000">
        <v>2021</v>
      </c>
      <c r="B3000" s="5" t="s">
        <v>803</v>
      </c>
      <c r="C3000" s="5" t="s">
        <v>474</v>
      </c>
      <c r="D3000" s="5" t="s">
        <v>153</v>
      </c>
      <c r="E3000" s="5" t="s">
        <v>32</v>
      </c>
      <c r="F3000" s="5" t="s">
        <v>32</v>
      </c>
      <c r="G3000" s="5" t="s">
        <v>94</v>
      </c>
      <c r="H3000" s="5" t="s">
        <v>319</v>
      </c>
      <c r="I3000">
        <v>10577.723886921511</v>
      </c>
      <c r="J3000">
        <v>2688.0779102975471</v>
      </c>
      <c r="K3000">
        <v>1636.6740542041209</v>
      </c>
      <c r="L3000">
        <v>2362.24296</v>
      </c>
      <c r="M3000">
        <v>5814.1261624599729</v>
      </c>
      <c r="N3000">
        <v>3494.9400300000002</v>
      </c>
      <c r="O3000">
        <v>277</v>
      </c>
      <c r="P3000">
        <v>4174.7</v>
      </c>
      <c r="Q3000">
        <v>2461.5083251714009</v>
      </c>
      <c r="R3000">
        <v>3500</v>
      </c>
      <c r="S3000">
        <v>4383.4930050050898</v>
      </c>
      <c r="T3000">
        <v>3800</v>
      </c>
      <c r="U3000">
        <v>1150</v>
      </c>
      <c r="V3000">
        <v>2926</v>
      </c>
      <c r="W3000">
        <v>935</v>
      </c>
      <c r="X3000">
        <v>5714.7058823529414</v>
      </c>
      <c r="Y3000">
        <v>15729</v>
      </c>
      <c r="Z3000">
        <v>1391.319</v>
      </c>
      <c r="AA3000">
        <v>30373.258713711159</v>
      </c>
      <c r="AB3000">
        <v>606</v>
      </c>
      <c r="AC3000">
        <v>5573.5079999999998</v>
      </c>
      <c r="AD3000">
        <v>3058.5360000000001</v>
      </c>
      <c r="AE3000">
        <v>3657</v>
      </c>
      <c r="AF3000">
        <v>22099.13694</v>
      </c>
      <c r="AG3000">
        <v>28548.730811628611</v>
      </c>
      <c r="AH3000">
        <v>13813.43671477996</v>
      </c>
      <c r="AI3000">
        <v>1966</v>
      </c>
      <c r="AJ3000">
        <v>11326.125980982461</v>
      </c>
      <c r="AK3000">
        <v>1693.044234782609</v>
      </c>
      <c r="AL3000">
        <v>195731.296875</v>
      </c>
      <c r="AM3000">
        <v>152033.28125</v>
      </c>
      <c r="AN3000">
        <v>43698.01171875</v>
      </c>
      <c r="AO3000" s="5" t="s">
        <v>1372</v>
      </c>
    </row>
    <row r="3001" spans="1:41" ht="15" x14ac:dyDescent="0.25">
      <c r="A3001">
        <v>2021</v>
      </c>
      <c r="B3001" s="5" t="s">
        <v>1807</v>
      </c>
      <c r="C3001" s="5" t="s">
        <v>474</v>
      </c>
      <c r="D3001" s="5" t="s">
        <v>153</v>
      </c>
      <c r="E3001" s="5" t="s">
        <v>32</v>
      </c>
      <c r="F3001" s="5" t="s">
        <v>32</v>
      </c>
      <c r="G3001" s="5" t="s">
        <v>94</v>
      </c>
      <c r="H3001" s="5" t="s">
        <v>319</v>
      </c>
      <c r="I3001">
        <v>5131.1971636461467</v>
      </c>
      <c r="J3001">
        <v>4923.0048221560701</v>
      </c>
      <c r="K3001">
        <v>1109.6308205807613</v>
      </c>
      <c r="L3001">
        <v>1198.5878262922934</v>
      </c>
      <c r="M3001">
        <v>4605.5135752117894</v>
      </c>
      <c r="N3001">
        <v>3229.9732824198495</v>
      </c>
      <c r="O3001">
        <v>278.81040798700479</v>
      </c>
      <c r="P3001">
        <v>4088.4587687368985</v>
      </c>
      <c r="Q3001">
        <v>2131.842758543235</v>
      </c>
      <c r="R3001">
        <v>2721.1845492743219</v>
      </c>
      <c r="S3001">
        <v>3633.2030089894129</v>
      </c>
      <c r="T3001">
        <v>3422.2216142809252</v>
      </c>
      <c r="U3001">
        <v>1462.9381401160383</v>
      </c>
      <c r="V3001">
        <v>2682.4178241349014</v>
      </c>
      <c r="W3001">
        <v>680.88118623425726</v>
      </c>
      <c r="X3001">
        <v>5403.0449187205131</v>
      </c>
      <c r="Y3001">
        <v>14570.611790685491</v>
      </c>
      <c r="Z3001">
        <v>1516.8494037415746</v>
      </c>
      <c r="AA3001">
        <v>21271.481890082428</v>
      </c>
      <c r="AB3001">
        <v>609.96067595712952</v>
      </c>
      <c r="AC3001">
        <v>4026.1430756246177</v>
      </c>
      <c r="AD3001">
        <v>3176.6268866678233</v>
      </c>
      <c r="AE3001">
        <v>3647.5239147897678</v>
      </c>
      <c r="AF3001">
        <v>20179.039122229897</v>
      </c>
      <c r="AG3001">
        <v>31136.177475342982</v>
      </c>
      <c r="AH3001">
        <v>8892.894468455137</v>
      </c>
      <c r="AI3001">
        <v>1668.8363048464041</v>
      </c>
      <c r="AJ3001">
        <v>15191.525020655963</v>
      </c>
      <c r="AK3001">
        <v>1750.6953123960461</v>
      </c>
      <c r="AL3001">
        <v>174341.265625</v>
      </c>
      <c r="AM3001">
        <v>139108.953125</v>
      </c>
      <c r="AN3001">
        <v>35232.3203125</v>
      </c>
      <c r="AO3001" s="5" t="s">
        <v>3429</v>
      </c>
    </row>
    <row r="3002" spans="1:41" ht="15" x14ac:dyDescent="0.25">
      <c r="A3002">
        <v>2021</v>
      </c>
      <c r="B3002" s="5" t="s">
        <v>1806</v>
      </c>
      <c r="C3002" s="5" t="s">
        <v>474</v>
      </c>
      <c r="D3002" s="5" t="s">
        <v>153</v>
      </c>
      <c r="E3002" s="5" t="s">
        <v>32</v>
      </c>
      <c r="F3002" s="5" t="s">
        <v>32</v>
      </c>
      <c r="G3002" s="5" t="s">
        <v>94</v>
      </c>
      <c r="H3002" s="5" t="s">
        <v>319</v>
      </c>
      <c r="I3002">
        <v>4578.7451738222799</v>
      </c>
      <c r="J3002">
        <v>309.6858205970758</v>
      </c>
      <c r="K3002"/>
      <c r="L3002">
        <v>1221.1106741592744</v>
      </c>
      <c r="M3002">
        <v>4445.866355322335</v>
      </c>
      <c r="N3002">
        <v>3161.4615394065718</v>
      </c>
      <c r="O3002">
        <v>284.04957717016555</v>
      </c>
      <c r="P3002">
        <v>2871.2592638139481</v>
      </c>
      <c r="Q3002">
        <v>2700.5263350934842</v>
      </c>
      <c r="R3002">
        <v>3656.668048608733</v>
      </c>
      <c r="S3002">
        <v>9997.1094867579213</v>
      </c>
      <c r="T3002">
        <v>3332.7116454983325</v>
      </c>
      <c r="U3002">
        <v>1479.9850708812251</v>
      </c>
      <c r="V3002">
        <v>2665.1438666615895</v>
      </c>
      <c r="W3002">
        <v>840.86878440265616</v>
      </c>
      <c r="X3002">
        <v>4186.5208262410924</v>
      </c>
      <c r="Y3002">
        <v>19483.545004451789</v>
      </c>
      <c r="Z3002">
        <v>1532.2974617948114</v>
      </c>
      <c r="AA3002">
        <v>23500.203633032226</v>
      </c>
      <c r="AB3002">
        <v>621.42254066830446</v>
      </c>
      <c r="AC3002">
        <v>4027.2502905947895</v>
      </c>
      <c r="AD3002">
        <v>3561.2348810283247</v>
      </c>
      <c r="AE3002">
        <v>4936.1907554697718</v>
      </c>
      <c r="AF3002">
        <v>19096.239210862368</v>
      </c>
      <c r="AG3002">
        <v>29815.158964831018</v>
      </c>
      <c r="AH3002">
        <v>7683.6825718505252</v>
      </c>
      <c r="AI3002">
        <v>1700.1956640726878</v>
      </c>
      <c r="AJ3002">
        <v>17672.795229503339</v>
      </c>
      <c r="AK3002">
        <v>1750.4427011894318</v>
      </c>
      <c r="AL3002">
        <v>181112.375</v>
      </c>
      <c r="AM3002">
        <v>142708.265625</v>
      </c>
      <c r="AN3002">
        <v>38404.1015625</v>
      </c>
      <c r="AO3002" s="5" t="s">
        <v>3427</v>
      </c>
    </row>
    <row r="3003" spans="1:41" ht="15" x14ac:dyDescent="0.25">
      <c r="A3003">
        <v>2021</v>
      </c>
      <c r="B3003" s="5" t="s">
        <v>803</v>
      </c>
      <c r="C3003" s="5" t="s">
        <v>474</v>
      </c>
      <c r="D3003" s="5" t="s">
        <v>153</v>
      </c>
      <c r="E3003" s="5" t="s">
        <v>32</v>
      </c>
      <c r="F3003" s="5" t="s">
        <v>32</v>
      </c>
      <c r="G3003" s="5" t="s">
        <v>97</v>
      </c>
      <c r="H3003" s="5" t="s">
        <v>319</v>
      </c>
      <c r="I3003">
        <v>11744.25710125465</v>
      </c>
      <c r="J3003">
        <v>2970.3260908787879</v>
      </c>
      <c r="K3003">
        <v>2133.694472135915</v>
      </c>
      <c r="L3003">
        <v>2595.3222658821578</v>
      </c>
      <c r="M3003">
        <v>6293.3971405440589</v>
      </c>
      <c r="N3003">
        <v>3784.2438879862862</v>
      </c>
      <c r="O3003">
        <v>316</v>
      </c>
      <c r="P3003">
        <v>4631.8296499999997</v>
      </c>
      <c r="Q3003">
        <v>2665.8135161606269</v>
      </c>
      <c r="R3003">
        <v>3707.4526785624989</v>
      </c>
      <c r="S3003">
        <v>4680</v>
      </c>
      <c r="T3003">
        <v>3941.2876878749998</v>
      </c>
      <c r="U3003">
        <v>1196.6946115000001</v>
      </c>
      <c r="V3003">
        <v>72</v>
      </c>
      <c r="W3003">
        <v>1016.0488279797351</v>
      </c>
      <c r="X3003">
        <v>6309.4970606400011</v>
      </c>
      <c r="Y3003">
        <v>17214</v>
      </c>
      <c r="Z3003">
        <v>1510.4393102471649</v>
      </c>
      <c r="AA3003">
        <v>33473.011977706788</v>
      </c>
      <c r="AB3003">
        <v>606</v>
      </c>
      <c r="AC3003">
        <v>6046.5263000000004</v>
      </c>
      <c r="AD3003">
        <v>3320.3981302678399</v>
      </c>
      <c r="AE3003">
        <v>3958.45440912</v>
      </c>
      <c r="AF3003">
        <v>24279.628780081501</v>
      </c>
      <c r="AG3003">
        <v>31705.851347600968</v>
      </c>
      <c r="AH3003">
        <v>15251.15030300662</v>
      </c>
      <c r="AI3003">
        <v>2128.0616265600001</v>
      </c>
      <c r="AJ3003">
        <v>12504.958270227509</v>
      </c>
      <c r="AK3003">
        <v>1761.788619822164</v>
      </c>
      <c r="AL3003">
        <v>211818.109375</v>
      </c>
      <c r="AM3003">
        <v>164060.796875</v>
      </c>
      <c r="AN3003">
        <v>47757.32421875</v>
      </c>
      <c r="AO3003" s="5" t="s">
        <v>1373</v>
      </c>
    </row>
    <row r="3004" spans="1:41" ht="15" x14ac:dyDescent="0.25">
      <c r="A3004">
        <v>2021</v>
      </c>
      <c r="B3004" s="5" t="s">
        <v>1806</v>
      </c>
      <c r="C3004" s="5" t="s">
        <v>474</v>
      </c>
      <c r="D3004" s="5" t="s">
        <v>153</v>
      </c>
      <c r="E3004" s="5" t="s">
        <v>32</v>
      </c>
      <c r="F3004" s="5" t="s">
        <v>32</v>
      </c>
      <c r="G3004" s="5" t="s">
        <v>97</v>
      </c>
      <c r="H3004" s="5" t="s">
        <v>319</v>
      </c>
      <c r="I3004">
        <v>5191.9875764183525</v>
      </c>
      <c r="J3004">
        <v>315</v>
      </c>
      <c r="K3004"/>
      <c r="L3004">
        <v>1395.2178491944039</v>
      </c>
      <c r="M3004">
        <v>5094.2457524999973</v>
      </c>
      <c r="N3004">
        <v>3756.3361330230759</v>
      </c>
      <c r="O3004">
        <v>334</v>
      </c>
      <c r="P3004">
        <v>3323.6</v>
      </c>
      <c r="Q3004">
        <v>3145.801013633004</v>
      </c>
      <c r="R3004">
        <v>4192.3159586366965</v>
      </c>
      <c r="S3004">
        <v>11588.4974125114</v>
      </c>
      <c r="T3004">
        <v>3959.8094169072319</v>
      </c>
      <c r="U3004">
        <v>1244</v>
      </c>
      <c r="V3004">
        <v>3089</v>
      </c>
      <c r="W3004">
        <v>942.83662053531566</v>
      </c>
      <c r="X3004">
        <v>5171.7399069294479</v>
      </c>
      <c r="Y3004">
        <v>23078</v>
      </c>
      <c r="Z3004">
        <v>1817.0307584794391</v>
      </c>
      <c r="AA3004">
        <v>27292.364701826831</v>
      </c>
      <c r="AB3004">
        <v>606</v>
      </c>
      <c r="AC3004">
        <v>4766.394067796602</v>
      </c>
      <c r="AD3004">
        <v>4115.329285714286</v>
      </c>
      <c r="AE3004">
        <v>5747.0535837901571</v>
      </c>
      <c r="AF3004">
        <v>21819</v>
      </c>
      <c r="AG3004">
        <v>34697.586442248423</v>
      </c>
      <c r="AH3004">
        <v>8702.5407473293799</v>
      </c>
      <c r="AI3004">
        <v>1904.520836962507</v>
      </c>
      <c r="AJ3004">
        <v>20591.946479337919</v>
      </c>
      <c r="AK3004">
        <v>2000</v>
      </c>
      <c r="AL3004">
        <v>209882.171875</v>
      </c>
      <c r="AM3004">
        <v>165462.640625</v>
      </c>
      <c r="AN3004">
        <v>44419.515625</v>
      </c>
      <c r="AO3004" s="5" t="s">
        <v>3431</v>
      </c>
    </row>
    <row r="3005" spans="1:41" ht="15" x14ac:dyDescent="0.25">
      <c r="A3005">
        <v>2021</v>
      </c>
      <c r="B3005" s="5" t="s">
        <v>1807</v>
      </c>
      <c r="C3005" s="5" t="s">
        <v>474</v>
      </c>
      <c r="D3005" s="5" t="s">
        <v>153</v>
      </c>
      <c r="E3005" s="5" t="s">
        <v>32</v>
      </c>
      <c r="F3005" s="5" t="s">
        <v>32</v>
      </c>
      <c r="G3005" s="5" t="s">
        <v>97</v>
      </c>
      <c r="H3005" s="5" t="s">
        <v>319</v>
      </c>
      <c r="I3005">
        <v>5793.0438717706056</v>
      </c>
      <c r="J3005">
        <v>5702.2173741582938</v>
      </c>
      <c r="K3005">
        <v>1288.5092659680611</v>
      </c>
      <c r="L3005">
        <v>1365.138852000001</v>
      </c>
      <c r="M3005">
        <v>5261.9497241010276</v>
      </c>
      <c r="N3005">
        <v>3814</v>
      </c>
      <c r="O3005">
        <v>334</v>
      </c>
      <c r="P3005">
        <v>4716.2476179281466</v>
      </c>
      <c r="Q3005">
        <v>2611.281408580965</v>
      </c>
      <c r="R3005">
        <v>3235.0725811099569</v>
      </c>
      <c r="S3005">
        <v>4065</v>
      </c>
      <c r="T3005">
        <v>3852.2402358707291</v>
      </c>
      <c r="U3005">
        <v>1669.544318365369</v>
      </c>
      <c r="V3005">
        <v>3062</v>
      </c>
      <c r="W3005">
        <v>761.8038301353256</v>
      </c>
      <c r="X3005">
        <v>6601.9151475088411</v>
      </c>
      <c r="Y3005">
        <v>17106</v>
      </c>
      <c r="Z3005">
        <v>1734.3447040000001</v>
      </c>
      <c r="AA3005">
        <v>24647.874424493129</v>
      </c>
      <c r="AB3005">
        <v>606</v>
      </c>
      <c r="AC3005">
        <v>4810.3633715200003</v>
      </c>
      <c r="AD3005">
        <v>3891.0312207183788</v>
      </c>
      <c r="AE3005">
        <v>4081.0316762681559</v>
      </c>
      <c r="AF3005">
        <v>22983.70707754141</v>
      </c>
      <c r="AG3005">
        <v>37384</v>
      </c>
      <c r="AH3005">
        <v>11208.46227538775</v>
      </c>
      <c r="AI3005">
        <v>1867.177291139712</v>
      </c>
      <c r="AJ3005">
        <v>19241.914542075308</v>
      </c>
      <c r="AK3005">
        <v>2008.265275807101</v>
      </c>
      <c r="AL3005">
        <v>205704.15625</v>
      </c>
      <c r="AM3005">
        <v>163957.796875</v>
      </c>
      <c r="AN3005">
        <v>41746.3515625</v>
      </c>
      <c r="AO3005" s="5" t="s">
        <v>3430</v>
      </c>
    </row>
    <row r="3006" spans="1:41" ht="15" x14ac:dyDescent="0.25">
      <c r="A3006">
        <v>2021</v>
      </c>
      <c r="B3006" s="5" t="s">
        <v>1808</v>
      </c>
      <c r="C3006" s="5" t="s">
        <v>474</v>
      </c>
      <c r="D3006" s="5" t="s">
        <v>153</v>
      </c>
      <c r="E3006" s="5" t="s">
        <v>32</v>
      </c>
      <c r="F3006" s="5" t="s">
        <v>32</v>
      </c>
      <c r="G3006" s="5" t="s">
        <v>97</v>
      </c>
      <c r="H3006" s="5" t="s">
        <v>319</v>
      </c>
      <c r="I3006">
        <v>6304</v>
      </c>
      <c r="J3006">
        <v>3302.1511697202009</v>
      </c>
      <c r="K3006">
        <v>1640.0783755290199</v>
      </c>
      <c r="L3006">
        <v>1973.0470968373641</v>
      </c>
      <c r="M3006">
        <v>5276.4611043274244</v>
      </c>
      <c r="N3006">
        <v>3528.0000866955402</v>
      </c>
      <c r="O3006">
        <v>334</v>
      </c>
      <c r="P3006">
        <v>4421.7045026347969</v>
      </c>
      <c r="Q3006">
        <v>3657.3962016801279</v>
      </c>
      <c r="R3006">
        <v>3564.9722040457909</v>
      </c>
      <c r="S3006">
        <v>6153</v>
      </c>
      <c r="T3006">
        <v>3827.0514237992388</v>
      </c>
      <c r="U3006">
        <v>1171.2089160345599</v>
      </c>
      <c r="V3006">
        <v>2928</v>
      </c>
      <c r="W3006">
        <v>1035.3537557113491</v>
      </c>
      <c r="X3006">
        <v>6076.7724143485448</v>
      </c>
      <c r="Y3006">
        <v>15559</v>
      </c>
      <c r="Z3006">
        <v>1993.2023547838851</v>
      </c>
      <c r="AA3006">
        <v>31731.75034134962</v>
      </c>
      <c r="AB3006">
        <v>606</v>
      </c>
      <c r="AC3006">
        <v>4263.7829472130179</v>
      </c>
      <c r="AD3006">
        <v>3983.777278614145</v>
      </c>
      <c r="AE3006">
        <v>4151</v>
      </c>
      <c r="AF3006">
        <v>24119.02053337709</v>
      </c>
      <c r="AG3006">
        <v>31570.68151635928</v>
      </c>
      <c r="AH3006">
        <v>9130.977825026217</v>
      </c>
      <c r="AI3006">
        <v>1830.5659717055998</v>
      </c>
      <c r="AJ3006">
        <v>13088.491225135511</v>
      </c>
      <c r="AK3006">
        <v>1819.1015983206109</v>
      </c>
      <c r="AL3006">
        <v>199040.5625</v>
      </c>
      <c r="AM3006">
        <v>157327.40625</v>
      </c>
      <c r="AN3006">
        <v>41713.13671875</v>
      </c>
      <c r="AO3006" s="5" t="s">
        <v>3432</v>
      </c>
    </row>
    <row r="3007" spans="1:41" ht="15" x14ac:dyDescent="0.25">
      <c r="A3007">
        <v>2021</v>
      </c>
      <c r="B3007" s="5" t="s">
        <v>1808</v>
      </c>
      <c r="C3007" s="5" t="s">
        <v>474</v>
      </c>
      <c r="D3007" s="5" t="s">
        <v>153</v>
      </c>
      <c r="E3007" s="5" t="s">
        <v>409</v>
      </c>
      <c r="F3007" s="5" t="s">
        <v>480</v>
      </c>
      <c r="G3007" s="5" t="s">
        <v>94</v>
      </c>
      <c r="H3007" s="5" t="s">
        <v>319</v>
      </c>
      <c r="I3007"/>
      <c r="J3007"/>
      <c r="K3007"/>
      <c r="L3007"/>
      <c r="M3007"/>
      <c r="N3007"/>
      <c r="O3007"/>
      <c r="P3007">
        <v>0</v>
      </c>
      <c r="Q3007">
        <v>0</v>
      </c>
      <c r="R3007"/>
      <c r="S3007"/>
      <c r="T3007"/>
      <c r="U3007"/>
      <c r="V3007">
        <v>0</v>
      </c>
      <c r="W3007"/>
      <c r="X3007"/>
      <c r="Y3007">
        <v>0</v>
      </c>
      <c r="Z3007"/>
      <c r="AA3007"/>
      <c r="AB3007">
        <v>0</v>
      </c>
      <c r="AC3007">
        <v>1194.6643076026976</v>
      </c>
      <c r="AD3007"/>
      <c r="AE3007"/>
      <c r="AF3007"/>
      <c r="AG3007"/>
      <c r="AH3007">
        <v>0</v>
      </c>
      <c r="AI3007"/>
      <c r="AJ3007">
        <v>0</v>
      </c>
      <c r="AK3007"/>
      <c r="AL3007">
        <v>1194.664306640625</v>
      </c>
      <c r="AM3007">
        <v>1194.664306640625</v>
      </c>
      <c r="AN3007">
        <v>0</v>
      </c>
      <c r="AO3007" s="5" t="s">
        <v>3434</v>
      </c>
    </row>
    <row r="3008" spans="1:41" ht="15" x14ac:dyDescent="0.25">
      <c r="A3008">
        <v>2021</v>
      </c>
      <c r="B3008" s="5" t="s">
        <v>1806</v>
      </c>
      <c r="C3008" s="5" t="s">
        <v>474</v>
      </c>
      <c r="D3008" s="5" t="s">
        <v>153</v>
      </c>
      <c r="E3008" s="5" t="s">
        <v>409</v>
      </c>
      <c r="F3008" s="5" t="s">
        <v>480</v>
      </c>
      <c r="G3008" s="5" t="s">
        <v>94</v>
      </c>
      <c r="H3008" s="5" t="s">
        <v>319</v>
      </c>
      <c r="I3008"/>
      <c r="J3008"/>
      <c r="K3008"/>
      <c r="L3008"/>
      <c r="M3008"/>
      <c r="N3008"/>
      <c r="O3008"/>
      <c r="P3008"/>
      <c r="Q3008">
        <v>0</v>
      </c>
      <c r="R3008"/>
      <c r="S3008">
        <v>0</v>
      </c>
      <c r="T3008">
        <v>0</v>
      </c>
      <c r="U3008"/>
      <c r="V3008"/>
      <c r="W3008"/>
      <c r="X3008"/>
      <c r="Y3008"/>
      <c r="Z3008"/>
      <c r="AA3008">
        <v>0</v>
      </c>
      <c r="AB3008">
        <v>0</v>
      </c>
      <c r="AC3008">
        <v>1218.3317053717974</v>
      </c>
      <c r="AD3008"/>
      <c r="AE3008"/>
      <c r="AF3008"/>
      <c r="AG3008"/>
      <c r="AH3008"/>
      <c r="AI3008">
        <v>0</v>
      </c>
      <c r="AJ3008"/>
      <c r="AK3008"/>
      <c r="AL3008">
        <v>1218.3316650390625</v>
      </c>
      <c r="AM3008">
        <v>1218.3316650390625</v>
      </c>
      <c r="AN3008">
        <v>0</v>
      </c>
      <c r="AO3008" s="5" t="s">
        <v>3435</v>
      </c>
    </row>
    <row r="3009" spans="1:41" ht="15" x14ac:dyDescent="0.25">
      <c r="A3009">
        <v>2021</v>
      </c>
      <c r="B3009" s="5" t="s">
        <v>803</v>
      </c>
      <c r="C3009" s="5" t="s">
        <v>474</v>
      </c>
      <c r="D3009" s="5" t="s">
        <v>153</v>
      </c>
      <c r="E3009" s="5" t="s">
        <v>409</v>
      </c>
      <c r="F3009" s="5" t="s">
        <v>480</v>
      </c>
      <c r="G3009" s="5" t="s">
        <v>94</v>
      </c>
      <c r="H3009" s="5" t="s">
        <v>319</v>
      </c>
      <c r="I3009">
        <v>0</v>
      </c>
      <c r="J3009"/>
      <c r="K3009"/>
      <c r="L3009">
        <v>0</v>
      </c>
      <c r="M3009">
        <v>0</v>
      </c>
      <c r="N3009"/>
      <c r="O3009"/>
      <c r="P3009">
        <v>0</v>
      </c>
      <c r="Q3009">
        <v>0</v>
      </c>
      <c r="R3009"/>
      <c r="S3009"/>
      <c r="T3009"/>
      <c r="U3009"/>
      <c r="V3009">
        <v>0</v>
      </c>
      <c r="W3009"/>
      <c r="X3009">
        <v>0</v>
      </c>
      <c r="Y3009"/>
      <c r="Z3009"/>
      <c r="AA3009"/>
      <c r="AB3009"/>
      <c r="AC3009">
        <v>1629.3520000000001</v>
      </c>
      <c r="AD3009"/>
      <c r="AE3009"/>
      <c r="AF3009">
        <v>0</v>
      </c>
      <c r="AG3009"/>
      <c r="AH3009">
        <v>0</v>
      </c>
      <c r="AI3009"/>
      <c r="AJ3009">
        <v>0</v>
      </c>
      <c r="AK3009"/>
      <c r="AL3009">
        <v>1629.35205078125</v>
      </c>
      <c r="AM3009">
        <v>1629.35205078125</v>
      </c>
      <c r="AN3009">
        <v>0</v>
      </c>
      <c r="AO3009" s="5" t="s">
        <v>1374</v>
      </c>
    </row>
    <row r="3010" spans="1:41" ht="15" x14ac:dyDescent="0.25">
      <c r="A3010">
        <v>2021</v>
      </c>
      <c r="B3010" s="5" t="s">
        <v>1807</v>
      </c>
      <c r="C3010" s="5" t="s">
        <v>474</v>
      </c>
      <c r="D3010" s="5" t="s">
        <v>153</v>
      </c>
      <c r="E3010" s="5" t="s">
        <v>409</v>
      </c>
      <c r="F3010" s="5" t="s">
        <v>480</v>
      </c>
      <c r="G3010" s="5" t="s">
        <v>94</v>
      </c>
      <c r="H3010" s="5" t="s">
        <v>319</v>
      </c>
      <c r="I3010"/>
      <c r="J3010"/>
      <c r="K3010"/>
      <c r="L3010"/>
      <c r="M3010"/>
      <c r="N3010"/>
      <c r="O3010"/>
      <c r="P3010"/>
      <c r="Q3010">
        <v>0</v>
      </c>
      <c r="R3010"/>
      <c r="S3010"/>
      <c r="T3010"/>
      <c r="U3010"/>
      <c r="V3010">
        <v>0</v>
      </c>
      <c r="W3010"/>
      <c r="X3010"/>
      <c r="Y3010"/>
      <c r="Z3010"/>
      <c r="AA3010">
        <v>0</v>
      </c>
      <c r="AB3010">
        <v>0</v>
      </c>
      <c r="AC3010">
        <v>905.88219201553898</v>
      </c>
      <c r="AD3010"/>
      <c r="AE3010"/>
      <c r="AF3010"/>
      <c r="AG3010">
        <v>0</v>
      </c>
      <c r="AH3010">
        <v>0</v>
      </c>
      <c r="AI3010">
        <v>0</v>
      </c>
      <c r="AJ3010"/>
      <c r="AK3010"/>
      <c r="AL3010">
        <v>905.8822021484375</v>
      </c>
      <c r="AM3010">
        <v>905.8822021484375</v>
      </c>
      <c r="AN3010">
        <v>0</v>
      </c>
      <c r="AO3010" s="5" t="s">
        <v>3433</v>
      </c>
    </row>
    <row r="3011" spans="1:41" ht="15" x14ac:dyDescent="0.25">
      <c r="A3011">
        <v>2021</v>
      </c>
      <c r="B3011" s="5" t="s">
        <v>803</v>
      </c>
      <c r="C3011" s="5" t="s">
        <v>474</v>
      </c>
      <c r="D3011" s="5" t="s">
        <v>153</v>
      </c>
      <c r="E3011" s="5" t="s">
        <v>409</v>
      </c>
      <c r="F3011" s="5" t="s">
        <v>410</v>
      </c>
      <c r="G3011" s="5" t="s">
        <v>94</v>
      </c>
      <c r="H3011" s="5" t="s">
        <v>319</v>
      </c>
      <c r="I3011">
        <v>0</v>
      </c>
      <c r="J3011"/>
      <c r="K3011"/>
      <c r="L3011"/>
      <c r="M3011">
        <v>0</v>
      </c>
      <c r="N3011">
        <v>0</v>
      </c>
      <c r="O3011">
        <v>20</v>
      </c>
      <c r="P3011">
        <v>0</v>
      </c>
      <c r="Q3011">
        <v>125</v>
      </c>
      <c r="R3011"/>
      <c r="S3011"/>
      <c r="T3011"/>
      <c r="U3011"/>
      <c r="V3011">
        <v>58</v>
      </c>
      <c r="W3011"/>
      <c r="X3011">
        <v>0</v>
      </c>
      <c r="Y3011"/>
      <c r="Z3011"/>
      <c r="AA3011"/>
      <c r="AB3011"/>
      <c r="AC3011">
        <v>630</v>
      </c>
      <c r="AD3011">
        <v>125</v>
      </c>
      <c r="AE3011"/>
      <c r="AF3011"/>
      <c r="AG3011"/>
      <c r="AH3011">
        <v>795.60757599999999</v>
      </c>
      <c r="AI3011"/>
      <c r="AJ3011">
        <v>0</v>
      </c>
      <c r="AK3011"/>
      <c r="AL3011">
        <v>1753.6075439453125</v>
      </c>
      <c r="AM3011">
        <v>813</v>
      </c>
      <c r="AN3011">
        <v>940.60760498046875</v>
      </c>
      <c r="AO3011" s="5" t="s">
        <v>1375</v>
      </c>
    </row>
    <row r="3012" spans="1:41" ht="15" x14ac:dyDescent="0.25">
      <c r="A3012">
        <v>2021</v>
      </c>
      <c r="B3012" s="5" t="s">
        <v>1807</v>
      </c>
      <c r="C3012" s="5" t="s">
        <v>474</v>
      </c>
      <c r="D3012" s="5" t="s">
        <v>153</v>
      </c>
      <c r="E3012" s="5" t="s">
        <v>409</v>
      </c>
      <c r="F3012" s="5" t="s">
        <v>410</v>
      </c>
      <c r="G3012" s="5" t="s">
        <v>94</v>
      </c>
      <c r="H3012" s="5" t="s">
        <v>319</v>
      </c>
      <c r="I3012"/>
      <c r="J3012"/>
      <c r="K3012"/>
      <c r="L3012"/>
      <c r="M3012"/>
      <c r="N3012"/>
      <c r="O3012">
        <v>20.130715378123089</v>
      </c>
      <c r="P3012"/>
      <c r="Q3012">
        <v>125.8169711132693</v>
      </c>
      <c r="R3012"/>
      <c r="S3012"/>
      <c r="T3012"/>
      <c r="U3012"/>
      <c r="V3012">
        <v>0</v>
      </c>
      <c r="W3012"/>
      <c r="X3012"/>
      <c r="Y3012"/>
      <c r="Z3012"/>
      <c r="AA3012">
        <v>179.10297471916112</v>
      </c>
      <c r="AB3012">
        <v>0</v>
      </c>
      <c r="AC3012">
        <v>402.61430756246176</v>
      </c>
      <c r="AD3012">
        <v>125.8169711132693</v>
      </c>
      <c r="AE3012"/>
      <c r="AF3012"/>
      <c r="AG3012">
        <v>0</v>
      </c>
      <c r="AH3012">
        <v>1326.5279034336318</v>
      </c>
      <c r="AI3012">
        <v>0</v>
      </c>
      <c r="AJ3012"/>
      <c r="AK3012"/>
      <c r="AL3012">
        <v>2180.009765625</v>
      </c>
      <c r="AM3012">
        <v>707.53424072265625</v>
      </c>
      <c r="AN3012">
        <v>1472.4755859375</v>
      </c>
      <c r="AO3012" s="5" t="s">
        <v>3437</v>
      </c>
    </row>
    <row r="3013" spans="1:41" ht="15" x14ac:dyDescent="0.25">
      <c r="A3013">
        <v>2021</v>
      </c>
      <c r="B3013" s="5" t="s">
        <v>1806</v>
      </c>
      <c r="C3013" s="5" t="s">
        <v>474</v>
      </c>
      <c r="D3013" s="5" t="s">
        <v>153</v>
      </c>
      <c r="E3013" s="5" t="s">
        <v>409</v>
      </c>
      <c r="F3013" s="5" t="s">
        <v>410</v>
      </c>
      <c r="G3013" s="5" t="s">
        <v>94</v>
      </c>
      <c r="H3013" s="5" t="s">
        <v>319</v>
      </c>
      <c r="I3013"/>
      <c r="J3013"/>
      <c r="K3013"/>
      <c r="L3013"/>
      <c r="M3013"/>
      <c r="N3013">
        <v>0</v>
      </c>
      <c r="O3013">
        <v>20.508994741528198</v>
      </c>
      <c r="P3013"/>
      <c r="Q3013">
        <v>102.54497370764099</v>
      </c>
      <c r="R3013"/>
      <c r="S3013">
        <v>194.8354500445179</v>
      </c>
      <c r="T3013"/>
      <c r="U3013"/>
      <c r="V3013"/>
      <c r="W3013"/>
      <c r="X3013"/>
      <c r="Y3013"/>
      <c r="Z3013"/>
      <c r="AA3013">
        <v>191.34892093845809</v>
      </c>
      <c r="AB3013">
        <v>0</v>
      </c>
      <c r="AC3013">
        <v>355.24542442066991</v>
      </c>
      <c r="AD3013"/>
      <c r="AE3013"/>
      <c r="AF3013"/>
      <c r="AG3013"/>
      <c r="AH3013"/>
      <c r="AI3013">
        <v>0</v>
      </c>
      <c r="AJ3013"/>
      <c r="AK3013"/>
      <c r="AL3013">
        <v>864.4837646484375</v>
      </c>
      <c r="AM3013">
        <v>649.13934326171875</v>
      </c>
      <c r="AN3013">
        <v>215.34445190429687</v>
      </c>
      <c r="AO3013" s="5" t="s">
        <v>3438</v>
      </c>
    </row>
    <row r="3014" spans="1:41" ht="15" x14ac:dyDescent="0.25">
      <c r="A3014">
        <v>2021</v>
      </c>
      <c r="B3014" s="5" t="s">
        <v>1808</v>
      </c>
      <c r="C3014" s="5" t="s">
        <v>474</v>
      </c>
      <c r="D3014" s="5" t="s">
        <v>153</v>
      </c>
      <c r="E3014" s="5" t="s">
        <v>409</v>
      </c>
      <c r="F3014" s="5" t="s">
        <v>410</v>
      </c>
      <c r="G3014" s="5" t="s">
        <v>94</v>
      </c>
      <c r="H3014" s="5" t="s">
        <v>319</v>
      </c>
      <c r="I3014"/>
      <c r="J3014"/>
      <c r="K3014"/>
      <c r="L3014"/>
      <c r="M3014"/>
      <c r="N3014">
        <v>0</v>
      </c>
      <c r="O3014"/>
      <c r="P3014">
        <v>0</v>
      </c>
      <c r="Q3014">
        <v>125.48994827759428</v>
      </c>
      <c r="R3014"/>
      <c r="S3014"/>
      <c r="T3014"/>
      <c r="U3014"/>
      <c r="V3014">
        <v>0</v>
      </c>
      <c r="W3014"/>
      <c r="X3014"/>
      <c r="Y3014">
        <v>0</v>
      </c>
      <c r="Z3014"/>
      <c r="AA3014">
        <v>174.28044016792293</v>
      </c>
      <c r="AB3014">
        <v>0</v>
      </c>
      <c r="AC3014">
        <v>347.35617683238098</v>
      </c>
      <c r="AD3014">
        <v>125.48994827759428</v>
      </c>
      <c r="AE3014"/>
      <c r="AF3014"/>
      <c r="AG3014"/>
      <c r="AH3014">
        <v>775.30701804656405</v>
      </c>
      <c r="AI3014"/>
      <c r="AJ3014">
        <v>0</v>
      </c>
      <c r="AK3014"/>
      <c r="AL3014">
        <v>1547.923583984375</v>
      </c>
      <c r="AM3014">
        <v>647.1265869140625</v>
      </c>
      <c r="AN3014">
        <v>900.7969970703125</v>
      </c>
      <c r="AO3014" s="5" t="s">
        <v>3436</v>
      </c>
    </row>
    <row r="3015" spans="1:41" ht="15" x14ac:dyDescent="0.25">
      <c r="A3015">
        <v>2021</v>
      </c>
      <c r="B3015" s="5" t="s">
        <v>1808</v>
      </c>
      <c r="C3015" s="5" t="s">
        <v>474</v>
      </c>
      <c r="D3015" s="5" t="s">
        <v>153</v>
      </c>
      <c r="E3015" s="5" t="s">
        <v>409</v>
      </c>
      <c r="F3015" s="5" t="s">
        <v>481</v>
      </c>
      <c r="G3015" s="5" t="s">
        <v>94</v>
      </c>
      <c r="H3015" s="5" t="s">
        <v>319</v>
      </c>
      <c r="I3015">
        <v>105.29879259476809</v>
      </c>
      <c r="J3015"/>
      <c r="K3015">
        <v>81.953971501545055</v>
      </c>
      <c r="L3015"/>
      <c r="M3015">
        <v>257.00341407251307</v>
      </c>
      <c r="N3015">
        <v>100.52347208787035</v>
      </c>
      <c r="O3015"/>
      <c r="P3015">
        <v>0</v>
      </c>
      <c r="Q3015">
        <v>98.384119449633914</v>
      </c>
      <c r="R3015"/>
      <c r="S3015"/>
      <c r="T3015">
        <v>230.90150483077349</v>
      </c>
      <c r="U3015"/>
      <c r="V3015">
        <v>190.74472138194332</v>
      </c>
      <c r="W3015">
        <v>96.376280277192407</v>
      </c>
      <c r="X3015">
        <v>120.47035034649051</v>
      </c>
      <c r="Y3015">
        <v>1257.9112415346051</v>
      </c>
      <c r="Z3015">
        <v>168.65849048508673</v>
      </c>
      <c r="AA3015">
        <v>919.17147356494672</v>
      </c>
      <c r="AB3015">
        <v>38.148944276388661</v>
      </c>
      <c r="AC3015">
        <v>212.52977640293366</v>
      </c>
      <c r="AD3015">
        <v>297.61095741555641</v>
      </c>
      <c r="AE3015">
        <v>252.73773891509245</v>
      </c>
      <c r="AF3015"/>
      <c r="AG3015">
        <v>2541.6971636826102</v>
      </c>
      <c r="AH3015">
        <v>464.436290736204</v>
      </c>
      <c r="AI3015"/>
      <c r="AJ3015">
        <v>1475.3500452555081</v>
      </c>
      <c r="AK3015">
        <v>200.78391724415084</v>
      </c>
      <c r="AL3015">
        <v>9110.6923828125</v>
      </c>
      <c r="AM3015">
        <v>7323.0068359375</v>
      </c>
      <c r="AN3015">
        <v>1787.685546875</v>
      </c>
      <c r="AO3015" s="5" t="s">
        <v>3441</v>
      </c>
    </row>
    <row r="3016" spans="1:41" ht="15" x14ac:dyDescent="0.25">
      <c r="A3016">
        <v>2021</v>
      </c>
      <c r="B3016" s="5" t="s">
        <v>1807</v>
      </c>
      <c r="C3016" s="5" t="s">
        <v>474</v>
      </c>
      <c r="D3016" s="5" t="s">
        <v>153</v>
      </c>
      <c r="E3016" s="5" t="s">
        <v>409</v>
      </c>
      <c r="F3016" s="5" t="s">
        <v>481</v>
      </c>
      <c r="G3016" s="5" t="s">
        <v>94</v>
      </c>
      <c r="H3016" s="5" t="s">
        <v>319</v>
      </c>
      <c r="I3016">
        <v>202.67386887777442</v>
      </c>
      <c r="J3016"/>
      <c r="K3016"/>
      <c r="L3016"/>
      <c r="M3016">
        <v>257.67315683997555</v>
      </c>
      <c r="N3016">
        <v>191.24179609216935</v>
      </c>
      <c r="O3016">
        <v>352.28751911715403</v>
      </c>
      <c r="P3016"/>
      <c r="Q3016">
        <v>133.87529647913198</v>
      </c>
      <c r="R3016"/>
      <c r="S3016">
        <v>503.26788445307722</v>
      </c>
      <c r="T3016"/>
      <c r="U3016"/>
      <c r="V3016">
        <v>238.5489772307586</v>
      </c>
      <c r="W3016"/>
      <c r="X3016">
        <v>108.70586304186467</v>
      </c>
      <c r="Y3016">
        <v>2033.202253190432</v>
      </c>
      <c r="Z3016"/>
      <c r="AA3016">
        <v>1425.2546487711147</v>
      </c>
      <c r="AB3016">
        <v>38.248359218433869</v>
      </c>
      <c r="AC3016">
        <v>201.30715378123088</v>
      </c>
      <c r="AD3016">
        <v>335.17641104574943</v>
      </c>
      <c r="AE3016">
        <v>253.3963654680278</v>
      </c>
      <c r="AF3016"/>
      <c r="AG3016">
        <v>2934.0517663614401</v>
      </c>
      <c r="AH3016">
        <v>506.61260281315236</v>
      </c>
      <c r="AI3016">
        <v>0</v>
      </c>
      <c r="AJ3016">
        <v>2794.2575776427602</v>
      </c>
      <c r="AK3016">
        <v>216.15398918297728</v>
      </c>
      <c r="AL3016">
        <v>12725.9365234375</v>
      </c>
      <c r="AM3016">
        <v>10407.8095703125</v>
      </c>
      <c r="AN3016">
        <v>2318.1259765625</v>
      </c>
      <c r="AO3016" s="5" t="s">
        <v>3439</v>
      </c>
    </row>
    <row r="3017" spans="1:41" ht="15" x14ac:dyDescent="0.25">
      <c r="A3017">
        <v>2021</v>
      </c>
      <c r="B3017" s="5" t="s">
        <v>1806</v>
      </c>
      <c r="C3017" s="5" t="s">
        <v>474</v>
      </c>
      <c r="D3017" s="5" t="s">
        <v>153</v>
      </c>
      <c r="E3017" s="5" t="s">
        <v>409</v>
      </c>
      <c r="F3017" s="5" t="s">
        <v>481</v>
      </c>
      <c r="G3017" s="5" t="s">
        <v>94</v>
      </c>
      <c r="H3017" s="5" t="s">
        <v>319</v>
      </c>
      <c r="I3017">
        <v>206.37148166119388</v>
      </c>
      <c r="J3017"/>
      <c r="K3017"/>
      <c r="L3017"/>
      <c r="M3017">
        <v>262.51513269156095</v>
      </c>
      <c r="N3017">
        <v>194.8354500445179</v>
      </c>
      <c r="O3017">
        <v>358.90740797674351</v>
      </c>
      <c r="P3017"/>
      <c r="Q3017">
        <v>136.51299624829707</v>
      </c>
      <c r="R3017"/>
      <c r="S3017">
        <v>1002.8898428607289</v>
      </c>
      <c r="T3017"/>
      <c r="U3017"/>
      <c r="V3017">
        <v>309.6858205970758</v>
      </c>
      <c r="W3017">
        <v>142.28115101935188</v>
      </c>
      <c r="X3017">
        <v>144.36537042669741</v>
      </c>
      <c r="Y3017">
        <v>3047.6366185910906</v>
      </c>
      <c r="Z3017">
        <v>246938.6258829108</v>
      </c>
      <c r="AA3017">
        <v>1352.829671586009</v>
      </c>
      <c r="AB3017">
        <v>32.814391586445119</v>
      </c>
      <c r="AC3017">
        <v>194.88672253137173</v>
      </c>
      <c r="AD3017">
        <v>365.14932052632759</v>
      </c>
      <c r="AE3017">
        <v>258.15797547631314</v>
      </c>
      <c r="AF3017"/>
      <c r="AG3017">
        <v>5031.881859833944</v>
      </c>
      <c r="AH3017">
        <v>653.66676579373927</v>
      </c>
      <c r="AI3017">
        <v>0</v>
      </c>
      <c r="AJ3017">
        <v>3305.3933429552826</v>
      </c>
      <c r="AK3017"/>
      <c r="AL3017">
        <v>263939.40625</v>
      </c>
      <c r="AM3017">
        <v>260976.8125</v>
      </c>
      <c r="AN3017">
        <v>2962.58935546875</v>
      </c>
      <c r="AO3017" s="5" t="s">
        <v>3440</v>
      </c>
    </row>
    <row r="3018" spans="1:41" ht="15" x14ac:dyDescent="0.25">
      <c r="A3018">
        <v>2021</v>
      </c>
      <c r="B3018" s="5" t="s">
        <v>803</v>
      </c>
      <c r="C3018" s="5" t="s">
        <v>474</v>
      </c>
      <c r="D3018" s="5" t="s">
        <v>153</v>
      </c>
      <c r="E3018" s="5" t="s">
        <v>409</v>
      </c>
      <c r="F3018" s="5" t="s">
        <v>481</v>
      </c>
      <c r="G3018" s="5" t="s">
        <v>94</v>
      </c>
      <c r="H3018" s="5" t="s">
        <v>319</v>
      </c>
      <c r="I3018">
        <v>36.086360721249967</v>
      </c>
      <c r="J3018"/>
      <c r="K3018">
        <v>81.634</v>
      </c>
      <c r="L3018"/>
      <c r="M3018">
        <v>238</v>
      </c>
      <c r="N3018">
        <v>128.78399999999999</v>
      </c>
      <c r="O3018">
        <v>320</v>
      </c>
      <c r="P3018">
        <v>21</v>
      </c>
      <c r="Q3018">
        <v>88</v>
      </c>
      <c r="R3018"/>
      <c r="S3018">
        <v>430.24363076343872</v>
      </c>
      <c r="T3018">
        <v>250</v>
      </c>
      <c r="U3018"/>
      <c r="V3018">
        <v>272</v>
      </c>
      <c r="W3018">
        <v>84</v>
      </c>
      <c r="X3018">
        <v>100</v>
      </c>
      <c r="Y3018">
        <v>1360</v>
      </c>
      <c r="Z3018">
        <v>168.4433071638862</v>
      </c>
      <c r="AA3018"/>
      <c r="AB3018"/>
      <c r="AC3018">
        <v>156.06</v>
      </c>
      <c r="AD3018">
        <v>303</v>
      </c>
      <c r="AE3018">
        <v>265</v>
      </c>
      <c r="AF3018"/>
      <c r="AG3018">
        <v>2496.1473436631741</v>
      </c>
      <c r="AH3018">
        <v>464.56601660000001</v>
      </c>
      <c r="AI3018"/>
      <c r="AJ3018">
        <v>1346.4359904596349</v>
      </c>
      <c r="AK3018">
        <v>200</v>
      </c>
      <c r="AL3018">
        <v>8809.400390625</v>
      </c>
      <c r="AM3018">
        <v>6337.95703125</v>
      </c>
      <c r="AN3018">
        <v>2471.443603515625</v>
      </c>
      <c r="AO3018" s="5" t="s">
        <v>1376</v>
      </c>
    </row>
    <row r="3019" spans="1:41" ht="15" x14ac:dyDescent="0.25">
      <c r="A3019">
        <v>2021</v>
      </c>
      <c r="B3019" s="5" t="s">
        <v>1806</v>
      </c>
      <c r="C3019" s="5" t="s">
        <v>474</v>
      </c>
      <c r="D3019" s="5" t="s">
        <v>153</v>
      </c>
      <c r="E3019" s="5" t="s">
        <v>409</v>
      </c>
      <c r="F3019" s="5" t="s">
        <v>482</v>
      </c>
      <c r="G3019" s="5" t="s">
        <v>94</v>
      </c>
      <c r="H3019" s="5" t="s">
        <v>319</v>
      </c>
      <c r="I3019"/>
      <c r="J3019"/>
      <c r="K3019"/>
      <c r="L3019"/>
      <c r="M3019"/>
      <c r="N3019"/>
      <c r="O3019">
        <v>20.508994741528198</v>
      </c>
      <c r="P3019"/>
      <c r="Q3019">
        <v>0</v>
      </c>
      <c r="R3019"/>
      <c r="S3019">
        <v>0</v>
      </c>
      <c r="T3019"/>
      <c r="U3019"/>
      <c r="V3019"/>
      <c r="W3019"/>
      <c r="X3019">
        <v>106.12903913133736</v>
      </c>
      <c r="Y3019"/>
      <c r="Z3019"/>
      <c r="AA3019">
        <v>588.60814908185932</v>
      </c>
      <c r="AB3019">
        <v>0</v>
      </c>
      <c r="AC3019"/>
      <c r="AD3019"/>
      <c r="AE3019"/>
      <c r="AF3019"/>
      <c r="AG3019"/>
      <c r="AH3019">
        <v>127.66849226601305</v>
      </c>
      <c r="AI3019">
        <v>0</v>
      </c>
      <c r="AJ3019"/>
      <c r="AK3019"/>
      <c r="AL3019">
        <v>842.9146728515625</v>
      </c>
      <c r="AM3019">
        <v>588.608154296875</v>
      </c>
      <c r="AN3019">
        <v>254.3065185546875</v>
      </c>
      <c r="AO3019" s="5" t="s">
        <v>3444</v>
      </c>
    </row>
    <row r="3020" spans="1:41" ht="15" x14ac:dyDescent="0.25">
      <c r="A3020">
        <v>2021</v>
      </c>
      <c r="B3020" s="5" t="s">
        <v>1807</v>
      </c>
      <c r="C3020" s="5" t="s">
        <v>474</v>
      </c>
      <c r="D3020" s="5" t="s">
        <v>153</v>
      </c>
      <c r="E3020" s="5" t="s">
        <v>409</v>
      </c>
      <c r="F3020" s="5" t="s">
        <v>482</v>
      </c>
      <c r="G3020" s="5" t="s">
        <v>94</v>
      </c>
      <c r="H3020" s="5" t="s">
        <v>319</v>
      </c>
      <c r="I3020"/>
      <c r="J3020"/>
      <c r="K3020"/>
      <c r="L3020"/>
      <c r="M3020">
        <v>12.078429226873853</v>
      </c>
      <c r="N3020"/>
      <c r="O3020">
        <v>20.130715378123089</v>
      </c>
      <c r="P3020"/>
      <c r="Q3020">
        <v>0</v>
      </c>
      <c r="R3020"/>
      <c r="S3020"/>
      <c r="T3020"/>
      <c r="U3020"/>
      <c r="V3020">
        <v>0</v>
      </c>
      <c r="W3020"/>
      <c r="X3020">
        <v>103.67318419733391</v>
      </c>
      <c r="Y3020"/>
      <c r="Z3020"/>
      <c r="AA3020">
        <v>487.16331215057875</v>
      </c>
      <c r="AB3020">
        <v>0</v>
      </c>
      <c r="AC3020"/>
      <c r="AD3020"/>
      <c r="AE3020"/>
      <c r="AF3020"/>
      <c r="AG3020">
        <v>0</v>
      </c>
      <c r="AH3020">
        <v>135.88232880233085</v>
      </c>
      <c r="AI3020">
        <v>0</v>
      </c>
      <c r="AJ3020"/>
      <c r="AK3020"/>
      <c r="AL3020">
        <v>758.927978515625</v>
      </c>
      <c r="AM3020">
        <v>487.16329956054687</v>
      </c>
      <c r="AN3020">
        <v>271.7646484375</v>
      </c>
      <c r="AO3020" s="5" t="s">
        <v>3442</v>
      </c>
    </row>
    <row r="3021" spans="1:41" ht="15" x14ac:dyDescent="0.25">
      <c r="A3021">
        <v>2021</v>
      </c>
      <c r="B3021" s="5" t="s">
        <v>1808</v>
      </c>
      <c r="C3021" s="5" t="s">
        <v>474</v>
      </c>
      <c r="D3021" s="5" t="s">
        <v>153</v>
      </c>
      <c r="E3021" s="5" t="s">
        <v>409</v>
      </c>
      <c r="F3021" s="5" t="s">
        <v>482</v>
      </c>
      <c r="G3021" s="5" t="s">
        <v>94</v>
      </c>
      <c r="H3021" s="5" t="s">
        <v>319</v>
      </c>
      <c r="I3021"/>
      <c r="J3021"/>
      <c r="K3021"/>
      <c r="L3021"/>
      <c r="M3021">
        <v>12.047035034649051</v>
      </c>
      <c r="N3021">
        <v>0</v>
      </c>
      <c r="O3021"/>
      <c r="P3021">
        <v>0</v>
      </c>
      <c r="Q3021">
        <v>0</v>
      </c>
      <c r="R3021"/>
      <c r="S3021"/>
      <c r="T3021"/>
      <c r="U3021"/>
      <c r="V3021">
        <v>0</v>
      </c>
      <c r="W3021"/>
      <c r="X3021">
        <v>50.195979311037711</v>
      </c>
      <c r="Y3021">
        <v>0</v>
      </c>
      <c r="Z3021"/>
      <c r="AA3021">
        <v>493.68290685704028</v>
      </c>
      <c r="AB3021">
        <v>0</v>
      </c>
      <c r="AC3021"/>
      <c r="AD3021"/>
      <c r="AE3021"/>
      <c r="AF3021">
        <v>602.35175173245261</v>
      </c>
      <c r="AG3021"/>
      <c r="AH3021">
        <v>10.039195862207542</v>
      </c>
      <c r="AI3021"/>
      <c r="AJ3021">
        <v>0</v>
      </c>
      <c r="AK3021"/>
      <c r="AL3021">
        <v>1168.31689453125</v>
      </c>
      <c r="AM3021">
        <v>1096.03466796875</v>
      </c>
      <c r="AN3021">
        <v>72.282211303710938</v>
      </c>
      <c r="AO3021" s="5" t="s">
        <v>3443</v>
      </c>
    </row>
    <row r="3022" spans="1:41" ht="15" x14ac:dyDescent="0.25">
      <c r="A3022">
        <v>2021</v>
      </c>
      <c r="B3022" s="5" t="s">
        <v>803</v>
      </c>
      <c r="C3022" s="5" t="s">
        <v>474</v>
      </c>
      <c r="D3022" s="5" t="s">
        <v>153</v>
      </c>
      <c r="E3022" s="5" t="s">
        <v>409</v>
      </c>
      <c r="F3022" s="5" t="s">
        <v>482</v>
      </c>
      <c r="G3022" s="5" t="s">
        <v>94</v>
      </c>
      <c r="H3022" s="5" t="s">
        <v>319</v>
      </c>
      <c r="I3022">
        <v>0</v>
      </c>
      <c r="J3022"/>
      <c r="K3022"/>
      <c r="L3022"/>
      <c r="M3022">
        <v>0</v>
      </c>
      <c r="N3022">
        <v>0</v>
      </c>
      <c r="O3022">
        <v>20</v>
      </c>
      <c r="P3022">
        <v>0</v>
      </c>
      <c r="Q3022">
        <v>0</v>
      </c>
      <c r="R3022"/>
      <c r="S3022"/>
      <c r="T3022"/>
      <c r="U3022"/>
      <c r="V3022">
        <v>0</v>
      </c>
      <c r="W3022"/>
      <c r="X3022">
        <v>45</v>
      </c>
      <c r="Y3022"/>
      <c r="Z3022"/>
      <c r="AA3022"/>
      <c r="AB3022"/>
      <c r="AC3022">
        <v>0</v>
      </c>
      <c r="AD3022"/>
      <c r="AE3022"/>
      <c r="AF3022"/>
      <c r="AG3022"/>
      <c r="AH3022">
        <v>10.042</v>
      </c>
      <c r="AI3022"/>
      <c r="AJ3022">
        <v>0</v>
      </c>
      <c r="AK3022"/>
      <c r="AL3022">
        <v>75.041999816894531</v>
      </c>
      <c r="AM3022">
        <v>0</v>
      </c>
      <c r="AN3022">
        <v>75.041999816894531</v>
      </c>
      <c r="AO3022" s="5" t="s">
        <v>1377</v>
      </c>
    </row>
    <row r="3023" spans="1:41" ht="15" x14ac:dyDescent="0.25">
      <c r="A3023">
        <v>2021</v>
      </c>
      <c r="B3023" s="5" t="s">
        <v>1808</v>
      </c>
      <c r="C3023" s="5" t="s">
        <v>474</v>
      </c>
      <c r="D3023" s="5" t="s">
        <v>153</v>
      </c>
      <c r="E3023" s="5" t="s">
        <v>483</v>
      </c>
      <c r="F3023" s="5" t="s">
        <v>483</v>
      </c>
      <c r="G3023" s="5" t="s">
        <v>94</v>
      </c>
      <c r="H3023" s="5" t="s">
        <v>319</v>
      </c>
      <c r="I3023">
        <v>4767.4845610790871</v>
      </c>
      <c r="J3023">
        <v>11056.620717292004</v>
      </c>
      <c r="K3023">
        <v>983.75003859791013</v>
      </c>
      <c r="L3023">
        <v>1426.3069809128708</v>
      </c>
      <c r="M3023">
        <v>4084.2907153102256</v>
      </c>
      <c r="N3023">
        <v>5776.2129703744913</v>
      </c>
      <c r="O3023">
        <v>5612.461164173671</v>
      </c>
      <c r="P3023">
        <v>2677.2788544427494</v>
      </c>
      <c r="Q3023">
        <v>1549.1436383367379</v>
      </c>
      <c r="R3023">
        <v>3188.1556772131803</v>
      </c>
      <c r="S3023">
        <v>3808.935441009146</v>
      </c>
      <c r="T3023">
        <v>6259.4386200864028</v>
      </c>
      <c r="U3023">
        <v>752.94948792072728</v>
      </c>
      <c r="V3023">
        <v>5752.4592290449218</v>
      </c>
      <c r="W3023">
        <v>1927.8267814197143</v>
      </c>
      <c r="X3023">
        <v>7268.377804238261</v>
      </c>
      <c r="Y3023">
        <v>25946.301705875394</v>
      </c>
      <c r="Z3023">
        <v>4023.9602327945076</v>
      </c>
      <c r="AA3023">
        <v>45072.114923107976</v>
      </c>
      <c r="AB3023">
        <v>832.24933697700533</v>
      </c>
      <c r="AC3023">
        <v>3490.8884164623937</v>
      </c>
      <c r="AD3023">
        <v>8619.0071163640005</v>
      </c>
      <c r="AE3023">
        <v>5893.0079711158278</v>
      </c>
      <c r="AF3023">
        <v>7130.7710378453203</v>
      </c>
      <c r="AG3023">
        <v>41123.313335516075</v>
      </c>
      <c r="AH3023">
        <v>7766.8793881721904</v>
      </c>
      <c r="AI3023">
        <v>2146.3800753399728</v>
      </c>
      <c r="AJ3023">
        <v>21737.386767242795</v>
      </c>
      <c r="AK3023">
        <v>4676.2835746822984</v>
      </c>
      <c r="AL3023">
        <v>245350.234375</v>
      </c>
      <c r="AM3023">
        <v>191364.375</v>
      </c>
      <c r="AN3023">
        <v>53985.87890625</v>
      </c>
      <c r="AO3023" s="5" t="s">
        <v>3445</v>
      </c>
    </row>
    <row r="3024" spans="1:41" ht="15" x14ac:dyDescent="0.25">
      <c r="A3024">
        <v>2021</v>
      </c>
      <c r="B3024" s="5" t="s">
        <v>1806</v>
      </c>
      <c r="C3024" s="5" t="s">
        <v>474</v>
      </c>
      <c r="D3024" s="5" t="s">
        <v>153</v>
      </c>
      <c r="E3024" s="5" t="s">
        <v>483</v>
      </c>
      <c r="F3024" s="5" t="s">
        <v>483</v>
      </c>
      <c r="G3024" s="5" t="s">
        <v>94</v>
      </c>
      <c r="H3024" s="5" t="s">
        <v>319</v>
      </c>
      <c r="I3024">
        <v>4899.7514300156763</v>
      </c>
      <c r="J3024">
        <v>12235.762443771297</v>
      </c>
      <c r="K3024">
        <v>904.44666810139358</v>
      </c>
      <c r="L3024">
        <v>1442.2950551979707</v>
      </c>
      <c r="M3024">
        <v>3472.3613805567807</v>
      </c>
      <c r="N3024">
        <v>4006.4321227575338</v>
      </c>
      <c r="O3024">
        <v>4814.4865155737452</v>
      </c>
      <c r="P3024">
        <v>2212.9205326108927</v>
      </c>
      <c r="Q3024">
        <v>1436.9258003746384</v>
      </c>
      <c r="R3024">
        <v>3001.9560988617486</v>
      </c>
      <c r="S3024">
        <v>3524.4707463316208</v>
      </c>
      <c r="T3024">
        <v>5404.1201143926801</v>
      </c>
      <c r="U3024">
        <v>800.66716455230244</v>
      </c>
      <c r="V3024">
        <v>4258.6927580783304</v>
      </c>
      <c r="W3024">
        <v>1719.6074275955443</v>
      </c>
      <c r="X3024">
        <v>6317.7958301277622</v>
      </c>
      <c r="Y3024">
        <v>26850.375915608718</v>
      </c>
      <c r="Z3024">
        <v>3261.9556136400602</v>
      </c>
      <c r="AA3024">
        <v>44440.088532824084</v>
      </c>
      <c r="AB3024">
        <v>824.46158860943365</v>
      </c>
      <c r="AC3024">
        <v>3257.2662319924098</v>
      </c>
      <c r="AD3024">
        <v>7674.6217108943856</v>
      </c>
      <c r="AE3024">
        <v>5378.8956669693871</v>
      </c>
      <c r="AF3024">
        <v>7569.2897830671691</v>
      </c>
      <c r="AG3024">
        <v>35961.7204821876</v>
      </c>
      <c r="AH3024">
        <v>7729.8888269444888</v>
      </c>
      <c r="AI3024">
        <v>2167.8007441795307</v>
      </c>
      <c r="AJ3024">
        <v>14664.894986352478</v>
      </c>
      <c r="AK3024">
        <v>5150.8340293348074</v>
      </c>
      <c r="AL3024">
        <v>225384.796875</v>
      </c>
      <c r="AM3024">
        <v>175679.890625</v>
      </c>
      <c r="AN3024">
        <v>49704.8984375</v>
      </c>
      <c r="AO3024" s="5" t="s">
        <v>3447</v>
      </c>
    </row>
    <row r="3025" spans="1:41" ht="15" x14ac:dyDescent="0.25">
      <c r="A3025">
        <v>2021</v>
      </c>
      <c r="B3025" s="5" t="s">
        <v>1807</v>
      </c>
      <c r="C3025" s="5" t="s">
        <v>474</v>
      </c>
      <c r="D3025" s="5" t="s">
        <v>153</v>
      </c>
      <c r="E3025" s="5" t="s">
        <v>483</v>
      </c>
      <c r="F3025" s="5" t="s">
        <v>483</v>
      </c>
      <c r="G3025" s="5" t="s">
        <v>94</v>
      </c>
      <c r="H3025" s="5" t="s">
        <v>319</v>
      </c>
      <c r="I3025">
        <v>4838.2583637701309</v>
      </c>
      <c r="J3025">
        <v>10140.870774466233</v>
      </c>
      <c r="K3025">
        <v>845.59069945806039</v>
      </c>
      <c r="L3025">
        <v>1657.7644113884364</v>
      </c>
      <c r="M3025">
        <v>3950.7271166966289</v>
      </c>
      <c r="N3025">
        <v>4199.2672278764767</v>
      </c>
      <c r="O3025">
        <v>4492.1449797697132</v>
      </c>
      <c r="P3025">
        <v>2334.0687024736903</v>
      </c>
      <c r="Q3025">
        <v>1638.6107484341301</v>
      </c>
      <c r="R3025">
        <v>2898.7735647690292</v>
      </c>
      <c r="S3025">
        <v>3515.099752983117</v>
      </c>
      <c r="T3025">
        <v>5837.9074596556957</v>
      </c>
      <c r="U3025">
        <v>754.91165046872038</v>
      </c>
      <c r="V3025">
        <v>4783.0579738420456</v>
      </c>
      <c r="W3025">
        <v>1714.4978000028318</v>
      </c>
      <c r="X3025">
        <v>7940.5802252845151</v>
      </c>
      <c r="Y3025">
        <v>26698.361270235746</v>
      </c>
      <c r="Z3025">
        <v>3423.2281500498311</v>
      </c>
      <c r="AA3025">
        <v>44476.890908299589</v>
      </c>
      <c r="AB3025">
        <v>833.41161665429581</v>
      </c>
      <c r="AC3025">
        <v>3531.9340130916958</v>
      </c>
      <c r="AD3025">
        <v>8143.8113764398913</v>
      </c>
      <c r="AE3025">
        <v>5502.7310486099459</v>
      </c>
      <c r="AF3025">
        <v>6852.6024224638959</v>
      </c>
      <c r="AG3025">
        <v>35704.843330408017</v>
      </c>
      <c r="AH3025">
        <v>7550.5093497599037</v>
      </c>
      <c r="AI3025">
        <v>2116.7447220096428</v>
      </c>
      <c r="AJ3025">
        <v>14133.73113299029</v>
      </c>
      <c r="AK3025">
        <v>4852.6316673899455</v>
      </c>
      <c r="AL3025">
        <v>225363.578125</v>
      </c>
      <c r="AM3025">
        <v>173569.90625</v>
      </c>
      <c r="AN3025">
        <v>51793.66015625</v>
      </c>
      <c r="AO3025" s="5" t="s">
        <v>3446</v>
      </c>
    </row>
    <row r="3026" spans="1:41" ht="15" x14ac:dyDescent="0.25">
      <c r="A3026">
        <v>2021</v>
      </c>
      <c r="B3026" s="5" t="s">
        <v>803</v>
      </c>
      <c r="C3026" s="5" t="s">
        <v>474</v>
      </c>
      <c r="D3026" s="5" t="s">
        <v>153</v>
      </c>
      <c r="E3026" s="5" t="s">
        <v>483</v>
      </c>
      <c r="F3026" s="5" t="s">
        <v>483</v>
      </c>
      <c r="G3026" s="5" t="s">
        <v>94</v>
      </c>
      <c r="H3026" s="5" t="s">
        <v>319</v>
      </c>
      <c r="I3026">
        <v>4964.2814020117694</v>
      </c>
      <c r="J3026">
        <v>13474.074738333569</v>
      </c>
      <c r="K3026">
        <v>1012.1884240000001</v>
      </c>
      <c r="L3026">
        <v>1272.8900000000001</v>
      </c>
      <c r="M3026">
        <v>3920</v>
      </c>
      <c r="N3026">
        <v>5960.8996868000004</v>
      </c>
      <c r="O3026">
        <v>4486.4159999999993</v>
      </c>
      <c r="P3026">
        <v>2927.9</v>
      </c>
      <c r="Q3026">
        <v>1600.0990299527309</v>
      </c>
      <c r="R3026">
        <v>3037.0734683501851</v>
      </c>
      <c r="S3026">
        <v>4393.9564913781869</v>
      </c>
      <c r="T3026">
        <v>6000</v>
      </c>
      <c r="U3026">
        <v>710.15707571908717</v>
      </c>
      <c r="V3026">
        <v>6235</v>
      </c>
      <c r="W3026">
        <v>1925</v>
      </c>
      <c r="X3026">
        <v>5758.8235294117649</v>
      </c>
      <c r="Y3026">
        <v>26880</v>
      </c>
      <c r="Z3026">
        <v>3988.801906329114</v>
      </c>
      <c r="AA3026">
        <v>44508.511689293911</v>
      </c>
      <c r="AB3026">
        <v>653</v>
      </c>
      <c r="AC3026">
        <v>3571.5346300000001</v>
      </c>
      <c r="AD3026">
        <v>8831.3804342399999</v>
      </c>
      <c r="AE3026">
        <v>5693</v>
      </c>
      <c r="AF3026">
        <v>6932.5416315942402</v>
      </c>
      <c r="AG3026">
        <v>43974.360388110297</v>
      </c>
      <c r="AH3026">
        <v>7625.550406150357</v>
      </c>
      <c r="AI3026">
        <v>2764</v>
      </c>
      <c r="AJ3026">
        <v>14250.648948738761</v>
      </c>
      <c r="AK3026">
        <v>4451.6260400000001</v>
      </c>
      <c r="AL3026">
        <v>241803.71875</v>
      </c>
      <c r="AM3026">
        <v>189981.78125</v>
      </c>
      <c r="AN3026">
        <v>51821.94140625</v>
      </c>
      <c r="AO3026" s="5" t="s">
        <v>1378</v>
      </c>
    </row>
    <row r="3027" spans="1:41" ht="15" x14ac:dyDescent="0.25">
      <c r="A3027">
        <v>2021</v>
      </c>
      <c r="B3027" s="5" t="s">
        <v>1807</v>
      </c>
      <c r="C3027" s="5" t="s">
        <v>474</v>
      </c>
      <c r="D3027" s="5" t="s">
        <v>153</v>
      </c>
      <c r="E3027" s="5" t="s">
        <v>483</v>
      </c>
      <c r="F3027" s="5" t="s">
        <v>483</v>
      </c>
      <c r="G3027" s="5" t="s">
        <v>97</v>
      </c>
      <c r="H3027" s="5" t="s">
        <v>319</v>
      </c>
      <c r="I3027">
        <v>5462.3204040682413</v>
      </c>
      <c r="J3027">
        <v>11801.79975</v>
      </c>
      <c r="K3027">
        <v>981.90445980751724</v>
      </c>
      <c r="L3027">
        <v>1888.1207999999999</v>
      </c>
      <c r="M3027">
        <v>4513.8348030478428</v>
      </c>
      <c r="N3027">
        <v>4959</v>
      </c>
      <c r="O3027">
        <v>5634</v>
      </c>
      <c r="P3027">
        <v>2692.468380089118</v>
      </c>
      <c r="Q3027">
        <v>2026.4509943390369</v>
      </c>
      <c r="R3027">
        <v>3446.1987816046831</v>
      </c>
      <c r="S3027">
        <v>4347.0832816399543</v>
      </c>
      <c r="T3027">
        <v>7379.2197240461237</v>
      </c>
      <c r="U3027">
        <v>861.52546190907651</v>
      </c>
      <c r="V3027">
        <v>5458</v>
      </c>
      <c r="W3027">
        <v>1918.265649289624</v>
      </c>
      <c r="X3027">
        <v>9730.3321644148218</v>
      </c>
      <c r="Y3027">
        <v>32753.070000000011</v>
      </c>
      <c r="Z3027">
        <v>4234.2449999999999</v>
      </c>
      <c r="AA3027">
        <v>51536.645522132938</v>
      </c>
      <c r="AB3027">
        <v>828</v>
      </c>
      <c r="AC3027">
        <v>4239.7904345293673</v>
      </c>
      <c r="AD3027">
        <v>10574.92538183943</v>
      </c>
      <c r="AE3027">
        <v>6156.7299461162884</v>
      </c>
      <c r="AF3027">
        <v>7805.0399646262449</v>
      </c>
      <c r="AG3027">
        <v>42712</v>
      </c>
      <c r="AH3027">
        <v>9616.8336843694779</v>
      </c>
      <c r="AI3027">
        <v>2368.3195677121921</v>
      </c>
      <c r="AJ3027">
        <v>17902.089898932689</v>
      </c>
      <c r="AK3027">
        <v>6230.2908841057233</v>
      </c>
      <c r="AL3027">
        <v>270058.5</v>
      </c>
      <c r="AM3027">
        <v>205935.515625</v>
      </c>
      <c r="AN3027">
        <v>64123.0078125</v>
      </c>
      <c r="AO3027" s="5" t="s">
        <v>3449</v>
      </c>
    </row>
    <row r="3028" spans="1:41" ht="15" x14ac:dyDescent="0.25">
      <c r="A3028">
        <v>2021</v>
      </c>
      <c r="B3028" s="5" t="s">
        <v>803</v>
      </c>
      <c r="C3028" s="5" t="s">
        <v>474</v>
      </c>
      <c r="D3028" s="5" t="s">
        <v>153</v>
      </c>
      <c r="E3028" s="5" t="s">
        <v>483</v>
      </c>
      <c r="F3028" s="5" t="s">
        <v>483</v>
      </c>
      <c r="G3028" s="5" t="s">
        <v>97</v>
      </c>
      <c r="H3028" s="5" t="s">
        <v>319</v>
      </c>
      <c r="I3028">
        <v>5347.940945167973</v>
      </c>
      <c r="J3028">
        <v>14888.852585858591</v>
      </c>
      <c r="K3028">
        <v>1082.747312960207</v>
      </c>
      <c r="L3028">
        <v>1398.484328224537</v>
      </c>
      <c r="M3028">
        <v>4243.1753760000001</v>
      </c>
      <c r="N3028">
        <v>6454.3305501789309</v>
      </c>
      <c r="O3028">
        <v>5333.5999999999995</v>
      </c>
      <c r="P3028">
        <v>3248.5050500000002</v>
      </c>
      <c r="Q3028">
        <v>1732.907249438807</v>
      </c>
      <c r="R3028">
        <v>3217.0874757788538</v>
      </c>
      <c r="S3028">
        <v>4691.1712545611872</v>
      </c>
      <c r="T3028">
        <v>6279.7850493474998</v>
      </c>
      <c r="U3028">
        <v>738.99230072315572</v>
      </c>
      <c r="V3028">
        <v>154</v>
      </c>
      <c r="W3028">
        <v>2091.865234075924</v>
      </c>
      <c r="X3028">
        <v>6358.2065078400001</v>
      </c>
      <c r="Y3028">
        <v>29285.96134999999</v>
      </c>
      <c r="Z3028">
        <v>4330.3104464959661</v>
      </c>
      <c r="AA3028">
        <v>49050.843010568817</v>
      </c>
      <c r="AB3028">
        <v>653</v>
      </c>
      <c r="AC3028">
        <v>3874.6473099999998</v>
      </c>
      <c r="AD3028">
        <v>9587.4951550462338</v>
      </c>
      <c r="AE3028">
        <v>6209.9133019200008</v>
      </c>
      <c r="AF3028">
        <v>7616.5661027651277</v>
      </c>
      <c r="AG3028">
        <v>48837.3561252449</v>
      </c>
      <c r="AH3028">
        <v>8439.879410415062</v>
      </c>
      <c r="AI3028">
        <v>2991.8424902400011</v>
      </c>
      <c r="AJ3028">
        <v>15733.86793744472</v>
      </c>
      <c r="AK3028">
        <v>4818.5831899894474</v>
      </c>
      <c r="AL3028">
        <v>258691.90625</v>
      </c>
      <c r="AM3028">
        <v>202120.578125</v>
      </c>
      <c r="AN3028">
        <v>56571.3515625</v>
      </c>
      <c r="AO3028" s="5" t="s">
        <v>1379</v>
      </c>
    </row>
    <row r="3029" spans="1:41" ht="15" x14ac:dyDescent="0.25">
      <c r="A3029">
        <v>2021</v>
      </c>
      <c r="B3029" s="5" t="s">
        <v>1806</v>
      </c>
      <c r="C3029" s="5" t="s">
        <v>474</v>
      </c>
      <c r="D3029" s="5" t="s">
        <v>153</v>
      </c>
      <c r="E3029" s="5" t="s">
        <v>483</v>
      </c>
      <c r="F3029" s="5" t="s">
        <v>483</v>
      </c>
      <c r="G3029" s="5" t="s">
        <v>97</v>
      </c>
      <c r="H3029" s="5" t="s">
        <v>319</v>
      </c>
      <c r="I3029">
        <v>5555.9869760000011</v>
      </c>
      <c r="J3029">
        <v>11675.2385459338</v>
      </c>
      <c r="K3029">
        <v>1094</v>
      </c>
      <c r="L3029">
        <v>1647.9389193796869</v>
      </c>
      <c r="M3029">
        <v>3978.766071739894</v>
      </c>
      <c r="N3029">
        <v>4760.3001205712462</v>
      </c>
      <c r="O3029">
        <v>5634</v>
      </c>
      <c r="P3029">
        <v>2561.5459999999998</v>
      </c>
      <c r="Q3029">
        <v>1673.852456312919</v>
      </c>
      <c r="R3029">
        <v>3441.6983694139781</v>
      </c>
      <c r="S3029">
        <v>4085.5129353576472</v>
      </c>
      <c r="T3029">
        <v>6420.9832698772661</v>
      </c>
      <c r="U3029">
        <v>673</v>
      </c>
      <c r="V3029">
        <v>4936</v>
      </c>
      <c r="W3029">
        <v>1928.135383017423</v>
      </c>
      <c r="X3029">
        <v>7803.8019543688679</v>
      </c>
      <c r="Y3029">
        <v>36303</v>
      </c>
      <c r="Z3029">
        <v>3560.8114</v>
      </c>
      <c r="AA3029">
        <v>51611.259313279872</v>
      </c>
      <c r="AB3029">
        <v>804</v>
      </c>
      <c r="AC3029">
        <v>3855.0905270677499</v>
      </c>
      <c r="AD3029">
        <v>8868.7201318500011</v>
      </c>
      <c r="AE3029">
        <v>6262.4811623082869</v>
      </c>
      <c r="AF3029">
        <v>8648.5266524520248</v>
      </c>
      <c r="AG3029">
        <v>41852.499797960132</v>
      </c>
      <c r="AH3029">
        <v>8894.8960499999994</v>
      </c>
      <c r="AI3029">
        <v>2428.3215014105781</v>
      </c>
      <c r="AJ3029">
        <v>17087.208263464261</v>
      </c>
      <c r="AK3029">
        <v>5581</v>
      </c>
      <c r="AL3029">
        <v>263628.59375</v>
      </c>
      <c r="AM3029">
        <v>206106.4375</v>
      </c>
      <c r="AN3029">
        <v>57522.1328125</v>
      </c>
      <c r="AO3029" s="5" t="s">
        <v>3450</v>
      </c>
    </row>
    <row r="3030" spans="1:41" ht="15" x14ac:dyDescent="0.25">
      <c r="A3030">
        <v>2021</v>
      </c>
      <c r="B3030" s="5" t="s">
        <v>1808</v>
      </c>
      <c r="C3030" s="5" t="s">
        <v>474</v>
      </c>
      <c r="D3030" s="5" t="s">
        <v>153</v>
      </c>
      <c r="E3030" s="5" t="s">
        <v>483</v>
      </c>
      <c r="F3030" s="5" t="s">
        <v>483</v>
      </c>
      <c r="G3030" s="5" t="s">
        <v>97</v>
      </c>
      <c r="H3030" s="5" t="s">
        <v>319</v>
      </c>
      <c r="I3030">
        <v>5347.9999999999991</v>
      </c>
      <c r="J3030">
        <v>12402.924436111351</v>
      </c>
      <c r="K3030">
        <v>1105.6453936657699</v>
      </c>
      <c r="L3030">
        <v>1581.707921276804</v>
      </c>
      <c r="M3030">
        <v>4576.8875493516207</v>
      </c>
      <c r="N3030">
        <v>6420.5767082624416</v>
      </c>
      <c r="O3030">
        <v>5590.5485271999996</v>
      </c>
      <c r="P3030">
        <v>2944.391392074644</v>
      </c>
      <c r="Q3030">
        <v>1721.6025654098551</v>
      </c>
      <c r="R3030">
        <v>3675.778362226873</v>
      </c>
      <c r="S3030">
        <v>4188.90124206572</v>
      </c>
      <c r="T3030">
        <v>6817.618750682358</v>
      </c>
      <c r="U3030">
        <v>844.63280579321213</v>
      </c>
      <c r="V3030">
        <v>6470</v>
      </c>
      <c r="W3030">
        <v>2126.4062214893102</v>
      </c>
      <c r="X3030">
        <v>7993.5450151680016</v>
      </c>
      <c r="Y3030">
        <v>29502.067500000001</v>
      </c>
      <c r="Z3030">
        <v>4473.267110941978</v>
      </c>
      <c r="AA3030">
        <v>50703.407507740732</v>
      </c>
      <c r="AB3030">
        <v>829</v>
      </c>
      <c r="AC3030">
        <v>3829.3350099999998</v>
      </c>
      <c r="AD3030">
        <v>9588.1090386727992</v>
      </c>
      <c r="AE3030">
        <v>6621.8396296105129</v>
      </c>
      <c r="AF3030">
        <v>7999.0533837754274</v>
      </c>
      <c r="AG3030">
        <v>48199.29888676983</v>
      </c>
      <c r="AH3030">
        <v>8738.2745958298401</v>
      </c>
      <c r="AI3030">
        <v>2360.5247572416001</v>
      </c>
      <c r="AJ3030">
        <v>24437.031652967111</v>
      </c>
      <c r="AK3030">
        <v>5321.7458486647156</v>
      </c>
      <c r="AL3030">
        <v>276412.125</v>
      </c>
      <c r="AM3030">
        <v>217174.90625</v>
      </c>
      <c r="AN3030">
        <v>59237.20703125</v>
      </c>
      <c r="AO3030" s="5" t="s">
        <v>3448</v>
      </c>
    </row>
    <row r="3031" spans="1:41" ht="15" x14ac:dyDescent="0.25">
      <c r="A3031">
        <v>2021</v>
      </c>
      <c r="B3031" s="5" t="s">
        <v>1807</v>
      </c>
      <c r="C3031" s="5" t="s">
        <v>474</v>
      </c>
      <c r="D3031" s="5" t="s">
        <v>153</v>
      </c>
      <c r="E3031" s="5" t="s">
        <v>162</v>
      </c>
      <c r="F3031" s="5" t="s">
        <v>162</v>
      </c>
      <c r="G3031" s="5" t="s">
        <v>94</v>
      </c>
      <c r="H3031" s="5" t="s">
        <v>319</v>
      </c>
      <c r="I3031">
        <v>9498.6890663775957</v>
      </c>
      <c r="J3031">
        <v>9847.8701078438626</v>
      </c>
      <c r="K3031">
        <v>1811.58981815722</v>
      </c>
      <c r="L3031">
        <v>1361.3446601244184</v>
      </c>
      <c r="M3031">
        <v>6445.8185182640937</v>
      </c>
      <c r="N3031">
        <v>6274.7439833609669</v>
      </c>
      <c r="O3031">
        <v>2196.2610477532289</v>
      </c>
      <c r="P3031">
        <v>6604.7981910022854</v>
      </c>
      <c r="Q3031">
        <v>3029.6726644075247</v>
      </c>
      <c r="R3031">
        <v>5219.803909328115</v>
      </c>
      <c r="S3031">
        <v>6220.6870707420203</v>
      </c>
      <c r="T3031">
        <v>6139.8681903275419</v>
      </c>
      <c r="U3031">
        <v>1740.4460908180786</v>
      </c>
      <c r="V3031">
        <v>5496.6918339965096</v>
      </c>
      <c r="W3031">
        <v>2701.9748141247478</v>
      </c>
      <c r="X3031">
        <v>8196.9145918299255</v>
      </c>
      <c r="Y3031">
        <v>30617.811554356311</v>
      </c>
      <c r="Z3031">
        <v>3555.0843357765375</v>
      </c>
      <c r="AA3031">
        <v>33448.520384178082</v>
      </c>
      <c r="AB3031">
        <v>1399.0847187795546</v>
      </c>
      <c r="AC3031">
        <v>6455.9204217640745</v>
      </c>
      <c r="AD3031">
        <v>4839.4239769007909</v>
      </c>
      <c r="AE3031">
        <v>8355.5514626960958</v>
      </c>
      <c r="AF3031">
        <v>27317.390795312345</v>
      </c>
      <c r="AG3031">
        <v>74757.424628197899</v>
      </c>
      <c r="AH3031">
        <v>14846.838069066196</v>
      </c>
      <c r="AI3031">
        <v>2821.3197602439509</v>
      </c>
      <c r="AJ3031">
        <v>19926.394962592065</v>
      </c>
      <c r="AK3031">
        <v>3997.0391081832504</v>
      </c>
      <c r="AL3031">
        <v>315124.96875</v>
      </c>
      <c r="AM3031">
        <v>253508.15625</v>
      </c>
      <c r="AN3031">
        <v>61616.82421875</v>
      </c>
      <c r="AO3031" s="5" t="s">
        <v>3452</v>
      </c>
    </row>
    <row r="3032" spans="1:41" ht="15" x14ac:dyDescent="0.25">
      <c r="A3032">
        <v>2021</v>
      </c>
      <c r="B3032" s="5" t="s">
        <v>803</v>
      </c>
      <c r="C3032" s="5" t="s">
        <v>474</v>
      </c>
      <c r="D3032" s="5" t="s">
        <v>153</v>
      </c>
      <c r="E3032" s="5" t="s">
        <v>162</v>
      </c>
      <c r="F3032" s="5" t="s">
        <v>162</v>
      </c>
      <c r="G3032" s="5" t="s">
        <v>94</v>
      </c>
      <c r="H3032" s="5" t="s">
        <v>319</v>
      </c>
      <c r="I3032">
        <v>16703.18004802346</v>
      </c>
      <c r="J3032">
        <v>5913.7714026546037</v>
      </c>
      <c r="K3032">
        <v>1787.5490542041209</v>
      </c>
      <c r="L3032">
        <v>2646</v>
      </c>
      <c r="M3032">
        <v>8076.9261241674758</v>
      </c>
      <c r="N3032">
        <v>5131.3845723376626</v>
      </c>
      <c r="O3032">
        <v>2152</v>
      </c>
      <c r="P3032">
        <v>8487.0999999999985</v>
      </c>
      <c r="Q3032">
        <v>3194.1958863858958</v>
      </c>
      <c r="R3032">
        <v>5470</v>
      </c>
      <c r="S3032">
        <v>7370.4500975181727</v>
      </c>
      <c r="T3032">
        <v>6200</v>
      </c>
      <c r="U3032">
        <v>1400</v>
      </c>
      <c r="V3032">
        <v>5040</v>
      </c>
      <c r="W3032">
        <v>2870</v>
      </c>
      <c r="X3032">
        <v>8580.3921568627447</v>
      </c>
      <c r="Y3032">
        <v>32781</v>
      </c>
      <c r="Z3032">
        <v>2332.4810000000002</v>
      </c>
      <c r="AA3032">
        <v>45983.509459782646</v>
      </c>
      <c r="AB3032">
        <v>1390</v>
      </c>
      <c r="AC3032">
        <v>7697.3639999999996</v>
      </c>
      <c r="AD3032">
        <v>4848.3029999999999</v>
      </c>
      <c r="AE3032">
        <v>8787</v>
      </c>
      <c r="AF3032">
        <v>28990.13694</v>
      </c>
      <c r="AG3032">
        <v>70718.57283585961</v>
      </c>
      <c r="AH3032">
        <v>17410.913513640859</v>
      </c>
      <c r="AI3032">
        <v>3126</v>
      </c>
      <c r="AJ3032">
        <v>15689.483098196621</v>
      </c>
      <c r="AK3032">
        <v>3941.5492347826089</v>
      </c>
      <c r="AL3032">
        <v>334719.25</v>
      </c>
      <c r="AM3032">
        <v>266965.1875</v>
      </c>
      <c r="AN3032">
        <v>67754.0859375</v>
      </c>
      <c r="AO3032" s="5" t="s">
        <v>1380</v>
      </c>
    </row>
    <row r="3033" spans="1:41" ht="15" x14ac:dyDescent="0.25">
      <c r="A3033">
        <v>2021</v>
      </c>
      <c r="B3033" s="5" t="s">
        <v>1808</v>
      </c>
      <c r="C3033" s="5" t="s">
        <v>474</v>
      </c>
      <c r="D3033" s="5" t="s">
        <v>153</v>
      </c>
      <c r="E3033" s="5" t="s">
        <v>162</v>
      </c>
      <c r="F3033" s="5" t="s">
        <v>162</v>
      </c>
      <c r="G3033" s="5" t="s">
        <v>94</v>
      </c>
      <c r="H3033" s="5" t="s">
        <v>319</v>
      </c>
      <c r="I3033">
        <v>8514.2420107382168</v>
      </c>
      <c r="J3033">
        <v>6964.497977640217</v>
      </c>
      <c r="K3033">
        <v>1639.5615122162044</v>
      </c>
      <c r="L3033">
        <v>2155.6796754940897</v>
      </c>
      <c r="M3033">
        <v>6590.1192371680945</v>
      </c>
      <c r="N3033">
        <v>4667.5491568523657</v>
      </c>
      <c r="O3033">
        <v>2707.5711240373744</v>
      </c>
      <c r="P3033">
        <v>7584.9206772107682</v>
      </c>
      <c r="Q3033">
        <v>4571.3388005799288</v>
      </c>
      <c r="R3033">
        <v>5432.1854364011824</v>
      </c>
      <c r="S3033">
        <v>9402.9911710335855</v>
      </c>
      <c r="T3033">
        <v>5446.2637552475917</v>
      </c>
      <c r="U3033">
        <v>1302.5856631214288</v>
      </c>
      <c r="V3033">
        <v>5055.7390362077185</v>
      </c>
      <c r="W3033">
        <v>2881.2492124535647</v>
      </c>
      <c r="X3033">
        <v>8171.5038640024522</v>
      </c>
      <c r="Y3033">
        <v>30696.849187872001</v>
      </c>
      <c r="Z3033">
        <v>2630.5867070833988</v>
      </c>
      <c r="AA3033">
        <v>38310.237208829203</v>
      </c>
      <c r="AB3033">
        <v>1395.4482248468485</v>
      </c>
      <c r="AC3033">
        <v>6928.0490645094251</v>
      </c>
      <c r="AD3033">
        <v>5254.1788012180441</v>
      </c>
      <c r="AE3033">
        <v>8283.5165548055502</v>
      </c>
      <c r="AF3033">
        <v>28220.179568665404</v>
      </c>
      <c r="AG3033">
        <v>68902.995586013436</v>
      </c>
      <c r="AH3033">
        <v>11814.935174636457</v>
      </c>
      <c r="AI3033">
        <v>2829.0453939700856</v>
      </c>
      <c r="AJ3033">
        <v>16047.181961155209</v>
      </c>
      <c r="AK3033">
        <v>3904.7229358882578</v>
      </c>
      <c r="AL3033">
        <v>308305.90625</v>
      </c>
      <c r="AM3033">
        <v>246268.328125</v>
      </c>
      <c r="AN3033">
        <v>62037.58984375</v>
      </c>
      <c r="AO3033" s="5" t="s">
        <v>3453</v>
      </c>
    </row>
    <row r="3034" spans="1:41" ht="15" x14ac:dyDescent="0.25">
      <c r="A3034">
        <v>2021</v>
      </c>
      <c r="B3034" s="5" t="s">
        <v>1806</v>
      </c>
      <c r="C3034" s="5" t="s">
        <v>474</v>
      </c>
      <c r="D3034" s="5" t="s">
        <v>153</v>
      </c>
      <c r="E3034" s="5" t="s">
        <v>162</v>
      </c>
      <c r="F3034" s="5" t="s">
        <v>162</v>
      </c>
      <c r="G3034" s="5" t="s">
        <v>94</v>
      </c>
      <c r="H3034" s="5" t="s">
        <v>319</v>
      </c>
      <c r="I3034">
        <v>10740.041076336192</v>
      </c>
      <c r="J3034">
        <v>883.93767335986536</v>
      </c>
      <c r="K3034">
        <v>0</v>
      </c>
      <c r="L3034">
        <v>1386.92589664453</v>
      </c>
      <c r="M3034">
        <v>6646.5953160091258</v>
      </c>
      <c r="N3034">
        <v>5316.9568867411854</v>
      </c>
      <c r="O3034">
        <v>2252.9130723568728</v>
      </c>
      <c r="P3034">
        <v>6460.3333435813829</v>
      </c>
      <c r="Q3034">
        <v>4123.496857675932</v>
      </c>
      <c r="R3034">
        <v>5943.4182595039547</v>
      </c>
      <c r="S3034">
        <v>12051.085310121969</v>
      </c>
      <c r="T3034">
        <v>5978.37196715547</v>
      </c>
      <c r="U3034">
        <v>1751.2363539687803</v>
      </c>
      <c r="V3034">
        <v>5807.1218610637097</v>
      </c>
      <c r="W3034">
        <v>1973.9907438720893</v>
      </c>
      <c r="X3034">
        <v>8929.0270152609719</v>
      </c>
      <c r="Y3034">
        <v>36403.465666212556</v>
      </c>
      <c r="Z3034">
        <v>2906.6174241996696</v>
      </c>
      <c r="AA3034">
        <v>39968.07970289098</v>
      </c>
      <c r="AB3034">
        <v>1425.3751345362098</v>
      </c>
      <c r="AC3034">
        <v>6895.9397117388444</v>
      </c>
      <c r="AD3034">
        <v>5645.1369622256598</v>
      </c>
      <c r="AE3034">
        <v>8654.2372612927829</v>
      </c>
      <c r="AF3034">
        <v>27207.699177234445</v>
      </c>
      <c r="AG3034">
        <v>73055.005616088747</v>
      </c>
      <c r="AH3034">
        <v>14746.50984058135</v>
      </c>
      <c r="AI3034">
        <v>2874.3356130251773</v>
      </c>
      <c r="AJ3034">
        <v>22366.010052010712</v>
      </c>
      <c r="AK3034">
        <v>3408.5949260419866</v>
      </c>
      <c r="AL3034">
        <v>325802.46875</v>
      </c>
      <c r="AM3034">
        <v>259870.53125</v>
      </c>
      <c r="AN3034">
        <v>65931.9375</v>
      </c>
      <c r="AO3034" s="5" t="s">
        <v>3451</v>
      </c>
    </row>
    <row r="3035" spans="1:41" ht="15" x14ac:dyDescent="0.25">
      <c r="A3035">
        <v>2021</v>
      </c>
      <c r="B3035" s="5" t="s">
        <v>1807</v>
      </c>
      <c r="C3035" s="5" t="s">
        <v>474</v>
      </c>
      <c r="D3035" s="5" t="s">
        <v>153</v>
      </c>
      <c r="E3035" s="5" t="s">
        <v>162</v>
      </c>
      <c r="F3035" s="5" t="s">
        <v>162</v>
      </c>
      <c r="G3035" s="5" t="s">
        <v>97</v>
      </c>
      <c r="H3035" s="5" t="s">
        <v>319</v>
      </c>
      <c r="I3035">
        <v>10723.876072369119</v>
      </c>
      <c r="J3035">
        <v>11378.771860957069</v>
      </c>
      <c r="K3035">
        <v>2103.6278224565422</v>
      </c>
      <c r="L3035">
        <v>1550.5117320000011</v>
      </c>
      <c r="M3035">
        <v>7364.5582452170511</v>
      </c>
      <c r="N3035">
        <v>7410</v>
      </c>
      <c r="O3035">
        <v>2697</v>
      </c>
      <c r="P3035">
        <v>7618.9746545577109</v>
      </c>
      <c r="Q3035">
        <v>3711.027875273232</v>
      </c>
      <c r="R3035">
        <v>6205.5491643671066</v>
      </c>
      <c r="S3035">
        <v>6960</v>
      </c>
      <c r="T3035">
        <v>6911.3721878857205</v>
      </c>
      <c r="U3035">
        <v>1986.2438490502809</v>
      </c>
      <c r="V3035">
        <v>6273</v>
      </c>
      <c r="W3035">
        <v>3023.1041831448601</v>
      </c>
      <c r="X3035">
        <v>10015.71066328525</v>
      </c>
      <c r="Y3035">
        <v>35553</v>
      </c>
      <c r="Z3035">
        <v>4064.2805760000001</v>
      </c>
      <c r="AA3035">
        <v>38757.75718750948</v>
      </c>
      <c r="AB3035">
        <v>1390</v>
      </c>
      <c r="AC3035">
        <v>7727.1072042227343</v>
      </c>
      <c r="AD3035">
        <v>5927.7814034264784</v>
      </c>
      <c r="AE3035">
        <v>9348.6077099283066</v>
      </c>
      <c r="AF3035">
        <v>31114.212344755269</v>
      </c>
      <c r="AG3035">
        <v>89759</v>
      </c>
      <c r="AH3035">
        <v>18712.717776670939</v>
      </c>
      <c r="AI3035">
        <v>3156.633261196992</v>
      </c>
      <c r="AJ3035">
        <v>25239.203337419811</v>
      </c>
      <c r="AK3035">
        <v>4658.0591738118401</v>
      </c>
      <c r="AL3035">
        <v>371341.6875</v>
      </c>
      <c r="AM3035">
        <v>298421.15625</v>
      </c>
      <c r="AN3035">
        <v>72920.5703125</v>
      </c>
      <c r="AO3035" s="5" t="s">
        <v>3454</v>
      </c>
    </row>
    <row r="3036" spans="1:41" ht="15" x14ac:dyDescent="0.25">
      <c r="A3036">
        <v>2021</v>
      </c>
      <c r="B3036" s="5" t="s">
        <v>803</v>
      </c>
      <c r="C3036" s="5" t="s">
        <v>474</v>
      </c>
      <c r="D3036" s="5" t="s">
        <v>153</v>
      </c>
      <c r="E3036" s="5" t="s">
        <v>162</v>
      </c>
      <c r="F3036" s="5" t="s">
        <v>162</v>
      </c>
      <c r="G3036" s="5" t="s">
        <v>97</v>
      </c>
      <c r="H3036" s="5" t="s">
        <v>319</v>
      </c>
      <c r="I3036">
        <v>18788.75156511848</v>
      </c>
      <c r="J3036">
        <v>6534.7173999333354</v>
      </c>
      <c r="K3036">
        <v>2295.0868541958689</v>
      </c>
      <c r="L3036">
        <v>2907.0772277904011</v>
      </c>
      <c r="M3036">
        <v>8742.7245907430279</v>
      </c>
      <c r="N3036">
        <v>5556.1499018842742</v>
      </c>
      <c r="O3036">
        <v>2542</v>
      </c>
      <c r="P3036">
        <v>9416.4374499999976</v>
      </c>
      <c r="Q3036">
        <v>3459.3141449559248</v>
      </c>
      <c r="R3036">
        <v>5794.2189004962474</v>
      </c>
      <c r="S3036">
        <v>7869</v>
      </c>
      <c r="T3036">
        <v>6411.1613056100005</v>
      </c>
      <c r="U3036">
        <v>1456.8456140000001</v>
      </c>
      <c r="V3036">
        <v>124</v>
      </c>
      <c r="W3036">
        <v>3118.7808944404692</v>
      </c>
      <c r="X3036">
        <v>9473.4462643200022</v>
      </c>
      <c r="Y3036">
        <v>35878</v>
      </c>
      <c r="Z3036">
        <v>2532.1806090512791</v>
      </c>
      <c r="AA3036">
        <v>50676.372180949642</v>
      </c>
      <c r="AB3036">
        <v>1390</v>
      </c>
      <c r="AC3036">
        <v>8350.6319199999998</v>
      </c>
      <c r="AD3036">
        <v>5263.399291743488</v>
      </c>
      <c r="AE3036">
        <v>9511.3313899200002</v>
      </c>
      <c r="AF3036">
        <v>31850.554394859901</v>
      </c>
      <c r="AG3036">
        <v>78539.132707607307</v>
      </c>
      <c r="AH3036">
        <v>19223.055376586341</v>
      </c>
      <c r="AI3036">
        <v>3383.6829321599998</v>
      </c>
      <c r="AJ3036">
        <v>17322.457100849751</v>
      </c>
      <c r="AK3036">
        <v>4120.2284715597143</v>
      </c>
      <c r="AL3036">
        <v>362530.75</v>
      </c>
      <c r="AM3036">
        <v>288698.15625</v>
      </c>
      <c r="AN3036">
        <v>73832.5625</v>
      </c>
      <c r="AO3036" s="5" t="s">
        <v>1381</v>
      </c>
    </row>
    <row r="3037" spans="1:41" ht="15" x14ac:dyDescent="0.25">
      <c r="A3037">
        <v>2021</v>
      </c>
      <c r="B3037" s="5" t="s">
        <v>1806</v>
      </c>
      <c r="C3037" s="5" t="s">
        <v>474</v>
      </c>
      <c r="D3037" s="5" t="s">
        <v>153</v>
      </c>
      <c r="E3037" s="5" t="s">
        <v>162</v>
      </c>
      <c r="F3037" s="5" t="s">
        <v>162</v>
      </c>
      <c r="G3037" s="5" t="s">
        <v>97</v>
      </c>
      <c r="H3037" s="5" t="s">
        <v>319</v>
      </c>
      <c r="I3037">
        <v>12178.48072379419</v>
      </c>
      <c r="J3037">
        <v>900</v>
      </c>
      <c r="K3037">
        <v>0</v>
      </c>
      <c r="L3037">
        <v>1584.6751711024699</v>
      </c>
      <c r="M3037">
        <v>7615.9261774999959</v>
      </c>
      <c r="N3037">
        <v>6317.4190235889218</v>
      </c>
      <c r="O3037">
        <v>2697</v>
      </c>
      <c r="P3037">
        <v>7478.1</v>
      </c>
      <c r="Q3037">
        <v>4803.397184475305</v>
      </c>
      <c r="R3037">
        <v>6814.0413313293002</v>
      </c>
      <c r="S3037">
        <v>13969.43497710884</v>
      </c>
      <c r="T3037">
        <v>7103.2888924828203</v>
      </c>
      <c r="U3037">
        <v>1472</v>
      </c>
      <c r="V3037">
        <v>6731</v>
      </c>
      <c r="W3037">
        <v>2213.3664567444912</v>
      </c>
      <c r="X3037">
        <v>11030.305893960691</v>
      </c>
      <c r="Y3037">
        <v>42565</v>
      </c>
      <c r="Z3037">
        <v>3446.7284548764119</v>
      </c>
      <c r="AA3037">
        <v>46417.615128649617</v>
      </c>
      <c r="AB3037">
        <v>1390</v>
      </c>
      <c r="AC3037">
        <v>8161.5901079395317</v>
      </c>
      <c r="AD3037">
        <v>6523.4667857142858</v>
      </c>
      <c r="AE3037">
        <v>10075.859651973609</v>
      </c>
      <c r="AF3037">
        <v>31087</v>
      </c>
      <c r="AG3037">
        <v>85018.241069691692</v>
      </c>
      <c r="AH3037">
        <v>16694.72678355021</v>
      </c>
      <c r="AI3037">
        <v>3219.7659264209319</v>
      </c>
      <c r="AJ3037">
        <v>26060.37562063021</v>
      </c>
      <c r="AK3037">
        <v>3895</v>
      </c>
      <c r="AL3037">
        <v>377463.8125</v>
      </c>
      <c r="AM3037">
        <v>301111.53125</v>
      </c>
      <c r="AN3037">
        <v>76352.28125</v>
      </c>
      <c r="AO3037" s="5" t="s">
        <v>3456</v>
      </c>
    </row>
    <row r="3038" spans="1:41" ht="15" x14ac:dyDescent="0.25">
      <c r="A3038">
        <v>2021</v>
      </c>
      <c r="B3038" s="5" t="s">
        <v>1808</v>
      </c>
      <c r="C3038" s="5" t="s">
        <v>474</v>
      </c>
      <c r="D3038" s="5" t="s">
        <v>153</v>
      </c>
      <c r="E3038" s="5" t="s">
        <v>162</v>
      </c>
      <c r="F3038" s="5" t="s">
        <v>162</v>
      </c>
      <c r="G3038" s="5" t="s">
        <v>97</v>
      </c>
      <c r="H3038" s="5" t="s">
        <v>319</v>
      </c>
      <c r="I3038">
        <v>9777</v>
      </c>
      <c r="J3038">
        <v>7756.2155381800076</v>
      </c>
      <c r="K3038">
        <v>1842.7177255283109</v>
      </c>
      <c r="L3038">
        <v>2390.548222853226</v>
      </c>
      <c r="M3038">
        <v>7384.9382396488554</v>
      </c>
      <c r="N3038">
        <v>5188.2362293184888</v>
      </c>
      <c r="O3038">
        <v>2697</v>
      </c>
      <c r="P3038">
        <v>8341.6694209825819</v>
      </c>
      <c r="Q3038">
        <v>5080.2446020343186</v>
      </c>
      <c r="R3038">
        <v>6263.0284428837367</v>
      </c>
      <c r="S3038">
        <v>10341</v>
      </c>
      <c r="T3038">
        <v>5931.9297068888209</v>
      </c>
      <c r="U3038">
        <v>1461.1957389950401</v>
      </c>
      <c r="V3038">
        <v>5687</v>
      </c>
      <c r="W3038">
        <v>3178.037731434837</v>
      </c>
      <c r="X3038">
        <v>8986.7761057267198</v>
      </c>
      <c r="Y3038">
        <v>34245</v>
      </c>
      <c r="Z3038">
        <v>2924.3124480644569</v>
      </c>
      <c r="AA3038">
        <v>43096.70341032969</v>
      </c>
      <c r="AB3038">
        <v>1390</v>
      </c>
      <c r="AC3038">
        <v>7769.8352571209489</v>
      </c>
      <c r="AD3038">
        <v>5844.9469381589233</v>
      </c>
      <c r="AE3038">
        <v>9308</v>
      </c>
      <c r="AF3038">
        <v>31656.425605511042</v>
      </c>
      <c r="AG3038">
        <v>80758.961500697042</v>
      </c>
      <c r="AH3038">
        <v>13253.58740116276</v>
      </c>
      <c r="AI3038">
        <v>3111.2997034176001</v>
      </c>
      <c r="AJ3038">
        <v>18040.139678455609</v>
      </c>
      <c r="AK3038">
        <v>4377.4757013951121</v>
      </c>
      <c r="AL3038">
        <v>348084.21875</v>
      </c>
      <c r="AM3038">
        <v>279744.5</v>
      </c>
      <c r="AN3038">
        <v>68339.703125</v>
      </c>
      <c r="AO3038" s="5" t="s">
        <v>3455</v>
      </c>
    </row>
    <row r="3039" spans="1:41" ht="15" x14ac:dyDescent="0.25">
      <c r="A3039">
        <v>2021</v>
      </c>
      <c r="B3039" s="5" t="s">
        <v>803</v>
      </c>
      <c r="C3039" s="5" t="s">
        <v>474</v>
      </c>
      <c r="D3039" s="5" t="s">
        <v>153</v>
      </c>
      <c r="E3039" s="5" t="s">
        <v>488</v>
      </c>
      <c r="F3039" s="5" t="s">
        <v>488</v>
      </c>
      <c r="G3039" s="5" t="s">
        <v>94</v>
      </c>
      <c r="H3039" s="5" t="s">
        <v>319</v>
      </c>
      <c r="I3039">
        <v>2860.3108556182442</v>
      </c>
      <c r="J3039">
        <v>5788.9530397222234</v>
      </c>
      <c r="K3039">
        <v>200.33230399999999</v>
      </c>
      <c r="L3039">
        <v>187.6</v>
      </c>
      <c r="M3039">
        <v>1020</v>
      </c>
      <c r="N3039">
        <v>1716.1010752</v>
      </c>
      <c r="O3039">
        <v>764.14400000000001</v>
      </c>
      <c r="P3039">
        <v>605.4</v>
      </c>
      <c r="Q3039">
        <v>795.3873174529416</v>
      </c>
      <c r="R3039">
        <v>807.43709891239928</v>
      </c>
      <c r="S3039">
        <v>2030.596781346633</v>
      </c>
      <c r="T3039">
        <v>2400</v>
      </c>
      <c r="U3039">
        <v>230</v>
      </c>
      <c r="V3039">
        <v>1740</v>
      </c>
      <c r="W3039">
        <v>582</v>
      </c>
      <c r="X3039">
        <v>1462.7450980392159</v>
      </c>
      <c r="Y3039">
        <v>12230</v>
      </c>
      <c r="Z3039">
        <v>1428.5847463291141</v>
      </c>
      <c r="AA3039">
        <v>12851.35070359832</v>
      </c>
      <c r="AB3039">
        <v>243</v>
      </c>
      <c r="AC3039">
        <v>1068.6123700000001</v>
      </c>
      <c r="AD3039">
        <v>3444.8896996799999</v>
      </c>
      <c r="AE3039">
        <v>1792</v>
      </c>
      <c r="AF3039">
        <v>1295.694338624771</v>
      </c>
      <c r="AG3039">
        <v>12500.629789334769</v>
      </c>
      <c r="AH3039">
        <v>2491.475375</v>
      </c>
      <c r="AI3039">
        <v>727</v>
      </c>
      <c r="AJ3039">
        <v>7499.6489487387544</v>
      </c>
      <c r="AK3039">
        <v>3060.386</v>
      </c>
      <c r="AL3039">
        <v>83824.28125</v>
      </c>
      <c r="AM3039">
        <v>65397.7109375</v>
      </c>
      <c r="AN3039">
        <v>18426.5703125</v>
      </c>
      <c r="AO3039" s="5" t="s">
        <v>1382</v>
      </c>
    </row>
    <row r="3040" spans="1:41" ht="15" x14ac:dyDescent="0.25">
      <c r="A3040">
        <v>2021</v>
      </c>
      <c r="B3040" s="5" t="s">
        <v>1807</v>
      </c>
      <c r="C3040" s="5" t="s">
        <v>474</v>
      </c>
      <c r="D3040" s="5" t="s">
        <v>153</v>
      </c>
      <c r="E3040" s="5" t="s">
        <v>488</v>
      </c>
      <c r="F3040" s="5" t="s">
        <v>488</v>
      </c>
      <c r="G3040" s="5" t="s">
        <v>94</v>
      </c>
      <c r="H3040" s="5" t="s">
        <v>319</v>
      </c>
      <c r="I3040">
        <v>2531.4866678307767</v>
      </c>
      <c r="J3040">
        <v>3580.2983117681483</v>
      </c>
      <c r="K3040">
        <v>178.25748467327995</v>
      </c>
      <c r="L3040">
        <v>233.51629838622782</v>
      </c>
      <c r="M3040">
        <v>143.10547843434875</v>
      </c>
      <c r="N3040">
        <v>1686.9539486867147</v>
      </c>
      <c r="O3040">
        <v>769.13826859502444</v>
      </c>
      <c r="P3040">
        <v>615.04342680003174</v>
      </c>
      <c r="Q3040">
        <v>810.1221237915629</v>
      </c>
      <c r="R3040">
        <v>737.52185419525244</v>
      </c>
      <c r="S3040">
        <v>1694.3566347824371</v>
      </c>
      <c r="T3040">
        <v>1811.764384031078</v>
      </c>
      <c r="U3040">
        <v>229.73565341078248</v>
      </c>
      <c r="V3040">
        <v>1155.5030627042652</v>
      </c>
      <c r="W3040">
        <v>471.33553718452941</v>
      </c>
      <c r="X3040">
        <v>2582.7903273970551</v>
      </c>
      <c r="Y3040">
        <v>13950.5857570393</v>
      </c>
      <c r="Z3040">
        <v>429.79077332292792</v>
      </c>
      <c r="AA3040">
        <v>15140.151235788244</v>
      </c>
      <c r="AB3040">
        <v>173.12415225185856</v>
      </c>
      <c r="AC3040">
        <v>1088.0651661875529</v>
      </c>
      <c r="AD3040">
        <v>2860.6405577581459</v>
      </c>
      <c r="AE3040">
        <v>2049.3068254929303</v>
      </c>
      <c r="AF3040">
        <v>1916.5736223771726</v>
      </c>
      <c r="AG3040">
        <v>13977.762222799767</v>
      </c>
      <c r="AH3040">
        <v>2792.1497506152755</v>
      </c>
      <c r="AI3040">
        <v>715.64693169227576</v>
      </c>
      <c r="AJ3040">
        <v>8113.066023613801</v>
      </c>
      <c r="AK3040">
        <v>3530.9031519664709</v>
      </c>
      <c r="AL3040">
        <v>85968.6953125</v>
      </c>
      <c r="AM3040">
        <v>68245.484375</v>
      </c>
      <c r="AN3040">
        <v>17723.2109375</v>
      </c>
      <c r="AO3040" s="5" t="s">
        <v>3458</v>
      </c>
    </row>
    <row r="3041" spans="1:41" ht="15" x14ac:dyDescent="0.25">
      <c r="A3041">
        <v>2021</v>
      </c>
      <c r="B3041" s="5" t="s">
        <v>1806</v>
      </c>
      <c r="C3041" s="5" t="s">
        <v>474</v>
      </c>
      <c r="D3041" s="5" t="s">
        <v>153</v>
      </c>
      <c r="E3041" s="5" t="s">
        <v>488</v>
      </c>
      <c r="F3041" s="5" t="s">
        <v>488</v>
      </c>
      <c r="G3041" s="5" t="s">
        <v>94</v>
      </c>
      <c r="H3041" s="5" t="s">
        <v>319</v>
      </c>
      <c r="I3041">
        <v>2697.7203933459173</v>
      </c>
      <c r="J3041">
        <v>4085.5653030380568</v>
      </c>
      <c r="K3041">
        <v>189.70820135913584</v>
      </c>
      <c r="L3041">
        <v>203.03904794112918</v>
      </c>
      <c r="M3041">
        <v>114.8443806951545</v>
      </c>
      <c r="N3041">
        <v>1527.9201082438508</v>
      </c>
      <c r="O3041">
        <v>825.48703834651008</v>
      </c>
      <c r="P3041">
        <v>536.31021249096239</v>
      </c>
      <c r="Q3041">
        <v>722.79337442699295</v>
      </c>
      <c r="R3041">
        <v>568.83356606027928</v>
      </c>
      <c r="S3041">
        <v>1511.5129124506284</v>
      </c>
      <c r="T3041">
        <v>1763.7735477714252</v>
      </c>
      <c r="U3041">
        <v>250.7884669949857</v>
      </c>
      <c r="V3041">
        <v>800.87624465667614</v>
      </c>
      <c r="W3041">
        <v>452.73605891923501</v>
      </c>
      <c r="X3041">
        <v>1368.9753989970072</v>
      </c>
      <c r="Y3041">
        <v>14133.773726124158</v>
      </c>
      <c r="Z3041">
        <v>386.59455087780657</v>
      </c>
      <c r="AA3041">
        <v>14992.347201084918</v>
      </c>
      <c r="AB3041">
        <v>174.3264553029897</v>
      </c>
      <c r="AC3041">
        <v>1079.6180939877343</v>
      </c>
      <c r="AD3041">
        <v>2805.9576093616824</v>
      </c>
      <c r="AE3041">
        <v>1532.587061254852</v>
      </c>
      <c r="AF3041">
        <v>2148.9759832956793</v>
      </c>
      <c r="AG3041">
        <v>12482.526861735963</v>
      </c>
      <c r="AH3041">
        <v>2138.5385104823181</v>
      </c>
      <c r="AI3041">
        <v>844.97058335096176</v>
      </c>
      <c r="AJ3041">
        <v>8123.1590261369392</v>
      </c>
      <c r="AK3041">
        <v>3833.1311171916204</v>
      </c>
      <c r="AL3041">
        <v>82297.3828125</v>
      </c>
      <c r="AM3041">
        <v>66273.4296875</v>
      </c>
      <c r="AN3041">
        <v>16023.9619140625</v>
      </c>
      <c r="AO3041" s="5" t="s">
        <v>3457</v>
      </c>
    </row>
    <row r="3042" spans="1:41" ht="15" x14ac:dyDescent="0.25">
      <c r="A3042">
        <v>2021</v>
      </c>
      <c r="B3042" s="5" t="s">
        <v>1808</v>
      </c>
      <c r="C3042" s="5" t="s">
        <v>474</v>
      </c>
      <c r="D3042" s="5" t="s">
        <v>153</v>
      </c>
      <c r="E3042" s="5" t="s">
        <v>488</v>
      </c>
      <c r="F3042" s="5" t="s">
        <v>488</v>
      </c>
      <c r="G3042" s="5" t="s">
        <v>94</v>
      </c>
      <c r="H3042" s="5" t="s">
        <v>319</v>
      </c>
      <c r="I3042">
        <v>2496.6125690926733</v>
      </c>
      <c r="J3042">
        <v>4274.9817853692639</v>
      </c>
      <c r="K3042">
        <v>208.37475401948325</v>
      </c>
      <c r="L3042">
        <v>195.6134315655832</v>
      </c>
      <c r="M3042">
        <v>579.94147550263858</v>
      </c>
      <c r="N3042">
        <v>1682.4698384669484</v>
      </c>
      <c r="O3042">
        <v>749.12618385949838</v>
      </c>
      <c r="P3042">
        <v>602.10378359465608</v>
      </c>
      <c r="Q3042">
        <v>752.43175526002835</v>
      </c>
      <c r="R3042">
        <v>863.84673105944125</v>
      </c>
      <c r="S3042">
        <v>1740.6454727792802</v>
      </c>
      <c r="T3042">
        <v>2710.5828827960363</v>
      </c>
      <c r="U3042">
        <v>224.11892772998578</v>
      </c>
      <c r="V3042">
        <v>2133.3291207191028</v>
      </c>
      <c r="W3042">
        <v>580.78755902043076</v>
      </c>
      <c r="X3042">
        <v>2267.854345272684</v>
      </c>
      <c r="Y3042">
        <v>13547.894816049078</v>
      </c>
      <c r="Z3042">
        <v>882.93264202256967</v>
      </c>
      <c r="AA3042">
        <v>15342.768402126421</v>
      </c>
      <c r="AB3042">
        <v>172.67416882996974</v>
      </c>
      <c r="AC3042">
        <v>1066.1204359438198</v>
      </c>
      <c r="AD3042">
        <v>3327.7018639720527</v>
      </c>
      <c r="AE3042">
        <v>1574.4802164163543</v>
      </c>
      <c r="AF3042">
        <v>2024.6368648055998</v>
      </c>
      <c r="AG3042">
        <v>14563.577067434831</v>
      </c>
      <c r="AH3042">
        <v>2161.6552130235027</v>
      </c>
      <c r="AI3042">
        <v>729.84953918248834</v>
      </c>
      <c r="AJ3042">
        <v>12933.408321076327</v>
      </c>
      <c r="AK3042">
        <v>3299.6688411161681</v>
      </c>
      <c r="AL3042">
        <v>93690.1953125</v>
      </c>
      <c r="AM3042">
        <v>75161.328125</v>
      </c>
      <c r="AN3042">
        <v>18528.861328125</v>
      </c>
      <c r="AO3042" s="5" t="s">
        <v>3459</v>
      </c>
    </row>
    <row r="3043" spans="1:41" ht="15" x14ac:dyDescent="0.25">
      <c r="A3043">
        <v>2021</v>
      </c>
      <c r="B3043" s="5" t="s">
        <v>1806</v>
      </c>
      <c r="C3043" s="5" t="s">
        <v>474</v>
      </c>
      <c r="D3043" s="5" t="s">
        <v>153</v>
      </c>
      <c r="E3043" s="5" t="s">
        <v>488</v>
      </c>
      <c r="F3043" s="5" t="s">
        <v>488</v>
      </c>
      <c r="G3043" s="5" t="s">
        <v>97</v>
      </c>
      <c r="H3043" s="5" t="s">
        <v>319</v>
      </c>
      <c r="I3043">
        <v>3059.0326028582972</v>
      </c>
      <c r="J3043">
        <v>3898.4043476785268</v>
      </c>
      <c r="K3043">
        <v>229</v>
      </c>
      <c r="L3043">
        <v>231.98855743844859</v>
      </c>
      <c r="M3043">
        <v>131.5931365895425</v>
      </c>
      <c r="N3043">
        <v>1815.4203172897769</v>
      </c>
      <c r="O3043">
        <v>966</v>
      </c>
      <c r="P3043">
        <v>620.80100000000004</v>
      </c>
      <c r="Q3043">
        <v>841.97073006545691</v>
      </c>
      <c r="R3043">
        <v>652.15928957785979</v>
      </c>
      <c r="S3043">
        <v>1752.122800906945</v>
      </c>
      <c r="T3043">
        <v>2095.6529837170579</v>
      </c>
      <c r="U3043">
        <v>210.8</v>
      </c>
      <c r="V3043">
        <v>928</v>
      </c>
      <c r="W3043">
        <v>507.6370341052949</v>
      </c>
      <c r="X3043">
        <v>1691.076564959196</v>
      </c>
      <c r="Y3043">
        <v>18952</v>
      </c>
      <c r="Z3043">
        <v>422.0138</v>
      </c>
      <c r="AA3043">
        <v>17411.619658192139</v>
      </c>
      <c r="AB3043">
        <v>170</v>
      </c>
      <c r="AC3043">
        <v>1277.766442946612</v>
      </c>
      <c r="AD3043">
        <v>3242.5380268499998</v>
      </c>
      <c r="AE3043">
        <v>1784.3435149047209</v>
      </c>
      <c r="AF3043">
        <v>2455.3791174158109</v>
      </c>
      <c r="AG3043">
        <v>14527.72742052761</v>
      </c>
      <c r="AH3043">
        <v>2460.8475199999998</v>
      </c>
      <c r="AI3043">
        <v>946.51699014300686</v>
      </c>
      <c r="AJ3043">
        <v>9464.9235583353438</v>
      </c>
      <c r="AK3043">
        <v>4186</v>
      </c>
      <c r="AL3043">
        <v>96933.3359375</v>
      </c>
      <c r="AM3043">
        <v>78554.3515625</v>
      </c>
      <c r="AN3043">
        <v>18378.984375</v>
      </c>
      <c r="AO3043" s="5" t="s">
        <v>3460</v>
      </c>
    </row>
    <row r="3044" spans="1:41" ht="15" x14ac:dyDescent="0.25">
      <c r="A3044">
        <v>2021</v>
      </c>
      <c r="B3044" s="5" t="s">
        <v>1808</v>
      </c>
      <c r="C3044" s="5" t="s">
        <v>474</v>
      </c>
      <c r="D3044" s="5" t="s">
        <v>153</v>
      </c>
      <c r="E3044" s="5" t="s">
        <v>488</v>
      </c>
      <c r="F3044" s="5" t="s">
        <v>488</v>
      </c>
      <c r="G3044" s="5" t="s">
        <v>97</v>
      </c>
      <c r="H3044" s="5" t="s">
        <v>319</v>
      </c>
      <c r="I3044">
        <v>2800.6140027196038</v>
      </c>
      <c r="J3044">
        <v>4795.5227375000004</v>
      </c>
      <c r="K3044">
        <v>234.19423420429109</v>
      </c>
      <c r="L3044">
        <v>216.92617252521299</v>
      </c>
      <c r="M3044">
        <v>649.88687231071003</v>
      </c>
      <c r="N3044">
        <v>1870.1572661221669</v>
      </c>
      <c r="O3044">
        <v>746.2013831999999</v>
      </c>
      <c r="P3044">
        <v>662.17577396160971</v>
      </c>
      <c r="Q3044">
        <v>836.19646887122678</v>
      </c>
      <c r="R3044">
        <v>995.97053713647426</v>
      </c>
      <c r="S3044">
        <v>1914.286050747399</v>
      </c>
      <c r="T3044">
        <v>2952.2968126451269</v>
      </c>
      <c r="U3044">
        <v>251.4088950145802</v>
      </c>
      <c r="V3044">
        <v>2399</v>
      </c>
      <c r="W3044">
        <v>640.61267888142243</v>
      </c>
      <c r="X3044">
        <v>2494.118534428801</v>
      </c>
      <c r="Y3044">
        <v>15404.5425</v>
      </c>
      <c r="Z3044">
        <v>981.51903106502743</v>
      </c>
      <c r="AA3044">
        <v>17259.687944908659</v>
      </c>
      <c r="AB3044">
        <v>172</v>
      </c>
      <c r="AC3044">
        <v>1169.48233</v>
      </c>
      <c r="AD3044">
        <v>3701.8612340372129</v>
      </c>
      <c r="AE3044">
        <v>1769.2077703281</v>
      </c>
      <c r="AF3044">
        <v>2271.1679113502059</v>
      </c>
      <c r="AG3044">
        <v>17069.495305660519</v>
      </c>
      <c r="AH3044">
        <v>2432.0110933706242</v>
      </c>
      <c r="AI3044">
        <v>802.66674392640004</v>
      </c>
      <c r="AJ3044">
        <v>14539.655198994251</v>
      </c>
      <c r="AK3044">
        <v>3755.1184988543569</v>
      </c>
      <c r="AL3044">
        <v>105787.96875</v>
      </c>
      <c r="AM3044">
        <v>85292.7265625</v>
      </c>
      <c r="AN3044">
        <v>20495.25390625</v>
      </c>
      <c r="AO3044" s="5" t="s">
        <v>3461</v>
      </c>
    </row>
    <row r="3045" spans="1:41" ht="15" x14ac:dyDescent="0.25">
      <c r="A3045">
        <v>2021</v>
      </c>
      <c r="B3045" s="5" t="s">
        <v>1807</v>
      </c>
      <c r="C3045" s="5" t="s">
        <v>474</v>
      </c>
      <c r="D3045" s="5" t="s">
        <v>153</v>
      </c>
      <c r="E3045" s="5" t="s">
        <v>488</v>
      </c>
      <c r="F3045" s="5" t="s">
        <v>488</v>
      </c>
      <c r="G3045" s="5" t="s">
        <v>97</v>
      </c>
      <c r="H3045" s="5" t="s">
        <v>319</v>
      </c>
      <c r="I3045">
        <v>2858.010101706042</v>
      </c>
      <c r="J3045">
        <v>4166.6997499999998</v>
      </c>
      <c r="K3045">
        <v>206.99354818701499</v>
      </c>
      <c r="L3045">
        <v>265.96480000000003</v>
      </c>
      <c r="M3045">
        <v>163.50268443847531</v>
      </c>
      <c r="N3045">
        <v>1992</v>
      </c>
      <c r="O3045">
        <v>966</v>
      </c>
      <c r="P3045">
        <v>709.48424837953416</v>
      </c>
      <c r="Q3045">
        <v>1001.868677391663</v>
      </c>
      <c r="R3045">
        <v>876.80077748225926</v>
      </c>
      <c r="S3045">
        <v>2095.3912883831158</v>
      </c>
      <c r="T3045">
        <v>2290.1026729798309</v>
      </c>
      <c r="U3045">
        <v>262.18050125311822</v>
      </c>
      <c r="V3045">
        <v>1319</v>
      </c>
      <c r="W3045">
        <v>527.3537068808497</v>
      </c>
      <c r="X3045">
        <v>3155.880219726148</v>
      </c>
      <c r="Y3045">
        <v>17114.328000000009</v>
      </c>
      <c r="Z3045">
        <v>531.61500000000001</v>
      </c>
      <c r="AA3045">
        <v>17543.326241014282</v>
      </c>
      <c r="AB3045">
        <v>172</v>
      </c>
      <c r="AC3045">
        <v>1306.130937511042</v>
      </c>
      <c r="AD3045">
        <v>3714.607208373277</v>
      </c>
      <c r="AE3045">
        <v>2292.8666856215041</v>
      </c>
      <c r="AF3045">
        <v>2182.9566047440039</v>
      </c>
      <c r="AG3045">
        <v>16713</v>
      </c>
      <c r="AH3045">
        <v>3556.2686607857349</v>
      </c>
      <c r="AI3045">
        <v>800.70148009670413</v>
      </c>
      <c r="AJ3045">
        <v>10276.185102438831</v>
      </c>
      <c r="AK3045">
        <v>4533.3244367564157</v>
      </c>
      <c r="AL3045">
        <v>103594.546875</v>
      </c>
      <c r="AM3045">
        <v>81412.421875</v>
      </c>
      <c r="AN3045">
        <v>22182.125</v>
      </c>
      <c r="AO3045" s="5" t="s">
        <v>3462</v>
      </c>
    </row>
    <row r="3046" spans="1:41" ht="15" x14ac:dyDescent="0.25">
      <c r="A3046">
        <v>2021</v>
      </c>
      <c r="B3046" s="5" t="s">
        <v>803</v>
      </c>
      <c r="C3046" s="5" t="s">
        <v>474</v>
      </c>
      <c r="D3046" s="5" t="s">
        <v>153</v>
      </c>
      <c r="E3046" s="5" t="s">
        <v>488</v>
      </c>
      <c r="F3046" s="5" t="s">
        <v>488</v>
      </c>
      <c r="G3046" s="5" t="s">
        <v>97</v>
      </c>
      <c r="H3046" s="5" t="s">
        <v>319</v>
      </c>
      <c r="I3046">
        <v>3081.3671308943631</v>
      </c>
      <c r="J3046">
        <v>6396.7931088930527</v>
      </c>
      <c r="K3046">
        <v>214.29731728993499</v>
      </c>
      <c r="L3046">
        <v>206.11023731424001</v>
      </c>
      <c r="M3046">
        <v>1104.0999999999999</v>
      </c>
      <c r="N3046">
        <v>1858.156348677689</v>
      </c>
      <c r="O3046">
        <v>909.64999999999986</v>
      </c>
      <c r="P3046">
        <v>671.69129999999996</v>
      </c>
      <c r="Q3046">
        <v>861.40446480153548</v>
      </c>
      <c r="R3046">
        <v>855.29566718100227</v>
      </c>
      <c r="S3046">
        <v>2167.949834949311</v>
      </c>
      <c r="T3046">
        <v>2553.9544217429998</v>
      </c>
      <c r="U3046">
        <v>239.33892230000001</v>
      </c>
      <c r="V3046">
        <v>43</v>
      </c>
      <c r="W3046">
        <v>632.44964479594171</v>
      </c>
      <c r="X3046">
        <v>1614.98878272</v>
      </c>
      <c r="Y3046">
        <v>13311.390549999989</v>
      </c>
      <c r="Z3046">
        <v>1550.895631321765</v>
      </c>
      <c r="AA3046">
        <v>14162.89967717778</v>
      </c>
      <c r="AB3046">
        <v>243</v>
      </c>
      <c r="AC3046">
        <v>1159.3044500000001</v>
      </c>
      <c r="AD3046">
        <v>3739.830205626618</v>
      </c>
      <c r="AE3046">
        <v>1910.4927623999999</v>
      </c>
      <c r="AF3046">
        <v>1423.538739982243</v>
      </c>
      <c r="AG3046">
        <v>13883.03782984988</v>
      </c>
      <c r="AH3046">
        <v>2757.5388790373481</v>
      </c>
      <c r="AI3046">
        <v>786.92818032000014</v>
      </c>
      <c r="AJ3046">
        <v>8280.2184350415191</v>
      </c>
      <c r="AK3046">
        <v>3312.6602284137612</v>
      </c>
      <c r="AL3046">
        <v>89932.2890625</v>
      </c>
      <c r="AM3046">
        <v>69894.9375</v>
      </c>
      <c r="AN3046">
        <v>20037.34765625</v>
      </c>
      <c r="AO3046" s="5" t="s">
        <v>1383</v>
      </c>
    </row>
    <row r="3047" spans="1:41" ht="15" x14ac:dyDescent="0.25">
      <c r="A3047">
        <v>2021</v>
      </c>
      <c r="B3047" s="5" t="s">
        <v>1807</v>
      </c>
      <c r="C3047" s="5" t="s">
        <v>474</v>
      </c>
      <c r="D3047" s="5" t="s">
        <v>153</v>
      </c>
      <c r="E3047" s="5" t="s">
        <v>491</v>
      </c>
      <c r="F3047" s="5" t="s">
        <v>491</v>
      </c>
      <c r="G3047" s="5" t="s">
        <v>94</v>
      </c>
      <c r="H3047" s="5" t="s">
        <v>319</v>
      </c>
      <c r="I3047">
        <v>2632.7461345440079</v>
      </c>
      <c r="J3047">
        <v>7094.347524411085</v>
      </c>
      <c r="K3047">
        <v>248.21172061225769</v>
      </c>
      <c r="L3047">
        <v>776.0390778266451</v>
      </c>
      <c r="M3047">
        <v>1199.9874336812543</v>
      </c>
      <c r="N3047">
        <v>2682.4178241349014</v>
      </c>
      <c r="O3047">
        <v>1901.6117929067168</v>
      </c>
      <c r="P3047">
        <v>896.45368243980033</v>
      </c>
      <c r="Q3047">
        <v>811.58593882564082</v>
      </c>
      <c r="R3047">
        <v>1215.8663025529831</v>
      </c>
      <c r="S3047">
        <v>2393.7873737053783</v>
      </c>
      <c r="T3047">
        <v>3623.5287680621559</v>
      </c>
      <c r="U3047">
        <v>264.9644053224979</v>
      </c>
      <c r="V3047">
        <v>2148.9538666146395</v>
      </c>
      <c r="W3047">
        <v>722.96947941106805</v>
      </c>
      <c r="X3047">
        <v>4193.2475576469024</v>
      </c>
      <c r="Y3047">
        <v>16899.735559934332</v>
      </c>
      <c r="Z3047">
        <v>1285.3461768931593</v>
      </c>
      <c r="AA3047">
        <v>24835.931244364052</v>
      </c>
      <c r="AB3047">
        <v>549.5685298227603</v>
      </c>
      <c r="AC3047">
        <v>1957.7120705224702</v>
      </c>
      <c r="AD3047">
        <v>4273.7850714256656</v>
      </c>
      <c r="AE3047">
        <v>3351.7641104574941</v>
      </c>
      <c r="AF3047">
        <v>2735.8117891973448</v>
      </c>
      <c r="AG3047">
        <v>18187.094808365306</v>
      </c>
      <c r="AH3047">
        <v>3613.4829380426972</v>
      </c>
      <c r="AI3047">
        <v>1219.921351914259</v>
      </c>
      <c r="AJ3047">
        <v>9391.9560342513796</v>
      </c>
      <c r="AK3047">
        <v>4050.2756087220464</v>
      </c>
      <c r="AL3047">
        <v>125159.1015625</v>
      </c>
      <c r="AM3047">
        <v>97168.7265625</v>
      </c>
      <c r="AN3047">
        <v>27990.375</v>
      </c>
      <c r="AO3047" s="5" t="s">
        <v>3463</v>
      </c>
    </row>
    <row r="3048" spans="1:41" ht="15" x14ac:dyDescent="0.25">
      <c r="A3048">
        <v>2021</v>
      </c>
      <c r="B3048" s="5" t="s">
        <v>1806</v>
      </c>
      <c r="C3048" s="5" t="s">
        <v>474</v>
      </c>
      <c r="D3048" s="5" t="s">
        <v>153</v>
      </c>
      <c r="E3048" s="5" t="s">
        <v>491</v>
      </c>
      <c r="F3048" s="5" t="s">
        <v>491</v>
      </c>
      <c r="G3048" s="5" t="s">
        <v>94</v>
      </c>
      <c r="H3048" s="5" t="s">
        <v>319</v>
      </c>
      <c r="I3048">
        <v>2810.1254097353308</v>
      </c>
      <c r="J3048">
        <v>5719.9947064103244</v>
      </c>
      <c r="K3048">
        <v>270.71873058817221</v>
      </c>
      <c r="L3048">
        <v>674.74592699627783</v>
      </c>
      <c r="M3048">
        <v>1020.7982159906584</v>
      </c>
      <c r="N3048">
        <v>2539.0135490011908</v>
      </c>
      <c r="O3048">
        <v>2056.0267228382022</v>
      </c>
      <c r="P3048">
        <v>823.43613887235711</v>
      </c>
      <c r="Q3048">
        <v>724.12645908519232</v>
      </c>
      <c r="R3048">
        <v>1003.9523984965415</v>
      </c>
      <c r="S3048">
        <v>2524.6572526821215</v>
      </c>
      <c r="T3048">
        <v>3240.4211691614555</v>
      </c>
      <c r="U3048">
        <v>274.58243919564848</v>
      </c>
      <c r="V3048">
        <v>1867.3439712161426</v>
      </c>
      <c r="W3048">
        <v>709.09849318833744</v>
      </c>
      <c r="X3048">
        <v>2837.4194224904263</v>
      </c>
      <c r="Y3048">
        <v>16964.015000455049</v>
      </c>
      <c r="Z3048">
        <v>1258.226827392755</v>
      </c>
      <c r="AA3048">
        <v>24724.813210916291</v>
      </c>
      <c r="AB3048">
        <v>557.84465696956704</v>
      </c>
      <c r="AC3048">
        <v>1818.4341205565461</v>
      </c>
      <c r="AD3048">
        <v>4092.8970293925768</v>
      </c>
      <c r="AE3048">
        <v>2699.1458356903418</v>
      </c>
      <c r="AF3048">
        <v>3022.2703810088342</v>
      </c>
      <c r="AG3048">
        <v>17268.596685590725</v>
      </c>
      <c r="AH3048">
        <v>3317.8057081201896</v>
      </c>
      <c r="AI3048">
        <v>1358.7209016262432</v>
      </c>
      <c r="AJ3048">
        <v>9506.0222405305358</v>
      </c>
      <c r="AK3048">
        <v>4331.4996894107553</v>
      </c>
      <c r="AL3048">
        <v>120016.7421875</v>
      </c>
      <c r="AM3048">
        <v>93698.84765625</v>
      </c>
      <c r="AN3048">
        <v>26317.9072265625</v>
      </c>
      <c r="AO3048" s="5" t="s">
        <v>3465</v>
      </c>
    </row>
    <row r="3049" spans="1:41" ht="15" x14ac:dyDescent="0.25">
      <c r="A3049">
        <v>2021</v>
      </c>
      <c r="B3049" s="5" t="s">
        <v>803</v>
      </c>
      <c r="C3049" s="5" t="s">
        <v>474</v>
      </c>
      <c r="D3049" s="5" t="s">
        <v>153</v>
      </c>
      <c r="E3049" s="5" t="s">
        <v>491</v>
      </c>
      <c r="F3049" s="5" t="s">
        <v>491</v>
      </c>
      <c r="G3049" s="5" t="s">
        <v>94</v>
      </c>
      <c r="H3049" s="5" t="s">
        <v>319</v>
      </c>
      <c r="I3049">
        <v>3346.4467387025325</v>
      </c>
      <c r="J3049">
        <v>9991.0547383335706</v>
      </c>
      <c r="K3049">
        <v>317.53230400000001</v>
      </c>
      <c r="L3049">
        <v>549.6</v>
      </c>
      <c r="M3049">
        <v>2120</v>
      </c>
      <c r="N3049">
        <v>2795.0814409</v>
      </c>
      <c r="O3049">
        <v>1889.2639999999999</v>
      </c>
      <c r="P3049">
        <v>849.4</v>
      </c>
      <c r="Q3049">
        <v>796.80912225245106</v>
      </c>
      <c r="R3049">
        <v>1419.4450189123991</v>
      </c>
      <c r="S3049">
        <v>3182.0913604511129</v>
      </c>
      <c r="T3049">
        <v>4600</v>
      </c>
      <c r="U3049">
        <v>261.15707571908717</v>
      </c>
      <c r="V3049">
        <v>2741</v>
      </c>
      <c r="W3049">
        <v>882</v>
      </c>
      <c r="X3049">
        <v>3325.4901960784318</v>
      </c>
      <c r="Y3049">
        <v>15620</v>
      </c>
      <c r="Z3049">
        <v>2508.5847463291138</v>
      </c>
      <c r="AA3049">
        <v>22990.403181631082</v>
      </c>
      <c r="AB3049">
        <v>387</v>
      </c>
      <c r="AC3049">
        <v>2129.8796300000004</v>
      </c>
      <c r="AD3049">
        <v>4766.27134776</v>
      </c>
      <c r="AE3049">
        <v>3631</v>
      </c>
      <c r="AF3049">
        <v>2235.7344952488183</v>
      </c>
      <c r="AG3049">
        <v>16853.422344106591</v>
      </c>
      <c r="AH3049">
        <v>3511.975375</v>
      </c>
      <c r="AI3049">
        <v>1730</v>
      </c>
      <c r="AJ3049">
        <v>8952.6489487387553</v>
      </c>
      <c r="AK3049">
        <v>3660.386</v>
      </c>
      <c r="AL3049">
        <v>128043.6796875</v>
      </c>
      <c r="AM3049">
        <v>97671.669921875</v>
      </c>
      <c r="AN3049">
        <v>30372.01171875</v>
      </c>
      <c r="AO3049" s="5" t="s">
        <v>1384</v>
      </c>
    </row>
    <row r="3050" spans="1:41" ht="15" x14ac:dyDescent="0.25">
      <c r="A3050">
        <v>2021</v>
      </c>
      <c r="B3050" s="5" t="s">
        <v>1808</v>
      </c>
      <c r="C3050" s="5" t="s">
        <v>474</v>
      </c>
      <c r="D3050" s="5" t="s">
        <v>153</v>
      </c>
      <c r="E3050" s="5" t="s">
        <v>491</v>
      </c>
      <c r="F3050" s="5" t="s">
        <v>491</v>
      </c>
      <c r="G3050" s="5" t="s">
        <v>94</v>
      </c>
      <c r="H3050" s="5" t="s">
        <v>319</v>
      </c>
      <c r="I3050">
        <v>2942.3385003827898</v>
      </c>
      <c r="J3050">
        <v>7920.6683409277375</v>
      </c>
      <c r="K3050">
        <v>290.14801999550855</v>
      </c>
      <c r="L3050">
        <v>752.96426421726983</v>
      </c>
      <c r="M3050">
        <v>1650.7836153405106</v>
      </c>
      <c r="N3050">
        <v>2675.2820583857565</v>
      </c>
      <c r="O3050">
        <v>2085.3601795955046</v>
      </c>
      <c r="P3050">
        <v>1052.109734198523</v>
      </c>
      <c r="Q3050">
        <v>753.83942556181353</v>
      </c>
      <c r="R3050">
        <v>1455.4200005463933</v>
      </c>
      <c r="S3050">
        <v>2649.5403141235943</v>
      </c>
      <c r="T3050">
        <v>5140.0682814502616</v>
      </c>
      <c r="U3050">
        <v>274.3149070410235</v>
      </c>
      <c r="V3050">
        <v>3002.7234823862759</v>
      </c>
      <c r="W3050">
        <v>875.93991736933253</v>
      </c>
      <c r="X3050">
        <v>4025.7175407452251</v>
      </c>
      <c r="Y3050">
        <v>16775.496285748803</v>
      </c>
      <c r="Z3050">
        <v>1858.7424798291429</v>
      </c>
      <c r="AA3050">
        <v>25168.304807463461</v>
      </c>
      <c r="AB3050">
        <v>548.1400940765318</v>
      </c>
      <c r="AC3050">
        <v>1920.7581836131342</v>
      </c>
      <c r="AD3050">
        <v>4635.9476608577797</v>
      </c>
      <c r="AE3050">
        <v>3247.6798614241402</v>
      </c>
      <c r="AF3050">
        <v>2847.4492866625951</v>
      </c>
      <c r="AG3050">
        <v>18037.858776611509</v>
      </c>
      <c r="AH3050">
        <v>3165.5747992442571</v>
      </c>
      <c r="AI3050">
        <v>1232.8132518790862</v>
      </c>
      <c r="AJ3050">
        <v>15270.865789691887</v>
      </c>
      <c r="AK3050">
        <v>3851.824613537583</v>
      </c>
      <c r="AL3050">
        <v>136108.68359375</v>
      </c>
      <c r="AM3050">
        <v>105956.81640625</v>
      </c>
      <c r="AN3050">
        <v>30151.8583984375</v>
      </c>
      <c r="AO3050" s="5" t="s">
        <v>3464</v>
      </c>
    </row>
    <row r="3051" spans="1:41" ht="15" x14ac:dyDescent="0.25">
      <c r="A3051">
        <v>2021</v>
      </c>
      <c r="B3051" s="5" t="s">
        <v>803</v>
      </c>
      <c r="C3051" s="5" t="s">
        <v>474</v>
      </c>
      <c r="D3051" s="5" t="s">
        <v>153</v>
      </c>
      <c r="E3051" s="5" t="s">
        <v>491</v>
      </c>
      <c r="F3051" s="5" t="s">
        <v>491</v>
      </c>
      <c r="G3051" s="5" t="s">
        <v>97</v>
      </c>
      <c r="H3051" s="5" t="s">
        <v>319</v>
      </c>
      <c r="I3051">
        <v>3605.073541455271</v>
      </c>
      <c r="J3051">
        <v>11040.115485858591</v>
      </c>
      <c r="K3051">
        <v>339.66724058688061</v>
      </c>
      <c r="L3051">
        <v>603.82828586304004</v>
      </c>
      <c r="M3051">
        <v>2294.7753759999996</v>
      </c>
      <c r="N3051">
        <v>3026.4524622328718</v>
      </c>
      <c r="O3051">
        <v>2265.6499999999996</v>
      </c>
      <c r="P3051">
        <v>942.40930000000003</v>
      </c>
      <c r="Q3051">
        <v>862.94427939940419</v>
      </c>
      <c r="R3051">
        <v>1503.5786392682774</v>
      </c>
      <c r="S3051">
        <v>3397.3334849416333</v>
      </c>
      <c r="T3051">
        <v>4876.6866324639996</v>
      </c>
      <c r="U3051">
        <v>271.76110023315579</v>
      </c>
      <c r="V3051">
        <v>68</v>
      </c>
      <c r="W3051">
        <v>958.45461634024161</v>
      </c>
      <c r="X3051">
        <v>3671.6098867199998</v>
      </c>
      <c r="Y3051">
        <v>17013.541749999989</v>
      </c>
      <c r="Z3051">
        <v>2723.361798366805</v>
      </c>
      <c r="AA3051">
        <v>25336.696609496503</v>
      </c>
      <c r="AB3051">
        <v>387</v>
      </c>
      <c r="AC3051">
        <v>2310.6404400000001</v>
      </c>
      <c r="AD3051">
        <v>5174.3443501895945</v>
      </c>
      <c r="AE3051">
        <v>3894.5909116799999</v>
      </c>
      <c r="AF3051">
        <v>2456.3313826618687</v>
      </c>
      <c r="AG3051">
        <v>18717.19296617297</v>
      </c>
      <c r="AH3051">
        <v>3887.0176024855432</v>
      </c>
      <c r="AI3051">
        <v>1872.6076368000001</v>
      </c>
      <c r="AJ3051">
        <v>9884.4478420911182</v>
      </c>
      <c r="AK3051">
        <v>3962.1195244137612</v>
      </c>
      <c r="AL3051">
        <v>137348.24609375</v>
      </c>
      <c r="AM3051">
        <v>104260.96875</v>
      </c>
      <c r="AN3051">
        <v>33087.265625</v>
      </c>
      <c r="AO3051" s="5" t="s">
        <v>1385</v>
      </c>
    </row>
    <row r="3052" spans="1:41" ht="15" x14ac:dyDescent="0.25">
      <c r="A3052">
        <v>2021</v>
      </c>
      <c r="B3052" s="5" t="s">
        <v>1807</v>
      </c>
      <c r="C3052" s="5" t="s">
        <v>474</v>
      </c>
      <c r="D3052" s="5" t="s">
        <v>153</v>
      </c>
      <c r="E3052" s="5" t="s">
        <v>491</v>
      </c>
      <c r="F3052" s="5" t="s">
        <v>491</v>
      </c>
      <c r="G3052" s="5" t="s">
        <v>97</v>
      </c>
      <c r="H3052" s="5" t="s">
        <v>319</v>
      </c>
      <c r="I3052">
        <v>2972.3305057742837</v>
      </c>
      <c r="J3052">
        <v>8256.2997500000001</v>
      </c>
      <c r="K3052">
        <v>288.22478251224112</v>
      </c>
      <c r="L3052">
        <v>883.87440000000015</v>
      </c>
      <c r="M3052">
        <v>1371.0248471677573</v>
      </c>
      <c r="N3052">
        <v>3168</v>
      </c>
      <c r="O3052">
        <v>2406</v>
      </c>
      <c r="P3052">
        <v>1034.1054621166704</v>
      </c>
      <c r="Q3052">
        <v>1003.6789605441263</v>
      </c>
      <c r="R3052">
        <v>1445.4792265866904</v>
      </c>
      <c r="S3052">
        <v>2960.3692080727824</v>
      </c>
      <c r="T3052">
        <v>4580.2053459596618</v>
      </c>
      <c r="U3052">
        <v>302.38449962084303</v>
      </c>
      <c r="V3052">
        <v>2453</v>
      </c>
      <c r="W3052">
        <v>808.89431169684963</v>
      </c>
      <c r="X3052">
        <v>5147.5594503365201</v>
      </c>
      <c r="Y3052">
        <v>20732.292000000009</v>
      </c>
      <c r="Z3052">
        <v>1589.865</v>
      </c>
      <c r="AA3052">
        <v>28778.103833557521</v>
      </c>
      <c r="AB3052">
        <v>546</v>
      </c>
      <c r="AC3052">
        <v>2350.0690781304129</v>
      </c>
      <c r="AD3052">
        <v>5549.6076884952272</v>
      </c>
      <c r="AE3052">
        <v>3750.1208561491203</v>
      </c>
      <c r="AF3052">
        <v>3116.0600066891466</v>
      </c>
      <c r="AG3052">
        <v>21767</v>
      </c>
      <c r="AH3052">
        <v>4602.3735388882633</v>
      </c>
      <c r="AI3052">
        <v>1364.9088521479682</v>
      </c>
      <c r="AJ3052">
        <v>11896.054882460396</v>
      </c>
      <c r="AK3052">
        <v>5200.1464221391016</v>
      </c>
      <c r="AL3052">
        <v>150324.03515625</v>
      </c>
      <c r="AM3052">
        <v>115498.72265625</v>
      </c>
      <c r="AN3052">
        <v>34825.3125</v>
      </c>
      <c r="AO3052" s="5" t="s">
        <v>3468</v>
      </c>
    </row>
    <row r="3053" spans="1:41" ht="15" x14ac:dyDescent="0.25">
      <c r="A3053">
        <v>2021</v>
      </c>
      <c r="B3053" s="5" t="s">
        <v>1808</v>
      </c>
      <c r="C3053" s="5" t="s">
        <v>474</v>
      </c>
      <c r="D3053" s="5" t="s">
        <v>153</v>
      </c>
      <c r="E3053" s="5" t="s">
        <v>491</v>
      </c>
      <c r="F3053" s="5" t="s">
        <v>491</v>
      </c>
      <c r="G3053" s="5" t="s">
        <v>97</v>
      </c>
      <c r="H3053" s="5" t="s">
        <v>319</v>
      </c>
      <c r="I3053">
        <v>3300.6140027196038</v>
      </c>
      <c r="J3053">
        <v>8885.1244361113477</v>
      </c>
      <c r="K3053">
        <v>326.09993311563062</v>
      </c>
      <c r="L3053">
        <v>835.00225203172442</v>
      </c>
      <c r="M3053">
        <v>1849.880799964496</v>
      </c>
      <c r="N3053">
        <v>2973.7223610351666</v>
      </c>
      <c r="O3053">
        <v>2077.2183431999997</v>
      </c>
      <c r="P3053">
        <v>1157.0788899152067</v>
      </c>
      <c r="Q3053">
        <v>837.76084853417831</v>
      </c>
      <c r="R3053">
        <v>1678.023875746559</v>
      </c>
      <c r="S3053">
        <v>2913.8489965571653</v>
      </c>
      <c r="T3053">
        <v>5598.4295113863154</v>
      </c>
      <c r="U3053">
        <v>307.71701597778019</v>
      </c>
      <c r="V3053">
        <v>3377</v>
      </c>
      <c r="W3053">
        <v>966.16776356499111</v>
      </c>
      <c r="X3053">
        <v>4427.3640208320012</v>
      </c>
      <c r="Y3053">
        <v>19074.465</v>
      </c>
      <c r="Z3053">
        <v>2066.2857289114372</v>
      </c>
      <c r="AA3053">
        <v>28312.823063858457</v>
      </c>
      <c r="AB3053">
        <v>546</v>
      </c>
      <c r="AC3053">
        <v>2106.9784</v>
      </c>
      <c r="AD3053">
        <v>5157.2032682850459</v>
      </c>
      <c r="AE3053">
        <v>3649.3443273918247</v>
      </c>
      <c r="AF3053">
        <v>3194.1705505229297</v>
      </c>
      <c r="AG3053">
        <v>21141.587968797645</v>
      </c>
      <c r="AH3053">
        <v>3561.4898168188192</v>
      </c>
      <c r="AI3053">
        <v>1355.8112263296</v>
      </c>
      <c r="AJ3053">
        <v>17167.409986616683</v>
      </c>
      <c r="AK3053">
        <v>4383.4877247090053</v>
      </c>
      <c r="AL3053">
        <v>153228.1015625</v>
      </c>
      <c r="AM3053">
        <v>120065.10546875</v>
      </c>
      <c r="AN3053">
        <v>33163.0009765625</v>
      </c>
      <c r="AO3053" s="5" t="s">
        <v>3467</v>
      </c>
    </row>
    <row r="3054" spans="1:41" ht="15" x14ac:dyDescent="0.25">
      <c r="A3054">
        <v>2021</v>
      </c>
      <c r="B3054" s="5" t="s">
        <v>1806</v>
      </c>
      <c r="C3054" s="5" t="s">
        <v>474</v>
      </c>
      <c r="D3054" s="5" t="s">
        <v>153</v>
      </c>
      <c r="E3054" s="5" t="s">
        <v>491</v>
      </c>
      <c r="F3054" s="5" t="s">
        <v>491</v>
      </c>
      <c r="G3054" s="5" t="s">
        <v>97</v>
      </c>
      <c r="H3054" s="5" t="s">
        <v>319</v>
      </c>
      <c r="I3054">
        <v>3186.4922946440597</v>
      </c>
      <c r="J3054">
        <v>5457.9600564912216</v>
      </c>
      <c r="K3054">
        <v>327</v>
      </c>
      <c r="L3054">
        <v>770.95187269949088</v>
      </c>
      <c r="M3054">
        <v>1169.6701070972613</v>
      </c>
      <c r="N3054">
        <v>3016.7655742345551</v>
      </c>
      <c r="O3054">
        <v>2406</v>
      </c>
      <c r="P3054">
        <v>953.16100000000006</v>
      </c>
      <c r="Q3054">
        <v>843.52361959462974</v>
      </c>
      <c r="R3054">
        <v>1151.0166101979123</v>
      </c>
      <c r="S3054">
        <v>2926.5443255311393</v>
      </c>
      <c r="T3054">
        <v>3850.1531561313395</v>
      </c>
      <c r="U3054">
        <v>230.8</v>
      </c>
      <c r="V3054">
        <v>2164</v>
      </c>
      <c r="W3054">
        <v>795.08722329289117</v>
      </c>
      <c r="X3054">
        <v>3505.1405164608791</v>
      </c>
      <c r="Y3054">
        <v>22845</v>
      </c>
      <c r="Z3054">
        <v>1373.5038</v>
      </c>
      <c r="AA3054">
        <v>28714.586046750959</v>
      </c>
      <c r="AB3054">
        <v>544</v>
      </c>
      <c r="AC3054">
        <v>2152.1815083461229</v>
      </c>
      <c r="AD3054">
        <v>4729.7130268499996</v>
      </c>
      <c r="AE3054">
        <v>3142.5316639126077</v>
      </c>
      <c r="AF3054">
        <v>3453.1886993603416</v>
      </c>
      <c r="AG3054">
        <v>20097.547511969082</v>
      </c>
      <c r="AH3054">
        <v>3817.8475199999998</v>
      </c>
      <c r="AI3054">
        <v>1522.0085096352962</v>
      </c>
      <c r="AJ3054">
        <v>11076.20490513101</v>
      </c>
      <c r="AK3054">
        <v>4702</v>
      </c>
      <c r="AL3054">
        <v>140924.58203125</v>
      </c>
      <c r="AM3054">
        <v>110629.41796875</v>
      </c>
      <c r="AN3054">
        <v>30295.1640625</v>
      </c>
      <c r="AO3054" s="5" t="s">
        <v>3466</v>
      </c>
    </row>
    <row r="3055" spans="1:41" ht="15" x14ac:dyDescent="0.25">
      <c r="A3055">
        <v>2021</v>
      </c>
      <c r="B3055" s="5" t="s">
        <v>1806</v>
      </c>
      <c r="C3055" s="5" t="s">
        <v>474</v>
      </c>
      <c r="D3055" s="5" t="s">
        <v>153</v>
      </c>
      <c r="E3055" s="5" t="s">
        <v>174</v>
      </c>
      <c r="F3055" s="5" t="s">
        <v>174</v>
      </c>
      <c r="G3055" s="5" t="s">
        <v>94</v>
      </c>
      <c r="H3055" s="5" t="s">
        <v>319</v>
      </c>
      <c r="I3055">
        <v>1359.2001774527394</v>
      </c>
      <c r="J3055">
        <v>5032.2549052266459</v>
      </c>
      <c r="K3055">
        <v>250.20973584664404</v>
      </c>
      <c r="L3055">
        <v>271.74418032524864</v>
      </c>
      <c r="M3055">
        <v>1243.3458621037928</v>
      </c>
      <c r="N3055">
        <v>985.45719733042995</v>
      </c>
      <c r="O3055">
        <v>1517.6656108730867</v>
      </c>
      <c r="P3055">
        <v>692.17857252657677</v>
      </c>
      <c r="Q3055">
        <v>592.30899718296814</v>
      </c>
      <c r="R3055">
        <v>716.80987521115208</v>
      </c>
      <c r="S3055">
        <v>824.46158860943365</v>
      </c>
      <c r="T3055">
        <v>984.43174759335352</v>
      </c>
      <c r="U3055">
        <v>151.09172347420866</v>
      </c>
      <c r="V3055">
        <v>754.73100648823777</v>
      </c>
      <c r="W3055">
        <v>267.05787502680943</v>
      </c>
      <c r="X3055">
        <v>1310.5247639836518</v>
      </c>
      <c r="Y3055">
        <v>7077.6540853013812</v>
      </c>
      <c r="Z3055">
        <v>1320.7792613544161</v>
      </c>
      <c r="AA3055">
        <v>8909.9815319622085</v>
      </c>
      <c r="AB3055">
        <v>89.214127125647664</v>
      </c>
      <c r="AC3055">
        <v>1322.5481621508727</v>
      </c>
      <c r="AD3055">
        <v>2638.1673604283205</v>
      </c>
      <c r="AE3055">
        <v>1088.2072609854863</v>
      </c>
      <c r="AF3055">
        <v>2396.0341759349317</v>
      </c>
      <c r="AG3055">
        <v>7111.3683305594686</v>
      </c>
      <c r="AH3055">
        <v>2676.4238137694301</v>
      </c>
      <c r="AI3055">
        <v>586.55724960770647</v>
      </c>
      <c r="AJ3055">
        <v>4391.4806595332375</v>
      </c>
      <c r="AK3055">
        <v>496.31767274498242</v>
      </c>
      <c r="AL3055">
        <v>57058.20703125</v>
      </c>
      <c r="AM3055">
        <v>44173.828125</v>
      </c>
      <c r="AN3055">
        <v>12884.3779296875</v>
      </c>
      <c r="AO3055" s="5" t="s">
        <v>3470</v>
      </c>
    </row>
    <row r="3056" spans="1:41" ht="15" x14ac:dyDescent="0.25">
      <c r="A3056">
        <v>2021</v>
      </c>
      <c r="B3056" s="5" t="s">
        <v>803</v>
      </c>
      <c r="C3056" s="5" t="s">
        <v>474</v>
      </c>
      <c r="D3056" s="5" t="s">
        <v>153</v>
      </c>
      <c r="E3056" s="5" t="s">
        <v>174</v>
      </c>
      <c r="F3056" s="5" t="s">
        <v>174</v>
      </c>
      <c r="G3056" s="5" t="s">
        <v>94</v>
      </c>
      <c r="H3056" s="5" t="s">
        <v>319</v>
      </c>
      <c r="I3056">
        <v>1283.411165058284</v>
      </c>
      <c r="J3056">
        <v>3174.02</v>
      </c>
      <c r="K3056">
        <v>265.11811999999998</v>
      </c>
      <c r="L3056">
        <v>258</v>
      </c>
      <c r="M3056">
        <v>1300</v>
      </c>
      <c r="N3056">
        <v>1137.9192459000001</v>
      </c>
      <c r="O3056">
        <v>1439.2159999999999</v>
      </c>
      <c r="P3056">
        <v>1067</v>
      </c>
      <c r="Q3056">
        <v>699.53780462263808</v>
      </c>
      <c r="R3056">
        <v>831.33528250000006</v>
      </c>
      <c r="S3056">
        <v>1079.8716478392439</v>
      </c>
      <c r="T3056">
        <v>800</v>
      </c>
      <c r="U3056">
        <v>120</v>
      </c>
      <c r="V3056">
        <v>1042</v>
      </c>
      <c r="W3056">
        <v>273</v>
      </c>
      <c r="X3056">
        <v>1097.0588235294119</v>
      </c>
      <c r="Y3056">
        <v>8380</v>
      </c>
      <c r="Z3056">
        <v>983.60724000000016</v>
      </c>
      <c r="AA3056">
        <v>7396.3244700000014</v>
      </c>
      <c r="AB3056">
        <v>87</v>
      </c>
      <c r="AC3056">
        <v>1251.655</v>
      </c>
      <c r="AD3056">
        <v>2866.848413520001</v>
      </c>
      <c r="AE3056">
        <v>1200</v>
      </c>
      <c r="AF3056">
        <v>2286.6391968710591</v>
      </c>
      <c r="AG3056">
        <v>9329.4725896217096</v>
      </c>
      <c r="AH3056">
        <v>2331</v>
      </c>
      <c r="AI3056">
        <v>635</v>
      </c>
      <c r="AJ3056">
        <v>4103</v>
      </c>
      <c r="AK3056">
        <v>496.24004000000002</v>
      </c>
      <c r="AL3056">
        <v>57214.2734375</v>
      </c>
      <c r="AM3056">
        <v>44543.91796875</v>
      </c>
      <c r="AN3056">
        <v>12670.353515625</v>
      </c>
      <c r="AO3056" s="5" t="s">
        <v>1386</v>
      </c>
    </row>
    <row r="3057" spans="1:41" ht="15" x14ac:dyDescent="0.25">
      <c r="A3057">
        <v>2021</v>
      </c>
      <c r="B3057" s="5" t="s">
        <v>1807</v>
      </c>
      <c r="C3057" s="5" t="s">
        <v>474</v>
      </c>
      <c r="D3057" s="5" t="s">
        <v>153</v>
      </c>
      <c r="E3057" s="5" t="s">
        <v>174</v>
      </c>
      <c r="F3057" s="5" t="s">
        <v>174</v>
      </c>
      <c r="G3057" s="5" t="s">
        <v>94</v>
      </c>
      <c r="H3057" s="5" t="s">
        <v>319</v>
      </c>
      <c r="I3057">
        <v>1678.6100039647329</v>
      </c>
      <c r="J3057">
        <v>2860.9220592465417</v>
      </c>
      <c r="K3057">
        <v>246.09799549755476</v>
      </c>
      <c r="L3057">
        <v>312.02608836090786</v>
      </c>
      <c r="M3057">
        <v>1561.392586503076</v>
      </c>
      <c r="N3057">
        <v>1068.9409865783359</v>
      </c>
      <c r="O3057">
        <v>1448.6223831820398</v>
      </c>
      <c r="P3057">
        <v>716.58461012675514</v>
      </c>
      <c r="Q3057">
        <v>720.20713087041361</v>
      </c>
      <c r="R3057">
        <v>564.30576354463051</v>
      </c>
      <c r="S3057">
        <v>994.40657201851582</v>
      </c>
      <c r="T3057">
        <v>1006.5357689061544</v>
      </c>
      <c r="U3057">
        <v>145.3437650300487</v>
      </c>
      <c r="V3057">
        <v>754.90182667961585</v>
      </c>
      <c r="W3057">
        <v>258.77028082808323</v>
      </c>
      <c r="X3057">
        <v>1548.0520125776654</v>
      </c>
      <c r="Y3057">
        <v>7322.5477187922734</v>
      </c>
      <c r="Z3057">
        <v>1668.8363048464041</v>
      </c>
      <c r="AA3057">
        <v>8876.3958412093762</v>
      </c>
      <c r="AB3057">
        <v>109.71239881077084</v>
      </c>
      <c r="AC3057">
        <v>1270.2481403595668</v>
      </c>
      <c r="AD3057">
        <v>3021.869354038191</v>
      </c>
      <c r="AE3057">
        <v>1524.9016898928239</v>
      </c>
      <c r="AF3057">
        <v>2169.3173121408427</v>
      </c>
      <c r="AG3057">
        <v>7369.8548999308623</v>
      </c>
      <c r="AH3057">
        <v>2765.6824890818943</v>
      </c>
      <c r="AI3057">
        <v>575.73845981432032</v>
      </c>
      <c r="AJ3057">
        <v>4032.08084757806</v>
      </c>
      <c r="AK3057">
        <v>519.51950760526972</v>
      </c>
      <c r="AL3057">
        <v>57112.4296875</v>
      </c>
      <c r="AM3057">
        <v>43056.02734375</v>
      </c>
      <c r="AN3057">
        <v>14056.400390625</v>
      </c>
      <c r="AO3057" s="5" t="s">
        <v>3469</v>
      </c>
    </row>
    <row r="3058" spans="1:41" ht="15" x14ac:dyDescent="0.25">
      <c r="A3058">
        <v>2021</v>
      </c>
      <c r="B3058" s="5" t="s">
        <v>1808</v>
      </c>
      <c r="C3058" s="5" t="s">
        <v>474</v>
      </c>
      <c r="D3058" s="5" t="s">
        <v>153</v>
      </c>
      <c r="E3058" s="5" t="s">
        <v>174</v>
      </c>
      <c r="F3058" s="5" t="s">
        <v>174</v>
      </c>
      <c r="G3058" s="5" t="s">
        <v>94</v>
      </c>
      <c r="H3058" s="5" t="s">
        <v>319</v>
      </c>
      <c r="I3058">
        <v>1292.3710320462212</v>
      </c>
      <c r="J3058">
        <v>2841.3272525970301</v>
      </c>
      <c r="K3058">
        <v>287.67717310990201</v>
      </c>
      <c r="L3058">
        <v>273.26901495091522</v>
      </c>
      <c r="M3058">
        <v>1362.6649601318413</v>
      </c>
      <c r="N3058">
        <v>1065.9859107192663</v>
      </c>
      <c r="O3058">
        <v>1954.242218763909</v>
      </c>
      <c r="P3058">
        <v>849.93840008621498</v>
      </c>
      <c r="Q3058">
        <v>692.58353388810031</v>
      </c>
      <c r="R3058">
        <v>819.45758184430281</v>
      </c>
      <c r="S3058">
        <v>1035.2533924580357</v>
      </c>
      <c r="T3058">
        <v>903.52762759867881</v>
      </c>
      <c r="U3058">
        <v>144.96598825027692</v>
      </c>
      <c r="V3058">
        <v>798.11607104549967</v>
      </c>
      <c r="W3058">
        <v>228.69288174108783</v>
      </c>
      <c r="X3058">
        <v>1466.7265154685219</v>
      </c>
      <c r="Y3058">
        <v>6871.8295676810631</v>
      </c>
      <c r="Z3058">
        <v>1681.6497666745522</v>
      </c>
      <c r="AA3058">
        <v>8995.1866078689964</v>
      </c>
      <c r="AB3058">
        <v>110.43115448428297</v>
      </c>
      <c r="AC3058">
        <v>1266.9465178105918</v>
      </c>
      <c r="AD3058">
        <v>2838.3475863621393</v>
      </c>
      <c r="AE3058">
        <v>1505.8793793311313</v>
      </c>
      <c r="AF3058">
        <v>2257.0651768852817</v>
      </c>
      <c r="AG3058">
        <v>8436.0615621826983</v>
      </c>
      <c r="AH3058">
        <v>2339.9922383527073</v>
      </c>
      <c r="AI3058">
        <v>637.48893725017899</v>
      </c>
      <c r="AJ3058">
        <v>5185.3831997306015</v>
      </c>
      <c r="AK3058">
        <v>498.18509562297055</v>
      </c>
      <c r="AL3058">
        <v>58641.24609375</v>
      </c>
      <c r="AM3058">
        <v>44978.015625</v>
      </c>
      <c r="AN3058">
        <v>13663.23046875</v>
      </c>
      <c r="AO3058" s="5" t="s">
        <v>3471</v>
      </c>
    </row>
    <row r="3059" spans="1:41" ht="15" x14ac:dyDescent="0.25">
      <c r="A3059">
        <v>2021</v>
      </c>
      <c r="B3059" s="5" t="s">
        <v>1806</v>
      </c>
      <c r="C3059" s="5" t="s">
        <v>474</v>
      </c>
      <c r="D3059" s="5" t="s">
        <v>153</v>
      </c>
      <c r="E3059" s="5" t="s">
        <v>174</v>
      </c>
      <c r="F3059" s="5" t="s">
        <v>174</v>
      </c>
      <c r="G3059" s="5" t="s">
        <v>97</v>
      </c>
      <c r="H3059" s="5" t="s">
        <v>319</v>
      </c>
      <c r="I3059">
        <v>1541.2411408143921</v>
      </c>
      <c r="J3059">
        <v>4801.725819086585</v>
      </c>
      <c r="K3059">
        <v>303</v>
      </c>
      <c r="L3059">
        <v>310.4897359656004</v>
      </c>
      <c r="M3059">
        <v>1424.673813986356</v>
      </c>
      <c r="N3059">
        <v>1170.885184507031</v>
      </c>
      <c r="O3059">
        <v>1776</v>
      </c>
      <c r="P3059">
        <v>801.22500000000002</v>
      </c>
      <c r="Q3059">
        <v>689.97151388920918</v>
      </c>
      <c r="R3059">
        <v>821.81194442833043</v>
      </c>
      <c r="S3059">
        <v>955.70334594924282</v>
      </c>
      <c r="T3059">
        <v>1169.666781609521</v>
      </c>
      <c r="U3059">
        <v>127</v>
      </c>
      <c r="V3059">
        <v>875</v>
      </c>
      <c r="W3059">
        <v>299.44261108050279</v>
      </c>
      <c r="X3059">
        <v>1618.766285147196</v>
      </c>
      <c r="Y3059">
        <v>9595</v>
      </c>
      <c r="Z3059">
        <v>1441.7872</v>
      </c>
      <c r="AA3059">
        <v>10347.759928132909</v>
      </c>
      <c r="AB3059">
        <v>87</v>
      </c>
      <c r="AC3059">
        <v>1565.282825647324</v>
      </c>
      <c r="AD3059">
        <v>3048.6412049999999</v>
      </c>
      <c r="AE3059">
        <v>1266.965915412223</v>
      </c>
      <c r="AF3059">
        <v>2737.6631130063961</v>
      </c>
      <c r="AG3059">
        <v>8275.9014521207155</v>
      </c>
      <c r="AH3059">
        <v>3079.8</v>
      </c>
      <c r="AI3059">
        <v>657.04820189538816</v>
      </c>
      <c r="AJ3059">
        <v>5116.855230416053</v>
      </c>
      <c r="AK3059">
        <v>524</v>
      </c>
      <c r="AL3059">
        <v>66430.3046875</v>
      </c>
      <c r="AM3059">
        <v>51486.56640625</v>
      </c>
      <c r="AN3059">
        <v>14943.7412109375</v>
      </c>
      <c r="AO3059" s="5" t="s">
        <v>3472</v>
      </c>
    </row>
    <row r="3060" spans="1:41" ht="15" x14ac:dyDescent="0.25">
      <c r="A3060">
        <v>2021</v>
      </c>
      <c r="B3060" s="5" t="s">
        <v>803</v>
      </c>
      <c r="C3060" s="5" t="s">
        <v>474</v>
      </c>
      <c r="D3060" s="5" t="s">
        <v>153</v>
      </c>
      <c r="E3060" s="5" t="s">
        <v>174</v>
      </c>
      <c r="F3060" s="5" t="s">
        <v>174</v>
      </c>
      <c r="G3060" s="5" t="s">
        <v>97</v>
      </c>
      <c r="H3060" s="5" t="s">
        <v>319</v>
      </c>
      <c r="I3060">
        <v>1382.598318523897</v>
      </c>
      <c r="J3060">
        <v>3507.2920999999978</v>
      </c>
      <c r="K3060">
        <v>283.59930349002059</v>
      </c>
      <c r="L3060">
        <v>283.4565097392001</v>
      </c>
      <c r="M3060">
        <v>1407.2</v>
      </c>
      <c r="N3060">
        <v>1232.1138315266139</v>
      </c>
      <c r="O3060">
        <v>1672.4</v>
      </c>
      <c r="P3060">
        <v>1183.8364999999999</v>
      </c>
      <c r="Q3060">
        <v>757.59944240631683</v>
      </c>
      <c r="R3060">
        <v>880.61034853946762</v>
      </c>
      <c r="S3060">
        <v>1152.9160206522999</v>
      </c>
      <c r="T3060">
        <v>814.5327888275001</v>
      </c>
      <c r="U3060">
        <v>124.8724812</v>
      </c>
      <c r="V3060">
        <v>26</v>
      </c>
      <c r="W3060">
        <v>296.66452410531292</v>
      </c>
      <c r="X3060">
        <v>1211.24158704</v>
      </c>
      <c r="Y3060">
        <v>9127.2291999999961</v>
      </c>
      <c r="Z3060">
        <v>1067.820565333843</v>
      </c>
      <c r="AA3060">
        <v>8151.1588831775252</v>
      </c>
      <c r="AB3060">
        <v>87</v>
      </c>
      <c r="AC3060">
        <v>1357.88175</v>
      </c>
      <c r="AD3060">
        <v>3112.2988619434709</v>
      </c>
      <c r="AE3060">
        <v>1298.918592</v>
      </c>
      <c r="AF3060">
        <v>2512.258782084954</v>
      </c>
      <c r="AG3060">
        <v>10361.19164210192</v>
      </c>
      <c r="AH3060">
        <v>2579.9264128934269</v>
      </c>
      <c r="AI3060">
        <v>687.34442160000015</v>
      </c>
      <c r="AJ3060">
        <v>4530.0435355296004</v>
      </c>
      <c r="AK3060">
        <v>537.14617837568642</v>
      </c>
      <c r="AL3060">
        <v>61627.1484375</v>
      </c>
      <c r="AM3060">
        <v>47784.87890625</v>
      </c>
      <c r="AN3060">
        <v>13842.271484375</v>
      </c>
      <c r="AO3060" s="5" t="s">
        <v>1387</v>
      </c>
    </row>
    <row r="3061" spans="1:41" ht="15" x14ac:dyDescent="0.25">
      <c r="A3061">
        <v>2021</v>
      </c>
      <c r="B3061" s="5" t="s">
        <v>1807</v>
      </c>
      <c r="C3061" s="5" t="s">
        <v>474</v>
      </c>
      <c r="D3061" s="5" t="s">
        <v>153</v>
      </c>
      <c r="E3061" s="5" t="s">
        <v>174</v>
      </c>
      <c r="F3061" s="5" t="s">
        <v>174</v>
      </c>
      <c r="G3061" s="5" t="s">
        <v>97</v>
      </c>
      <c r="H3061" s="5" t="s">
        <v>319</v>
      </c>
      <c r="I3061">
        <v>1895.125267346154</v>
      </c>
      <c r="J3061">
        <v>3329.5</v>
      </c>
      <c r="K3061">
        <v>285.77031356140702</v>
      </c>
      <c r="L3061">
        <v>355.38400000000001</v>
      </c>
      <c r="M3061">
        <v>1783.942041552973</v>
      </c>
      <c r="N3061">
        <v>1262</v>
      </c>
      <c r="O3061">
        <v>1776</v>
      </c>
      <c r="P3061">
        <v>826.61722955283233</v>
      </c>
      <c r="Q3061">
        <v>890.67184374146848</v>
      </c>
      <c r="R3061">
        <v>670.87331636231397</v>
      </c>
      <c r="S3061">
        <v>1229.7711268950579</v>
      </c>
      <c r="T3061">
        <v>1272.2792627665731</v>
      </c>
      <c r="U3061">
        <v>165.87021040855609</v>
      </c>
      <c r="V3061">
        <v>861</v>
      </c>
      <c r="W3061">
        <v>289.52509636858173</v>
      </c>
      <c r="X3061">
        <v>1894.960994591524</v>
      </c>
      <c r="Y3061">
        <v>8983.1700000000037</v>
      </c>
      <c r="Z3061">
        <v>2064.21</v>
      </c>
      <c r="AA3061">
        <v>10285.3337236569</v>
      </c>
      <c r="AB3061">
        <v>109</v>
      </c>
      <c r="AC3061">
        <v>1524.826311876905</v>
      </c>
      <c r="AD3061">
        <v>3923.966488844555</v>
      </c>
      <c r="AE3061">
        <v>1706.13606518496</v>
      </c>
      <c r="AF3061">
        <v>2470.828930876015</v>
      </c>
      <c r="AG3061">
        <v>8812</v>
      </c>
      <c r="AH3061">
        <v>3522.558186371803</v>
      </c>
      <c r="AI3061">
        <v>644.16490381900803</v>
      </c>
      <c r="AJ3061">
        <v>5107.1209105302532</v>
      </c>
      <c r="AK3061">
        <v>667.01078388031465</v>
      </c>
      <c r="AL3061">
        <v>68609.609375</v>
      </c>
      <c r="AM3061">
        <v>51210.66796875</v>
      </c>
      <c r="AN3061">
        <v>17398.951171875</v>
      </c>
      <c r="AO3061" s="5" t="s">
        <v>3473</v>
      </c>
    </row>
    <row r="3062" spans="1:41" ht="15" x14ac:dyDescent="0.25">
      <c r="A3062">
        <v>2021</v>
      </c>
      <c r="B3062" s="5" t="s">
        <v>1808</v>
      </c>
      <c r="C3062" s="5" t="s">
        <v>474</v>
      </c>
      <c r="D3062" s="5" t="s">
        <v>153</v>
      </c>
      <c r="E3062" s="5" t="s">
        <v>174</v>
      </c>
      <c r="F3062" s="5" t="s">
        <v>174</v>
      </c>
      <c r="G3062" s="5" t="s">
        <v>97</v>
      </c>
      <c r="H3062" s="5" t="s">
        <v>319</v>
      </c>
      <c r="I3062">
        <v>1449.737317622021</v>
      </c>
      <c r="J3062">
        <v>3187.3</v>
      </c>
      <c r="K3062">
        <v>323.32292638593549</v>
      </c>
      <c r="L3062">
        <v>303.04259277391571</v>
      </c>
      <c r="M3062">
        <v>1527.0128217333399</v>
      </c>
      <c r="N3062">
        <v>1184.9016552546391</v>
      </c>
      <c r="O3062">
        <v>1946.612304</v>
      </c>
      <c r="P3062">
        <v>934.73688960518405</v>
      </c>
      <c r="Q3062">
        <v>769.68562449287538</v>
      </c>
      <c r="R3062">
        <v>944.79214727023952</v>
      </c>
      <c r="S3062">
        <v>1138.5265748613681</v>
      </c>
      <c r="T3062">
        <v>984.09893754837572</v>
      </c>
      <c r="U3062">
        <v>162.6178533417216</v>
      </c>
      <c r="V3062">
        <v>897</v>
      </c>
      <c r="W3062">
        <v>252.24982411876519</v>
      </c>
      <c r="X3062">
        <v>1613.0620534751999</v>
      </c>
      <c r="Y3062">
        <v>7813.5675000000019</v>
      </c>
      <c r="Z3062">
        <v>1869.4192184310971</v>
      </c>
      <c r="AA3062">
        <v>10119.04173933323</v>
      </c>
      <c r="AB3062">
        <v>110</v>
      </c>
      <c r="AC3062">
        <v>1389.7787900000001</v>
      </c>
      <c r="AD3062">
        <v>3157.4850537047209</v>
      </c>
      <c r="AE3062">
        <v>1692.1225629328401</v>
      </c>
      <c r="AF3062">
        <v>2531.8979875732098</v>
      </c>
      <c r="AG3062">
        <v>9887.633550958657</v>
      </c>
      <c r="AH3062">
        <v>2632.6525376427221</v>
      </c>
      <c r="AI3062">
        <v>701.09131003200002</v>
      </c>
      <c r="AJ3062">
        <v>5829.3747423004233</v>
      </c>
      <c r="AK3062">
        <v>566.94903595069059</v>
      </c>
      <c r="AL3062">
        <v>65919.7109375</v>
      </c>
      <c r="AM3062">
        <v>50966.65234375</v>
      </c>
      <c r="AN3062">
        <v>14953.064453125</v>
      </c>
      <c r="AO3062" s="5" t="s">
        <v>3474</v>
      </c>
    </row>
    <row r="3063" spans="1:41" ht="15" x14ac:dyDescent="0.25">
      <c r="A3063">
        <v>2021</v>
      </c>
      <c r="B3063" s="5" t="s">
        <v>1806</v>
      </c>
      <c r="C3063" s="5" t="s">
        <v>474</v>
      </c>
      <c r="D3063" s="5" t="s">
        <v>153</v>
      </c>
      <c r="E3063" s="5" t="s">
        <v>177</v>
      </c>
      <c r="F3063" s="5" t="s">
        <v>177</v>
      </c>
      <c r="G3063" s="5" t="s">
        <v>94</v>
      </c>
      <c r="H3063" s="5" t="s">
        <v>319</v>
      </c>
      <c r="I3063">
        <v>6161.2959025139135</v>
      </c>
      <c r="J3063">
        <v>574.25185276278955</v>
      </c>
      <c r="K3063">
        <v>0</v>
      </c>
      <c r="L3063">
        <v>165.81522248525548</v>
      </c>
      <c r="M3063">
        <v>2200.7289606867912</v>
      </c>
      <c r="N3063">
        <v>2155.4953473346136</v>
      </c>
      <c r="O3063">
        <v>1968.863495186707</v>
      </c>
      <c r="P3063">
        <v>3589.0740797674348</v>
      </c>
      <c r="Q3063">
        <v>1422.9705225824484</v>
      </c>
      <c r="R3063">
        <v>2286.7502108952217</v>
      </c>
      <c r="S3063">
        <v>2053.9758233640491</v>
      </c>
      <c r="T3063">
        <v>2645.6603216571375</v>
      </c>
      <c r="U3063">
        <v>271.25128308755558</v>
      </c>
      <c r="V3063">
        <v>3141.9779944021202</v>
      </c>
      <c r="W3063">
        <v>1133.121959469433</v>
      </c>
      <c r="X3063">
        <v>4742.5061890198795</v>
      </c>
      <c r="Y3063">
        <v>16919.920661760763</v>
      </c>
      <c r="Z3063">
        <v>1374.319962404858</v>
      </c>
      <c r="AA3063">
        <v>16467.876069858761</v>
      </c>
      <c r="AB3063">
        <v>803.95259386790542</v>
      </c>
      <c r="AC3063">
        <v>2868.6894211440544</v>
      </c>
      <c r="AD3063">
        <v>2083.9020811973355</v>
      </c>
      <c r="AE3063">
        <v>3718.0465058230097</v>
      </c>
      <c r="AF3063">
        <v>8111.4599663720792</v>
      </c>
      <c r="AG3063">
        <v>43239.846651257722</v>
      </c>
      <c r="AH3063">
        <v>7062.8272687308254</v>
      </c>
      <c r="AI3063">
        <v>1174.1399489524895</v>
      </c>
      <c r="AJ3063">
        <v>4693.2148225073752</v>
      </c>
      <c r="AK3063">
        <v>1658.1522248525548</v>
      </c>
      <c r="AL3063">
        <v>144690.09375</v>
      </c>
      <c r="AM3063">
        <v>117162.25</v>
      </c>
      <c r="AN3063">
        <v>27527.83203125</v>
      </c>
      <c r="AO3063" s="5" t="s">
        <v>3477</v>
      </c>
    </row>
    <row r="3064" spans="1:41" ht="15" x14ac:dyDescent="0.25">
      <c r="A3064">
        <v>2021</v>
      </c>
      <c r="B3064" s="5" t="s">
        <v>1807</v>
      </c>
      <c r="C3064" s="5" t="s">
        <v>474</v>
      </c>
      <c r="D3064" s="5" t="s">
        <v>153</v>
      </c>
      <c r="E3064" s="5" t="s">
        <v>177</v>
      </c>
      <c r="F3064" s="5" t="s">
        <v>177</v>
      </c>
      <c r="G3064" s="5" t="s">
        <v>94</v>
      </c>
      <c r="H3064" s="5" t="s">
        <v>319</v>
      </c>
      <c r="I3064">
        <v>4367.49190273145</v>
      </c>
      <c r="J3064">
        <v>4924.8652856877916</v>
      </c>
      <c r="K3064">
        <v>701.9589975764585</v>
      </c>
      <c r="L3064">
        <v>162.75683383212515</v>
      </c>
      <c r="M3064">
        <v>1840.3049430523045</v>
      </c>
      <c r="N3064">
        <v>3044.770700941117</v>
      </c>
      <c r="O3064">
        <v>1917.4506397662242</v>
      </c>
      <c r="P3064">
        <v>2516.339422265386</v>
      </c>
      <c r="Q3064">
        <v>897.8299058642898</v>
      </c>
      <c r="R3064">
        <v>2498.6193600537931</v>
      </c>
      <c r="S3064">
        <v>2587.4840617526079</v>
      </c>
      <c r="T3064">
        <v>2717.6465760466172</v>
      </c>
      <c r="U3064">
        <v>277.5079507020402</v>
      </c>
      <c r="V3064">
        <v>2814.2740098616077</v>
      </c>
      <c r="W3064">
        <v>2021.093627890491</v>
      </c>
      <c r="X3064">
        <v>2793.8696731094133</v>
      </c>
      <c r="Y3064">
        <v>16047.19976367082</v>
      </c>
      <c r="Z3064">
        <v>2038.2349320349626</v>
      </c>
      <c r="AA3064">
        <v>12177.038494095654</v>
      </c>
      <c r="AB3064">
        <v>789.12404282242505</v>
      </c>
      <c r="AC3064">
        <v>2429.7773461394568</v>
      </c>
      <c r="AD3064">
        <v>1662.7970902329671</v>
      </c>
      <c r="AE3064">
        <v>4708.0275479063303</v>
      </c>
      <c r="AF3064">
        <v>7138.3516730824467</v>
      </c>
      <c r="AG3064">
        <v>43621.247152854921</v>
      </c>
      <c r="AH3064">
        <v>5953.9436006110573</v>
      </c>
      <c r="AI3064">
        <v>1152.4834553975468</v>
      </c>
      <c r="AJ3064">
        <v>4734.8699419361064</v>
      </c>
      <c r="AK3064">
        <v>2246.3437957872052</v>
      </c>
      <c r="AL3064">
        <v>140783.71875</v>
      </c>
      <c r="AM3064">
        <v>114399.203125</v>
      </c>
      <c r="AN3064">
        <v>26384.501953125</v>
      </c>
      <c r="AO3064" s="5" t="s">
        <v>3476</v>
      </c>
    </row>
    <row r="3065" spans="1:41" ht="15" x14ac:dyDescent="0.25">
      <c r="A3065">
        <v>2021</v>
      </c>
      <c r="B3065" s="5" t="s">
        <v>1808</v>
      </c>
      <c r="C3065" s="5" t="s">
        <v>474</v>
      </c>
      <c r="D3065" s="5" t="s">
        <v>153</v>
      </c>
      <c r="E3065" s="5" t="s">
        <v>177</v>
      </c>
      <c r="F3065" s="5" t="s">
        <v>177</v>
      </c>
      <c r="G3065" s="5" t="s">
        <v>94</v>
      </c>
      <c r="H3065" s="5" t="s">
        <v>319</v>
      </c>
      <c r="I3065">
        <v>3001.7195628000554</v>
      </c>
      <c r="J3065">
        <v>3999.4146802290347</v>
      </c>
      <c r="K3065">
        <v>180.29873730339912</v>
      </c>
      <c r="L3065">
        <v>376.48213210863497</v>
      </c>
      <c r="M3065">
        <v>1881.5479939980562</v>
      </c>
      <c r="N3065">
        <v>1493.6162243124165</v>
      </c>
      <c r="O3065">
        <v>2372.2619822396423</v>
      </c>
      <c r="P3065">
        <v>3564.3492282645111</v>
      </c>
      <c r="Q3065">
        <v>1280.31671885988</v>
      </c>
      <c r="R3065">
        <v>2340.1365554805784</v>
      </c>
      <c r="S3065">
        <v>3808.1159485822127</v>
      </c>
      <c r="T3065">
        <v>1932.5452034749519</v>
      </c>
      <c r="U3065">
        <v>258.5092934518442</v>
      </c>
      <c r="V3065">
        <v>2452.5755491373025</v>
      </c>
      <c r="W3065">
        <v>1942.5843993371595</v>
      </c>
      <c r="X3065">
        <v>2646.0107750103175</v>
      </c>
      <c r="Y3065">
        <v>16839.747139266932</v>
      </c>
      <c r="Z3065">
        <v>837.58691238217034</v>
      </c>
      <c r="AA3065">
        <v>10102.722795161173</v>
      </c>
      <c r="AB3065">
        <v>787.07295559707131</v>
      </c>
      <c r="AC3065">
        <v>3126.205591491429</v>
      </c>
      <c r="AD3065">
        <v>1673.05508058737</v>
      </c>
      <c r="AE3065">
        <v>4589.3956675045356</v>
      </c>
      <c r="AF3065">
        <v>6719.2337905755085</v>
      </c>
      <c r="AG3065">
        <v>41967.10526812762</v>
      </c>
      <c r="AH3065">
        <v>3675.1079853380274</v>
      </c>
      <c r="AI3065">
        <v>1164.5467200160749</v>
      </c>
      <c r="AJ3065">
        <v>4404.622422796162</v>
      </c>
      <c r="AK3065">
        <v>2265.6688123334811</v>
      </c>
      <c r="AL3065">
        <v>131682.5625</v>
      </c>
      <c r="AM3065">
        <v>107353.7421875</v>
      </c>
      <c r="AN3065">
        <v>24328.814453125</v>
      </c>
      <c r="AO3065" s="5" t="s">
        <v>3475</v>
      </c>
    </row>
    <row r="3066" spans="1:41" ht="15" x14ac:dyDescent="0.25">
      <c r="A3066">
        <v>2021</v>
      </c>
      <c r="B3066" s="5" t="s">
        <v>803</v>
      </c>
      <c r="C3066" s="5" t="s">
        <v>474</v>
      </c>
      <c r="D3066" s="5" t="s">
        <v>153</v>
      </c>
      <c r="E3066" s="5" t="s">
        <v>177</v>
      </c>
      <c r="F3066" s="5" t="s">
        <v>177</v>
      </c>
      <c r="G3066" s="5" t="s">
        <v>94</v>
      </c>
      <c r="H3066" s="5" t="s">
        <v>319</v>
      </c>
      <c r="I3066">
        <v>6125.4561611019517</v>
      </c>
      <c r="J3066">
        <v>3225.693492357057</v>
      </c>
      <c r="K3066">
        <v>150.875</v>
      </c>
      <c r="L3066">
        <v>283.75704000000002</v>
      </c>
      <c r="M3066">
        <v>2262.7999617075029</v>
      </c>
      <c r="N3066">
        <v>1636.4445423376619</v>
      </c>
      <c r="O3066">
        <v>1875</v>
      </c>
      <c r="P3066">
        <v>4312.3999999999996</v>
      </c>
      <c r="Q3066">
        <v>732.68756121449564</v>
      </c>
      <c r="R3066">
        <v>1970</v>
      </c>
      <c r="S3066">
        <v>2986.9570925130829</v>
      </c>
      <c r="T3066">
        <v>2400</v>
      </c>
      <c r="U3066">
        <v>250</v>
      </c>
      <c r="V3066">
        <v>2114</v>
      </c>
      <c r="W3066">
        <v>1935</v>
      </c>
      <c r="X3066">
        <v>2865.6862745098042</v>
      </c>
      <c r="Y3066">
        <v>17052</v>
      </c>
      <c r="Z3066">
        <v>941.16200000000003</v>
      </c>
      <c r="AA3066">
        <v>15610.25074607149</v>
      </c>
      <c r="AB3066">
        <v>784</v>
      </c>
      <c r="AC3066">
        <v>2123.8560000000002</v>
      </c>
      <c r="AD3066">
        <v>1789.7670000000001</v>
      </c>
      <c r="AE3066">
        <v>5130</v>
      </c>
      <c r="AF3066">
        <v>6891</v>
      </c>
      <c r="AG3066">
        <v>42169.842024231002</v>
      </c>
      <c r="AH3066">
        <v>3597.4767988609069</v>
      </c>
      <c r="AI3066">
        <v>1160</v>
      </c>
      <c r="AJ3066">
        <v>4363.3571172141556</v>
      </c>
      <c r="AK3066">
        <v>2248.5050000000001</v>
      </c>
      <c r="AL3066">
        <v>138987.984375</v>
      </c>
      <c r="AM3066">
        <v>114931.90625</v>
      </c>
      <c r="AN3066">
        <v>24056.068359375</v>
      </c>
      <c r="AO3066" s="5" t="s">
        <v>1388</v>
      </c>
    </row>
    <row r="3067" spans="1:41" ht="15" x14ac:dyDescent="0.25">
      <c r="A3067">
        <v>2021</v>
      </c>
      <c r="B3067" s="5" t="s">
        <v>803</v>
      </c>
      <c r="C3067" s="5" t="s">
        <v>474</v>
      </c>
      <c r="D3067" s="5" t="s">
        <v>153</v>
      </c>
      <c r="E3067" s="5" t="s">
        <v>177</v>
      </c>
      <c r="F3067" s="5" t="s">
        <v>177</v>
      </c>
      <c r="G3067" s="5" t="s">
        <v>97</v>
      </c>
      <c r="H3067" s="5" t="s">
        <v>319</v>
      </c>
      <c r="I3067">
        <v>7044.4944638638372</v>
      </c>
      <c r="J3067">
        <v>3564.3913090545461</v>
      </c>
      <c r="K3067">
        <v>161.39238205995451</v>
      </c>
      <c r="L3067">
        <v>311.75496190824259</v>
      </c>
      <c r="M3067">
        <v>2449.3274501989699</v>
      </c>
      <c r="N3067">
        <v>1771.906013897988</v>
      </c>
      <c r="O3067">
        <v>2226</v>
      </c>
      <c r="P3067">
        <v>4784.6077999999989</v>
      </c>
      <c r="Q3067">
        <v>793.50062879529867</v>
      </c>
      <c r="R3067">
        <v>2086.766221933749</v>
      </c>
      <c r="S3067">
        <v>3189</v>
      </c>
      <c r="T3067">
        <v>2469.8736177350002</v>
      </c>
      <c r="U3067">
        <v>260.1510025</v>
      </c>
      <c r="V3067">
        <v>52</v>
      </c>
      <c r="W3067">
        <v>2102.7320664607341</v>
      </c>
      <c r="X3067">
        <v>3163.9492036800002</v>
      </c>
      <c r="Y3067">
        <v>18664</v>
      </c>
      <c r="Z3067">
        <v>1021.741298804115</v>
      </c>
      <c r="AA3067">
        <v>17203.360203242839</v>
      </c>
      <c r="AB3067">
        <v>784</v>
      </c>
      <c r="AC3067">
        <v>2304.1056199999998</v>
      </c>
      <c r="AD3067">
        <v>1943.0011614756479</v>
      </c>
      <c r="AE3067">
        <v>5552.8769807999997</v>
      </c>
      <c r="AF3067">
        <v>7570.9256147784017</v>
      </c>
      <c r="AG3067">
        <v>46833.281360006338</v>
      </c>
      <c r="AH3067">
        <v>3971.905073579715</v>
      </c>
      <c r="AI3067">
        <v>1255.6213055999999</v>
      </c>
      <c r="AJ3067">
        <v>4817.4988306222413</v>
      </c>
      <c r="AK3067">
        <v>2358.4398517375498</v>
      </c>
      <c r="AL3067">
        <v>150712.609375</v>
      </c>
      <c r="AM3067">
        <v>124637.359375</v>
      </c>
      <c r="AN3067">
        <v>26075.2421875</v>
      </c>
      <c r="AO3067" s="5" t="s">
        <v>1389</v>
      </c>
    </row>
    <row r="3068" spans="1:41" ht="15" x14ac:dyDescent="0.25">
      <c r="A3068">
        <v>2021</v>
      </c>
      <c r="B3068" s="5" t="s">
        <v>1806</v>
      </c>
      <c r="C3068" s="5" t="s">
        <v>474</v>
      </c>
      <c r="D3068" s="5" t="s">
        <v>153</v>
      </c>
      <c r="E3068" s="5" t="s">
        <v>177</v>
      </c>
      <c r="F3068" s="5" t="s">
        <v>177</v>
      </c>
      <c r="G3068" s="5" t="s">
        <v>97</v>
      </c>
      <c r="H3068" s="5" t="s">
        <v>319</v>
      </c>
      <c r="I3068">
        <v>6986.4931473758361</v>
      </c>
      <c r="J3068">
        <v>585</v>
      </c>
      <c r="K3068"/>
      <c r="L3068">
        <v>189.4573219080664</v>
      </c>
      <c r="M3068">
        <v>2521.6804249999991</v>
      </c>
      <c r="N3068">
        <v>2561.0828905658459</v>
      </c>
      <c r="O3068">
        <v>2363</v>
      </c>
      <c r="P3068">
        <v>4154.5</v>
      </c>
      <c r="Q3068">
        <v>1657.596170842301</v>
      </c>
      <c r="R3068">
        <v>2621.7253726926051</v>
      </c>
      <c r="S3068">
        <v>2380.9375645974301</v>
      </c>
      <c r="T3068">
        <v>3143.4794755755879</v>
      </c>
      <c r="U3068">
        <v>228</v>
      </c>
      <c r="V3068">
        <v>3642</v>
      </c>
      <c r="W3068">
        <v>1270.5298362091751</v>
      </c>
      <c r="X3068">
        <v>5858.5659870312438</v>
      </c>
      <c r="Y3068">
        <v>19487</v>
      </c>
      <c r="Z3068">
        <v>1629.697696396973</v>
      </c>
      <c r="AA3068">
        <v>19125.250426822789</v>
      </c>
      <c r="AB3068">
        <v>784</v>
      </c>
      <c r="AC3068">
        <v>3395.1960401429292</v>
      </c>
      <c r="AD3068">
        <v>2408.1374999999998</v>
      </c>
      <c r="AE3068">
        <v>4328.8060681834504</v>
      </c>
      <c r="AF3068">
        <v>9268</v>
      </c>
      <c r="AG3068">
        <v>50320.654627443269</v>
      </c>
      <c r="AH3068">
        <v>7992.1860362208254</v>
      </c>
      <c r="AI3068">
        <v>1315.245089458426</v>
      </c>
      <c r="AJ3068">
        <v>5468.429141292283</v>
      </c>
      <c r="AK3068">
        <v>1895</v>
      </c>
      <c r="AL3068">
        <v>167581.65625</v>
      </c>
      <c r="AM3068">
        <v>135648.890625</v>
      </c>
      <c r="AN3068">
        <v>31932.759765625</v>
      </c>
      <c r="AO3068" s="5" t="s">
        <v>3480</v>
      </c>
    </row>
    <row r="3069" spans="1:41" ht="15" x14ac:dyDescent="0.25">
      <c r="A3069">
        <v>2021</v>
      </c>
      <c r="B3069" s="5" t="s">
        <v>1807</v>
      </c>
      <c r="C3069" s="5" t="s">
        <v>474</v>
      </c>
      <c r="D3069" s="5" t="s">
        <v>153</v>
      </c>
      <c r="E3069" s="5" t="s">
        <v>177</v>
      </c>
      <c r="F3069" s="5" t="s">
        <v>177</v>
      </c>
      <c r="G3069" s="5" t="s">
        <v>97</v>
      </c>
      <c r="H3069" s="5" t="s">
        <v>319</v>
      </c>
      <c r="I3069">
        <v>4930.832200598511</v>
      </c>
      <c r="J3069">
        <v>5676.5544867987783</v>
      </c>
      <c r="K3069">
        <v>815.11855648848064</v>
      </c>
      <c r="L3069">
        <v>185.37288000000001</v>
      </c>
      <c r="M3069">
        <v>2102.6085211160239</v>
      </c>
      <c r="N3069">
        <v>3596</v>
      </c>
      <c r="O3069">
        <v>2363</v>
      </c>
      <c r="P3069">
        <v>2902.7270366295652</v>
      </c>
      <c r="Q3069">
        <v>1099.7464666922669</v>
      </c>
      <c r="R3069">
        <v>2970.4765832571488</v>
      </c>
      <c r="S3069">
        <v>2895</v>
      </c>
      <c r="T3069">
        <v>3059.1319520149909</v>
      </c>
      <c r="U3069">
        <v>316.69953068491242</v>
      </c>
      <c r="V3069">
        <v>3211</v>
      </c>
      <c r="W3069">
        <v>2261.3003530095339</v>
      </c>
      <c r="X3069">
        <v>3413.7955157764109</v>
      </c>
      <c r="Y3069">
        <v>18447</v>
      </c>
      <c r="Z3069">
        <v>2329.935872</v>
      </c>
      <c r="AA3069">
        <v>14109.882763016351</v>
      </c>
      <c r="AB3069">
        <v>784</v>
      </c>
      <c r="AC3069">
        <v>2916.7438327027339</v>
      </c>
      <c r="AD3069">
        <v>2036.7501827080989</v>
      </c>
      <c r="AE3069">
        <v>5267.5760336601497</v>
      </c>
      <c r="AF3069">
        <v>8130.5052672138536</v>
      </c>
      <c r="AG3069">
        <v>52375</v>
      </c>
      <c r="AH3069">
        <v>7504.2555012831908</v>
      </c>
      <c r="AI3069">
        <v>1289.45597005728</v>
      </c>
      <c r="AJ3069">
        <v>5997.2887953445006</v>
      </c>
      <c r="AK3069">
        <v>2649.7938980047388</v>
      </c>
      <c r="AL3069">
        <v>165637.546875</v>
      </c>
      <c r="AM3069">
        <v>134463.34375</v>
      </c>
      <c r="AN3069">
        <v>31174.208984375</v>
      </c>
      <c r="AO3069" s="5" t="s">
        <v>3479</v>
      </c>
    </row>
    <row r="3070" spans="1:41" ht="15" x14ac:dyDescent="0.25">
      <c r="A3070">
        <v>2021</v>
      </c>
      <c r="B3070" s="5" t="s">
        <v>1808</v>
      </c>
      <c r="C3070" s="5" t="s">
        <v>474</v>
      </c>
      <c r="D3070" s="5" t="s">
        <v>153</v>
      </c>
      <c r="E3070" s="5" t="s">
        <v>177</v>
      </c>
      <c r="F3070" s="5" t="s">
        <v>177</v>
      </c>
      <c r="G3070" s="5" t="s">
        <v>97</v>
      </c>
      <c r="H3070" s="5" t="s">
        <v>319</v>
      </c>
      <c r="I3070">
        <v>3473</v>
      </c>
      <c r="J3070">
        <v>4454.0643684598062</v>
      </c>
      <c r="K3070">
        <v>202.63934999929091</v>
      </c>
      <c r="L3070">
        <v>417.50112601586221</v>
      </c>
      <c r="M3070">
        <v>2108.477135321431</v>
      </c>
      <c r="N3070">
        <v>1660.2361426229479</v>
      </c>
      <c r="O3070">
        <v>2363</v>
      </c>
      <c r="P3070">
        <v>3919.964918347785</v>
      </c>
      <c r="Q3070">
        <v>1422.848400354191</v>
      </c>
      <c r="R3070">
        <v>2698.0562388379449</v>
      </c>
      <c r="S3070">
        <v>4188</v>
      </c>
      <c r="T3070">
        <v>2104.8782830895821</v>
      </c>
      <c r="U3070">
        <v>289.98682296048003</v>
      </c>
      <c r="V3070">
        <v>2759</v>
      </c>
      <c r="W3070">
        <v>2142.6839757234879</v>
      </c>
      <c r="X3070">
        <v>2910.003691378176</v>
      </c>
      <c r="Y3070">
        <v>18686</v>
      </c>
      <c r="Z3070">
        <v>931.11009328057105</v>
      </c>
      <c r="AA3070">
        <v>11364.95306898007</v>
      </c>
      <c r="AB3070">
        <v>784</v>
      </c>
      <c r="AC3070">
        <v>3506.052309907931</v>
      </c>
      <c r="AD3070">
        <v>1861.1696595447791</v>
      </c>
      <c r="AE3070">
        <v>5157</v>
      </c>
      <c r="AF3070">
        <v>7537.4050721339527</v>
      </c>
      <c r="AG3070">
        <v>49188.279984337758</v>
      </c>
      <c r="AH3070">
        <v>4122.6095761365441</v>
      </c>
      <c r="AI3070">
        <v>1280.733731712</v>
      </c>
      <c r="AJ3070">
        <v>4951.6484533200974</v>
      </c>
      <c r="AK3070">
        <v>2558.3741030745009</v>
      </c>
      <c r="AL3070">
        <v>149043.6875</v>
      </c>
      <c r="AM3070">
        <v>122417.1015625</v>
      </c>
      <c r="AN3070">
        <v>26626.5703125</v>
      </c>
      <c r="AO3070" s="5" t="s">
        <v>3478</v>
      </c>
    </row>
    <row r="3071" spans="1:41" ht="15" x14ac:dyDescent="0.25">
      <c r="A3071">
        <v>2021</v>
      </c>
      <c r="B3071" s="5" t="s">
        <v>1806</v>
      </c>
      <c r="C3071" s="5" t="s">
        <v>474</v>
      </c>
      <c r="D3071" s="5" t="s">
        <v>153</v>
      </c>
      <c r="E3071" s="5" t="s">
        <v>183</v>
      </c>
      <c r="F3071" s="5" t="s">
        <v>184</v>
      </c>
      <c r="G3071" s="5" t="s">
        <v>94</v>
      </c>
      <c r="H3071" s="5" t="s">
        <v>319</v>
      </c>
      <c r="I3071">
        <v>15639.792506351869</v>
      </c>
      <c r="J3071">
        <v>13119.700117131162</v>
      </c>
      <c r="K3071">
        <v>904.44666810139358</v>
      </c>
      <c r="L3071">
        <v>2829.2209518425007</v>
      </c>
      <c r="M3071">
        <v>10118.956696565905</v>
      </c>
      <c r="N3071">
        <v>9323.38900949872</v>
      </c>
      <c r="O3071">
        <v>7067.3995879306176</v>
      </c>
      <c r="P3071">
        <v>8673.2538761922751</v>
      </c>
      <c r="Q3071">
        <v>5560.422658050571</v>
      </c>
      <c r="R3071">
        <v>8945.3743583657033</v>
      </c>
      <c r="S3071">
        <v>15575.556056453592</v>
      </c>
      <c r="T3071">
        <v>11382.492081548151</v>
      </c>
      <c r="U3071">
        <v>2551.9035185210828</v>
      </c>
      <c r="V3071">
        <v>10065.81461914204</v>
      </c>
      <c r="W3071">
        <v>3693.5981714676332</v>
      </c>
      <c r="X3071">
        <v>15246.822845388735</v>
      </c>
      <c r="Y3071">
        <v>63253.841581821274</v>
      </c>
      <c r="Z3071">
        <v>6168.5730378397293</v>
      </c>
      <c r="AA3071">
        <v>84408.168235715071</v>
      </c>
      <c r="AB3071">
        <v>2249.8367231456436</v>
      </c>
      <c r="AC3071">
        <v>10153.205943731253</v>
      </c>
      <c r="AD3071">
        <v>13319.758673120048</v>
      </c>
      <c r="AE3071">
        <v>14033.13292826217</v>
      </c>
      <c r="AF3071">
        <v>34776.988960301613</v>
      </c>
      <c r="AG3071">
        <v>109016.72609827641</v>
      </c>
      <c r="AH3071">
        <v>22476.398667525842</v>
      </c>
      <c r="AI3071">
        <v>5042.1363572047076</v>
      </c>
      <c r="AJ3071">
        <v>37030.905038363191</v>
      </c>
      <c r="AK3071">
        <v>8559.428955376794</v>
      </c>
      <c r="AL3071">
        <v>551187.25</v>
      </c>
      <c r="AM3071">
        <v>435550.40625</v>
      </c>
      <c r="AN3071">
        <v>115636.828125</v>
      </c>
      <c r="AO3071" s="5" t="s">
        <v>3482</v>
      </c>
    </row>
    <row r="3072" spans="1:41" ht="15" x14ac:dyDescent="0.25">
      <c r="A3072">
        <v>2021</v>
      </c>
      <c r="B3072" s="5" t="s">
        <v>1808</v>
      </c>
      <c r="C3072" s="5" t="s">
        <v>474</v>
      </c>
      <c r="D3072" s="5" t="s">
        <v>153</v>
      </c>
      <c r="E3072" s="5" t="s">
        <v>183</v>
      </c>
      <c r="F3072" s="5" t="s">
        <v>184</v>
      </c>
      <c r="G3072" s="5" t="s">
        <v>94</v>
      </c>
      <c r="H3072" s="5" t="s">
        <v>319</v>
      </c>
      <c r="I3072">
        <v>13281.7265718173</v>
      </c>
      <c r="J3072">
        <v>18021.118694932225</v>
      </c>
      <c r="K3072">
        <v>2623.3115508141145</v>
      </c>
      <c r="L3072">
        <v>3581.9866564069607</v>
      </c>
      <c r="M3072">
        <v>10674.409952478316</v>
      </c>
      <c r="N3072">
        <v>10443.762127226864</v>
      </c>
      <c r="O3072">
        <v>8320.0322882110468</v>
      </c>
      <c r="P3072">
        <v>10262.199531653518</v>
      </c>
      <c r="Q3072">
        <v>6120.482438916667</v>
      </c>
      <c r="R3072">
        <v>8620.3411136143623</v>
      </c>
      <c r="S3072">
        <v>13211.926612042729</v>
      </c>
      <c r="T3072">
        <v>11705.702375333994</v>
      </c>
      <c r="U3072">
        <v>2055.5351510421556</v>
      </c>
      <c r="V3072">
        <v>10808.19826525264</v>
      </c>
      <c r="W3072">
        <v>4809.075993873279</v>
      </c>
      <c r="X3072">
        <v>15439.881668240712</v>
      </c>
      <c r="Y3072">
        <v>56643.150893747399</v>
      </c>
      <c r="Z3072">
        <v>6654.5469398779078</v>
      </c>
      <c r="AA3072">
        <v>83382.352131937179</v>
      </c>
      <c r="AB3072">
        <v>2227.6975618238539</v>
      </c>
      <c r="AC3072">
        <v>10418.937480971819</v>
      </c>
      <c r="AD3072">
        <v>13873.185917582043</v>
      </c>
      <c r="AE3072">
        <v>14176.524525921379</v>
      </c>
      <c r="AF3072">
        <v>35350.95060651072</v>
      </c>
      <c r="AG3072">
        <v>110026.30892152956</v>
      </c>
      <c r="AH3072">
        <v>19581.814562808646</v>
      </c>
      <c r="AI3072">
        <v>4975.4254693100584</v>
      </c>
      <c r="AJ3072">
        <v>37784.568728398001</v>
      </c>
      <c r="AK3072">
        <v>8581.0065105705562</v>
      </c>
      <c r="AL3072">
        <v>553656.1875</v>
      </c>
      <c r="AM3072">
        <v>437632.6875</v>
      </c>
      <c r="AN3072">
        <v>116023.4609375</v>
      </c>
      <c r="AO3072" s="5" t="s">
        <v>3483</v>
      </c>
    </row>
    <row r="3073" spans="1:41" ht="15" x14ac:dyDescent="0.25">
      <c r="A3073">
        <v>2021</v>
      </c>
      <c r="B3073" s="5" t="s">
        <v>803</v>
      </c>
      <c r="C3073" s="5" t="s">
        <v>474</v>
      </c>
      <c r="D3073" s="5" t="s">
        <v>153</v>
      </c>
      <c r="E3073" s="5" t="s">
        <v>183</v>
      </c>
      <c r="F3073" s="5" t="s">
        <v>184</v>
      </c>
      <c r="G3073" s="5" t="s">
        <v>94</v>
      </c>
      <c r="H3073" s="5" t="s">
        <v>319</v>
      </c>
      <c r="I3073">
        <v>21667.461450035229</v>
      </c>
      <c r="J3073">
        <v>19387.846140988171</v>
      </c>
      <c r="K3073">
        <v>2799.737478204122</v>
      </c>
      <c r="L3073">
        <v>3918.89</v>
      </c>
      <c r="M3073">
        <v>11996.926124167479</v>
      </c>
      <c r="N3073">
        <v>11092.284259137659</v>
      </c>
      <c r="O3073">
        <v>6638.4159999999993</v>
      </c>
      <c r="P3073">
        <v>11415</v>
      </c>
      <c r="Q3073">
        <v>4794.2949163386274</v>
      </c>
      <c r="R3073">
        <v>8507.0734683501851</v>
      </c>
      <c r="S3073">
        <v>11764.40658889636</v>
      </c>
      <c r="T3073">
        <v>12200</v>
      </c>
      <c r="U3073">
        <v>2110.1570757190871</v>
      </c>
      <c r="V3073">
        <v>11275</v>
      </c>
      <c r="W3073">
        <v>4795</v>
      </c>
      <c r="X3073">
        <v>14339.215686274511</v>
      </c>
      <c r="Y3073">
        <v>59661</v>
      </c>
      <c r="Z3073">
        <v>6321.2829063291138</v>
      </c>
      <c r="AA3073">
        <v>90492.021149076551</v>
      </c>
      <c r="AB3073">
        <v>2043</v>
      </c>
      <c r="AC3073">
        <v>11268.89863</v>
      </c>
      <c r="AD3073">
        <v>13679.68343424</v>
      </c>
      <c r="AE3073">
        <v>14480</v>
      </c>
      <c r="AF3073">
        <v>35922.678571594239</v>
      </c>
      <c r="AG3073">
        <v>114692.9332239699</v>
      </c>
      <c r="AH3073">
        <v>25036.463919791218</v>
      </c>
      <c r="AI3073">
        <v>5890</v>
      </c>
      <c r="AJ3073">
        <v>29940.13204693537</v>
      </c>
      <c r="AK3073">
        <v>8393.1752747826085</v>
      </c>
      <c r="AL3073">
        <v>576523</v>
      </c>
      <c r="AM3073">
        <v>456946.9375</v>
      </c>
      <c r="AN3073">
        <v>119576.015625</v>
      </c>
      <c r="AO3073" s="5" t="s">
        <v>1390</v>
      </c>
    </row>
    <row r="3074" spans="1:41" ht="15" x14ac:dyDescent="0.25">
      <c r="A3074">
        <v>2021</v>
      </c>
      <c r="B3074" s="5" t="s">
        <v>1807</v>
      </c>
      <c r="C3074" s="5" t="s">
        <v>474</v>
      </c>
      <c r="D3074" s="5" t="s">
        <v>153</v>
      </c>
      <c r="E3074" s="5" t="s">
        <v>183</v>
      </c>
      <c r="F3074" s="5" t="s">
        <v>184</v>
      </c>
      <c r="G3074" s="5" t="s">
        <v>94</v>
      </c>
      <c r="H3074" s="5" t="s">
        <v>319</v>
      </c>
      <c r="I3074">
        <v>14336.947430147722</v>
      </c>
      <c r="J3074">
        <v>19988.740882310092</v>
      </c>
      <c r="K3074">
        <v>2657.1805176152807</v>
      </c>
      <c r="L3074">
        <v>3019.1090715128548</v>
      </c>
      <c r="M3074">
        <v>10396.545634960727</v>
      </c>
      <c r="N3074">
        <v>10474.011211237443</v>
      </c>
      <c r="O3074">
        <v>6688.4060275229422</v>
      </c>
      <c r="P3074">
        <v>8938.8668934759753</v>
      </c>
      <c r="Q3074">
        <v>4668.2834128416544</v>
      </c>
      <c r="R3074">
        <v>8118.5774740971447</v>
      </c>
      <c r="S3074">
        <v>9735.7868237251387</v>
      </c>
      <c r="T3074">
        <v>11977.775649983238</v>
      </c>
      <c r="U3074">
        <v>2495.357741286799</v>
      </c>
      <c r="V3074">
        <v>10279.749807838554</v>
      </c>
      <c r="W3074">
        <v>4416.4726141275796</v>
      </c>
      <c r="X3074">
        <v>16137.494817114442</v>
      </c>
      <c r="Y3074">
        <v>57316.17282459206</v>
      </c>
      <c r="Z3074">
        <v>6978.3124858263682</v>
      </c>
      <c r="AA3074">
        <v>77925.411292477671</v>
      </c>
      <c r="AB3074">
        <v>2232.4963354338506</v>
      </c>
      <c r="AC3074">
        <v>9987.8544348557698</v>
      </c>
      <c r="AD3074">
        <v>12983.235353340682</v>
      </c>
      <c r="AE3074">
        <v>13858.282511306044</v>
      </c>
      <c r="AF3074">
        <v>34169.993217776238</v>
      </c>
      <c r="AG3074">
        <v>110462.26795860592</v>
      </c>
      <c r="AH3074">
        <v>22397.347418826095</v>
      </c>
      <c r="AI3074">
        <v>4938.0644822535933</v>
      </c>
      <c r="AJ3074">
        <v>34060.126095582353</v>
      </c>
      <c r="AK3074">
        <v>8849.6707755731968</v>
      </c>
      <c r="AL3074">
        <v>540488.5625</v>
      </c>
      <c r="AM3074">
        <v>427078.09375</v>
      </c>
      <c r="AN3074">
        <v>113410.4765625</v>
      </c>
      <c r="AO3074" s="5" t="s">
        <v>3481</v>
      </c>
    </row>
    <row r="3075" spans="1:41" ht="15" x14ac:dyDescent="0.25">
      <c r="A3075">
        <v>2021</v>
      </c>
      <c r="B3075" s="5" t="s">
        <v>1806</v>
      </c>
      <c r="C3075" s="5" t="s">
        <v>474</v>
      </c>
      <c r="D3075" s="5" t="s">
        <v>153</v>
      </c>
      <c r="E3075" s="5" t="s">
        <v>183</v>
      </c>
      <c r="F3075" s="5" t="s">
        <v>184</v>
      </c>
      <c r="G3075" s="5" t="s">
        <v>97</v>
      </c>
      <c r="H3075" s="5" t="s">
        <v>319</v>
      </c>
      <c r="I3075">
        <v>17734.46769979419</v>
      </c>
      <c r="J3075">
        <v>12575.2385459338</v>
      </c>
      <c r="K3075">
        <v>1094</v>
      </c>
      <c r="L3075">
        <v>3232.6140904821568</v>
      </c>
      <c r="M3075">
        <v>11594.69224923989</v>
      </c>
      <c r="N3075">
        <v>11077.71914416017</v>
      </c>
      <c r="O3075">
        <v>8331</v>
      </c>
      <c r="P3075">
        <v>10039.646000000001</v>
      </c>
      <c r="Q3075">
        <v>6477.2496407882236</v>
      </c>
      <c r="R3075">
        <v>10255.739700743279</v>
      </c>
      <c r="S3075">
        <v>18054.947912466479</v>
      </c>
      <c r="T3075">
        <v>13524.27216236009</v>
      </c>
      <c r="U3075">
        <v>2145</v>
      </c>
      <c r="V3075">
        <v>11667</v>
      </c>
      <c r="W3075">
        <v>4141.5018397619142</v>
      </c>
      <c r="X3075">
        <v>18834.107848329561</v>
      </c>
      <c r="Y3075">
        <v>78868</v>
      </c>
      <c r="Z3075">
        <v>7007.5398548764124</v>
      </c>
      <c r="AA3075">
        <v>98028.874441929482</v>
      </c>
      <c r="AB3075">
        <v>2194</v>
      </c>
      <c r="AC3075">
        <v>12016.68063500728</v>
      </c>
      <c r="AD3075">
        <v>15392.18691756429</v>
      </c>
      <c r="AE3075">
        <v>16338.340814281901</v>
      </c>
      <c r="AF3075">
        <v>39735.526652452027</v>
      </c>
      <c r="AG3075">
        <v>126870.7408676518</v>
      </c>
      <c r="AH3075">
        <v>25589.622833550209</v>
      </c>
      <c r="AI3075">
        <v>5648.0874278315114</v>
      </c>
      <c r="AJ3075">
        <v>43147.583884094463</v>
      </c>
      <c r="AK3075">
        <v>9476</v>
      </c>
      <c r="AL3075">
        <v>641092.375</v>
      </c>
      <c r="AM3075">
        <v>507218</v>
      </c>
      <c r="AN3075">
        <v>133874.421875</v>
      </c>
      <c r="AO3075" s="5" t="s">
        <v>3486</v>
      </c>
    </row>
    <row r="3076" spans="1:41" ht="15" x14ac:dyDescent="0.25">
      <c r="A3076">
        <v>2021</v>
      </c>
      <c r="B3076" s="5" t="s">
        <v>803</v>
      </c>
      <c r="C3076" s="5" t="s">
        <v>474</v>
      </c>
      <c r="D3076" s="5" t="s">
        <v>153</v>
      </c>
      <c r="E3076" s="5" t="s">
        <v>183</v>
      </c>
      <c r="F3076" s="5" t="s">
        <v>184</v>
      </c>
      <c r="G3076" s="5" t="s">
        <v>97</v>
      </c>
      <c r="H3076" s="5" t="s">
        <v>319</v>
      </c>
      <c r="I3076">
        <v>24136.692510286459</v>
      </c>
      <c r="J3076">
        <v>21423.569985791921</v>
      </c>
      <c r="K3076">
        <v>3377.8341671560761</v>
      </c>
      <c r="L3076">
        <v>4305.5615560149372</v>
      </c>
      <c r="M3076">
        <v>12985.899966743031</v>
      </c>
      <c r="N3076">
        <v>12010.48045206321</v>
      </c>
      <c r="O3076">
        <v>7875.5999999999995</v>
      </c>
      <c r="P3076">
        <v>12664.942499999999</v>
      </c>
      <c r="Q3076">
        <v>5192.2213943947318</v>
      </c>
      <c r="R3076">
        <v>9011.3063762751008</v>
      </c>
      <c r="S3076">
        <v>12560.17125456119</v>
      </c>
      <c r="T3076">
        <v>12690.946354957499</v>
      </c>
      <c r="U3076">
        <v>2195.8379147231558</v>
      </c>
      <c r="V3076">
        <v>278</v>
      </c>
      <c r="W3076">
        <v>5210.6461285163932</v>
      </c>
      <c r="X3076">
        <v>15831.65277216</v>
      </c>
      <c r="Y3076">
        <v>65163.96134999999</v>
      </c>
      <c r="Z3076">
        <v>6862.4910555472452</v>
      </c>
      <c r="AA3076">
        <v>99727.215191518451</v>
      </c>
      <c r="AB3076">
        <v>2043</v>
      </c>
      <c r="AC3076">
        <v>12225.27923</v>
      </c>
      <c r="AD3076">
        <v>14850.89444678972</v>
      </c>
      <c r="AE3076">
        <v>15721.24469184</v>
      </c>
      <c r="AF3076">
        <v>39467.12049762503</v>
      </c>
      <c r="AG3076">
        <v>127376.48883285221</v>
      </c>
      <c r="AH3076">
        <v>27662.934787001399</v>
      </c>
      <c r="AI3076">
        <v>6375.5254224</v>
      </c>
      <c r="AJ3076">
        <v>33056.325038294468</v>
      </c>
      <c r="AK3076">
        <v>8938.8116615491617</v>
      </c>
      <c r="AL3076">
        <v>621222.625</v>
      </c>
      <c r="AM3076">
        <v>490818.75</v>
      </c>
      <c r="AN3076">
        <v>130403.9140625</v>
      </c>
      <c r="AO3076" s="5" t="s">
        <v>1391</v>
      </c>
    </row>
    <row r="3077" spans="1:41" ht="15" x14ac:dyDescent="0.25">
      <c r="A3077">
        <v>2021</v>
      </c>
      <c r="B3077" s="5" t="s">
        <v>1807</v>
      </c>
      <c r="C3077" s="5" t="s">
        <v>474</v>
      </c>
      <c r="D3077" s="5" t="s">
        <v>153</v>
      </c>
      <c r="E3077" s="5" t="s">
        <v>183</v>
      </c>
      <c r="F3077" s="5" t="s">
        <v>184</v>
      </c>
      <c r="G3077" s="5" t="s">
        <v>97</v>
      </c>
      <c r="H3077" s="5" t="s">
        <v>319</v>
      </c>
      <c r="I3077">
        <v>16186.196476437361</v>
      </c>
      <c r="J3077">
        <v>23180.571610957071</v>
      </c>
      <c r="K3077">
        <v>3085.5322822640592</v>
      </c>
      <c r="L3077">
        <v>3438.632532000001</v>
      </c>
      <c r="M3077">
        <v>11878.39304826489</v>
      </c>
      <c r="N3077">
        <v>12369</v>
      </c>
      <c r="O3077">
        <v>8331</v>
      </c>
      <c r="P3077">
        <v>10311.443034646831</v>
      </c>
      <c r="Q3077">
        <v>5737.4788696122687</v>
      </c>
      <c r="R3077">
        <v>9651.7479459717906</v>
      </c>
      <c r="S3077">
        <v>11307.083281639951</v>
      </c>
      <c r="T3077">
        <v>14290.591911931841</v>
      </c>
      <c r="U3077">
        <v>2847.769310959357</v>
      </c>
      <c r="V3077">
        <v>11731</v>
      </c>
      <c r="W3077">
        <v>4941.3698324344841</v>
      </c>
      <c r="X3077">
        <v>19746.042827700079</v>
      </c>
      <c r="Y3077">
        <v>68306.070000000007</v>
      </c>
      <c r="Z3077">
        <v>8298.525576</v>
      </c>
      <c r="AA3077">
        <v>90294.402709642425</v>
      </c>
      <c r="AB3077">
        <v>2218</v>
      </c>
      <c r="AC3077">
        <v>11966.8976387521</v>
      </c>
      <c r="AD3077">
        <v>16502.706785265909</v>
      </c>
      <c r="AE3077">
        <v>15505.33765604459</v>
      </c>
      <c r="AF3077">
        <v>38919.252309381511</v>
      </c>
      <c r="AG3077">
        <v>132471</v>
      </c>
      <c r="AH3077">
        <v>28329.55146104041</v>
      </c>
      <c r="AI3077">
        <v>5524.9528289091841</v>
      </c>
      <c r="AJ3077">
        <v>43141.293236352503</v>
      </c>
      <c r="AK3077">
        <v>10888.35005791756</v>
      </c>
      <c r="AL3077">
        <v>641400.3125</v>
      </c>
      <c r="AM3077">
        <v>504356.625</v>
      </c>
      <c r="AN3077">
        <v>137043.578125</v>
      </c>
      <c r="AO3077" s="5" t="s">
        <v>3484</v>
      </c>
    </row>
    <row r="3078" spans="1:41" ht="15" x14ac:dyDescent="0.25">
      <c r="A3078">
        <v>2021</v>
      </c>
      <c r="B3078" s="5" t="s">
        <v>1808</v>
      </c>
      <c r="C3078" s="5" t="s">
        <v>474</v>
      </c>
      <c r="D3078" s="5" t="s">
        <v>153</v>
      </c>
      <c r="E3078" s="5" t="s">
        <v>183</v>
      </c>
      <c r="F3078" s="5" t="s">
        <v>184</v>
      </c>
      <c r="G3078" s="5" t="s">
        <v>97</v>
      </c>
      <c r="H3078" s="5" t="s">
        <v>319</v>
      </c>
      <c r="I3078">
        <v>15125</v>
      </c>
      <c r="J3078">
        <v>20159.13997429136</v>
      </c>
      <c r="K3078">
        <v>2948.3631191940808</v>
      </c>
      <c r="L3078">
        <v>3972.25614413003</v>
      </c>
      <c r="M3078">
        <v>11961.825789000481</v>
      </c>
      <c r="N3078">
        <v>11608.812937580929</v>
      </c>
      <c r="O3078">
        <v>8287.5485272000005</v>
      </c>
      <c r="P3078">
        <v>11286.060813057229</v>
      </c>
      <c r="Q3078">
        <v>6801.8471674441744</v>
      </c>
      <c r="R3078">
        <v>9938.8068051106093</v>
      </c>
      <c r="S3078">
        <v>14529.90124206572</v>
      </c>
      <c r="T3078">
        <v>12749.54845757118</v>
      </c>
      <c r="U3078">
        <v>2305.8285447882531</v>
      </c>
      <c r="V3078">
        <v>12157</v>
      </c>
      <c r="W3078">
        <v>5304.4439529241463</v>
      </c>
      <c r="X3078">
        <v>16980.321120894721</v>
      </c>
      <c r="Y3078">
        <v>63747.067500000012</v>
      </c>
      <c r="Z3078">
        <v>7397.5795590064354</v>
      </c>
      <c r="AA3078">
        <v>93800.110918070422</v>
      </c>
      <c r="AB3078">
        <v>2219</v>
      </c>
      <c r="AC3078">
        <v>11599.17026712095</v>
      </c>
      <c r="AD3078">
        <v>15433.05597683172</v>
      </c>
      <c r="AE3078">
        <v>15929.839629610509</v>
      </c>
      <c r="AF3078">
        <v>39655.478989286472</v>
      </c>
      <c r="AG3078">
        <v>128958.2603874669</v>
      </c>
      <c r="AH3078">
        <v>21991.8619969926</v>
      </c>
      <c r="AI3078">
        <v>5471.8244606592007</v>
      </c>
      <c r="AJ3078">
        <v>42477.171331422724</v>
      </c>
      <c r="AK3078">
        <v>9699.2215500598286</v>
      </c>
      <c r="AL3078">
        <v>624496.375</v>
      </c>
      <c r="AM3078">
        <v>496919.375</v>
      </c>
      <c r="AN3078">
        <v>127576.9140625</v>
      </c>
      <c r="AO3078" s="5" t="s">
        <v>3485</v>
      </c>
    </row>
    <row r="3079" spans="1:41" ht="15" x14ac:dyDescent="0.25">
      <c r="A3079">
        <v>2021</v>
      </c>
      <c r="B3079" s="5" t="s">
        <v>1807</v>
      </c>
      <c r="C3079" s="5" t="s">
        <v>474</v>
      </c>
      <c r="D3079" s="5" t="s">
        <v>153</v>
      </c>
      <c r="E3079" s="5" t="s">
        <v>31</v>
      </c>
      <c r="F3079" s="5" t="s">
        <v>31</v>
      </c>
      <c r="G3079" s="5" t="s">
        <v>94</v>
      </c>
      <c r="H3079" s="5" t="s">
        <v>319</v>
      </c>
      <c r="I3079">
        <v>101.25946671323113</v>
      </c>
      <c r="J3079">
        <v>3514.0492126429372</v>
      </c>
      <c r="K3079">
        <v>69.954235938977732</v>
      </c>
      <c r="L3079">
        <v>542.52277944041725</v>
      </c>
      <c r="M3079">
        <v>1056.8819552469056</v>
      </c>
      <c r="N3079">
        <v>995.46387544818674</v>
      </c>
      <c r="O3079">
        <v>1132.4735243116922</v>
      </c>
      <c r="P3079">
        <v>281.41025563976865</v>
      </c>
      <c r="Q3079">
        <v>1.4638150340779095</v>
      </c>
      <c r="R3079">
        <v>478.34444835773058</v>
      </c>
      <c r="S3079">
        <v>699.43073892294115</v>
      </c>
      <c r="T3079">
        <v>1811.764384031078</v>
      </c>
      <c r="U3079">
        <v>35.228751911715406</v>
      </c>
      <c r="V3079">
        <v>993.45080391037436</v>
      </c>
      <c r="W3079">
        <v>251.63394222653861</v>
      </c>
      <c r="X3079">
        <v>1610.457230249847</v>
      </c>
      <c r="Y3079">
        <v>2949.1498028950323</v>
      </c>
      <c r="Z3079">
        <v>855.55540357023131</v>
      </c>
      <c r="AA3079">
        <v>9695.7800085758063</v>
      </c>
      <c r="AB3079">
        <v>376.44437757090174</v>
      </c>
      <c r="AC3079">
        <v>869.64690433491739</v>
      </c>
      <c r="AD3079">
        <v>1413.1445136675202</v>
      </c>
      <c r="AE3079">
        <v>1302.4572849645638</v>
      </c>
      <c r="AF3079">
        <v>819.23816682017207</v>
      </c>
      <c r="AG3079">
        <v>4209.3325855655376</v>
      </c>
      <c r="AH3079">
        <v>821.33318742742199</v>
      </c>
      <c r="AI3079">
        <v>504.27442022198335</v>
      </c>
      <c r="AJ3079">
        <v>1278.8900106375791</v>
      </c>
      <c r="AK3079">
        <v>519.37245675557563</v>
      </c>
      <c r="AL3079">
        <v>39190.40625</v>
      </c>
      <c r="AM3079">
        <v>28923.2421875</v>
      </c>
      <c r="AN3079">
        <v>10267.1640625</v>
      </c>
      <c r="AO3079" s="5" t="s">
        <v>3488</v>
      </c>
    </row>
    <row r="3080" spans="1:41" ht="15" x14ac:dyDescent="0.25">
      <c r="A3080">
        <v>2021</v>
      </c>
      <c r="B3080" s="5" t="s">
        <v>1808</v>
      </c>
      <c r="C3080" s="5" t="s">
        <v>474</v>
      </c>
      <c r="D3080" s="5" t="s">
        <v>153</v>
      </c>
      <c r="E3080" s="5" t="s">
        <v>31</v>
      </c>
      <c r="F3080" s="5" t="s">
        <v>31</v>
      </c>
      <c r="G3080" s="5" t="s">
        <v>94</v>
      </c>
      <c r="H3080" s="5" t="s">
        <v>319</v>
      </c>
      <c r="I3080">
        <v>445.72593129011659</v>
      </c>
      <c r="J3080">
        <v>3645.6865555584736</v>
      </c>
      <c r="K3080">
        <v>81.773265976025314</v>
      </c>
      <c r="L3080">
        <v>557.35083265168669</v>
      </c>
      <c r="M3080">
        <v>1070.8421398378719</v>
      </c>
      <c r="N3080">
        <v>992.81221991880784</v>
      </c>
      <c r="O3080">
        <v>1336.2339957360061</v>
      </c>
      <c r="P3080">
        <v>450.00595060386689</v>
      </c>
      <c r="Q3080">
        <v>1.4076703017852006</v>
      </c>
      <c r="R3080">
        <v>591.57326948695209</v>
      </c>
      <c r="S3080">
        <v>908.89484134431416</v>
      </c>
      <c r="T3080">
        <v>2429.4853986542253</v>
      </c>
      <c r="U3080">
        <v>50.195979311037711</v>
      </c>
      <c r="V3080">
        <v>869.39436166717314</v>
      </c>
      <c r="W3080">
        <v>295.15235834890177</v>
      </c>
      <c r="X3080">
        <v>1757.8631954725408</v>
      </c>
      <c r="Y3080">
        <v>3227.6014696997249</v>
      </c>
      <c r="Z3080">
        <v>975.80983780657323</v>
      </c>
      <c r="AA3080">
        <v>9825.5364053370395</v>
      </c>
      <c r="AB3080">
        <v>375.46592524656211</v>
      </c>
      <c r="AC3080">
        <v>854.63774766931442</v>
      </c>
      <c r="AD3080">
        <v>1308.2457968857268</v>
      </c>
      <c r="AE3080">
        <v>1673.1996450077859</v>
      </c>
      <c r="AF3080">
        <v>822.81242185699557</v>
      </c>
      <c r="AG3080">
        <v>3474.2817091766765</v>
      </c>
      <c r="AH3080">
        <v>1003.9195862207542</v>
      </c>
      <c r="AI3080">
        <v>502.9637126965979</v>
      </c>
      <c r="AJ3080">
        <v>2337.4574686155597</v>
      </c>
      <c r="AK3080">
        <v>552.15577242141489</v>
      </c>
      <c r="AL3080">
        <v>42418.48828125</v>
      </c>
      <c r="AM3080">
        <v>30795.48828125</v>
      </c>
      <c r="AN3080">
        <v>11622.9970703125</v>
      </c>
      <c r="AO3080" s="5" t="s">
        <v>3487</v>
      </c>
    </row>
    <row r="3081" spans="1:41" ht="15" x14ac:dyDescent="0.25">
      <c r="A3081">
        <v>2021</v>
      </c>
      <c r="B3081" s="5" t="s">
        <v>803</v>
      </c>
      <c r="C3081" s="5" t="s">
        <v>474</v>
      </c>
      <c r="D3081" s="5" t="s">
        <v>153</v>
      </c>
      <c r="E3081" s="5" t="s">
        <v>31</v>
      </c>
      <c r="F3081" s="5" t="s">
        <v>31</v>
      </c>
      <c r="G3081" s="5" t="s">
        <v>94</v>
      </c>
      <c r="H3081" s="5" t="s">
        <v>319</v>
      </c>
      <c r="I3081">
        <v>486.13588308428808</v>
      </c>
      <c r="J3081">
        <v>4202.1016986113473</v>
      </c>
      <c r="K3081">
        <v>117.2</v>
      </c>
      <c r="L3081">
        <v>362</v>
      </c>
      <c r="M3081">
        <v>1100</v>
      </c>
      <c r="N3081">
        <v>1078.9803657</v>
      </c>
      <c r="O3081">
        <v>1125.1199999999999</v>
      </c>
      <c r="P3081">
        <v>244</v>
      </c>
      <c r="Q3081">
        <v>1.4218047995094341</v>
      </c>
      <c r="R3081">
        <v>612.0079199999999</v>
      </c>
      <c r="S3081">
        <v>1151.49457910448</v>
      </c>
      <c r="T3081">
        <v>2200</v>
      </c>
      <c r="U3081">
        <v>31.157075719087199</v>
      </c>
      <c r="V3081">
        <v>1001</v>
      </c>
      <c r="W3081">
        <v>300</v>
      </c>
      <c r="X3081">
        <v>1862.7450980392159</v>
      </c>
      <c r="Y3081">
        <v>3390</v>
      </c>
      <c r="Z3081">
        <v>1080</v>
      </c>
      <c r="AA3081">
        <v>10139.05247803276</v>
      </c>
      <c r="AB3081">
        <v>144</v>
      </c>
      <c r="AC3081">
        <v>1061.2672600000001</v>
      </c>
      <c r="AD3081">
        <v>1321.3816480800001</v>
      </c>
      <c r="AE3081">
        <v>1839</v>
      </c>
      <c r="AF3081">
        <v>940.04015662404754</v>
      </c>
      <c r="AG3081">
        <v>4352.7925547718223</v>
      </c>
      <c r="AH3081">
        <v>1020.5</v>
      </c>
      <c r="AI3081">
        <v>1003</v>
      </c>
      <c r="AJ3081">
        <v>1453</v>
      </c>
      <c r="AK3081">
        <v>600</v>
      </c>
      <c r="AL3081">
        <v>44219.3984375</v>
      </c>
      <c r="AM3081">
        <v>32273.958984375</v>
      </c>
      <c r="AN3081">
        <v>11945.44140625</v>
      </c>
      <c r="AO3081" s="5" t="s">
        <v>1392</v>
      </c>
    </row>
    <row r="3082" spans="1:41" ht="15" x14ac:dyDescent="0.25">
      <c r="A3082">
        <v>2021</v>
      </c>
      <c r="B3082" s="5" t="s">
        <v>1806</v>
      </c>
      <c r="C3082" s="5" t="s">
        <v>474</v>
      </c>
      <c r="D3082" s="5" t="s">
        <v>153</v>
      </c>
      <c r="E3082" s="5" t="s">
        <v>31</v>
      </c>
      <c r="F3082" s="5" t="s">
        <v>31</v>
      </c>
      <c r="G3082" s="5" t="s">
        <v>94</v>
      </c>
      <c r="H3082" s="5" t="s">
        <v>319</v>
      </c>
      <c r="I3082">
        <v>112.40501638941329</v>
      </c>
      <c r="J3082">
        <v>1634.4294033722679</v>
      </c>
      <c r="K3082">
        <v>81.010529229036393</v>
      </c>
      <c r="L3082">
        <v>471.70687905514859</v>
      </c>
      <c r="M3082">
        <v>905.95383529550384</v>
      </c>
      <c r="N3082">
        <v>1011.0934407573402</v>
      </c>
      <c r="O3082">
        <v>1230.539684491692</v>
      </c>
      <c r="P3082">
        <v>287.12592638139478</v>
      </c>
      <c r="Q3082">
        <v>1.333084658199333</v>
      </c>
      <c r="R3082">
        <v>435.11883243626227</v>
      </c>
      <c r="S3082">
        <v>1013.1443402314931</v>
      </c>
      <c r="T3082">
        <v>1476.6476213900303</v>
      </c>
      <c r="U3082">
        <v>23.793972200662775</v>
      </c>
      <c r="V3082">
        <v>1066.4677265594664</v>
      </c>
      <c r="W3082">
        <v>256.36243426910249</v>
      </c>
      <c r="X3082">
        <v>1468.4440234934191</v>
      </c>
      <c r="Y3082">
        <v>2830.2412743308914</v>
      </c>
      <c r="Z3082">
        <v>871.63227651494844</v>
      </c>
      <c r="AA3082">
        <v>9732.4660098313725</v>
      </c>
      <c r="AB3082">
        <v>383.51820166657734</v>
      </c>
      <c r="AC3082">
        <v>738.81602656881182</v>
      </c>
      <c r="AD3082">
        <v>1286.9394200308946</v>
      </c>
      <c r="AE3082">
        <v>1166.5587744354898</v>
      </c>
      <c r="AF3082">
        <v>873.29439771315504</v>
      </c>
      <c r="AG3082">
        <v>4786.0698238547611</v>
      </c>
      <c r="AH3082">
        <v>1179.2671976378715</v>
      </c>
      <c r="AI3082">
        <v>513.75031827528142</v>
      </c>
      <c r="AJ3082">
        <v>1382.863214393597</v>
      </c>
      <c r="AK3082">
        <v>498.36857221913522</v>
      </c>
      <c r="AL3082">
        <v>37719.359375</v>
      </c>
      <c r="AM3082">
        <v>27425.41796875</v>
      </c>
      <c r="AN3082">
        <v>10293.9453125</v>
      </c>
      <c r="AO3082" s="5" t="s">
        <v>3489</v>
      </c>
    </row>
    <row r="3083" spans="1:41" ht="15" x14ac:dyDescent="0.25">
      <c r="A3083">
        <v>2021</v>
      </c>
      <c r="B3083" s="5" t="s">
        <v>1806</v>
      </c>
      <c r="C3083" s="5" t="s">
        <v>474</v>
      </c>
      <c r="D3083" s="5" t="s">
        <v>153</v>
      </c>
      <c r="E3083" s="5" t="s">
        <v>31</v>
      </c>
      <c r="F3083" s="5" t="s">
        <v>31</v>
      </c>
      <c r="G3083" s="5" t="s">
        <v>97</v>
      </c>
      <c r="H3083" s="5" t="s">
        <v>319</v>
      </c>
      <c r="I3083">
        <v>127.4596917857624</v>
      </c>
      <c r="J3083">
        <v>1559.555708812695</v>
      </c>
      <c r="K3083">
        <v>98</v>
      </c>
      <c r="L3083">
        <v>538.96331526104223</v>
      </c>
      <c r="M3083">
        <v>1038.0769705077189</v>
      </c>
      <c r="N3083">
        <v>1201.3452569447779</v>
      </c>
      <c r="O3083">
        <v>1440</v>
      </c>
      <c r="P3083">
        <v>332.36</v>
      </c>
      <c r="Q3083">
        <v>1.5528895291728</v>
      </c>
      <c r="R3083">
        <v>498.85732062005258</v>
      </c>
      <c r="S3083">
        <v>1174.421524624194</v>
      </c>
      <c r="T3083">
        <v>1754.5001724142819</v>
      </c>
      <c r="U3083">
        <v>20</v>
      </c>
      <c r="V3083">
        <v>1236</v>
      </c>
      <c r="W3083">
        <v>287.45018918759632</v>
      </c>
      <c r="X3083">
        <v>1814.0639515016831</v>
      </c>
      <c r="Y3083">
        <v>3893</v>
      </c>
      <c r="Z3083">
        <v>951.49</v>
      </c>
      <c r="AA3083">
        <v>11302.96638855882</v>
      </c>
      <c r="AB3083">
        <v>374</v>
      </c>
      <c r="AC3083">
        <v>874.41506539951081</v>
      </c>
      <c r="AD3083">
        <v>1487.175</v>
      </c>
      <c r="AE3083">
        <v>1358.188149007887</v>
      </c>
      <c r="AF3083">
        <v>997.80958194453069</v>
      </c>
      <c r="AG3083">
        <v>5569.8200914414738</v>
      </c>
      <c r="AH3083">
        <v>1357</v>
      </c>
      <c r="AI3083">
        <v>575.49151949228929</v>
      </c>
      <c r="AJ3083">
        <v>1611.281346795666</v>
      </c>
      <c r="AK3083">
        <v>516</v>
      </c>
      <c r="AL3083">
        <v>43991.24609375</v>
      </c>
      <c r="AM3083">
        <v>32075.06640625</v>
      </c>
      <c r="AN3083">
        <v>11916.1796875</v>
      </c>
      <c r="AO3083" s="5" t="s">
        <v>3492</v>
      </c>
    </row>
    <row r="3084" spans="1:41" ht="15" x14ac:dyDescent="0.25">
      <c r="A3084">
        <v>2021</v>
      </c>
      <c r="B3084" s="5" t="s">
        <v>803</v>
      </c>
      <c r="C3084" s="5" t="s">
        <v>474</v>
      </c>
      <c r="D3084" s="5" t="s">
        <v>153</v>
      </c>
      <c r="E3084" s="5" t="s">
        <v>31</v>
      </c>
      <c r="F3084" s="5" t="s">
        <v>31</v>
      </c>
      <c r="G3084" s="5" t="s">
        <v>97</v>
      </c>
      <c r="H3084" s="5" t="s">
        <v>319</v>
      </c>
      <c r="I3084">
        <v>523.7064105609079</v>
      </c>
      <c r="J3084">
        <v>4643.3223769655369</v>
      </c>
      <c r="K3084">
        <v>125.3699232969456</v>
      </c>
      <c r="L3084">
        <v>397.71804854880008</v>
      </c>
      <c r="M3084">
        <v>1190.6753759999999</v>
      </c>
      <c r="N3084">
        <v>1168.296113555183</v>
      </c>
      <c r="O3084">
        <v>1356</v>
      </c>
      <c r="P3084">
        <v>270.71800000000002</v>
      </c>
      <c r="Q3084">
        <v>1.539814597868717</v>
      </c>
      <c r="R3084">
        <v>648.28297208727508</v>
      </c>
      <c r="S3084">
        <v>1229.383649992322</v>
      </c>
      <c r="T3084">
        <v>2322.7322107209998</v>
      </c>
      <c r="U3084">
        <v>32.422177933155773</v>
      </c>
      <c r="V3084">
        <v>25</v>
      </c>
      <c r="W3084">
        <v>326.00497154429991</v>
      </c>
      <c r="X3084">
        <v>2056.6211039999998</v>
      </c>
      <c r="Y3084">
        <v>3702.1511999999998</v>
      </c>
      <c r="Z3084">
        <v>1172.46616704504</v>
      </c>
      <c r="AA3084">
        <v>11173.796932318721</v>
      </c>
      <c r="AB3084">
        <v>144</v>
      </c>
      <c r="AC3084">
        <v>1151.33599</v>
      </c>
      <c r="AD3084">
        <v>1434.514144562977</v>
      </c>
      <c r="AE3084">
        <v>1984.0981492799999</v>
      </c>
      <c r="AF3084">
        <v>1032.7926426796259</v>
      </c>
      <c r="AG3084">
        <v>4834.1551363230892</v>
      </c>
      <c r="AH3084">
        <v>1129.4787234481951</v>
      </c>
      <c r="AI3084">
        <v>1085.67945648</v>
      </c>
      <c r="AJ3084">
        <v>1604.2294070496</v>
      </c>
      <c r="AK3084">
        <v>649.45929599999999</v>
      </c>
      <c r="AL3084">
        <v>47415.95703125</v>
      </c>
      <c r="AM3084">
        <v>34366.03125</v>
      </c>
      <c r="AN3084">
        <v>13049.91796875</v>
      </c>
      <c r="AO3084" s="5" t="s">
        <v>1393</v>
      </c>
    </row>
    <row r="3085" spans="1:41" ht="15" x14ac:dyDescent="0.25">
      <c r="A3085">
        <v>2021</v>
      </c>
      <c r="B3085" s="5" t="s">
        <v>1807</v>
      </c>
      <c r="C3085" s="5" t="s">
        <v>474</v>
      </c>
      <c r="D3085" s="5" t="s">
        <v>153</v>
      </c>
      <c r="E3085" s="5" t="s">
        <v>31</v>
      </c>
      <c r="F3085" s="5" t="s">
        <v>31</v>
      </c>
      <c r="G3085" s="5" t="s">
        <v>97</v>
      </c>
      <c r="H3085" s="5" t="s">
        <v>319</v>
      </c>
      <c r="I3085">
        <v>114.3204040682417</v>
      </c>
      <c r="J3085">
        <v>4089.6000000000008</v>
      </c>
      <c r="K3085">
        <v>81.231234325226112</v>
      </c>
      <c r="L3085">
        <v>617.90960000000007</v>
      </c>
      <c r="M3085">
        <v>1207.5221627292819</v>
      </c>
      <c r="N3085">
        <v>1176</v>
      </c>
      <c r="O3085">
        <v>1440</v>
      </c>
      <c r="P3085">
        <v>324.62121373713632</v>
      </c>
      <c r="Q3085">
        <v>1.8102831524633161</v>
      </c>
      <c r="R3085">
        <v>568.67844910443125</v>
      </c>
      <c r="S3085">
        <v>864.97791968966646</v>
      </c>
      <c r="T3085">
        <v>2290.1026729798309</v>
      </c>
      <c r="U3085">
        <v>40.203998367724807</v>
      </c>
      <c r="V3085">
        <v>1134</v>
      </c>
      <c r="W3085">
        <v>281.54060481599998</v>
      </c>
      <c r="X3085">
        <v>1991.6792306103721</v>
      </c>
      <c r="Y3085">
        <v>3617.9639999999999</v>
      </c>
      <c r="Z3085">
        <v>1058.25</v>
      </c>
      <c r="AA3085">
        <v>11234.77759254324</v>
      </c>
      <c r="AB3085">
        <v>374</v>
      </c>
      <c r="AC3085">
        <v>1043.9381406193711</v>
      </c>
      <c r="AD3085">
        <v>1835.00048012195</v>
      </c>
      <c r="AE3085">
        <v>1457.254170527616</v>
      </c>
      <c r="AF3085">
        <v>933.10340194514242</v>
      </c>
      <c r="AG3085">
        <v>5054</v>
      </c>
      <c r="AH3085">
        <v>1046.1048781025279</v>
      </c>
      <c r="AI3085">
        <v>564.20737205126409</v>
      </c>
      <c r="AJ3085">
        <v>1619.869780021565</v>
      </c>
      <c r="AK3085">
        <v>666.82198538268585</v>
      </c>
      <c r="AL3085">
        <v>46729.48828125</v>
      </c>
      <c r="AM3085">
        <v>34086.30078125</v>
      </c>
      <c r="AN3085">
        <v>12643.1875</v>
      </c>
      <c r="AO3085" s="5" t="s">
        <v>3491</v>
      </c>
    </row>
    <row r="3086" spans="1:41" ht="15" x14ac:dyDescent="0.25">
      <c r="A3086">
        <v>2021</v>
      </c>
      <c r="B3086" s="5" t="s">
        <v>1808</v>
      </c>
      <c r="C3086" s="5" t="s">
        <v>474</v>
      </c>
      <c r="D3086" s="5" t="s">
        <v>153</v>
      </c>
      <c r="E3086" s="5" t="s">
        <v>31</v>
      </c>
      <c r="F3086" s="5" t="s">
        <v>31</v>
      </c>
      <c r="G3086" s="5" t="s">
        <v>97</v>
      </c>
      <c r="H3086" s="5" t="s">
        <v>319</v>
      </c>
      <c r="I3086">
        <v>500</v>
      </c>
      <c r="J3086">
        <v>4089.6016986113468</v>
      </c>
      <c r="K3086">
        <v>91.905698911339542</v>
      </c>
      <c r="L3086">
        <v>618.07607950651141</v>
      </c>
      <c r="M3086">
        <v>1199.9939276537859</v>
      </c>
      <c r="N3086">
        <v>1103.5650949129999</v>
      </c>
      <c r="O3086">
        <v>1331.0169599999999</v>
      </c>
      <c r="P3086">
        <v>494.90311595359691</v>
      </c>
      <c r="Q3086">
        <v>1.564379662951487</v>
      </c>
      <c r="R3086">
        <v>682.05333861008478</v>
      </c>
      <c r="S3086">
        <v>999.56294580976612</v>
      </c>
      <c r="T3086">
        <v>2646.1326987411881</v>
      </c>
      <c r="U3086">
        <v>56.308120963199997</v>
      </c>
      <c r="V3086">
        <v>978</v>
      </c>
      <c r="W3086">
        <v>325.55508468356868</v>
      </c>
      <c r="X3086">
        <v>1933.2454864031999</v>
      </c>
      <c r="Y3086">
        <v>3669.922500000001</v>
      </c>
      <c r="Z3086">
        <v>1084.7666978464099</v>
      </c>
      <c r="AA3086">
        <v>11053.1351189498</v>
      </c>
      <c r="AB3086">
        <v>374</v>
      </c>
      <c r="AC3086">
        <v>937.49607000000003</v>
      </c>
      <c r="AD3086">
        <v>1455.342034247833</v>
      </c>
      <c r="AE3086">
        <v>1880.1365570637249</v>
      </c>
      <c r="AF3086">
        <v>923.00263917272389</v>
      </c>
      <c r="AG3086">
        <v>4072.0926631371258</v>
      </c>
      <c r="AH3086">
        <v>1129.4787234481951</v>
      </c>
      <c r="AI3086">
        <v>553.14448240319996</v>
      </c>
      <c r="AJ3086">
        <v>2627.7547876224339</v>
      </c>
      <c r="AK3086">
        <v>628.36922585464856</v>
      </c>
      <c r="AL3086">
        <v>47440.1328125</v>
      </c>
      <c r="AM3086">
        <v>34772.37890625</v>
      </c>
      <c r="AN3086">
        <v>12667.7470703125</v>
      </c>
      <c r="AO3086" s="5" t="s">
        <v>3490</v>
      </c>
    </row>
    <row r="3087" spans="1:41" ht="15" x14ac:dyDescent="0.25">
      <c r="A3087">
        <v>2021</v>
      </c>
      <c r="B3087" s="5" t="s">
        <v>803</v>
      </c>
      <c r="C3087" s="5" t="s">
        <v>505</v>
      </c>
      <c r="D3087" s="5" t="s">
        <v>9</v>
      </c>
      <c r="E3087" s="5" t="s">
        <v>1</v>
      </c>
      <c r="F3087" s="5" t="s">
        <v>188</v>
      </c>
      <c r="G3087" s="5" t="s">
        <v>87</v>
      </c>
      <c r="H3087" s="5" t="s">
        <v>503</v>
      </c>
      <c r="I3087">
        <v>45.784035000000003</v>
      </c>
      <c r="J3087">
        <v>16.119712258407709</v>
      </c>
      <c r="K3087">
        <v>159.69999999999999</v>
      </c>
      <c r="L3087">
        <v>64.477677</v>
      </c>
      <c r="M3087">
        <v>40</v>
      </c>
      <c r="N3087">
        <v>40</v>
      </c>
      <c r="O3087">
        <v>15</v>
      </c>
      <c r="P3087">
        <v>72.099999999999994</v>
      </c>
      <c r="Q3087">
        <v>2.0265</v>
      </c>
      <c r="R3087">
        <v>20</v>
      </c>
      <c r="S3087">
        <v>70</v>
      </c>
      <c r="T3087">
        <v>65</v>
      </c>
      <c r="U3087">
        <v>15</v>
      </c>
      <c r="V3087">
        <v>75</v>
      </c>
      <c r="W3087">
        <v>29.1</v>
      </c>
      <c r="X3087">
        <v>55</v>
      </c>
      <c r="Y3087">
        <v>15.5</v>
      </c>
      <c r="Z3087">
        <v>148</v>
      </c>
      <c r="AA3087">
        <v>42.692073106164891</v>
      </c>
      <c r="AB3087">
        <v>23.917744283327998</v>
      </c>
      <c r="AC3087">
        <v>39.5</v>
      </c>
      <c r="AD3087">
        <v>74.040000000000006</v>
      </c>
      <c r="AE3087">
        <v>200</v>
      </c>
      <c r="AF3087">
        <v>28.77309003895347</v>
      </c>
      <c r="AG3087">
        <v>10.199999999999999</v>
      </c>
      <c r="AH3087">
        <v>32.897856533206571</v>
      </c>
      <c r="AI3087">
        <v>35</v>
      </c>
      <c r="AJ3087">
        <v>5.3</v>
      </c>
      <c r="AK3087">
        <v>49</v>
      </c>
      <c r="AL3087">
        <v>51.349266052246094</v>
      </c>
      <c r="AM3087">
        <v>49.439594268798828</v>
      </c>
      <c r="AN3087">
        <v>54.054630279541016</v>
      </c>
      <c r="AO3087" s="5" t="s">
        <v>1394</v>
      </c>
    </row>
    <row r="3088" spans="1:41" ht="15" x14ac:dyDescent="0.25">
      <c r="A3088">
        <v>2021</v>
      </c>
      <c r="B3088" s="5" t="s">
        <v>803</v>
      </c>
      <c r="C3088" s="5" t="s">
        <v>505</v>
      </c>
      <c r="D3088" s="5" t="s">
        <v>9</v>
      </c>
      <c r="E3088" s="5" t="s">
        <v>1</v>
      </c>
      <c r="F3088" s="5" t="s">
        <v>190</v>
      </c>
      <c r="G3088" s="5" t="s">
        <v>87</v>
      </c>
      <c r="H3088" s="5" t="s">
        <v>503</v>
      </c>
      <c r="I3088">
        <v>106.829415</v>
      </c>
      <c r="J3088">
        <v>67.245287741592279</v>
      </c>
      <c r="K3088">
        <v>129.19999999999999</v>
      </c>
      <c r="L3088">
        <v>86.832961999999995</v>
      </c>
      <c r="M3088">
        <v>75</v>
      </c>
      <c r="N3088">
        <v>232</v>
      </c>
      <c r="O3088">
        <v>68</v>
      </c>
      <c r="P3088">
        <v>112.9</v>
      </c>
      <c r="Q3088">
        <v>18.99786365139963</v>
      </c>
      <c r="R3088">
        <v>120</v>
      </c>
      <c r="S3088">
        <v>57.942433485810312</v>
      </c>
      <c r="T3088">
        <v>80</v>
      </c>
      <c r="U3088">
        <v>30</v>
      </c>
      <c r="V3088">
        <v>75</v>
      </c>
      <c r="W3088">
        <v>87.4</v>
      </c>
      <c r="X3088">
        <v>90</v>
      </c>
      <c r="Y3088">
        <v>78.5</v>
      </c>
      <c r="Z3088">
        <v>154.80000000000001</v>
      </c>
      <c r="AA3088">
        <v>165.36</v>
      </c>
      <c r="AB3088">
        <v>37.205379996288002</v>
      </c>
      <c r="AC3088">
        <v>169.3</v>
      </c>
      <c r="AD3088">
        <v>116.42</v>
      </c>
      <c r="AE3088">
        <v>220</v>
      </c>
      <c r="AF3088">
        <v>84.750554980523262</v>
      </c>
      <c r="AG3088">
        <v>85.8</v>
      </c>
      <c r="AH3088">
        <v>61.046787796104987</v>
      </c>
      <c r="AI3088">
        <v>176.25559847313099</v>
      </c>
      <c r="AJ3088">
        <v>30.1</v>
      </c>
      <c r="AK3088">
        <v>128</v>
      </c>
      <c r="AL3088">
        <v>101.54780578613281</v>
      </c>
      <c r="AM3088">
        <v>108.14213562011719</v>
      </c>
      <c r="AN3088">
        <v>92.205848693847656</v>
      </c>
      <c r="AO3088" s="5" t="s">
        <v>1395</v>
      </c>
    </row>
    <row r="3089" spans="1:41" ht="15" x14ac:dyDescent="0.25">
      <c r="A3089">
        <v>2021</v>
      </c>
      <c r="B3089" s="5" t="s">
        <v>803</v>
      </c>
      <c r="C3089" s="5" t="s">
        <v>505</v>
      </c>
      <c r="D3089" s="5" t="s">
        <v>9</v>
      </c>
      <c r="E3089" s="5" t="s">
        <v>192</v>
      </c>
      <c r="F3089" s="5" t="s">
        <v>188</v>
      </c>
      <c r="G3089" s="5" t="s">
        <v>87</v>
      </c>
      <c r="H3089" s="5" t="s">
        <v>503</v>
      </c>
      <c r="I3089">
        <v>0.447579</v>
      </c>
      <c r="J3089">
        <v>0.10256340396952179</v>
      </c>
      <c r="K3089">
        <v>0.6</v>
      </c>
      <c r="L3089">
        <v>0.39304470000000002</v>
      </c>
      <c r="M3089">
        <v>0.35</v>
      </c>
      <c r="N3089">
        <v>0.54</v>
      </c>
      <c r="O3089">
        <v>0.06</v>
      </c>
      <c r="P3089">
        <v>0.26</v>
      </c>
      <c r="Q3089">
        <v>8.6999999999999994E-3</v>
      </c>
      <c r="R3089">
        <v>0.14000000000000001</v>
      </c>
      <c r="S3089">
        <v>0.4</v>
      </c>
      <c r="T3089">
        <v>0.2</v>
      </c>
      <c r="U3089">
        <v>0.3</v>
      </c>
      <c r="V3089">
        <v>0.54</v>
      </c>
      <c r="W3089">
        <v>0.15</v>
      </c>
      <c r="X3089">
        <v>0.24</v>
      </c>
      <c r="Y3089">
        <v>7.0000000000000007E-2</v>
      </c>
      <c r="Z3089">
        <v>0.64</v>
      </c>
      <c r="AA3089">
        <v>0.18348508015841081</v>
      </c>
      <c r="AB3089">
        <v>0.14173478093823999</v>
      </c>
      <c r="AC3089">
        <v>0.25</v>
      </c>
      <c r="AD3089">
        <v>0.35199999999999998</v>
      </c>
      <c r="AE3089">
        <v>1.5</v>
      </c>
      <c r="AF3089">
        <v>0.1888302214439076</v>
      </c>
      <c r="AG3089">
        <v>0.06</v>
      </c>
      <c r="AH3089">
        <v>0.29640462295269299</v>
      </c>
      <c r="AI3089">
        <v>0.14000000000000001</v>
      </c>
      <c r="AJ3089">
        <v>0.02</v>
      </c>
      <c r="AK3089">
        <v>0.22</v>
      </c>
      <c r="AL3089">
        <v>0.30325323343276978</v>
      </c>
      <c r="AM3089">
        <v>0.33201190829277039</v>
      </c>
      <c r="AN3089">
        <v>0.26251164078712463</v>
      </c>
      <c r="AO3089" s="5" t="s">
        <v>1396</v>
      </c>
    </row>
    <row r="3090" spans="1:41" ht="15" x14ac:dyDescent="0.25">
      <c r="A3090">
        <v>2021</v>
      </c>
      <c r="B3090" s="5" t="s">
        <v>803</v>
      </c>
      <c r="C3090" s="5" t="s">
        <v>505</v>
      </c>
      <c r="D3090" s="5" t="s">
        <v>9</v>
      </c>
      <c r="E3090" s="5" t="s">
        <v>192</v>
      </c>
      <c r="F3090" s="5" t="s">
        <v>190</v>
      </c>
      <c r="G3090" s="5" t="s">
        <v>87</v>
      </c>
      <c r="H3090" s="5" t="s">
        <v>503</v>
      </c>
      <c r="I3090">
        <v>1.044351</v>
      </c>
      <c r="J3090">
        <v>1.344436596030478</v>
      </c>
      <c r="K3090">
        <v>1.1100000000000001</v>
      </c>
      <c r="L3090">
        <v>3.3248777</v>
      </c>
      <c r="M3090">
        <v>2.2000000000000002</v>
      </c>
      <c r="N3090">
        <v>3</v>
      </c>
      <c r="O3090">
        <v>1.6</v>
      </c>
      <c r="P3090">
        <v>1.38</v>
      </c>
      <c r="Q3090">
        <v>0.55599284754200851</v>
      </c>
      <c r="R3090">
        <v>1.5</v>
      </c>
      <c r="S3090">
        <v>1.250819756692769</v>
      </c>
      <c r="T3090">
        <v>0.85</v>
      </c>
      <c r="U3090">
        <v>0.6</v>
      </c>
      <c r="V3090">
        <v>1.07</v>
      </c>
      <c r="W3090">
        <v>1.39</v>
      </c>
      <c r="X3090">
        <v>2</v>
      </c>
      <c r="Y3090">
        <v>1.1299999999999999</v>
      </c>
      <c r="Z3090">
        <v>2.25</v>
      </c>
      <c r="AA3090">
        <v>2.2395999999999998</v>
      </c>
      <c r="AB3090">
        <v>0.66438178564799988</v>
      </c>
      <c r="AC3090">
        <v>2.82</v>
      </c>
      <c r="AD3090">
        <v>2.343</v>
      </c>
      <c r="AE3090">
        <v>3.45</v>
      </c>
      <c r="AF3090">
        <v>1.847184889278046</v>
      </c>
      <c r="AG3090">
        <v>1.23</v>
      </c>
      <c r="AH3090">
        <v>1.2390422227505891</v>
      </c>
      <c r="AI3090">
        <v>2.1125098724872999</v>
      </c>
      <c r="AJ3090">
        <v>0.53</v>
      </c>
      <c r="AK3090">
        <v>2.11</v>
      </c>
      <c r="AL3090">
        <v>1.6615928411483765</v>
      </c>
      <c r="AM3090">
        <v>1.724496603012085</v>
      </c>
      <c r="AN3090">
        <v>1.5724796056747437</v>
      </c>
      <c r="AO3090" s="5" t="s">
        <v>1397</v>
      </c>
    </row>
    <row r="3091" spans="1:41" ht="15" x14ac:dyDescent="0.25">
      <c r="A3091">
        <v>2022</v>
      </c>
      <c r="B3091" s="5" t="s">
        <v>1808</v>
      </c>
      <c r="C3091" s="5" t="s">
        <v>363</v>
      </c>
      <c r="D3091" s="5" t="s">
        <v>91</v>
      </c>
      <c r="E3091" s="5" t="s">
        <v>92</v>
      </c>
      <c r="F3091" s="5" t="s">
        <v>93</v>
      </c>
      <c r="G3091" s="5" t="s">
        <v>94</v>
      </c>
      <c r="H3091" s="5" t="s">
        <v>319</v>
      </c>
      <c r="I3091">
        <v>8386.6309744739228</v>
      </c>
      <c r="J3091">
        <v>18157.370776621516</v>
      </c>
      <c r="K3091">
        <v>855.98914274635456</v>
      </c>
      <c r="L3091">
        <v>3388.8919554994231</v>
      </c>
      <c r="M3091">
        <v>19033.424745428583</v>
      </c>
      <c r="N3091">
        <v>8668.2529739608563</v>
      </c>
      <c r="O3091">
        <v>9765.1221207285598</v>
      </c>
      <c r="P3091">
        <v>16247.884689872297</v>
      </c>
      <c r="Q3091">
        <v>3245.4629317002436</v>
      </c>
      <c r="R3091">
        <v>6024.3368845583882</v>
      </c>
      <c r="S3091">
        <v>18041.539324053567</v>
      </c>
      <c r="T3091">
        <v>11499.131254966089</v>
      </c>
      <c r="U3091">
        <v>1868.7377429595115</v>
      </c>
      <c r="V3091">
        <v>4501.6778410696843</v>
      </c>
      <c r="W3091">
        <v>3415.7060732240075</v>
      </c>
      <c r="X3091">
        <v>13411.635806206454</v>
      </c>
      <c r="Y3091">
        <v>58302.416760058899</v>
      </c>
      <c r="Z3091">
        <v>14448.572307294506</v>
      </c>
      <c r="AA3091">
        <v>165387.05424565228</v>
      </c>
      <c r="AB3091">
        <v>0</v>
      </c>
      <c r="AC3091">
        <v>11895.412975568843</v>
      </c>
      <c r="AD3091">
        <v>16820.96075988367</v>
      </c>
      <c r="AE3091">
        <v>20955.08603977149</v>
      </c>
      <c r="AF3091">
        <v>32555.86094420985</v>
      </c>
      <c r="AG3091">
        <v>147411.18444050653</v>
      </c>
      <c r="AH3091">
        <v>33214.052491070361</v>
      </c>
      <c r="AI3091">
        <v>3829.6005439229339</v>
      </c>
      <c r="AJ3091">
        <v>62125.718060074942</v>
      </c>
      <c r="AK3091">
        <v>2307.4579614225227</v>
      </c>
      <c r="AL3091">
        <v>715765.1875</v>
      </c>
      <c r="AM3091">
        <v>583570.5625</v>
      </c>
      <c r="AN3091">
        <v>132194.625</v>
      </c>
      <c r="AO3091" s="5" t="s">
        <v>3493</v>
      </c>
    </row>
    <row r="3092" spans="1:41" ht="15" x14ac:dyDescent="0.25">
      <c r="A3092">
        <v>2022</v>
      </c>
      <c r="B3092" s="5" t="s">
        <v>1806</v>
      </c>
      <c r="C3092" s="5" t="s">
        <v>363</v>
      </c>
      <c r="D3092" s="5" t="s">
        <v>91</v>
      </c>
      <c r="E3092" s="5" t="s">
        <v>92</v>
      </c>
      <c r="F3092" s="5" t="s">
        <v>93</v>
      </c>
      <c r="G3092" s="5" t="s">
        <v>94</v>
      </c>
      <c r="H3092" s="5" t="s">
        <v>319</v>
      </c>
      <c r="I3092">
        <v>5636.9384324544972</v>
      </c>
      <c r="J3092">
        <v>15810.637461914848</v>
      </c>
      <c r="K3092">
        <v>1050.9001524587347</v>
      </c>
      <c r="L3092">
        <v>2783.1178349518786</v>
      </c>
      <c r="M3092">
        <v>10473.650143311977</v>
      </c>
      <c r="N3092">
        <v>6214.0765131243688</v>
      </c>
      <c r="O3092">
        <v>7827.6528175494132</v>
      </c>
      <c r="P3092">
        <v>11202.424224573624</v>
      </c>
      <c r="Q3092">
        <v>3075.5433896077634</v>
      </c>
      <c r="R3092">
        <v>7995.4147285433719</v>
      </c>
      <c r="S3092">
        <v>19270.787810988968</v>
      </c>
      <c r="T3092">
        <v>11455.990041176054</v>
      </c>
      <c r="U3092">
        <v>2195.649853969097</v>
      </c>
      <c r="V3092">
        <v>8249.7268848977728</v>
      </c>
      <c r="W3092">
        <v>3994.7060841168418</v>
      </c>
      <c r="X3092">
        <v>12360.06259874754</v>
      </c>
      <c r="Y3092">
        <v>63614.274978039801</v>
      </c>
      <c r="Z3092">
        <v>10572.205509291796</v>
      </c>
      <c r="AA3092">
        <v>152610.07047565904</v>
      </c>
      <c r="AB3092">
        <v>723.09643517802851</v>
      </c>
      <c r="AC3092">
        <v>11803.556230418591</v>
      </c>
      <c r="AD3092">
        <v>18267.545069878357</v>
      </c>
      <c r="AE3092">
        <v>14860.328057994211</v>
      </c>
      <c r="AF3092">
        <v>35111.999932691098</v>
      </c>
      <c r="AG3092">
        <v>135730.73208861236</v>
      </c>
      <c r="AH3092">
        <v>29444.930250414334</v>
      </c>
      <c r="AI3092">
        <v>2559.2257535412</v>
      </c>
      <c r="AJ3092">
        <v>41799.573414624952</v>
      </c>
      <c r="AK3092">
        <v>2507.805562595207</v>
      </c>
      <c r="AL3092">
        <v>649202.625</v>
      </c>
      <c r="AM3092">
        <v>529266.25</v>
      </c>
      <c r="AN3092">
        <v>119936.3515625</v>
      </c>
      <c r="AO3092" s="5" t="s">
        <v>3495</v>
      </c>
    </row>
    <row r="3093" spans="1:41" ht="15" x14ac:dyDescent="0.25">
      <c r="A3093">
        <v>2022</v>
      </c>
      <c r="B3093" s="5" t="s">
        <v>1807</v>
      </c>
      <c r="C3093" s="5" t="s">
        <v>363</v>
      </c>
      <c r="D3093" s="5" t="s">
        <v>91</v>
      </c>
      <c r="E3093" s="5" t="s">
        <v>92</v>
      </c>
      <c r="F3093" s="5" t="s">
        <v>93</v>
      </c>
      <c r="G3093" s="5" t="s">
        <v>94</v>
      </c>
      <c r="H3093" s="5" t="s">
        <v>319</v>
      </c>
      <c r="I3093">
        <v>9955.2264282068118</v>
      </c>
      <c r="J3093">
        <v>15534.164782068472</v>
      </c>
      <c r="K3093">
        <v>867.17889701950605</v>
      </c>
      <c r="L3093">
        <v>3041.4713510098773</v>
      </c>
      <c r="M3093">
        <v>21512.89285251758</v>
      </c>
      <c r="N3093">
        <v>7583.585207959607</v>
      </c>
      <c r="O3093">
        <v>8484.490172833539</v>
      </c>
      <c r="P3093">
        <v>12558.125224654796</v>
      </c>
      <c r="Q3093">
        <v>3131.4884334008912</v>
      </c>
      <c r="R3093">
        <v>8910.7173251002114</v>
      </c>
      <c r="S3093">
        <v>20361.960079068205</v>
      </c>
      <c r="T3093">
        <v>10665.242898099657</v>
      </c>
      <c r="U3093">
        <v>1831.6510361436397</v>
      </c>
      <c r="V3093">
        <v>9483.9760347206466</v>
      </c>
      <c r="W3093">
        <v>4605.5659713657915</v>
      </c>
      <c r="X3093">
        <v>14592.060325307162</v>
      </c>
      <c r="Y3093">
        <v>49742.227561231084</v>
      </c>
      <c r="Z3093">
        <v>12001.967441798017</v>
      </c>
      <c r="AA3093">
        <v>166917.70112967517</v>
      </c>
      <c r="AB3093">
        <v>0</v>
      </c>
      <c r="AC3093">
        <v>11300.821577500539</v>
      </c>
      <c r="AD3093">
        <v>19268.243031968901</v>
      </c>
      <c r="AE3093">
        <v>21677.886122627249</v>
      </c>
      <c r="AF3093">
        <v>32825.425420304273</v>
      </c>
      <c r="AG3093">
        <v>190415.56522163926</v>
      </c>
      <c r="AH3093">
        <v>40728.377654282674</v>
      </c>
      <c r="AI3093">
        <v>4247.0615249150442</v>
      </c>
      <c r="AJ3093">
        <v>40353.873771362996</v>
      </c>
      <c r="AK3093">
        <v>2931.0499155552466</v>
      </c>
      <c r="AL3093">
        <v>745530</v>
      </c>
      <c r="AM3093">
        <v>597265.875</v>
      </c>
      <c r="AN3093">
        <v>148264.125</v>
      </c>
      <c r="AO3093" s="5" t="s">
        <v>3494</v>
      </c>
    </row>
    <row r="3094" spans="1:41" ht="15" x14ac:dyDescent="0.25">
      <c r="A3094">
        <v>2022</v>
      </c>
      <c r="B3094" s="5" t="s">
        <v>803</v>
      </c>
      <c r="C3094" s="5" t="s">
        <v>363</v>
      </c>
      <c r="D3094" s="5" t="s">
        <v>91</v>
      </c>
      <c r="E3094" s="5" t="s">
        <v>92</v>
      </c>
      <c r="F3094" s="5" t="s">
        <v>93</v>
      </c>
      <c r="G3094" s="5" t="s">
        <v>94</v>
      </c>
      <c r="H3094" s="5" t="s">
        <v>319</v>
      </c>
      <c r="I3094">
        <v>9999</v>
      </c>
      <c r="J3094">
        <v>34341.25</v>
      </c>
      <c r="K3094">
        <v>887</v>
      </c>
      <c r="L3094">
        <v>1935</v>
      </c>
      <c r="M3094">
        <v>19356</v>
      </c>
      <c r="N3094">
        <v>8772</v>
      </c>
      <c r="O3094">
        <v>8485.7800000000007</v>
      </c>
      <c r="P3094">
        <v>17458</v>
      </c>
      <c r="Q3094">
        <v>3371.7618541676879</v>
      </c>
      <c r="R3094">
        <v>7253.1188577655639</v>
      </c>
      <c r="S3094">
        <v>22580.102117364691</v>
      </c>
      <c r="T3094">
        <v>11300</v>
      </c>
      <c r="U3094">
        <v>1769</v>
      </c>
      <c r="V3094">
        <v>12005</v>
      </c>
      <c r="W3094">
        <v>5042</v>
      </c>
      <c r="X3094">
        <v>12212.357869787849</v>
      </c>
      <c r="Y3094">
        <v>43876.5</v>
      </c>
      <c r="Z3094">
        <v>13957.57729063282</v>
      </c>
      <c r="AA3094">
        <v>208392.26763945111</v>
      </c>
      <c r="AB3094">
        <v>1009</v>
      </c>
      <c r="AC3094">
        <v>11171.30356</v>
      </c>
      <c r="AD3094">
        <v>16276.834573407799</v>
      </c>
      <c r="AE3094">
        <v>15474.62305</v>
      </c>
      <c r="AF3094">
        <v>34342.251164412293</v>
      </c>
      <c r="AG3094">
        <v>169288</v>
      </c>
      <c r="AH3094">
        <v>31565.12452788444</v>
      </c>
      <c r="AI3094">
        <v>3713.328</v>
      </c>
      <c r="AJ3094">
        <v>38416.605448142131</v>
      </c>
      <c r="AK3094">
        <v>2241.4</v>
      </c>
      <c r="AL3094">
        <v>766492.1875</v>
      </c>
      <c r="AM3094">
        <v>631823.25</v>
      </c>
      <c r="AN3094">
        <v>134668.9375</v>
      </c>
      <c r="AO3094" s="5" t="s">
        <v>1398</v>
      </c>
    </row>
    <row r="3095" spans="1:41" ht="15" x14ac:dyDescent="0.25">
      <c r="A3095">
        <v>2022</v>
      </c>
      <c r="B3095" s="5" t="s">
        <v>1806</v>
      </c>
      <c r="C3095" s="5" t="s">
        <v>363</v>
      </c>
      <c r="D3095" s="5" t="s">
        <v>91</v>
      </c>
      <c r="E3095" s="5" t="s">
        <v>92</v>
      </c>
      <c r="F3095" s="5" t="s">
        <v>93</v>
      </c>
      <c r="G3095" s="5" t="s">
        <v>97</v>
      </c>
      <c r="H3095" s="5" t="s">
        <v>319</v>
      </c>
      <c r="I3095">
        <v>6209.16</v>
      </c>
      <c r="J3095">
        <v>15083.698</v>
      </c>
      <c r="K3095">
        <v>1199</v>
      </c>
      <c r="L3095">
        <v>3104.8504932807641</v>
      </c>
      <c r="M3095">
        <v>11732.399999999991</v>
      </c>
      <c r="N3095">
        <v>7244.3418729239193</v>
      </c>
      <c r="O3095">
        <v>9480.68</v>
      </c>
      <c r="P3095">
        <v>12684.704900000001</v>
      </c>
      <c r="Q3095">
        <v>3518.6330757179371</v>
      </c>
      <c r="R3095">
        <v>8985.2745598959755</v>
      </c>
      <c r="S3095">
        <v>21917</v>
      </c>
      <c r="T3095">
        <v>12909.4</v>
      </c>
      <c r="U3095">
        <v>1732</v>
      </c>
      <c r="V3095">
        <v>9738.9207137238755</v>
      </c>
      <c r="W3095">
        <v>4394.5969205805441</v>
      </c>
      <c r="X3095">
        <v>15054.54732347539</v>
      </c>
      <c r="Y3095">
        <v>77291.998110847315</v>
      </c>
      <c r="Z3095">
        <v>12094.965420265909</v>
      </c>
      <c r="AA3095">
        <v>173390.60406783919</v>
      </c>
      <c r="AB3095">
        <v>675</v>
      </c>
      <c r="AC3095">
        <v>13760.52585</v>
      </c>
      <c r="AD3095">
        <v>21299.327420394351</v>
      </c>
      <c r="AE3095">
        <v>16986.30914398485</v>
      </c>
      <c r="AF3095">
        <v>39171.000574244492</v>
      </c>
      <c r="AG3095">
        <v>154942.28415396949</v>
      </c>
      <c r="AH3095">
        <v>33008.397048449871</v>
      </c>
      <c r="AI3095">
        <v>3681.0942612144131</v>
      </c>
      <c r="AJ3095">
        <v>47670.450049966057</v>
      </c>
      <c r="AK3095">
        <v>2920</v>
      </c>
      <c r="AL3095">
        <v>741881.1875</v>
      </c>
      <c r="AM3095">
        <v>603609.75</v>
      </c>
      <c r="AN3095">
        <v>138271.4375</v>
      </c>
      <c r="AO3095" s="5" t="s">
        <v>3496</v>
      </c>
    </row>
    <row r="3096" spans="1:41" ht="15" x14ac:dyDescent="0.25">
      <c r="A3096">
        <v>2022</v>
      </c>
      <c r="B3096" s="5" t="s">
        <v>1807</v>
      </c>
      <c r="C3096" s="5" t="s">
        <v>363</v>
      </c>
      <c r="D3096" s="5" t="s">
        <v>91</v>
      </c>
      <c r="E3096" s="5" t="s">
        <v>92</v>
      </c>
      <c r="F3096" s="5" t="s">
        <v>93</v>
      </c>
      <c r="G3096" s="5" t="s">
        <v>97</v>
      </c>
      <c r="H3096" s="5" t="s">
        <v>319</v>
      </c>
      <c r="I3096">
        <v>9601.8842399999994</v>
      </c>
      <c r="J3096">
        <v>17602.36</v>
      </c>
      <c r="K3096">
        <v>983.73142646499116</v>
      </c>
      <c r="L3096">
        <v>3422.44</v>
      </c>
      <c r="M3096">
        <v>23931.11893743058</v>
      </c>
      <c r="N3096">
        <v>8734</v>
      </c>
      <c r="O3096">
        <v>10551.6</v>
      </c>
      <c r="P3096">
        <v>14061.85762330917</v>
      </c>
      <c r="Q3096">
        <v>3950.0076209071149</v>
      </c>
      <c r="R3096">
        <v>10364.925345900459</v>
      </c>
      <c r="S3096">
        <v>25266.44181682116</v>
      </c>
      <c r="T3096">
        <v>12696.121787968081</v>
      </c>
      <c r="U3096">
        <v>2009.4188121322391</v>
      </c>
      <c r="V3096">
        <v>10506</v>
      </c>
      <c r="W3096">
        <v>5002.526082612615</v>
      </c>
      <c r="X3096">
        <v>17468.7315079074</v>
      </c>
      <c r="Y3096">
        <v>59308</v>
      </c>
      <c r="Z3096">
        <v>15298.451999999999</v>
      </c>
      <c r="AA3096">
        <v>188134.90631972271</v>
      </c>
      <c r="AB3096">
        <v>852</v>
      </c>
      <c r="AC3096">
        <v>12918.4</v>
      </c>
      <c r="AD3096">
        <v>24500.33745606125</v>
      </c>
      <c r="AE3096">
        <v>23546.33315830876</v>
      </c>
      <c r="AF3096">
        <v>35748.224954452002</v>
      </c>
      <c r="AG3096">
        <v>221754</v>
      </c>
      <c r="AH3096">
        <v>50750.277537862901</v>
      </c>
      <c r="AI3096">
        <v>4613.1216412795084</v>
      </c>
      <c r="AJ3096">
        <v>50651.371641766244</v>
      </c>
      <c r="AK3096">
        <v>3771.745660465228</v>
      </c>
      <c r="AL3096">
        <v>868000.375</v>
      </c>
      <c r="AM3096">
        <v>687612.625</v>
      </c>
      <c r="AN3096">
        <v>180387.765625</v>
      </c>
      <c r="AO3096" s="5" t="s">
        <v>3498</v>
      </c>
    </row>
    <row r="3097" spans="1:41" ht="15" x14ac:dyDescent="0.25">
      <c r="A3097">
        <v>2022</v>
      </c>
      <c r="B3097" s="5" t="s">
        <v>1808</v>
      </c>
      <c r="C3097" s="5" t="s">
        <v>363</v>
      </c>
      <c r="D3097" s="5" t="s">
        <v>91</v>
      </c>
      <c r="E3097" s="5" t="s">
        <v>92</v>
      </c>
      <c r="F3097" s="5" t="s">
        <v>93</v>
      </c>
      <c r="G3097" s="5" t="s">
        <v>97</v>
      </c>
      <c r="H3097" s="5" t="s">
        <v>319</v>
      </c>
      <c r="I3097">
        <v>9341.1118493239428</v>
      </c>
      <c r="J3097">
        <v>19846.75</v>
      </c>
      <c r="K3097">
        <v>971.45658905929554</v>
      </c>
      <c r="L3097">
        <v>3848.5632000000001</v>
      </c>
      <c r="M3097">
        <v>21243.576980713169</v>
      </c>
      <c r="N3097">
        <v>9566.9026357639705</v>
      </c>
      <c r="O3097">
        <v>9468.6380415999993</v>
      </c>
      <c r="P3097">
        <v>18097.053353719981</v>
      </c>
      <c r="Q3097">
        <v>3530.9317611439369</v>
      </c>
      <c r="R3097">
        <v>6818.2075172386467</v>
      </c>
      <c r="S3097">
        <v>23850.895293785881</v>
      </c>
      <c r="T3097">
        <v>12191.89239296043</v>
      </c>
      <c r="U3097">
        <v>2061.0123667434318</v>
      </c>
      <c r="V3097">
        <v>4953</v>
      </c>
      <c r="W3097">
        <v>3744.494720142487</v>
      </c>
      <c r="X3097">
        <v>14642.85298433931</v>
      </c>
      <c r="Y3097">
        <v>66294.381259999995</v>
      </c>
      <c r="Z3097">
        <v>15699.423600684069</v>
      </c>
      <c r="AA3097">
        <v>184730.9472310335</v>
      </c>
      <c r="AB3097">
        <v>1000</v>
      </c>
      <c r="AC3097">
        <v>12981.55616</v>
      </c>
      <c r="AD3097">
        <v>18466.708522872519</v>
      </c>
      <c r="AE3097">
        <v>23274.31999072677</v>
      </c>
      <c r="AF3097">
        <v>36261.037281418867</v>
      </c>
      <c r="AG3097">
        <v>172391.43579370459</v>
      </c>
      <c r="AH3097">
        <v>37633.526869506852</v>
      </c>
      <c r="AI3097">
        <v>4181.810444000751</v>
      </c>
      <c r="AJ3097">
        <v>69371.80818972578</v>
      </c>
      <c r="AK3097">
        <v>2750.3358671632182</v>
      </c>
      <c r="AL3097">
        <v>809214.5625</v>
      </c>
      <c r="AM3097">
        <v>659068.4375</v>
      </c>
      <c r="AN3097">
        <v>150146.1875</v>
      </c>
      <c r="AO3097" s="5" t="s">
        <v>3497</v>
      </c>
    </row>
    <row r="3098" spans="1:41" ht="15" x14ac:dyDescent="0.25">
      <c r="A3098">
        <v>2022</v>
      </c>
      <c r="B3098" s="5" t="s">
        <v>803</v>
      </c>
      <c r="C3098" s="5" t="s">
        <v>363</v>
      </c>
      <c r="D3098" s="5" t="s">
        <v>91</v>
      </c>
      <c r="E3098" s="5" t="s">
        <v>92</v>
      </c>
      <c r="F3098" s="5" t="s">
        <v>93</v>
      </c>
      <c r="G3098" s="5" t="s">
        <v>97</v>
      </c>
      <c r="H3098" s="5" t="s">
        <v>319</v>
      </c>
      <c r="I3098">
        <v>10933.33919616246</v>
      </c>
      <c r="J3098">
        <v>38711.740695432731</v>
      </c>
      <c r="K3098">
        <v>964.96224434970475</v>
      </c>
      <c r="L3098">
        <v>2218.871190191041</v>
      </c>
      <c r="M3098">
        <v>21370.588026739199</v>
      </c>
      <c r="N3098">
        <v>9688.0904514759368</v>
      </c>
      <c r="O3098">
        <v>8485.7800000000007</v>
      </c>
      <c r="P3098">
        <v>19794.483560000001</v>
      </c>
      <c r="Q3098">
        <v>3719.0533251469592</v>
      </c>
      <c r="R3098">
        <v>7947.5627354654771</v>
      </c>
      <c r="S3098">
        <v>24637.608712122528</v>
      </c>
      <c r="T3098">
        <v>11758.825312999999</v>
      </c>
      <c r="U3098">
        <v>1859.2367786269001</v>
      </c>
      <c r="V3098">
        <v>13339</v>
      </c>
      <c r="W3098">
        <v>4484.6134965889432</v>
      </c>
      <c r="X3098">
        <v>13697.098483558029</v>
      </c>
      <c r="Y3098">
        <v>48804.371629999987</v>
      </c>
      <c r="Z3098">
        <v>15455.63230567298</v>
      </c>
      <c r="AA3098">
        <v>244746.69886943451</v>
      </c>
      <c r="AB3098">
        <v>1009</v>
      </c>
      <c r="AC3098">
        <v>12386.015090000001</v>
      </c>
      <c r="AD3098">
        <v>18023.813519247989</v>
      </c>
      <c r="AE3098">
        <v>17085.234246261229</v>
      </c>
      <c r="AF3098">
        <v>38485.369553039978</v>
      </c>
      <c r="AG3098">
        <v>192312</v>
      </c>
      <c r="AH3098">
        <v>36073.427376624502</v>
      </c>
      <c r="AI3098">
        <v>4099.8141607850503</v>
      </c>
      <c r="AJ3098">
        <v>43263.337331390307</v>
      </c>
      <c r="AK3098">
        <v>2474.68671229248</v>
      </c>
      <c r="AL3098">
        <v>867830.25</v>
      </c>
      <c r="AM3098">
        <v>720749.9375</v>
      </c>
      <c r="AN3098">
        <v>147080.21875</v>
      </c>
      <c r="AO3098" s="5" t="s">
        <v>1399</v>
      </c>
    </row>
    <row r="3099" spans="1:41" ht="15" x14ac:dyDescent="0.25">
      <c r="A3099">
        <v>2022</v>
      </c>
      <c r="B3099" s="5" t="s">
        <v>803</v>
      </c>
      <c r="C3099" s="5" t="s">
        <v>363</v>
      </c>
      <c r="D3099" s="5" t="s">
        <v>91</v>
      </c>
      <c r="E3099" s="5" t="s">
        <v>29</v>
      </c>
      <c r="F3099" s="5" t="s">
        <v>29</v>
      </c>
      <c r="G3099" s="5" t="s">
        <v>94</v>
      </c>
      <c r="H3099" s="5" t="s">
        <v>319</v>
      </c>
      <c r="I3099">
        <v>1000</v>
      </c>
      <c r="J3099">
        <v>0</v>
      </c>
      <c r="K3099">
        <v>80</v>
      </c>
      <c r="L3099">
        <v>110</v>
      </c>
      <c r="M3099">
        <v>180</v>
      </c>
      <c r="N3099">
        <v>56</v>
      </c>
      <c r="O3099">
        <v>102.211</v>
      </c>
      <c r="P3099">
        <v>0</v>
      </c>
      <c r="Q3099">
        <v>5.5945967264150953</v>
      </c>
      <c r="R3099">
        <v>28.917999999999999</v>
      </c>
      <c r="S3099">
        <v>0</v>
      </c>
      <c r="T3099">
        <v>600</v>
      </c>
      <c r="U3099">
        <v>0</v>
      </c>
      <c r="V3099">
        <v>480</v>
      </c>
      <c r="W3099">
        <v>0</v>
      </c>
      <c r="X3099">
        <v>99.874478552440948</v>
      </c>
      <c r="Y3099">
        <v>1450</v>
      </c>
      <c r="Z3099">
        <v>248.86008000000001</v>
      </c>
      <c r="AA3099">
        <v>2971.4728336990111</v>
      </c>
      <c r="AB3099">
        <v>0</v>
      </c>
      <c r="AC3099">
        <v>10.870649999999999</v>
      </c>
      <c r="AD3099">
        <v>53.799591549600002</v>
      </c>
      <c r="AE3099"/>
      <c r="AF3099">
        <v>461.69393481524833</v>
      </c>
      <c r="AG3099">
        <v>9777</v>
      </c>
      <c r="AH3099">
        <v>1000</v>
      </c>
      <c r="AI3099">
        <v>97</v>
      </c>
      <c r="AJ3099">
        <v>1192</v>
      </c>
      <c r="AK3099"/>
      <c r="AL3099">
        <v>20005.294921875</v>
      </c>
      <c r="AM3099">
        <v>17792.41015625</v>
      </c>
      <c r="AN3099">
        <v>2212.885009765625</v>
      </c>
      <c r="AO3099" s="5" t="s">
        <v>1400</v>
      </c>
    </row>
    <row r="3100" spans="1:41" ht="15" x14ac:dyDescent="0.25">
      <c r="A3100">
        <v>2022</v>
      </c>
      <c r="B3100" s="5" t="s">
        <v>1807</v>
      </c>
      <c r="C3100" s="5" t="s">
        <v>363</v>
      </c>
      <c r="D3100" s="5" t="s">
        <v>91</v>
      </c>
      <c r="E3100" s="5" t="s">
        <v>29</v>
      </c>
      <c r="F3100" s="5" t="s">
        <v>29</v>
      </c>
      <c r="G3100" s="5" t="s">
        <v>94</v>
      </c>
      <c r="H3100" s="5" t="s">
        <v>319</v>
      </c>
      <c r="I3100">
        <v>0</v>
      </c>
      <c r="J3100">
        <v>872.79711183419238</v>
      </c>
      <c r="K3100">
        <v>84.602819221415231</v>
      </c>
      <c r="L3100">
        <v>151.22753935827973</v>
      </c>
      <c r="M3100">
        <v>189.69538372301696</v>
      </c>
      <c r="N3100">
        <v>56.049367734187584</v>
      </c>
      <c r="O3100">
        <v>99.408312585162889</v>
      </c>
      <c r="P3100">
        <v>0</v>
      </c>
      <c r="Q3100">
        <v>6.211089534759191</v>
      </c>
      <c r="R3100">
        <v>20.526790739653077</v>
      </c>
      <c r="S3100">
        <v>0</v>
      </c>
      <c r="T3100">
        <v>105.75352402676903</v>
      </c>
      <c r="U3100"/>
      <c r="V3100">
        <v>951.78171624092124</v>
      </c>
      <c r="W3100">
        <v>0</v>
      </c>
      <c r="X3100">
        <v>31.72605720803071</v>
      </c>
      <c r="Y3100">
        <v>793.15143020076778</v>
      </c>
      <c r="Z3100">
        <v>63.45211441606142</v>
      </c>
      <c r="AA3100">
        <v>2644.5312964792133</v>
      </c>
      <c r="AB3100"/>
      <c r="AC3100">
        <v>11.104120022810749</v>
      </c>
      <c r="AD3100">
        <v>93.166343021387874</v>
      </c>
      <c r="AE3100"/>
      <c r="AF3100">
        <v>1282.7143785163</v>
      </c>
      <c r="AG3100">
        <v>18772.308049991771</v>
      </c>
      <c r="AH3100">
        <v>2749.5916246959951</v>
      </c>
      <c r="AI3100">
        <v>0</v>
      </c>
      <c r="AJ3100">
        <v>1103.8402314990178</v>
      </c>
      <c r="AK3100">
        <v>0</v>
      </c>
      <c r="AL3100">
        <v>30083.638671875</v>
      </c>
      <c r="AM3100">
        <v>26729.6953125</v>
      </c>
      <c r="AN3100">
        <v>3353.944091796875</v>
      </c>
      <c r="AO3100" s="5" t="s">
        <v>3499</v>
      </c>
    </row>
    <row r="3101" spans="1:41" ht="15" x14ac:dyDescent="0.25">
      <c r="A3101">
        <v>2022</v>
      </c>
      <c r="B3101" s="5" t="s">
        <v>1806</v>
      </c>
      <c r="C3101" s="5" t="s">
        <v>363</v>
      </c>
      <c r="D3101" s="5" t="s">
        <v>91</v>
      </c>
      <c r="E3101" s="5" t="s">
        <v>29</v>
      </c>
      <c r="F3101" s="5" t="s">
        <v>29</v>
      </c>
      <c r="G3101" s="5" t="s">
        <v>94</v>
      </c>
      <c r="H3101" s="5" t="s">
        <v>319</v>
      </c>
      <c r="I3101">
        <v>0</v>
      </c>
      <c r="J3101">
        <v>1449.4066322901815</v>
      </c>
      <c r="K3101">
        <v>85.700318243321888</v>
      </c>
      <c r="L3101">
        <v>128.55047736498284</v>
      </c>
      <c r="M3101">
        <v>187.46944615726665</v>
      </c>
      <c r="N3101">
        <v>56.240833847179992</v>
      </c>
      <c r="O3101">
        <v>107.12539780415237</v>
      </c>
      <c r="P3101">
        <v>0</v>
      </c>
      <c r="Q3101">
        <v>6.1597103737387613</v>
      </c>
      <c r="R3101">
        <v>21.043745282267032</v>
      </c>
      <c r="S3101">
        <v>0</v>
      </c>
      <c r="T3101">
        <v>107.12539780415237</v>
      </c>
      <c r="U3101">
        <v>0</v>
      </c>
      <c r="V3101">
        <v>964.12858023737135</v>
      </c>
      <c r="W3101">
        <v>0</v>
      </c>
      <c r="X3101">
        <v>83.20419246924456</v>
      </c>
      <c r="Y3101">
        <v>877.35700801600785</v>
      </c>
      <c r="Z3101">
        <v>64.27523868249142</v>
      </c>
      <c r="AA3101">
        <v>2512.9086531376711</v>
      </c>
      <c r="AB3101">
        <v>143.54803305756417</v>
      </c>
      <c r="AC3101">
        <v>56.179001067567434</v>
      </c>
      <c r="AD3101">
        <v>92.395655606081419</v>
      </c>
      <c r="AE3101"/>
      <c r="AF3101">
        <v>1508.3256010824653</v>
      </c>
      <c r="AG3101">
        <v>19195.004710122426</v>
      </c>
      <c r="AH3101">
        <v>2785.2603429079613</v>
      </c>
      <c r="AI3101">
        <v>0</v>
      </c>
      <c r="AJ3101">
        <v>1216.6726894530934</v>
      </c>
      <c r="AK3101"/>
      <c r="AL3101">
        <v>31648.080078125</v>
      </c>
      <c r="AM3101">
        <v>28056.251953125</v>
      </c>
      <c r="AN3101">
        <v>3591.828857421875</v>
      </c>
      <c r="AO3101" s="5" t="s">
        <v>3501</v>
      </c>
    </row>
    <row r="3102" spans="1:41" ht="15" x14ac:dyDescent="0.25">
      <c r="A3102">
        <v>2022</v>
      </c>
      <c r="B3102" s="5" t="s">
        <v>1808</v>
      </c>
      <c r="C3102" s="5" t="s">
        <v>363</v>
      </c>
      <c r="D3102" s="5" t="s">
        <v>91</v>
      </c>
      <c r="E3102" s="5" t="s">
        <v>29</v>
      </c>
      <c r="F3102" s="5" t="s">
        <v>29</v>
      </c>
      <c r="G3102" s="5" t="s">
        <v>94</v>
      </c>
      <c r="H3102" s="5" t="s">
        <v>319</v>
      </c>
      <c r="I3102">
        <v>0</v>
      </c>
      <c r="J3102">
        <v>983.49470743915913</v>
      </c>
      <c r="K3102">
        <v>82.504977614106465</v>
      </c>
      <c r="L3102">
        <v>134.070588622923</v>
      </c>
      <c r="M3102">
        <v>184.99162949412934</v>
      </c>
      <c r="N3102">
        <v>56.722172109698192</v>
      </c>
      <c r="O3102">
        <v>96.695833763732765</v>
      </c>
      <c r="P3102">
        <v>0</v>
      </c>
      <c r="Q3102">
        <v>5.5857086014821045</v>
      </c>
      <c r="R3102">
        <v>29.823486783059131</v>
      </c>
      <c r="S3102">
        <v>0</v>
      </c>
      <c r="T3102">
        <v>618.78733210579844</v>
      </c>
      <c r="U3102"/>
      <c r="V3102">
        <v>556.90859889521857</v>
      </c>
      <c r="W3102">
        <v>0</v>
      </c>
      <c r="X3102">
        <v>53.549880383634907</v>
      </c>
      <c r="Y3102">
        <v>1392.2714972380465</v>
      </c>
      <c r="Z3102">
        <v>357.53532049073038</v>
      </c>
      <c r="AA3102">
        <v>2620.2807612677771</v>
      </c>
      <c r="AB3102"/>
      <c r="AC3102">
        <v>11.045353878088504</v>
      </c>
      <c r="AD3102">
        <v>53.543513150281719</v>
      </c>
      <c r="AE3102"/>
      <c r="AF3102">
        <v>1097.3640047918868</v>
      </c>
      <c r="AG3102">
        <v>13360.832924875403</v>
      </c>
      <c r="AH3102">
        <v>1954.7658676813567</v>
      </c>
      <c r="AI3102">
        <v>100.03728535710408</v>
      </c>
      <c r="AJ3102">
        <v>1042.9144826533145</v>
      </c>
      <c r="AK3102"/>
      <c r="AL3102">
        <v>24793.724609375</v>
      </c>
      <c r="AM3102">
        <v>21648.849609375</v>
      </c>
      <c r="AN3102">
        <v>3144.876220703125</v>
      </c>
      <c r="AO3102" s="5" t="s">
        <v>3500</v>
      </c>
    </row>
    <row r="3103" spans="1:41" ht="15" x14ac:dyDescent="0.25">
      <c r="A3103">
        <v>2022</v>
      </c>
      <c r="B3103" s="5" t="s">
        <v>1806</v>
      </c>
      <c r="C3103" s="5" t="s">
        <v>363</v>
      </c>
      <c r="D3103" s="5" t="s">
        <v>91</v>
      </c>
      <c r="E3103" s="5" t="s">
        <v>29</v>
      </c>
      <c r="F3103" s="5" t="s">
        <v>29</v>
      </c>
      <c r="G3103" s="5" t="s">
        <v>97</v>
      </c>
      <c r="H3103" s="5" t="s">
        <v>319</v>
      </c>
      <c r="I3103">
        <v>0</v>
      </c>
      <c r="J3103">
        <v>1382.7660000000001</v>
      </c>
      <c r="K3103">
        <v>99</v>
      </c>
      <c r="L3103">
        <v>143.4111082346773</v>
      </c>
      <c r="M3103">
        <v>209.99999999999989</v>
      </c>
      <c r="N3103">
        <v>65.565305922252421</v>
      </c>
      <c r="O3103">
        <v>124</v>
      </c>
      <c r="P3103">
        <v>0</v>
      </c>
      <c r="Q3103">
        <v>7.0471321364268729</v>
      </c>
      <c r="R3103">
        <v>23.649033295879171</v>
      </c>
      <c r="S3103">
        <v>0</v>
      </c>
      <c r="T3103">
        <v>121.8</v>
      </c>
      <c r="U3103"/>
      <c r="V3103">
        <v>1096.5626077589261</v>
      </c>
      <c r="W3103">
        <v>0</v>
      </c>
      <c r="X3103">
        <v>101.3416065110093</v>
      </c>
      <c r="Y3103">
        <v>1234</v>
      </c>
      <c r="Z3103">
        <v>73.533075814768964</v>
      </c>
      <c r="AA3103">
        <v>2855.0851721435788</v>
      </c>
      <c r="AB3103">
        <v>134</v>
      </c>
      <c r="AC3103">
        <v>65.493189999999998</v>
      </c>
      <c r="AD3103">
        <v>105.7069820464031</v>
      </c>
      <c r="AE3103">
        <v>0</v>
      </c>
      <c r="AF3103">
        <v>1682.690336620213</v>
      </c>
      <c r="AG3103">
        <v>21917.75944099679</v>
      </c>
      <c r="AH3103">
        <v>3126.5</v>
      </c>
      <c r="AI3103">
        <v>0</v>
      </c>
      <c r="AJ3103">
        <v>1387.5580521938671</v>
      </c>
      <c r="AK3103">
        <v>0</v>
      </c>
      <c r="AL3103">
        <v>35957.46875</v>
      </c>
      <c r="AM3103">
        <v>31935.12109375</v>
      </c>
      <c r="AN3103">
        <v>4022.3486328125</v>
      </c>
      <c r="AO3103" s="5" t="s">
        <v>3502</v>
      </c>
    </row>
    <row r="3104" spans="1:41" ht="15" x14ac:dyDescent="0.25">
      <c r="A3104">
        <v>2022</v>
      </c>
      <c r="B3104" s="5" t="s">
        <v>1808</v>
      </c>
      <c r="C3104" s="5" t="s">
        <v>363</v>
      </c>
      <c r="D3104" s="5" t="s">
        <v>91</v>
      </c>
      <c r="E3104" s="5" t="s">
        <v>29</v>
      </c>
      <c r="F3104" s="5" t="s">
        <v>29</v>
      </c>
      <c r="G3104" s="5" t="s">
        <v>97</v>
      </c>
      <c r="H3104" s="5" t="s">
        <v>319</v>
      </c>
      <c r="I3104">
        <v>0</v>
      </c>
      <c r="J3104">
        <v>1075</v>
      </c>
      <c r="K3104">
        <v>93.817850759072456</v>
      </c>
      <c r="L3104">
        <v>152.256</v>
      </c>
      <c r="M3104">
        <v>206.28124999999989</v>
      </c>
      <c r="N3104">
        <v>62.602637404866741</v>
      </c>
      <c r="O3104">
        <v>93.759999999999991</v>
      </c>
      <c r="P3104">
        <v>0</v>
      </c>
      <c r="Q3104">
        <v>6.0770239329572693</v>
      </c>
      <c r="R3104">
        <v>33.753544277334548</v>
      </c>
      <c r="S3104">
        <v>0</v>
      </c>
      <c r="T3104">
        <v>656.06595836558381</v>
      </c>
      <c r="U3104"/>
      <c r="V3104">
        <v>613</v>
      </c>
      <c r="W3104">
        <v>0</v>
      </c>
      <c r="X3104">
        <v>58.47488438934738</v>
      </c>
      <c r="Y3104">
        <v>1576.5840000000001</v>
      </c>
      <c r="Z3104">
        <v>388.48810312950337</v>
      </c>
      <c r="AA3104">
        <v>2926.752334081039</v>
      </c>
      <c r="AB3104">
        <v>139</v>
      </c>
      <c r="AC3104">
        <v>12.053879999999999</v>
      </c>
      <c r="AD3104">
        <v>58.782162609579878</v>
      </c>
      <c r="AE3104">
        <v>0</v>
      </c>
      <c r="AF3104">
        <v>1222.2547932992929</v>
      </c>
      <c r="AG3104">
        <v>15624.955325209099</v>
      </c>
      <c r="AH3104">
        <v>2214.8677528813791</v>
      </c>
      <c r="AI3104">
        <v>109.23775466860801</v>
      </c>
      <c r="AJ3104">
        <v>1164.5557702681549</v>
      </c>
      <c r="AK3104"/>
      <c r="AL3104">
        <v>28488.623046875</v>
      </c>
      <c r="AM3104">
        <v>24858.333984375</v>
      </c>
      <c r="AN3104">
        <v>3630.28759765625</v>
      </c>
      <c r="AO3104" s="5" t="s">
        <v>3504</v>
      </c>
    </row>
    <row r="3105" spans="1:41" ht="15" x14ac:dyDescent="0.25">
      <c r="A3105">
        <v>2022</v>
      </c>
      <c r="B3105" s="5" t="s">
        <v>1807</v>
      </c>
      <c r="C3105" s="5" t="s">
        <v>363</v>
      </c>
      <c r="D3105" s="5" t="s">
        <v>91</v>
      </c>
      <c r="E3105" s="5" t="s">
        <v>29</v>
      </c>
      <c r="F3105" s="5" t="s">
        <v>29</v>
      </c>
      <c r="G3105" s="5" t="s">
        <v>97</v>
      </c>
      <c r="H3105" s="5" t="s">
        <v>319</v>
      </c>
      <c r="I3105">
        <v>0</v>
      </c>
      <c r="J3105">
        <v>989</v>
      </c>
      <c r="K3105">
        <v>96.163297028049271</v>
      </c>
      <c r="L3105">
        <v>170.17</v>
      </c>
      <c r="M3105">
        <v>210.76562499999989</v>
      </c>
      <c r="N3105">
        <v>64</v>
      </c>
      <c r="O3105">
        <v>124</v>
      </c>
      <c r="P3105">
        <v>0</v>
      </c>
      <c r="Q3105">
        <v>7.9155466676061197</v>
      </c>
      <c r="R3105">
        <v>23.876714505140271</v>
      </c>
      <c r="S3105">
        <v>0</v>
      </c>
      <c r="T3105">
        <v>128.09090316655369</v>
      </c>
      <c r="U3105"/>
      <c r="V3105">
        <v>1054</v>
      </c>
      <c r="W3105">
        <v>0</v>
      </c>
      <c r="X3105">
        <v>36.895980199999997</v>
      </c>
      <c r="Y3105">
        <v>953</v>
      </c>
      <c r="Z3105">
        <v>80.88000000000001</v>
      </c>
      <c r="AA3105">
        <v>2980.6823623587479</v>
      </c>
      <c r="AB3105">
        <v>139</v>
      </c>
      <c r="AC3105">
        <v>12.7</v>
      </c>
      <c r="AD3105">
        <v>118.73320001409181</v>
      </c>
      <c r="AE3105">
        <v>0</v>
      </c>
      <c r="AF3105">
        <v>1443.4311468479771</v>
      </c>
      <c r="AG3105">
        <v>21855</v>
      </c>
      <c r="AH3105">
        <v>3456.313595229874</v>
      </c>
      <c r="AI3105">
        <v>0</v>
      </c>
      <c r="AJ3105">
        <v>1387.5580521938671</v>
      </c>
      <c r="AK3105">
        <v>0</v>
      </c>
      <c r="AL3105">
        <v>35332.17578125</v>
      </c>
      <c r="AM3105">
        <v>31022.21484375</v>
      </c>
      <c r="AN3105">
        <v>4309.96240234375</v>
      </c>
      <c r="AO3105" s="5" t="s">
        <v>3503</v>
      </c>
    </row>
    <row r="3106" spans="1:41" ht="15" x14ac:dyDescent="0.25">
      <c r="A3106">
        <v>2022</v>
      </c>
      <c r="B3106" s="5" t="s">
        <v>803</v>
      </c>
      <c r="C3106" s="5" t="s">
        <v>363</v>
      </c>
      <c r="D3106" s="5" t="s">
        <v>91</v>
      </c>
      <c r="E3106" s="5" t="s">
        <v>29</v>
      </c>
      <c r="F3106" s="5" t="s">
        <v>29</v>
      </c>
      <c r="G3106" s="5" t="s">
        <v>97</v>
      </c>
      <c r="H3106" s="5" t="s">
        <v>319</v>
      </c>
      <c r="I3106">
        <v>1093.44326394264</v>
      </c>
      <c r="J3106">
        <v>0</v>
      </c>
      <c r="K3106">
        <v>87.031544022521288</v>
      </c>
      <c r="L3106">
        <v>123.27062167728</v>
      </c>
      <c r="M3106">
        <v>198.73454457599999</v>
      </c>
      <c r="N3106">
        <v>61.848274656025133</v>
      </c>
      <c r="O3106">
        <v>102.211</v>
      </c>
      <c r="P3106">
        <v>0</v>
      </c>
      <c r="Q3106">
        <v>6.1708401892358484</v>
      </c>
      <c r="R3106">
        <v>31.68673003864059</v>
      </c>
      <c r="S3106">
        <v>0</v>
      </c>
      <c r="T3106">
        <v>624.36240599999996</v>
      </c>
      <c r="U3106">
        <v>0</v>
      </c>
      <c r="V3106">
        <v>533</v>
      </c>
      <c r="W3106">
        <v>0</v>
      </c>
      <c r="X3106">
        <v>112.47488438934739</v>
      </c>
      <c r="Y3106">
        <v>1613.8209999999999</v>
      </c>
      <c r="Z3106">
        <v>275.57002278767072</v>
      </c>
      <c r="AA3106">
        <v>3407.2724574397139</v>
      </c>
      <c r="AB3106">
        <v>0</v>
      </c>
      <c r="AC3106">
        <v>12.052670000000001</v>
      </c>
      <c r="AD3106">
        <v>59.573856398706653</v>
      </c>
      <c r="AE3106"/>
      <c r="AF3106">
        <v>517.39362153913873</v>
      </c>
      <c r="AG3106">
        <v>11107</v>
      </c>
      <c r="AH3106">
        <v>1142.825441564707</v>
      </c>
      <c r="AI3106">
        <v>107.09583791039999</v>
      </c>
      <c r="AJ3106">
        <v>1342.3856037626881</v>
      </c>
      <c r="AK3106"/>
      <c r="AL3106">
        <v>22559.224609375</v>
      </c>
      <c r="AM3106">
        <v>20124.9140625</v>
      </c>
      <c r="AN3106">
        <v>2434.3095703125</v>
      </c>
      <c r="AO3106" s="5" t="s">
        <v>1401</v>
      </c>
    </row>
    <row r="3107" spans="1:41" ht="15" x14ac:dyDescent="0.25">
      <c r="A3107">
        <v>2022</v>
      </c>
      <c r="B3107" s="5" t="s">
        <v>803</v>
      </c>
      <c r="C3107" s="5" t="s">
        <v>363</v>
      </c>
      <c r="D3107" s="5" t="s">
        <v>91</v>
      </c>
      <c r="E3107" s="5" t="s">
        <v>154</v>
      </c>
      <c r="F3107" s="5" t="s">
        <v>154</v>
      </c>
      <c r="G3107" s="5" t="s">
        <v>94</v>
      </c>
      <c r="H3107" s="5" t="s">
        <v>319</v>
      </c>
      <c r="I3107">
        <v>4992</v>
      </c>
      <c r="J3107">
        <v>13176.25</v>
      </c>
      <c r="K3107">
        <v>522</v>
      </c>
      <c r="L3107">
        <v>735</v>
      </c>
      <c r="M3107">
        <v>4368</v>
      </c>
      <c r="N3107">
        <v>7289</v>
      </c>
      <c r="O3107">
        <v>6734.9589999999998</v>
      </c>
      <c r="P3107">
        <v>6690</v>
      </c>
      <c r="Q3107">
        <v>2180.551491941857</v>
      </c>
      <c r="R3107">
        <v>5330.9109768095641</v>
      </c>
      <c r="S3107">
        <v>6189.9503141846872</v>
      </c>
      <c r="T3107">
        <v>6600</v>
      </c>
      <c r="U3107">
        <v>1077</v>
      </c>
      <c r="V3107">
        <v>1382</v>
      </c>
      <c r="W3107">
        <v>1215</v>
      </c>
      <c r="X3107">
        <v>9233.4864701200368</v>
      </c>
      <c r="Y3107">
        <v>22070</v>
      </c>
      <c r="Z3107">
        <v>9648.0216913008189</v>
      </c>
      <c r="AA3107">
        <v>97740.367662081509</v>
      </c>
      <c r="AB3107">
        <v>629</v>
      </c>
      <c r="AC3107">
        <v>7970.8321400000004</v>
      </c>
      <c r="AD3107">
        <v>6919.242566400002</v>
      </c>
      <c r="AE3107">
        <v>6880.1989999999996</v>
      </c>
      <c r="AF3107">
        <v>16059.25145167035</v>
      </c>
      <c r="AG3107">
        <v>72975</v>
      </c>
      <c r="AH3107">
        <v>11743.000000000009</v>
      </c>
      <c r="AI3107">
        <v>737</v>
      </c>
      <c r="AJ3107">
        <v>20084</v>
      </c>
      <c r="AK3107">
        <v>1472.4</v>
      </c>
      <c r="AL3107">
        <v>352644.4375</v>
      </c>
      <c r="AM3107">
        <v>296280.375</v>
      </c>
      <c r="AN3107">
        <v>56364.0390625</v>
      </c>
      <c r="AO3107" s="5" t="s">
        <v>1402</v>
      </c>
    </row>
    <row r="3108" spans="1:41" ht="15" x14ac:dyDescent="0.25">
      <c r="A3108">
        <v>2022</v>
      </c>
      <c r="B3108" s="5" t="s">
        <v>1808</v>
      </c>
      <c r="C3108" s="5" t="s">
        <v>363</v>
      </c>
      <c r="D3108" s="5" t="s">
        <v>91</v>
      </c>
      <c r="E3108" s="5" t="s">
        <v>154</v>
      </c>
      <c r="F3108" s="5" t="s">
        <v>154</v>
      </c>
      <c r="G3108" s="5" t="s">
        <v>94</v>
      </c>
      <c r="H3108" s="5" t="s">
        <v>319</v>
      </c>
      <c r="I3108">
        <v>3962.301549917463</v>
      </c>
      <c r="J3108">
        <v>8587.0523944408815</v>
      </c>
      <c r="K3108">
        <v>505.34298788640211</v>
      </c>
      <c r="L3108">
        <v>1539.7491447232619</v>
      </c>
      <c r="M3108">
        <v>6696.6454220764726</v>
      </c>
      <c r="N3108">
        <v>6721.1355022679427</v>
      </c>
      <c r="O3108">
        <v>7952.4742317303126</v>
      </c>
      <c r="P3108">
        <v>3254.8213668765002</v>
      </c>
      <c r="Q3108">
        <v>2053.2455088189654</v>
      </c>
      <c r="R3108">
        <v>4463.1118068773812</v>
      </c>
      <c r="S3108">
        <v>3937.8290570321583</v>
      </c>
      <c r="T3108">
        <v>6806.6606531637835</v>
      </c>
      <c r="U3108">
        <v>1363.3947550731093</v>
      </c>
      <c r="V3108">
        <v>1050.907152359681</v>
      </c>
      <c r="W3108">
        <v>1118.973758891319</v>
      </c>
      <c r="X3108">
        <v>9227.7163607875391</v>
      </c>
      <c r="Y3108">
        <v>21018.143047193622</v>
      </c>
      <c r="Z3108">
        <v>8157.1021267514789</v>
      </c>
      <c r="AA3108">
        <v>72496.111345438825</v>
      </c>
      <c r="AB3108"/>
      <c r="AC3108">
        <v>8275.3523859168963</v>
      </c>
      <c r="AD3108">
        <v>8993.0642247134128</v>
      </c>
      <c r="AE3108">
        <v>6238.0569736917651</v>
      </c>
      <c r="AF3108">
        <v>13820.512582737449</v>
      </c>
      <c r="AG3108">
        <v>59310.108596658458</v>
      </c>
      <c r="AH3108">
        <v>11671.638455228225</v>
      </c>
      <c r="AI3108">
        <v>760.07710626995583</v>
      </c>
      <c r="AJ3108">
        <v>24715.793106966466</v>
      </c>
      <c r="AK3108">
        <v>1536.0364207306272</v>
      </c>
      <c r="AL3108">
        <v>306233.3125</v>
      </c>
      <c r="AM3108">
        <v>247026.921875</v>
      </c>
      <c r="AN3108">
        <v>59206.453125</v>
      </c>
      <c r="AO3108" s="5" t="s">
        <v>3505</v>
      </c>
    </row>
    <row r="3109" spans="1:41" ht="15" x14ac:dyDescent="0.25">
      <c r="A3109">
        <v>2022</v>
      </c>
      <c r="B3109" s="5" t="s">
        <v>1806</v>
      </c>
      <c r="C3109" s="5" t="s">
        <v>363</v>
      </c>
      <c r="D3109" s="5" t="s">
        <v>91</v>
      </c>
      <c r="E3109" s="5" t="s">
        <v>154</v>
      </c>
      <c r="F3109" s="5" t="s">
        <v>154</v>
      </c>
      <c r="G3109" s="5" t="s">
        <v>94</v>
      </c>
      <c r="H3109" s="5" t="s">
        <v>319</v>
      </c>
      <c r="I3109">
        <v>2562.4395154753247</v>
      </c>
      <c r="J3109">
        <v>2738.1251678741346</v>
      </c>
      <c r="K3109">
        <v>568.83586234004906</v>
      </c>
      <c r="L3109">
        <v>1392.6301714539807</v>
      </c>
      <c r="M3109">
        <v>3481.575428634952</v>
      </c>
      <c r="N3109">
        <v>5221.3990143721912</v>
      </c>
      <c r="O3109">
        <v>6338.6097880716952</v>
      </c>
      <c r="P3109">
        <v>978.05488195191106</v>
      </c>
      <c r="Q3109">
        <v>1521.448462313474</v>
      </c>
      <c r="R3109">
        <v>3892.930606561335</v>
      </c>
      <c r="S3109">
        <v>4626.7459311613411</v>
      </c>
      <c r="T3109">
        <v>8168.3115825666182</v>
      </c>
      <c r="U3109">
        <v>1675.89440354916</v>
      </c>
      <c r="V3109">
        <v>1519.0381408628805</v>
      </c>
      <c r="W3109">
        <v>2153.2204958634625</v>
      </c>
      <c r="X3109">
        <v>8792.6491567379253</v>
      </c>
      <c r="Y3109">
        <v>27193.782232584079</v>
      </c>
      <c r="Z3109">
        <v>6995.2884766111492</v>
      </c>
      <c r="AA3109">
        <v>69525.414303558282</v>
      </c>
      <c r="AB3109">
        <v>93.199096089612553</v>
      </c>
      <c r="AC3109">
        <v>7692.8193070527395</v>
      </c>
      <c r="AD3109">
        <v>10287.024309662418</v>
      </c>
      <c r="AE3109">
        <v>8103.3935914973008</v>
      </c>
      <c r="AF3109">
        <v>16143.797449085761</v>
      </c>
      <c r="AG3109">
        <v>54737.332296585417</v>
      </c>
      <c r="AH3109">
        <v>10490.790206960641</v>
      </c>
      <c r="AI3109">
        <v>674.89000616615988</v>
      </c>
      <c r="AJ3109">
        <v>23720.916695742031</v>
      </c>
      <c r="AK3109">
        <v>1583.3133795453721</v>
      </c>
      <c r="AL3109">
        <v>292873.84375</v>
      </c>
      <c r="AM3109">
        <v>235614.703125</v>
      </c>
      <c r="AN3109">
        <v>57259.1640625</v>
      </c>
      <c r="AO3109" s="5" t="s">
        <v>3506</v>
      </c>
    </row>
    <row r="3110" spans="1:41" ht="15" x14ac:dyDescent="0.25">
      <c r="A3110">
        <v>2022</v>
      </c>
      <c r="B3110" s="5" t="s">
        <v>1807</v>
      </c>
      <c r="C3110" s="5" t="s">
        <v>363</v>
      </c>
      <c r="D3110" s="5" t="s">
        <v>91</v>
      </c>
      <c r="E3110" s="5" t="s">
        <v>154</v>
      </c>
      <c r="F3110" s="5" t="s">
        <v>154</v>
      </c>
      <c r="G3110" s="5" t="s">
        <v>94</v>
      </c>
      <c r="H3110" s="5" t="s">
        <v>319</v>
      </c>
      <c r="I3110">
        <v>5078.2842237654486</v>
      </c>
      <c r="J3110">
        <v>7149.6291784296727</v>
      </c>
      <c r="K3110">
        <v>518.19226773116827</v>
      </c>
      <c r="L3110">
        <v>1643.4097633759907</v>
      </c>
      <c r="M3110">
        <v>4217.6573524229743</v>
      </c>
      <c r="N3110">
        <v>6578.9267297053011</v>
      </c>
      <c r="O3110">
        <v>6903.1365773564557</v>
      </c>
      <c r="P3110">
        <v>3489.8662928833783</v>
      </c>
      <c r="Q3110">
        <v>1599.2059271831845</v>
      </c>
      <c r="R3110">
        <v>5378.7374149551842</v>
      </c>
      <c r="S3110">
        <v>4212.5950763487226</v>
      </c>
      <c r="T3110">
        <v>7085.4861097935254</v>
      </c>
      <c r="U3110">
        <v>1398.0615876338866</v>
      </c>
      <c r="V3110">
        <v>1499.5849706995848</v>
      </c>
      <c r="W3110">
        <v>1068.1105926703672</v>
      </c>
      <c r="X3110">
        <v>8777.9179971019021</v>
      </c>
      <c r="Y3110">
        <v>24021.912982680587</v>
      </c>
      <c r="Z3110">
        <v>10162.913658972504</v>
      </c>
      <c r="AA3110">
        <v>73167.058339693031</v>
      </c>
      <c r="AB3110"/>
      <c r="AC3110">
        <v>7589.1901447330265</v>
      </c>
      <c r="AD3110">
        <v>10923.621222121586</v>
      </c>
      <c r="AE3110">
        <v>9278.8141981087156</v>
      </c>
      <c r="AF3110">
        <v>14003.598382545726</v>
      </c>
      <c r="AG3110">
        <v>52728.707079747037</v>
      </c>
      <c r="AH3110">
        <v>13695.081361466589</v>
      </c>
      <c r="AI3110">
        <v>666.24720136864494</v>
      </c>
      <c r="AJ3110">
        <v>21521.073336960337</v>
      </c>
      <c r="AK3110">
        <v>1477.2077240759627</v>
      </c>
      <c r="AL3110">
        <v>305834.25</v>
      </c>
      <c r="AM3110">
        <v>246288.96875</v>
      </c>
      <c r="AN3110">
        <v>59545.25390625</v>
      </c>
      <c r="AO3110" s="5" t="s">
        <v>3507</v>
      </c>
    </row>
    <row r="3111" spans="1:41" ht="15" x14ac:dyDescent="0.25">
      <c r="A3111">
        <v>2022</v>
      </c>
      <c r="B3111" s="5" t="s">
        <v>1808</v>
      </c>
      <c r="C3111" s="5" t="s">
        <v>363</v>
      </c>
      <c r="D3111" s="5" t="s">
        <v>91</v>
      </c>
      <c r="E3111" s="5" t="s">
        <v>154</v>
      </c>
      <c r="F3111" s="5" t="s">
        <v>154</v>
      </c>
      <c r="G3111" s="5" t="s">
        <v>97</v>
      </c>
      <c r="H3111" s="5" t="s">
        <v>319</v>
      </c>
      <c r="I3111">
        <v>4413.2503351085334</v>
      </c>
      <c r="J3111">
        <v>9386</v>
      </c>
      <c r="K3111">
        <v>573.20043314712143</v>
      </c>
      <c r="L3111">
        <v>1748.6016</v>
      </c>
      <c r="M3111">
        <v>7467.3237499999959</v>
      </c>
      <c r="N3111">
        <v>7417.9248281205446</v>
      </c>
      <c r="O3111">
        <v>7711.0249215999993</v>
      </c>
      <c r="P3111">
        <v>3625.2519671011269</v>
      </c>
      <c r="Q3111">
        <v>2233.8476615158688</v>
      </c>
      <c r="R3111">
        <v>5051.2484701722669</v>
      </c>
      <c r="S3111">
        <v>4304.1547228717591</v>
      </c>
      <c r="T3111">
        <v>7216.7255420214224</v>
      </c>
      <c r="U3111">
        <v>1503.674585449678</v>
      </c>
      <c r="V3111">
        <v>1156</v>
      </c>
      <c r="W3111">
        <v>1226.683807776147</v>
      </c>
      <c r="X3111">
        <v>10076.39314054643</v>
      </c>
      <c r="Y3111">
        <v>23800.5792</v>
      </c>
      <c r="Z3111">
        <v>8863.2841306582995</v>
      </c>
      <c r="AA3111">
        <v>80975.354331649258</v>
      </c>
      <c r="AB3111">
        <v>362</v>
      </c>
      <c r="AC3111">
        <v>9030.9560600000004</v>
      </c>
      <c r="AD3111">
        <v>9872.9375887565911</v>
      </c>
      <c r="AE3111">
        <v>6928.4628013710626</v>
      </c>
      <c r="AF3111">
        <v>15393.422489110721</v>
      </c>
      <c r="AG3111">
        <v>69360.780302155472</v>
      </c>
      <c r="AH3111">
        <v>13224.6710796309</v>
      </c>
      <c r="AI3111">
        <v>829.98170299756816</v>
      </c>
      <c r="AJ3111">
        <v>27598.542314077451</v>
      </c>
      <c r="AK3111">
        <v>1830.852883057521</v>
      </c>
      <c r="AL3111">
        <v>343183.09375</v>
      </c>
      <c r="AM3111">
        <v>278487.1875</v>
      </c>
      <c r="AN3111">
        <v>64695.94921875</v>
      </c>
      <c r="AO3111" s="5" t="s">
        <v>3508</v>
      </c>
    </row>
    <row r="3112" spans="1:41" ht="15" x14ac:dyDescent="0.25">
      <c r="A3112">
        <v>2022</v>
      </c>
      <c r="B3112" s="5" t="s">
        <v>803</v>
      </c>
      <c r="C3112" s="5" t="s">
        <v>363</v>
      </c>
      <c r="D3112" s="5" t="s">
        <v>91</v>
      </c>
      <c r="E3112" s="5" t="s">
        <v>154</v>
      </c>
      <c r="F3112" s="5" t="s">
        <v>154</v>
      </c>
      <c r="G3112" s="5" t="s">
        <v>97</v>
      </c>
      <c r="H3112" s="5" t="s">
        <v>319</v>
      </c>
      <c r="I3112">
        <v>5458.4687736016576</v>
      </c>
      <c r="J3112">
        <v>14853.14522151044</v>
      </c>
      <c r="K3112">
        <v>567.88082474695136</v>
      </c>
      <c r="L3112">
        <v>823.67188120728019</v>
      </c>
      <c r="M3112">
        <v>4822.6249483776</v>
      </c>
      <c r="N3112">
        <v>8050.2156065672698</v>
      </c>
      <c r="O3112">
        <v>6734.9589999999998</v>
      </c>
      <c r="P3112">
        <v>7586</v>
      </c>
      <c r="Q3112">
        <v>2405.1482956118671</v>
      </c>
      <c r="R3112">
        <v>5841.3146477000664</v>
      </c>
      <c r="S3112">
        <v>6753.9806948473224</v>
      </c>
      <c r="T3112">
        <v>6867.9864660000003</v>
      </c>
      <c r="U3112">
        <v>1131.9378239576999</v>
      </c>
      <c r="V3112">
        <v>1535</v>
      </c>
      <c r="W3112">
        <v>1348.0468575842569</v>
      </c>
      <c r="X3112">
        <v>10398.40546143179</v>
      </c>
      <c r="Y3112">
        <v>24544.8269</v>
      </c>
      <c r="Z3112">
        <v>10683.53573352427</v>
      </c>
      <c r="AA3112">
        <v>115013.6632671416</v>
      </c>
      <c r="AB3112">
        <v>629</v>
      </c>
      <c r="AC3112">
        <v>8837.5404699999981</v>
      </c>
      <c r="AD3112">
        <v>7661.8790434217881</v>
      </c>
      <c r="AE3112">
        <v>7596.2956380958367</v>
      </c>
      <c r="AF3112">
        <v>17996.671910174231</v>
      </c>
      <c r="AG3112">
        <v>82900</v>
      </c>
      <c r="AH3112">
        <v>13420.19916029436</v>
      </c>
      <c r="AI3112">
        <v>813.70755195840013</v>
      </c>
      <c r="AJ3112">
        <v>22617.846028498181</v>
      </c>
      <c r="AK3112">
        <v>1625.64857463168</v>
      </c>
      <c r="AL3112">
        <v>399519.625</v>
      </c>
      <c r="AM3112">
        <v>337875.28125</v>
      </c>
      <c r="AN3112">
        <v>61644.31640625</v>
      </c>
      <c r="AO3112" s="5" t="s">
        <v>1403</v>
      </c>
    </row>
    <row r="3113" spans="1:41" ht="15" x14ac:dyDescent="0.25">
      <c r="A3113">
        <v>2022</v>
      </c>
      <c r="B3113" s="5" t="s">
        <v>1806</v>
      </c>
      <c r="C3113" s="5" t="s">
        <v>363</v>
      </c>
      <c r="D3113" s="5" t="s">
        <v>91</v>
      </c>
      <c r="E3113" s="5" t="s">
        <v>154</v>
      </c>
      <c r="F3113" s="5" t="s">
        <v>154</v>
      </c>
      <c r="G3113" s="5" t="s">
        <v>97</v>
      </c>
      <c r="H3113" s="5" t="s">
        <v>319</v>
      </c>
      <c r="I3113">
        <v>2822.56</v>
      </c>
      <c r="J3113">
        <v>2612.232</v>
      </c>
      <c r="K3113">
        <v>658</v>
      </c>
      <c r="L3113">
        <v>1553.620339209004</v>
      </c>
      <c r="M3113">
        <v>3899.9999999999982</v>
      </c>
      <c r="N3113">
        <v>6087.0830018219167</v>
      </c>
      <c r="O3113">
        <v>7337.08</v>
      </c>
      <c r="P3113">
        <v>1107.4690000000001</v>
      </c>
      <c r="Q3113">
        <v>1740.641637697438</v>
      </c>
      <c r="R3113">
        <v>4374.8887994142324</v>
      </c>
      <c r="S3113">
        <v>5263</v>
      </c>
      <c r="T3113">
        <v>9290.2999999999993</v>
      </c>
      <c r="U3113">
        <v>1322</v>
      </c>
      <c r="V3113">
        <v>1727.695308669063</v>
      </c>
      <c r="W3113">
        <v>2359.6326110107079</v>
      </c>
      <c r="X3113">
        <v>10709.33043861777</v>
      </c>
      <c r="Y3113">
        <v>32440</v>
      </c>
      <c r="Z3113">
        <v>8002.8497511740234</v>
      </c>
      <c r="AA3113">
        <v>78992.51698519793</v>
      </c>
      <c r="AB3113">
        <v>87</v>
      </c>
      <c r="AC3113">
        <v>8968.2511700000014</v>
      </c>
      <c r="AD3113">
        <v>11769.0630244397</v>
      </c>
      <c r="AE3113">
        <v>9262.6991896394156</v>
      </c>
      <c r="AF3113">
        <v>18010.04500913823</v>
      </c>
      <c r="AG3113">
        <v>62487.124905868179</v>
      </c>
      <c r="AH3113">
        <v>11776.0825</v>
      </c>
      <c r="AI3113">
        <v>738.14541003142745</v>
      </c>
      <c r="AJ3113">
        <v>27052.591261329319</v>
      </c>
      <c r="AK3113">
        <v>1657</v>
      </c>
      <c r="AL3113">
        <v>334108.9375</v>
      </c>
      <c r="AM3113">
        <v>268564.28125</v>
      </c>
      <c r="AN3113">
        <v>65544.6328125</v>
      </c>
      <c r="AO3113" s="5" t="s">
        <v>3510</v>
      </c>
    </row>
    <row r="3114" spans="1:41" ht="15" x14ac:dyDescent="0.25">
      <c r="A3114">
        <v>2022</v>
      </c>
      <c r="B3114" s="5" t="s">
        <v>1807</v>
      </c>
      <c r="C3114" s="5" t="s">
        <v>363</v>
      </c>
      <c r="D3114" s="5" t="s">
        <v>91</v>
      </c>
      <c r="E3114" s="5" t="s">
        <v>154</v>
      </c>
      <c r="F3114" s="5" t="s">
        <v>154</v>
      </c>
      <c r="G3114" s="5" t="s">
        <v>97</v>
      </c>
      <c r="H3114" s="5" t="s">
        <v>319</v>
      </c>
      <c r="I3114">
        <v>4898.04</v>
      </c>
      <c r="J3114">
        <v>8101.52</v>
      </c>
      <c r="K3114">
        <v>587.53044397579936</v>
      </c>
      <c r="L3114">
        <v>1849.26</v>
      </c>
      <c r="M3114">
        <v>4686.1297859374972</v>
      </c>
      <c r="N3114">
        <v>7579</v>
      </c>
      <c r="O3114">
        <v>8537</v>
      </c>
      <c r="P3114">
        <v>3915.8948814947489</v>
      </c>
      <c r="Q3114">
        <v>2038.0625777312339</v>
      </c>
      <c r="R3114">
        <v>6256.5346567746856</v>
      </c>
      <c r="S3114">
        <v>5368.6221607267307</v>
      </c>
      <c r="T3114">
        <v>8582.0905121590968</v>
      </c>
      <c r="U3114">
        <v>1533.748077158672</v>
      </c>
      <c r="V3114">
        <v>1661</v>
      </c>
      <c r="W3114">
        <v>1160.1725243257731</v>
      </c>
      <c r="X3114">
        <v>10514.64147217253</v>
      </c>
      <c r="Y3114">
        <v>28648</v>
      </c>
      <c r="Z3114">
        <v>12954.28</v>
      </c>
      <c r="AA3114">
        <v>82467.4529619471</v>
      </c>
      <c r="AB3114">
        <v>313</v>
      </c>
      <c r="AC3114">
        <v>8675.6</v>
      </c>
      <c r="AD3114">
        <v>13921.29884443992</v>
      </c>
      <c r="AE3114">
        <v>10078.568047954779</v>
      </c>
      <c r="AF3114">
        <v>15758.16909193521</v>
      </c>
      <c r="AG3114">
        <v>61366</v>
      </c>
      <c r="AH3114">
        <v>17215.10040701033</v>
      </c>
      <c r="AI3114">
        <v>723.67197061904653</v>
      </c>
      <c r="AJ3114">
        <v>27052.591261329319</v>
      </c>
      <c r="AK3114">
        <v>1900.9064954234159</v>
      </c>
      <c r="AL3114">
        <v>358343.875</v>
      </c>
      <c r="AM3114">
        <v>284833.71875</v>
      </c>
      <c r="AN3114">
        <v>73510.1640625</v>
      </c>
      <c r="AO3114" s="5" t="s">
        <v>3509</v>
      </c>
    </row>
    <row r="3115" spans="1:41" ht="15" x14ac:dyDescent="0.25">
      <c r="A3115">
        <v>2022</v>
      </c>
      <c r="B3115" s="5" t="s">
        <v>803</v>
      </c>
      <c r="C3115" s="5" t="s">
        <v>363</v>
      </c>
      <c r="D3115" s="5" t="s">
        <v>91</v>
      </c>
      <c r="E3115" s="5" t="s">
        <v>696</v>
      </c>
      <c r="F3115" s="5" t="s">
        <v>696</v>
      </c>
      <c r="G3115" s="5" t="s">
        <v>97</v>
      </c>
      <c r="H3115" s="5" t="s">
        <v>319</v>
      </c>
      <c r="I3115">
        <v>7733.3391961624548</v>
      </c>
      <c r="J3115">
        <v>35301.740695432731</v>
      </c>
      <c r="K3115">
        <v>1357</v>
      </c>
      <c r="L3115"/>
      <c r="M3115">
        <v>20517.133565865599</v>
      </c>
      <c r="N3115">
        <v>9677.552856781389</v>
      </c>
      <c r="O3115"/>
      <c r="P3115">
        <v>19151.812479888002</v>
      </c>
      <c r="Q3115">
        <v>3641.773471003306</v>
      </c>
      <c r="R3115">
        <v>7948.5823748937573</v>
      </c>
      <c r="S3115">
        <v>16412.091751916309</v>
      </c>
      <c r="T3115">
        <v>11758.825312999999</v>
      </c>
      <c r="U3115">
        <v>1859.2367786269001</v>
      </c>
      <c r="V3115">
        <v>4070</v>
      </c>
      <c r="W3115">
        <v>2775.3011703264192</v>
      </c>
      <c r="X3115">
        <v>10957.678786846431</v>
      </c>
      <c r="Y3115">
        <v>46611</v>
      </c>
      <c r="Z3115">
        <v>14667.45838575131</v>
      </c>
      <c r="AA3115">
        <v>235424.67898834869</v>
      </c>
      <c r="AB3115"/>
      <c r="AC3115">
        <v>12127.52938</v>
      </c>
      <c r="AD3115">
        <v>18810.15662945393</v>
      </c>
      <c r="AE3115">
        <v>11152.19614836537</v>
      </c>
      <c r="AF3115"/>
      <c r="AG3115"/>
      <c r="AH3115"/>
      <c r="AI3115">
        <v>4035.415335696001</v>
      </c>
      <c r="AJ3115">
        <v>36491.724282022442</v>
      </c>
      <c r="AK3115">
        <v>2474.68671229248</v>
      </c>
      <c r="AL3115">
        <v>534956.875</v>
      </c>
      <c r="AM3115">
        <v>445858.59375</v>
      </c>
      <c r="AN3115">
        <v>89098.2890625</v>
      </c>
      <c r="AO3115" s="5" t="s">
        <v>1404</v>
      </c>
    </row>
    <row r="3116" spans="1:41" ht="15" x14ac:dyDescent="0.25">
      <c r="A3116">
        <v>2022</v>
      </c>
      <c r="B3116" s="5" t="s">
        <v>1808</v>
      </c>
      <c r="C3116" s="5" t="s">
        <v>363</v>
      </c>
      <c r="D3116" s="5" t="s">
        <v>91</v>
      </c>
      <c r="E3116" s="5" t="s">
        <v>696</v>
      </c>
      <c r="F3116" s="5" t="s">
        <v>696</v>
      </c>
      <c r="G3116" s="5" t="s">
        <v>97</v>
      </c>
      <c r="H3116" s="5" t="s">
        <v>319</v>
      </c>
      <c r="I3116">
        <v>6941.1118493239428</v>
      </c>
      <c r="J3116"/>
      <c r="K3116"/>
      <c r="L3116"/>
      <c r="M3116">
        <v>21243.576980713169</v>
      </c>
      <c r="N3116"/>
      <c r="O3116"/>
      <c r="P3116"/>
      <c r="Q3116"/>
      <c r="R3116">
        <v>6880.4067788370958</v>
      </c>
      <c r="S3116"/>
      <c r="T3116"/>
      <c r="U3116"/>
      <c r="V3116"/>
      <c r="W3116"/>
      <c r="X3116"/>
      <c r="Y3116"/>
      <c r="Z3116"/>
      <c r="AA3116"/>
      <c r="AB3116">
        <v>1000</v>
      </c>
      <c r="AC3116"/>
      <c r="AD3116"/>
      <c r="AE3116"/>
      <c r="AF3116"/>
      <c r="AG3116"/>
      <c r="AH3116"/>
      <c r="AI3116"/>
      <c r="AJ3116"/>
      <c r="AK3116"/>
      <c r="AL3116">
        <v>36065.09765625</v>
      </c>
      <c r="AM3116">
        <v>13821.5185546875</v>
      </c>
      <c r="AN3116">
        <v>22243.576171875</v>
      </c>
      <c r="AO3116" s="5" t="s">
        <v>3511</v>
      </c>
    </row>
    <row r="3117" spans="1:41" ht="15" x14ac:dyDescent="0.25">
      <c r="A3117">
        <v>2022</v>
      </c>
      <c r="B3117" s="5" t="s">
        <v>1807</v>
      </c>
      <c r="C3117" s="5" t="s">
        <v>363</v>
      </c>
      <c r="D3117" s="5" t="s">
        <v>91</v>
      </c>
      <c r="E3117" s="5" t="s">
        <v>403</v>
      </c>
      <c r="F3117" s="5" t="s">
        <v>403</v>
      </c>
      <c r="G3117" s="5" t="s">
        <v>97</v>
      </c>
      <c r="H3117" s="5" t="s">
        <v>319</v>
      </c>
      <c r="I3117">
        <v>6845.0386376417273</v>
      </c>
      <c r="J3117">
        <v>13793.2415</v>
      </c>
      <c r="K3117">
        <v>983.73142646499116</v>
      </c>
      <c r="L3117">
        <v>3105.44</v>
      </c>
      <c r="M3117">
        <v>18992.873074786341</v>
      </c>
      <c r="N3117">
        <v>9047</v>
      </c>
      <c r="O3117">
        <v>11169.733</v>
      </c>
      <c r="P3117">
        <v>13561.85762330917</v>
      </c>
      <c r="Q3117">
        <v>4189.2120720396924</v>
      </c>
      <c r="R3117">
        <v>10164.331833019651</v>
      </c>
      <c r="S3117">
        <v>20343.272873793179</v>
      </c>
      <c r="T3117">
        <v>13320.55327294191</v>
      </c>
      <c r="U3117">
        <v>2009.4188121322391</v>
      </c>
      <c r="V3117">
        <v>10407</v>
      </c>
      <c r="W3117">
        <v>4075.5900304822439</v>
      </c>
      <c r="X3117">
        <v>16429.777475360672</v>
      </c>
      <c r="Y3117">
        <v>56944</v>
      </c>
      <c r="Z3117">
        <v>14365.636</v>
      </c>
      <c r="AA3117">
        <v>176283.67576376061</v>
      </c>
      <c r="AB3117">
        <v>852</v>
      </c>
      <c r="AC3117">
        <v>12948.5</v>
      </c>
      <c r="AD3117">
        <v>23233.918810037088</v>
      </c>
      <c r="AE3117">
        <v>22210.476073747159</v>
      </c>
      <c r="AF3117">
        <v>32803.21896974065</v>
      </c>
      <c r="AG3117">
        <v>189565</v>
      </c>
      <c r="AH3117">
        <v>47860.694908828642</v>
      </c>
      <c r="AI3117">
        <v>3319.1216412795079</v>
      </c>
      <c r="AJ3117">
        <v>43423.318894864373</v>
      </c>
      <c r="AK3117">
        <v>3771.745660465228</v>
      </c>
      <c r="AL3117">
        <v>786019.375</v>
      </c>
      <c r="AM3117">
        <v>621666.3125</v>
      </c>
      <c r="AN3117">
        <v>164353.03125</v>
      </c>
      <c r="AO3117" s="5" t="s">
        <v>3513</v>
      </c>
    </row>
    <row r="3118" spans="1:41" ht="15" x14ac:dyDescent="0.25">
      <c r="A3118">
        <v>2022</v>
      </c>
      <c r="B3118" s="5" t="s">
        <v>803</v>
      </c>
      <c r="C3118" s="5" t="s">
        <v>363</v>
      </c>
      <c r="D3118" s="5" t="s">
        <v>91</v>
      </c>
      <c r="E3118" s="5" t="s">
        <v>403</v>
      </c>
      <c r="F3118" s="5" t="s">
        <v>403</v>
      </c>
      <c r="G3118" s="5" t="s">
        <v>97</v>
      </c>
      <c r="H3118" s="5" t="s">
        <v>319</v>
      </c>
      <c r="I3118">
        <v>7733.3391961624548</v>
      </c>
      <c r="J3118">
        <v>35301.740695432731</v>
      </c>
      <c r="K3118">
        <v>859.43649722239775</v>
      </c>
      <c r="L3118">
        <v>2011.871190191041</v>
      </c>
      <c r="M3118">
        <v>18042.700792157859</v>
      </c>
      <c r="N3118">
        <v>9853.7554728760042</v>
      </c>
      <c r="O3118">
        <v>9103.9130000000005</v>
      </c>
      <c r="P3118">
        <v>19151.483560000001</v>
      </c>
      <c r="Q3118">
        <v>3641.773471003306</v>
      </c>
      <c r="R3118">
        <v>7948.5823748937573</v>
      </c>
      <c r="S3118">
        <v>20208.651868477082</v>
      </c>
      <c r="T3118">
        <v>11758.825312999999</v>
      </c>
      <c r="U3118">
        <v>1859.2367786269001</v>
      </c>
      <c r="V3118">
        <v>13486</v>
      </c>
      <c r="W3118">
        <v>3337.7462673212358</v>
      </c>
      <c r="X3118">
        <v>11932.45065639351</v>
      </c>
      <c r="Y3118">
        <v>46610.691629999987</v>
      </c>
      <c r="Z3118">
        <v>14599.592675667251</v>
      </c>
      <c r="AA3118">
        <v>230078.92240039661</v>
      </c>
      <c r="AB3118">
        <v>1009</v>
      </c>
      <c r="AC3118">
        <v>12567.928030700001</v>
      </c>
      <c r="AD3118">
        <v>15728.578575067089</v>
      </c>
      <c r="AE3118">
        <v>16852.197730436132</v>
      </c>
      <c r="AF3118">
        <v>35507.413370066759</v>
      </c>
      <c r="AG3118">
        <v>160818</v>
      </c>
      <c r="AH3118">
        <v>33303.796991638999</v>
      </c>
      <c r="AI3118">
        <v>2485.6480265066498</v>
      </c>
      <c r="AJ3118">
        <v>36604.340523948842</v>
      </c>
      <c r="AK3118">
        <v>2474.68671229248</v>
      </c>
      <c r="AL3118">
        <v>784872.3125</v>
      </c>
      <c r="AM3118">
        <v>654626.8125</v>
      </c>
      <c r="AN3118">
        <v>130245.4296875</v>
      </c>
      <c r="AO3118" s="5" t="s">
        <v>1405</v>
      </c>
    </row>
    <row r="3119" spans="1:41" ht="15" x14ac:dyDescent="0.25">
      <c r="A3119">
        <v>2022</v>
      </c>
      <c r="B3119" s="5" t="s">
        <v>1808</v>
      </c>
      <c r="C3119" s="5" t="s">
        <v>363</v>
      </c>
      <c r="D3119" s="5" t="s">
        <v>91</v>
      </c>
      <c r="E3119" s="5" t="s">
        <v>403</v>
      </c>
      <c r="F3119" s="5" t="s">
        <v>403</v>
      </c>
      <c r="G3119" s="5" t="s">
        <v>97</v>
      </c>
      <c r="H3119" s="5" t="s">
        <v>319</v>
      </c>
      <c r="I3119">
        <v>6941.1118493239428</v>
      </c>
      <c r="J3119">
        <v>15775.27</v>
      </c>
      <c r="K3119">
        <v>971.45658905929554</v>
      </c>
      <c r="L3119">
        <v>3641.5632000000001</v>
      </c>
      <c r="M3119">
        <v>17833.468755832801</v>
      </c>
      <c r="N3119">
        <v>9737.6371014136075</v>
      </c>
      <c r="O3119">
        <v>10086.771041600001</v>
      </c>
      <c r="P3119">
        <v>17465.27623651288</v>
      </c>
      <c r="Q3119">
        <v>3493.815162377537</v>
      </c>
      <c r="R3119">
        <v>6880.4067788370958</v>
      </c>
      <c r="S3119">
        <v>19166.82328220901</v>
      </c>
      <c r="T3119">
        <v>12080.90790167026</v>
      </c>
      <c r="U3119">
        <v>2061.0123667434318</v>
      </c>
      <c r="V3119">
        <v>4871</v>
      </c>
      <c r="W3119">
        <v>2864.826599358109</v>
      </c>
      <c r="X3119">
        <v>12677.743337467369</v>
      </c>
      <c r="Y3119">
        <v>64224.968780000003</v>
      </c>
      <c r="Z3119">
        <v>14851.45452174725</v>
      </c>
      <c r="AA3119">
        <v>171088.0918611341</v>
      </c>
      <c r="AB3119">
        <v>1000</v>
      </c>
      <c r="AC3119">
        <v>13171.997977540001</v>
      </c>
      <c r="AD3119">
        <v>16194.76010739021</v>
      </c>
      <c r="AE3119">
        <v>22754.889443009761</v>
      </c>
      <c r="AF3119">
        <v>32763.812959638359</v>
      </c>
      <c r="AG3119">
        <v>140897.08769459941</v>
      </c>
      <c r="AH3119">
        <v>34771.602619350298</v>
      </c>
      <c r="AI3119">
        <v>2535.3609870367832</v>
      </c>
      <c r="AJ3119">
        <v>64667.639628102959</v>
      </c>
      <c r="AK3119">
        <v>2750.3358671632182</v>
      </c>
      <c r="AL3119">
        <v>728221.0625</v>
      </c>
      <c r="AM3119">
        <v>595287</v>
      </c>
      <c r="AN3119">
        <v>132934.046875</v>
      </c>
      <c r="AO3119" s="5" t="s">
        <v>3512</v>
      </c>
    </row>
    <row r="3120" spans="1:41" ht="15" x14ac:dyDescent="0.25">
      <c r="A3120">
        <v>2022</v>
      </c>
      <c r="B3120" s="5" t="s">
        <v>1806</v>
      </c>
      <c r="C3120" s="5" t="s">
        <v>363</v>
      </c>
      <c r="D3120" s="5" t="s">
        <v>91</v>
      </c>
      <c r="E3120" s="5" t="s">
        <v>403</v>
      </c>
      <c r="F3120" s="5" t="s">
        <v>403</v>
      </c>
      <c r="G3120" s="5" t="s">
        <v>97</v>
      </c>
      <c r="H3120" s="5" t="s">
        <v>319</v>
      </c>
      <c r="I3120">
        <v>3902.7793653473282</v>
      </c>
      <c r="J3120">
        <v>10866.698</v>
      </c>
      <c r="K3120">
        <v>1009</v>
      </c>
      <c r="L3120">
        <v>2787.8504932807641</v>
      </c>
      <c r="M3120">
        <v>10769.723999999989</v>
      </c>
      <c r="N3120">
        <v>7570.967207514499</v>
      </c>
      <c r="O3120">
        <v>10098.813</v>
      </c>
      <c r="P3120">
        <v>12515.918661565</v>
      </c>
      <c r="Q3120">
        <v>3540.5989026108859</v>
      </c>
      <c r="R3120">
        <v>8293.6461298598479</v>
      </c>
      <c r="S3120">
        <v>15825</v>
      </c>
      <c r="T3120">
        <v>13558.808744372791</v>
      </c>
      <c r="U3120">
        <v>1732</v>
      </c>
      <c r="V3120">
        <v>9738.9207137238755</v>
      </c>
      <c r="W3120">
        <v>4270.2095111800218</v>
      </c>
      <c r="X3120">
        <v>14161.284484066869</v>
      </c>
      <c r="Y3120">
        <v>74501.998110847315</v>
      </c>
      <c r="Z3120">
        <v>11100.465420265909</v>
      </c>
      <c r="AA3120">
        <v>157610.81135365181</v>
      </c>
      <c r="AB3120">
        <v>675</v>
      </c>
      <c r="AC3120">
        <v>13800.03328351822</v>
      </c>
      <c r="AD3120">
        <v>19565.17102554387</v>
      </c>
      <c r="AE3120">
        <v>16406.8248390716</v>
      </c>
      <c r="AF3120">
        <v>50952.935983996213</v>
      </c>
      <c r="AG3120">
        <v>128816.2551414206</v>
      </c>
      <c r="AH3120">
        <v>28690.950393512368</v>
      </c>
      <c r="AI3120">
        <v>3681.0942612144131</v>
      </c>
      <c r="AJ3120">
        <v>43004.087744751843</v>
      </c>
      <c r="AK3120">
        <v>2920</v>
      </c>
      <c r="AL3120">
        <v>682367.8125</v>
      </c>
      <c r="AM3120">
        <v>557142.75</v>
      </c>
      <c r="AN3120">
        <v>125225.0625</v>
      </c>
      <c r="AO3120" s="5" t="s">
        <v>3514</v>
      </c>
    </row>
    <row r="3121" spans="1:41" ht="15" x14ac:dyDescent="0.25">
      <c r="A3121">
        <v>2022</v>
      </c>
      <c r="B3121" s="5" t="s">
        <v>803</v>
      </c>
      <c r="C3121" s="5" t="s">
        <v>363</v>
      </c>
      <c r="D3121" s="5" t="s">
        <v>91</v>
      </c>
      <c r="E3121" s="5" t="s">
        <v>26</v>
      </c>
      <c r="F3121" s="5" t="s">
        <v>26</v>
      </c>
      <c r="G3121" s="5" t="s">
        <v>94</v>
      </c>
      <c r="H3121" s="5" t="s">
        <v>319</v>
      </c>
      <c r="I3121">
        <v>2300</v>
      </c>
      <c r="J3121">
        <v>5500</v>
      </c>
      <c r="K3121">
        <v>100</v>
      </c>
      <c r="L3121">
        <v>300</v>
      </c>
      <c r="M3121">
        <v>4200</v>
      </c>
      <c r="N3121">
        <v>112</v>
      </c>
      <c r="O3121">
        <v>95</v>
      </c>
      <c r="P3121">
        <v>3045</v>
      </c>
      <c r="Q3121">
        <v>269.8091693673407</v>
      </c>
      <c r="R3121">
        <v>289.18</v>
      </c>
      <c r="S3121">
        <v>6765.1518031799997</v>
      </c>
      <c r="T3121">
        <v>400</v>
      </c>
      <c r="U3121">
        <v>0</v>
      </c>
      <c r="V3121">
        <v>312</v>
      </c>
      <c r="W3121">
        <v>405</v>
      </c>
      <c r="X3121">
        <v>779.69784297248225</v>
      </c>
      <c r="Y3121">
        <v>11878.5</v>
      </c>
      <c r="Z3121">
        <v>2483.6808000000001</v>
      </c>
      <c r="AA3121">
        <v>22695.3397246891</v>
      </c>
      <c r="AB3121">
        <v>115</v>
      </c>
      <c r="AC3121">
        <v>1073.6365699999999</v>
      </c>
      <c r="AD3121">
        <v>3454.6110764</v>
      </c>
      <c r="AE3121">
        <v>1468.4359999999999</v>
      </c>
      <c r="AF3121">
        <v>7607.3346474418204</v>
      </c>
      <c r="AG3121">
        <v>37583</v>
      </c>
      <c r="AH3121">
        <v>8616.4202554227722</v>
      </c>
      <c r="AI3121">
        <v>2314</v>
      </c>
      <c r="AJ3121">
        <v>7751</v>
      </c>
      <c r="AK3121">
        <v>98</v>
      </c>
      <c r="AL3121">
        <v>132011.796875</v>
      </c>
      <c r="AM3121">
        <v>104668.921875</v>
      </c>
      <c r="AN3121">
        <v>27342.880859375</v>
      </c>
      <c r="AO3121" s="5" t="s">
        <v>1406</v>
      </c>
    </row>
    <row r="3122" spans="1:41" ht="15" x14ac:dyDescent="0.25">
      <c r="A3122">
        <v>2022</v>
      </c>
      <c r="B3122" s="5" t="s">
        <v>1808</v>
      </c>
      <c r="C3122" s="5" t="s">
        <v>363</v>
      </c>
      <c r="D3122" s="5" t="s">
        <v>91</v>
      </c>
      <c r="E3122" s="5" t="s">
        <v>26</v>
      </c>
      <c r="F3122" s="5" t="s">
        <v>26</v>
      </c>
      <c r="G3122" s="5" t="s">
        <v>94</v>
      </c>
      <c r="H3122" s="5" t="s">
        <v>319</v>
      </c>
      <c r="I3122">
        <v>2500.9321339276021</v>
      </c>
      <c r="J3122">
        <v>5033.6631444932591</v>
      </c>
      <c r="K3122">
        <v>103.13122201763308</v>
      </c>
      <c r="L3122">
        <v>300.11185607131227</v>
      </c>
      <c r="M3122">
        <v>5526.4716727284067</v>
      </c>
      <c r="N3122">
        <v>165.00995522821293</v>
      </c>
      <c r="O3122">
        <v>114.47565643957272</v>
      </c>
      <c r="P3122">
        <v>4002.8878110302821</v>
      </c>
      <c r="Q3122">
        <v>226.10948418799552</v>
      </c>
      <c r="R3122">
        <v>298.23486783059133</v>
      </c>
      <c r="S3122">
        <v>7142.3527808311792</v>
      </c>
      <c r="T3122">
        <v>206.26244403526616</v>
      </c>
      <c r="U3122"/>
      <c r="V3122">
        <v>321.76941269501521</v>
      </c>
      <c r="W3122">
        <v>314.5502271537809</v>
      </c>
      <c r="X3122">
        <v>804.11191350264676</v>
      </c>
      <c r="Y3122">
        <v>11041.744285317885</v>
      </c>
      <c r="Z3122">
        <v>1344.4650192717727</v>
      </c>
      <c r="AA3122">
        <v>19331.924938168046</v>
      </c>
      <c r="AB3122"/>
      <c r="AC3122">
        <v>1090.8911271359175</v>
      </c>
      <c r="AD3122">
        <v>3449.1217080341908</v>
      </c>
      <c r="AE3122">
        <v>1745.619690114861</v>
      </c>
      <c r="AF3122">
        <v>5417.8439429661166</v>
      </c>
      <c r="AG3122">
        <v>36385.385154783733</v>
      </c>
      <c r="AH3122">
        <v>7001.2926195764203</v>
      </c>
      <c r="AI3122">
        <v>2386.4564774880296</v>
      </c>
      <c r="AJ3122">
        <v>6755.0950421549669</v>
      </c>
      <c r="AK3122">
        <v>101.06859757728041</v>
      </c>
      <c r="AL3122">
        <v>123110.9765625</v>
      </c>
      <c r="AM3122">
        <v>95961.6875</v>
      </c>
      <c r="AN3122">
        <v>27149.296875</v>
      </c>
      <c r="AO3122" s="5" t="s">
        <v>3517</v>
      </c>
    </row>
    <row r="3123" spans="1:41" ht="15" x14ac:dyDescent="0.25">
      <c r="A3123">
        <v>2022</v>
      </c>
      <c r="B3123" s="5" t="s">
        <v>1807</v>
      </c>
      <c r="C3123" s="5" t="s">
        <v>363</v>
      </c>
      <c r="D3123" s="5" t="s">
        <v>91</v>
      </c>
      <c r="E3123" s="5" t="s">
        <v>26</v>
      </c>
      <c r="F3123" s="5" t="s">
        <v>26</v>
      </c>
      <c r="G3123" s="5" t="s">
        <v>94</v>
      </c>
      <c r="H3123" s="5" t="s">
        <v>319</v>
      </c>
      <c r="I3123">
        <v>3013.9754347629173</v>
      </c>
      <c r="J3123">
        <v>4467.0974040109086</v>
      </c>
      <c r="K3123">
        <v>105.75352402676903</v>
      </c>
      <c r="L3123">
        <v>327.83592448298401</v>
      </c>
      <c r="M3123">
        <v>10615.262802143003</v>
      </c>
      <c r="N3123">
        <v>112.09873546837517</v>
      </c>
      <c r="O3123">
        <v>99.408312585162889</v>
      </c>
      <c r="P3123">
        <v>2368.8789381996262</v>
      </c>
      <c r="Q3123">
        <v>211.17704418181253</v>
      </c>
      <c r="R3123">
        <v>410.53581479306155</v>
      </c>
      <c r="S3123">
        <v>6438.43573159473</v>
      </c>
      <c r="T3123">
        <v>317.2605720803071</v>
      </c>
      <c r="U3123"/>
      <c r="V3123">
        <v>960.24199816306282</v>
      </c>
      <c r="W3123">
        <v>322.54824828164556</v>
      </c>
      <c r="X3123">
        <v>361.67705217155009</v>
      </c>
      <c r="Y3123">
        <v>10998.36649878398</v>
      </c>
      <c r="Z3123">
        <v>1057.5352402676904</v>
      </c>
      <c r="AA3123">
        <v>19510.840699161177</v>
      </c>
      <c r="AB3123"/>
      <c r="AC3123">
        <v>1223.5682729897178</v>
      </c>
      <c r="AD3123">
        <v>2937.845349941098</v>
      </c>
      <c r="AE3123">
        <v>1586.3028604015356</v>
      </c>
      <c r="AF3123">
        <v>5844.1851833679439</v>
      </c>
      <c r="AG3123">
        <v>36982.007352161134</v>
      </c>
      <c r="AH3123">
        <v>6979.7325857667565</v>
      </c>
      <c r="AI3123">
        <v>2318.1172466667772</v>
      </c>
      <c r="AJ3123">
        <v>7139.4024050907938</v>
      </c>
      <c r="AK3123">
        <v>151.69954558042519</v>
      </c>
      <c r="AL3123">
        <v>126861.8046875</v>
      </c>
      <c r="AM3123">
        <v>96214.0546875</v>
      </c>
      <c r="AN3123">
        <v>30647.7421875</v>
      </c>
      <c r="AO3123" s="5" t="s">
        <v>3515</v>
      </c>
    </row>
    <row r="3124" spans="1:41" ht="15" x14ac:dyDescent="0.25">
      <c r="A3124">
        <v>2022</v>
      </c>
      <c r="B3124" s="5" t="s">
        <v>1806</v>
      </c>
      <c r="C3124" s="5" t="s">
        <v>363</v>
      </c>
      <c r="D3124" s="5" t="s">
        <v>91</v>
      </c>
      <c r="E3124" s="5" t="s">
        <v>26</v>
      </c>
      <c r="F3124" s="5" t="s">
        <v>26</v>
      </c>
      <c r="G3124" s="5" t="s">
        <v>94</v>
      </c>
      <c r="H3124" s="5" t="s">
        <v>319</v>
      </c>
      <c r="I3124">
        <v>1714.0063648664379</v>
      </c>
      <c r="J3124">
        <v>8784.2826199404935</v>
      </c>
      <c r="K3124">
        <v>107.12539780415237</v>
      </c>
      <c r="L3124">
        <v>267.81349451038091</v>
      </c>
      <c r="M3124">
        <v>2387.8251170545564</v>
      </c>
      <c r="N3124">
        <v>101.23350092492399</v>
      </c>
      <c r="O3124">
        <v>107.12539780415237</v>
      </c>
      <c r="P3124">
        <v>2745.6239457204251</v>
      </c>
      <c r="Q3124">
        <v>203.27044233337912</v>
      </c>
      <c r="R3124">
        <v>841.74981129068124</v>
      </c>
      <c r="S3124">
        <v>5538.3830664746774</v>
      </c>
      <c r="T3124">
        <v>267.81349451038091</v>
      </c>
      <c r="U3124">
        <v>0</v>
      </c>
      <c r="V3124">
        <v>972.69861206170344</v>
      </c>
      <c r="W3124">
        <v>214.25079560830474</v>
      </c>
      <c r="X3124">
        <v>302.92788520356038</v>
      </c>
      <c r="Y3124">
        <v>11919.843013668034</v>
      </c>
      <c r="Z3124">
        <v>1553.3182681602093</v>
      </c>
      <c r="AA3124">
        <v>18539.754280158188</v>
      </c>
      <c r="AB3124">
        <v>123.19420747477523</v>
      </c>
      <c r="AC3124">
        <v>1531.3243527370389</v>
      </c>
      <c r="AD3124">
        <v>2913.5430067784341</v>
      </c>
      <c r="AE3124">
        <v>1124.8166769435998</v>
      </c>
      <c r="AF3124">
        <v>7918.7094056829437</v>
      </c>
      <c r="AG3124">
        <v>24037.836928171982</v>
      </c>
      <c r="AH3124">
        <v>6856.0254594657517</v>
      </c>
      <c r="AI3124">
        <v>1758.9990319441818</v>
      </c>
      <c r="AJ3124">
        <v>7869.1785979694378</v>
      </c>
      <c r="AK3124">
        <v>96.41285802373713</v>
      </c>
      <c r="AL3124">
        <v>110799.0859375</v>
      </c>
      <c r="AM3124">
        <v>90125.4609375</v>
      </c>
      <c r="AN3124">
        <v>20673.626953125</v>
      </c>
      <c r="AO3124" s="5" t="s">
        <v>3516</v>
      </c>
    </row>
    <row r="3125" spans="1:41" ht="15" x14ac:dyDescent="0.25">
      <c r="A3125">
        <v>2022</v>
      </c>
      <c r="B3125" s="5" t="s">
        <v>1807</v>
      </c>
      <c r="C3125" s="5" t="s">
        <v>363</v>
      </c>
      <c r="D3125" s="5" t="s">
        <v>91</v>
      </c>
      <c r="E3125" s="5" t="s">
        <v>26</v>
      </c>
      <c r="F3125" s="5" t="s">
        <v>26</v>
      </c>
      <c r="G3125" s="5" t="s">
        <v>97</v>
      </c>
      <c r="H3125" s="5" t="s">
        <v>319</v>
      </c>
      <c r="I3125">
        <v>2907</v>
      </c>
      <c r="J3125">
        <v>5061.84</v>
      </c>
      <c r="K3125">
        <v>119.93933643726351</v>
      </c>
      <c r="L3125">
        <v>368.9</v>
      </c>
      <c r="M3125">
        <v>11794.343410590071</v>
      </c>
      <c r="N3125">
        <v>128</v>
      </c>
      <c r="O3125">
        <v>115</v>
      </c>
      <c r="P3125">
        <v>2658.0619801661319</v>
      </c>
      <c r="Q3125">
        <v>269.1285866986081</v>
      </c>
      <c r="R3125">
        <v>477.53429010280553</v>
      </c>
      <c r="S3125">
        <v>8205.2815717132853</v>
      </c>
      <c r="T3125">
        <v>384.272709499661</v>
      </c>
      <c r="U3125"/>
      <c r="V3125">
        <v>1064</v>
      </c>
      <c r="W3125">
        <v>350.34912863303038</v>
      </c>
      <c r="X3125">
        <v>432.30066369684192</v>
      </c>
      <c r="Y3125">
        <v>13114</v>
      </c>
      <c r="Z3125">
        <v>1348</v>
      </c>
      <c r="AA3125">
        <v>21990.898282885209</v>
      </c>
      <c r="AB3125">
        <v>136</v>
      </c>
      <c r="AC3125">
        <v>1398.7</v>
      </c>
      <c r="AD3125">
        <v>3744.053573777695</v>
      </c>
      <c r="AE3125">
        <v>1723.02850147392</v>
      </c>
      <c r="AF3125">
        <v>6576.4281299927361</v>
      </c>
      <c r="AG3125">
        <v>43049</v>
      </c>
      <c r="AH3125">
        <v>8773.7191263527566</v>
      </c>
      <c r="AI3125">
        <v>2517.9189834872218</v>
      </c>
      <c r="AJ3125">
        <v>8974.4285561898432</v>
      </c>
      <c r="AK3125">
        <v>195.21063073711781</v>
      </c>
      <c r="AL3125">
        <v>147877.34375</v>
      </c>
      <c r="AM3125">
        <v>111108.9453125</v>
      </c>
      <c r="AN3125">
        <v>36768.390625</v>
      </c>
      <c r="AO3125" s="5" t="s">
        <v>3520</v>
      </c>
    </row>
    <row r="3126" spans="1:41" ht="15" x14ac:dyDescent="0.25">
      <c r="A3126">
        <v>2022</v>
      </c>
      <c r="B3126" s="5" t="s">
        <v>1808</v>
      </c>
      <c r="C3126" s="5" t="s">
        <v>363</v>
      </c>
      <c r="D3126" s="5" t="s">
        <v>91</v>
      </c>
      <c r="E3126" s="5" t="s">
        <v>26</v>
      </c>
      <c r="F3126" s="5" t="s">
        <v>26</v>
      </c>
      <c r="G3126" s="5" t="s">
        <v>97</v>
      </c>
      <c r="H3126" s="5" t="s">
        <v>319</v>
      </c>
      <c r="I3126">
        <v>2785.5627440495041</v>
      </c>
      <c r="J3126">
        <v>5502</v>
      </c>
      <c r="K3126">
        <v>117.013986768062</v>
      </c>
      <c r="L3126">
        <v>340.81920000000002</v>
      </c>
      <c r="M3126">
        <v>6162.4814477142809</v>
      </c>
      <c r="N3126">
        <v>182.11676335961229</v>
      </c>
      <c r="O3126">
        <v>111</v>
      </c>
      <c r="P3126">
        <v>4458.4557108732024</v>
      </c>
      <c r="Q3126">
        <v>245.9979288061102</v>
      </c>
      <c r="R3126">
        <v>337.53544277334538</v>
      </c>
      <c r="S3126">
        <v>7806.7866859614451</v>
      </c>
      <c r="T3126">
        <v>218.688652788528</v>
      </c>
      <c r="U3126"/>
      <c r="V3126">
        <v>354</v>
      </c>
      <c r="W3126">
        <v>344.82816716287988</v>
      </c>
      <c r="X3126">
        <v>878.06640913681304</v>
      </c>
      <c r="Y3126">
        <v>12526.37226</v>
      </c>
      <c r="Z3126">
        <v>1460.858928130441</v>
      </c>
      <c r="AA3126">
        <v>21593.01295930121</v>
      </c>
      <c r="AB3126">
        <v>136</v>
      </c>
      <c r="AC3126">
        <v>1190.49792</v>
      </c>
      <c r="AD3126">
        <v>3786.5806924705121</v>
      </c>
      <c r="AE3126">
        <v>1938.8186320369609</v>
      </c>
      <c r="AF3126">
        <v>6034.447730854562</v>
      </c>
      <c r="AG3126">
        <v>42551.240684668912</v>
      </c>
      <c r="AH3126">
        <v>7932.8872618283194</v>
      </c>
      <c r="AI3126">
        <v>2605.939838176897</v>
      </c>
      <c r="AJ3126">
        <v>7542.9817505625879</v>
      </c>
      <c r="AK3126">
        <v>120.4670219817625</v>
      </c>
      <c r="AL3126">
        <v>139265.46875</v>
      </c>
      <c r="AM3126">
        <v>109044.7265625</v>
      </c>
      <c r="AN3126">
        <v>30220.73828125</v>
      </c>
      <c r="AO3126" s="5" t="s">
        <v>3518</v>
      </c>
    </row>
    <row r="3127" spans="1:41" ht="15" x14ac:dyDescent="0.25">
      <c r="A3127">
        <v>2022</v>
      </c>
      <c r="B3127" s="5" t="s">
        <v>803</v>
      </c>
      <c r="C3127" s="5" t="s">
        <v>363</v>
      </c>
      <c r="D3127" s="5" t="s">
        <v>91</v>
      </c>
      <c r="E3127" s="5" t="s">
        <v>26</v>
      </c>
      <c r="F3127" s="5" t="s">
        <v>26</v>
      </c>
      <c r="G3127" s="5" t="s">
        <v>97</v>
      </c>
      <c r="H3127" s="5" t="s">
        <v>319</v>
      </c>
      <c r="I3127">
        <v>2514.9195070680712</v>
      </c>
      <c r="J3127">
        <v>6199.9657503695998</v>
      </c>
      <c r="K3127">
        <v>108.7894300281516</v>
      </c>
      <c r="L3127">
        <v>336.19260457440009</v>
      </c>
      <c r="M3127">
        <v>4637.1393734399999</v>
      </c>
      <c r="N3127">
        <v>123.69654931205029</v>
      </c>
      <c r="O3127">
        <v>95</v>
      </c>
      <c r="P3127">
        <v>3452</v>
      </c>
      <c r="Q3127">
        <v>297.59951381217678</v>
      </c>
      <c r="R3127">
        <v>316.86730038640587</v>
      </c>
      <c r="S3127">
        <v>7381.594739409079</v>
      </c>
      <c r="T3127">
        <v>416.241604</v>
      </c>
      <c r="U3127">
        <v>0</v>
      </c>
      <c r="V3127">
        <v>347</v>
      </c>
      <c r="W3127">
        <v>449.3489525280857</v>
      </c>
      <c r="X3127">
        <v>878.06640913681304</v>
      </c>
      <c r="Y3127">
        <v>13222.12933</v>
      </c>
      <c r="Z3127">
        <v>2750.2521684205049</v>
      </c>
      <c r="AA3127">
        <v>26039.72354709233</v>
      </c>
      <c r="AB3127">
        <v>115</v>
      </c>
      <c r="AC3127">
        <v>1190.37841</v>
      </c>
      <c r="AD3127">
        <v>3825.3915736348222</v>
      </c>
      <c r="AE3127">
        <v>1621.271998327795</v>
      </c>
      <c r="AF3127">
        <v>8525.0988299751371</v>
      </c>
      <c r="AG3127">
        <v>42694</v>
      </c>
      <c r="AH3127">
        <v>9847.0642831106143</v>
      </c>
      <c r="AI3127">
        <v>2554.8429786048009</v>
      </c>
      <c r="AJ3127">
        <v>8728.884911715264</v>
      </c>
      <c r="AK3127">
        <v>108.1999187136</v>
      </c>
      <c r="AL3127">
        <v>148776.671875</v>
      </c>
      <c r="AM3127">
        <v>118359.9765625</v>
      </c>
      <c r="AN3127">
        <v>30416.677734375</v>
      </c>
      <c r="AO3127" s="5" t="s">
        <v>1407</v>
      </c>
    </row>
    <row r="3128" spans="1:41" ht="15" x14ac:dyDescent="0.25">
      <c r="A3128">
        <v>2022</v>
      </c>
      <c r="B3128" s="5" t="s">
        <v>1806</v>
      </c>
      <c r="C3128" s="5" t="s">
        <v>363</v>
      </c>
      <c r="D3128" s="5" t="s">
        <v>91</v>
      </c>
      <c r="E3128" s="5" t="s">
        <v>26</v>
      </c>
      <c r="F3128" s="5" t="s">
        <v>26</v>
      </c>
      <c r="G3128" s="5" t="s">
        <v>97</v>
      </c>
      <c r="H3128" s="5" t="s">
        <v>319</v>
      </c>
      <c r="I3128">
        <v>1888</v>
      </c>
      <c r="J3128">
        <v>8380.4</v>
      </c>
      <c r="K3128">
        <v>124</v>
      </c>
      <c r="L3128">
        <v>298.77314215557777</v>
      </c>
      <c r="M3128">
        <v>2674.7999999999979</v>
      </c>
      <c r="N3128">
        <v>118.0175506600544</v>
      </c>
      <c r="O3128">
        <v>124</v>
      </c>
      <c r="P3128">
        <v>3108.9189999999999</v>
      </c>
      <c r="Q3128">
        <v>232.55536050208681</v>
      </c>
      <c r="R3128">
        <v>945.96133183516667</v>
      </c>
      <c r="S3128">
        <v>6299</v>
      </c>
      <c r="T3128">
        <v>304.60000000000002</v>
      </c>
      <c r="U3128"/>
      <c r="V3128">
        <v>1106.309830939005</v>
      </c>
      <c r="W3128">
        <v>234.7893145284286</v>
      </c>
      <c r="X3128">
        <v>368.96215962746112</v>
      </c>
      <c r="Y3128">
        <v>14067</v>
      </c>
      <c r="Z3128">
        <v>1777.04933219025</v>
      </c>
      <c r="AA3128">
        <v>21064.266492286679</v>
      </c>
      <c r="AB3128">
        <v>115</v>
      </c>
      <c r="AC3128">
        <v>1785.2095099999999</v>
      </c>
      <c r="AD3128">
        <v>3333.2935005299109</v>
      </c>
      <c r="AE3128">
        <v>1285.7376856223079</v>
      </c>
      <c r="AF3128">
        <v>8834.124267256122</v>
      </c>
      <c r="AG3128">
        <v>27446.67389843009</v>
      </c>
      <c r="AH3128">
        <v>7695.9999999999991</v>
      </c>
      <c r="AI3128">
        <v>1923.8647036057209</v>
      </c>
      <c r="AJ3128">
        <v>8974.4285561898432</v>
      </c>
      <c r="AK3128">
        <v>144</v>
      </c>
      <c r="AL3128">
        <v>124655.734375</v>
      </c>
      <c r="AM3128">
        <v>101313.4296875</v>
      </c>
      <c r="AN3128">
        <v>23342.310546875</v>
      </c>
      <c r="AO3128" s="5" t="s">
        <v>3519</v>
      </c>
    </row>
    <row r="3129" spans="1:41" ht="15" x14ac:dyDescent="0.25">
      <c r="A3129">
        <v>2022</v>
      </c>
      <c r="B3129" s="5" t="s">
        <v>1807</v>
      </c>
      <c r="C3129" s="5" t="s">
        <v>363</v>
      </c>
      <c r="D3129" s="5" t="s">
        <v>91</v>
      </c>
      <c r="E3129" s="5" t="s">
        <v>406</v>
      </c>
      <c r="F3129" s="5" t="s">
        <v>406</v>
      </c>
      <c r="G3129" s="5" t="s">
        <v>97</v>
      </c>
      <c r="H3129" s="5" t="s">
        <v>319</v>
      </c>
      <c r="I3129">
        <v>0</v>
      </c>
      <c r="J3129"/>
      <c r="K3129"/>
      <c r="L3129">
        <v>0</v>
      </c>
      <c r="M3129">
        <v>239.3111893743058</v>
      </c>
      <c r="N3129">
        <v>130</v>
      </c>
      <c r="O3129">
        <v>618.13300000000004</v>
      </c>
      <c r="P3129">
        <v>0</v>
      </c>
      <c r="Q3129">
        <v>286.37555251576578</v>
      </c>
      <c r="R3129">
        <v>125.38894793260781</v>
      </c>
      <c r="S3129">
        <v>0</v>
      </c>
      <c r="T3129">
        <v>0</v>
      </c>
      <c r="U3129"/>
      <c r="V3129">
        <v>0</v>
      </c>
      <c r="W3129">
        <v>384.19400314464878</v>
      </c>
      <c r="X3129">
        <v>174.68731507907401</v>
      </c>
      <c r="Y3129">
        <v>0</v>
      </c>
      <c r="Z3129"/>
      <c r="AA3129">
        <v>6128.3075086135168</v>
      </c>
      <c r="AB3129">
        <v>0</v>
      </c>
      <c r="AC3129">
        <v>226.1</v>
      </c>
      <c r="AD3129">
        <v>980.01349824245017</v>
      </c>
      <c r="AE3129"/>
      <c r="AF3129">
        <v>257.38721967205441</v>
      </c>
      <c r="AG3129">
        <v>5253</v>
      </c>
      <c r="AH3129">
        <v>1812.9209671905021</v>
      </c>
      <c r="AI3129">
        <v>0</v>
      </c>
      <c r="AJ3129">
        <v>439.81734330206859</v>
      </c>
      <c r="AK3129"/>
      <c r="AL3129">
        <v>17055.63671875</v>
      </c>
      <c r="AM3129">
        <v>12846.376953125</v>
      </c>
      <c r="AN3129">
        <v>4209.259765625</v>
      </c>
      <c r="AO3129" s="5" t="s">
        <v>3522</v>
      </c>
    </row>
    <row r="3130" spans="1:41" ht="15" x14ac:dyDescent="0.25">
      <c r="A3130">
        <v>2022</v>
      </c>
      <c r="B3130" s="5" t="s">
        <v>1808</v>
      </c>
      <c r="C3130" s="5" t="s">
        <v>363</v>
      </c>
      <c r="D3130" s="5" t="s">
        <v>91</v>
      </c>
      <c r="E3130" s="5" t="s">
        <v>406</v>
      </c>
      <c r="F3130" s="5" t="s">
        <v>406</v>
      </c>
      <c r="G3130" s="5" t="s">
        <v>97</v>
      </c>
      <c r="H3130" s="5" t="s">
        <v>319</v>
      </c>
      <c r="I3130">
        <v>0</v>
      </c>
      <c r="J3130"/>
      <c r="K3130"/>
      <c r="L3130">
        <v>0</v>
      </c>
      <c r="M3130">
        <v>212.43576980713169</v>
      </c>
      <c r="N3130">
        <v>0</v>
      </c>
      <c r="O3130">
        <v>618.13300000000004</v>
      </c>
      <c r="P3130">
        <v>0</v>
      </c>
      <c r="Q3130">
        <v>0</v>
      </c>
      <c r="R3130">
        <v>84.84324662439505</v>
      </c>
      <c r="S3130">
        <v>0</v>
      </c>
      <c r="T3130">
        <v>0</v>
      </c>
      <c r="U3130"/>
      <c r="V3130">
        <v>0</v>
      </c>
      <c r="W3130">
        <v>269.60361985025901</v>
      </c>
      <c r="X3130">
        <v>146.42852984339311</v>
      </c>
      <c r="Y3130">
        <v>0</v>
      </c>
      <c r="Z3130">
        <v>0</v>
      </c>
      <c r="AA3130">
        <v>3030.5850296005769</v>
      </c>
      <c r="AB3130">
        <v>0</v>
      </c>
      <c r="AC3130">
        <v>242.44181753999999</v>
      </c>
      <c r="AD3130"/>
      <c r="AE3130">
        <v>850.32645418680045</v>
      </c>
      <c r="AF3130">
        <v>253.82726096993221</v>
      </c>
      <c r="AG3130">
        <v>4927.079540863816</v>
      </c>
      <c r="AH3130">
        <v>843.22817244522116</v>
      </c>
      <c r="AI3130">
        <v>0</v>
      </c>
      <c r="AJ3130">
        <v>1304.0323277503951</v>
      </c>
      <c r="AK3130"/>
      <c r="AL3130">
        <v>12782.96484375</v>
      </c>
      <c r="AM3130">
        <v>10693.1357421875</v>
      </c>
      <c r="AN3130">
        <v>2089.8291015625</v>
      </c>
      <c r="AO3130" s="5" t="s">
        <v>3523</v>
      </c>
    </row>
    <row r="3131" spans="1:41" ht="15" x14ac:dyDescent="0.25">
      <c r="A3131">
        <v>2022</v>
      </c>
      <c r="B3131" s="5" t="s">
        <v>803</v>
      </c>
      <c r="C3131" s="5" t="s">
        <v>363</v>
      </c>
      <c r="D3131" s="5" t="s">
        <v>91</v>
      </c>
      <c r="E3131" s="5" t="s">
        <v>406</v>
      </c>
      <c r="F3131" s="5" t="s">
        <v>406</v>
      </c>
      <c r="G3131" s="5" t="s">
        <v>97</v>
      </c>
      <c r="H3131" s="5" t="s">
        <v>319</v>
      </c>
      <c r="I3131">
        <v>0</v>
      </c>
      <c r="J3131"/>
      <c r="K3131"/>
      <c r="L3131">
        <v>0</v>
      </c>
      <c r="M3131">
        <v>205.17133565865601</v>
      </c>
      <c r="N3131">
        <v>0</v>
      </c>
      <c r="O3131">
        <v>618.13300000000004</v>
      </c>
      <c r="P3131">
        <v>0</v>
      </c>
      <c r="Q3131">
        <v>6</v>
      </c>
      <c r="R3131">
        <v>99.044913280440554</v>
      </c>
      <c r="S3131">
        <v>0</v>
      </c>
      <c r="T3131">
        <v>0</v>
      </c>
      <c r="U3131"/>
      <c r="V3131">
        <v>0</v>
      </c>
      <c r="W3131">
        <v>322.89217175440388</v>
      </c>
      <c r="X3131"/>
      <c r="Y3131">
        <v>0</v>
      </c>
      <c r="Z3131"/>
      <c r="AA3131">
        <v>4111.4855676519528</v>
      </c>
      <c r="AB3131"/>
      <c r="AC3131">
        <v>181.91294070000001</v>
      </c>
      <c r="AD3131"/>
      <c r="AE3131">
        <v>719.25442165480297</v>
      </c>
      <c r="AF3131">
        <v>284.68406246892101</v>
      </c>
      <c r="AG3131">
        <v>3885</v>
      </c>
      <c r="AH3131">
        <v>337.85460000000012</v>
      </c>
      <c r="AI3131"/>
      <c r="AJ3131">
        <v>290.17984823831972</v>
      </c>
      <c r="AK3131"/>
      <c r="AL3131">
        <v>11061.6123046875</v>
      </c>
      <c r="AM3131">
        <v>9577.5615234375</v>
      </c>
      <c r="AN3131">
        <v>1484.0511474609375</v>
      </c>
      <c r="AO3131" s="5" t="s">
        <v>1408</v>
      </c>
    </row>
    <row r="3132" spans="1:41" ht="15" x14ac:dyDescent="0.25">
      <c r="A3132">
        <v>2022</v>
      </c>
      <c r="B3132" s="5" t="s">
        <v>1806</v>
      </c>
      <c r="C3132" s="5" t="s">
        <v>363</v>
      </c>
      <c r="D3132" s="5" t="s">
        <v>91</v>
      </c>
      <c r="E3132" s="5" t="s">
        <v>406</v>
      </c>
      <c r="F3132" s="5" t="s">
        <v>406</v>
      </c>
      <c r="G3132" s="5" t="s">
        <v>97</v>
      </c>
      <c r="H3132" s="5" t="s">
        <v>319</v>
      </c>
      <c r="I3132">
        <v>0</v>
      </c>
      <c r="J3132"/>
      <c r="K3132">
        <v>0</v>
      </c>
      <c r="L3132"/>
      <c r="M3132">
        <v>117.3239999999999</v>
      </c>
      <c r="N3132">
        <v>101.83</v>
      </c>
      <c r="O3132">
        <v>618.13300000000004</v>
      </c>
      <c r="P3132">
        <v>381.21376156500008</v>
      </c>
      <c r="Q3132">
        <v>87.965826892948428</v>
      </c>
      <c r="R3132">
        <v>90.290917759285534</v>
      </c>
      <c r="S3132">
        <v>0</v>
      </c>
      <c r="T3132">
        <v>24.977259398953311</v>
      </c>
      <c r="U3132"/>
      <c r="V3132">
        <v>0</v>
      </c>
      <c r="W3132">
        <v>295.43259059947701</v>
      </c>
      <c r="X3132">
        <v>150.5454732347539</v>
      </c>
      <c r="Y3132">
        <v>80</v>
      </c>
      <c r="Z3132">
        <v>0</v>
      </c>
      <c r="AA3132">
        <v>2023.2221436173199</v>
      </c>
      <c r="AB3132">
        <v>0</v>
      </c>
      <c r="AC3132">
        <v>235.57891980000011</v>
      </c>
      <c r="AD3132">
        <v>532.4831855098588</v>
      </c>
      <c r="AE3132"/>
      <c r="AF3132">
        <v>17881.687880000001</v>
      </c>
      <c r="AG3132">
        <v>2876.9428910795859</v>
      </c>
      <c r="AH3132">
        <v>0</v>
      </c>
      <c r="AI3132">
        <v>0</v>
      </c>
      <c r="AJ3132">
        <v>439.81734330206859</v>
      </c>
      <c r="AK3132"/>
      <c r="AL3132">
        <v>25937.4453125</v>
      </c>
      <c r="AM3132">
        <v>24198.548828125</v>
      </c>
      <c r="AN3132">
        <v>1738.8955078125</v>
      </c>
      <c r="AO3132" s="5" t="s">
        <v>3521</v>
      </c>
    </row>
    <row r="3133" spans="1:41" ht="15" x14ac:dyDescent="0.25">
      <c r="A3133">
        <v>2022</v>
      </c>
      <c r="B3133" s="5" t="s">
        <v>1808</v>
      </c>
      <c r="C3133" s="5" t="s">
        <v>363</v>
      </c>
      <c r="D3133" s="5" t="s">
        <v>91</v>
      </c>
      <c r="E3133" s="5" t="s">
        <v>409</v>
      </c>
      <c r="F3133" s="5" t="s">
        <v>410</v>
      </c>
      <c r="G3133" s="5" t="s">
        <v>94</v>
      </c>
      <c r="H3133" s="5" t="s">
        <v>319</v>
      </c>
      <c r="I3133">
        <v>0</v>
      </c>
      <c r="J3133"/>
      <c r="K3133"/>
      <c r="L3133"/>
      <c r="M3133"/>
      <c r="N3133"/>
      <c r="O3133"/>
      <c r="P3133">
        <v>0</v>
      </c>
      <c r="Q3133">
        <v>0</v>
      </c>
      <c r="R3133"/>
      <c r="S3133">
        <v>0</v>
      </c>
      <c r="T3133"/>
      <c r="U3133"/>
      <c r="V3133">
        <v>0</v>
      </c>
      <c r="W3133">
        <v>0</v>
      </c>
      <c r="X3133"/>
      <c r="Y3133">
        <v>0</v>
      </c>
      <c r="Z3133">
        <v>0</v>
      </c>
      <c r="AA3133">
        <v>721.91855412343159</v>
      </c>
      <c r="AB3133"/>
      <c r="AC3133"/>
      <c r="AD3133"/>
      <c r="AE3133"/>
      <c r="AF3133">
        <v>0</v>
      </c>
      <c r="AG3133"/>
      <c r="AH3133">
        <v>357.49024436322026</v>
      </c>
      <c r="AI3133">
        <v>0</v>
      </c>
      <c r="AJ3133">
        <v>0</v>
      </c>
      <c r="AK3133"/>
      <c r="AL3133">
        <v>1079.4088134765625</v>
      </c>
      <c r="AM3133">
        <v>721.9185791015625</v>
      </c>
      <c r="AN3133">
        <v>357.490234375</v>
      </c>
      <c r="AO3133" s="5" t="s">
        <v>3524</v>
      </c>
    </row>
    <row r="3134" spans="1:41" ht="15" x14ac:dyDescent="0.25">
      <c r="A3134">
        <v>2022</v>
      </c>
      <c r="B3134" s="5" t="s">
        <v>1806</v>
      </c>
      <c r="C3134" s="5" t="s">
        <v>363</v>
      </c>
      <c r="D3134" s="5" t="s">
        <v>91</v>
      </c>
      <c r="E3134" s="5" t="s">
        <v>409</v>
      </c>
      <c r="F3134" s="5" t="s">
        <v>410</v>
      </c>
      <c r="G3134" s="5" t="s">
        <v>94</v>
      </c>
      <c r="H3134" s="5" t="s">
        <v>319</v>
      </c>
      <c r="I3134"/>
      <c r="J3134"/>
      <c r="K3134"/>
      <c r="L3134"/>
      <c r="M3134"/>
      <c r="N3134"/>
      <c r="O3134"/>
      <c r="P3134">
        <v>0</v>
      </c>
      <c r="Q3134">
        <v>0</v>
      </c>
      <c r="R3134">
        <v>0</v>
      </c>
      <c r="S3134">
        <v>0</v>
      </c>
      <c r="T3134"/>
      <c r="U3134"/>
      <c r="V3134">
        <v>0</v>
      </c>
      <c r="W3134"/>
      <c r="X3134"/>
      <c r="Y3134"/>
      <c r="Z3134"/>
      <c r="AA3134">
        <v>2571.0095472996568</v>
      </c>
      <c r="AB3134"/>
      <c r="AC3134"/>
      <c r="AD3134"/>
      <c r="AE3134"/>
      <c r="AF3134"/>
      <c r="AG3134">
        <v>0</v>
      </c>
      <c r="AH3134">
        <v>482.61482548150536</v>
      </c>
      <c r="AI3134"/>
      <c r="AJ3134"/>
      <c r="AK3134"/>
      <c r="AL3134">
        <v>3053.624267578125</v>
      </c>
      <c r="AM3134">
        <v>2571.009521484375</v>
      </c>
      <c r="AN3134">
        <v>482.61483764648437</v>
      </c>
      <c r="AO3134" s="5" t="s">
        <v>3525</v>
      </c>
    </row>
    <row r="3135" spans="1:41" ht="15" x14ac:dyDescent="0.25">
      <c r="A3135">
        <v>2022</v>
      </c>
      <c r="B3135" s="5" t="s">
        <v>803</v>
      </c>
      <c r="C3135" s="5" t="s">
        <v>363</v>
      </c>
      <c r="D3135" s="5" t="s">
        <v>91</v>
      </c>
      <c r="E3135" s="5" t="s">
        <v>409</v>
      </c>
      <c r="F3135" s="5" t="s">
        <v>410</v>
      </c>
      <c r="G3135" s="5" t="s">
        <v>94</v>
      </c>
      <c r="H3135" s="5" t="s">
        <v>319</v>
      </c>
      <c r="I3135">
        <v>0</v>
      </c>
      <c r="J3135"/>
      <c r="K3135"/>
      <c r="L3135"/>
      <c r="M3135"/>
      <c r="N3135">
        <v>0</v>
      </c>
      <c r="O3135"/>
      <c r="P3135">
        <v>0</v>
      </c>
      <c r="Q3135">
        <v>0</v>
      </c>
      <c r="R3135"/>
      <c r="S3135">
        <v>0</v>
      </c>
      <c r="T3135"/>
      <c r="U3135"/>
      <c r="V3135">
        <v>0</v>
      </c>
      <c r="W3135"/>
      <c r="X3135">
        <v>0</v>
      </c>
      <c r="Y3135">
        <v>0</v>
      </c>
      <c r="Z3135"/>
      <c r="AA3135"/>
      <c r="AB3135">
        <v>0</v>
      </c>
      <c r="AC3135">
        <v>0</v>
      </c>
      <c r="AD3135"/>
      <c r="AE3135"/>
      <c r="AF3135">
        <v>0</v>
      </c>
      <c r="AG3135"/>
      <c r="AH3135">
        <v>341.74947246166101</v>
      </c>
      <c r="AI3135"/>
      <c r="AJ3135"/>
      <c r="AK3135"/>
      <c r="AL3135">
        <v>341.74948120117187</v>
      </c>
      <c r="AM3135">
        <v>0</v>
      </c>
      <c r="AN3135">
        <v>341.74948120117187</v>
      </c>
      <c r="AO3135" s="5" t="s">
        <v>1409</v>
      </c>
    </row>
    <row r="3136" spans="1:41" ht="15" x14ac:dyDescent="0.25">
      <c r="A3136">
        <v>2022</v>
      </c>
      <c r="B3136" s="5" t="s">
        <v>1807</v>
      </c>
      <c r="C3136" s="5" t="s">
        <v>363</v>
      </c>
      <c r="D3136" s="5" t="s">
        <v>91</v>
      </c>
      <c r="E3136" s="5" t="s">
        <v>409</v>
      </c>
      <c r="F3136" s="5" t="s">
        <v>410</v>
      </c>
      <c r="G3136" s="5" t="s">
        <v>94</v>
      </c>
      <c r="H3136" s="5" t="s">
        <v>319</v>
      </c>
      <c r="I3136">
        <v>0</v>
      </c>
      <c r="J3136"/>
      <c r="K3136"/>
      <c r="L3136"/>
      <c r="M3136"/>
      <c r="N3136">
        <v>0</v>
      </c>
      <c r="O3136"/>
      <c r="P3136"/>
      <c r="Q3136">
        <v>0</v>
      </c>
      <c r="R3136"/>
      <c r="S3136">
        <v>0</v>
      </c>
      <c r="T3136"/>
      <c r="U3136"/>
      <c r="V3136">
        <v>0</v>
      </c>
      <c r="W3136">
        <v>0</v>
      </c>
      <c r="X3136">
        <v>0</v>
      </c>
      <c r="Y3136"/>
      <c r="Z3136"/>
      <c r="AA3136">
        <v>740.27466818738321</v>
      </c>
      <c r="AB3136"/>
      <c r="AC3136"/>
      <c r="AD3136"/>
      <c r="AE3136"/>
      <c r="AF3136">
        <v>0</v>
      </c>
      <c r="AG3136">
        <v>8820.9014390728044</v>
      </c>
      <c r="AH3136">
        <v>356.74188771696754</v>
      </c>
      <c r="AI3136"/>
      <c r="AJ3136">
        <v>0</v>
      </c>
      <c r="AK3136"/>
      <c r="AL3136">
        <v>9917.91796875</v>
      </c>
      <c r="AM3136">
        <v>9561.17578125</v>
      </c>
      <c r="AN3136">
        <v>356.74188232421875</v>
      </c>
      <c r="AO3136" s="5" t="s">
        <v>3526</v>
      </c>
    </row>
    <row r="3137" spans="1:41" ht="15" x14ac:dyDescent="0.25">
      <c r="A3137">
        <v>2022</v>
      </c>
      <c r="B3137" s="5" t="s">
        <v>803</v>
      </c>
      <c r="C3137" s="5" t="s">
        <v>363</v>
      </c>
      <c r="D3137" s="5" t="s">
        <v>91</v>
      </c>
      <c r="E3137" s="5" t="s">
        <v>409</v>
      </c>
      <c r="F3137" s="5" t="s">
        <v>411</v>
      </c>
      <c r="G3137" s="5" t="s">
        <v>94</v>
      </c>
      <c r="H3137" s="5" t="s">
        <v>319</v>
      </c>
      <c r="I3137">
        <v>1000</v>
      </c>
      <c r="J3137"/>
      <c r="K3137">
        <v>80</v>
      </c>
      <c r="L3137">
        <v>50</v>
      </c>
      <c r="M3137">
        <v>150</v>
      </c>
      <c r="N3137">
        <v>165</v>
      </c>
      <c r="O3137"/>
      <c r="P3137">
        <v>4057</v>
      </c>
      <c r="Q3137">
        <v>0</v>
      </c>
      <c r="R3137">
        <v>170.65035181384869</v>
      </c>
      <c r="S3137">
        <v>450</v>
      </c>
      <c r="T3137"/>
      <c r="U3137">
        <v>0</v>
      </c>
      <c r="V3137">
        <v>480</v>
      </c>
      <c r="W3137"/>
      <c r="X3137">
        <v>0</v>
      </c>
      <c r="Y3137">
        <v>1450</v>
      </c>
      <c r="Z3137">
        <v>59.684040000000003</v>
      </c>
      <c r="AA3137"/>
      <c r="AB3137">
        <v>0</v>
      </c>
      <c r="AC3137">
        <v>0</v>
      </c>
      <c r="AD3137"/>
      <c r="AE3137"/>
      <c r="AF3137">
        <v>1758.2838451708481</v>
      </c>
      <c r="AG3137">
        <v>4716</v>
      </c>
      <c r="AH3137">
        <v>500</v>
      </c>
      <c r="AI3137">
        <v>195</v>
      </c>
      <c r="AJ3137"/>
      <c r="AK3137"/>
      <c r="AL3137">
        <v>15281.6181640625</v>
      </c>
      <c r="AM3137">
        <v>13906.6181640625</v>
      </c>
      <c r="AN3137">
        <v>1375</v>
      </c>
      <c r="AO3137" s="5" t="s">
        <v>1410</v>
      </c>
    </row>
    <row r="3138" spans="1:41" ht="15" x14ac:dyDescent="0.25">
      <c r="A3138">
        <v>2022</v>
      </c>
      <c r="B3138" s="5" t="s">
        <v>1806</v>
      </c>
      <c r="C3138" s="5" t="s">
        <v>363</v>
      </c>
      <c r="D3138" s="5" t="s">
        <v>91</v>
      </c>
      <c r="E3138" s="5" t="s">
        <v>409</v>
      </c>
      <c r="F3138" s="5" t="s">
        <v>411</v>
      </c>
      <c r="G3138" s="5" t="s">
        <v>94</v>
      </c>
      <c r="H3138" s="5" t="s">
        <v>319</v>
      </c>
      <c r="I3138">
        <v>0</v>
      </c>
      <c r="J3138"/>
      <c r="K3138">
        <v>85.700318243321888</v>
      </c>
      <c r="L3138"/>
      <c r="M3138">
        <v>669.53373627595226</v>
      </c>
      <c r="N3138">
        <v>168.72250154153997</v>
      </c>
      <c r="O3138"/>
      <c r="P3138">
        <v>2133.9379242587152</v>
      </c>
      <c r="Q3138">
        <v>0</v>
      </c>
      <c r="R3138">
        <v>1232.2106595183454</v>
      </c>
      <c r="S3138">
        <v>482.06429011868568</v>
      </c>
      <c r="T3138"/>
      <c r="U3138"/>
      <c r="V3138">
        <v>964.12858023737135</v>
      </c>
      <c r="W3138"/>
      <c r="X3138"/>
      <c r="Y3138"/>
      <c r="Z3138"/>
      <c r="AA3138">
        <v>321.3761934124571</v>
      </c>
      <c r="AB3138"/>
      <c r="AC3138"/>
      <c r="AD3138">
        <v>307.98551868693806</v>
      </c>
      <c r="AE3138"/>
      <c r="AF3138">
        <v>1928.2571604747427</v>
      </c>
      <c r="AG3138">
        <v>13755.991252188525</v>
      </c>
      <c r="AH3138">
        <v>1071.2539780415236</v>
      </c>
      <c r="AI3138">
        <v>208.89452571809713</v>
      </c>
      <c r="AJ3138"/>
      <c r="AK3138"/>
      <c r="AL3138">
        <v>23330.056640625</v>
      </c>
      <c r="AM3138">
        <v>20504.625</v>
      </c>
      <c r="AN3138">
        <v>2825.432373046875</v>
      </c>
      <c r="AO3138" s="5" t="s">
        <v>3529</v>
      </c>
    </row>
    <row r="3139" spans="1:41" ht="15" x14ac:dyDescent="0.25">
      <c r="A3139">
        <v>2022</v>
      </c>
      <c r="B3139" s="5" t="s">
        <v>1808</v>
      </c>
      <c r="C3139" s="5" t="s">
        <v>363</v>
      </c>
      <c r="D3139" s="5" t="s">
        <v>91</v>
      </c>
      <c r="E3139" s="5" t="s">
        <v>409</v>
      </c>
      <c r="F3139" s="5" t="s">
        <v>411</v>
      </c>
      <c r="G3139" s="5" t="s">
        <v>94</v>
      </c>
      <c r="H3139" s="5" t="s">
        <v>319</v>
      </c>
      <c r="I3139">
        <v>0</v>
      </c>
      <c r="J3139"/>
      <c r="K3139">
        <v>82.504977614106465</v>
      </c>
      <c r="L3139">
        <v>309.39366605289922</v>
      </c>
      <c r="M3139">
        <v>1136.3771526067944</v>
      </c>
      <c r="N3139">
        <v>170.16651632909458</v>
      </c>
      <c r="O3139"/>
      <c r="P3139">
        <v>2858.2972879020035</v>
      </c>
      <c r="Q3139">
        <v>0</v>
      </c>
      <c r="R3139"/>
      <c r="S3139">
        <v>464.09049907934883</v>
      </c>
      <c r="T3139"/>
      <c r="U3139"/>
      <c r="V3139">
        <v>928.18099815869766</v>
      </c>
      <c r="W3139">
        <v>0</v>
      </c>
      <c r="X3139"/>
      <c r="Y3139">
        <v>1392.2714972380465</v>
      </c>
      <c r="Z3139">
        <v>143.01412819629215</v>
      </c>
      <c r="AA3139">
        <v>309.39366605289922</v>
      </c>
      <c r="AB3139"/>
      <c r="AC3139"/>
      <c r="AD3139"/>
      <c r="AE3139"/>
      <c r="AF3139">
        <v>1618.3942138858147</v>
      </c>
      <c r="AG3139">
        <v>8112.6550475522872</v>
      </c>
      <c r="AH3139">
        <v>1031.3122201763308</v>
      </c>
      <c r="AI3139">
        <v>201.10588293438451</v>
      </c>
      <c r="AJ3139">
        <v>0</v>
      </c>
      <c r="AK3139">
        <v>0</v>
      </c>
      <c r="AL3139">
        <v>18757.158203125</v>
      </c>
      <c r="AM3139">
        <v>15841.7666015625</v>
      </c>
      <c r="AN3139">
        <v>2915.390625</v>
      </c>
      <c r="AO3139" s="5" t="s">
        <v>3528</v>
      </c>
    </row>
    <row r="3140" spans="1:41" ht="15" x14ac:dyDescent="0.25">
      <c r="A3140">
        <v>2022</v>
      </c>
      <c r="B3140" s="5" t="s">
        <v>1807</v>
      </c>
      <c r="C3140" s="5" t="s">
        <v>363</v>
      </c>
      <c r="D3140" s="5" t="s">
        <v>91</v>
      </c>
      <c r="E3140" s="5" t="s">
        <v>409</v>
      </c>
      <c r="F3140" s="5" t="s">
        <v>411</v>
      </c>
      <c r="G3140" s="5" t="s">
        <v>94</v>
      </c>
      <c r="H3140" s="5" t="s">
        <v>319</v>
      </c>
      <c r="I3140">
        <v>0</v>
      </c>
      <c r="J3140"/>
      <c r="K3140">
        <v>84.602819221415231</v>
      </c>
      <c r="L3140"/>
      <c r="M3140">
        <v>1056.8742807425231</v>
      </c>
      <c r="N3140">
        <v>166.03303272202737</v>
      </c>
      <c r="O3140"/>
      <c r="P3140">
        <v>2107.6677338535069</v>
      </c>
      <c r="Q3140">
        <v>0</v>
      </c>
      <c r="R3140">
        <v>1200.3490645243278</v>
      </c>
      <c r="S3140">
        <v>475.89085812046062</v>
      </c>
      <c r="T3140"/>
      <c r="U3140"/>
      <c r="V3140">
        <v>951.78171624092124</v>
      </c>
      <c r="W3140">
        <v>0</v>
      </c>
      <c r="X3140">
        <v>0</v>
      </c>
      <c r="Y3140">
        <v>793.15143020076778</v>
      </c>
      <c r="Z3140"/>
      <c r="AA3140">
        <v>317.2605720803071</v>
      </c>
      <c r="AB3140"/>
      <c r="AC3140"/>
      <c r="AD3140">
        <v>290.82219107361482</v>
      </c>
      <c r="AE3140"/>
      <c r="AF3140">
        <v>1639.8337225350424</v>
      </c>
      <c r="AG3140">
        <v>14200.583206314546</v>
      </c>
      <c r="AH3140">
        <v>1057.5352402676904</v>
      </c>
      <c r="AI3140">
        <v>206.2193718521996</v>
      </c>
      <c r="AJ3140">
        <v>0</v>
      </c>
      <c r="AK3140">
        <v>0</v>
      </c>
      <c r="AL3140">
        <v>24548.60546875</v>
      </c>
      <c r="AM3140">
        <v>21376.66015625</v>
      </c>
      <c r="AN3140">
        <v>3171.94482421875</v>
      </c>
      <c r="AO3140" s="5" t="s">
        <v>3527</v>
      </c>
    </row>
    <row r="3141" spans="1:41" ht="15" x14ac:dyDescent="0.25">
      <c r="A3141">
        <v>2022</v>
      </c>
      <c r="B3141" s="5" t="s">
        <v>1807</v>
      </c>
      <c r="C3141" s="5" t="s">
        <v>363</v>
      </c>
      <c r="D3141" s="5" t="s">
        <v>91</v>
      </c>
      <c r="E3141" s="5" t="s">
        <v>409</v>
      </c>
      <c r="F3141" s="5" t="s">
        <v>412</v>
      </c>
      <c r="G3141" s="5" t="s">
        <v>94</v>
      </c>
      <c r="H3141" s="5" t="s">
        <v>319</v>
      </c>
      <c r="I3141">
        <v>0</v>
      </c>
      <c r="J3141"/>
      <c r="K3141"/>
      <c r="L3141"/>
      <c r="M3141"/>
      <c r="N3141">
        <v>0</v>
      </c>
      <c r="O3141"/>
      <c r="P3141"/>
      <c r="Q3141">
        <v>0</v>
      </c>
      <c r="R3141"/>
      <c r="S3141">
        <v>0</v>
      </c>
      <c r="T3141"/>
      <c r="U3141"/>
      <c r="V3141">
        <v>0</v>
      </c>
      <c r="W3141">
        <v>0</v>
      </c>
      <c r="X3141">
        <v>66.982700119208715</v>
      </c>
      <c r="Y3141"/>
      <c r="Z3141"/>
      <c r="AA3141">
        <v>0</v>
      </c>
      <c r="AB3141"/>
      <c r="AC3141"/>
      <c r="AD3141"/>
      <c r="AE3141"/>
      <c r="AF3141">
        <v>0</v>
      </c>
      <c r="AG3141">
        <v>2000.85667458647</v>
      </c>
      <c r="AH3141">
        <v>0</v>
      </c>
      <c r="AI3141"/>
      <c r="AJ3141">
        <v>0</v>
      </c>
      <c r="AK3141"/>
      <c r="AL3141">
        <v>2067.83935546875</v>
      </c>
      <c r="AM3141">
        <v>2000.856689453125</v>
      </c>
      <c r="AN3141">
        <v>66.982696533203125</v>
      </c>
      <c r="AO3141" s="5" t="s">
        <v>3531</v>
      </c>
    </row>
    <row r="3142" spans="1:41" ht="15" x14ac:dyDescent="0.25">
      <c r="A3142">
        <v>2022</v>
      </c>
      <c r="B3142" s="5" t="s">
        <v>1806</v>
      </c>
      <c r="C3142" s="5" t="s">
        <v>363</v>
      </c>
      <c r="D3142" s="5" t="s">
        <v>91</v>
      </c>
      <c r="E3142" s="5" t="s">
        <v>409</v>
      </c>
      <c r="F3142" s="5" t="s">
        <v>412</v>
      </c>
      <c r="G3142" s="5" t="s">
        <v>94</v>
      </c>
      <c r="H3142" s="5" t="s">
        <v>319</v>
      </c>
      <c r="I3142"/>
      <c r="J3142"/>
      <c r="K3142"/>
      <c r="L3142"/>
      <c r="M3142"/>
      <c r="N3142"/>
      <c r="O3142"/>
      <c r="P3142">
        <v>0</v>
      </c>
      <c r="Q3142">
        <v>0</v>
      </c>
      <c r="R3142">
        <v>0</v>
      </c>
      <c r="S3142">
        <v>0</v>
      </c>
      <c r="T3142"/>
      <c r="U3142"/>
      <c r="V3142">
        <v>0</v>
      </c>
      <c r="W3142"/>
      <c r="X3142"/>
      <c r="Y3142"/>
      <c r="Z3142"/>
      <c r="AA3142">
        <v>0</v>
      </c>
      <c r="AB3142"/>
      <c r="AC3142"/>
      <c r="AD3142"/>
      <c r="AE3142"/>
      <c r="AF3142"/>
      <c r="AG3142">
        <v>2046.8865468938332</v>
      </c>
      <c r="AH3142"/>
      <c r="AI3142"/>
      <c r="AJ3142"/>
      <c r="AK3142"/>
      <c r="AL3142">
        <v>2046.8865966796875</v>
      </c>
      <c r="AM3142">
        <v>2046.8865966796875</v>
      </c>
      <c r="AN3142">
        <v>0</v>
      </c>
      <c r="AO3142" s="5" t="s">
        <v>3530</v>
      </c>
    </row>
    <row r="3143" spans="1:41" ht="15" x14ac:dyDescent="0.25">
      <c r="A3143">
        <v>2022</v>
      </c>
      <c r="B3143" s="5" t="s">
        <v>1808</v>
      </c>
      <c r="C3143" s="5" t="s">
        <v>363</v>
      </c>
      <c r="D3143" s="5" t="s">
        <v>91</v>
      </c>
      <c r="E3143" s="5" t="s">
        <v>409</v>
      </c>
      <c r="F3143" s="5" t="s">
        <v>412</v>
      </c>
      <c r="G3143" s="5" t="s">
        <v>94</v>
      </c>
      <c r="H3143" s="5" t="s">
        <v>319</v>
      </c>
      <c r="I3143">
        <v>0</v>
      </c>
      <c r="J3143"/>
      <c r="K3143"/>
      <c r="L3143"/>
      <c r="M3143"/>
      <c r="N3143"/>
      <c r="O3143"/>
      <c r="P3143">
        <v>0</v>
      </c>
      <c r="Q3143">
        <v>0</v>
      </c>
      <c r="R3143"/>
      <c r="S3143">
        <v>0</v>
      </c>
      <c r="T3143"/>
      <c r="U3143"/>
      <c r="V3143">
        <v>0</v>
      </c>
      <c r="W3143">
        <v>0</v>
      </c>
      <c r="X3143">
        <v>53.628235449169203</v>
      </c>
      <c r="Y3143">
        <v>0</v>
      </c>
      <c r="Z3143">
        <v>0</v>
      </c>
      <c r="AA3143"/>
      <c r="AB3143"/>
      <c r="AC3143"/>
      <c r="AD3143"/>
      <c r="AE3143"/>
      <c r="AF3143">
        <v>449.55394830161521</v>
      </c>
      <c r="AG3143"/>
      <c r="AH3143">
        <v>0</v>
      </c>
      <c r="AI3143">
        <v>0</v>
      </c>
      <c r="AJ3143">
        <v>0</v>
      </c>
      <c r="AK3143"/>
      <c r="AL3143">
        <v>503.18218994140625</v>
      </c>
      <c r="AM3143">
        <v>449.553955078125</v>
      </c>
      <c r="AN3143">
        <v>53.62823486328125</v>
      </c>
      <c r="AO3143" s="5" t="s">
        <v>3532</v>
      </c>
    </row>
    <row r="3144" spans="1:41" ht="15" x14ac:dyDescent="0.25">
      <c r="A3144">
        <v>2022</v>
      </c>
      <c r="B3144" s="5" t="s">
        <v>803</v>
      </c>
      <c r="C3144" s="5" t="s">
        <v>363</v>
      </c>
      <c r="D3144" s="5" t="s">
        <v>91</v>
      </c>
      <c r="E3144" s="5" t="s">
        <v>409</v>
      </c>
      <c r="F3144" s="5" t="s">
        <v>412</v>
      </c>
      <c r="G3144" s="5" t="s">
        <v>94</v>
      </c>
      <c r="H3144" s="5" t="s">
        <v>319</v>
      </c>
      <c r="I3144">
        <v>0</v>
      </c>
      <c r="J3144"/>
      <c r="K3144"/>
      <c r="L3144"/>
      <c r="M3144"/>
      <c r="N3144">
        <v>0</v>
      </c>
      <c r="O3144"/>
      <c r="P3144">
        <v>0</v>
      </c>
      <c r="Q3144">
        <v>0</v>
      </c>
      <c r="R3144"/>
      <c r="S3144">
        <v>0</v>
      </c>
      <c r="T3144"/>
      <c r="U3144"/>
      <c r="V3144">
        <v>0</v>
      </c>
      <c r="W3144"/>
      <c r="X3144">
        <v>100</v>
      </c>
      <c r="Y3144">
        <v>0</v>
      </c>
      <c r="Z3144"/>
      <c r="AA3144"/>
      <c r="AB3144">
        <v>0</v>
      </c>
      <c r="AC3144">
        <v>0</v>
      </c>
      <c r="AD3144"/>
      <c r="AE3144"/>
      <c r="AF3144">
        <v>0</v>
      </c>
      <c r="AG3144">
        <v>5246</v>
      </c>
      <c r="AH3144"/>
      <c r="AI3144">
        <v>0</v>
      </c>
      <c r="AJ3144"/>
      <c r="AK3144"/>
      <c r="AL3144">
        <v>5346</v>
      </c>
      <c r="AM3144">
        <v>5246</v>
      </c>
      <c r="AN3144">
        <v>100</v>
      </c>
      <c r="AO3144" s="5" t="s">
        <v>1411</v>
      </c>
    </row>
    <row r="3145" spans="1:41" ht="15" x14ac:dyDescent="0.25">
      <c r="A3145">
        <v>2022</v>
      </c>
      <c r="B3145" s="5" t="s">
        <v>1807</v>
      </c>
      <c r="C3145" s="5" t="s">
        <v>363</v>
      </c>
      <c r="D3145" s="5" t="s">
        <v>91</v>
      </c>
      <c r="E3145" s="5" t="s">
        <v>107</v>
      </c>
      <c r="F3145" s="5" t="s">
        <v>108</v>
      </c>
      <c r="G3145" s="5" t="s">
        <v>94</v>
      </c>
      <c r="H3145" s="5" t="s">
        <v>319</v>
      </c>
      <c r="I3145">
        <v>9562.233642500456</v>
      </c>
      <c r="J3145">
        <v>15534.164782068472</v>
      </c>
      <c r="K3145">
        <v>867.17889701950605</v>
      </c>
      <c r="L3145">
        <v>3041.4713510098773</v>
      </c>
      <c r="M3145">
        <v>20445.127482761574</v>
      </c>
      <c r="N3145">
        <v>7573.0098555569302</v>
      </c>
      <c r="O3145">
        <v>8484.490172833539</v>
      </c>
      <c r="P3145">
        <v>11944.754785299536</v>
      </c>
      <c r="Q3145">
        <v>2911.6268569492386</v>
      </c>
      <c r="R3145">
        <v>8292.0592095436132</v>
      </c>
      <c r="S3145">
        <v>16731.858439482676</v>
      </c>
      <c r="T3145">
        <v>9078.9400376981212</v>
      </c>
      <c r="U3145">
        <v>1831.6510361436397</v>
      </c>
      <c r="V3145">
        <v>9030.2934166458072</v>
      </c>
      <c r="W3145">
        <v>4605.5659713657915</v>
      </c>
      <c r="X3145">
        <v>14475.731448877717</v>
      </c>
      <c r="Y3145">
        <v>47546.784402435354</v>
      </c>
      <c r="Z3145">
        <v>12001.967441798017</v>
      </c>
      <c r="AA3145">
        <v>162282.34697934784</v>
      </c>
      <c r="AB3145">
        <v>0</v>
      </c>
      <c r="AC3145">
        <v>11095.342480316527</v>
      </c>
      <c r="AD3145">
        <v>18845.228935861825</v>
      </c>
      <c r="AE3145">
        <v>21360.625550546942</v>
      </c>
      <c r="AF3145">
        <v>27458.434075945745</v>
      </c>
      <c r="AG3145">
        <v>182953.59656631041</v>
      </c>
      <c r="AH3145">
        <v>37066.133117235666</v>
      </c>
      <c r="AI3145">
        <v>3314.3154429989413</v>
      </c>
      <c r="AJ3145">
        <v>39896.782405256687</v>
      </c>
      <c r="AK3145">
        <v>2931.0499155552466</v>
      </c>
      <c r="AL3145">
        <v>711162.8125</v>
      </c>
      <c r="AM3145">
        <v>574317.1875</v>
      </c>
      <c r="AN3145">
        <v>136845.625</v>
      </c>
      <c r="AO3145" s="5" t="s">
        <v>3533</v>
      </c>
    </row>
    <row r="3146" spans="1:41" ht="15" x14ac:dyDescent="0.25">
      <c r="A3146">
        <v>2022</v>
      </c>
      <c r="B3146" s="5" t="s">
        <v>1808</v>
      </c>
      <c r="C3146" s="5" t="s">
        <v>363</v>
      </c>
      <c r="D3146" s="5" t="s">
        <v>91</v>
      </c>
      <c r="E3146" s="5" t="s">
        <v>107</v>
      </c>
      <c r="F3146" s="5" t="s">
        <v>108</v>
      </c>
      <c r="G3146" s="5" t="s">
        <v>94</v>
      </c>
      <c r="H3146" s="5" t="s">
        <v>319</v>
      </c>
      <c r="I3146">
        <v>7948.3232808989815</v>
      </c>
      <c r="J3146">
        <v>18157.370776621516</v>
      </c>
      <c r="K3146">
        <v>855.98914274635456</v>
      </c>
      <c r="L3146">
        <v>2803.1066144392671</v>
      </c>
      <c r="M3146">
        <v>17933.363943893699</v>
      </c>
      <c r="N3146">
        <v>8637.3136073555652</v>
      </c>
      <c r="O3146">
        <v>9765.1221207285598</v>
      </c>
      <c r="P3146">
        <v>15649.723602170025</v>
      </c>
      <c r="Q3146">
        <v>3245.4629317002436</v>
      </c>
      <c r="R3146">
        <v>5766.5088295143059</v>
      </c>
      <c r="S3146">
        <v>18041.539324053567</v>
      </c>
      <c r="T3146">
        <v>9952.1629247015917</v>
      </c>
      <c r="U3146">
        <v>1786.2327653454049</v>
      </c>
      <c r="V3146">
        <v>4501.6778410696843</v>
      </c>
      <c r="W3146">
        <v>3415.7060732240075</v>
      </c>
      <c r="X3146">
        <v>13295.097525326528</v>
      </c>
      <c r="Y3146">
        <v>56399.645713833575</v>
      </c>
      <c r="Z3146">
        <v>14448.572307294506</v>
      </c>
      <c r="AA3146">
        <v>160794.20661403754</v>
      </c>
      <c r="AB3146">
        <v>0</v>
      </c>
      <c r="AC3146">
        <v>11692.481670004747</v>
      </c>
      <c r="AD3146">
        <v>16820.96075988367</v>
      </c>
      <c r="AE3146">
        <v>20697.257984727406</v>
      </c>
      <c r="AF3146">
        <v>26580.923980301493</v>
      </c>
      <c r="AG3146">
        <v>135944.82049361643</v>
      </c>
      <c r="AH3146">
        <v>31261.056539722445</v>
      </c>
      <c r="AI3146">
        <v>3769.4461647444891</v>
      </c>
      <c r="AJ3146">
        <v>60424.205246406782</v>
      </c>
      <c r="AK3146">
        <v>2307.4579614225227</v>
      </c>
      <c r="AL3146">
        <v>682895.6875</v>
      </c>
      <c r="AM3146">
        <v>555477.8125</v>
      </c>
      <c r="AN3146">
        <v>127417.90625</v>
      </c>
      <c r="AO3146" s="5" t="s">
        <v>3534</v>
      </c>
    </row>
    <row r="3147" spans="1:41" ht="15" x14ac:dyDescent="0.25">
      <c r="A3147">
        <v>2022</v>
      </c>
      <c r="B3147" s="5" t="s">
        <v>1806</v>
      </c>
      <c r="C3147" s="5" t="s">
        <v>363</v>
      </c>
      <c r="D3147" s="5" t="s">
        <v>91</v>
      </c>
      <c r="E3147" s="5" t="s">
        <v>107</v>
      </c>
      <c r="F3147" s="5" t="s">
        <v>108</v>
      </c>
      <c r="G3147" s="5" t="s">
        <v>94</v>
      </c>
      <c r="H3147" s="5" t="s">
        <v>319</v>
      </c>
      <c r="I3147">
        <v>5299.4934293714177</v>
      </c>
      <c r="J3147">
        <v>15810.637461914848</v>
      </c>
      <c r="K3147">
        <v>975.91237399582803</v>
      </c>
      <c r="L3147">
        <v>2549.5844677388263</v>
      </c>
      <c r="M3147">
        <v>10384.736063134531</v>
      </c>
      <c r="N3147">
        <v>6203.3639733439531</v>
      </c>
      <c r="O3147">
        <v>7827.6528175494132</v>
      </c>
      <c r="P3147">
        <v>10570.384377529126</v>
      </c>
      <c r="Q3147">
        <v>2829.1549746582127</v>
      </c>
      <c r="R3147">
        <v>7561.556867436555</v>
      </c>
      <c r="S3147">
        <v>16914.029059297616</v>
      </c>
      <c r="T3147">
        <v>10562.564223489424</v>
      </c>
      <c r="U3147">
        <v>2195.649853969097</v>
      </c>
      <c r="V3147">
        <v>8249.7268848977728</v>
      </c>
      <c r="W3147">
        <v>3791.167828288952</v>
      </c>
      <c r="X3147">
        <v>12242.224661162971</v>
      </c>
      <c r="Y3147">
        <v>60180.905978416718</v>
      </c>
      <c r="Z3147">
        <v>10572.205509291796</v>
      </c>
      <c r="AA3147">
        <v>147983.75230692819</v>
      </c>
      <c r="AB3147">
        <v>723.09643517802851</v>
      </c>
      <c r="AC3147">
        <v>11547.187617045634</v>
      </c>
      <c r="AD3147">
        <v>18267.545069878357</v>
      </c>
      <c r="AE3147">
        <v>14592.51456348383</v>
      </c>
      <c r="AF3147">
        <v>31569.854732883701</v>
      </c>
      <c r="AG3147">
        <v>127354.25335714193</v>
      </c>
      <c r="AH3147">
        <v>25890.50955127256</v>
      </c>
      <c r="AI3147">
        <v>2559.2257535412</v>
      </c>
      <c r="AJ3147">
        <v>40711.179372934763</v>
      </c>
      <c r="AK3147">
        <v>2507.805562595207</v>
      </c>
      <c r="AL3147">
        <v>618427.875</v>
      </c>
      <c r="AM3147">
        <v>505781.375</v>
      </c>
      <c r="AN3147">
        <v>112646.46875</v>
      </c>
      <c r="AO3147" s="5" t="s">
        <v>3535</v>
      </c>
    </row>
    <row r="3148" spans="1:41" ht="15" x14ac:dyDescent="0.25">
      <c r="A3148">
        <v>2022</v>
      </c>
      <c r="B3148" s="5" t="s">
        <v>803</v>
      </c>
      <c r="C3148" s="5" t="s">
        <v>363</v>
      </c>
      <c r="D3148" s="5" t="s">
        <v>91</v>
      </c>
      <c r="E3148" s="5" t="s">
        <v>107</v>
      </c>
      <c r="F3148" s="5" t="s">
        <v>108</v>
      </c>
      <c r="G3148" s="5" t="s">
        <v>94</v>
      </c>
      <c r="H3148" s="5" t="s">
        <v>319</v>
      </c>
      <c r="I3148">
        <v>9622</v>
      </c>
      <c r="J3148">
        <v>34341.25</v>
      </c>
      <c r="K3148">
        <v>887</v>
      </c>
      <c r="L3148">
        <v>1610</v>
      </c>
      <c r="M3148">
        <v>18323</v>
      </c>
      <c r="N3148">
        <v>8622</v>
      </c>
      <c r="O3148">
        <v>8485.7800000000007</v>
      </c>
      <c r="P3148">
        <v>16618</v>
      </c>
      <c r="Q3148">
        <v>3371.7618541676879</v>
      </c>
      <c r="R3148">
        <v>6953.1188577655639</v>
      </c>
      <c r="S3148">
        <v>19705.102117364691</v>
      </c>
      <c r="T3148">
        <v>9850</v>
      </c>
      <c r="U3148">
        <v>1707</v>
      </c>
      <c r="V3148">
        <v>11514</v>
      </c>
      <c r="W3148">
        <v>4042</v>
      </c>
      <c r="X3148">
        <v>12087.631472385419</v>
      </c>
      <c r="Y3148">
        <v>41228.5</v>
      </c>
      <c r="Z3148">
        <v>13957.57729063282</v>
      </c>
      <c r="AA3148">
        <v>198965.31839655861</v>
      </c>
      <c r="AB3148">
        <v>1009</v>
      </c>
      <c r="AC3148">
        <v>10938.16786</v>
      </c>
      <c r="AD3148">
        <v>16276.834573407799</v>
      </c>
      <c r="AE3148">
        <v>15219.62305</v>
      </c>
      <c r="AF3148">
        <v>28244.619820412288</v>
      </c>
      <c r="AG3148">
        <v>158265</v>
      </c>
      <c r="AH3148">
        <v>29663.16972788444</v>
      </c>
      <c r="AI3148">
        <v>3655</v>
      </c>
      <c r="AJ3148">
        <v>37278</v>
      </c>
      <c r="AK3148">
        <v>2241.4</v>
      </c>
      <c r="AL3148">
        <v>724681.8125</v>
      </c>
      <c r="AM3148">
        <v>598455.9375</v>
      </c>
      <c r="AN3148">
        <v>126225.921875</v>
      </c>
      <c r="AO3148" s="5" t="s">
        <v>1412</v>
      </c>
    </row>
    <row r="3149" spans="1:41" ht="15" x14ac:dyDescent="0.25">
      <c r="A3149">
        <v>2022</v>
      </c>
      <c r="B3149" s="5" t="s">
        <v>1808</v>
      </c>
      <c r="C3149" s="5" t="s">
        <v>363</v>
      </c>
      <c r="D3149" s="5" t="s">
        <v>91</v>
      </c>
      <c r="E3149" s="5" t="s">
        <v>107</v>
      </c>
      <c r="F3149" s="5" t="s">
        <v>108</v>
      </c>
      <c r="G3149" s="5" t="s">
        <v>97</v>
      </c>
      <c r="H3149" s="5" t="s">
        <v>319</v>
      </c>
      <c r="I3149">
        <v>8852.9204405729997</v>
      </c>
      <c r="J3149">
        <v>19846.75</v>
      </c>
      <c r="K3149">
        <v>971.45658905929554</v>
      </c>
      <c r="L3149">
        <v>3183.3216000000002</v>
      </c>
      <c r="M3149">
        <v>19997.211447714271</v>
      </c>
      <c r="N3149">
        <v>9532.7557426340427</v>
      </c>
      <c r="O3149">
        <v>9468.6380415999993</v>
      </c>
      <c r="P3149">
        <v>17430.815666483399</v>
      </c>
      <c r="Q3149">
        <v>3530.9317611439369</v>
      </c>
      <c r="R3149">
        <v>6526.4035864919269</v>
      </c>
      <c r="S3149">
        <v>19719.895293785881</v>
      </c>
      <c r="T3149">
        <v>10551.72749704647</v>
      </c>
      <c r="U3149">
        <v>1970.0184432669009</v>
      </c>
      <c r="V3149">
        <v>4953</v>
      </c>
      <c r="W3149">
        <v>3744.494720142487</v>
      </c>
      <c r="X3149">
        <v>14517.85298433931</v>
      </c>
      <c r="Y3149">
        <v>64105.381260000002</v>
      </c>
      <c r="Z3149">
        <v>15699.423600684069</v>
      </c>
      <c r="AA3149">
        <v>179600.91394429389</v>
      </c>
      <c r="AB3149">
        <v>1000</v>
      </c>
      <c r="AC3149">
        <v>12760.095660000001</v>
      </c>
      <c r="AD3149">
        <v>18466.708522872519</v>
      </c>
      <c r="AE3149">
        <v>22987.956448993111</v>
      </c>
      <c r="AF3149">
        <v>29606.09387894861</v>
      </c>
      <c r="AG3149">
        <v>158981.9855431008</v>
      </c>
      <c r="AH3149">
        <v>35420.664538695222</v>
      </c>
      <c r="AI3149">
        <v>4116.1236424099206</v>
      </c>
      <c r="AJ3149">
        <v>67471.837867805196</v>
      </c>
      <c r="AK3149">
        <v>2750.3358671632182</v>
      </c>
      <c r="AL3149">
        <v>767765.6875</v>
      </c>
      <c r="AM3149">
        <v>627040.5625</v>
      </c>
      <c r="AN3149">
        <v>140725.109375</v>
      </c>
      <c r="AO3149" s="5" t="s">
        <v>3538</v>
      </c>
    </row>
    <row r="3150" spans="1:41" ht="15" x14ac:dyDescent="0.25">
      <c r="A3150">
        <v>2022</v>
      </c>
      <c r="B3150" s="5" t="s">
        <v>1806</v>
      </c>
      <c r="C3150" s="5" t="s">
        <v>363</v>
      </c>
      <c r="D3150" s="5" t="s">
        <v>91</v>
      </c>
      <c r="E3150" s="5" t="s">
        <v>107</v>
      </c>
      <c r="F3150" s="5" t="s">
        <v>108</v>
      </c>
      <c r="G3150" s="5" t="s">
        <v>97</v>
      </c>
      <c r="H3150" s="5" t="s">
        <v>319</v>
      </c>
      <c r="I3150">
        <v>5837.46</v>
      </c>
      <c r="J3150">
        <v>15083.698</v>
      </c>
      <c r="K3150">
        <v>1129</v>
      </c>
      <c r="L3150">
        <v>2844.3203133211</v>
      </c>
      <c r="M3150">
        <v>11632.79999999999</v>
      </c>
      <c r="N3150">
        <v>7231.8532432244428</v>
      </c>
      <c r="O3150">
        <v>9060.68</v>
      </c>
      <c r="P3150">
        <v>11969.034900000001</v>
      </c>
      <c r="Q3150">
        <v>3236.7477902608621</v>
      </c>
      <c r="R3150">
        <v>8497.703603995833</v>
      </c>
      <c r="S3150">
        <v>19237</v>
      </c>
      <c r="T3150">
        <v>12013.4</v>
      </c>
      <c r="U3150">
        <v>1732</v>
      </c>
      <c r="V3150">
        <v>9382.9207137238755</v>
      </c>
      <c r="W3150">
        <v>4154.5969205805441</v>
      </c>
      <c r="X3150">
        <v>14911.54732347539</v>
      </c>
      <c r="Y3150">
        <v>73232</v>
      </c>
      <c r="Z3150">
        <v>12094.965420265909</v>
      </c>
      <c r="AA3150">
        <v>168134.33166467419</v>
      </c>
      <c r="AB3150">
        <v>675</v>
      </c>
      <c r="AC3150">
        <v>13461.65256</v>
      </c>
      <c r="AD3150">
        <v>20899.327420394351</v>
      </c>
      <c r="AE3150">
        <v>16680.181123598592</v>
      </c>
      <c r="AF3150">
        <v>35219.377997299503</v>
      </c>
      <c r="AG3150">
        <v>145381.03168661601</v>
      </c>
      <c r="AH3150">
        <v>29062.51773489187</v>
      </c>
      <c r="AI3150">
        <v>2799.0942612144131</v>
      </c>
      <c r="AJ3150">
        <v>46429.187769980221</v>
      </c>
      <c r="AK3150">
        <v>2920</v>
      </c>
      <c r="AL3150">
        <v>704943.4375</v>
      </c>
      <c r="AM3150">
        <v>576448.5</v>
      </c>
      <c r="AN3150">
        <v>128494.9609375</v>
      </c>
      <c r="AO3150" s="5" t="s">
        <v>3536</v>
      </c>
    </row>
    <row r="3151" spans="1:41" ht="15" x14ac:dyDescent="0.25">
      <c r="A3151">
        <v>2022</v>
      </c>
      <c r="B3151" s="5" t="s">
        <v>803</v>
      </c>
      <c r="C3151" s="5" t="s">
        <v>363</v>
      </c>
      <c r="D3151" s="5" t="s">
        <v>91</v>
      </c>
      <c r="E3151" s="5" t="s">
        <v>107</v>
      </c>
      <c r="F3151" s="5" t="s">
        <v>108</v>
      </c>
      <c r="G3151" s="5" t="s">
        <v>97</v>
      </c>
      <c r="H3151" s="5" t="s">
        <v>319</v>
      </c>
      <c r="I3151">
        <v>10521.111085656081</v>
      </c>
      <c r="J3151">
        <v>38711.740695432731</v>
      </c>
      <c r="K3151">
        <v>964.96224434970475</v>
      </c>
      <c r="L3151">
        <v>1854.6625352354399</v>
      </c>
      <c r="M3151">
        <v>20230.0725570336</v>
      </c>
      <c r="N3151">
        <v>9522.4254300758694</v>
      </c>
      <c r="O3151">
        <v>8485.7800000000007</v>
      </c>
      <c r="P3151">
        <v>18842</v>
      </c>
      <c r="Q3151">
        <v>3719.0533251469592</v>
      </c>
      <c r="R3151">
        <v>7618.8394831108126</v>
      </c>
      <c r="S3151">
        <v>21500.637733019659</v>
      </c>
      <c r="T3151">
        <v>10249.9494985</v>
      </c>
      <c r="U3151">
        <v>1794.0741555207001</v>
      </c>
      <c r="V3151">
        <v>12793</v>
      </c>
      <c r="W3151">
        <v>4484.6134965889432</v>
      </c>
      <c r="X3151">
        <v>13556.636302113229</v>
      </c>
      <c r="Y3151">
        <v>45886.371629999987</v>
      </c>
      <c r="Z3151">
        <v>15455.63230567298</v>
      </c>
      <c r="AA3151">
        <v>233783.565152536</v>
      </c>
      <c r="AB3151">
        <v>1009</v>
      </c>
      <c r="AC3151">
        <v>12127.52938</v>
      </c>
      <c r="AD3151">
        <v>18023.813519247989</v>
      </c>
      <c r="AE3151">
        <v>16803.693641445228</v>
      </c>
      <c r="AF3151">
        <v>31652.107675460451</v>
      </c>
      <c r="AG3151">
        <v>179790</v>
      </c>
      <c r="AH3151">
        <v>33899.825042478376</v>
      </c>
      <c r="AI3151">
        <v>4035.415335696001</v>
      </c>
      <c r="AJ3151">
        <v>41981.082665323403</v>
      </c>
      <c r="AK3151">
        <v>2474.68671229248</v>
      </c>
      <c r="AL3151">
        <v>821772.3125</v>
      </c>
      <c r="AM3151">
        <v>682856.8125</v>
      </c>
      <c r="AN3151">
        <v>138915.390625</v>
      </c>
      <c r="AO3151" s="5" t="s">
        <v>1413</v>
      </c>
    </row>
    <row r="3152" spans="1:41" ht="15" x14ac:dyDescent="0.25">
      <c r="A3152">
        <v>2022</v>
      </c>
      <c r="B3152" s="5" t="s">
        <v>1807</v>
      </c>
      <c r="C3152" s="5" t="s">
        <v>363</v>
      </c>
      <c r="D3152" s="5" t="s">
        <v>91</v>
      </c>
      <c r="E3152" s="5" t="s">
        <v>107</v>
      </c>
      <c r="F3152" s="5" t="s">
        <v>108</v>
      </c>
      <c r="G3152" s="5" t="s">
        <v>97</v>
      </c>
      <c r="H3152" s="5" t="s">
        <v>319</v>
      </c>
      <c r="I3152">
        <v>9222.84</v>
      </c>
      <c r="J3152">
        <v>17602.36</v>
      </c>
      <c r="K3152">
        <v>983.73142646499116</v>
      </c>
      <c r="L3152">
        <v>3422.44</v>
      </c>
      <c r="M3152">
        <v>22716.051321527571</v>
      </c>
      <c r="N3152">
        <v>8722</v>
      </c>
      <c r="O3152">
        <v>10551.6</v>
      </c>
      <c r="P3152">
        <v>13402.921544543949</v>
      </c>
      <c r="Q3152">
        <v>3710.64015996842</v>
      </c>
      <c r="R3152">
        <v>9645.3036871236782</v>
      </c>
      <c r="S3152">
        <v>21323.44181682116</v>
      </c>
      <c r="T3152">
        <v>10996.604036848639</v>
      </c>
      <c r="U3152">
        <v>2009.4188121322391</v>
      </c>
      <c r="V3152">
        <v>10003</v>
      </c>
      <c r="W3152">
        <v>5002.526082612615</v>
      </c>
      <c r="X3152">
        <v>17337.7335375115</v>
      </c>
      <c r="Y3152">
        <v>56710</v>
      </c>
      <c r="Z3152">
        <v>15298.451999999999</v>
      </c>
      <c r="AA3152">
        <v>182910.3440778004</v>
      </c>
      <c r="AB3152">
        <v>852</v>
      </c>
      <c r="AC3152">
        <v>12683.6</v>
      </c>
      <c r="AD3152">
        <v>24016.766827902269</v>
      </c>
      <c r="AE3152">
        <v>23201.727458013978</v>
      </c>
      <c r="AF3152">
        <v>30898.818671337041</v>
      </c>
      <c r="AG3152">
        <v>213014</v>
      </c>
      <c r="AH3152">
        <v>46744.246349565263</v>
      </c>
      <c r="AI3152">
        <v>3599.980882412844</v>
      </c>
      <c r="AJ3152">
        <v>50151.371641766244</v>
      </c>
      <c r="AK3152">
        <v>3771.745660465228</v>
      </c>
      <c r="AL3152">
        <v>830505.75</v>
      </c>
      <c r="AM3152">
        <v>662609.25</v>
      </c>
      <c r="AN3152">
        <v>167896.4375</v>
      </c>
      <c r="AO3152" s="5" t="s">
        <v>3537</v>
      </c>
    </row>
    <row r="3153" spans="1:41" ht="15" x14ac:dyDescent="0.25">
      <c r="A3153">
        <v>2022</v>
      </c>
      <c r="B3153" s="5" t="s">
        <v>803</v>
      </c>
      <c r="C3153" s="5" t="s">
        <v>363</v>
      </c>
      <c r="D3153" s="5" t="s">
        <v>91</v>
      </c>
      <c r="E3153" s="5" t="s">
        <v>111</v>
      </c>
      <c r="F3153" s="5" t="s">
        <v>112</v>
      </c>
      <c r="G3153" s="5" t="s">
        <v>94</v>
      </c>
      <c r="H3153" s="5" t="s">
        <v>319</v>
      </c>
      <c r="I3153">
        <v>377</v>
      </c>
      <c r="J3153"/>
      <c r="K3153"/>
      <c r="L3153"/>
      <c r="M3153">
        <v>1033</v>
      </c>
      <c r="N3153">
        <v>150</v>
      </c>
      <c r="O3153"/>
      <c r="P3153">
        <v>840</v>
      </c>
      <c r="Q3153">
        <v>0</v>
      </c>
      <c r="R3153">
        <v>300</v>
      </c>
      <c r="S3153">
        <v>2875</v>
      </c>
      <c r="T3153">
        <v>1450</v>
      </c>
      <c r="U3153">
        <v>62</v>
      </c>
      <c r="V3153">
        <v>491</v>
      </c>
      <c r="W3153">
        <v>1000</v>
      </c>
      <c r="X3153">
        <v>124.7263974024268</v>
      </c>
      <c r="Y3153">
        <v>2648</v>
      </c>
      <c r="Z3153"/>
      <c r="AA3153">
        <v>9426.9492428924259</v>
      </c>
      <c r="AB3153">
        <v>0</v>
      </c>
      <c r="AC3153">
        <v>233.13570000000001</v>
      </c>
      <c r="AD3153">
        <v>0</v>
      </c>
      <c r="AE3153">
        <v>255</v>
      </c>
      <c r="AF3153"/>
      <c r="AG3153"/>
      <c r="AH3153"/>
      <c r="AI3153">
        <v>58.328000000000003</v>
      </c>
      <c r="AJ3153">
        <v>1138.6054481421279</v>
      </c>
      <c r="AK3153"/>
      <c r="AL3153">
        <v>22462.744140625</v>
      </c>
      <c r="AM3153">
        <v>15921.6904296875</v>
      </c>
      <c r="AN3153">
        <v>6541.0546875</v>
      </c>
      <c r="AO3153" s="5" t="s">
        <v>1414</v>
      </c>
    </row>
    <row r="3154" spans="1:41" ht="15" x14ac:dyDescent="0.25">
      <c r="A3154">
        <v>2022</v>
      </c>
      <c r="B3154" s="5" t="s">
        <v>1808</v>
      </c>
      <c r="C3154" s="5" t="s">
        <v>363</v>
      </c>
      <c r="D3154" s="5" t="s">
        <v>91</v>
      </c>
      <c r="E3154" s="5" t="s">
        <v>111</v>
      </c>
      <c r="F3154" s="5" t="s">
        <v>112</v>
      </c>
      <c r="G3154" s="5" t="s">
        <v>94</v>
      </c>
      <c r="H3154" s="5" t="s">
        <v>319</v>
      </c>
      <c r="I3154">
        <v>438.30769357494057</v>
      </c>
      <c r="J3154"/>
      <c r="K3154"/>
      <c r="L3154"/>
      <c r="M3154">
        <v>1100.0608015348805</v>
      </c>
      <c r="N3154"/>
      <c r="O3154"/>
      <c r="P3154"/>
      <c r="Q3154"/>
      <c r="R3154">
        <v>257.8280550440827</v>
      </c>
      <c r="S3154"/>
      <c r="T3154"/>
      <c r="U3154"/>
      <c r="V3154"/>
      <c r="W3154"/>
      <c r="X3154"/>
      <c r="Y3154"/>
      <c r="Z3154"/>
      <c r="AA3154"/>
      <c r="AB3154"/>
      <c r="AC3154"/>
      <c r="AD3154"/>
      <c r="AE3154"/>
      <c r="AF3154"/>
      <c r="AG3154"/>
      <c r="AH3154"/>
      <c r="AI3154"/>
      <c r="AJ3154"/>
      <c r="AK3154"/>
      <c r="AL3154">
        <v>1796.196533203125</v>
      </c>
      <c r="AM3154">
        <v>696.1357421875</v>
      </c>
      <c r="AN3154">
        <v>1100.060791015625</v>
      </c>
      <c r="AO3154" s="5" t="s">
        <v>3539</v>
      </c>
    </row>
    <row r="3155" spans="1:41" ht="15" x14ac:dyDescent="0.25">
      <c r="A3155">
        <v>2022</v>
      </c>
      <c r="B3155" s="5" t="s">
        <v>1808</v>
      </c>
      <c r="C3155" s="5" t="s">
        <v>363</v>
      </c>
      <c r="D3155" s="5" t="s">
        <v>91</v>
      </c>
      <c r="E3155" s="5" t="s">
        <v>111</v>
      </c>
      <c r="F3155" s="5" t="s">
        <v>112</v>
      </c>
      <c r="G3155" s="5" t="s">
        <v>97</v>
      </c>
      <c r="H3155" s="5" t="s">
        <v>319</v>
      </c>
      <c r="I3155">
        <v>488.19140875094388</v>
      </c>
      <c r="J3155"/>
      <c r="K3155"/>
      <c r="L3155"/>
      <c r="M3155">
        <v>1246.365532998896</v>
      </c>
      <c r="N3155"/>
      <c r="O3155"/>
      <c r="P3155"/>
      <c r="Q3155"/>
      <c r="R3155">
        <v>291.80393074671957</v>
      </c>
      <c r="S3155"/>
      <c r="T3155"/>
      <c r="U3155"/>
      <c r="V3155"/>
      <c r="W3155"/>
      <c r="X3155"/>
      <c r="Y3155"/>
      <c r="Z3155"/>
      <c r="AA3155"/>
      <c r="AB3155"/>
      <c r="AC3155"/>
      <c r="AD3155"/>
      <c r="AE3155"/>
      <c r="AF3155"/>
      <c r="AG3155"/>
      <c r="AH3155"/>
      <c r="AI3155"/>
      <c r="AJ3155"/>
      <c r="AK3155"/>
      <c r="AL3155">
        <v>2026.36083984375</v>
      </c>
      <c r="AM3155">
        <v>779.995361328125</v>
      </c>
      <c r="AN3155">
        <v>1246.365478515625</v>
      </c>
      <c r="AO3155" s="5" t="s">
        <v>3540</v>
      </c>
    </row>
    <row r="3156" spans="1:41" ht="15" x14ac:dyDescent="0.25">
      <c r="A3156">
        <v>2022</v>
      </c>
      <c r="B3156" s="5" t="s">
        <v>803</v>
      </c>
      <c r="C3156" s="5" t="s">
        <v>363</v>
      </c>
      <c r="D3156" s="5" t="s">
        <v>91</v>
      </c>
      <c r="E3156" s="5" t="s">
        <v>111</v>
      </c>
      <c r="F3156" s="5" t="s">
        <v>112</v>
      </c>
      <c r="G3156" s="5" t="s">
        <v>97</v>
      </c>
      <c r="H3156" s="5" t="s">
        <v>319</v>
      </c>
      <c r="I3156">
        <v>412.22811050637517</v>
      </c>
      <c r="J3156"/>
      <c r="K3156"/>
      <c r="L3156"/>
      <c r="M3156">
        <v>1140.5154697056</v>
      </c>
      <c r="N3156">
        <v>165.6650214000673</v>
      </c>
      <c r="O3156"/>
      <c r="P3156">
        <v>952.48356000000001</v>
      </c>
      <c r="Q3156">
        <v>0</v>
      </c>
      <c r="R3156">
        <v>328.72325235466423</v>
      </c>
      <c r="S3156">
        <v>3136.970979102869</v>
      </c>
      <c r="T3156">
        <v>1508.8758144999999</v>
      </c>
      <c r="U3156">
        <v>65.162623106200002</v>
      </c>
      <c r="V3156">
        <v>546</v>
      </c>
      <c r="W3156"/>
      <c r="X3156">
        <v>140.4621814448</v>
      </c>
      <c r="Y3156">
        <v>2918</v>
      </c>
      <c r="Z3156"/>
      <c r="AA3156">
        <v>10963.133716898479</v>
      </c>
      <c r="AB3156">
        <v>0</v>
      </c>
      <c r="AC3156">
        <v>258.48570999999998</v>
      </c>
      <c r="AD3156">
        <v>0</v>
      </c>
      <c r="AE3156">
        <v>281.54060481599998</v>
      </c>
      <c r="AF3156"/>
      <c r="AG3156"/>
      <c r="AH3156"/>
      <c r="AI3156">
        <v>64.398825089049609</v>
      </c>
      <c r="AJ3156">
        <v>1282.25466606691</v>
      </c>
      <c r="AK3156"/>
      <c r="AL3156">
        <v>24164.900390625</v>
      </c>
      <c r="AM3156">
        <v>18173.677734375</v>
      </c>
      <c r="AN3156">
        <v>5991.2236328125</v>
      </c>
      <c r="AO3156" s="5" t="s">
        <v>1415</v>
      </c>
    </row>
    <row r="3157" spans="1:41" ht="15" x14ac:dyDescent="0.25">
      <c r="A3157">
        <v>2022</v>
      </c>
      <c r="B3157" s="5" t="s">
        <v>803</v>
      </c>
      <c r="C3157" s="5" t="s">
        <v>363</v>
      </c>
      <c r="D3157" s="5" t="s">
        <v>91</v>
      </c>
      <c r="E3157" s="5" t="s">
        <v>111</v>
      </c>
      <c r="F3157" s="5" t="s">
        <v>111</v>
      </c>
      <c r="G3157" s="5" t="s">
        <v>94</v>
      </c>
      <c r="H3157" s="5" t="s">
        <v>319</v>
      </c>
      <c r="I3157"/>
      <c r="J3157"/>
      <c r="K3157"/>
      <c r="L3157">
        <v>325</v>
      </c>
      <c r="M3157"/>
      <c r="N3157"/>
      <c r="O3157"/>
      <c r="P3157"/>
      <c r="Q3157"/>
      <c r="R3157"/>
      <c r="S3157"/>
      <c r="T3157"/>
      <c r="U3157"/>
      <c r="V3157"/>
      <c r="W3157"/>
      <c r="X3157"/>
      <c r="Y3157"/>
      <c r="Z3157"/>
      <c r="AA3157"/>
      <c r="AB3157"/>
      <c r="AC3157"/>
      <c r="AD3157"/>
      <c r="AE3157"/>
      <c r="AF3157">
        <v>6097.6313440000004</v>
      </c>
      <c r="AG3157">
        <v>11023</v>
      </c>
      <c r="AH3157">
        <v>1901.9548</v>
      </c>
      <c r="AI3157"/>
      <c r="AJ3157"/>
      <c r="AK3157"/>
      <c r="AL3157">
        <v>19347.5859375</v>
      </c>
      <c r="AM3157">
        <v>17445.630859375</v>
      </c>
      <c r="AN3157">
        <v>1901.954833984375</v>
      </c>
      <c r="AO3157" s="5" t="s">
        <v>1416</v>
      </c>
    </row>
    <row r="3158" spans="1:41" ht="15" x14ac:dyDescent="0.25">
      <c r="A3158">
        <v>2022</v>
      </c>
      <c r="B3158" s="5" t="s">
        <v>1807</v>
      </c>
      <c r="C3158" s="5" t="s">
        <v>363</v>
      </c>
      <c r="D3158" s="5" t="s">
        <v>91</v>
      </c>
      <c r="E3158" s="5" t="s">
        <v>111</v>
      </c>
      <c r="F3158" s="5" t="s">
        <v>111</v>
      </c>
      <c r="G3158" s="5" t="s">
        <v>94</v>
      </c>
      <c r="H3158" s="5" t="s">
        <v>319</v>
      </c>
      <c r="I3158">
        <v>392.99278570635698</v>
      </c>
      <c r="J3158"/>
      <c r="K3158"/>
      <c r="L3158"/>
      <c r="M3158">
        <v>1067.7653697560038</v>
      </c>
      <c r="N3158">
        <v>10.575352402676904</v>
      </c>
      <c r="O3158"/>
      <c r="P3158">
        <v>613.37043935526037</v>
      </c>
      <c r="Q3158">
        <v>219.86157645165284</v>
      </c>
      <c r="R3158">
        <v>618.65811555659889</v>
      </c>
      <c r="S3158">
        <v>3630.1016395855313</v>
      </c>
      <c r="T3158">
        <v>1586.3028604015356</v>
      </c>
      <c r="U3158"/>
      <c r="V3158">
        <v>453.68261807483913</v>
      </c>
      <c r="W3158">
        <v>0</v>
      </c>
      <c r="X3158">
        <v>116.32887642944594</v>
      </c>
      <c r="Y3158">
        <v>2195.4431587957251</v>
      </c>
      <c r="Z3158"/>
      <c r="AA3158">
        <v>4635.3541503273555</v>
      </c>
      <c r="AB3158"/>
      <c r="AC3158">
        <v>205.47909718401223</v>
      </c>
      <c r="AD3158">
        <v>423.01409610707611</v>
      </c>
      <c r="AE3158">
        <v>317.2605720803071</v>
      </c>
      <c r="AF3158">
        <v>5366.9913443585283</v>
      </c>
      <c r="AG3158">
        <v>7461.9686553288229</v>
      </c>
      <c r="AH3158">
        <v>3662.2445370470114</v>
      </c>
      <c r="AI3158">
        <v>932.74608191610287</v>
      </c>
      <c r="AJ3158">
        <v>457.09136610632351</v>
      </c>
      <c r="AK3158"/>
      <c r="AL3158">
        <v>34367.234375</v>
      </c>
      <c r="AM3158">
        <v>22948.73046875</v>
      </c>
      <c r="AN3158">
        <v>11418.50390625</v>
      </c>
      <c r="AO3158" s="5" t="s">
        <v>3543</v>
      </c>
    </row>
    <row r="3159" spans="1:41" ht="15" x14ac:dyDescent="0.25">
      <c r="A3159">
        <v>2022</v>
      </c>
      <c r="B3159" s="5" t="s">
        <v>1808</v>
      </c>
      <c r="C3159" s="5" t="s">
        <v>363</v>
      </c>
      <c r="D3159" s="5" t="s">
        <v>91</v>
      </c>
      <c r="E3159" s="5" t="s">
        <v>111</v>
      </c>
      <c r="F3159" s="5" t="s">
        <v>111</v>
      </c>
      <c r="G3159" s="5" t="s">
        <v>94</v>
      </c>
      <c r="H3159" s="5" t="s">
        <v>319</v>
      </c>
      <c r="I3159"/>
      <c r="J3159"/>
      <c r="K3159"/>
      <c r="L3159">
        <v>585.78534106015593</v>
      </c>
      <c r="M3159"/>
      <c r="N3159">
        <v>30.939366605289923</v>
      </c>
      <c r="O3159"/>
      <c r="P3159">
        <v>598.16108770227186</v>
      </c>
      <c r="Q3159">
        <v>0</v>
      </c>
      <c r="R3159"/>
      <c r="S3159"/>
      <c r="T3159">
        <v>1546.9683302644962</v>
      </c>
      <c r="U3159">
        <v>82.504977614106465</v>
      </c>
      <c r="V3159"/>
      <c r="W3159"/>
      <c r="X3159">
        <v>116.53828087992538</v>
      </c>
      <c r="Y3159">
        <v>1902.7710462253303</v>
      </c>
      <c r="Z3159">
        <v>0</v>
      </c>
      <c r="AA3159">
        <v>4592.8476316147035</v>
      </c>
      <c r="AB3159"/>
      <c r="AC3159">
        <v>202.93130556409662</v>
      </c>
      <c r="AD3159">
        <v>0</v>
      </c>
      <c r="AE3159">
        <v>257.8280550440827</v>
      </c>
      <c r="AF3159">
        <v>5974.9369639083561</v>
      </c>
      <c r="AG3159">
        <v>11466.363946890133</v>
      </c>
      <c r="AH3159">
        <v>1952.9959513479178</v>
      </c>
      <c r="AI3159">
        <v>60.154379178445026</v>
      </c>
      <c r="AJ3159">
        <v>1701.5128136681537</v>
      </c>
      <c r="AK3159"/>
      <c r="AL3159">
        <v>31073.240234375</v>
      </c>
      <c r="AM3159">
        <v>27396.58203125</v>
      </c>
      <c r="AN3159">
        <v>3676.656982421875</v>
      </c>
      <c r="AO3159" s="5" t="s">
        <v>3542</v>
      </c>
    </row>
    <row r="3160" spans="1:41" ht="15" x14ac:dyDescent="0.25">
      <c r="A3160">
        <v>2022</v>
      </c>
      <c r="B3160" s="5" t="s">
        <v>1806</v>
      </c>
      <c r="C3160" s="5" t="s">
        <v>363</v>
      </c>
      <c r="D3160" s="5" t="s">
        <v>91</v>
      </c>
      <c r="E3160" s="5" t="s">
        <v>111</v>
      </c>
      <c r="F3160" s="5" t="s">
        <v>111</v>
      </c>
      <c r="G3160" s="5" t="s">
        <v>94</v>
      </c>
      <c r="H3160" s="5" t="s">
        <v>319</v>
      </c>
      <c r="I3160">
        <v>337.44500308307994</v>
      </c>
      <c r="J3160"/>
      <c r="K3160">
        <v>74.987778462906661</v>
      </c>
      <c r="L3160">
        <v>233.53336721305214</v>
      </c>
      <c r="M3160">
        <v>88.914080177446465</v>
      </c>
      <c r="N3160">
        <v>10.712539780415236</v>
      </c>
      <c r="O3160"/>
      <c r="P3160">
        <v>632.03984704449897</v>
      </c>
      <c r="Q3160">
        <v>246.38841494955045</v>
      </c>
      <c r="R3160">
        <v>433.8578611068171</v>
      </c>
      <c r="S3160">
        <v>2356.7587516913522</v>
      </c>
      <c r="T3160">
        <v>893.42581768663069</v>
      </c>
      <c r="U3160">
        <v>0</v>
      </c>
      <c r="V3160"/>
      <c r="W3160">
        <v>203.53825582788949</v>
      </c>
      <c r="X3160">
        <v>117.8379375845676</v>
      </c>
      <c r="Y3160">
        <v>3433.3689996230833</v>
      </c>
      <c r="Z3160">
        <v>0</v>
      </c>
      <c r="AA3160">
        <v>4626.3181687309061</v>
      </c>
      <c r="AB3160">
        <v>0</v>
      </c>
      <c r="AC3160">
        <v>256.36861337295716</v>
      </c>
      <c r="AD3160">
        <v>0</v>
      </c>
      <c r="AE3160">
        <v>267.81349451038091</v>
      </c>
      <c r="AF3160">
        <v>3542.1451998073981</v>
      </c>
      <c r="AG3160">
        <v>8376.4787314703954</v>
      </c>
      <c r="AH3160">
        <v>3554.4206991417755</v>
      </c>
      <c r="AI3160"/>
      <c r="AJ3160">
        <v>1088.394041690188</v>
      </c>
      <c r="AK3160"/>
      <c r="AL3160">
        <v>30774.74609375</v>
      </c>
      <c r="AM3160">
        <v>23484.865234375</v>
      </c>
      <c r="AN3160">
        <v>7289.88330078125</v>
      </c>
      <c r="AO3160" s="5" t="s">
        <v>3541</v>
      </c>
    </row>
    <row r="3161" spans="1:41" ht="15" x14ac:dyDescent="0.25">
      <c r="A3161">
        <v>2022</v>
      </c>
      <c r="B3161" s="5" t="s">
        <v>1807</v>
      </c>
      <c r="C3161" s="5" t="s">
        <v>363</v>
      </c>
      <c r="D3161" s="5" t="s">
        <v>91</v>
      </c>
      <c r="E3161" s="5" t="s">
        <v>111</v>
      </c>
      <c r="F3161" s="5" t="s">
        <v>111</v>
      </c>
      <c r="G3161" s="5" t="s">
        <v>97</v>
      </c>
      <c r="H3161" s="5" t="s">
        <v>319</v>
      </c>
      <c r="I3161">
        <v>379.04424</v>
      </c>
      <c r="J3161"/>
      <c r="K3161">
        <v>0</v>
      </c>
      <c r="L3161">
        <v>0</v>
      </c>
      <c r="M3161">
        <v>1215.067615903017</v>
      </c>
      <c r="N3161">
        <v>12</v>
      </c>
      <c r="O3161">
        <v>0</v>
      </c>
      <c r="P3161">
        <v>658.93607876522401</v>
      </c>
      <c r="Q3161">
        <v>239.3674609386955</v>
      </c>
      <c r="R3161">
        <v>719.6216587767799</v>
      </c>
      <c r="S3161">
        <v>3943</v>
      </c>
      <c r="T3161">
        <v>1699.517751119439</v>
      </c>
      <c r="U3161">
        <v>0</v>
      </c>
      <c r="V3161">
        <v>503</v>
      </c>
      <c r="W3161">
        <v>0</v>
      </c>
      <c r="X3161">
        <v>130.99797039590001</v>
      </c>
      <c r="Y3161">
        <v>2598</v>
      </c>
      <c r="Z3161">
        <v>0</v>
      </c>
      <c r="AA3161">
        <v>5224.5622419223164</v>
      </c>
      <c r="AB3161"/>
      <c r="AC3161">
        <v>234.8</v>
      </c>
      <c r="AD3161">
        <v>483.57062815898081</v>
      </c>
      <c r="AE3161">
        <v>344.60570029478401</v>
      </c>
      <c r="AF3161">
        <v>4849.4062831149649</v>
      </c>
      <c r="AG3161">
        <v>8740</v>
      </c>
      <c r="AH3161">
        <v>4006.0311882976389</v>
      </c>
      <c r="AI3161">
        <v>1013.140758866665</v>
      </c>
      <c r="AJ3161">
        <v>500</v>
      </c>
      <c r="AK3161"/>
      <c r="AL3161">
        <v>37494.66796875</v>
      </c>
      <c r="AM3161">
        <v>25003.34375</v>
      </c>
      <c r="AN3161">
        <v>12491.3251953125</v>
      </c>
      <c r="AO3161" s="5" t="s">
        <v>3544</v>
      </c>
    </row>
    <row r="3162" spans="1:41" ht="15" x14ac:dyDescent="0.25">
      <c r="A3162">
        <v>2022</v>
      </c>
      <c r="B3162" s="5" t="s">
        <v>1806</v>
      </c>
      <c r="C3162" s="5" t="s">
        <v>363</v>
      </c>
      <c r="D3162" s="5" t="s">
        <v>91</v>
      </c>
      <c r="E3162" s="5" t="s">
        <v>111</v>
      </c>
      <c r="F3162" s="5" t="s">
        <v>111</v>
      </c>
      <c r="G3162" s="5" t="s">
        <v>97</v>
      </c>
      <c r="H3162" s="5" t="s">
        <v>319</v>
      </c>
      <c r="I3162">
        <v>371.7</v>
      </c>
      <c r="J3162"/>
      <c r="K3162">
        <v>70</v>
      </c>
      <c r="L3162">
        <v>260.53017995966383</v>
      </c>
      <c r="M3162">
        <v>99.599999999999937</v>
      </c>
      <c r="N3162">
        <v>12.48862969947665</v>
      </c>
      <c r="O3162">
        <v>420</v>
      </c>
      <c r="P3162">
        <v>715.67000000000007</v>
      </c>
      <c r="Q3162">
        <v>281.88528545707487</v>
      </c>
      <c r="R3162">
        <v>487.57095590014188</v>
      </c>
      <c r="S3162">
        <v>2680</v>
      </c>
      <c r="T3162">
        <v>896</v>
      </c>
      <c r="U3162"/>
      <c r="V3162">
        <v>356</v>
      </c>
      <c r="W3162">
        <v>240</v>
      </c>
      <c r="X3162">
        <v>143</v>
      </c>
      <c r="Y3162">
        <v>4059.9981108473089</v>
      </c>
      <c r="Z3162">
        <v>0</v>
      </c>
      <c r="AA3162">
        <v>5256.2724031649914</v>
      </c>
      <c r="AB3162"/>
      <c r="AC3162">
        <v>298.87329</v>
      </c>
      <c r="AD3162">
        <v>400</v>
      </c>
      <c r="AE3162">
        <v>306.12802038626381</v>
      </c>
      <c r="AF3162">
        <v>3951.6225769449852</v>
      </c>
      <c r="AG3162">
        <v>9561.2524673534681</v>
      </c>
      <c r="AH3162">
        <v>3945.8793135579999</v>
      </c>
      <c r="AI3162">
        <v>882</v>
      </c>
      <c r="AJ3162">
        <v>1241.2622799858379</v>
      </c>
      <c r="AK3162"/>
      <c r="AL3162">
        <v>36937.734375</v>
      </c>
      <c r="AM3162">
        <v>27161.25390625</v>
      </c>
      <c r="AN3162">
        <v>9776.4794921875</v>
      </c>
      <c r="AO3162" s="5" t="s">
        <v>3546</v>
      </c>
    </row>
    <row r="3163" spans="1:41" ht="15" x14ac:dyDescent="0.25">
      <c r="A3163">
        <v>2022</v>
      </c>
      <c r="B3163" s="5" t="s">
        <v>1808</v>
      </c>
      <c r="C3163" s="5" t="s">
        <v>363</v>
      </c>
      <c r="D3163" s="5" t="s">
        <v>91</v>
      </c>
      <c r="E3163" s="5" t="s">
        <v>111</v>
      </c>
      <c r="F3163" s="5" t="s">
        <v>111</v>
      </c>
      <c r="G3163" s="5" t="s">
        <v>97</v>
      </c>
      <c r="H3163" s="5" t="s">
        <v>319</v>
      </c>
      <c r="I3163"/>
      <c r="J3163"/>
      <c r="K3163">
        <v>0</v>
      </c>
      <c r="L3163">
        <v>665.24160000000006</v>
      </c>
      <c r="M3163"/>
      <c r="N3163">
        <v>34.146893129927307</v>
      </c>
      <c r="O3163">
        <v>0</v>
      </c>
      <c r="P3163">
        <v>666.23768723658225</v>
      </c>
      <c r="Q3163">
        <v>0</v>
      </c>
      <c r="R3163"/>
      <c r="S3163">
        <v>4131</v>
      </c>
      <c r="T3163">
        <v>1640.16489591396</v>
      </c>
      <c r="U3163">
        <v>90.993923476531208</v>
      </c>
      <c r="V3163"/>
      <c r="W3163">
        <v>0</v>
      </c>
      <c r="X3163">
        <v>125</v>
      </c>
      <c r="Y3163">
        <v>2189</v>
      </c>
      <c r="Z3163">
        <v>0</v>
      </c>
      <c r="AA3163">
        <v>5130.0332867395337</v>
      </c>
      <c r="AB3163"/>
      <c r="AC3163">
        <v>221.4605</v>
      </c>
      <c r="AD3163"/>
      <c r="AE3163">
        <v>286.3635417336676</v>
      </c>
      <c r="AF3163">
        <v>6654.9434024702623</v>
      </c>
      <c r="AG3163">
        <v>13409.450250603841</v>
      </c>
      <c r="AH3163">
        <v>2212.8623308116348</v>
      </c>
      <c r="AI3163">
        <v>65.686801590830598</v>
      </c>
      <c r="AJ3163">
        <v>1899.9703219205801</v>
      </c>
      <c r="AK3163"/>
      <c r="AL3163">
        <v>39422.5546875</v>
      </c>
      <c r="AM3163">
        <v>31247.841796875</v>
      </c>
      <c r="AN3163">
        <v>8174.71435546875</v>
      </c>
      <c r="AO3163" s="5" t="s">
        <v>3545</v>
      </c>
    </row>
    <row r="3164" spans="1:41" ht="15" x14ac:dyDescent="0.25">
      <c r="A3164">
        <v>2022</v>
      </c>
      <c r="B3164" s="5" t="s">
        <v>803</v>
      </c>
      <c r="C3164" s="5" t="s">
        <v>363</v>
      </c>
      <c r="D3164" s="5" t="s">
        <v>91</v>
      </c>
      <c r="E3164" s="5" t="s">
        <v>111</v>
      </c>
      <c r="F3164" s="5" t="s">
        <v>111</v>
      </c>
      <c r="G3164" s="5" t="s">
        <v>97</v>
      </c>
      <c r="H3164" s="5" t="s">
        <v>319</v>
      </c>
      <c r="I3164"/>
      <c r="J3164"/>
      <c r="K3164"/>
      <c r="L3164">
        <v>364.20865495560008</v>
      </c>
      <c r="M3164"/>
      <c r="N3164"/>
      <c r="O3164">
        <v>0</v>
      </c>
      <c r="P3164"/>
      <c r="Q3164"/>
      <c r="R3164"/>
      <c r="S3164"/>
      <c r="T3164"/>
      <c r="U3164"/>
      <c r="V3164"/>
      <c r="W3164"/>
      <c r="X3164"/>
      <c r="Y3164"/>
      <c r="Z3164"/>
      <c r="AA3164"/>
      <c r="AB3164"/>
      <c r="AC3164"/>
      <c r="AD3164"/>
      <c r="AE3164"/>
      <c r="AF3164">
        <v>6833.2618775795336</v>
      </c>
      <c r="AG3164">
        <v>12522</v>
      </c>
      <c r="AH3164">
        <v>2173.6023341461141</v>
      </c>
      <c r="AI3164"/>
      <c r="AJ3164"/>
      <c r="AK3164"/>
      <c r="AL3164">
        <v>21893.072265625</v>
      </c>
      <c r="AM3164">
        <v>19719.470703125</v>
      </c>
      <c r="AN3164">
        <v>2173.602294921875</v>
      </c>
      <c r="AO3164" s="5" t="s">
        <v>1417</v>
      </c>
    </row>
    <row r="3165" spans="1:41" ht="15" x14ac:dyDescent="0.25">
      <c r="A3165">
        <v>2022</v>
      </c>
      <c r="B3165" s="5" t="s">
        <v>1807</v>
      </c>
      <c r="C3165" s="5" t="s">
        <v>363</v>
      </c>
      <c r="D3165" s="5" t="s">
        <v>91</v>
      </c>
      <c r="E3165" s="5" t="s">
        <v>115</v>
      </c>
      <c r="F3165" s="5" t="s">
        <v>417</v>
      </c>
      <c r="G3165" s="5" t="s">
        <v>94</v>
      </c>
      <c r="H3165" s="5" t="s">
        <v>319</v>
      </c>
      <c r="I3165">
        <v>0</v>
      </c>
      <c r="J3165"/>
      <c r="K3165">
        <v>37.013733409369159</v>
      </c>
      <c r="L3165"/>
      <c r="M3165">
        <v>115.00695737911133</v>
      </c>
      <c r="N3165">
        <v>0</v>
      </c>
      <c r="O3165">
        <v>37.013733409369159</v>
      </c>
      <c r="P3165">
        <v>0</v>
      </c>
      <c r="Q3165">
        <v>0</v>
      </c>
      <c r="R3165">
        <v>204.92579421753658</v>
      </c>
      <c r="S3165">
        <v>0</v>
      </c>
      <c r="T3165">
        <v>0</v>
      </c>
      <c r="U3165"/>
      <c r="V3165">
        <v>0</v>
      </c>
      <c r="W3165">
        <v>52.876762013384514</v>
      </c>
      <c r="X3165">
        <v>0</v>
      </c>
      <c r="Y3165">
        <v>0</v>
      </c>
      <c r="Z3165">
        <v>0</v>
      </c>
      <c r="AA3165">
        <v>0</v>
      </c>
      <c r="AB3165"/>
      <c r="AC3165"/>
      <c r="AD3165">
        <v>0</v>
      </c>
      <c r="AE3165"/>
      <c r="AF3165">
        <v>0</v>
      </c>
      <c r="AG3165">
        <v>0</v>
      </c>
      <c r="AH3165">
        <v>0</v>
      </c>
      <c r="AI3165">
        <v>0</v>
      </c>
      <c r="AJ3165">
        <v>0</v>
      </c>
      <c r="AK3165">
        <v>0</v>
      </c>
      <c r="AL3165">
        <v>446.83697509765625</v>
      </c>
      <c r="AM3165">
        <v>204.92579650878906</v>
      </c>
      <c r="AN3165">
        <v>241.91117858886719</v>
      </c>
      <c r="AO3165" s="5" t="s">
        <v>3549</v>
      </c>
    </row>
    <row r="3166" spans="1:41" ht="15" x14ac:dyDescent="0.25">
      <c r="A3166">
        <v>2022</v>
      </c>
      <c r="B3166" s="5" t="s">
        <v>1806</v>
      </c>
      <c r="C3166" s="5" t="s">
        <v>363</v>
      </c>
      <c r="D3166" s="5" t="s">
        <v>91</v>
      </c>
      <c r="E3166" s="5" t="s">
        <v>115</v>
      </c>
      <c r="F3166" s="5" t="s">
        <v>417</v>
      </c>
      <c r="G3166" s="5" t="s">
        <v>94</v>
      </c>
      <c r="H3166" s="5" t="s">
        <v>319</v>
      </c>
      <c r="I3166">
        <v>0</v>
      </c>
      <c r="J3166">
        <v>0</v>
      </c>
      <c r="K3166">
        <v>37.493889231453331</v>
      </c>
      <c r="L3166"/>
      <c r="M3166">
        <v>96.41285802373713</v>
      </c>
      <c r="N3166">
        <v>0</v>
      </c>
      <c r="O3166">
        <v>37.493889231453331</v>
      </c>
      <c r="P3166">
        <v>0</v>
      </c>
      <c r="Q3166">
        <v>0</v>
      </c>
      <c r="R3166">
        <v>233.81939202518925</v>
      </c>
      <c r="S3166">
        <v>0</v>
      </c>
      <c r="T3166">
        <v>0</v>
      </c>
      <c r="U3166">
        <v>0</v>
      </c>
      <c r="V3166">
        <v>0</v>
      </c>
      <c r="W3166">
        <v>53.562698902076185</v>
      </c>
      <c r="X3166">
        <v>156.008261370106</v>
      </c>
      <c r="Y3166">
        <v>0</v>
      </c>
      <c r="Z3166">
        <v>0</v>
      </c>
      <c r="AA3166">
        <v>0</v>
      </c>
      <c r="AB3166">
        <v>0</v>
      </c>
      <c r="AC3166"/>
      <c r="AD3166">
        <v>0</v>
      </c>
      <c r="AE3166"/>
      <c r="AF3166">
        <v>0</v>
      </c>
      <c r="AG3166">
        <v>948.92759288139746</v>
      </c>
      <c r="AH3166">
        <v>0</v>
      </c>
      <c r="AI3166">
        <v>0</v>
      </c>
      <c r="AJ3166">
        <v>0</v>
      </c>
      <c r="AK3166"/>
      <c r="AL3166">
        <v>1563.7186279296875</v>
      </c>
      <c r="AM3166">
        <v>1182.7469482421875</v>
      </c>
      <c r="AN3166">
        <v>380.97161865234375</v>
      </c>
      <c r="AO3166" s="5" t="s">
        <v>3547</v>
      </c>
    </row>
    <row r="3167" spans="1:41" ht="15" x14ac:dyDescent="0.25">
      <c r="A3167">
        <v>2022</v>
      </c>
      <c r="B3167" s="5" t="s">
        <v>803</v>
      </c>
      <c r="C3167" s="5" t="s">
        <v>363</v>
      </c>
      <c r="D3167" s="5" t="s">
        <v>91</v>
      </c>
      <c r="E3167" s="5" t="s">
        <v>115</v>
      </c>
      <c r="F3167" s="5" t="s">
        <v>417</v>
      </c>
      <c r="G3167" s="5" t="s">
        <v>94</v>
      </c>
      <c r="H3167" s="5" t="s">
        <v>319</v>
      </c>
      <c r="I3167">
        <v>0</v>
      </c>
      <c r="J3167"/>
      <c r="K3167">
        <v>80</v>
      </c>
      <c r="L3167">
        <v>20</v>
      </c>
      <c r="M3167">
        <v>0</v>
      </c>
      <c r="N3167">
        <v>0</v>
      </c>
      <c r="O3167">
        <v>0</v>
      </c>
      <c r="P3167">
        <v>0</v>
      </c>
      <c r="Q3167">
        <v>0</v>
      </c>
      <c r="R3167">
        <v>299.4907673574001</v>
      </c>
      <c r="S3167">
        <v>0</v>
      </c>
      <c r="T3167">
        <v>50</v>
      </c>
      <c r="U3167">
        <v>0</v>
      </c>
      <c r="V3167">
        <v>0</v>
      </c>
      <c r="W3167">
        <v>50</v>
      </c>
      <c r="X3167">
        <v>0</v>
      </c>
      <c r="Y3167">
        <v>0</v>
      </c>
      <c r="Z3167">
        <v>0</v>
      </c>
      <c r="AA3167">
        <v>0</v>
      </c>
      <c r="AB3167">
        <v>0</v>
      </c>
      <c r="AC3167"/>
      <c r="AD3167">
        <v>0</v>
      </c>
      <c r="AE3167"/>
      <c r="AF3167">
        <v>61.112149534239997</v>
      </c>
      <c r="AG3167">
        <v>0</v>
      </c>
      <c r="AH3167">
        <v>0</v>
      </c>
      <c r="AI3167">
        <v>0</v>
      </c>
      <c r="AJ3167">
        <v>0</v>
      </c>
      <c r="AK3167"/>
      <c r="AL3167">
        <v>560.6029052734375</v>
      </c>
      <c r="AM3167">
        <v>380.6029052734375</v>
      </c>
      <c r="AN3167">
        <v>180</v>
      </c>
      <c r="AO3167" s="5" t="s">
        <v>1418</v>
      </c>
    </row>
    <row r="3168" spans="1:41" ht="15" x14ac:dyDescent="0.25">
      <c r="A3168">
        <v>2022</v>
      </c>
      <c r="B3168" s="5" t="s">
        <v>1808</v>
      </c>
      <c r="C3168" s="5" t="s">
        <v>363</v>
      </c>
      <c r="D3168" s="5" t="s">
        <v>91</v>
      </c>
      <c r="E3168" s="5" t="s">
        <v>115</v>
      </c>
      <c r="F3168" s="5" t="s">
        <v>417</v>
      </c>
      <c r="G3168" s="5" t="s">
        <v>94</v>
      </c>
      <c r="H3168" s="5" t="s">
        <v>319</v>
      </c>
      <c r="I3168">
        <v>0</v>
      </c>
      <c r="J3168"/>
      <c r="K3168">
        <v>36.09592770617158</v>
      </c>
      <c r="L3168"/>
      <c r="M3168">
        <v>112.15520394417598</v>
      </c>
      <c r="N3168">
        <v>0</v>
      </c>
      <c r="O3168">
        <v>0</v>
      </c>
      <c r="P3168">
        <v>0</v>
      </c>
      <c r="Q3168">
        <v>0</v>
      </c>
      <c r="R3168">
        <v>306.41715276292979</v>
      </c>
      <c r="S3168">
        <v>0</v>
      </c>
      <c r="T3168">
        <v>51.565611008816539</v>
      </c>
      <c r="U3168"/>
      <c r="V3168">
        <v>0</v>
      </c>
      <c r="W3168">
        <v>51.565611008816539</v>
      </c>
      <c r="X3168">
        <v>0</v>
      </c>
      <c r="Y3168">
        <v>0</v>
      </c>
      <c r="Z3168">
        <v>0</v>
      </c>
      <c r="AA3168">
        <v>0</v>
      </c>
      <c r="AB3168"/>
      <c r="AC3168">
        <v>0</v>
      </c>
      <c r="AD3168">
        <v>0</v>
      </c>
      <c r="AE3168"/>
      <c r="AF3168">
        <v>0</v>
      </c>
      <c r="AG3168">
        <v>0</v>
      </c>
      <c r="AH3168">
        <v>0</v>
      </c>
      <c r="AI3168">
        <v>0</v>
      </c>
      <c r="AJ3168">
        <v>0</v>
      </c>
      <c r="AK3168"/>
      <c r="AL3168">
        <v>557.79949951171875</v>
      </c>
      <c r="AM3168">
        <v>306.41714477539062</v>
      </c>
      <c r="AN3168">
        <v>251.38235473632812</v>
      </c>
      <c r="AO3168" s="5" t="s">
        <v>3548</v>
      </c>
    </row>
    <row r="3169" spans="1:41" ht="15" x14ac:dyDescent="0.25">
      <c r="A3169">
        <v>2022</v>
      </c>
      <c r="B3169" s="5" t="s">
        <v>1807</v>
      </c>
      <c r="C3169" s="5" t="s">
        <v>363</v>
      </c>
      <c r="D3169" s="5" t="s">
        <v>91</v>
      </c>
      <c r="E3169" s="5" t="s">
        <v>115</v>
      </c>
      <c r="F3169" s="5" t="s">
        <v>417</v>
      </c>
      <c r="G3169" s="5" t="s">
        <v>97</v>
      </c>
      <c r="H3169" s="5" t="s">
        <v>319</v>
      </c>
      <c r="I3169">
        <v>0</v>
      </c>
      <c r="J3169"/>
      <c r="K3169">
        <v>42.040520622753363</v>
      </c>
      <c r="L3169">
        <v>0</v>
      </c>
      <c r="M3169">
        <v>127.7812499999999</v>
      </c>
      <c r="N3169">
        <v>0</v>
      </c>
      <c r="O3169">
        <v>43.4</v>
      </c>
      <c r="P3169">
        <v>0</v>
      </c>
      <c r="Q3169">
        <v>0</v>
      </c>
      <c r="R3169">
        <v>238.36919980965041</v>
      </c>
      <c r="S3169">
        <v>0</v>
      </c>
      <c r="T3169">
        <v>0</v>
      </c>
      <c r="U3169"/>
      <c r="V3169">
        <v>0</v>
      </c>
      <c r="W3169">
        <v>57.434283382464002</v>
      </c>
      <c r="X3169">
        <v>0</v>
      </c>
      <c r="Y3169">
        <v>0</v>
      </c>
      <c r="Z3169">
        <v>0</v>
      </c>
      <c r="AA3169">
        <v>0</v>
      </c>
      <c r="AB3169">
        <v>0</v>
      </c>
      <c r="AC3169"/>
      <c r="AD3169">
        <v>0</v>
      </c>
      <c r="AE3169">
        <v>0</v>
      </c>
      <c r="AF3169">
        <v>0</v>
      </c>
      <c r="AG3169">
        <v>0</v>
      </c>
      <c r="AH3169">
        <v>0</v>
      </c>
      <c r="AI3169">
        <v>0</v>
      </c>
      <c r="AJ3169">
        <v>0</v>
      </c>
      <c r="AK3169">
        <v>0</v>
      </c>
      <c r="AL3169">
        <v>509.02523803710937</v>
      </c>
      <c r="AM3169">
        <v>238.36920166015625</v>
      </c>
      <c r="AN3169">
        <v>270.65603637695312</v>
      </c>
      <c r="AO3169" s="5" t="s">
        <v>3552</v>
      </c>
    </row>
    <row r="3170" spans="1:41" ht="15" x14ac:dyDescent="0.25">
      <c r="A3170">
        <v>2022</v>
      </c>
      <c r="B3170" s="5" t="s">
        <v>1806</v>
      </c>
      <c r="C3170" s="5" t="s">
        <v>363</v>
      </c>
      <c r="D3170" s="5" t="s">
        <v>91</v>
      </c>
      <c r="E3170" s="5" t="s">
        <v>115</v>
      </c>
      <c r="F3170" s="5" t="s">
        <v>417</v>
      </c>
      <c r="G3170" s="5" t="s">
        <v>97</v>
      </c>
      <c r="H3170" s="5" t="s">
        <v>319</v>
      </c>
      <c r="I3170"/>
      <c r="J3170">
        <v>0</v>
      </c>
      <c r="K3170">
        <v>43</v>
      </c>
      <c r="L3170">
        <v>0</v>
      </c>
      <c r="M3170">
        <v>107.9999999999999</v>
      </c>
      <c r="N3170">
        <v>0</v>
      </c>
      <c r="O3170">
        <v>43.4</v>
      </c>
      <c r="P3170">
        <v>0</v>
      </c>
      <c r="Q3170">
        <v>0</v>
      </c>
      <c r="R3170">
        <v>262.76703662087971</v>
      </c>
      <c r="S3170">
        <v>0</v>
      </c>
      <c r="T3170">
        <v>0</v>
      </c>
      <c r="U3170"/>
      <c r="V3170">
        <v>0</v>
      </c>
      <c r="W3170">
        <v>58.697328632107151</v>
      </c>
      <c r="X3170">
        <v>190.01599999999999</v>
      </c>
      <c r="Y3170">
        <v>0</v>
      </c>
      <c r="Z3170">
        <v>0</v>
      </c>
      <c r="AA3170">
        <v>0</v>
      </c>
      <c r="AB3170">
        <v>0</v>
      </c>
      <c r="AC3170"/>
      <c r="AD3170">
        <v>0</v>
      </c>
      <c r="AE3170">
        <v>0</v>
      </c>
      <c r="AF3170">
        <v>0</v>
      </c>
      <c r="AG3170">
        <v>1083.5301695305479</v>
      </c>
      <c r="AH3170">
        <v>0</v>
      </c>
      <c r="AI3170">
        <v>0</v>
      </c>
      <c r="AJ3170">
        <v>0</v>
      </c>
      <c r="AK3170"/>
      <c r="AL3170">
        <v>1789.4105224609375</v>
      </c>
      <c r="AM3170">
        <v>1346.2972412109375</v>
      </c>
      <c r="AN3170">
        <v>443.11331176757812</v>
      </c>
      <c r="AO3170" s="5" t="s">
        <v>3550</v>
      </c>
    </row>
    <row r="3171" spans="1:41" ht="15" x14ac:dyDescent="0.25">
      <c r="A3171">
        <v>2022</v>
      </c>
      <c r="B3171" s="5" t="s">
        <v>1808</v>
      </c>
      <c r="C3171" s="5" t="s">
        <v>363</v>
      </c>
      <c r="D3171" s="5" t="s">
        <v>91</v>
      </c>
      <c r="E3171" s="5" t="s">
        <v>115</v>
      </c>
      <c r="F3171" s="5" t="s">
        <v>417</v>
      </c>
      <c r="G3171" s="5" t="s">
        <v>97</v>
      </c>
      <c r="H3171" s="5" t="s">
        <v>319</v>
      </c>
      <c r="I3171">
        <v>0</v>
      </c>
      <c r="J3171"/>
      <c r="K3171">
        <v>41.015142070978889</v>
      </c>
      <c r="L3171">
        <v>0</v>
      </c>
      <c r="M3171">
        <v>125.0624999999999</v>
      </c>
      <c r="N3171">
        <v>0</v>
      </c>
      <c r="O3171">
        <v>0</v>
      </c>
      <c r="P3171">
        <v>0</v>
      </c>
      <c r="Q3171">
        <v>0</v>
      </c>
      <c r="R3171">
        <v>346.79596682817652</v>
      </c>
      <c r="S3171">
        <v>0</v>
      </c>
      <c r="T3171">
        <v>54.672163197131987</v>
      </c>
      <c r="U3171"/>
      <c r="V3171">
        <v>0</v>
      </c>
      <c r="W3171">
        <v>56.529207731619657</v>
      </c>
      <c r="X3171">
        <v>0</v>
      </c>
      <c r="Y3171">
        <v>0</v>
      </c>
      <c r="Z3171">
        <v>0</v>
      </c>
      <c r="AA3171">
        <v>0</v>
      </c>
      <c r="AB3171">
        <v>99</v>
      </c>
      <c r="AC3171">
        <v>0</v>
      </c>
      <c r="AD3171">
        <v>0</v>
      </c>
      <c r="AE3171">
        <v>0</v>
      </c>
      <c r="AF3171">
        <v>0</v>
      </c>
      <c r="AG3171">
        <v>0</v>
      </c>
      <c r="AH3171">
        <v>0</v>
      </c>
      <c r="AI3171">
        <v>0</v>
      </c>
      <c r="AJ3171">
        <v>0</v>
      </c>
      <c r="AK3171"/>
      <c r="AL3171">
        <v>723.07501220703125</v>
      </c>
      <c r="AM3171">
        <v>346.79595947265625</v>
      </c>
      <c r="AN3171">
        <v>376.27902221679687</v>
      </c>
      <c r="AO3171" s="5" t="s">
        <v>3551</v>
      </c>
    </row>
    <row r="3172" spans="1:41" ht="15" x14ac:dyDescent="0.25">
      <c r="A3172">
        <v>2022</v>
      </c>
      <c r="B3172" s="5" t="s">
        <v>803</v>
      </c>
      <c r="C3172" s="5" t="s">
        <v>363</v>
      </c>
      <c r="D3172" s="5" t="s">
        <v>91</v>
      </c>
      <c r="E3172" s="5" t="s">
        <v>115</v>
      </c>
      <c r="F3172" s="5" t="s">
        <v>417</v>
      </c>
      <c r="G3172" s="5" t="s">
        <v>97</v>
      </c>
      <c r="H3172" s="5" t="s">
        <v>319</v>
      </c>
      <c r="I3172">
        <v>0</v>
      </c>
      <c r="J3172"/>
      <c r="K3172">
        <v>87.031544022521288</v>
      </c>
      <c r="L3172">
        <v>22.41284030496001</v>
      </c>
      <c r="M3172">
        <v>0</v>
      </c>
      <c r="N3172">
        <v>0</v>
      </c>
      <c r="O3172">
        <v>0</v>
      </c>
      <c r="P3172">
        <v>0</v>
      </c>
      <c r="Q3172">
        <v>0</v>
      </c>
      <c r="R3172">
        <v>328.16526365306208</v>
      </c>
      <c r="S3172">
        <v>0</v>
      </c>
      <c r="T3172">
        <v>52.030200499999999</v>
      </c>
      <c r="U3172">
        <v>0</v>
      </c>
      <c r="V3172">
        <v>0</v>
      </c>
      <c r="W3172">
        <v>55.475179324455013</v>
      </c>
      <c r="X3172">
        <v>0</v>
      </c>
      <c r="Y3172">
        <v>0</v>
      </c>
      <c r="Z3172"/>
      <c r="AA3172">
        <v>0</v>
      </c>
      <c r="AB3172">
        <v>0</v>
      </c>
      <c r="AC3172"/>
      <c r="AD3172">
        <v>0</v>
      </c>
      <c r="AE3172"/>
      <c r="AF3172">
        <v>68.484842410187866</v>
      </c>
      <c r="AG3172">
        <v>0</v>
      </c>
      <c r="AH3172">
        <v>0</v>
      </c>
      <c r="AI3172">
        <v>0</v>
      </c>
      <c r="AJ3172">
        <v>0</v>
      </c>
      <c r="AK3172"/>
      <c r="AL3172">
        <v>613.59991455078125</v>
      </c>
      <c r="AM3172">
        <v>419.06292724609375</v>
      </c>
      <c r="AN3172">
        <v>194.53692626953125</v>
      </c>
      <c r="AO3172" s="5" t="s">
        <v>1419</v>
      </c>
    </row>
    <row r="3173" spans="1:41" ht="15" x14ac:dyDescent="0.25">
      <c r="A3173">
        <v>2022</v>
      </c>
      <c r="B3173" s="5" t="s">
        <v>803</v>
      </c>
      <c r="C3173" s="5" t="s">
        <v>363</v>
      </c>
      <c r="D3173" s="5" t="s">
        <v>91</v>
      </c>
      <c r="E3173" s="5" t="s">
        <v>115</v>
      </c>
      <c r="F3173" s="5" t="s">
        <v>420</v>
      </c>
      <c r="G3173" s="5" t="s">
        <v>94</v>
      </c>
      <c r="H3173" s="5" t="s">
        <v>319</v>
      </c>
      <c r="I3173">
        <v>250</v>
      </c>
      <c r="J3173">
        <v>250</v>
      </c>
      <c r="K3173">
        <v>90</v>
      </c>
      <c r="L3173">
        <v>90</v>
      </c>
      <c r="M3173">
        <v>250</v>
      </c>
      <c r="N3173">
        <v>61</v>
      </c>
      <c r="O3173">
        <v>0</v>
      </c>
      <c r="P3173">
        <v>960</v>
      </c>
      <c r="Q3173">
        <v>0</v>
      </c>
      <c r="R3173">
        <v>548.08038089235004</v>
      </c>
      <c r="S3173">
        <v>450</v>
      </c>
      <c r="T3173">
        <v>1000</v>
      </c>
      <c r="U3173">
        <v>480</v>
      </c>
      <c r="V3173">
        <v>0</v>
      </c>
      <c r="W3173">
        <v>0</v>
      </c>
      <c r="X3173">
        <v>318.77964291854852</v>
      </c>
      <c r="Y3173">
        <v>2280</v>
      </c>
      <c r="Z3173">
        <v>1147.289631332</v>
      </c>
      <c r="AA3173">
        <v>3619.498</v>
      </c>
      <c r="AB3173">
        <v>129</v>
      </c>
      <c r="AC3173">
        <v>813.16724999999997</v>
      </c>
      <c r="AD3173">
        <v>133.93319628</v>
      </c>
      <c r="AE3173"/>
      <c r="AF3173">
        <v>790.09279040696003</v>
      </c>
      <c r="AG3173">
        <v>1594</v>
      </c>
      <c r="AH3173">
        <v>1522</v>
      </c>
      <c r="AI3173">
        <v>0</v>
      </c>
      <c r="AJ3173">
        <v>1288</v>
      </c>
      <c r="AK3173">
        <v>75</v>
      </c>
      <c r="AL3173">
        <v>18139.83984375</v>
      </c>
      <c r="AM3173">
        <v>14171.126953125</v>
      </c>
      <c r="AN3173">
        <v>3968.712646484375</v>
      </c>
      <c r="AO3173" s="5" t="s">
        <v>1420</v>
      </c>
    </row>
    <row r="3174" spans="1:41" ht="15" x14ac:dyDescent="0.25">
      <c r="A3174">
        <v>2022</v>
      </c>
      <c r="B3174" s="5" t="s">
        <v>1808</v>
      </c>
      <c r="C3174" s="5" t="s">
        <v>363</v>
      </c>
      <c r="D3174" s="5" t="s">
        <v>91</v>
      </c>
      <c r="E3174" s="5" t="s">
        <v>115</v>
      </c>
      <c r="F3174" s="5" t="s">
        <v>420</v>
      </c>
      <c r="G3174" s="5" t="s">
        <v>94</v>
      </c>
      <c r="H3174" s="5" t="s">
        <v>319</v>
      </c>
      <c r="I3174">
        <v>360.9592770617158</v>
      </c>
      <c r="J3174">
        <v>109.78545571413865</v>
      </c>
      <c r="K3174">
        <v>56.722172109698192</v>
      </c>
      <c r="L3174">
        <v>20.626244403526616</v>
      </c>
      <c r="M3174">
        <v>1332.0686463852533</v>
      </c>
      <c r="N3174">
        <v>62.910045430756178</v>
      </c>
      <c r="O3174">
        <v>0</v>
      </c>
      <c r="P3174">
        <v>1370.2797954550065</v>
      </c>
      <c r="Q3174">
        <v>0</v>
      </c>
      <c r="R3174">
        <v>201.98267170703397</v>
      </c>
      <c r="S3174">
        <v>464.09049907934883</v>
      </c>
      <c r="T3174">
        <v>1031.3122201763308</v>
      </c>
      <c r="U3174">
        <v>268.141177245846</v>
      </c>
      <c r="V3174">
        <v>0</v>
      </c>
      <c r="W3174">
        <v>0</v>
      </c>
      <c r="X3174">
        <v>1909.9273079176851</v>
      </c>
      <c r="Y3174">
        <v>2160.599101269413</v>
      </c>
      <c r="Z3174">
        <v>1585.9008822322628</v>
      </c>
      <c r="AA3174">
        <v>7059.3805116647563</v>
      </c>
      <c r="AB3174"/>
      <c r="AC3174">
        <v>923.69479000093065</v>
      </c>
      <c r="AD3174">
        <v>370.32947050057186</v>
      </c>
      <c r="AE3174"/>
      <c r="AF3174">
        <v>579.92459330908366</v>
      </c>
      <c r="AG3174">
        <v>7651.6964622230234</v>
      </c>
      <c r="AH3174">
        <v>2456.5857084600198</v>
      </c>
      <c r="AI3174">
        <v>0</v>
      </c>
      <c r="AJ3174">
        <v>825.04977614106463</v>
      </c>
      <c r="AK3174">
        <v>60.847420990403513</v>
      </c>
      <c r="AL3174">
        <v>30862.814453125</v>
      </c>
      <c r="AM3174">
        <v>23180.9296875</v>
      </c>
      <c r="AN3174">
        <v>7681.8837890625</v>
      </c>
      <c r="AO3174" s="5" t="s">
        <v>3554</v>
      </c>
    </row>
    <row r="3175" spans="1:41" ht="15" x14ac:dyDescent="0.25">
      <c r="A3175">
        <v>2022</v>
      </c>
      <c r="B3175" s="5" t="s">
        <v>1806</v>
      </c>
      <c r="C3175" s="5" t="s">
        <v>363</v>
      </c>
      <c r="D3175" s="5" t="s">
        <v>91</v>
      </c>
      <c r="E3175" s="5" t="s">
        <v>115</v>
      </c>
      <c r="F3175" s="5" t="s">
        <v>420</v>
      </c>
      <c r="G3175" s="5" t="s">
        <v>94</v>
      </c>
      <c r="H3175" s="5" t="s">
        <v>319</v>
      </c>
      <c r="I3175">
        <v>0</v>
      </c>
      <c r="J3175">
        <v>0</v>
      </c>
      <c r="K3175">
        <v>53.562698902076185</v>
      </c>
      <c r="L3175">
        <v>439.21413099702471</v>
      </c>
      <c r="M3175">
        <v>1140.8854866142226</v>
      </c>
      <c r="N3175">
        <v>61.864917231897991</v>
      </c>
      <c r="O3175">
        <v>32.13761934124571</v>
      </c>
      <c r="P3175">
        <v>1635.8048244694066</v>
      </c>
      <c r="Q3175">
        <v>0</v>
      </c>
      <c r="R3175">
        <v>0</v>
      </c>
      <c r="S3175">
        <v>482.06429011868568</v>
      </c>
      <c r="T3175">
        <v>305.30738374183426</v>
      </c>
      <c r="U3175">
        <v>329.60101733947175</v>
      </c>
      <c r="V3175">
        <v>0</v>
      </c>
      <c r="W3175">
        <v>0</v>
      </c>
      <c r="X3175">
        <v>82.486556309197326</v>
      </c>
      <c r="Y3175">
        <v>185.32693820118359</v>
      </c>
      <c r="Z3175">
        <v>107.12539780415237</v>
      </c>
      <c r="AA3175">
        <v>6770.1059503909119</v>
      </c>
      <c r="AB3175">
        <v>76.059032440948187</v>
      </c>
      <c r="AC3175"/>
      <c r="AD3175">
        <v>431.17972616171329</v>
      </c>
      <c r="AE3175">
        <v>53.562698902076185</v>
      </c>
      <c r="AF3175">
        <v>449.92667077743994</v>
      </c>
      <c r="AG3175">
        <v>1430.7608545551072</v>
      </c>
      <c r="AH3175">
        <v>535.62698902076181</v>
      </c>
      <c r="AI3175">
        <v>0</v>
      </c>
      <c r="AJ3175">
        <v>710.83487332281538</v>
      </c>
      <c r="AK3175">
        <v>113.55292167240151</v>
      </c>
      <c r="AL3175">
        <v>15426.990234375</v>
      </c>
      <c r="AM3175">
        <v>12174.1279296875</v>
      </c>
      <c r="AN3175">
        <v>3252.86279296875</v>
      </c>
      <c r="AO3175" s="5" t="s">
        <v>3555</v>
      </c>
    </row>
    <row r="3176" spans="1:41" ht="15" x14ac:dyDescent="0.25">
      <c r="A3176">
        <v>2022</v>
      </c>
      <c r="B3176" s="5" t="s">
        <v>1807</v>
      </c>
      <c r="C3176" s="5" t="s">
        <v>363</v>
      </c>
      <c r="D3176" s="5" t="s">
        <v>91</v>
      </c>
      <c r="E3176" s="5" t="s">
        <v>115</v>
      </c>
      <c r="F3176" s="5" t="s">
        <v>420</v>
      </c>
      <c r="G3176" s="5" t="s">
        <v>94</v>
      </c>
      <c r="H3176" s="5" t="s">
        <v>319</v>
      </c>
      <c r="I3176">
        <v>105.75352402676903</v>
      </c>
      <c r="J3176">
        <v>97.428514809398223</v>
      </c>
      <c r="K3176">
        <v>58.164438214722971</v>
      </c>
      <c r="L3176">
        <v>21.150704805353808</v>
      </c>
      <c r="M3176">
        <v>1365.9389547107555</v>
      </c>
      <c r="N3176">
        <v>61.33704393552604</v>
      </c>
      <c r="O3176">
        <v>31.72605720803071</v>
      </c>
      <c r="P3176">
        <v>1419.8468135834009</v>
      </c>
      <c r="Q3176">
        <v>0</v>
      </c>
      <c r="R3176">
        <v>0</v>
      </c>
      <c r="S3176">
        <v>475.89085812046062</v>
      </c>
      <c r="T3176">
        <v>301.39754347629173</v>
      </c>
      <c r="U3176">
        <v>274.95916246959951</v>
      </c>
      <c r="V3176">
        <v>0</v>
      </c>
      <c r="W3176">
        <v>0</v>
      </c>
      <c r="X3176">
        <v>51.336662148917007</v>
      </c>
      <c r="Y3176">
        <v>2680.8518340785949</v>
      </c>
      <c r="Z3176">
        <v>581.64438214722963</v>
      </c>
      <c r="AA3176">
        <v>7124.7146385261158</v>
      </c>
      <c r="AB3176"/>
      <c r="AC3176">
        <v>915.61401102376624</v>
      </c>
      <c r="AD3176">
        <v>429.58509132247946</v>
      </c>
      <c r="AE3176">
        <v>563.13751544254512</v>
      </c>
      <c r="AF3176">
        <v>587.60708390839034</v>
      </c>
      <c r="AG3176">
        <v>12789.831195797447</v>
      </c>
      <c r="AH3176">
        <v>2115.0704805353807</v>
      </c>
      <c r="AI3176">
        <v>0</v>
      </c>
      <c r="AJ3176">
        <v>3606.0117524365091</v>
      </c>
      <c r="AK3176">
        <v>154.03286882836389</v>
      </c>
      <c r="AL3176">
        <v>35813.03125</v>
      </c>
      <c r="AM3176">
        <v>30829.888671875</v>
      </c>
      <c r="AN3176">
        <v>4983.14306640625</v>
      </c>
      <c r="AO3176" s="5" t="s">
        <v>3553</v>
      </c>
    </row>
    <row r="3177" spans="1:41" ht="15" x14ac:dyDescent="0.25">
      <c r="A3177">
        <v>2022</v>
      </c>
      <c r="B3177" s="5" t="s">
        <v>1807</v>
      </c>
      <c r="C3177" s="5" t="s">
        <v>363</v>
      </c>
      <c r="D3177" s="5" t="s">
        <v>91</v>
      </c>
      <c r="E3177" s="5" t="s">
        <v>115</v>
      </c>
      <c r="F3177" s="5" t="s">
        <v>420</v>
      </c>
      <c r="G3177" s="5" t="s">
        <v>97</v>
      </c>
      <c r="H3177" s="5" t="s">
        <v>319</v>
      </c>
      <c r="I3177">
        <v>102</v>
      </c>
      <c r="J3177">
        <v>110.4</v>
      </c>
      <c r="K3177">
        <v>66.063675264326704</v>
      </c>
      <c r="L3177">
        <v>23.8</v>
      </c>
      <c r="M3177">
        <v>1517.659374999999</v>
      </c>
      <c r="N3177">
        <v>71</v>
      </c>
      <c r="O3177">
        <v>37.200000000000003</v>
      </c>
      <c r="P3177">
        <v>1593.1758993620749</v>
      </c>
      <c r="Q3177">
        <v>0</v>
      </c>
      <c r="R3177">
        <v>0</v>
      </c>
      <c r="S3177">
        <v>606.48558921243693</v>
      </c>
      <c r="T3177">
        <v>365.05907402467801</v>
      </c>
      <c r="U3177">
        <v>301.64485632470098</v>
      </c>
      <c r="V3177">
        <v>0</v>
      </c>
      <c r="W3177">
        <v>0</v>
      </c>
      <c r="X3177">
        <v>61.493693271243501</v>
      </c>
      <c r="Y3177">
        <v>3200</v>
      </c>
      <c r="Z3177">
        <v>741.40000000000009</v>
      </c>
      <c r="AA3177">
        <v>8030.3497592057693</v>
      </c>
      <c r="AB3177">
        <v>73</v>
      </c>
      <c r="AC3177">
        <v>1046.7</v>
      </c>
      <c r="AD3177">
        <v>547.47251976343603</v>
      </c>
      <c r="AE3177">
        <v>611.67511802324145</v>
      </c>
      <c r="AF3177">
        <v>661.23088758305767</v>
      </c>
      <c r="AG3177">
        <v>14894</v>
      </c>
      <c r="AH3177">
        <v>2658.7027655614411</v>
      </c>
      <c r="AI3177">
        <v>0</v>
      </c>
      <c r="AJ3177">
        <v>4532.8576551374326</v>
      </c>
      <c r="AK3177">
        <v>198.2132073183522</v>
      </c>
      <c r="AL3177">
        <v>42051.58984375</v>
      </c>
      <c r="AM3177">
        <v>35920.234375</v>
      </c>
      <c r="AN3177">
        <v>6131.349609375</v>
      </c>
      <c r="AO3177" s="5" t="s">
        <v>3556</v>
      </c>
    </row>
    <row r="3178" spans="1:41" ht="15" x14ac:dyDescent="0.25">
      <c r="A3178">
        <v>2022</v>
      </c>
      <c r="B3178" s="5" t="s">
        <v>803</v>
      </c>
      <c r="C3178" s="5" t="s">
        <v>363</v>
      </c>
      <c r="D3178" s="5" t="s">
        <v>91</v>
      </c>
      <c r="E3178" s="5" t="s">
        <v>115</v>
      </c>
      <c r="F3178" s="5" t="s">
        <v>420</v>
      </c>
      <c r="G3178" s="5" t="s">
        <v>97</v>
      </c>
      <c r="H3178" s="5" t="s">
        <v>319</v>
      </c>
      <c r="I3178">
        <v>273.36081598565988</v>
      </c>
      <c r="J3178">
        <v>281.8166250168</v>
      </c>
      <c r="K3178">
        <v>97.910487025336437</v>
      </c>
      <c r="L3178">
        <v>100.85778137232001</v>
      </c>
      <c r="M3178">
        <v>276.0202008</v>
      </c>
      <c r="N3178">
        <v>67.37044203602737</v>
      </c>
      <c r="O3178">
        <v>0</v>
      </c>
      <c r="P3178">
        <v>1089</v>
      </c>
      <c r="Q3178">
        <v>0</v>
      </c>
      <c r="R3178">
        <v>600.55588452905477</v>
      </c>
      <c r="S3178">
        <v>491.0041532508838</v>
      </c>
      <c r="T3178">
        <v>1040.60401</v>
      </c>
      <c r="U3178">
        <v>504.48482404800012</v>
      </c>
      <c r="V3178">
        <v>0</v>
      </c>
      <c r="W3178"/>
      <c r="X3178">
        <v>302.99765388126661</v>
      </c>
      <c r="Y3178">
        <v>2537.5944</v>
      </c>
      <c r="Z3178">
        <v>1270.4272611751051</v>
      </c>
      <c r="AA3178">
        <v>4325.5173993080944</v>
      </c>
      <c r="AB3178">
        <v>129</v>
      </c>
      <c r="AC3178">
        <v>901.58696999999995</v>
      </c>
      <c r="AD3178">
        <v>148.30813343347469</v>
      </c>
      <c r="AE3178"/>
      <c r="AF3178">
        <v>885.41117687457165</v>
      </c>
      <c r="AG3178">
        <v>1811</v>
      </c>
      <c r="AH3178">
        <v>1739.3803220614841</v>
      </c>
      <c r="AI3178">
        <v>0</v>
      </c>
      <c r="AJ3178">
        <v>1450.497196012032</v>
      </c>
      <c r="AK3178">
        <v>82.806060239999994</v>
      </c>
      <c r="AL3178">
        <v>20407.513671875</v>
      </c>
      <c r="AM3178">
        <v>16099.48046875</v>
      </c>
      <c r="AN3178">
        <v>4308.03125</v>
      </c>
      <c r="AO3178" s="5" t="s">
        <v>1421</v>
      </c>
    </row>
    <row r="3179" spans="1:41" ht="15" x14ac:dyDescent="0.25">
      <c r="A3179">
        <v>2022</v>
      </c>
      <c r="B3179" s="5" t="s">
        <v>1808</v>
      </c>
      <c r="C3179" s="5" t="s">
        <v>363</v>
      </c>
      <c r="D3179" s="5" t="s">
        <v>91</v>
      </c>
      <c r="E3179" s="5" t="s">
        <v>115</v>
      </c>
      <c r="F3179" s="5" t="s">
        <v>420</v>
      </c>
      <c r="G3179" s="5" t="s">
        <v>97</v>
      </c>
      <c r="H3179" s="5" t="s">
        <v>319</v>
      </c>
      <c r="I3179">
        <v>402.03998367724802</v>
      </c>
      <c r="J3179">
        <v>120</v>
      </c>
      <c r="K3179">
        <v>64.452366111538254</v>
      </c>
      <c r="L3179">
        <v>23.423999999999999</v>
      </c>
      <c r="M3179">
        <v>1485.368749999999</v>
      </c>
      <c r="N3179">
        <v>69.432016030852196</v>
      </c>
      <c r="O3179">
        <v>0</v>
      </c>
      <c r="P3179">
        <v>1526.2310781495739</v>
      </c>
      <c r="Q3179">
        <v>0</v>
      </c>
      <c r="R3179">
        <v>228.59939558074649</v>
      </c>
      <c r="S3179">
        <v>507.26359233017843</v>
      </c>
      <c r="T3179">
        <v>1093.44326394264</v>
      </c>
      <c r="U3179">
        <v>295.73025129872639</v>
      </c>
      <c r="V3179">
        <v>0</v>
      </c>
      <c r="W3179">
        <v>0</v>
      </c>
      <c r="X3179">
        <v>2085.5840894963958</v>
      </c>
      <c r="Y3179">
        <v>2446.6248000000001</v>
      </c>
      <c r="Z3179">
        <v>1723.196535223969</v>
      </c>
      <c r="AA3179">
        <v>7885.055179997019</v>
      </c>
      <c r="AB3179">
        <v>73</v>
      </c>
      <c r="AC3179">
        <v>1008.03525</v>
      </c>
      <c r="AD3179">
        <v>406.56217482378048</v>
      </c>
      <c r="AE3179">
        <v>0</v>
      </c>
      <c r="AF3179">
        <v>645.92570088773437</v>
      </c>
      <c r="AG3179">
        <v>8948.350455135278</v>
      </c>
      <c r="AH3179">
        <v>2783.4599313477929</v>
      </c>
      <c r="AI3179">
        <v>0</v>
      </c>
      <c r="AJ3179">
        <v>921.28021380917107</v>
      </c>
      <c r="AK3179">
        <v>72.526064254326386</v>
      </c>
      <c r="AL3179">
        <v>34815.5859375</v>
      </c>
      <c r="AM3179">
        <v>26243.923828125</v>
      </c>
      <c r="AN3179">
        <v>8571.66015625</v>
      </c>
      <c r="AO3179" s="5" t="s">
        <v>3557</v>
      </c>
    </row>
    <row r="3180" spans="1:41" ht="15" x14ac:dyDescent="0.25">
      <c r="A3180">
        <v>2022</v>
      </c>
      <c r="B3180" s="5" t="s">
        <v>1806</v>
      </c>
      <c r="C3180" s="5" t="s">
        <v>363</v>
      </c>
      <c r="D3180" s="5" t="s">
        <v>91</v>
      </c>
      <c r="E3180" s="5" t="s">
        <v>115</v>
      </c>
      <c r="F3180" s="5" t="s">
        <v>420</v>
      </c>
      <c r="G3180" s="5" t="s">
        <v>97</v>
      </c>
      <c r="H3180" s="5" t="s">
        <v>319</v>
      </c>
      <c r="I3180"/>
      <c r="J3180">
        <v>0</v>
      </c>
      <c r="K3180">
        <v>62</v>
      </c>
      <c r="L3180">
        <v>489.98795313514751</v>
      </c>
      <c r="M3180">
        <v>1277.9999999999991</v>
      </c>
      <c r="N3180">
        <v>72.121836514477664</v>
      </c>
      <c r="O3180">
        <v>37.200000000000003</v>
      </c>
      <c r="P3180">
        <v>1852.251</v>
      </c>
      <c r="Q3180">
        <v>0</v>
      </c>
      <c r="R3180">
        <v>0</v>
      </c>
      <c r="S3180">
        <v>548</v>
      </c>
      <c r="T3180">
        <v>347.3</v>
      </c>
      <c r="U3180">
        <v>260</v>
      </c>
      <c r="V3180">
        <v>0</v>
      </c>
      <c r="W3180">
        <v>0</v>
      </c>
      <c r="X3180">
        <v>101</v>
      </c>
      <c r="Y3180">
        <v>242</v>
      </c>
      <c r="Z3180">
        <v>122.5551263579483</v>
      </c>
      <c r="AA3180">
        <v>7691.9744331602433</v>
      </c>
      <c r="AB3180">
        <v>71</v>
      </c>
      <c r="AC3180"/>
      <c r="AD3180">
        <v>493.29924954988098</v>
      </c>
      <c r="AE3180">
        <v>61.225604077252768</v>
      </c>
      <c r="AF3180">
        <v>501.93887882137062</v>
      </c>
      <c r="AG3180">
        <v>1633.7100564084119</v>
      </c>
      <c r="AH3180">
        <v>601.25</v>
      </c>
      <c r="AI3180">
        <v>0</v>
      </c>
      <c r="AJ3180">
        <v>810.67378335141461</v>
      </c>
      <c r="AK3180">
        <v>131</v>
      </c>
      <c r="AL3180">
        <v>17408.486328125</v>
      </c>
      <c r="AM3180">
        <v>13738.4384765625</v>
      </c>
      <c r="AN3180">
        <v>3670.04931640625</v>
      </c>
      <c r="AO3180" s="5" t="s">
        <v>3558</v>
      </c>
    </row>
    <row r="3181" spans="1:41" ht="15" x14ac:dyDescent="0.25">
      <c r="A3181">
        <v>2022</v>
      </c>
      <c r="B3181" s="5" t="s">
        <v>1806</v>
      </c>
      <c r="C3181" s="5" t="s">
        <v>363</v>
      </c>
      <c r="D3181" s="5" t="s">
        <v>91</v>
      </c>
      <c r="E3181" s="5" t="s">
        <v>115</v>
      </c>
      <c r="F3181" s="5" t="s">
        <v>423</v>
      </c>
      <c r="G3181" s="5" t="s">
        <v>94</v>
      </c>
      <c r="H3181" s="5" t="s">
        <v>319</v>
      </c>
      <c r="I3181">
        <v>198.18198593768187</v>
      </c>
      <c r="J3181">
        <v>214.25079560830474</v>
      </c>
      <c r="K3181">
        <v>80.344048353114275</v>
      </c>
      <c r="L3181">
        <v>42.850159121660944</v>
      </c>
      <c r="M3181">
        <v>482.06429011868568</v>
      </c>
      <c r="N3181">
        <v>168.72250154153997</v>
      </c>
      <c r="O3181">
        <v>669.53373627595226</v>
      </c>
      <c r="P3181">
        <v>2133.9379242587152</v>
      </c>
      <c r="Q3181">
        <v>50.50962506465784</v>
      </c>
      <c r="R3181">
        <v>1052.1872641133516</v>
      </c>
      <c r="S3181">
        <v>1017.6912791394475</v>
      </c>
      <c r="T3181">
        <v>803.44048353114272</v>
      </c>
      <c r="U3181">
        <v>0</v>
      </c>
      <c r="V3181">
        <v>0</v>
      </c>
      <c r="W3181">
        <v>524.91444924034658</v>
      </c>
      <c r="X3181">
        <v>505.63187763559915</v>
      </c>
      <c r="Y3181">
        <v>0</v>
      </c>
      <c r="Z3181">
        <v>160.68809670622855</v>
      </c>
      <c r="AA3181">
        <v>18581.917040397246</v>
      </c>
      <c r="AB3181">
        <v>110.33915973827693</v>
      </c>
      <c r="AC3181">
        <v>988.68491375093754</v>
      </c>
      <c r="AD3181">
        <v>354.79931752735263</v>
      </c>
      <c r="AE3181">
        <v>417.78905143619426</v>
      </c>
      <c r="AF3181">
        <v>299.95111385162664</v>
      </c>
      <c r="AG3181">
        <v>1316.1613124165367</v>
      </c>
      <c r="AH3181">
        <v>642.7523868249142</v>
      </c>
      <c r="AI3181">
        <v>125.33671543085826</v>
      </c>
      <c r="AJ3181">
        <v>29.024907039308985</v>
      </c>
      <c r="AK3181">
        <v>273.16976440058852</v>
      </c>
      <c r="AL3181">
        <v>31244.875</v>
      </c>
      <c r="AM3181">
        <v>25654.859375</v>
      </c>
      <c r="AN3181">
        <v>5590.01806640625</v>
      </c>
      <c r="AO3181" s="5" t="s">
        <v>3560</v>
      </c>
    </row>
    <row r="3182" spans="1:41" ht="15" x14ac:dyDescent="0.25">
      <c r="A3182">
        <v>2022</v>
      </c>
      <c r="B3182" s="5" t="s">
        <v>1807</v>
      </c>
      <c r="C3182" s="5" t="s">
        <v>363</v>
      </c>
      <c r="D3182" s="5" t="s">
        <v>91</v>
      </c>
      <c r="E3182" s="5" t="s">
        <v>115</v>
      </c>
      <c r="F3182" s="5" t="s">
        <v>423</v>
      </c>
      <c r="G3182" s="5" t="s">
        <v>94</v>
      </c>
      <c r="H3182" s="5" t="s">
        <v>319</v>
      </c>
      <c r="I3182">
        <v>285.53451487227636</v>
      </c>
      <c r="J3182">
        <v>162.38085801566373</v>
      </c>
      <c r="K3182">
        <v>21.150704805353808</v>
      </c>
      <c r="L3182">
        <v>568.95395926401739</v>
      </c>
      <c r="M3182">
        <v>487.78812957347202</v>
      </c>
      <c r="N3182">
        <v>167.09056796229507</v>
      </c>
      <c r="O3182">
        <v>500.73024584386815</v>
      </c>
      <c r="P3182">
        <v>645.09649656329111</v>
      </c>
      <c r="Q3182">
        <v>56.186847315422391</v>
      </c>
      <c r="R3182">
        <v>1005.5048443819061</v>
      </c>
      <c r="S3182">
        <v>1480.5493363747664</v>
      </c>
      <c r="T3182">
        <v>1057.5352402676904</v>
      </c>
      <c r="U3182"/>
      <c r="V3182">
        <v>378.59761601583313</v>
      </c>
      <c r="W3182">
        <v>105.75352402676903</v>
      </c>
      <c r="X3182">
        <v>102.67332429783401</v>
      </c>
      <c r="Y3182">
        <v>0</v>
      </c>
      <c r="Z3182">
        <v>0</v>
      </c>
      <c r="AA3182">
        <v>25565.951267704924</v>
      </c>
      <c r="AB3182"/>
      <c r="AC3182">
        <v>75.085002059006015</v>
      </c>
      <c r="AD3182">
        <v>308.07004092405595</v>
      </c>
      <c r="AE3182">
        <v>1866.5496990724735</v>
      </c>
      <c r="AF3182">
        <v>619.4927396243495</v>
      </c>
      <c r="AG3182">
        <v>9038.753698567949</v>
      </c>
      <c r="AH3182">
        <v>634.5211441606142</v>
      </c>
      <c r="AI3182">
        <v>123.73162311131976</v>
      </c>
      <c r="AJ3182">
        <v>26.333179320323278</v>
      </c>
      <c r="AK3182">
        <v>530.45967651827345</v>
      </c>
      <c r="AL3182">
        <v>45814.47265625</v>
      </c>
      <c r="AM3182">
        <v>40461.5078125</v>
      </c>
      <c r="AN3182">
        <v>5352.96240234375</v>
      </c>
      <c r="AO3182" s="5" t="s">
        <v>3561</v>
      </c>
    </row>
    <row r="3183" spans="1:41" ht="15" x14ac:dyDescent="0.25">
      <c r="A3183">
        <v>2022</v>
      </c>
      <c r="B3183" s="5" t="s">
        <v>803</v>
      </c>
      <c r="C3183" s="5" t="s">
        <v>363</v>
      </c>
      <c r="D3183" s="5" t="s">
        <v>91</v>
      </c>
      <c r="E3183" s="5" t="s">
        <v>115</v>
      </c>
      <c r="F3183" s="5" t="s">
        <v>423</v>
      </c>
      <c r="G3183" s="5" t="s">
        <v>94</v>
      </c>
      <c r="H3183" s="5" t="s">
        <v>319</v>
      </c>
      <c r="I3183">
        <v>460</v>
      </c>
      <c r="J3183">
        <v>65</v>
      </c>
      <c r="K3183">
        <v>15</v>
      </c>
      <c r="L3183">
        <v>50</v>
      </c>
      <c r="M3183">
        <v>350</v>
      </c>
      <c r="N3183">
        <v>168</v>
      </c>
      <c r="O3183">
        <v>1093.6600000000001</v>
      </c>
      <c r="P3183">
        <v>64</v>
      </c>
      <c r="Q3183">
        <v>41.081596132075482</v>
      </c>
      <c r="R3183">
        <v>245.63527756875001</v>
      </c>
      <c r="S3183">
        <v>1400</v>
      </c>
      <c r="T3183">
        <v>1050</v>
      </c>
      <c r="U3183">
        <v>0</v>
      </c>
      <c r="V3183">
        <v>0</v>
      </c>
      <c r="W3183">
        <v>612</v>
      </c>
      <c r="X3183">
        <v>0</v>
      </c>
      <c r="Y3183">
        <v>0</v>
      </c>
      <c r="Z3183">
        <v>417.78827999999999</v>
      </c>
      <c r="AA3183">
        <v>5314.4840569140642</v>
      </c>
      <c r="AB3183">
        <v>0</v>
      </c>
      <c r="AC3183">
        <v>349.17750000000001</v>
      </c>
      <c r="AD3183">
        <v>243.60452082719999</v>
      </c>
      <c r="AE3183">
        <v>5940.4880499999999</v>
      </c>
      <c r="AF3183">
        <v>261.90921228960002</v>
      </c>
      <c r="AG3183">
        <v>0</v>
      </c>
      <c r="AH3183">
        <v>1540</v>
      </c>
      <c r="AI3183">
        <v>117</v>
      </c>
      <c r="AJ3183">
        <v>900</v>
      </c>
      <c r="AK3183">
        <v>369</v>
      </c>
      <c r="AL3183">
        <v>21067.830078125</v>
      </c>
      <c r="AM3183">
        <v>14277.564453125</v>
      </c>
      <c r="AN3183">
        <v>6790.2646484375</v>
      </c>
      <c r="AO3183" s="5" t="s">
        <v>1422</v>
      </c>
    </row>
    <row r="3184" spans="1:41" ht="15" x14ac:dyDescent="0.25">
      <c r="A3184">
        <v>2022</v>
      </c>
      <c r="B3184" s="5" t="s">
        <v>1808</v>
      </c>
      <c r="C3184" s="5" t="s">
        <v>363</v>
      </c>
      <c r="D3184" s="5" t="s">
        <v>91</v>
      </c>
      <c r="E3184" s="5" t="s">
        <v>115</v>
      </c>
      <c r="F3184" s="5" t="s">
        <v>423</v>
      </c>
      <c r="G3184" s="5" t="s">
        <v>94</v>
      </c>
      <c r="H3184" s="5" t="s">
        <v>319</v>
      </c>
      <c r="I3184">
        <v>484.71674348287547</v>
      </c>
      <c r="J3184">
        <v>109.78545571413865</v>
      </c>
      <c r="K3184">
        <v>30.939366605289923</v>
      </c>
      <c r="L3184">
        <v>512.56217342763637</v>
      </c>
      <c r="M3184">
        <v>475.69276155633247</v>
      </c>
      <c r="N3184">
        <v>170.16651632909458</v>
      </c>
      <c r="O3184">
        <v>1235.4246504989553</v>
      </c>
      <c r="P3184">
        <v>596.71725059402502</v>
      </c>
      <c r="Q3184">
        <v>74.960209431889837</v>
      </c>
      <c r="R3184">
        <v>252.0282866395699</v>
      </c>
      <c r="S3184">
        <v>1443.8371082468632</v>
      </c>
      <c r="T3184">
        <v>1082.8778311851472</v>
      </c>
      <c r="U3184"/>
      <c r="V3184">
        <v>0</v>
      </c>
      <c r="W3184">
        <v>115.50696865974905</v>
      </c>
      <c r="X3184">
        <v>95.00785229354581</v>
      </c>
      <c r="Y3184">
        <v>0</v>
      </c>
      <c r="Z3184">
        <v>417.12454057251875</v>
      </c>
      <c r="AA3184">
        <v>25331.509723278225</v>
      </c>
      <c r="AB3184"/>
      <c r="AC3184">
        <v>227.40434454888094</v>
      </c>
      <c r="AD3184">
        <v>374.80459205197201</v>
      </c>
      <c r="AE3184">
        <v>5488.6075398507264</v>
      </c>
      <c r="AF3184">
        <v>611.39336969019666</v>
      </c>
      <c r="AG3184">
        <v>0</v>
      </c>
      <c r="AH3184">
        <v>618.78733210579844</v>
      </c>
      <c r="AI3184">
        <v>120.66352976063071</v>
      </c>
      <c r="AJ3184">
        <v>1134.4434421939638</v>
      </c>
      <c r="AK3184">
        <v>386.74208256612405</v>
      </c>
      <c r="AL3184">
        <v>41391.7109375</v>
      </c>
      <c r="AM3184">
        <v>35411.421875</v>
      </c>
      <c r="AN3184">
        <v>5980.28369140625</v>
      </c>
      <c r="AO3184" s="5" t="s">
        <v>3559</v>
      </c>
    </row>
    <row r="3185" spans="1:41" ht="15" x14ac:dyDescent="0.25">
      <c r="A3185">
        <v>2022</v>
      </c>
      <c r="B3185" s="5" t="s">
        <v>803</v>
      </c>
      <c r="C3185" s="5" t="s">
        <v>363</v>
      </c>
      <c r="D3185" s="5" t="s">
        <v>91</v>
      </c>
      <c r="E3185" s="5" t="s">
        <v>115</v>
      </c>
      <c r="F3185" s="5" t="s">
        <v>423</v>
      </c>
      <c r="G3185" s="5" t="s">
        <v>97</v>
      </c>
      <c r="H3185" s="5" t="s">
        <v>319</v>
      </c>
      <c r="I3185">
        <v>502.98390141361432</v>
      </c>
      <c r="J3185">
        <v>73.272322504367992</v>
      </c>
      <c r="K3185">
        <v>16.318414504222741</v>
      </c>
      <c r="L3185">
        <v>56.03210076240002</v>
      </c>
      <c r="M3185">
        <v>386.42828112000001</v>
      </c>
      <c r="N3185">
        <v>185.54482396807541</v>
      </c>
      <c r="O3185">
        <v>1093.6600000000001</v>
      </c>
      <c r="P3185">
        <v>72</v>
      </c>
      <c r="Q3185">
        <v>45.313000533679229</v>
      </c>
      <c r="R3185">
        <v>269.15342445146717</v>
      </c>
      <c r="S3185">
        <v>1527.5684767805269</v>
      </c>
      <c r="T3185">
        <v>1092.6342105000001</v>
      </c>
      <c r="U3185">
        <v>0</v>
      </c>
      <c r="V3185">
        <v>0</v>
      </c>
      <c r="W3185">
        <v>679.01619493132944</v>
      </c>
      <c r="X3185">
        <v>0</v>
      </c>
      <c r="Y3185">
        <v>0</v>
      </c>
      <c r="Z3185">
        <v>462.62914421638772</v>
      </c>
      <c r="AA3185">
        <v>6178.4898441972218</v>
      </c>
      <c r="AB3185">
        <v>0</v>
      </c>
      <c r="AC3185">
        <v>387.14531000000011</v>
      </c>
      <c r="AD3185">
        <v>269.75038887527131</v>
      </c>
      <c r="AE3185">
        <v>6558.7788176440017</v>
      </c>
      <c r="AF3185">
        <v>293.50646747223368</v>
      </c>
      <c r="AG3185">
        <v>0</v>
      </c>
      <c r="AH3185">
        <v>1759.9511800096491</v>
      </c>
      <c r="AI3185">
        <v>129.17745397440001</v>
      </c>
      <c r="AJ3185">
        <v>1013.5461773376001</v>
      </c>
      <c r="AK3185">
        <v>407.4058163808001</v>
      </c>
      <c r="AL3185">
        <v>23460.306640625</v>
      </c>
      <c r="AM3185">
        <v>16098.3955078125</v>
      </c>
      <c r="AN3185">
        <v>7361.91015625</v>
      </c>
      <c r="AO3185" s="5" t="s">
        <v>1423</v>
      </c>
    </row>
    <row r="3186" spans="1:41" ht="15" x14ac:dyDescent="0.25">
      <c r="A3186">
        <v>2022</v>
      </c>
      <c r="B3186" s="5" t="s">
        <v>1808</v>
      </c>
      <c r="C3186" s="5" t="s">
        <v>363</v>
      </c>
      <c r="D3186" s="5" t="s">
        <v>91</v>
      </c>
      <c r="E3186" s="5" t="s">
        <v>115</v>
      </c>
      <c r="F3186" s="5" t="s">
        <v>423</v>
      </c>
      <c r="G3186" s="5" t="s">
        <v>97</v>
      </c>
      <c r="H3186" s="5" t="s">
        <v>319</v>
      </c>
      <c r="I3186">
        <v>539.88226379516152</v>
      </c>
      <c r="J3186">
        <v>120</v>
      </c>
      <c r="K3186">
        <v>35.155836060839043</v>
      </c>
      <c r="L3186">
        <v>582.08640000000003</v>
      </c>
      <c r="M3186">
        <v>530.43749999999966</v>
      </c>
      <c r="N3186">
        <v>187.80791221460021</v>
      </c>
      <c r="O3186">
        <v>1197.915264</v>
      </c>
      <c r="P3186">
        <v>664.62952730187328</v>
      </c>
      <c r="Q3186">
        <v>81.553661180286554</v>
      </c>
      <c r="R3186">
        <v>285.23988472943063</v>
      </c>
      <c r="S3186">
        <v>1578.153398360555</v>
      </c>
      <c r="T3186">
        <v>1148.115427139772</v>
      </c>
      <c r="U3186"/>
      <c r="V3186">
        <v>0</v>
      </c>
      <c r="W3186">
        <v>126.62542531882811</v>
      </c>
      <c r="X3186">
        <v>103.7457626262615</v>
      </c>
      <c r="Y3186">
        <v>0</v>
      </c>
      <c r="Z3186">
        <v>453.236120317754</v>
      </c>
      <c r="AA3186">
        <v>28294.317274813769</v>
      </c>
      <c r="AB3186">
        <v>21</v>
      </c>
      <c r="AC3186">
        <v>248.16811999999999</v>
      </c>
      <c r="AD3186">
        <v>411.47513826705921</v>
      </c>
      <c r="AE3186">
        <v>6096.0669855304723</v>
      </c>
      <c r="AF3186">
        <v>680.9759327188516</v>
      </c>
      <c r="AG3186">
        <v>0</v>
      </c>
      <c r="AH3186">
        <v>701.12340839994772</v>
      </c>
      <c r="AI3186">
        <v>131.761003053888</v>
      </c>
      <c r="AJ3186">
        <v>1266.7602939876101</v>
      </c>
      <c r="AK3186">
        <v>460.97074737919309</v>
      </c>
      <c r="AL3186">
        <v>45947.2109375</v>
      </c>
      <c r="AM3186">
        <v>39500.7265625</v>
      </c>
      <c r="AN3186">
        <v>6446.47900390625</v>
      </c>
      <c r="AO3186" s="5" t="s">
        <v>3562</v>
      </c>
    </row>
    <row r="3187" spans="1:41" ht="15" x14ac:dyDescent="0.25">
      <c r="A3187">
        <v>2022</v>
      </c>
      <c r="B3187" s="5" t="s">
        <v>1806</v>
      </c>
      <c r="C3187" s="5" t="s">
        <v>363</v>
      </c>
      <c r="D3187" s="5" t="s">
        <v>91</v>
      </c>
      <c r="E3187" s="5" t="s">
        <v>115</v>
      </c>
      <c r="F3187" s="5" t="s">
        <v>423</v>
      </c>
      <c r="G3187" s="5" t="s">
        <v>97</v>
      </c>
      <c r="H3187" s="5" t="s">
        <v>319</v>
      </c>
      <c r="I3187">
        <v>218.3</v>
      </c>
      <c r="J3187">
        <v>204.4</v>
      </c>
      <c r="K3187">
        <v>93</v>
      </c>
      <c r="L3187">
        <v>47.803702744892441</v>
      </c>
      <c r="M3187">
        <v>539.99999999999966</v>
      </c>
      <c r="N3187">
        <v>196.6959177667573</v>
      </c>
      <c r="O3187">
        <v>775</v>
      </c>
      <c r="P3187">
        <v>2416.2959999999998</v>
      </c>
      <c r="Q3187">
        <v>57.786483518700358</v>
      </c>
      <c r="R3187">
        <v>1182.451664793959</v>
      </c>
      <c r="S3187">
        <v>1157</v>
      </c>
      <c r="T3187">
        <v>913.8</v>
      </c>
      <c r="U3187"/>
      <c r="V3187">
        <v>0</v>
      </c>
      <c r="W3187">
        <v>575.23382059465007</v>
      </c>
      <c r="X3187">
        <v>616</v>
      </c>
      <c r="Y3187">
        <v>0</v>
      </c>
      <c r="Z3187">
        <v>183.8326895369224</v>
      </c>
      <c r="AA3187">
        <v>21112.17045068361</v>
      </c>
      <c r="AB3187">
        <v>103</v>
      </c>
      <c r="AC3187">
        <v>1152.6034400000001</v>
      </c>
      <c r="AD3187">
        <v>405.91481105818792</v>
      </c>
      <c r="AE3187">
        <v>477.5597118025716</v>
      </c>
      <c r="AF3187">
        <v>334.62591921424712</v>
      </c>
      <c r="AG3187">
        <v>1502.8549076562481</v>
      </c>
      <c r="AH3187">
        <v>721.49999999999989</v>
      </c>
      <c r="AI3187">
        <v>137.0841475772651</v>
      </c>
      <c r="AJ3187">
        <v>33.101543106614074</v>
      </c>
      <c r="AK3187">
        <v>329</v>
      </c>
      <c r="AL3187">
        <v>35487.015625</v>
      </c>
      <c r="AM3187">
        <v>29120.482421875</v>
      </c>
      <c r="AN3187">
        <v>6366.533203125</v>
      </c>
      <c r="AO3187" s="5" t="s">
        <v>3564</v>
      </c>
    </row>
    <row r="3188" spans="1:41" ht="15" x14ac:dyDescent="0.25">
      <c r="A3188">
        <v>2022</v>
      </c>
      <c r="B3188" s="5" t="s">
        <v>1807</v>
      </c>
      <c r="C3188" s="5" t="s">
        <v>363</v>
      </c>
      <c r="D3188" s="5" t="s">
        <v>91</v>
      </c>
      <c r="E3188" s="5" t="s">
        <v>115</v>
      </c>
      <c r="F3188" s="5" t="s">
        <v>423</v>
      </c>
      <c r="G3188" s="5" t="s">
        <v>97</v>
      </c>
      <c r="H3188" s="5" t="s">
        <v>319</v>
      </c>
      <c r="I3188">
        <v>275.39999999999998</v>
      </c>
      <c r="J3188">
        <v>184</v>
      </c>
      <c r="K3188">
        <v>24.023154641573349</v>
      </c>
      <c r="L3188">
        <v>640.22</v>
      </c>
      <c r="M3188">
        <v>541.96874999999966</v>
      </c>
      <c r="N3188">
        <v>192</v>
      </c>
      <c r="O3188">
        <v>775</v>
      </c>
      <c r="P3188">
        <v>723.84723567024139</v>
      </c>
      <c r="Q3188">
        <v>71.605731899681714</v>
      </c>
      <c r="R3188">
        <v>1169.6008600342971</v>
      </c>
      <c r="S3188">
        <v>1886.8440553275821</v>
      </c>
      <c r="T3188">
        <v>1280.909031665537</v>
      </c>
      <c r="U3188"/>
      <c r="V3188">
        <v>419</v>
      </c>
      <c r="W3188">
        <v>114.868566764928</v>
      </c>
      <c r="X3188">
        <v>122.987386542487</v>
      </c>
      <c r="Y3188">
        <v>0</v>
      </c>
      <c r="Z3188">
        <v>0</v>
      </c>
      <c r="AA3188">
        <v>28815.684700735139</v>
      </c>
      <c r="AB3188">
        <v>21</v>
      </c>
      <c r="AC3188">
        <v>85.8</v>
      </c>
      <c r="AD3188">
        <v>392.61111471326359</v>
      </c>
      <c r="AE3188">
        <v>2027.4302034009791</v>
      </c>
      <c r="AF3188">
        <v>697.11163342089799</v>
      </c>
      <c r="AG3188">
        <v>10525</v>
      </c>
      <c r="AH3188">
        <v>797.61082966843242</v>
      </c>
      <c r="AI3188">
        <v>134.39622311496581</v>
      </c>
      <c r="AJ3188">
        <v>33.101543106614074</v>
      </c>
      <c r="AK3188">
        <v>682.60829416157162</v>
      </c>
      <c r="AL3188">
        <v>52634.62890625</v>
      </c>
      <c r="AM3188">
        <v>45859.8046875</v>
      </c>
      <c r="AN3188">
        <v>6774.82763671875</v>
      </c>
      <c r="AO3188" s="5" t="s">
        <v>3563</v>
      </c>
    </row>
    <row r="3189" spans="1:41" ht="15" x14ac:dyDescent="0.25">
      <c r="A3189">
        <v>2022</v>
      </c>
      <c r="B3189" s="5" t="s">
        <v>1806</v>
      </c>
      <c r="C3189" s="5" t="s">
        <v>363</v>
      </c>
      <c r="D3189" s="5" t="s">
        <v>91</v>
      </c>
      <c r="E3189" s="5" t="s">
        <v>115</v>
      </c>
      <c r="F3189" s="5" t="s">
        <v>116</v>
      </c>
      <c r="G3189" s="5" t="s">
        <v>94</v>
      </c>
      <c r="H3189" s="5" t="s">
        <v>319</v>
      </c>
      <c r="I3189">
        <v>198.18198593768187</v>
      </c>
      <c r="J3189">
        <v>214.25079560830474</v>
      </c>
      <c r="K3189">
        <v>171.40063648664378</v>
      </c>
      <c r="L3189">
        <v>482.06429011868568</v>
      </c>
      <c r="M3189">
        <v>1719.3626347566455</v>
      </c>
      <c r="N3189">
        <v>230.58741877343797</v>
      </c>
      <c r="O3189">
        <v>739.16524484865135</v>
      </c>
      <c r="P3189">
        <v>3769.7427487281216</v>
      </c>
      <c r="Q3189">
        <v>50.50962506465784</v>
      </c>
      <c r="R3189">
        <v>1286.0066561385408</v>
      </c>
      <c r="S3189">
        <v>1499.7555692581332</v>
      </c>
      <c r="T3189">
        <v>1108.7478672729769</v>
      </c>
      <c r="U3189">
        <v>329.60101733947175</v>
      </c>
      <c r="V3189">
        <v>0</v>
      </c>
      <c r="W3189">
        <v>578.47714814242283</v>
      </c>
      <c r="X3189">
        <v>744.12669531490258</v>
      </c>
      <c r="Y3189">
        <v>185.32693820118359</v>
      </c>
      <c r="Z3189">
        <v>267.81349451038091</v>
      </c>
      <c r="AA3189">
        <v>25352.022990788151</v>
      </c>
      <c r="AB3189">
        <v>186.39819217922511</v>
      </c>
      <c r="AC3189">
        <v>988.68491375093754</v>
      </c>
      <c r="AD3189">
        <v>785.97904368906597</v>
      </c>
      <c r="AE3189">
        <v>471.35175033827039</v>
      </c>
      <c r="AF3189">
        <v>749.87778462906658</v>
      </c>
      <c r="AG3189">
        <v>3695.8497598530412</v>
      </c>
      <c r="AH3189">
        <v>1178.3793758456761</v>
      </c>
      <c r="AI3189">
        <v>125.33671543085826</v>
      </c>
      <c r="AJ3189">
        <v>739.8597803621243</v>
      </c>
      <c r="AK3189">
        <v>386.72268607299003</v>
      </c>
      <c r="AL3189">
        <v>48235.5859375</v>
      </c>
      <c r="AM3189">
        <v>39011.734375</v>
      </c>
      <c r="AN3189">
        <v>9223.8515625</v>
      </c>
      <c r="AO3189" s="5" t="s">
        <v>3565</v>
      </c>
    </row>
    <row r="3190" spans="1:41" ht="15" x14ac:dyDescent="0.25">
      <c r="A3190">
        <v>2022</v>
      </c>
      <c r="B3190" s="5" t="s">
        <v>803</v>
      </c>
      <c r="C3190" s="5" t="s">
        <v>363</v>
      </c>
      <c r="D3190" s="5" t="s">
        <v>91</v>
      </c>
      <c r="E3190" s="5" t="s">
        <v>115</v>
      </c>
      <c r="F3190" s="5" t="s">
        <v>116</v>
      </c>
      <c r="G3190" s="5" t="s">
        <v>94</v>
      </c>
      <c r="H3190" s="5" t="s">
        <v>319</v>
      </c>
      <c r="I3190">
        <v>710</v>
      </c>
      <c r="J3190">
        <v>315</v>
      </c>
      <c r="K3190">
        <v>185</v>
      </c>
      <c r="L3190">
        <v>160</v>
      </c>
      <c r="M3190">
        <v>600</v>
      </c>
      <c r="N3190">
        <v>229</v>
      </c>
      <c r="O3190">
        <v>1093.6600000000001</v>
      </c>
      <c r="P3190">
        <v>1024</v>
      </c>
      <c r="Q3190">
        <v>41.081596132075482</v>
      </c>
      <c r="R3190">
        <v>1093.2064258185001</v>
      </c>
      <c r="S3190">
        <v>1850</v>
      </c>
      <c r="T3190">
        <v>2100</v>
      </c>
      <c r="U3190">
        <v>480</v>
      </c>
      <c r="V3190">
        <v>0</v>
      </c>
      <c r="W3190">
        <v>662</v>
      </c>
      <c r="X3190">
        <v>318.77964291854852</v>
      </c>
      <c r="Y3190">
        <v>2280</v>
      </c>
      <c r="Z3190">
        <v>1565.077911332</v>
      </c>
      <c r="AA3190">
        <v>8933.9820569140647</v>
      </c>
      <c r="AB3190">
        <v>129</v>
      </c>
      <c r="AC3190">
        <v>1162.34475</v>
      </c>
      <c r="AD3190">
        <v>377.53771710720002</v>
      </c>
      <c r="AE3190">
        <v>5940.4880499999999</v>
      </c>
      <c r="AF3190">
        <v>1113.1141522308001</v>
      </c>
      <c r="AG3190">
        <v>1594</v>
      </c>
      <c r="AH3190">
        <v>3062</v>
      </c>
      <c r="AI3190">
        <v>117</v>
      </c>
      <c r="AJ3190">
        <v>2188</v>
      </c>
      <c r="AK3190">
        <v>444</v>
      </c>
      <c r="AL3190">
        <v>39768.2734375</v>
      </c>
      <c r="AM3190">
        <v>28829.294921875</v>
      </c>
      <c r="AN3190">
        <v>10938.9775390625</v>
      </c>
      <c r="AO3190" s="5" t="s">
        <v>1424</v>
      </c>
    </row>
    <row r="3191" spans="1:41" ht="15" x14ac:dyDescent="0.25">
      <c r="A3191">
        <v>2022</v>
      </c>
      <c r="B3191" s="5" t="s">
        <v>1807</v>
      </c>
      <c r="C3191" s="5" t="s">
        <v>363</v>
      </c>
      <c r="D3191" s="5" t="s">
        <v>91</v>
      </c>
      <c r="E3191" s="5" t="s">
        <v>115</v>
      </c>
      <c r="F3191" s="5" t="s">
        <v>116</v>
      </c>
      <c r="G3191" s="5" t="s">
        <v>94</v>
      </c>
      <c r="H3191" s="5" t="s">
        <v>319</v>
      </c>
      <c r="I3191">
        <v>391.28803889904543</v>
      </c>
      <c r="J3191">
        <v>259.80937282506187</v>
      </c>
      <c r="K3191">
        <v>116.32887642944594</v>
      </c>
      <c r="L3191">
        <v>590.10466406937121</v>
      </c>
      <c r="M3191">
        <v>1968.734041663339</v>
      </c>
      <c r="N3191">
        <v>228.42761189782112</v>
      </c>
      <c r="O3191">
        <v>569.47003646126814</v>
      </c>
      <c r="P3191">
        <v>2064.9433101466921</v>
      </c>
      <c r="Q3191">
        <v>56.186847315422391</v>
      </c>
      <c r="R3191">
        <v>1210.4306385994425</v>
      </c>
      <c r="S3191">
        <v>1956.4401944952272</v>
      </c>
      <c r="T3191">
        <v>1358.9327837439821</v>
      </c>
      <c r="U3191">
        <v>274.95916246959951</v>
      </c>
      <c r="V3191">
        <v>378.59761601583313</v>
      </c>
      <c r="W3191">
        <v>158.63028604015355</v>
      </c>
      <c r="X3191">
        <v>154.00998644675107</v>
      </c>
      <c r="Y3191">
        <v>2680.8518340785949</v>
      </c>
      <c r="Z3191">
        <v>581.64438214722963</v>
      </c>
      <c r="AA3191">
        <v>32690.665906231043</v>
      </c>
      <c r="AB3191">
        <v>0</v>
      </c>
      <c r="AC3191">
        <v>990.69901308277224</v>
      </c>
      <c r="AD3191">
        <v>737.65513224653535</v>
      </c>
      <c r="AE3191">
        <v>2429.6872145150187</v>
      </c>
      <c r="AF3191">
        <v>1207.0998235327397</v>
      </c>
      <c r="AG3191">
        <v>21828.584894365395</v>
      </c>
      <c r="AH3191">
        <v>2749.5916246959951</v>
      </c>
      <c r="AI3191">
        <v>123.73162311131976</v>
      </c>
      <c r="AJ3191">
        <v>3632.3449317568334</v>
      </c>
      <c r="AK3191">
        <v>684.49254534663737</v>
      </c>
      <c r="AL3191">
        <v>82074.34375</v>
      </c>
      <c r="AM3191">
        <v>71496.328125</v>
      </c>
      <c r="AN3191">
        <v>10578.0166015625</v>
      </c>
      <c r="AO3191" s="5" t="s">
        <v>3566</v>
      </c>
    </row>
    <row r="3192" spans="1:41" ht="15" x14ac:dyDescent="0.25">
      <c r="A3192">
        <v>2022</v>
      </c>
      <c r="B3192" s="5" t="s">
        <v>1808</v>
      </c>
      <c r="C3192" s="5" t="s">
        <v>363</v>
      </c>
      <c r="D3192" s="5" t="s">
        <v>91</v>
      </c>
      <c r="E3192" s="5" t="s">
        <v>115</v>
      </c>
      <c r="F3192" s="5" t="s">
        <v>116</v>
      </c>
      <c r="G3192" s="5" t="s">
        <v>94</v>
      </c>
      <c r="H3192" s="5" t="s">
        <v>319</v>
      </c>
      <c r="I3192">
        <v>845.67602054459121</v>
      </c>
      <c r="J3192">
        <v>219.57091142827741</v>
      </c>
      <c r="K3192">
        <v>123.75746642115969</v>
      </c>
      <c r="L3192">
        <v>533.18841783116306</v>
      </c>
      <c r="M3192">
        <v>1919.9166118857618</v>
      </c>
      <c r="N3192">
        <v>233.07656175985076</v>
      </c>
      <c r="O3192">
        <v>1235.4246504989553</v>
      </c>
      <c r="P3192">
        <v>1966.9970460490315</v>
      </c>
      <c r="Q3192">
        <v>74.960209431889837</v>
      </c>
      <c r="R3192">
        <v>760.4281111095338</v>
      </c>
      <c r="S3192">
        <v>1907.927607326212</v>
      </c>
      <c r="T3192">
        <v>2165.7556623702944</v>
      </c>
      <c r="U3192">
        <v>268.141177245846</v>
      </c>
      <c r="V3192">
        <v>0</v>
      </c>
      <c r="W3192">
        <v>167.0725796685656</v>
      </c>
      <c r="X3192">
        <v>2004.9351602112308</v>
      </c>
      <c r="Y3192">
        <v>2160.599101269413</v>
      </c>
      <c r="Z3192">
        <v>2003.0254228047813</v>
      </c>
      <c r="AA3192">
        <v>32390.890234942974</v>
      </c>
      <c r="AB3192">
        <v>0</v>
      </c>
      <c r="AC3192">
        <v>1151.0991345498117</v>
      </c>
      <c r="AD3192">
        <v>745.13406255254381</v>
      </c>
      <c r="AE3192">
        <v>5488.6075398507264</v>
      </c>
      <c r="AF3192">
        <v>1191.3179629992806</v>
      </c>
      <c r="AG3192">
        <v>7651.6964622230234</v>
      </c>
      <c r="AH3192">
        <v>3075.3730405658184</v>
      </c>
      <c r="AI3192">
        <v>120.66352976063071</v>
      </c>
      <c r="AJ3192">
        <v>1959.4932183350286</v>
      </c>
      <c r="AK3192">
        <v>447.58950355652757</v>
      </c>
      <c r="AL3192">
        <v>72812.3125</v>
      </c>
      <c r="AM3192">
        <v>58898.765625</v>
      </c>
      <c r="AN3192">
        <v>13913.5498046875</v>
      </c>
      <c r="AO3192" s="5" t="s">
        <v>3567</v>
      </c>
    </row>
    <row r="3193" spans="1:41" ht="15" x14ac:dyDescent="0.25">
      <c r="A3193">
        <v>2022</v>
      </c>
      <c r="B3193" s="5" t="s">
        <v>1806</v>
      </c>
      <c r="C3193" s="5" t="s">
        <v>363</v>
      </c>
      <c r="D3193" s="5" t="s">
        <v>91</v>
      </c>
      <c r="E3193" s="5" t="s">
        <v>115</v>
      </c>
      <c r="F3193" s="5" t="s">
        <v>116</v>
      </c>
      <c r="G3193" s="5" t="s">
        <v>97</v>
      </c>
      <c r="H3193" s="5" t="s">
        <v>319</v>
      </c>
      <c r="I3193">
        <v>218.3</v>
      </c>
      <c r="J3193">
        <v>204.4</v>
      </c>
      <c r="K3193">
        <v>198</v>
      </c>
      <c r="L3193">
        <v>537.79165588003991</v>
      </c>
      <c r="M3193">
        <v>1925.9999999999991</v>
      </c>
      <c r="N3193">
        <v>268.81775428123501</v>
      </c>
      <c r="O3193">
        <v>855.6</v>
      </c>
      <c r="P3193">
        <v>4268.5470000000014</v>
      </c>
      <c r="Q3193">
        <v>57.786483518700358</v>
      </c>
      <c r="R3193">
        <v>1445.2187014148381</v>
      </c>
      <c r="S3193">
        <v>1705</v>
      </c>
      <c r="T3193">
        <v>1261.0999999999999</v>
      </c>
      <c r="U3193">
        <v>260</v>
      </c>
      <c r="V3193">
        <v>0</v>
      </c>
      <c r="W3193">
        <v>633.93114922675727</v>
      </c>
      <c r="X3193">
        <v>907.01599999999996</v>
      </c>
      <c r="Y3193">
        <v>242</v>
      </c>
      <c r="Z3193">
        <v>306.38781589487058</v>
      </c>
      <c r="AA3193">
        <v>28804.144883843848</v>
      </c>
      <c r="AB3193">
        <v>174</v>
      </c>
      <c r="AC3193">
        <v>1152.6034400000001</v>
      </c>
      <c r="AD3193">
        <v>899.21406060806885</v>
      </c>
      <c r="AE3193">
        <v>538.78531587982434</v>
      </c>
      <c r="AF3193">
        <v>836.56479803561774</v>
      </c>
      <c r="AG3193">
        <v>4220.0951335952068</v>
      </c>
      <c r="AH3193">
        <v>1322.75</v>
      </c>
      <c r="AI3193">
        <v>137.0841475772651</v>
      </c>
      <c r="AJ3193">
        <v>843.77532645802864</v>
      </c>
      <c r="AK3193">
        <v>460</v>
      </c>
      <c r="AL3193">
        <v>54684.91015625</v>
      </c>
      <c r="AM3193">
        <v>44205.21484375</v>
      </c>
      <c r="AN3193">
        <v>10479.6953125</v>
      </c>
      <c r="AO3193" s="5" t="s">
        <v>3569</v>
      </c>
    </row>
    <row r="3194" spans="1:41" ht="15" x14ac:dyDescent="0.25">
      <c r="A3194">
        <v>2022</v>
      </c>
      <c r="B3194" s="5" t="s">
        <v>1807</v>
      </c>
      <c r="C3194" s="5" t="s">
        <v>363</v>
      </c>
      <c r="D3194" s="5" t="s">
        <v>91</v>
      </c>
      <c r="E3194" s="5" t="s">
        <v>115</v>
      </c>
      <c r="F3194" s="5" t="s">
        <v>116</v>
      </c>
      <c r="G3194" s="5" t="s">
        <v>97</v>
      </c>
      <c r="H3194" s="5" t="s">
        <v>319</v>
      </c>
      <c r="I3194">
        <v>377.4</v>
      </c>
      <c r="J3194">
        <v>294.39999999999998</v>
      </c>
      <c r="K3194">
        <v>132.12735052865341</v>
      </c>
      <c r="L3194">
        <v>664.02</v>
      </c>
      <c r="M3194">
        <v>2187.4093749999988</v>
      </c>
      <c r="N3194">
        <v>263</v>
      </c>
      <c r="O3194">
        <v>855.6</v>
      </c>
      <c r="P3194">
        <v>2317.023135032317</v>
      </c>
      <c r="Q3194">
        <v>71.605731899681714</v>
      </c>
      <c r="R3194">
        <v>1407.970059843947</v>
      </c>
      <c r="S3194">
        <v>2493.3296445400179</v>
      </c>
      <c r="T3194">
        <v>1645.968105690215</v>
      </c>
      <c r="U3194">
        <v>301.64485632470098</v>
      </c>
      <c r="V3194">
        <v>419</v>
      </c>
      <c r="W3194">
        <v>172.30285014739201</v>
      </c>
      <c r="X3194">
        <v>184.4810798137305</v>
      </c>
      <c r="Y3194">
        <v>3200</v>
      </c>
      <c r="Z3194">
        <v>741.40000000000009</v>
      </c>
      <c r="AA3194">
        <v>36846.034459940907</v>
      </c>
      <c r="AB3194">
        <v>94</v>
      </c>
      <c r="AC3194">
        <v>1132.5</v>
      </c>
      <c r="AD3194">
        <v>940.08363447669967</v>
      </c>
      <c r="AE3194">
        <v>2639.1053214242202</v>
      </c>
      <c r="AF3194">
        <v>1358.3425210039561</v>
      </c>
      <c r="AG3194">
        <v>25419</v>
      </c>
      <c r="AH3194">
        <v>3456.313595229874</v>
      </c>
      <c r="AI3194">
        <v>134.39622311496581</v>
      </c>
      <c r="AJ3194">
        <v>4565.959198244047</v>
      </c>
      <c r="AK3194">
        <v>880.82150147992388</v>
      </c>
      <c r="AL3194">
        <v>95195.2421875</v>
      </c>
      <c r="AM3194">
        <v>82018.4140625</v>
      </c>
      <c r="AN3194">
        <v>13176.8330078125</v>
      </c>
      <c r="AO3194" s="5" t="s">
        <v>3570</v>
      </c>
    </row>
    <row r="3195" spans="1:41" ht="15" x14ac:dyDescent="0.25">
      <c r="A3195">
        <v>2022</v>
      </c>
      <c r="B3195" s="5" t="s">
        <v>1808</v>
      </c>
      <c r="C3195" s="5" t="s">
        <v>363</v>
      </c>
      <c r="D3195" s="5" t="s">
        <v>91</v>
      </c>
      <c r="E3195" s="5" t="s">
        <v>115</v>
      </c>
      <c r="F3195" s="5" t="s">
        <v>116</v>
      </c>
      <c r="G3195" s="5" t="s">
        <v>97</v>
      </c>
      <c r="H3195" s="5" t="s">
        <v>319</v>
      </c>
      <c r="I3195">
        <v>941.92224747240948</v>
      </c>
      <c r="J3195">
        <v>240</v>
      </c>
      <c r="K3195">
        <v>140.6233442433562</v>
      </c>
      <c r="L3195">
        <v>605.5104</v>
      </c>
      <c r="M3195">
        <v>2140.8687499999992</v>
      </c>
      <c r="N3195">
        <v>257.2399282454524</v>
      </c>
      <c r="O3195">
        <v>1197.915264</v>
      </c>
      <c r="P3195">
        <v>2190.860605451448</v>
      </c>
      <c r="Q3195">
        <v>81.553661180286554</v>
      </c>
      <c r="R3195">
        <v>860.63524713835363</v>
      </c>
      <c r="S3195">
        <v>2085.4169906907332</v>
      </c>
      <c r="T3195">
        <v>2296.230854279544</v>
      </c>
      <c r="U3195">
        <v>295.73025129872639</v>
      </c>
      <c r="V3195">
        <v>0</v>
      </c>
      <c r="W3195">
        <v>183.1546330504477</v>
      </c>
      <c r="X3195">
        <v>2189.3298521226579</v>
      </c>
      <c r="Y3195">
        <v>2446.6248000000001</v>
      </c>
      <c r="Z3195">
        <v>2176.4326555417229</v>
      </c>
      <c r="AA3195">
        <v>36179.372454810793</v>
      </c>
      <c r="AB3195">
        <v>193</v>
      </c>
      <c r="AC3195">
        <v>1256.2033699999999</v>
      </c>
      <c r="AD3195">
        <v>818.03731309083969</v>
      </c>
      <c r="AE3195">
        <v>6096.0669855304723</v>
      </c>
      <c r="AF3195">
        <v>1326.9016336065861</v>
      </c>
      <c r="AG3195">
        <v>8948.350455135278</v>
      </c>
      <c r="AH3195">
        <v>3484.58333974774</v>
      </c>
      <c r="AI3195">
        <v>131.761003053888</v>
      </c>
      <c r="AJ3195">
        <v>2188.0405077967812</v>
      </c>
      <c r="AK3195">
        <v>533.49681163351954</v>
      </c>
      <c r="AL3195">
        <v>81485.8671875</v>
      </c>
      <c r="AM3195">
        <v>66091.4453125</v>
      </c>
      <c r="AN3195">
        <v>15394.41796875</v>
      </c>
      <c r="AO3195" s="5" t="s">
        <v>3568</v>
      </c>
    </row>
    <row r="3196" spans="1:41" ht="15" x14ac:dyDescent="0.25">
      <c r="A3196">
        <v>2022</v>
      </c>
      <c r="B3196" s="5" t="s">
        <v>803</v>
      </c>
      <c r="C3196" s="5" t="s">
        <v>363</v>
      </c>
      <c r="D3196" s="5" t="s">
        <v>91</v>
      </c>
      <c r="E3196" s="5" t="s">
        <v>115</v>
      </c>
      <c r="F3196" s="5" t="s">
        <v>116</v>
      </c>
      <c r="G3196" s="5" t="s">
        <v>97</v>
      </c>
      <c r="H3196" s="5" t="s">
        <v>319</v>
      </c>
      <c r="I3196">
        <v>776.34471739927426</v>
      </c>
      <c r="J3196">
        <v>355.088947521168</v>
      </c>
      <c r="K3196">
        <v>201.26044555208051</v>
      </c>
      <c r="L3196">
        <v>179.30272243968011</v>
      </c>
      <c r="M3196">
        <v>662.44848191999995</v>
      </c>
      <c r="N3196">
        <v>252.91526600410279</v>
      </c>
      <c r="O3196">
        <v>1093.6600000000001</v>
      </c>
      <c r="P3196">
        <v>1161</v>
      </c>
      <c r="Q3196">
        <v>45.313000533679229</v>
      </c>
      <c r="R3196">
        <v>1197.874572633584</v>
      </c>
      <c r="S3196">
        <v>2018.5726300314111</v>
      </c>
      <c r="T3196">
        <v>2185.2684210000002</v>
      </c>
      <c r="U3196">
        <v>504.48482404800012</v>
      </c>
      <c r="V3196">
        <v>0</v>
      </c>
      <c r="W3196">
        <v>734.49137425578442</v>
      </c>
      <c r="X3196">
        <v>302.99765388126661</v>
      </c>
      <c r="Y3196">
        <v>2537.5944</v>
      </c>
      <c r="Z3196">
        <v>1733.0564053914929</v>
      </c>
      <c r="AA3196">
        <v>10504.007243505321</v>
      </c>
      <c r="AB3196">
        <v>129</v>
      </c>
      <c r="AC3196">
        <v>1288.7322799999999</v>
      </c>
      <c r="AD3196">
        <v>418.05852230874592</v>
      </c>
      <c r="AE3196">
        <v>6558.7788176440017</v>
      </c>
      <c r="AF3196">
        <v>1247.4024867569931</v>
      </c>
      <c r="AG3196">
        <v>1811</v>
      </c>
      <c r="AH3196">
        <v>3499.3315020711329</v>
      </c>
      <c r="AI3196">
        <v>129.17745397440001</v>
      </c>
      <c r="AJ3196">
        <v>2464.043373349632</v>
      </c>
      <c r="AK3196">
        <v>490.21187662080001</v>
      </c>
      <c r="AL3196">
        <v>44481.4140625</v>
      </c>
      <c r="AM3196">
        <v>32616.939453125</v>
      </c>
      <c r="AN3196">
        <v>11864.478515625</v>
      </c>
      <c r="AO3196" s="5" t="s">
        <v>1425</v>
      </c>
    </row>
    <row r="3197" spans="1:41" ht="15" x14ac:dyDescent="0.25">
      <c r="A3197">
        <v>2022</v>
      </c>
      <c r="B3197" s="5" t="s">
        <v>803</v>
      </c>
      <c r="C3197" s="5" t="s">
        <v>363</v>
      </c>
      <c r="D3197" s="5" t="s">
        <v>91</v>
      </c>
      <c r="E3197" s="5" t="s">
        <v>27</v>
      </c>
      <c r="F3197" s="5" t="s">
        <v>27</v>
      </c>
      <c r="G3197" s="5" t="s">
        <v>94</v>
      </c>
      <c r="H3197" s="5" t="s">
        <v>319</v>
      </c>
      <c r="I3197">
        <v>620</v>
      </c>
      <c r="J3197">
        <v>15350</v>
      </c>
      <c r="K3197">
        <v>0</v>
      </c>
      <c r="L3197">
        <v>350</v>
      </c>
      <c r="M3197">
        <v>8975</v>
      </c>
      <c r="N3197">
        <v>936</v>
      </c>
      <c r="O3197">
        <v>459.95</v>
      </c>
      <c r="P3197">
        <v>5859</v>
      </c>
      <c r="Q3197">
        <v>874.72500000000014</v>
      </c>
      <c r="R3197">
        <v>210.9034551375</v>
      </c>
      <c r="S3197">
        <v>4900</v>
      </c>
      <c r="T3197">
        <v>150</v>
      </c>
      <c r="U3197">
        <v>150</v>
      </c>
      <c r="V3197">
        <v>9340</v>
      </c>
      <c r="W3197">
        <v>1760</v>
      </c>
      <c r="X3197">
        <v>1655.793037821911</v>
      </c>
      <c r="Y3197">
        <v>3550</v>
      </c>
      <c r="Z3197">
        <v>11.936807999999999</v>
      </c>
      <c r="AA3197">
        <v>66624.156119174935</v>
      </c>
      <c r="AB3197">
        <v>136</v>
      </c>
      <c r="AC3197">
        <v>720.48374999999999</v>
      </c>
      <c r="AD3197">
        <v>5471.6436219510006</v>
      </c>
      <c r="AE3197">
        <v>930.5</v>
      </c>
      <c r="AF3197">
        <v>3003.22563425408</v>
      </c>
      <c r="AG3197">
        <v>36336</v>
      </c>
      <c r="AH3197">
        <v>5241.7494724616618</v>
      </c>
      <c r="AI3197">
        <v>390</v>
      </c>
      <c r="AJ3197">
        <v>6063</v>
      </c>
      <c r="AK3197">
        <v>227</v>
      </c>
      <c r="AL3197">
        <v>180297.0625</v>
      </c>
      <c r="AM3197">
        <v>150929.9375</v>
      </c>
      <c r="AN3197">
        <v>29367.138671875</v>
      </c>
      <c r="AO3197" s="5" t="s">
        <v>1426</v>
      </c>
    </row>
    <row r="3198" spans="1:41" ht="15" x14ac:dyDescent="0.25">
      <c r="A3198">
        <v>2022</v>
      </c>
      <c r="B3198" s="5" t="s">
        <v>1806</v>
      </c>
      <c r="C3198" s="5" t="s">
        <v>363</v>
      </c>
      <c r="D3198" s="5" t="s">
        <v>91</v>
      </c>
      <c r="E3198" s="5" t="s">
        <v>27</v>
      </c>
      <c r="F3198" s="5" t="s">
        <v>27</v>
      </c>
      <c r="G3198" s="5" t="s">
        <v>94</v>
      </c>
      <c r="H3198" s="5" t="s">
        <v>319</v>
      </c>
      <c r="I3198">
        <v>824.86556309197317</v>
      </c>
      <c r="J3198">
        <v>2624.5722462017329</v>
      </c>
      <c r="K3198">
        <v>42.850159121660944</v>
      </c>
      <c r="L3198">
        <v>278.52603429079613</v>
      </c>
      <c r="M3198">
        <v>2608.5034365311103</v>
      </c>
      <c r="N3198">
        <v>593.90320542622067</v>
      </c>
      <c r="O3198">
        <v>535.62698902076181</v>
      </c>
      <c r="P3198">
        <v>3076.9628011286686</v>
      </c>
      <c r="Q3198">
        <v>1047.7667345729633</v>
      </c>
      <c r="R3198">
        <v>1519.8260481637301</v>
      </c>
      <c r="S3198">
        <v>5249.1444924034658</v>
      </c>
      <c r="T3198">
        <v>910.5658813352951</v>
      </c>
      <c r="U3198">
        <v>190.15443308046451</v>
      </c>
      <c r="V3198">
        <v>4793.8615517358185</v>
      </c>
      <c r="W3198">
        <v>845.21938867476217</v>
      </c>
      <c r="X3198">
        <v>2319.3167314373359</v>
      </c>
      <c r="Y3198">
        <v>20004.596785947411</v>
      </c>
      <c r="Z3198">
        <v>1691.5100313275659</v>
      </c>
      <c r="AA3198">
        <v>32053.652079285857</v>
      </c>
      <c r="AB3198">
        <v>176.75690637685142</v>
      </c>
      <c r="AC3198">
        <v>1278.18004243735</v>
      </c>
      <c r="AD3198">
        <v>4188.6030541423579</v>
      </c>
      <c r="AE3198">
        <v>4892.952544704659</v>
      </c>
      <c r="AF3198">
        <v>5249.1444924034658</v>
      </c>
      <c r="AG3198">
        <v>25688.229662409107</v>
      </c>
      <c r="AH3198">
        <v>4580.0541660925292</v>
      </c>
      <c r="AI3198">
        <v>0</v>
      </c>
      <c r="AJ3198">
        <v>7164.5516094080804</v>
      </c>
      <c r="AK3198">
        <v>441.35663895310773</v>
      </c>
      <c r="AL3198">
        <v>134871.25</v>
      </c>
      <c r="AM3198">
        <v>112973.25</v>
      </c>
      <c r="AN3198">
        <v>21897.998046875</v>
      </c>
      <c r="AO3198" s="5" t="s">
        <v>3573</v>
      </c>
    </row>
    <row r="3199" spans="1:41" ht="15" x14ac:dyDescent="0.25">
      <c r="A3199">
        <v>2022</v>
      </c>
      <c r="B3199" s="5" t="s">
        <v>1808</v>
      </c>
      <c r="C3199" s="5" t="s">
        <v>363</v>
      </c>
      <c r="D3199" s="5" t="s">
        <v>91</v>
      </c>
      <c r="E3199" s="5" t="s">
        <v>27</v>
      </c>
      <c r="F3199" s="5" t="s">
        <v>27</v>
      </c>
      <c r="G3199" s="5" t="s">
        <v>94</v>
      </c>
      <c r="H3199" s="5" t="s">
        <v>319</v>
      </c>
      <c r="I3199">
        <v>639.41357650932514</v>
      </c>
      <c r="J3199">
        <v>3333.5896188199399</v>
      </c>
      <c r="K3199">
        <v>41.252488807053233</v>
      </c>
      <c r="L3199">
        <v>295.98660719060695</v>
      </c>
      <c r="M3199">
        <v>3605.3386077089303</v>
      </c>
      <c r="N3199">
        <v>1461.3694159898607</v>
      </c>
      <c r="O3199">
        <v>366.05174829598678</v>
      </c>
      <c r="P3199">
        <v>6425.017378214211</v>
      </c>
      <c r="Q3199">
        <v>885.56202065991079</v>
      </c>
      <c r="R3199">
        <v>214.91055691374044</v>
      </c>
      <c r="S3199">
        <v>5053.4298788640208</v>
      </c>
      <c r="T3199">
        <v>154.69683302644961</v>
      </c>
      <c r="U3199">
        <v>154.69683302644961</v>
      </c>
      <c r="V3199">
        <v>2572.0926771197692</v>
      </c>
      <c r="W3199">
        <v>1815.1095075103422</v>
      </c>
      <c r="X3199">
        <v>1204.7842104414769</v>
      </c>
      <c r="Y3199">
        <v>20786.887782814603</v>
      </c>
      <c r="Z3199">
        <v>2586.4444179757429</v>
      </c>
      <c r="AA3199">
        <v>33954.999334219916</v>
      </c>
      <c r="AB3199"/>
      <c r="AC3199">
        <v>1164.0936685240333</v>
      </c>
      <c r="AD3199">
        <v>3580.0972514332366</v>
      </c>
      <c r="AE3199">
        <v>7224.9737810700553</v>
      </c>
      <c r="AF3199">
        <v>5053.8854868067583</v>
      </c>
      <c r="AG3199">
        <v>19236.797355075796</v>
      </c>
      <c r="AH3199">
        <v>7557.9865566706239</v>
      </c>
      <c r="AI3199">
        <v>402.21176586876902</v>
      </c>
      <c r="AJ3199">
        <v>25950.909396297011</v>
      </c>
      <c r="AK3199">
        <v>222.76343955808744</v>
      </c>
      <c r="AL3199">
        <v>155945.34375</v>
      </c>
      <c r="AM3199">
        <v>131941.625</v>
      </c>
      <c r="AN3199">
        <v>24003.72265625</v>
      </c>
      <c r="AO3199" s="5" t="s">
        <v>3571</v>
      </c>
    </row>
    <row r="3200" spans="1:41" ht="15" x14ac:dyDescent="0.25">
      <c r="A3200">
        <v>2022</v>
      </c>
      <c r="B3200" s="5" t="s">
        <v>1807</v>
      </c>
      <c r="C3200" s="5" t="s">
        <v>363</v>
      </c>
      <c r="D3200" s="5" t="s">
        <v>91</v>
      </c>
      <c r="E3200" s="5" t="s">
        <v>27</v>
      </c>
      <c r="F3200" s="5" t="s">
        <v>27</v>
      </c>
      <c r="G3200" s="5" t="s">
        <v>94</v>
      </c>
      <c r="H3200" s="5" t="s">
        <v>319</v>
      </c>
      <c r="I3200">
        <v>1078.6859450730442</v>
      </c>
      <c r="J3200">
        <v>2784.8317149686322</v>
      </c>
      <c r="K3200">
        <v>42.301409610707616</v>
      </c>
      <c r="L3200">
        <v>328.89345972325168</v>
      </c>
      <c r="M3200">
        <v>3453.7779028092432</v>
      </c>
      <c r="N3200">
        <v>597.50741075124506</v>
      </c>
      <c r="O3200">
        <v>813.06693384548885</v>
      </c>
      <c r="P3200">
        <v>4021.0662440698393</v>
      </c>
      <c r="Q3200">
        <v>1038.8459487340597</v>
      </c>
      <c r="R3200">
        <v>1271.8285504562716</v>
      </c>
      <c r="S3200">
        <v>4124.3874370439926</v>
      </c>
      <c r="T3200">
        <v>211.50704805353806</v>
      </c>
      <c r="U3200">
        <v>158.63028604015355</v>
      </c>
      <c r="V3200">
        <v>5240.0871155264058</v>
      </c>
      <c r="W3200">
        <v>3056.276844373625</v>
      </c>
      <c r="X3200">
        <v>5150.4003559494777</v>
      </c>
      <c r="Y3200">
        <v>9052.5016566914292</v>
      </c>
      <c r="Z3200">
        <v>136.42204599453206</v>
      </c>
      <c r="AA3200">
        <v>34269.25073778339</v>
      </c>
      <c r="AB3200"/>
      <c r="AC3200">
        <v>1280.7809294881997</v>
      </c>
      <c r="AD3200">
        <v>4152.9408885312205</v>
      </c>
      <c r="AE3200">
        <v>8065.8212775216743</v>
      </c>
      <c r="AF3200">
        <v>5120.8363079830424</v>
      </c>
      <c r="AG3200">
        <v>52641.989190045089</v>
      </c>
      <c r="AH3200">
        <v>10892.135920610326</v>
      </c>
      <c r="AI3200">
        <v>206.2193718521996</v>
      </c>
      <c r="AJ3200">
        <v>6500.1214999496979</v>
      </c>
      <c r="AK3200">
        <v>617.65010055222263</v>
      </c>
      <c r="AL3200">
        <v>166308.78125</v>
      </c>
      <c r="AM3200">
        <v>133588.109375</v>
      </c>
      <c r="AN3200">
        <v>32720.6640625</v>
      </c>
      <c r="AO3200" s="5" t="s">
        <v>3572</v>
      </c>
    </row>
    <row r="3201" spans="1:41" ht="15" x14ac:dyDescent="0.25">
      <c r="A3201">
        <v>2022</v>
      </c>
      <c r="B3201" s="5" t="s">
        <v>1806</v>
      </c>
      <c r="C3201" s="5" t="s">
        <v>363</v>
      </c>
      <c r="D3201" s="5" t="s">
        <v>91</v>
      </c>
      <c r="E3201" s="5" t="s">
        <v>27</v>
      </c>
      <c r="F3201" s="5" t="s">
        <v>27</v>
      </c>
      <c r="G3201" s="5" t="s">
        <v>97</v>
      </c>
      <c r="H3201" s="5" t="s">
        <v>319</v>
      </c>
      <c r="I3201">
        <v>908.59999999999991</v>
      </c>
      <c r="J3201">
        <v>2503.9</v>
      </c>
      <c r="K3201">
        <v>50</v>
      </c>
      <c r="L3201">
        <v>310.72406784180089</v>
      </c>
      <c r="M3201">
        <v>2921.9999999999982</v>
      </c>
      <c r="N3201">
        <v>692.36963053898535</v>
      </c>
      <c r="O3201">
        <v>620</v>
      </c>
      <c r="P3201">
        <v>3484.0999000000011</v>
      </c>
      <c r="Q3201">
        <v>1198.7171764062109</v>
      </c>
      <c r="R3201">
        <v>1707.985738035718</v>
      </c>
      <c r="S3201">
        <v>5970</v>
      </c>
      <c r="T3201">
        <v>1035.5999999999999</v>
      </c>
      <c r="U3201">
        <v>150</v>
      </c>
      <c r="V3201">
        <v>5452.3529663568806</v>
      </c>
      <c r="W3201">
        <v>926.24384581465085</v>
      </c>
      <c r="X3201">
        <v>2824.8971187191519</v>
      </c>
      <c r="Y3201">
        <v>25249</v>
      </c>
      <c r="Z3201">
        <v>1935.1454451920031</v>
      </c>
      <c r="AA3201">
        <v>36418.31813120209</v>
      </c>
      <c r="AB3201">
        <v>165</v>
      </c>
      <c r="AC3201">
        <v>1490.0952500000001</v>
      </c>
      <c r="AD3201">
        <v>4792.049852770273</v>
      </c>
      <c r="AE3201">
        <v>5592.9589324570406</v>
      </c>
      <c r="AF3201">
        <v>5855.953586249324</v>
      </c>
      <c r="AG3201">
        <v>29309.378307725769</v>
      </c>
      <c r="AH3201">
        <v>5141.1852348918746</v>
      </c>
      <c r="AI3201">
        <v>0</v>
      </c>
      <c r="AJ3201">
        <v>8170.8345738091621</v>
      </c>
      <c r="AK3201">
        <v>659</v>
      </c>
      <c r="AL3201">
        <v>155536.40625</v>
      </c>
      <c r="AM3201">
        <v>130430.4296875</v>
      </c>
      <c r="AN3201">
        <v>25105.9765625</v>
      </c>
      <c r="AO3201" s="5" t="s">
        <v>3574</v>
      </c>
    </row>
    <row r="3202" spans="1:41" ht="15" x14ac:dyDescent="0.25">
      <c r="A3202">
        <v>2022</v>
      </c>
      <c r="B3202" s="5" t="s">
        <v>803</v>
      </c>
      <c r="C3202" s="5" t="s">
        <v>363</v>
      </c>
      <c r="D3202" s="5" t="s">
        <v>91</v>
      </c>
      <c r="E3202" s="5" t="s">
        <v>27</v>
      </c>
      <c r="F3202" s="5" t="s">
        <v>27</v>
      </c>
      <c r="G3202" s="5" t="s">
        <v>97</v>
      </c>
      <c r="H3202" s="5" t="s">
        <v>319</v>
      </c>
      <c r="I3202">
        <v>677.93482364443662</v>
      </c>
      <c r="J3202">
        <v>17303.540776031521</v>
      </c>
      <c r="K3202">
        <v>0</v>
      </c>
      <c r="L3202">
        <v>392.22470533680013</v>
      </c>
      <c r="M3202">
        <v>9909.125208720001</v>
      </c>
      <c r="N3202">
        <v>1033.7497335364201</v>
      </c>
      <c r="O3202">
        <v>459.95</v>
      </c>
      <c r="P3202">
        <v>6643</v>
      </c>
      <c r="Q3202">
        <v>964.82167499999991</v>
      </c>
      <c r="R3202">
        <v>231.09623235211669</v>
      </c>
      <c r="S3202">
        <v>5346.489668731846</v>
      </c>
      <c r="T3202">
        <v>156.09060149999999</v>
      </c>
      <c r="U3202">
        <v>157.65150751499999</v>
      </c>
      <c r="V3202">
        <v>10378</v>
      </c>
      <c r="W3202">
        <v>1952.7263122208169</v>
      </c>
      <c r="X3202">
        <v>1864.691893274012</v>
      </c>
      <c r="Y3202">
        <v>3968</v>
      </c>
      <c r="Z3202">
        <v>13.21797554903965</v>
      </c>
      <c r="AA3202">
        <v>78818.898637357008</v>
      </c>
      <c r="AB3202">
        <v>136</v>
      </c>
      <c r="AC3202">
        <v>798.82555000000002</v>
      </c>
      <c r="AD3202">
        <v>6058.9105234839208</v>
      </c>
      <c r="AE3202">
        <v>1027.3471873776</v>
      </c>
      <c r="AF3202">
        <v>3365.540827014946</v>
      </c>
      <c r="AG3202">
        <v>41278</v>
      </c>
      <c r="AH3202">
        <v>5990.4046554375682</v>
      </c>
      <c r="AI3202">
        <v>430.59151324800013</v>
      </c>
      <c r="AJ3202">
        <v>6827.9227479976335</v>
      </c>
      <c r="AK3202">
        <v>250.62634232639999</v>
      </c>
      <c r="AL3202">
        <v>206435.375</v>
      </c>
      <c r="AM3202">
        <v>173879.765625</v>
      </c>
      <c r="AN3202">
        <v>32555.60546875</v>
      </c>
      <c r="AO3202" s="5" t="s">
        <v>1427</v>
      </c>
    </row>
    <row r="3203" spans="1:41" ht="15" x14ac:dyDescent="0.25">
      <c r="A3203">
        <v>2022</v>
      </c>
      <c r="B3203" s="5" t="s">
        <v>1808</v>
      </c>
      <c r="C3203" s="5" t="s">
        <v>363</v>
      </c>
      <c r="D3203" s="5" t="s">
        <v>91</v>
      </c>
      <c r="E3203" s="5" t="s">
        <v>27</v>
      </c>
      <c r="F3203" s="5" t="s">
        <v>27</v>
      </c>
      <c r="G3203" s="5" t="s">
        <v>97</v>
      </c>
      <c r="H3203" s="5" t="s">
        <v>319</v>
      </c>
      <c r="I3203">
        <v>712.18511394255347</v>
      </c>
      <c r="J3203">
        <v>3643.75</v>
      </c>
      <c r="K3203">
        <v>46.800974141683483</v>
      </c>
      <c r="L3203">
        <v>336.13440000000003</v>
      </c>
      <c r="M3203">
        <v>4020.2562499999981</v>
      </c>
      <c r="N3203">
        <v>1612.8715855035671</v>
      </c>
      <c r="O3203">
        <v>354.93785600000001</v>
      </c>
      <c r="P3203">
        <v>7156.2473830576264</v>
      </c>
      <c r="Q3203">
        <v>963.45548570871313</v>
      </c>
      <c r="R3203">
        <v>243.23088213062681</v>
      </c>
      <c r="S3203">
        <v>5523.5368942619416</v>
      </c>
      <c r="T3203">
        <v>164.01648959139601</v>
      </c>
      <c r="U3203">
        <v>170.613606518496</v>
      </c>
      <c r="V3203">
        <v>2830</v>
      </c>
      <c r="W3203">
        <v>1989.8281121530119</v>
      </c>
      <c r="X3203">
        <v>1315.5886981440631</v>
      </c>
      <c r="Y3203">
        <v>23755.221000000001</v>
      </c>
      <c r="Z3203">
        <v>2810.3597832241021</v>
      </c>
      <c r="AA3203">
        <v>37926.421864451637</v>
      </c>
      <c r="AB3203">
        <v>170</v>
      </c>
      <c r="AC3203">
        <v>1270.3844300000001</v>
      </c>
      <c r="AD3203">
        <v>3930.3707659449919</v>
      </c>
      <c r="AE3203">
        <v>8024.6080300546128</v>
      </c>
      <c r="AF3203">
        <v>5629.0672320774484</v>
      </c>
      <c r="AG3203">
        <v>22496.658775932028</v>
      </c>
      <c r="AH3203">
        <v>8563.655104606878</v>
      </c>
      <c r="AI3203">
        <v>439.20334351296009</v>
      </c>
      <c r="AJ3203">
        <v>28977.717525100219</v>
      </c>
      <c r="AK3203">
        <v>265.5191504904152</v>
      </c>
      <c r="AL3203">
        <v>175342.640625</v>
      </c>
      <c r="AM3203">
        <v>148558.921875</v>
      </c>
      <c r="AN3203">
        <v>26783.712890625</v>
      </c>
      <c r="AO3203" s="5" t="s">
        <v>3575</v>
      </c>
    </row>
    <row r="3204" spans="1:41" ht="15" x14ac:dyDescent="0.25">
      <c r="A3204">
        <v>2022</v>
      </c>
      <c r="B3204" s="5" t="s">
        <v>1807</v>
      </c>
      <c r="C3204" s="5" t="s">
        <v>363</v>
      </c>
      <c r="D3204" s="5" t="s">
        <v>91</v>
      </c>
      <c r="E3204" s="5" t="s">
        <v>27</v>
      </c>
      <c r="F3204" s="5" t="s">
        <v>27</v>
      </c>
      <c r="G3204" s="5" t="s">
        <v>97</v>
      </c>
      <c r="H3204" s="5" t="s">
        <v>319</v>
      </c>
      <c r="I3204">
        <v>1040.4000000000001</v>
      </c>
      <c r="J3204">
        <v>3155.6</v>
      </c>
      <c r="K3204">
        <v>47.970998495225558</v>
      </c>
      <c r="L3204">
        <v>370.09</v>
      </c>
      <c r="M3204">
        <v>3837.403124999998</v>
      </c>
      <c r="N3204">
        <v>688</v>
      </c>
      <c r="O3204">
        <v>920</v>
      </c>
      <c r="P3204">
        <v>4511.9415478507517</v>
      </c>
      <c r="Q3204">
        <v>1323.9277169712891</v>
      </c>
      <c r="R3204">
        <v>1479.3879658971</v>
      </c>
      <c r="S3204">
        <v>5256.2084398411198</v>
      </c>
      <c r="T3204">
        <v>256.18180633310732</v>
      </c>
      <c r="U3204">
        <v>174.0258786488659</v>
      </c>
      <c r="V3204">
        <v>5805</v>
      </c>
      <c r="W3204">
        <v>3319.7015795064199</v>
      </c>
      <c r="X3204">
        <v>6169.4143416284014</v>
      </c>
      <c r="Y3204">
        <v>10795</v>
      </c>
      <c r="Z3204">
        <v>173.892</v>
      </c>
      <c r="AA3204">
        <v>38625.276010668429</v>
      </c>
      <c r="AB3204">
        <v>170</v>
      </c>
      <c r="AC3204">
        <v>1464.1</v>
      </c>
      <c r="AD3204">
        <v>5292.5975751938668</v>
      </c>
      <c r="AE3204">
        <v>8761.025587161057</v>
      </c>
      <c r="AF3204">
        <v>5762.447781557159</v>
      </c>
      <c r="AG3204">
        <v>61325</v>
      </c>
      <c r="AH3204">
        <v>13842.79962574242</v>
      </c>
      <c r="AI3204">
        <v>223.99370519160971</v>
      </c>
      <c r="AJ3204">
        <v>8170.8345738091621</v>
      </c>
      <c r="AK3204">
        <v>794.80703282476918</v>
      </c>
      <c r="AL3204">
        <v>193757.03125</v>
      </c>
      <c r="AM3204">
        <v>153625.9375</v>
      </c>
      <c r="AN3204">
        <v>40131.078125</v>
      </c>
      <c r="AO3204" s="5" t="s">
        <v>3576</v>
      </c>
    </row>
    <row r="3205" spans="1:41" ht="15" x14ac:dyDescent="0.25">
      <c r="A3205">
        <v>2022</v>
      </c>
      <c r="B3205" s="5" t="s">
        <v>1806</v>
      </c>
      <c r="C3205" s="5" t="s">
        <v>363</v>
      </c>
      <c r="D3205" s="5" t="s">
        <v>91</v>
      </c>
      <c r="E3205" s="5" t="s">
        <v>453</v>
      </c>
      <c r="F3205" s="5" t="s">
        <v>453</v>
      </c>
      <c r="G3205" s="5" t="s">
        <v>97</v>
      </c>
      <c r="H3205" s="5" t="s">
        <v>319</v>
      </c>
      <c r="I3205">
        <v>2306.3806346526721</v>
      </c>
      <c r="J3205">
        <v>4217</v>
      </c>
      <c r="K3205">
        <v>253</v>
      </c>
      <c r="L3205">
        <v>317</v>
      </c>
      <c r="M3205">
        <v>1079.9999999999991</v>
      </c>
      <c r="N3205">
        <v>87.420407896336556</v>
      </c>
      <c r="O3205">
        <v>0</v>
      </c>
      <c r="P3205">
        <v>550</v>
      </c>
      <c r="Q3205">
        <v>66</v>
      </c>
      <c r="R3205">
        <v>781.9193477954127</v>
      </c>
      <c r="S3205">
        <v>6092</v>
      </c>
      <c r="T3205">
        <v>0</v>
      </c>
      <c r="U3205"/>
      <c r="V3205">
        <v>122</v>
      </c>
      <c r="W3205">
        <v>1079.82</v>
      </c>
      <c r="X3205">
        <v>1192.923785878032</v>
      </c>
      <c r="Y3205">
        <v>2870</v>
      </c>
      <c r="Z3205">
        <v>994.5</v>
      </c>
      <c r="AA3205">
        <v>17803.014857804701</v>
      </c>
      <c r="AB3205">
        <v>0</v>
      </c>
      <c r="AC3205">
        <v>196.07148628178359</v>
      </c>
      <c r="AD3205">
        <v>2266.6395803603391</v>
      </c>
      <c r="AE3205">
        <v>1188.6857536682121</v>
      </c>
      <c r="AF3205">
        <v>6099.7524702482742</v>
      </c>
      <c r="AG3205">
        <v>29002.97190362847</v>
      </c>
      <c r="AH3205">
        <v>4317.4466549375002</v>
      </c>
      <c r="AI3205">
        <v>0</v>
      </c>
      <c r="AJ3205">
        <v>5106.1796485162931</v>
      </c>
      <c r="AK3205"/>
      <c r="AL3205">
        <v>87990.7265625</v>
      </c>
      <c r="AM3205">
        <v>71708.8984375</v>
      </c>
      <c r="AN3205">
        <v>16281.830078125</v>
      </c>
      <c r="AO3205" s="5" t="s">
        <v>3578</v>
      </c>
    </row>
    <row r="3206" spans="1:41" ht="15" x14ac:dyDescent="0.25">
      <c r="A3206">
        <v>2022</v>
      </c>
      <c r="B3206" s="5" t="s">
        <v>803</v>
      </c>
      <c r="C3206" s="5" t="s">
        <v>363</v>
      </c>
      <c r="D3206" s="5" t="s">
        <v>91</v>
      </c>
      <c r="E3206" s="5" t="s">
        <v>453</v>
      </c>
      <c r="F3206" s="5" t="s">
        <v>453</v>
      </c>
      <c r="G3206" s="5" t="s">
        <v>97</v>
      </c>
      <c r="H3206" s="5" t="s">
        <v>319</v>
      </c>
      <c r="I3206">
        <v>3200</v>
      </c>
      <c r="J3206">
        <v>3410</v>
      </c>
      <c r="K3206">
        <v>125.1078445323743</v>
      </c>
      <c r="L3206">
        <v>207</v>
      </c>
      <c r="M3206">
        <v>3533.0585702399999</v>
      </c>
      <c r="N3206">
        <v>55.22167380002243</v>
      </c>
      <c r="O3206">
        <v>0</v>
      </c>
      <c r="P3206">
        <v>643</v>
      </c>
      <c r="Q3206">
        <v>89.279854143653026</v>
      </c>
      <c r="R3206">
        <v>305.05517818512828</v>
      </c>
      <c r="S3206">
        <v>4428.9568436454474</v>
      </c>
      <c r="T3206">
        <v>0</v>
      </c>
      <c r="U3206"/>
      <c r="V3206">
        <v>134</v>
      </c>
      <c r="W3206">
        <v>1469.759401022111</v>
      </c>
      <c r="X3206">
        <v>2079.6810922863592</v>
      </c>
      <c r="Y3206">
        <v>2193.6799999999998</v>
      </c>
      <c r="Z3206">
        <v>856.03963000572946</v>
      </c>
      <c r="AA3206">
        <v>18779.262036689852</v>
      </c>
      <c r="AB3206"/>
      <c r="AC3206">
        <v>0</v>
      </c>
      <c r="AD3206">
        <v>2295.2349441808929</v>
      </c>
      <c r="AE3206">
        <v>1038.2</v>
      </c>
      <c r="AF3206">
        <v>3262.6402454421441</v>
      </c>
      <c r="AG3206">
        <v>35379</v>
      </c>
      <c r="AH3206">
        <v>3107.4849849854941</v>
      </c>
      <c r="AI3206">
        <v>1614.1661342784</v>
      </c>
      <c r="AJ3206">
        <v>6949.1766556797866</v>
      </c>
      <c r="AK3206"/>
      <c r="AL3206">
        <v>95155</v>
      </c>
      <c r="AM3206">
        <v>76501.5546875</v>
      </c>
      <c r="AN3206">
        <v>18653.44921875</v>
      </c>
      <c r="AO3206" s="5" t="s">
        <v>1428</v>
      </c>
    </row>
    <row r="3207" spans="1:41" ht="15" x14ac:dyDescent="0.25">
      <c r="A3207">
        <v>2022</v>
      </c>
      <c r="B3207" s="5" t="s">
        <v>1807</v>
      </c>
      <c r="C3207" s="5" t="s">
        <v>363</v>
      </c>
      <c r="D3207" s="5" t="s">
        <v>91</v>
      </c>
      <c r="E3207" s="5" t="s">
        <v>453</v>
      </c>
      <c r="F3207" s="5" t="s">
        <v>453</v>
      </c>
      <c r="G3207" s="5" t="s">
        <v>97</v>
      </c>
      <c r="H3207" s="5" t="s">
        <v>319</v>
      </c>
      <c r="I3207">
        <v>2756.8456023582721</v>
      </c>
      <c r="J3207">
        <v>3809.1185</v>
      </c>
      <c r="K3207">
        <v>0</v>
      </c>
      <c r="L3207">
        <v>317</v>
      </c>
      <c r="M3207">
        <v>5177.5570520185511</v>
      </c>
      <c r="N3207">
        <v>61</v>
      </c>
      <c r="O3207">
        <v>0</v>
      </c>
      <c r="P3207">
        <v>500</v>
      </c>
      <c r="Q3207">
        <v>47.171101383189537</v>
      </c>
      <c r="R3207">
        <v>325.98246081341313</v>
      </c>
      <c r="S3207">
        <v>4923.1689430279712</v>
      </c>
      <c r="T3207">
        <v>0</v>
      </c>
      <c r="U3207"/>
      <c r="V3207">
        <v>341</v>
      </c>
      <c r="W3207">
        <v>1311.130055275019</v>
      </c>
      <c r="X3207">
        <v>1387.01868300092</v>
      </c>
      <c r="Y3207">
        <v>2364</v>
      </c>
      <c r="Z3207">
        <v>932.81600000000003</v>
      </c>
      <c r="AA3207">
        <v>17979.538064575649</v>
      </c>
      <c r="AB3207">
        <v>0</v>
      </c>
      <c r="AC3207">
        <v>196</v>
      </c>
      <c r="AD3207">
        <v>2246.432144266616</v>
      </c>
      <c r="AE3207">
        <v>1435.8570845616</v>
      </c>
      <c r="AF3207">
        <v>3202.3932043834038</v>
      </c>
      <c r="AG3207">
        <v>37442</v>
      </c>
      <c r="AH3207">
        <v>4702.5035962247703</v>
      </c>
      <c r="AI3207">
        <v>1294</v>
      </c>
      <c r="AJ3207">
        <v>7667.8700902039454</v>
      </c>
      <c r="AK3207"/>
      <c r="AL3207">
        <v>100420.3984375</v>
      </c>
      <c r="AM3207">
        <v>79378.5859375</v>
      </c>
      <c r="AN3207">
        <v>21041.810546875</v>
      </c>
      <c r="AO3207" s="5" t="s">
        <v>3577</v>
      </c>
    </row>
    <row r="3208" spans="1:41" ht="15" x14ac:dyDescent="0.25">
      <c r="A3208">
        <v>2022</v>
      </c>
      <c r="B3208" s="5" t="s">
        <v>1808</v>
      </c>
      <c r="C3208" s="5" t="s">
        <v>363</v>
      </c>
      <c r="D3208" s="5" t="s">
        <v>91</v>
      </c>
      <c r="E3208" s="5" t="s">
        <v>453</v>
      </c>
      <c r="F3208" s="5" t="s">
        <v>453</v>
      </c>
      <c r="G3208" s="5" t="s">
        <v>97</v>
      </c>
      <c r="H3208" s="5" t="s">
        <v>319</v>
      </c>
      <c r="I3208">
        <v>2400</v>
      </c>
      <c r="J3208">
        <v>4071.48</v>
      </c>
      <c r="K3208">
        <v>0</v>
      </c>
      <c r="L3208">
        <v>207</v>
      </c>
      <c r="M3208">
        <v>3622.5439946874981</v>
      </c>
      <c r="N3208">
        <v>56.911488549878847</v>
      </c>
      <c r="O3208">
        <v>0</v>
      </c>
      <c r="P3208">
        <v>631.77711720710408</v>
      </c>
      <c r="Q3208">
        <v>37.116598766400003</v>
      </c>
      <c r="R3208">
        <v>243.1777237270862</v>
      </c>
      <c r="S3208">
        <v>4684.0720115768672</v>
      </c>
      <c r="T3208">
        <v>110.984491290178</v>
      </c>
      <c r="U3208"/>
      <c r="V3208">
        <v>165</v>
      </c>
      <c r="W3208">
        <v>1149.2717406346369</v>
      </c>
      <c r="X3208">
        <v>2362.6970333444078</v>
      </c>
      <c r="Y3208">
        <v>2069.41248</v>
      </c>
      <c r="Z3208">
        <v>847.96907893681578</v>
      </c>
      <c r="AA3208">
        <v>16673.44039949993</v>
      </c>
      <c r="AB3208">
        <v>0</v>
      </c>
      <c r="AC3208">
        <v>52</v>
      </c>
      <c r="AD3208">
        <v>2271.9484154823072</v>
      </c>
      <c r="AE3208">
        <v>1455.666064423918</v>
      </c>
      <c r="AF3208">
        <v>3751.0515827504478</v>
      </c>
      <c r="AG3208">
        <v>36421.427639969021</v>
      </c>
      <c r="AH3208">
        <v>3705.1524226017691</v>
      </c>
      <c r="AI3208">
        <v>1646.449456963968</v>
      </c>
      <c r="AJ3208">
        <v>6008.2008893732118</v>
      </c>
      <c r="AK3208"/>
      <c r="AL3208">
        <v>94644.765625</v>
      </c>
      <c r="AM3208">
        <v>75091.6328125</v>
      </c>
      <c r="AN3208">
        <v>19553.119140625</v>
      </c>
      <c r="AO3208" s="5" t="s">
        <v>3579</v>
      </c>
    </row>
    <row r="3209" spans="1:41" ht="15" x14ac:dyDescent="0.25">
      <c r="A3209">
        <v>2022</v>
      </c>
      <c r="B3209" s="5" t="s">
        <v>1807</v>
      </c>
      <c r="C3209" s="5" t="s">
        <v>363</v>
      </c>
      <c r="D3209" s="5" t="s">
        <v>91</v>
      </c>
      <c r="E3209" s="5" t="s">
        <v>456</v>
      </c>
      <c r="F3209" s="5" t="s">
        <v>456</v>
      </c>
      <c r="G3209" s="5" t="s">
        <v>97</v>
      </c>
      <c r="H3209" s="5" t="s">
        <v>319</v>
      </c>
      <c r="I3209">
        <v>9222.84</v>
      </c>
      <c r="J3209"/>
      <c r="K3209">
        <v>983.73142646499116</v>
      </c>
      <c r="L3209">
        <v>3105</v>
      </c>
      <c r="M3209">
        <v>23931.11893743058</v>
      </c>
      <c r="N3209">
        <v>8547</v>
      </c>
      <c r="O3209"/>
      <c r="P3209">
        <v>13561.85762330917</v>
      </c>
      <c r="Q3209">
        <v>4189.2120720396924</v>
      </c>
      <c r="R3209">
        <v>9852.6838645194457</v>
      </c>
      <c r="S3209">
        <v>20085</v>
      </c>
      <c r="T3209">
        <v>12696.121787968081</v>
      </c>
      <c r="U3209">
        <v>2009.4188121322391</v>
      </c>
      <c r="V3209">
        <v>9863</v>
      </c>
      <c r="W3209"/>
      <c r="X3209">
        <v>16429.777475360672</v>
      </c>
      <c r="Y3209">
        <v>56944</v>
      </c>
      <c r="Z3209">
        <v>14365.636</v>
      </c>
      <c r="AA3209">
        <v>176283.67576376061</v>
      </c>
      <c r="AB3209">
        <v>852</v>
      </c>
      <c r="AC3209">
        <v>12683.6</v>
      </c>
      <c r="AD3209">
        <v>24016.76682790228</v>
      </c>
      <c r="AE3209">
        <v>22210.476073747159</v>
      </c>
      <c r="AF3209">
        <v>32803.21896974065</v>
      </c>
      <c r="AG3209">
        <v>183565</v>
      </c>
      <c r="AH3209">
        <v>50403.58636294544</v>
      </c>
      <c r="AI3209">
        <v>3599.9808824128431</v>
      </c>
      <c r="AJ3209">
        <v>43423.318894864373</v>
      </c>
      <c r="AK3209">
        <v>3771.745660465228</v>
      </c>
      <c r="AL3209">
        <v>759399.75</v>
      </c>
      <c r="AM3209">
        <v>602629.9375</v>
      </c>
      <c r="AN3209">
        <v>156769.84375</v>
      </c>
      <c r="AO3209" s="5" t="s">
        <v>3581</v>
      </c>
    </row>
    <row r="3210" spans="1:41" ht="15" x14ac:dyDescent="0.25">
      <c r="A3210">
        <v>2022</v>
      </c>
      <c r="B3210" s="5" t="s">
        <v>1806</v>
      </c>
      <c r="C3210" s="5" t="s">
        <v>363</v>
      </c>
      <c r="D3210" s="5" t="s">
        <v>91</v>
      </c>
      <c r="E3210" s="5" t="s">
        <v>456</v>
      </c>
      <c r="F3210" s="5" t="s">
        <v>456</v>
      </c>
      <c r="G3210" s="5" t="s">
        <v>97</v>
      </c>
      <c r="H3210" s="5" t="s">
        <v>319</v>
      </c>
      <c r="I3210">
        <v>5837.46</v>
      </c>
      <c r="J3210"/>
      <c r="K3210">
        <v>781</v>
      </c>
      <c r="L3210">
        <v>3105</v>
      </c>
      <c r="M3210">
        <v>11732.399999999991</v>
      </c>
      <c r="N3210">
        <v>7732</v>
      </c>
      <c r="O3210"/>
      <c r="P3210">
        <v>12515.918661565</v>
      </c>
      <c r="Q3210"/>
      <c r="R3210">
        <v>8169.496117940831</v>
      </c>
      <c r="S3210">
        <v>15819</v>
      </c>
      <c r="T3210">
        <v>12934.377259398951</v>
      </c>
      <c r="U3210">
        <v>1732</v>
      </c>
      <c r="V3210">
        <v>11910</v>
      </c>
      <c r="W3210">
        <v>4325</v>
      </c>
      <c r="X3210">
        <v>14302.89732890754</v>
      </c>
      <c r="Y3210">
        <v>74200</v>
      </c>
      <c r="Z3210">
        <v>11100.465420265909</v>
      </c>
      <c r="AA3210">
        <v>156673.13964048261</v>
      </c>
      <c r="AB3210">
        <v>675</v>
      </c>
      <c r="AC3210">
        <v>13461.65256</v>
      </c>
      <c r="AD3210">
        <v>19565.17102554387</v>
      </c>
      <c r="AE3210">
        <v>16406.8248390716</v>
      </c>
      <c r="AF3210">
        <v>28617.68664822985</v>
      </c>
      <c r="AG3210">
        <v>125990.8567814056</v>
      </c>
      <c r="AH3210">
        <v>18477.138181003938</v>
      </c>
      <c r="AI3210">
        <v>3681.0942612144131</v>
      </c>
      <c r="AJ3210">
        <v>43004.087744751843</v>
      </c>
      <c r="AK3210">
        <v>2920</v>
      </c>
      <c r="AL3210">
        <v>625669.625</v>
      </c>
      <c r="AM3210">
        <v>520456.5625</v>
      </c>
      <c r="AN3210">
        <v>105213.078125</v>
      </c>
      <c r="AO3210" s="5" t="s">
        <v>3580</v>
      </c>
    </row>
    <row r="3211" spans="1:41" ht="15" x14ac:dyDescent="0.25">
      <c r="A3211">
        <v>2022</v>
      </c>
      <c r="B3211" s="5" t="s">
        <v>803</v>
      </c>
      <c r="C3211" s="5" t="s">
        <v>363</v>
      </c>
      <c r="D3211" s="5" t="s">
        <v>91</v>
      </c>
      <c r="E3211" s="5" t="s">
        <v>456</v>
      </c>
      <c r="F3211" s="5" t="s">
        <v>456</v>
      </c>
      <c r="G3211" s="5" t="s">
        <v>97</v>
      </c>
      <c r="H3211" s="5" t="s">
        <v>319</v>
      </c>
      <c r="I3211"/>
      <c r="J3211"/>
      <c r="K3211"/>
      <c r="L3211"/>
      <c r="M3211"/>
      <c r="N3211"/>
      <c r="O3211"/>
      <c r="P3211"/>
      <c r="Q3211"/>
      <c r="R3211"/>
      <c r="S3211"/>
      <c r="T3211"/>
      <c r="U3211"/>
      <c r="V3211"/>
      <c r="W3211"/>
      <c r="X3211"/>
      <c r="Y3211"/>
      <c r="Z3211"/>
      <c r="AA3211"/>
      <c r="AB3211"/>
      <c r="AC3211"/>
      <c r="AD3211"/>
      <c r="AE3211"/>
      <c r="AF3211">
        <v>35507.413370066759</v>
      </c>
      <c r="AG3211">
        <v>150103</v>
      </c>
      <c r="AH3211">
        <v>31733.855571846969</v>
      </c>
      <c r="AI3211"/>
      <c r="AJ3211"/>
      <c r="AK3211"/>
      <c r="AL3211">
        <v>217344.265625</v>
      </c>
      <c r="AM3211">
        <v>185610.40625</v>
      </c>
      <c r="AN3211">
        <v>31733.85546875</v>
      </c>
      <c r="AO3211" s="5" t="s">
        <v>1429</v>
      </c>
    </row>
    <row r="3212" spans="1:41" ht="15" x14ac:dyDescent="0.25">
      <c r="A3212">
        <v>2022</v>
      </c>
      <c r="B3212" s="5" t="s">
        <v>1808</v>
      </c>
      <c r="C3212" s="5" t="s">
        <v>363</v>
      </c>
      <c r="D3212" s="5" t="s">
        <v>91</v>
      </c>
      <c r="E3212" s="5" t="s">
        <v>456</v>
      </c>
      <c r="F3212" s="5" t="s">
        <v>456</v>
      </c>
      <c r="G3212" s="5" t="s">
        <v>97</v>
      </c>
      <c r="H3212" s="5" t="s">
        <v>319</v>
      </c>
      <c r="I3212"/>
      <c r="J3212"/>
      <c r="K3212">
        <v>971.45658905929554</v>
      </c>
      <c r="L3212">
        <v>3631.937100000001</v>
      </c>
      <c r="M3212"/>
      <c r="N3212">
        <v>9588.1722279142668</v>
      </c>
      <c r="O3212"/>
      <c r="P3212">
        <v>18097.053353719981</v>
      </c>
      <c r="Q3212">
        <v>3530.9317611439369</v>
      </c>
      <c r="R3212"/>
      <c r="S3212">
        <v>18913.92612679593</v>
      </c>
      <c r="T3212">
        <v>12191.89239296043</v>
      </c>
      <c r="U3212">
        <v>2061.0123667434318</v>
      </c>
      <c r="V3212">
        <v>4857</v>
      </c>
      <c r="W3212">
        <v>1822.8475316265351</v>
      </c>
      <c r="X3212">
        <v>11714.28238747145</v>
      </c>
      <c r="Y3212">
        <v>64225</v>
      </c>
      <c r="Z3212">
        <v>14851.45452174725</v>
      </c>
      <c r="AA3212">
        <v>171088.0918611341</v>
      </c>
      <c r="AB3212"/>
      <c r="AC3212">
        <v>12760.095660000001</v>
      </c>
      <c r="AD3212">
        <v>5445.0030429331964</v>
      </c>
      <c r="AE3212">
        <v>23585.619318639088</v>
      </c>
      <c r="AF3212">
        <v>32763.812959638359</v>
      </c>
      <c r="AG3212">
        <v>128037.4078532648</v>
      </c>
      <c r="AH3212">
        <v>26799.061758986849</v>
      </c>
      <c r="AI3212">
        <v>4116.1236424099206</v>
      </c>
      <c r="AJ3212">
        <v>64667.639628102959</v>
      </c>
      <c r="AK3212">
        <v>2750.3358671632182</v>
      </c>
      <c r="AL3212">
        <v>638470.125</v>
      </c>
      <c r="AM3212">
        <v>553745.25</v>
      </c>
      <c r="AN3212">
        <v>84724.9296875</v>
      </c>
      <c r="AO3212" s="5" t="s">
        <v>3582</v>
      </c>
    </row>
    <row r="3213" spans="1:41" ht="15" x14ac:dyDescent="0.25">
      <c r="A3213">
        <v>2022</v>
      </c>
      <c r="B3213" s="5" t="s">
        <v>803</v>
      </c>
      <c r="C3213" s="5" t="s">
        <v>363</v>
      </c>
      <c r="D3213" s="5" t="s">
        <v>91</v>
      </c>
      <c r="E3213" s="5" t="s">
        <v>457</v>
      </c>
      <c r="F3213" s="5" t="s">
        <v>457</v>
      </c>
      <c r="G3213" s="5" t="s">
        <v>97</v>
      </c>
      <c r="H3213" s="5" t="s">
        <v>319</v>
      </c>
      <c r="I3213">
        <v>0</v>
      </c>
      <c r="J3213"/>
      <c r="K3213">
        <v>19.582097405067291</v>
      </c>
      <c r="L3213">
        <v>0</v>
      </c>
      <c r="M3213">
        <v>0</v>
      </c>
      <c r="N3213">
        <v>220.88669520008969</v>
      </c>
      <c r="O3213">
        <v>0</v>
      </c>
      <c r="P3213">
        <v>0</v>
      </c>
      <c r="Q3213">
        <v>6</v>
      </c>
      <c r="R3213">
        <v>207.0299043329675</v>
      </c>
      <c r="S3213">
        <v>0</v>
      </c>
      <c r="T3213">
        <v>0</v>
      </c>
      <c r="U3213"/>
      <c r="V3213">
        <v>281</v>
      </c>
      <c r="W3213">
        <v>0</v>
      </c>
      <c r="X3213">
        <v>315.03326512183469</v>
      </c>
      <c r="Y3213">
        <v>0</v>
      </c>
      <c r="Z3213"/>
      <c r="AA3213">
        <v>0</v>
      </c>
      <c r="AB3213"/>
      <c r="AC3213">
        <v>0</v>
      </c>
      <c r="AD3213"/>
      <c r="AE3213">
        <v>85.909062520100264</v>
      </c>
      <c r="AF3213">
        <v>0</v>
      </c>
      <c r="AG3213"/>
      <c r="AH3213"/>
      <c r="AI3213"/>
      <c r="AJ3213">
        <v>0</v>
      </c>
      <c r="AK3213"/>
      <c r="AL3213">
        <v>1135.4410400390625</v>
      </c>
      <c r="AM3213">
        <v>800.82568359375</v>
      </c>
      <c r="AN3213">
        <v>334.6153564453125</v>
      </c>
      <c r="AO3213" s="5" t="s">
        <v>1430</v>
      </c>
    </row>
    <row r="3214" spans="1:41" ht="15" x14ac:dyDescent="0.25">
      <c r="A3214">
        <v>2022</v>
      </c>
      <c r="B3214" s="5" t="s">
        <v>1807</v>
      </c>
      <c r="C3214" s="5" t="s">
        <v>363</v>
      </c>
      <c r="D3214" s="5" t="s">
        <v>91</v>
      </c>
      <c r="E3214" s="5" t="s">
        <v>457</v>
      </c>
      <c r="F3214" s="5" t="s">
        <v>457</v>
      </c>
      <c r="G3214" s="5" t="s">
        <v>97</v>
      </c>
      <c r="H3214" s="5" t="s">
        <v>319</v>
      </c>
      <c r="I3214">
        <v>0</v>
      </c>
      <c r="J3214"/>
      <c r="K3214"/>
      <c r="L3214">
        <v>0</v>
      </c>
      <c r="M3214">
        <v>0</v>
      </c>
      <c r="N3214">
        <v>244</v>
      </c>
      <c r="O3214">
        <v>0</v>
      </c>
      <c r="P3214">
        <v>0</v>
      </c>
      <c r="Q3214">
        <v>0</v>
      </c>
      <c r="R3214"/>
      <c r="S3214">
        <v>0</v>
      </c>
      <c r="T3214">
        <v>624.43148497383265</v>
      </c>
      <c r="U3214"/>
      <c r="V3214">
        <v>242</v>
      </c>
      <c r="W3214"/>
      <c r="X3214">
        <v>173.377335375115</v>
      </c>
      <c r="Y3214">
        <v>0</v>
      </c>
      <c r="Z3214"/>
      <c r="AA3214">
        <v>0</v>
      </c>
      <c r="AB3214">
        <v>0</v>
      </c>
      <c r="AC3214"/>
      <c r="AD3214">
        <v>0</v>
      </c>
      <c r="AE3214">
        <v>100</v>
      </c>
      <c r="AF3214"/>
      <c r="AG3214">
        <v>0</v>
      </c>
      <c r="AH3214">
        <v>0</v>
      </c>
      <c r="AI3214">
        <v>0</v>
      </c>
      <c r="AJ3214">
        <v>0</v>
      </c>
      <c r="AK3214"/>
      <c r="AL3214">
        <v>1383.8087158203125</v>
      </c>
      <c r="AM3214">
        <v>586</v>
      </c>
      <c r="AN3214">
        <v>797.80877685546875</v>
      </c>
      <c r="AO3214" s="5" t="s">
        <v>3583</v>
      </c>
    </row>
    <row r="3215" spans="1:41" ht="15" x14ac:dyDescent="0.25">
      <c r="A3215">
        <v>2022</v>
      </c>
      <c r="B3215" s="5" t="s">
        <v>1808</v>
      </c>
      <c r="C3215" s="5" t="s">
        <v>363</v>
      </c>
      <c r="D3215" s="5" t="s">
        <v>91</v>
      </c>
      <c r="E3215" s="5" t="s">
        <v>457</v>
      </c>
      <c r="F3215" s="5" t="s">
        <v>457</v>
      </c>
      <c r="G3215" s="5" t="s">
        <v>97</v>
      </c>
      <c r="H3215" s="5" t="s">
        <v>319</v>
      </c>
      <c r="I3215">
        <v>0</v>
      </c>
      <c r="J3215"/>
      <c r="K3215"/>
      <c r="L3215">
        <v>0</v>
      </c>
      <c r="M3215">
        <v>0</v>
      </c>
      <c r="N3215">
        <v>227.64595419951539</v>
      </c>
      <c r="O3215">
        <v>0</v>
      </c>
      <c r="P3215">
        <v>0</v>
      </c>
      <c r="Q3215">
        <v>0</v>
      </c>
      <c r="R3215">
        <v>220.53373870114081</v>
      </c>
      <c r="S3215">
        <v>0</v>
      </c>
      <c r="T3215">
        <v>0</v>
      </c>
      <c r="U3215"/>
      <c r="V3215">
        <v>83</v>
      </c>
      <c r="W3215">
        <v>0</v>
      </c>
      <c r="X3215">
        <v>251.15885662906999</v>
      </c>
      <c r="Y3215">
        <v>0</v>
      </c>
      <c r="Z3215">
        <v>0</v>
      </c>
      <c r="AA3215">
        <v>0</v>
      </c>
      <c r="AB3215">
        <v>0</v>
      </c>
      <c r="AC3215"/>
      <c r="AD3215"/>
      <c r="AE3215">
        <v>85.909062520100264</v>
      </c>
      <c r="AF3215"/>
      <c r="AG3215"/>
      <c r="AH3215">
        <v>0</v>
      </c>
      <c r="AI3215">
        <v>0</v>
      </c>
      <c r="AJ3215">
        <v>0</v>
      </c>
      <c r="AK3215"/>
      <c r="AL3215">
        <v>868.24761962890625</v>
      </c>
      <c r="AM3215">
        <v>617.0887451171875</v>
      </c>
      <c r="AN3215">
        <v>251.15885925292969</v>
      </c>
      <c r="AO3215" s="5" t="s">
        <v>3585</v>
      </c>
    </row>
    <row r="3216" spans="1:41" ht="15" x14ac:dyDescent="0.25">
      <c r="A3216">
        <v>2022</v>
      </c>
      <c r="B3216" s="5" t="s">
        <v>1806</v>
      </c>
      <c r="C3216" s="5" t="s">
        <v>363</v>
      </c>
      <c r="D3216" s="5" t="s">
        <v>91</v>
      </c>
      <c r="E3216" s="5" t="s">
        <v>457</v>
      </c>
      <c r="F3216" s="5" t="s">
        <v>457</v>
      </c>
      <c r="G3216" s="5" t="s">
        <v>97</v>
      </c>
      <c r="H3216" s="5" t="s">
        <v>319</v>
      </c>
      <c r="I3216"/>
      <c r="J3216"/>
      <c r="K3216">
        <v>63</v>
      </c>
      <c r="L3216"/>
      <c r="M3216">
        <v>0</v>
      </c>
      <c r="N3216">
        <v>312.21574248691633</v>
      </c>
      <c r="O3216">
        <v>0</v>
      </c>
      <c r="P3216">
        <v>0</v>
      </c>
      <c r="Q3216">
        <v>0</v>
      </c>
      <c r="R3216">
        <v>0</v>
      </c>
      <c r="S3216">
        <v>0</v>
      </c>
      <c r="T3216">
        <v>624.43148497383265</v>
      </c>
      <c r="U3216"/>
      <c r="V3216">
        <v>122</v>
      </c>
      <c r="W3216">
        <v>660</v>
      </c>
      <c r="X3216">
        <v>149.11547323475401</v>
      </c>
      <c r="Y3216">
        <v>0</v>
      </c>
      <c r="Z3216">
        <v>0</v>
      </c>
      <c r="AA3216">
        <v>0</v>
      </c>
      <c r="AB3216">
        <v>0</v>
      </c>
      <c r="AC3216">
        <v>0</v>
      </c>
      <c r="AD3216">
        <v>0</v>
      </c>
      <c r="AE3216">
        <v>609.20144875495873</v>
      </c>
      <c r="AF3216"/>
      <c r="AG3216">
        <v>0</v>
      </c>
      <c r="AH3216">
        <v>0</v>
      </c>
      <c r="AI3216">
        <v>0</v>
      </c>
      <c r="AJ3216">
        <v>0</v>
      </c>
      <c r="AK3216"/>
      <c r="AL3216">
        <v>2539.964111328125</v>
      </c>
      <c r="AM3216">
        <v>1043.417236328125</v>
      </c>
      <c r="AN3216">
        <v>1496.546875</v>
      </c>
      <c r="AO3216" s="5" t="s">
        <v>3584</v>
      </c>
    </row>
    <row r="3217" spans="1:41" ht="15" x14ac:dyDescent="0.25">
      <c r="A3217">
        <v>2022</v>
      </c>
      <c r="B3217" s="5" t="s">
        <v>1806</v>
      </c>
      <c r="C3217" s="5" t="s">
        <v>474</v>
      </c>
      <c r="D3217" s="5" t="s">
        <v>153</v>
      </c>
      <c r="E3217" s="5" t="s">
        <v>154</v>
      </c>
      <c r="F3217" s="5" t="s">
        <v>154</v>
      </c>
      <c r="G3217" s="5" t="s">
        <v>94</v>
      </c>
      <c r="H3217" s="5" t="s">
        <v>319</v>
      </c>
      <c r="I3217">
        <v>700.09816189391859</v>
      </c>
      <c r="J3217">
        <v>1520.6006529376816</v>
      </c>
      <c r="K3217">
        <v>383.51820166657734</v>
      </c>
      <c r="L3217">
        <v>495.8049478764442</v>
      </c>
      <c r="M3217">
        <v>1208.7005893833145</v>
      </c>
      <c r="N3217">
        <v>537.33566222803881</v>
      </c>
      <c r="O3217">
        <v>1266.4304252893662</v>
      </c>
      <c r="P3217">
        <v>697.3058212119588</v>
      </c>
      <c r="Q3217">
        <v>120.49034410647818</v>
      </c>
      <c r="R3217">
        <v>1036.1113379927936</v>
      </c>
      <c r="S3217">
        <v>175.3519050400661</v>
      </c>
      <c r="T3217">
        <v>1179.2671976378715</v>
      </c>
      <c r="U3217">
        <v>382.49286192009424</v>
      </c>
      <c r="V3217">
        <v>1653.0249761671728</v>
      </c>
      <c r="W3217">
        <v>733.19656200963311</v>
      </c>
      <c r="X3217">
        <v>2169.8516436536834</v>
      </c>
      <c r="Y3217">
        <v>2808.7068298522868</v>
      </c>
      <c r="Z3217">
        <v>682.94952489288903</v>
      </c>
      <c r="AA3217">
        <v>10810.79435682903</v>
      </c>
      <c r="AB3217">
        <v>177.40280451421893</v>
      </c>
      <c r="AC3217">
        <v>116.28394928499074</v>
      </c>
      <c r="AD3217">
        <v>943.55732107348786</v>
      </c>
      <c r="AE3217">
        <v>1623.4226432868093</v>
      </c>
      <c r="AF3217">
        <v>2108.809045219024</v>
      </c>
      <c r="AG3217">
        <v>11723.345368454788</v>
      </c>
      <c r="AH3217">
        <v>1735.6593050548697</v>
      </c>
      <c r="AI3217">
        <v>222.52259294558095</v>
      </c>
      <c r="AJ3217">
        <v>780.82144779874909</v>
      </c>
      <c r="AK3217">
        <v>323.01666717906915</v>
      </c>
      <c r="AL3217">
        <v>48316.87109375</v>
      </c>
      <c r="AM3217">
        <v>37798.39453125</v>
      </c>
      <c r="AN3217">
        <v>10518.474609375</v>
      </c>
      <c r="AO3217" s="5" t="s">
        <v>3588</v>
      </c>
    </row>
    <row r="3218" spans="1:41" ht="15" x14ac:dyDescent="0.25">
      <c r="A3218">
        <v>2022</v>
      </c>
      <c r="B3218" s="5" t="s">
        <v>1808</v>
      </c>
      <c r="C3218" s="5" t="s">
        <v>474</v>
      </c>
      <c r="D3218" s="5" t="s">
        <v>153</v>
      </c>
      <c r="E3218" s="5" t="s">
        <v>154</v>
      </c>
      <c r="F3218" s="5" t="s">
        <v>154</v>
      </c>
      <c r="G3218" s="5" t="s">
        <v>94</v>
      </c>
      <c r="H3218" s="5" t="s">
        <v>319</v>
      </c>
      <c r="I3218">
        <v>522.32845946085752</v>
      </c>
      <c r="J3218">
        <v>288.84816055611589</v>
      </c>
      <c r="K3218">
        <v>405.92484549249974</v>
      </c>
      <c r="L3218">
        <v>400.07370174468514</v>
      </c>
      <c r="M3218">
        <v>1079.4088769565751</v>
      </c>
      <c r="N3218">
        <v>2034.945001269469</v>
      </c>
      <c r="O3218">
        <v>1600.6969740587574</v>
      </c>
      <c r="P3218">
        <v>775.23072015801131</v>
      </c>
      <c r="Q3218">
        <v>102.72067888682375</v>
      </c>
      <c r="R3218">
        <v>731.30040513046049</v>
      </c>
      <c r="S3218">
        <v>126.6245691160664</v>
      </c>
      <c r="T3218">
        <v>215.84271103746218</v>
      </c>
      <c r="U3218">
        <v>333.66859262942683</v>
      </c>
      <c r="V3218">
        <v>1971.6980673375615</v>
      </c>
      <c r="W3218">
        <v>823.19398230929414</v>
      </c>
      <c r="X3218">
        <v>1775.9337480245142</v>
      </c>
      <c r="Y3218">
        <v>2298.9758524455274</v>
      </c>
      <c r="Z3218">
        <v>483.56798629081294</v>
      </c>
      <c r="AA3218">
        <v>10914.176675914869</v>
      </c>
      <c r="AB3218">
        <v>173.67808841619049</v>
      </c>
      <c r="AC3218">
        <v>303.1837150386678</v>
      </c>
      <c r="AD3218">
        <v>1144.7118691440812</v>
      </c>
      <c r="AE3218">
        <v>1144.4683282916599</v>
      </c>
      <c r="AF3218">
        <v>2017.5166701497596</v>
      </c>
      <c r="AG3218">
        <v>13143.513617390745</v>
      </c>
      <c r="AH3218">
        <v>2349.8329050884472</v>
      </c>
      <c r="AI3218">
        <v>276.07788621070745</v>
      </c>
      <c r="AJ3218">
        <v>1378.7744539470364</v>
      </c>
      <c r="AK3218">
        <v>306.19547379733007</v>
      </c>
      <c r="AL3218">
        <v>49123.109375</v>
      </c>
      <c r="AM3218">
        <v>38844.98828125</v>
      </c>
      <c r="AN3218">
        <v>10278.1220703125</v>
      </c>
      <c r="AO3218" s="5" t="s">
        <v>3586</v>
      </c>
    </row>
    <row r="3219" spans="1:41" ht="15" x14ac:dyDescent="0.25">
      <c r="A3219">
        <v>2022</v>
      </c>
      <c r="B3219" s="5" t="s">
        <v>1807</v>
      </c>
      <c r="C3219" s="5" t="s">
        <v>474</v>
      </c>
      <c r="D3219" s="5" t="s">
        <v>153</v>
      </c>
      <c r="E3219" s="5" t="s">
        <v>154</v>
      </c>
      <c r="F3219" s="5" t="s">
        <v>154</v>
      </c>
      <c r="G3219" s="5" t="s">
        <v>94</v>
      </c>
      <c r="H3219" s="5" t="s">
        <v>319</v>
      </c>
      <c r="I3219">
        <v>514.92717468726676</v>
      </c>
      <c r="J3219">
        <v>181.42833901134483</v>
      </c>
      <c r="K3219">
        <v>351.2809833482479</v>
      </c>
      <c r="L3219">
        <v>581.77767442775723</v>
      </c>
      <c r="M3219">
        <v>1198.8618732843979</v>
      </c>
      <c r="N3219">
        <v>447.90841716323871</v>
      </c>
      <c r="O3219">
        <v>1165.5040021041168</v>
      </c>
      <c r="P3219">
        <v>722.11195552199592</v>
      </c>
      <c r="Q3219">
        <v>106.8176787380759</v>
      </c>
      <c r="R3219">
        <v>932.39942717416011</v>
      </c>
      <c r="S3219">
        <v>129.44392340440706</v>
      </c>
      <c r="T3219">
        <v>1207.8429226873852</v>
      </c>
      <c r="U3219">
        <v>344.60348011617373</v>
      </c>
      <c r="V3219">
        <v>1894.3003170813827</v>
      </c>
      <c r="W3219">
        <v>732.75803976368047</v>
      </c>
      <c r="X3219">
        <v>2199.2806550599475</v>
      </c>
      <c r="Y3219">
        <v>2476.0779915091398</v>
      </c>
      <c r="Z3219">
        <v>469.04566831026796</v>
      </c>
      <c r="AA3219">
        <v>10770.043655521909</v>
      </c>
      <c r="AB3219">
        <v>174.13068802076472</v>
      </c>
      <c r="AC3219">
        <v>303.97380220965863</v>
      </c>
      <c r="AD3219">
        <v>848.1569509760343</v>
      </c>
      <c r="AE3219">
        <v>631.09792710415877</v>
      </c>
      <c r="AF3219">
        <v>1936.9414891487961</v>
      </c>
      <c r="AG3219">
        <v>10147.893622111849</v>
      </c>
      <c r="AH3219">
        <v>1245.7671773882314</v>
      </c>
      <c r="AI3219">
        <v>321.08491028106329</v>
      </c>
      <c r="AJ3219">
        <v>712.98230033234586</v>
      </c>
      <c r="AK3219">
        <v>297.47158114252488</v>
      </c>
      <c r="AL3219">
        <v>43045.9140625</v>
      </c>
      <c r="AM3219">
        <v>33174.33203125</v>
      </c>
      <c r="AN3219">
        <v>9871.583984375</v>
      </c>
      <c r="AO3219" s="5" t="s">
        <v>3587</v>
      </c>
    </row>
    <row r="3220" spans="1:41" ht="15" x14ac:dyDescent="0.25">
      <c r="A3220">
        <v>2022</v>
      </c>
      <c r="B3220" s="5" t="s">
        <v>803</v>
      </c>
      <c r="C3220" s="5" t="s">
        <v>474</v>
      </c>
      <c r="D3220" s="5" t="s">
        <v>153</v>
      </c>
      <c r="E3220" s="5" t="s">
        <v>154</v>
      </c>
      <c r="F3220" s="5" t="s">
        <v>154</v>
      </c>
      <c r="G3220" s="5" t="s">
        <v>94</v>
      </c>
      <c r="H3220" s="5" t="s">
        <v>319</v>
      </c>
      <c r="I3220">
        <v>329.48127906497848</v>
      </c>
      <c r="J3220">
        <v>284</v>
      </c>
      <c r="K3220">
        <v>441.25799999999998</v>
      </c>
      <c r="L3220">
        <v>465.29</v>
      </c>
      <c r="M3220">
        <v>500</v>
      </c>
      <c r="N3220">
        <v>2027.8989999999999</v>
      </c>
      <c r="O3220">
        <v>1134.4960000000001</v>
      </c>
      <c r="P3220">
        <v>1017.5</v>
      </c>
      <c r="Q3220">
        <v>103.75210307764191</v>
      </c>
      <c r="R3220">
        <v>646.12536287957892</v>
      </c>
      <c r="S3220">
        <v>184.63335274958681</v>
      </c>
      <c r="T3220">
        <v>600</v>
      </c>
      <c r="U3220">
        <v>329</v>
      </c>
      <c r="V3220">
        <v>2477</v>
      </c>
      <c r="W3220">
        <v>770</v>
      </c>
      <c r="X3220">
        <v>1336.274509803922</v>
      </c>
      <c r="Y3220">
        <v>2880</v>
      </c>
      <c r="Z3220">
        <v>496.60991999999999</v>
      </c>
      <c r="AA3220">
        <v>15141.78403766283</v>
      </c>
      <c r="AB3220">
        <v>179</v>
      </c>
      <c r="AC3220">
        <v>190</v>
      </c>
      <c r="AD3220">
        <v>1198.26067296</v>
      </c>
      <c r="AE3220">
        <v>867</v>
      </c>
      <c r="AF3220">
        <v>2395.9239003785951</v>
      </c>
      <c r="AG3220">
        <v>17791.465454382</v>
      </c>
      <c r="AH3220">
        <v>2261.9415039680912</v>
      </c>
      <c r="AI3220">
        <v>364</v>
      </c>
      <c r="AJ3220">
        <v>1216</v>
      </c>
      <c r="AK3220">
        <v>275</v>
      </c>
      <c r="AL3220">
        <v>57903.6953125</v>
      </c>
      <c r="AM3220">
        <v>48658.83203125</v>
      </c>
      <c r="AN3220">
        <v>9244.8642578125</v>
      </c>
      <c r="AO3220" s="5" t="s">
        <v>1431</v>
      </c>
    </row>
    <row r="3221" spans="1:41" ht="15" x14ac:dyDescent="0.25">
      <c r="A3221">
        <v>2022</v>
      </c>
      <c r="B3221" s="5" t="s">
        <v>1806</v>
      </c>
      <c r="C3221" s="5" t="s">
        <v>474</v>
      </c>
      <c r="D3221" s="5" t="s">
        <v>153</v>
      </c>
      <c r="E3221" s="5" t="s">
        <v>154</v>
      </c>
      <c r="F3221" s="5" t="s">
        <v>154</v>
      </c>
      <c r="G3221" s="5" t="s">
        <v>97</v>
      </c>
      <c r="H3221" s="5" t="s">
        <v>319</v>
      </c>
      <c r="I3221">
        <v>812.76552384424872</v>
      </c>
      <c r="J3221">
        <v>1450.941487114897</v>
      </c>
      <c r="K3221">
        <v>475</v>
      </c>
      <c r="L3221">
        <v>577.82725692888744</v>
      </c>
      <c r="M3221">
        <v>1414.4434922722101</v>
      </c>
      <c r="N3221">
        <v>654.40419625257653</v>
      </c>
      <c r="O3221">
        <v>1531.4</v>
      </c>
      <c r="P3221">
        <v>824.84</v>
      </c>
      <c r="Q3221">
        <v>144.0066132226361</v>
      </c>
      <c r="R3221">
        <v>1216.3956324163839</v>
      </c>
      <c r="S3221">
        <v>208.34689547419589</v>
      </c>
      <c r="T3221">
        <v>1436.192415439815</v>
      </c>
      <c r="U3221">
        <v>315.2</v>
      </c>
      <c r="V3221">
        <v>1964</v>
      </c>
      <c r="W3221">
        <v>839.37179943913225</v>
      </c>
      <c r="X3221">
        <v>2760.2920073436162</v>
      </c>
      <c r="Y3221">
        <v>4039</v>
      </c>
      <c r="Z3221">
        <v>814.25159999999994</v>
      </c>
      <c r="AA3221">
        <v>12831.518149478599</v>
      </c>
      <c r="AB3221">
        <v>173</v>
      </c>
      <c r="AC3221">
        <v>140.9980348046233</v>
      </c>
      <c r="AD3221">
        <v>1118.8902399999999</v>
      </c>
      <c r="AE3221">
        <v>1938.564678777992</v>
      </c>
      <c r="AF3221">
        <v>2457.674840085288</v>
      </c>
      <c r="AG3221">
        <v>13984.992503843971</v>
      </c>
      <c r="AH3221">
        <v>2035.3316587500001</v>
      </c>
      <c r="AI3221">
        <v>254.2500856774916</v>
      </c>
      <c r="AJ3221">
        <v>930.26612385924852</v>
      </c>
      <c r="AK3221">
        <v>378</v>
      </c>
      <c r="AL3221">
        <v>57722.16796875</v>
      </c>
      <c r="AM3221">
        <v>45097.6484375</v>
      </c>
      <c r="AN3221">
        <v>12624.51953125</v>
      </c>
      <c r="AO3221" s="5" t="s">
        <v>3589</v>
      </c>
    </row>
    <row r="3222" spans="1:41" ht="15" x14ac:dyDescent="0.25">
      <c r="A3222">
        <v>2022</v>
      </c>
      <c r="B3222" s="5" t="s">
        <v>803</v>
      </c>
      <c r="C3222" s="5" t="s">
        <v>474</v>
      </c>
      <c r="D3222" s="5" t="s">
        <v>153</v>
      </c>
      <c r="E3222" s="5" t="s">
        <v>154</v>
      </c>
      <c r="F3222" s="5" t="s">
        <v>154</v>
      </c>
      <c r="G3222" s="5" t="s">
        <v>97</v>
      </c>
      <c r="H3222" s="5" t="s">
        <v>319</v>
      </c>
      <c r="I3222">
        <v>360.26908518880578</v>
      </c>
      <c r="J3222">
        <v>319.78399999999982</v>
      </c>
      <c r="K3222">
        <v>480.04206315362109</v>
      </c>
      <c r="L3222">
        <v>521.42352327474214</v>
      </c>
      <c r="M3222">
        <v>552</v>
      </c>
      <c r="N3222">
        <v>2239.6795415478341</v>
      </c>
      <c r="O3222">
        <v>1409.65</v>
      </c>
      <c r="P3222">
        <v>1153.7524074999999</v>
      </c>
      <c r="Q3222">
        <v>114.4385696946389</v>
      </c>
      <c r="R3222">
        <v>698.11108326884653</v>
      </c>
      <c r="S3222">
        <v>200.27622613280209</v>
      </c>
      <c r="T3222">
        <v>594.45128433656009</v>
      </c>
      <c r="U3222">
        <v>342.35871929000001</v>
      </c>
      <c r="V3222">
        <v>61</v>
      </c>
      <c r="W3222">
        <v>854.31776159660728</v>
      </c>
      <c r="X3222">
        <v>1504.8621347615999</v>
      </c>
      <c r="Y3222">
        <v>3204.2592</v>
      </c>
      <c r="Z3222">
        <v>549.9106444512247</v>
      </c>
      <c r="AA3222">
        <v>17020.825644641569</v>
      </c>
      <c r="AB3222">
        <v>179</v>
      </c>
      <c r="AC3222">
        <v>210.65986000000001</v>
      </c>
      <c r="AD3222">
        <v>1326.868981771431</v>
      </c>
      <c r="AE3222">
        <v>1036.7318742048001</v>
      </c>
      <c r="AF3222">
        <v>2684.9729881011181</v>
      </c>
      <c r="AG3222">
        <v>20193.66889034335</v>
      </c>
      <c r="AH3222">
        <v>2554.8148024163702</v>
      </c>
      <c r="AI3222">
        <v>401.88541236480012</v>
      </c>
      <c r="AJ3222">
        <v>1369.413501825024</v>
      </c>
      <c r="AK3222">
        <v>303.62222087999999</v>
      </c>
      <c r="AL3222">
        <v>62443.046875</v>
      </c>
      <c r="AM3222">
        <v>52081.26171875</v>
      </c>
      <c r="AN3222">
        <v>10361.791015625</v>
      </c>
      <c r="AO3222" s="5" t="s">
        <v>1432</v>
      </c>
    </row>
    <row r="3223" spans="1:41" ht="15" x14ac:dyDescent="0.25">
      <c r="A3223">
        <v>2022</v>
      </c>
      <c r="B3223" s="5" t="s">
        <v>1808</v>
      </c>
      <c r="C3223" s="5" t="s">
        <v>474</v>
      </c>
      <c r="D3223" s="5" t="s">
        <v>153</v>
      </c>
      <c r="E3223" s="5" t="s">
        <v>154</v>
      </c>
      <c r="F3223" s="5" t="s">
        <v>154</v>
      </c>
      <c r="G3223" s="5" t="s">
        <v>97</v>
      </c>
      <c r="H3223" s="5" t="s">
        <v>319</v>
      </c>
      <c r="I3223">
        <v>597.64867965837391</v>
      </c>
      <c r="J3223">
        <v>330.5</v>
      </c>
      <c r="K3223">
        <v>467.62809751830849</v>
      </c>
      <c r="L3223">
        <v>451.63331048663468</v>
      </c>
      <c r="M3223">
        <v>1236.4737430544601</v>
      </c>
      <c r="N3223">
        <v>2307.1917458120888</v>
      </c>
      <c r="O3223">
        <v>1594.4474</v>
      </c>
      <c r="P3223">
        <v>869.62712480533787</v>
      </c>
      <c r="Q3223">
        <v>116.322775016227</v>
      </c>
      <c r="R3223">
        <v>864.23027592285075</v>
      </c>
      <c r="S3223">
        <v>142.18056392539401</v>
      </c>
      <c r="T3223">
        <v>238.61665627388251</v>
      </c>
      <c r="U3223">
        <v>381.7838952031845</v>
      </c>
      <c r="V3223">
        <v>2272</v>
      </c>
      <c r="W3223">
        <v>927.05639511546997</v>
      </c>
      <c r="X3223">
        <v>1992.1813196780161</v>
      </c>
      <c r="Y3223">
        <v>2664.8042999999998</v>
      </c>
      <c r="Z3223">
        <v>547.77584470783256</v>
      </c>
      <c r="AA3223">
        <v>12523.345477032621</v>
      </c>
      <c r="AB3223">
        <v>173</v>
      </c>
      <c r="AC3223">
        <v>339.89467999999999</v>
      </c>
      <c r="AD3223">
        <v>1298.8891310166939</v>
      </c>
      <c r="AE3223">
        <v>1305.817750305524</v>
      </c>
      <c r="AF3223">
        <v>2308.4443366312898</v>
      </c>
      <c r="AG3223">
        <v>15790.21222100343</v>
      </c>
      <c r="AH3223">
        <v>2697.9203072290502</v>
      </c>
      <c r="AI3223">
        <v>309.69466529759995</v>
      </c>
      <c r="AJ3223">
        <v>1581.597453579576</v>
      </c>
      <c r="AK3223">
        <v>357.86769901923782</v>
      </c>
      <c r="AL3223">
        <v>56688.78515625</v>
      </c>
      <c r="AM3223">
        <v>45252.83203125</v>
      </c>
      <c r="AN3223">
        <v>11435.9560546875</v>
      </c>
      <c r="AO3223" s="5" t="s">
        <v>3590</v>
      </c>
    </row>
    <row r="3224" spans="1:41" ht="15" x14ac:dyDescent="0.25">
      <c r="A3224">
        <v>2022</v>
      </c>
      <c r="B3224" s="5" t="s">
        <v>1807</v>
      </c>
      <c r="C3224" s="5" t="s">
        <v>474</v>
      </c>
      <c r="D3224" s="5" t="s">
        <v>153</v>
      </c>
      <c r="E3224" s="5" t="s">
        <v>154</v>
      </c>
      <c r="F3224" s="5" t="s">
        <v>154</v>
      </c>
      <c r="G3224" s="5" t="s">
        <v>97</v>
      </c>
      <c r="H3224" s="5" t="s">
        <v>319</v>
      </c>
      <c r="I3224">
        <v>594.86463094780447</v>
      </c>
      <c r="J3224">
        <v>216</v>
      </c>
      <c r="K3224">
        <v>418.10709782721602</v>
      </c>
      <c r="L3224">
        <v>675.91319999999996</v>
      </c>
      <c r="M3224">
        <v>1399.5157893295941</v>
      </c>
      <c r="N3224">
        <v>542</v>
      </c>
      <c r="O3224">
        <v>1531.4</v>
      </c>
      <c r="P3224">
        <v>851.31915970519344</v>
      </c>
      <c r="Q3224">
        <v>136.8723094191227</v>
      </c>
      <c r="R3224">
        <v>1139.517882872922</v>
      </c>
      <c r="S3224">
        <v>165.86476083305649</v>
      </c>
      <c r="T3224">
        <v>1580.170844356084</v>
      </c>
      <c r="U3224">
        <v>401.13616691727088</v>
      </c>
      <c r="V3224">
        <v>2205</v>
      </c>
      <c r="W3224">
        <v>836.24316604867613</v>
      </c>
      <c r="X3224">
        <v>2768.4460710713829</v>
      </c>
      <c r="Y3224">
        <v>3119.5259999999998</v>
      </c>
      <c r="Z3224">
        <v>601.14</v>
      </c>
      <c r="AA3224">
        <v>12754.107871186459</v>
      </c>
      <c r="AB3224">
        <v>173</v>
      </c>
      <c r="AC3224">
        <v>373.65252559057791</v>
      </c>
      <c r="AD3224">
        <v>1141.137516762197</v>
      </c>
      <c r="AE3224">
        <v>720.22591361609841</v>
      </c>
      <c r="AF3224">
        <v>2250.2784921591219</v>
      </c>
      <c r="AG3224">
        <v>12437</v>
      </c>
      <c r="AH3224">
        <v>1644.0116564998441</v>
      </c>
      <c r="AI3224">
        <v>366.43072798012031</v>
      </c>
      <c r="AJ3224">
        <v>934.95469041438969</v>
      </c>
      <c r="AK3224">
        <v>399.11014571743971</v>
      </c>
      <c r="AL3224">
        <v>52376.94140625</v>
      </c>
      <c r="AM3224">
        <v>39953.5078125</v>
      </c>
      <c r="AN3224">
        <v>12423.4384765625</v>
      </c>
      <c r="AO3224" s="5" t="s">
        <v>3591</v>
      </c>
    </row>
    <row r="3225" spans="1:41" ht="15" x14ac:dyDescent="0.25">
      <c r="A3225">
        <v>2022</v>
      </c>
      <c r="B3225" s="5" t="s">
        <v>1806</v>
      </c>
      <c r="C3225" s="5" t="s">
        <v>474</v>
      </c>
      <c r="D3225" s="5" t="s">
        <v>153</v>
      </c>
      <c r="E3225" s="5" t="s">
        <v>32</v>
      </c>
      <c r="F3225" s="5" t="s">
        <v>32</v>
      </c>
      <c r="G3225" s="5" t="s">
        <v>94</v>
      </c>
      <c r="H3225" s="5" t="s">
        <v>319</v>
      </c>
      <c r="I3225">
        <v>4551.12829604341</v>
      </c>
      <c r="J3225">
        <v>309.6858205970758</v>
      </c>
      <c r="K3225"/>
      <c r="L3225">
        <v>1221.1106741592744</v>
      </c>
      <c r="M3225">
        <v>4445.866355322335</v>
      </c>
      <c r="N3225">
        <v>3161.4615394065718</v>
      </c>
      <c r="O3225">
        <v>284.04957717016555</v>
      </c>
      <c r="P3225">
        <v>2871.2592638139481</v>
      </c>
      <c r="Q3225">
        <v>2700.5263350934842</v>
      </c>
      <c r="R3225">
        <v>3656.668048608733</v>
      </c>
      <c r="S3225">
        <v>10053.509222297123</v>
      </c>
      <c r="T3225">
        <v>3332.7116454983325</v>
      </c>
      <c r="U3225">
        <v>1509.5847722988492</v>
      </c>
      <c r="V3225">
        <v>2691.805559825576</v>
      </c>
      <c r="W3225">
        <v>840.86878440265616</v>
      </c>
      <c r="X3225">
        <v>4186.5208262410924</v>
      </c>
      <c r="Y3225">
        <v>19483.545004451789</v>
      </c>
      <c r="Z3225">
        <v>1532.3171129325069</v>
      </c>
      <c r="AA3225">
        <v>23499.825543782186</v>
      </c>
      <c r="AB3225">
        <v>621.42254066830446</v>
      </c>
      <c r="AC3225">
        <v>4027.2502905947895</v>
      </c>
      <c r="AD3225">
        <v>3561.2348810283247</v>
      </c>
      <c r="AE3225">
        <v>4936.1907554697718</v>
      </c>
      <c r="AF3225">
        <v>19287.258405911933</v>
      </c>
      <c r="AG3225">
        <v>29815.158964831018</v>
      </c>
      <c r="AH3225">
        <v>7765.390406900774</v>
      </c>
      <c r="AI3225">
        <v>1700.1956640726878</v>
      </c>
      <c r="AJ3225">
        <v>18137.677986661045</v>
      </c>
      <c r="AK3225">
        <v>1750.4427011894318</v>
      </c>
      <c r="AL3225">
        <v>181934.65625</v>
      </c>
      <c r="AM3225">
        <v>143392.4375</v>
      </c>
      <c r="AN3225">
        <v>38542.2109375</v>
      </c>
      <c r="AO3225" s="5" t="s">
        <v>3594</v>
      </c>
    </row>
    <row r="3226" spans="1:41" ht="15" x14ac:dyDescent="0.25">
      <c r="A3226">
        <v>2022</v>
      </c>
      <c r="B3226" s="5" t="s">
        <v>1808</v>
      </c>
      <c r="C3226" s="5" t="s">
        <v>474</v>
      </c>
      <c r="D3226" s="5" t="s">
        <v>153</v>
      </c>
      <c r="E3226" s="5" t="s">
        <v>32</v>
      </c>
      <c r="F3226" s="5" t="s">
        <v>32</v>
      </c>
      <c r="G3226" s="5" t="s">
        <v>94</v>
      </c>
      <c r="H3226" s="5" t="s">
        <v>319</v>
      </c>
      <c r="I3226">
        <v>5483.4087799377594</v>
      </c>
      <c r="J3226">
        <v>2976.8202651996858</v>
      </c>
      <c r="K3226">
        <v>1459.2627749128051</v>
      </c>
      <c r="L3226">
        <v>1779.197543385455</v>
      </c>
      <c r="M3226">
        <v>4746.2398131153986</v>
      </c>
      <c r="N3226">
        <v>3173.9329325399499</v>
      </c>
      <c r="O3226">
        <v>345.34833765993949</v>
      </c>
      <c r="P3226">
        <v>4020.5714489462566</v>
      </c>
      <c r="Q3226">
        <v>3291.0220817200484</v>
      </c>
      <c r="R3226">
        <v>3092.048880920604</v>
      </c>
      <c r="S3226">
        <v>6107.9171285718221</v>
      </c>
      <c r="T3226">
        <v>3513.7185517726398</v>
      </c>
      <c r="U3226">
        <v>1044.0763696695844</v>
      </c>
      <c r="V3226">
        <v>2603.1634870704156</v>
      </c>
      <c r="W3226">
        <v>938.6648131164053</v>
      </c>
      <c r="X3226">
        <v>5525.4930889921343</v>
      </c>
      <c r="Y3226">
        <v>13835.015817708214</v>
      </c>
      <c r="Z3226">
        <v>1792.9997947012289</v>
      </c>
      <c r="AA3226">
        <v>28207.514413668032</v>
      </c>
      <c r="AB3226">
        <v>608.37526924977703</v>
      </c>
      <c r="AC3226">
        <v>3801.8434730179965</v>
      </c>
      <c r="AD3226">
        <v>3581.1237206306737</v>
      </c>
      <c r="AE3226">
        <v>3710.8385920264432</v>
      </c>
      <c r="AF3226">
        <v>21500.945778089896</v>
      </c>
      <c r="AG3226">
        <v>26935.890317885827</v>
      </c>
      <c r="AH3226">
        <v>8190.0231686094648</v>
      </c>
      <c r="AI3226">
        <v>1664.4986739540107</v>
      </c>
      <c r="AJ3226">
        <v>11767.163088087336</v>
      </c>
      <c r="AK3226">
        <v>1639.0541235547762</v>
      </c>
      <c r="AL3226">
        <v>177336.140625</v>
      </c>
      <c r="AM3226">
        <v>139016.453125</v>
      </c>
      <c r="AN3226">
        <v>38319.71875</v>
      </c>
      <c r="AO3226" s="5" t="s">
        <v>3592</v>
      </c>
    </row>
    <row r="3227" spans="1:41" ht="15" x14ac:dyDescent="0.25">
      <c r="A3227">
        <v>2022</v>
      </c>
      <c r="B3227" s="5" t="s">
        <v>803</v>
      </c>
      <c r="C3227" s="5" t="s">
        <v>474</v>
      </c>
      <c r="D3227" s="5" t="s">
        <v>153</v>
      </c>
      <c r="E3227" s="5" t="s">
        <v>32</v>
      </c>
      <c r="F3227" s="5" t="s">
        <v>32</v>
      </c>
      <c r="G3227" s="5" t="s">
        <v>94</v>
      </c>
      <c r="H3227" s="5" t="s">
        <v>319</v>
      </c>
      <c r="I3227">
        <v>9163.4003271179081</v>
      </c>
      <c r="J3227">
        <v>2633.530543988797</v>
      </c>
      <c r="K3227">
        <v>1636.6740542041209</v>
      </c>
      <c r="L3227">
        <v>2433.6637599999999</v>
      </c>
      <c r="M3227">
        <v>5854.825045597192</v>
      </c>
      <c r="N3227">
        <v>3494.9400300000002</v>
      </c>
      <c r="O3227">
        <v>277</v>
      </c>
      <c r="P3227">
        <v>4174.7</v>
      </c>
      <c r="Q3227">
        <v>2461.5083251714009</v>
      </c>
      <c r="R3227">
        <v>3500</v>
      </c>
      <c r="S3227">
        <v>4383.4930050050898</v>
      </c>
      <c r="T3227">
        <v>3800</v>
      </c>
      <c r="U3227">
        <v>1150</v>
      </c>
      <c r="V3227">
        <v>2957</v>
      </c>
      <c r="W3227">
        <v>935</v>
      </c>
      <c r="X3227">
        <v>5714.7058823529414</v>
      </c>
      <c r="Y3227">
        <v>16136</v>
      </c>
      <c r="Z3227">
        <v>1391.319</v>
      </c>
      <c r="AA3227">
        <v>30369.608464995399</v>
      </c>
      <c r="AB3227">
        <v>606</v>
      </c>
      <c r="AC3227">
        <v>5573.5079999999998</v>
      </c>
      <c r="AD3227">
        <v>3058.5360000000001</v>
      </c>
      <c r="AE3227">
        <v>3730</v>
      </c>
      <c r="AF3227">
        <v>22099.13694</v>
      </c>
      <c r="AG3227">
        <v>28548.730811628611</v>
      </c>
      <c r="AH3227">
        <v>13965.38451864253</v>
      </c>
      <c r="AI3227">
        <v>1966</v>
      </c>
      <c r="AJ3227">
        <v>11327.06958177768</v>
      </c>
      <c r="AK3227">
        <v>1693.044234782609</v>
      </c>
      <c r="AL3227">
        <v>195034.78125</v>
      </c>
      <c r="AM3227">
        <v>151144.109375</v>
      </c>
      <c r="AN3227">
        <v>43890.66015625</v>
      </c>
      <c r="AO3227" s="5" t="s">
        <v>1433</v>
      </c>
    </row>
    <row r="3228" spans="1:41" ht="15" x14ac:dyDescent="0.25">
      <c r="A3228">
        <v>2022</v>
      </c>
      <c r="B3228" s="5" t="s">
        <v>1807</v>
      </c>
      <c r="C3228" s="5" t="s">
        <v>474</v>
      </c>
      <c r="D3228" s="5" t="s">
        <v>153</v>
      </c>
      <c r="E3228" s="5" t="s">
        <v>32</v>
      </c>
      <c r="F3228" s="5" t="s">
        <v>32</v>
      </c>
      <c r="G3228" s="5" t="s">
        <v>94</v>
      </c>
      <c r="H3228" s="5" t="s">
        <v>319</v>
      </c>
      <c r="I3228">
        <v>5110.5897436888627</v>
      </c>
      <c r="J3228">
        <v>4933.9398987898521</v>
      </c>
      <c r="K3228">
        <v>1109.6308205807613</v>
      </c>
      <c r="L3228">
        <v>1198.5878262922934</v>
      </c>
      <c r="M3228">
        <v>4642.3576838134841</v>
      </c>
      <c r="N3228">
        <v>3229.9732824198495</v>
      </c>
      <c r="O3228">
        <v>278.81040798700479</v>
      </c>
      <c r="P3228">
        <v>4068.0164748932129</v>
      </c>
      <c r="Q3228">
        <v>2131.842758543235</v>
      </c>
      <c r="R3228">
        <v>2721.1845492743219</v>
      </c>
      <c r="S3228">
        <v>3638.1761071292976</v>
      </c>
      <c r="T3228">
        <v>3422.2216142809252</v>
      </c>
      <c r="U3228">
        <v>1492.1969029183592</v>
      </c>
      <c r="V3228">
        <v>2709.5942898953676</v>
      </c>
      <c r="W3228">
        <v>680.88118623425726</v>
      </c>
      <c r="X3228">
        <v>5403.044918720514</v>
      </c>
      <c r="Y3228">
        <v>14571.618326454398</v>
      </c>
      <c r="Z3228">
        <v>1516.8494037415746</v>
      </c>
      <c r="AA3228">
        <v>21202.044044233073</v>
      </c>
      <c r="AB3228">
        <v>609.96067595712952</v>
      </c>
      <c r="AC3228">
        <v>4026.1430756246177</v>
      </c>
      <c r="AD3228">
        <v>3176.6268866678233</v>
      </c>
      <c r="AE3228">
        <v>3716.4482500099389</v>
      </c>
      <c r="AF3228">
        <v>20172.836485705866</v>
      </c>
      <c r="AG3228">
        <v>31136.177475342982</v>
      </c>
      <c r="AH3228">
        <v>8926.2359658001533</v>
      </c>
      <c r="AI3228">
        <v>1668.8363048464041</v>
      </c>
      <c r="AJ3228">
        <v>15410.273424388099</v>
      </c>
      <c r="AK3228">
        <v>1760.3983172083017</v>
      </c>
      <c r="AL3228">
        <v>174665.46875</v>
      </c>
      <c r="AM3228">
        <v>139348.3125</v>
      </c>
      <c r="AN3228">
        <v>35317.18359375</v>
      </c>
      <c r="AO3228" s="5" t="s">
        <v>3593</v>
      </c>
    </row>
    <row r="3229" spans="1:41" ht="15" x14ac:dyDescent="0.25">
      <c r="A3229">
        <v>2022</v>
      </c>
      <c r="B3229" s="5" t="s">
        <v>1806</v>
      </c>
      <c r="C3229" s="5" t="s">
        <v>474</v>
      </c>
      <c r="D3229" s="5" t="s">
        <v>153</v>
      </c>
      <c r="E3229" s="5" t="s">
        <v>32</v>
      </c>
      <c r="F3229" s="5" t="s">
        <v>32</v>
      </c>
      <c r="G3229" s="5" t="s">
        <v>97</v>
      </c>
      <c r="H3229" s="5" t="s">
        <v>319</v>
      </c>
      <c r="I3229">
        <v>5283.5450440399691</v>
      </c>
      <c r="J3229">
        <v>315</v>
      </c>
      <c r="K3229"/>
      <c r="L3229">
        <v>1423.122206178291</v>
      </c>
      <c r="M3229">
        <v>5202.6339599999974</v>
      </c>
      <c r="N3229">
        <v>3850.2445363486522</v>
      </c>
      <c r="O3229">
        <v>344</v>
      </c>
      <c r="P3229">
        <v>3396.4</v>
      </c>
      <c r="Q3229">
        <v>3227.5918399874622</v>
      </c>
      <c r="R3229">
        <v>4292.9315416439758</v>
      </c>
      <c r="S3229">
        <v>11945.222007187231</v>
      </c>
      <c r="T3229">
        <v>4058.8046523299131</v>
      </c>
      <c r="U3229">
        <v>1244</v>
      </c>
      <c r="V3229">
        <v>3198</v>
      </c>
      <c r="W3229">
        <v>962.63618956655728</v>
      </c>
      <c r="X3229">
        <v>5326.8921041373314</v>
      </c>
      <c r="Y3229">
        <v>23770</v>
      </c>
      <c r="Z3229">
        <v>1864.2735581999041</v>
      </c>
      <c r="AA3229">
        <v>27892.347964619668</v>
      </c>
      <c r="AB3229">
        <v>606</v>
      </c>
      <c r="AC3229">
        <v>4883.1707224576194</v>
      </c>
      <c r="AD3229">
        <v>4222.9876889692587</v>
      </c>
      <c r="AE3229">
        <v>5894.4139320924687</v>
      </c>
      <c r="AF3229">
        <v>22478</v>
      </c>
      <c r="AG3229">
        <v>35565.026103304634</v>
      </c>
      <c r="AH3229">
        <v>8953.1462270803222</v>
      </c>
      <c r="AI3229">
        <v>1942.6112537017571</v>
      </c>
      <c r="AJ3229">
        <v>21609.123883604228</v>
      </c>
      <c r="AK3229">
        <v>2040</v>
      </c>
      <c r="AL3229">
        <v>215792.125</v>
      </c>
      <c r="AM3229">
        <v>170187.203125</v>
      </c>
      <c r="AN3229">
        <v>45604.93359375</v>
      </c>
      <c r="AO3229" s="5" t="s">
        <v>3596</v>
      </c>
    </row>
    <row r="3230" spans="1:41" ht="15" x14ac:dyDescent="0.25">
      <c r="A3230">
        <v>2022</v>
      </c>
      <c r="B3230" s="5" t="s">
        <v>803</v>
      </c>
      <c r="C3230" s="5" t="s">
        <v>474</v>
      </c>
      <c r="D3230" s="5" t="s">
        <v>153</v>
      </c>
      <c r="E3230" s="5" t="s">
        <v>32</v>
      </c>
      <c r="F3230" s="5" t="s">
        <v>32</v>
      </c>
      <c r="G3230" s="5" t="s">
        <v>97</v>
      </c>
      <c r="H3230" s="5" t="s">
        <v>319</v>
      </c>
      <c r="I3230">
        <v>10397.77878199718</v>
      </c>
      <c r="J3230">
        <v>2965.355392531384</v>
      </c>
      <c r="K3230">
        <v>2169.9672781622262</v>
      </c>
      <c r="L3230">
        <v>2727.2658604424259</v>
      </c>
      <c r="M3230">
        <v>6464.1999389384246</v>
      </c>
      <c r="N3230">
        <v>3859.9287657460118</v>
      </c>
      <c r="O3230">
        <v>325</v>
      </c>
      <c r="P3230">
        <v>4733.7299022999996</v>
      </c>
      <c r="Q3230">
        <v>2715.0436826640539</v>
      </c>
      <c r="R3230">
        <v>3781.601732133749</v>
      </c>
      <c r="S3230">
        <v>4754.88</v>
      </c>
      <c r="T3230">
        <v>3980.7005647537499</v>
      </c>
      <c r="U3230">
        <v>1196.6946115000001</v>
      </c>
      <c r="V3230">
        <v>73</v>
      </c>
      <c r="W3230">
        <v>1037.385853367309</v>
      </c>
      <c r="X3230">
        <v>6435.6870018528016</v>
      </c>
      <c r="Y3230">
        <v>18032</v>
      </c>
      <c r="Z3230">
        <v>1540.6480964521079</v>
      </c>
      <c r="AA3230">
        <v>34138.36898564727</v>
      </c>
      <c r="AB3230">
        <v>606</v>
      </c>
      <c r="AC3230">
        <v>6179.5498799999996</v>
      </c>
      <c r="AD3230">
        <v>3386.806092873197</v>
      </c>
      <c r="AE3230">
        <v>4118.2213959359997</v>
      </c>
      <c r="AF3230">
        <v>24765.22135568313</v>
      </c>
      <c r="AG3230">
        <v>32403.380077248199</v>
      </c>
      <c r="AH3230">
        <v>15727.29121546649</v>
      </c>
      <c r="AI3230">
        <v>2170.6228590912001</v>
      </c>
      <c r="AJ3230">
        <v>12756.12008338642</v>
      </c>
      <c r="AK3230">
        <v>1800.4076872242399</v>
      </c>
      <c r="AL3230">
        <v>215242.859375</v>
      </c>
      <c r="AM3230">
        <v>166383.90625</v>
      </c>
      <c r="AN3230">
        <v>48858.94921875</v>
      </c>
      <c r="AO3230" s="5" t="s">
        <v>1434</v>
      </c>
    </row>
    <row r="3231" spans="1:41" ht="15" x14ac:dyDescent="0.25">
      <c r="A3231">
        <v>2022</v>
      </c>
      <c r="B3231" s="5" t="s">
        <v>1808</v>
      </c>
      <c r="C3231" s="5" t="s">
        <v>474</v>
      </c>
      <c r="D3231" s="5" t="s">
        <v>153</v>
      </c>
      <c r="E3231" s="5" t="s">
        <v>32</v>
      </c>
      <c r="F3231" s="5" t="s">
        <v>32</v>
      </c>
      <c r="G3231" s="5" t="s">
        <v>97</v>
      </c>
      <c r="H3231" s="5" t="s">
        <v>319</v>
      </c>
      <c r="I3231">
        <v>6416</v>
      </c>
      <c r="J3231">
        <v>3383.1847666231001</v>
      </c>
      <c r="K3231">
        <v>1681.0803349172461</v>
      </c>
      <c r="L3231">
        <v>2008.4921178889649</v>
      </c>
      <c r="M3231">
        <v>5436.8655218989761</v>
      </c>
      <c r="N3231">
        <v>3598.5600884294508</v>
      </c>
      <c r="O3231">
        <v>344</v>
      </c>
      <c r="P3231">
        <v>4510.1385926874927</v>
      </c>
      <c r="Q3231">
        <v>3726.8135815880182</v>
      </c>
      <c r="R3231">
        <v>3654.0965091469361</v>
      </c>
      <c r="S3231">
        <v>6865</v>
      </c>
      <c r="T3231">
        <v>3884.457195156227</v>
      </c>
      <c r="U3231">
        <v>1194.6330943552509</v>
      </c>
      <c r="V3231">
        <v>3000</v>
      </c>
      <c r="W3231">
        <v>1057.0961845812881</v>
      </c>
      <c r="X3231">
        <v>6198.3078626355154</v>
      </c>
      <c r="Y3231">
        <v>15904</v>
      </c>
      <c r="Z3231">
        <v>2031.0731995247791</v>
      </c>
      <c r="AA3231">
        <v>32366.385348176609</v>
      </c>
      <c r="AB3231">
        <v>606</v>
      </c>
      <c r="AC3231">
        <v>4366.1137379461306</v>
      </c>
      <c r="AD3231">
        <v>4063.4528241864309</v>
      </c>
      <c r="AE3231">
        <v>4234</v>
      </c>
      <c r="AF3231">
        <v>24601.400944044621</v>
      </c>
      <c r="AG3231">
        <v>32359.94855426826</v>
      </c>
      <c r="AH3231">
        <v>9371.0316649092038</v>
      </c>
      <c r="AI3231">
        <v>1867.177291139712</v>
      </c>
      <c r="AJ3231">
        <v>13498.157818849049</v>
      </c>
      <c r="AK3231">
        <v>1858.9031800974469</v>
      </c>
      <c r="AL3231">
        <v>204086.375</v>
      </c>
      <c r="AM3231">
        <v>160853</v>
      </c>
      <c r="AN3231">
        <v>43233.37109375</v>
      </c>
      <c r="AO3231" s="5" t="s">
        <v>3597</v>
      </c>
    </row>
    <row r="3232" spans="1:41" ht="15" x14ac:dyDescent="0.25">
      <c r="A3232">
        <v>2022</v>
      </c>
      <c r="B3232" s="5" t="s">
        <v>1807</v>
      </c>
      <c r="C3232" s="5" t="s">
        <v>474</v>
      </c>
      <c r="D3232" s="5" t="s">
        <v>153</v>
      </c>
      <c r="E3232" s="5" t="s">
        <v>32</v>
      </c>
      <c r="F3232" s="5" t="s">
        <v>32</v>
      </c>
      <c r="G3232" s="5" t="s">
        <v>97</v>
      </c>
      <c r="H3232" s="5" t="s">
        <v>319</v>
      </c>
      <c r="I3232">
        <v>5903.9592999757187</v>
      </c>
      <c r="J3232">
        <v>5845.972486714877</v>
      </c>
      <c r="K3232">
        <v>1320.721997617263</v>
      </c>
      <c r="L3232">
        <v>1392.5273669999999</v>
      </c>
      <c r="M3232">
        <v>5419.3506549784843</v>
      </c>
      <c r="N3232">
        <v>3910</v>
      </c>
      <c r="O3232">
        <v>344</v>
      </c>
      <c r="P3232">
        <v>4795.9050401949544</v>
      </c>
      <c r="Q3232">
        <v>2701.56490894848</v>
      </c>
      <c r="R3232">
        <v>3325.6546133810361</v>
      </c>
      <c r="S3232">
        <v>4152</v>
      </c>
      <c r="T3232">
        <v>3921.5805601164011</v>
      </c>
      <c r="U3232">
        <v>1736.99390882733</v>
      </c>
      <c r="V3232">
        <v>3154</v>
      </c>
      <c r="W3232">
        <v>777.03990673803207</v>
      </c>
      <c r="X3232">
        <v>6799.9726019341069</v>
      </c>
      <c r="Y3232">
        <v>17619</v>
      </c>
      <c r="Z3232">
        <v>1775.968976896</v>
      </c>
      <c r="AA3232">
        <v>25107.897932349741</v>
      </c>
      <c r="AB3232">
        <v>606</v>
      </c>
      <c r="AC3232">
        <v>4925.8120924364803</v>
      </c>
      <c r="AD3232">
        <v>4025.561309084705</v>
      </c>
      <c r="AE3232">
        <v>4241.3106133187921</v>
      </c>
      <c r="AF3232">
        <v>23436.175188531732</v>
      </c>
      <c r="AG3232">
        <v>38318</v>
      </c>
      <c r="AH3232">
        <v>11639.46420141035</v>
      </c>
      <c r="AI3232">
        <v>1904.5208369625059</v>
      </c>
      <c r="AJ3232">
        <v>20207.94543144176</v>
      </c>
      <c r="AK3232">
        <v>2070.5921987370052</v>
      </c>
      <c r="AL3232">
        <v>211379.5</v>
      </c>
      <c r="AM3232">
        <v>168398.703125</v>
      </c>
      <c r="AN3232">
        <v>42980.80078125</v>
      </c>
      <c r="AO3232" s="5" t="s">
        <v>3595</v>
      </c>
    </row>
    <row r="3233" spans="1:41" ht="15" x14ac:dyDescent="0.25">
      <c r="A3233">
        <v>2022</v>
      </c>
      <c r="B3233" s="5" t="s">
        <v>1808</v>
      </c>
      <c r="C3233" s="5" t="s">
        <v>474</v>
      </c>
      <c r="D3233" s="5" t="s">
        <v>153</v>
      </c>
      <c r="E3233" s="5" t="s">
        <v>409</v>
      </c>
      <c r="F3233" s="5" t="s">
        <v>480</v>
      </c>
      <c r="G3233" s="5" t="s">
        <v>94</v>
      </c>
      <c r="H3233" s="5" t="s">
        <v>319</v>
      </c>
      <c r="I3233"/>
      <c r="J3233"/>
      <c r="K3233"/>
      <c r="L3233"/>
      <c r="M3233"/>
      <c r="N3233"/>
      <c r="O3233"/>
      <c r="P3233">
        <v>0</v>
      </c>
      <c r="Q3233">
        <v>0</v>
      </c>
      <c r="R3233"/>
      <c r="S3233"/>
      <c r="T3233"/>
      <c r="U3233"/>
      <c r="V3233">
        <v>0</v>
      </c>
      <c r="W3233"/>
      <c r="X3233"/>
      <c r="Y3233">
        <v>0</v>
      </c>
      <c r="Z3233"/>
      <c r="AA3233"/>
      <c r="AB3233">
        <v>0</v>
      </c>
      <c r="AC3233">
        <v>1223.7779756030995</v>
      </c>
      <c r="AD3233"/>
      <c r="AE3233"/>
      <c r="AF3233"/>
      <c r="AG3233"/>
      <c r="AH3233">
        <v>0</v>
      </c>
      <c r="AI3233"/>
      <c r="AJ3233">
        <v>0</v>
      </c>
      <c r="AK3233"/>
      <c r="AL3233">
        <v>1223.7779541015625</v>
      </c>
      <c r="AM3233">
        <v>1223.7779541015625</v>
      </c>
      <c r="AN3233">
        <v>0</v>
      </c>
      <c r="AO3233" s="5" t="s">
        <v>3600</v>
      </c>
    </row>
    <row r="3234" spans="1:41" ht="15" x14ac:dyDescent="0.25">
      <c r="A3234">
        <v>2022</v>
      </c>
      <c r="B3234" s="5" t="s">
        <v>1806</v>
      </c>
      <c r="C3234" s="5" t="s">
        <v>474</v>
      </c>
      <c r="D3234" s="5" t="s">
        <v>153</v>
      </c>
      <c r="E3234" s="5" t="s">
        <v>409</v>
      </c>
      <c r="F3234" s="5" t="s">
        <v>480</v>
      </c>
      <c r="G3234" s="5" t="s">
        <v>94</v>
      </c>
      <c r="H3234" s="5" t="s">
        <v>319</v>
      </c>
      <c r="I3234"/>
      <c r="J3234"/>
      <c r="K3234"/>
      <c r="L3234"/>
      <c r="M3234"/>
      <c r="N3234"/>
      <c r="O3234"/>
      <c r="P3234"/>
      <c r="Q3234">
        <v>0</v>
      </c>
      <c r="R3234"/>
      <c r="S3234">
        <v>0</v>
      </c>
      <c r="T3234">
        <v>0</v>
      </c>
      <c r="U3234"/>
      <c r="V3234"/>
      <c r="W3234"/>
      <c r="X3234"/>
      <c r="Y3234"/>
      <c r="Z3234"/>
      <c r="AA3234">
        <v>0</v>
      </c>
      <c r="AB3234">
        <v>0</v>
      </c>
      <c r="AC3234">
        <v>1218.3317053717974</v>
      </c>
      <c r="AD3234"/>
      <c r="AE3234"/>
      <c r="AF3234"/>
      <c r="AG3234"/>
      <c r="AH3234"/>
      <c r="AI3234">
        <v>0</v>
      </c>
      <c r="AJ3234"/>
      <c r="AK3234"/>
      <c r="AL3234">
        <v>1218.3316650390625</v>
      </c>
      <c r="AM3234">
        <v>1218.3316650390625</v>
      </c>
      <c r="AN3234">
        <v>0</v>
      </c>
      <c r="AO3234" s="5" t="s">
        <v>3599</v>
      </c>
    </row>
    <row r="3235" spans="1:41" ht="15" x14ac:dyDescent="0.25">
      <c r="A3235">
        <v>2022</v>
      </c>
      <c r="B3235" s="5" t="s">
        <v>1807</v>
      </c>
      <c r="C3235" s="5" t="s">
        <v>474</v>
      </c>
      <c r="D3235" s="5" t="s">
        <v>153</v>
      </c>
      <c r="E3235" s="5" t="s">
        <v>409</v>
      </c>
      <c r="F3235" s="5" t="s">
        <v>480</v>
      </c>
      <c r="G3235" s="5" t="s">
        <v>94</v>
      </c>
      <c r="H3235" s="5" t="s">
        <v>319</v>
      </c>
      <c r="I3235"/>
      <c r="J3235"/>
      <c r="K3235"/>
      <c r="L3235"/>
      <c r="M3235"/>
      <c r="N3235"/>
      <c r="O3235"/>
      <c r="P3235"/>
      <c r="Q3235">
        <v>0</v>
      </c>
      <c r="R3235"/>
      <c r="S3235"/>
      <c r="T3235"/>
      <c r="U3235"/>
      <c r="V3235">
        <v>0</v>
      </c>
      <c r="W3235"/>
      <c r="X3235"/>
      <c r="Y3235"/>
      <c r="Z3235"/>
      <c r="AA3235">
        <v>0</v>
      </c>
      <c r="AB3235">
        <v>0</v>
      </c>
      <c r="AC3235">
        <v>905.88219201553898</v>
      </c>
      <c r="AD3235"/>
      <c r="AE3235"/>
      <c r="AF3235"/>
      <c r="AG3235">
        <v>0</v>
      </c>
      <c r="AH3235">
        <v>0</v>
      </c>
      <c r="AI3235">
        <v>0</v>
      </c>
      <c r="AJ3235"/>
      <c r="AK3235"/>
      <c r="AL3235">
        <v>905.8822021484375</v>
      </c>
      <c r="AM3235">
        <v>905.8822021484375</v>
      </c>
      <c r="AN3235">
        <v>0</v>
      </c>
      <c r="AO3235" s="5" t="s">
        <v>3598</v>
      </c>
    </row>
    <row r="3236" spans="1:41" ht="15" x14ac:dyDescent="0.25">
      <c r="A3236">
        <v>2022</v>
      </c>
      <c r="B3236" s="5" t="s">
        <v>803</v>
      </c>
      <c r="C3236" s="5" t="s">
        <v>474</v>
      </c>
      <c r="D3236" s="5" t="s">
        <v>153</v>
      </c>
      <c r="E3236" s="5" t="s">
        <v>409</v>
      </c>
      <c r="F3236" s="5" t="s">
        <v>480</v>
      </c>
      <c r="G3236" s="5" t="s">
        <v>94</v>
      </c>
      <c r="H3236" s="5" t="s">
        <v>319</v>
      </c>
      <c r="I3236">
        <v>0</v>
      </c>
      <c r="J3236"/>
      <c r="K3236"/>
      <c r="L3236">
        <v>0</v>
      </c>
      <c r="M3236">
        <v>0</v>
      </c>
      <c r="N3236"/>
      <c r="O3236"/>
      <c r="P3236">
        <v>0</v>
      </c>
      <c r="Q3236">
        <v>0</v>
      </c>
      <c r="R3236"/>
      <c r="S3236"/>
      <c r="T3236"/>
      <c r="U3236"/>
      <c r="V3236">
        <v>0</v>
      </c>
      <c r="W3236"/>
      <c r="X3236">
        <v>0</v>
      </c>
      <c r="Y3236"/>
      <c r="Z3236"/>
      <c r="AA3236"/>
      <c r="AB3236"/>
      <c r="AC3236">
        <v>1629.3520000000001</v>
      </c>
      <c r="AD3236"/>
      <c r="AE3236"/>
      <c r="AF3236">
        <v>0</v>
      </c>
      <c r="AG3236"/>
      <c r="AH3236">
        <v>0</v>
      </c>
      <c r="AI3236"/>
      <c r="AJ3236">
        <v>0</v>
      </c>
      <c r="AK3236"/>
      <c r="AL3236">
        <v>1629.35205078125</v>
      </c>
      <c r="AM3236">
        <v>1629.35205078125</v>
      </c>
      <c r="AN3236">
        <v>0</v>
      </c>
      <c r="AO3236" s="5" t="s">
        <v>1435</v>
      </c>
    </row>
    <row r="3237" spans="1:41" ht="15" x14ac:dyDescent="0.25">
      <c r="A3237">
        <v>2022</v>
      </c>
      <c r="B3237" s="5" t="s">
        <v>1807</v>
      </c>
      <c r="C3237" s="5" t="s">
        <v>474</v>
      </c>
      <c r="D3237" s="5" t="s">
        <v>153</v>
      </c>
      <c r="E3237" s="5" t="s">
        <v>409</v>
      </c>
      <c r="F3237" s="5" t="s">
        <v>410</v>
      </c>
      <c r="G3237" s="5" t="s">
        <v>94</v>
      </c>
      <c r="H3237" s="5" t="s">
        <v>319</v>
      </c>
      <c r="I3237"/>
      <c r="J3237"/>
      <c r="K3237"/>
      <c r="L3237"/>
      <c r="M3237"/>
      <c r="N3237"/>
      <c r="O3237">
        <v>20.130715378123089</v>
      </c>
      <c r="P3237"/>
      <c r="Q3237">
        <v>125.8169711132693</v>
      </c>
      <c r="R3237"/>
      <c r="S3237"/>
      <c r="T3237"/>
      <c r="U3237"/>
      <c r="V3237">
        <v>0</v>
      </c>
      <c r="W3237"/>
      <c r="X3237"/>
      <c r="Y3237"/>
      <c r="Z3237"/>
      <c r="AA3237">
        <v>183.47133995621382</v>
      </c>
      <c r="AB3237">
        <v>0</v>
      </c>
      <c r="AC3237">
        <v>402.61430756246176</v>
      </c>
      <c r="AD3237">
        <v>125.8169711132693</v>
      </c>
      <c r="AE3237"/>
      <c r="AF3237"/>
      <c r="AG3237">
        <v>0</v>
      </c>
      <c r="AH3237">
        <v>1418.2837041271166</v>
      </c>
      <c r="AI3237">
        <v>0</v>
      </c>
      <c r="AJ3237"/>
      <c r="AK3237"/>
      <c r="AL3237">
        <v>2276.134033203125</v>
      </c>
      <c r="AM3237">
        <v>711.902587890625</v>
      </c>
      <c r="AN3237">
        <v>1564.2314453125</v>
      </c>
      <c r="AO3237" s="5" t="s">
        <v>3603</v>
      </c>
    </row>
    <row r="3238" spans="1:41" ht="15" x14ac:dyDescent="0.25">
      <c r="A3238">
        <v>2022</v>
      </c>
      <c r="B3238" s="5" t="s">
        <v>1808</v>
      </c>
      <c r="C3238" s="5" t="s">
        <v>474</v>
      </c>
      <c r="D3238" s="5" t="s">
        <v>153</v>
      </c>
      <c r="E3238" s="5" t="s">
        <v>409</v>
      </c>
      <c r="F3238" s="5" t="s">
        <v>410</v>
      </c>
      <c r="G3238" s="5" t="s">
        <v>94</v>
      </c>
      <c r="H3238" s="5" t="s">
        <v>319</v>
      </c>
      <c r="I3238"/>
      <c r="J3238"/>
      <c r="K3238"/>
      <c r="L3238"/>
      <c r="M3238"/>
      <c r="N3238">
        <v>0</v>
      </c>
      <c r="O3238"/>
      <c r="P3238">
        <v>0</v>
      </c>
      <c r="Q3238">
        <v>125.48994827759428</v>
      </c>
      <c r="R3238"/>
      <c r="S3238"/>
      <c r="T3238"/>
      <c r="U3238"/>
      <c r="V3238">
        <v>0</v>
      </c>
      <c r="W3238"/>
      <c r="X3238"/>
      <c r="Y3238">
        <v>0</v>
      </c>
      <c r="Z3238"/>
      <c r="AA3238">
        <v>174.28044016792293</v>
      </c>
      <c r="AB3238">
        <v>0</v>
      </c>
      <c r="AC3238">
        <v>347.35617683238098</v>
      </c>
      <c r="AD3238">
        <v>125.48994827759428</v>
      </c>
      <c r="AE3238"/>
      <c r="AF3238"/>
      <c r="AG3238"/>
      <c r="AH3238">
        <v>775.30701804656405</v>
      </c>
      <c r="AI3238"/>
      <c r="AJ3238">
        <v>0</v>
      </c>
      <c r="AK3238"/>
      <c r="AL3238">
        <v>1547.923583984375</v>
      </c>
      <c r="AM3238">
        <v>647.1265869140625</v>
      </c>
      <c r="AN3238">
        <v>900.7969970703125</v>
      </c>
      <c r="AO3238" s="5" t="s">
        <v>3602</v>
      </c>
    </row>
    <row r="3239" spans="1:41" ht="15" x14ac:dyDescent="0.25">
      <c r="A3239">
        <v>2022</v>
      </c>
      <c r="B3239" s="5" t="s">
        <v>1806</v>
      </c>
      <c r="C3239" s="5" t="s">
        <v>474</v>
      </c>
      <c r="D3239" s="5" t="s">
        <v>153</v>
      </c>
      <c r="E3239" s="5" t="s">
        <v>409</v>
      </c>
      <c r="F3239" s="5" t="s">
        <v>410</v>
      </c>
      <c r="G3239" s="5" t="s">
        <v>94</v>
      </c>
      <c r="H3239" s="5" t="s">
        <v>319</v>
      </c>
      <c r="I3239"/>
      <c r="J3239"/>
      <c r="K3239"/>
      <c r="L3239"/>
      <c r="M3239"/>
      <c r="N3239">
        <v>0</v>
      </c>
      <c r="O3239">
        <v>20.508994741528198</v>
      </c>
      <c r="P3239"/>
      <c r="Q3239">
        <v>102.54497370764099</v>
      </c>
      <c r="R3239"/>
      <c r="S3239">
        <v>209.19174636358764</v>
      </c>
      <c r="T3239"/>
      <c r="U3239"/>
      <c r="V3239"/>
      <c r="W3239"/>
      <c r="X3239"/>
      <c r="Y3239"/>
      <c r="Z3239"/>
      <c r="AA3239">
        <v>191.34892093845809</v>
      </c>
      <c r="AB3239">
        <v>0</v>
      </c>
      <c r="AC3239">
        <v>355.24542442066991</v>
      </c>
      <c r="AD3239"/>
      <c r="AE3239"/>
      <c r="AF3239"/>
      <c r="AG3239"/>
      <c r="AH3239"/>
      <c r="AI3239">
        <v>0</v>
      </c>
      <c r="AJ3239"/>
      <c r="AK3239"/>
      <c r="AL3239">
        <v>878.840087890625</v>
      </c>
      <c r="AM3239">
        <v>649.13934326171875</v>
      </c>
      <c r="AN3239">
        <v>229.70074462890625</v>
      </c>
      <c r="AO3239" s="5" t="s">
        <v>3601</v>
      </c>
    </row>
    <row r="3240" spans="1:41" ht="15" x14ac:dyDescent="0.25">
      <c r="A3240">
        <v>2022</v>
      </c>
      <c r="B3240" s="5" t="s">
        <v>803</v>
      </c>
      <c r="C3240" s="5" t="s">
        <v>474</v>
      </c>
      <c r="D3240" s="5" t="s">
        <v>153</v>
      </c>
      <c r="E3240" s="5" t="s">
        <v>409</v>
      </c>
      <c r="F3240" s="5" t="s">
        <v>410</v>
      </c>
      <c r="G3240" s="5" t="s">
        <v>94</v>
      </c>
      <c r="H3240" s="5" t="s">
        <v>319</v>
      </c>
      <c r="I3240">
        <v>0</v>
      </c>
      <c r="J3240"/>
      <c r="K3240"/>
      <c r="L3240"/>
      <c r="M3240">
        <v>0</v>
      </c>
      <c r="N3240">
        <v>0</v>
      </c>
      <c r="O3240">
        <v>20</v>
      </c>
      <c r="P3240">
        <v>0</v>
      </c>
      <c r="Q3240">
        <v>125</v>
      </c>
      <c r="R3240"/>
      <c r="S3240"/>
      <c r="T3240"/>
      <c r="U3240"/>
      <c r="V3240">
        <v>58</v>
      </c>
      <c r="W3240"/>
      <c r="X3240">
        <v>0</v>
      </c>
      <c r="Y3240"/>
      <c r="Z3240"/>
      <c r="AA3240"/>
      <c r="AB3240"/>
      <c r="AC3240">
        <v>630</v>
      </c>
      <c r="AD3240">
        <v>125</v>
      </c>
      <c r="AE3240"/>
      <c r="AF3240"/>
      <c r="AG3240"/>
      <c r="AH3240">
        <v>775.52357599999993</v>
      </c>
      <c r="AI3240"/>
      <c r="AJ3240">
        <v>0</v>
      </c>
      <c r="AK3240"/>
      <c r="AL3240">
        <v>1733.5235595703125</v>
      </c>
      <c r="AM3240">
        <v>813</v>
      </c>
      <c r="AN3240">
        <v>920.5235595703125</v>
      </c>
      <c r="AO3240" s="5" t="s">
        <v>1436</v>
      </c>
    </row>
    <row r="3241" spans="1:41" ht="15" x14ac:dyDescent="0.25">
      <c r="A3241">
        <v>2022</v>
      </c>
      <c r="B3241" s="5" t="s">
        <v>803</v>
      </c>
      <c r="C3241" s="5" t="s">
        <v>474</v>
      </c>
      <c r="D3241" s="5" t="s">
        <v>153</v>
      </c>
      <c r="E3241" s="5" t="s">
        <v>409</v>
      </c>
      <c r="F3241" s="5" t="s">
        <v>481</v>
      </c>
      <c r="G3241" s="5" t="s">
        <v>94</v>
      </c>
      <c r="H3241" s="5" t="s">
        <v>319</v>
      </c>
      <c r="I3241">
        <v>36.627656132068722</v>
      </c>
      <c r="J3241"/>
      <c r="K3241">
        <v>81.634</v>
      </c>
      <c r="L3241"/>
      <c r="M3241">
        <v>238</v>
      </c>
      <c r="N3241">
        <v>128.78399999999999</v>
      </c>
      <c r="O3241">
        <v>335</v>
      </c>
      <c r="P3241">
        <v>21</v>
      </c>
      <c r="Q3241">
        <v>88</v>
      </c>
      <c r="R3241"/>
      <c r="S3241">
        <v>469.44757692130702</v>
      </c>
      <c r="T3241">
        <v>250</v>
      </c>
      <c r="U3241"/>
      <c r="V3241">
        <v>275</v>
      </c>
      <c r="W3241">
        <v>84</v>
      </c>
      <c r="X3241">
        <v>100</v>
      </c>
      <c r="Y3241">
        <v>1410</v>
      </c>
      <c r="Z3241">
        <v>168.4433071638862</v>
      </c>
      <c r="AA3241"/>
      <c r="AB3241"/>
      <c r="AC3241">
        <v>156.06</v>
      </c>
      <c r="AD3241">
        <v>303</v>
      </c>
      <c r="AE3241">
        <v>270</v>
      </c>
      <c r="AF3241"/>
      <c r="AG3241">
        <v>2496.1473436631741</v>
      </c>
      <c r="AH3241">
        <v>464.56601660000001</v>
      </c>
      <c r="AI3241"/>
      <c r="AJ3241">
        <v>1413.7577899826169</v>
      </c>
      <c r="AK3241">
        <v>200</v>
      </c>
      <c r="AL3241">
        <v>8989.4677734375</v>
      </c>
      <c r="AM3241">
        <v>6463.8203125</v>
      </c>
      <c r="AN3241">
        <v>2525.647705078125</v>
      </c>
      <c r="AO3241" s="5" t="s">
        <v>1437</v>
      </c>
    </row>
    <row r="3242" spans="1:41" ht="15" x14ac:dyDescent="0.25">
      <c r="A3242">
        <v>2022</v>
      </c>
      <c r="B3242" s="5" t="s">
        <v>1808</v>
      </c>
      <c r="C3242" s="5" t="s">
        <v>474</v>
      </c>
      <c r="D3242" s="5" t="s">
        <v>153</v>
      </c>
      <c r="E3242" s="5" t="s">
        <v>409</v>
      </c>
      <c r="F3242" s="5" t="s">
        <v>481</v>
      </c>
      <c r="G3242" s="5" t="s">
        <v>94</v>
      </c>
      <c r="H3242" s="5" t="s">
        <v>319</v>
      </c>
      <c r="I3242">
        <v>107.40476844666345</v>
      </c>
      <c r="J3242"/>
      <c r="K3242">
        <v>81.953971501545055</v>
      </c>
      <c r="L3242"/>
      <c r="M3242">
        <v>257.00341407251307</v>
      </c>
      <c r="N3242">
        <v>100.52347208787035</v>
      </c>
      <c r="O3242"/>
      <c r="P3242">
        <v>0</v>
      </c>
      <c r="Q3242">
        <v>100.39195862207542</v>
      </c>
      <c r="R3242"/>
      <c r="S3242"/>
      <c r="T3242">
        <v>230.90150483077349</v>
      </c>
      <c r="U3242"/>
      <c r="V3242">
        <v>190.74472138194332</v>
      </c>
      <c r="W3242">
        <v>96.376280277192407</v>
      </c>
      <c r="X3242">
        <v>120.47035034649051</v>
      </c>
      <c r="Y3242">
        <v>1267.9504373968127</v>
      </c>
      <c r="Z3242">
        <v>168.65849048508673</v>
      </c>
      <c r="AA3242">
        <v>919.17147356494672</v>
      </c>
      <c r="AB3242">
        <v>38.148944276388661</v>
      </c>
      <c r="AC3242">
        <v>212.52977640293366</v>
      </c>
      <c r="AD3242">
        <v>297.61095741555641</v>
      </c>
      <c r="AE3242">
        <v>252.73773891509245</v>
      </c>
      <c r="AF3242"/>
      <c r="AG3242">
        <v>2541.6971636826102</v>
      </c>
      <c r="AH3242">
        <v>464.436290736204</v>
      </c>
      <c r="AI3242"/>
      <c r="AJ3242">
        <v>1549.117547518284</v>
      </c>
      <c r="AK3242">
        <v>200.78391724415084</v>
      </c>
      <c r="AL3242">
        <v>9198.61328125</v>
      </c>
      <c r="AM3242">
        <v>7410.927734375</v>
      </c>
      <c r="AN3242">
        <v>1787.685546875</v>
      </c>
      <c r="AO3242" s="5" t="s">
        <v>3605</v>
      </c>
    </row>
    <row r="3243" spans="1:41" ht="15" x14ac:dyDescent="0.25">
      <c r="A3243">
        <v>2022</v>
      </c>
      <c r="B3243" s="5" t="s">
        <v>1806</v>
      </c>
      <c r="C3243" s="5" t="s">
        <v>474</v>
      </c>
      <c r="D3243" s="5" t="s">
        <v>153</v>
      </c>
      <c r="E3243" s="5" t="s">
        <v>409</v>
      </c>
      <c r="F3243" s="5" t="s">
        <v>481</v>
      </c>
      <c r="G3243" s="5" t="s">
        <v>94</v>
      </c>
      <c r="H3243" s="5" t="s">
        <v>319</v>
      </c>
      <c r="I3243">
        <v>210.49891129441778</v>
      </c>
      <c r="J3243"/>
      <c r="K3243"/>
      <c r="L3243"/>
      <c r="M3243">
        <v>262.51513269156095</v>
      </c>
      <c r="N3243">
        <v>194.8354500445179</v>
      </c>
      <c r="O3243">
        <v>379.41640271827168</v>
      </c>
      <c r="P3243"/>
      <c r="Q3243">
        <v>136.51299624829707</v>
      </c>
      <c r="R3243"/>
      <c r="S3243">
        <v>1027.5006365505628</v>
      </c>
      <c r="T3243"/>
      <c r="U3243"/>
      <c r="V3243">
        <v>319.94031796783992</v>
      </c>
      <c r="W3243">
        <v>145.87022509911932</v>
      </c>
      <c r="X3243">
        <v>148.69633153949835</v>
      </c>
      <c r="Y3243">
        <v>3047.6366185910906</v>
      </c>
      <c r="Z3243">
        <v>253359.03015586649</v>
      </c>
      <c r="AA3243">
        <v>1391.8905227033408</v>
      </c>
      <c r="AB3243">
        <v>32.814391586445119</v>
      </c>
      <c r="AC3243">
        <v>194.88672253137173</v>
      </c>
      <c r="AD3243">
        <v>365.14932052632759</v>
      </c>
      <c r="AE3243">
        <v>258.15797547631314</v>
      </c>
      <c r="AF3243"/>
      <c r="AG3243">
        <v>5031.881859833944</v>
      </c>
      <c r="AH3243">
        <v>674.09372455630148</v>
      </c>
      <c r="AI3243">
        <v>0</v>
      </c>
      <c r="AJ3243">
        <v>3635.9326772508111</v>
      </c>
      <c r="AK3243"/>
      <c r="AL3243">
        <v>270817.28125</v>
      </c>
      <c r="AM3243">
        <v>267781.21875</v>
      </c>
      <c r="AN3243">
        <v>3036.05615234375</v>
      </c>
      <c r="AO3243" s="5" t="s">
        <v>3604</v>
      </c>
    </row>
    <row r="3244" spans="1:41" ht="15" x14ac:dyDescent="0.25">
      <c r="A3244">
        <v>2022</v>
      </c>
      <c r="B3244" s="5" t="s">
        <v>1807</v>
      </c>
      <c r="C3244" s="5" t="s">
        <v>474</v>
      </c>
      <c r="D3244" s="5" t="s">
        <v>153</v>
      </c>
      <c r="E3244" s="5" t="s">
        <v>409</v>
      </c>
      <c r="F3244" s="5" t="s">
        <v>481</v>
      </c>
      <c r="G3244" s="5" t="s">
        <v>94</v>
      </c>
      <c r="H3244" s="5" t="s">
        <v>319</v>
      </c>
      <c r="I3244">
        <v>206.72734625532985</v>
      </c>
      <c r="J3244"/>
      <c r="K3244"/>
      <c r="L3244"/>
      <c r="M3244">
        <v>257.67315683997555</v>
      </c>
      <c r="N3244">
        <v>191.24179609216935</v>
      </c>
      <c r="O3244">
        <v>372.41823449527715</v>
      </c>
      <c r="P3244"/>
      <c r="Q3244">
        <v>133.87630301490088</v>
      </c>
      <c r="R3244"/>
      <c r="S3244">
        <v>503.26788445307722</v>
      </c>
      <c r="T3244"/>
      <c r="U3244"/>
      <c r="V3244">
        <v>238.5489772307586</v>
      </c>
      <c r="W3244"/>
      <c r="X3244">
        <v>108.70586304186467</v>
      </c>
      <c r="Y3244">
        <v>2033.202253190432</v>
      </c>
      <c r="Z3244"/>
      <c r="AA3244">
        <v>1496.7186883634515</v>
      </c>
      <c r="AB3244">
        <v>38.248359218433869</v>
      </c>
      <c r="AC3244">
        <v>201.30715378123088</v>
      </c>
      <c r="AD3244">
        <v>335.17641104574943</v>
      </c>
      <c r="AE3244">
        <v>253.3963654680278</v>
      </c>
      <c r="AF3244"/>
      <c r="AG3244">
        <v>2934.0517663614401</v>
      </c>
      <c r="AH3244">
        <v>506.61260281315236</v>
      </c>
      <c r="AI3244">
        <v>0</v>
      </c>
      <c r="AJ3244">
        <v>3034.8791729071581</v>
      </c>
      <c r="AK3244">
        <v>216.15398918297728</v>
      </c>
      <c r="AL3244">
        <v>13062.2060546875</v>
      </c>
      <c r="AM3244">
        <v>10723.9501953125</v>
      </c>
      <c r="AN3244">
        <v>2338.256591796875</v>
      </c>
      <c r="AO3244" s="5" t="s">
        <v>3606</v>
      </c>
    </row>
    <row r="3245" spans="1:41" ht="15" x14ac:dyDescent="0.25">
      <c r="A3245">
        <v>2022</v>
      </c>
      <c r="B3245" s="5" t="s">
        <v>1807</v>
      </c>
      <c r="C3245" s="5" t="s">
        <v>474</v>
      </c>
      <c r="D3245" s="5" t="s">
        <v>153</v>
      </c>
      <c r="E3245" s="5" t="s">
        <v>409</v>
      </c>
      <c r="F3245" s="5" t="s">
        <v>482</v>
      </c>
      <c r="G3245" s="5" t="s">
        <v>94</v>
      </c>
      <c r="H3245" s="5" t="s">
        <v>319</v>
      </c>
      <c r="I3245"/>
      <c r="J3245"/>
      <c r="K3245"/>
      <c r="L3245"/>
      <c r="M3245">
        <v>12.078429226873853</v>
      </c>
      <c r="N3245"/>
      <c r="O3245">
        <v>20.130715378123089</v>
      </c>
      <c r="P3245"/>
      <c r="Q3245">
        <v>0</v>
      </c>
      <c r="R3245"/>
      <c r="S3245"/>
      <c r="T3245"/>
      <c r="U3245"/>
      <c r="V3245">
        <v>0</v>
      </c>
      <c r="W3245"/>
      <c r="X3245">
        <v>103.67318419733391</v>
      </c>
      <c r="Y3245"/>
      <c r="Z3245"/>
      <c r="AA3245">
        <v>487.16331215057875</v>
      </c>
      <c r="AB3245">
        <v>0</v>
      </c>
      <c r="AC3245"/>
      <c r="AD3245"/>
      <c r="AE3245"/>
      <c r="AF3245"/>
      <c r="AG3245">
        <v>0</v>
      </c>
      <c r="AH3245">
        <v>135.88232880233085</v>
      </c>
      <c r="AI3245">
        <v>0</v>
      </c>
      <c r="AJ3245"/>
      <c r="AK3245"/>
      <c r="AL3245">
        <v>758.927978515625</v>
      </c>
      <c r="AM3245">
        <v>487.16329956054687</v>
      </c>
      <c r="AN3245">
        <v>271.7646484375</v>
      </c>
      <c r="AO3245" s="5" t="s">
        <v>3607</v>
      </c>
    </row>
    <row r="3246" spans="1:41" ht="15" x14ac:dyDescent="0.25">
      <c r="A3246">
        <v>2022</v>
      </c>
      <c r="B3246" s="5" t="s">
        <v>1808</v>
      </c>
      <c r="C3246" s="5" t="s">
        <v>474</v>
      </c>
      <c r="D3246" s="5" t="s">
        <v>153</v>
      </c>
      <c r="E3246" s="5" t="s">
        <v>409</v>
      </c>
      <c r="F3246" s="5" t="s">
        <v>482</v>
      </c>
      <c r="G3246" s="5" t="s">
        <v>94</v>
      </c>
      <c r="H3246" s="5" t="s">
        <v>319</v>
      </c>
      <c r="I3246"/>
      <c r="J3246"/>
      <c r="K3246"/>
      <c r="L3246"/>
      <c r="M3246">
        <v>12.047035034649051</v>
      </c>
      <c r="N3246">
        <v>0</v>
      </c>
      <c r="O3246"/>
      <c r="P3246">
        <v>0</v>
      </c>
      <c r="Q3246">
        <v>0</v>
      </c>
      <c r="R3246"/>
      <c r="S3246"/>
      <c r="T3246"/>
      <c r="U3246"/>
      <c r="V3246">
        <v>0</v>
      </c>
      <c r="W3246"/>
      <c r="X3246">
        <v>50.195979311037711</v>
      </c>
      <c r="Y3246">
        <v>0</v>
      </c>
      <c r="Z3246"/>
      <c r="AA3246">
        <v>493.68290685704028</v>
      </c>
      <c r="AB3246">
        <v>0</v>
      </c>
      <c r="AC3246"/>
      <c r="AD3246"/>
      <c r="AE3246"/>
      <c r="AF3246">
        <v>602.35175173245261</v>
      </c>
      <c r="AG3246"/>
      <c r="AH3246">
        <v>10.039195862207542</v>
      </c>
      <c r="AI3246"/>
      <c r="AJ3246">
        <v>0</v>
      </c>
      <c r="AK3246"/>
      <c r="AL3246">
        <v>1168.31689453125</v>
      </c>
      <c r="AM3246">
        <v>1096.03466796875</v>
      </c>
      <c r="AN3246">
        <v>72.282211303710938</v>
      </c>
      <c r="AO3246" s="5" t="s">
        <v>3608</v>
      </c>
    </row>
    <row r="3247" spans="1:41" ht="15" x14ac:dyDescent="0.25">
      <c r="A3247">
        <v>2022</v>
      </c>
      <c r="B3247" s="5" t="s">
        <v>803</v>
      </c>
      <c r="C3247" s="5" t="s">
        <v>474</v>
      </c>
      <c r="D3247" s="5" t="s">
        <v>153</v>
      </c>
      <c r="E3247" s="5" t="s">
        <v>409</v>
      </c>
      <c r="F3247" s="5" t="s">
        <v>482</v>
      </c>
      <c r="G3247" s="5" t="s">
        <v>94</v>
      </c>
      <c r="H3247" s="5" t="s">
        <v>319</v>
      </c>
      <c r="I3247">
        <v>0</v>
      </c>
      <c r="J3247"/>
      <c r="K3247"/>
      <c r="L3247"/>
      <c r="M3247">
        <v>0</v>
      </c>
      <c r="N3247">
        <v>0</v>
      </c>
      <c r="O3247">
        <v>20</v>
      </c>
      <c r="P3247">
        <v>0</v>
      </c>
      <c r="Q3247">
        <v>0</v>
      </c>
      <c r="R3247"/>
      <c r="S3247"/>
      <c r="T3247"/>
      <c r="U3247"/>
      <c r="V3247">
        <v>0</v>
      </c>
      <c r="W3247"/>
      <c r="X3247">
        <v>45</v>
      </c>
      <c r="Y3247"/>
      <c r="Z3247"/>
      <c r="AA3247"/>
      <c r="AB3247"/>
      <c r="AC3247">
        <v>0</v>
      </c>
      <c r="AD3247"/>
      <c r="AE3247"/>
      <c r="AF3247"/>
      <c r="AG3247"/>
      <c r="AH3247">
        <v>10.042</v>
      </c>
      <c r="AI3247"/>
      <c r="AJ3247">
        <v>0</v>
      </c>
      <c r="AK3247"/>
      <c r="AL3247">
        <v>75.041999816894531</v>
      </c>
      <c r="AM3247">
        <v>0</v>
      </c>
      <c r="AN3247">
        <v>75.041999816894531</v>
      </c>
      <c r="AO3247" s="5" t="s">
        <v>1438</v>
      </c>
    </row>
    <row r="3248" spans="1:41" ht="15" x14ac:dyDescent="0.25">
      <c r="A3248">
        <v>2022</v>
      </c>
      <c r="B3248" s="5" t="s">
        <v>1806</v>
      </c>
      <c r="C3248" s="5" t="s">
        <v>474</v>
      </c>
      <c r="D3248" s="5" t="s">
        <v>153</v>
      </c>
      <c r="E3248" s="5" t="s">
        <v>409</v>
      </c>
      <c r="F3248" s="5" t="s">
        <v>482</v>
      </c>
      <c r="G3248" s="5" t="s">
        <v>94</v>
      </c>
      <c r="H3248" s="5" t="s">
        <v>319</v>
      </c>
      <c r="I3248"/>
      <c r="J3248"/>
      <c r="K3248"/>
      <c r="L3248"/>
      <c r="M3248"/>
      <c r="N3248"/>
      <c r="O3248">
        <v>20.508994741528198</v>
      </c>
      <c r="P3248"/>
      <c r="Q3248">
        <v>0</v>
      </c>
      <c r="R3248"/>
      <c r="S3248">
        <v>0</v>
      </c>
      <c r="T3248"/>
      <c r="U3248"/>
      <c r="V3248"/>
      <c r="W3248"/>
      <c r="X3248">
        <v>109.31291030527744</v>
      </c>
      <c r="Y3248"/>
      <c r="Z3248"/>
      <c r="AA3248">
        <v>588.60814908185932</v>
      </c>
      <c r="AB3248">
        <v>0</v>
      </c>
      <c r="AC3248"/>
      <c r="AD3248"/>
      <c r="AE3248"/>
      <c r="AF3248"/>
      <c r="AG3248"/>
      <c r="AH3248">
        <v>127.66849226601305</v>
      </c>
      <c r="AI3248">
        <v>0</v>
      </c>
      <c r="AJ3248"/>
      <c r="AK3248"/>
      <c r="AL3248">
        <v>846.09857177734375</v>
      </c>
      <c r="AM3248">
        <v>588.608154296875</v>
      </c>
      <c r="AN3248">
        <v>257.49038696289062</v>
      </c>
      <c r="AO3248" s="5" t="s">
        <v>3609</v>
      </c>
    </row>
    <row r="3249" spans="1:41" ht="15" x14ac:dyDescent="0.25">
      <c r="A3249">
        <v>2022</v>
      </c>
      <c r="B3249" s="5" t="s">
        <v>803</v>
      </c>
      <c r="C3249" s="5" t="s">
        <v>474</v>
      </c>
      <c r="D3249" s="5" t="s">
        <v>153</v>
      </c>
      <c r="E3249" s="5" t="s">
        <v>483</v>
      </c>
      <c r="F3249" s="5" t="s">
        <v>483</v>
      </c>
      <c r="G3249" s="5" t="s">
        <v>94</v>
      </c>
      <c r="H3249" s="5" t="s">
        <v>319</v>
      </c>
      <c r="I3249">
        <v>4890.9176374500194</v>
      </c>
      <c r="J3249">
        <v>13200.654355833571</v>
      </c>
      <c r="K3249">
        <v>1041.4884239999999</v>
      </c>
      <c r="L3249">
        <v>1272.8900000000001</v>
      </c>
      <c r="M3249">
        <v>3920</v>
      </c>
      <c r="N3249">
        <v>5781.2056868</v>
      </c>
      <c r="O3249">
        <v>4462.9759999999997</v>
      </c>
      <c r="P3249">
        <v>2947.9</v>
      </c>
      <c r="Q3249">
        <v>1600.0990299527309</v>
      </c>
      <c r="R3249">
        <v>2870.7088567919791</v>
      </c>
      <c r="S3249">
        <v>4531.8356212057506</v>
      </c>
      <c r="T3249">
        <v>6000</v>
      </c>
      <c r="U3249">
        <v>710.15707571908717</v>
      </c>
      <c r="V3249">
        <v>6299</v>
      </c>
      <c r="W3249">
        <v>1925</v>
      </c>
      <c r="X3249">
        <v>5758.8235294117649</v>
      </c>
      <c r="Y3249">
        <v>26935</v>
      </c>
      <c r="Z3249">
        <v>4040.8419463291129</v>
      </c>
      <c r="AA3249">
        <v>44713.67756489529</v>
      </c>
      <c r="AB3249">
        <v>653</v>
      </c>
      <c r="AC3249">
        <v>3521.5346300000001</v>
      </c>
      <c r="AD3249">
        <v>8831.3804342399999</v>
      </c>
      <c r="AE3249">
        <v>5709</v>
      </c>
      <c r="AF3249">
        <v>6891.5704642261244</v>
      </c>
      <c r="AG3249">
        <v>44058.93675824329</v>
      </c>
      <c r="AH3249">
        <v>7998.9168789680916</v>
      </c>
      <c r="AI3249">
        <v>2729</v>
      </c>
      <c r="AJ3249">
        <v>14324.883498764941</v>
      </c>
      <c r="AK3249">
        <v>4419.43804</v>
      </c>
      <c r="AL3249">
        <v>242040.84375</v>
      </c>
      <c r="AM3249">
        <v>189768.984375</v>
      </c>
      <c r="AN3249">
        <v>52271.859375</v>
      </c>
      <c r="AO3249" s="5" t="s">
        <v>1439</v>
      </c>
    </row>
    <row r="3250" spans="1:41" ht="15" x14ac:dyDescent="0.25">
      <c r="A3250">
        <v>2022</v>
      </c>
      <c r="B3250" s="5" t="s">
        <v>1806</v>
      </c>
      <c r="C3250" s="5" t="s">
        <v>474</v>
      </c>
      <c r="D3250" s="5" t="s">
        <v>153</v>
      </c>
      <c r="E3250" s="5" t="s">
        <v>483</v>
      </c>
      <c r="F3250" s="5" t="s">
        <v>483</v>
      </c>
      <c r="G3250" s="5" t="s">
        <v>94</v>
      </c>
      <c r="H3250" s="5" t="s">
        <v>319</v>
      </c>
      <c r="I3250">
        <v>4696.3271752442906</v>
      </c>
      <c r="J3250">
        <v>12541.656504865579</v>
      </c>
      <c r="K3250">
        <v>907.52301731262287</v>
      </c>
      <c r="L3250">
        <v>1442.2950551979707</v>
      </c>
      <c r="M3250">
        <v>3448.8374701146486</v>
      </c>
      <c r="N3250">
        <v>4061.8064085596598</v>
      </c>
      <c r="O3250">
        <v>4840.1227590006547</v>
      </c>
      <c r="P3250">
        <v>2212.9205326108927</v>
      </c>
      <c r="Q3250">
        <v>1415.3913558960339</v>
      </c>
      <c r="R3250">
        <v>2740.8560868073532</v>
      </c>
      <c r="S3250">
        <v>3568.5650850259067</v>
      </c>
      <c r="T3250">
        <v>5404.1201143926801</v>
      </c>
      <c r="U3250">
        <v>816.68050784334844</v>
      </c>
      <c r="V3250">
        <v>4301.7616470355397</v>
      </c>
      <c r="W3250">
        <v>1709.35293022478</v>
      </c>
      <c r="X3250">
        <v>6317.7958301277622</v>
      </c>
      <c r="Y3250">
        <v>26807.30702665151</v>
      </c>
      <c r="Z3250">
        <v>3261.9556136400602</v>
      </c>
      <c r="AA3250">
        <v>44395.377758973489</v>
      </c>
      <c r="AB3250">
        <v>824.46158860943365</v>
      </c>
      <c r="AC3250">
        <v>3257.2662319924098</v>
      </c>
      <c r="AD3250">
        <v>7674.6217108943856</v>
      </c>
      <c r="AE3250">
        <v>5486.4981911024643</v>
      </c>
      <c r="AF3250">
        <v>7420.8723363403633</v>
      </c>
      <c r="AG3250">
        <v>36325.923523716498</v>
      </c>
      <c r="AH3250">
        <v>7811.9248059106021</v>
      </c>
      <c r="AI3250">
        <v>2167.8007441795307</v>
      </c>
      <c r="AJ3250">
        <v>14881.737066962483</v>
      </c>
      <c r="AK3250">
        <v>5130.3250345932793</v>
      </c>
      <c r="AL3250">
        <v>225872.09375</v>
      </c>
      <c r="AM3250">
        <v>176066.640625</v>
      </c>
      <c r="AN3250">
        <v>49805.44921875</v>
      </c>
      <c r="AO3250" s="5" t="s">
        <v>3612</v>
      </c>
    </row>
    <row r="3251" spans="1:41" ht="15" x14ac:dyDescent="0.25">
      <c r="A3251">
        <v>2022</v>
      </c>
      <c r="B3251" s="5" t="s">
        <v>1808</v>
      </c>
      <c r="C3251" s="5" t="s">
        <v>474</v>
      </c>
      <c r="D3251" s="5" t="s">
        <v>153</v>
      </c>
      <c r="E3251" s="5" t="s">
        <v>483</v>
      </c>
      <c r="F3251" s="5" t="s">
        <v>483</v>
      </c>
      <c r="G3251" s="5" t="s">
        <v>94</v>
      </c>
      <c r="H3251" s="5" t="s">
        <v>319</v>
      </c>
      <c r="I3251">
        <v>4674.0044716461634</v>
      </c>
      <c r="J3251">
        <v>11146.462302321614</v>
      </c>
      <c r="K3251">
        <v>1013.1648824741784</v>
      </c>
      <c r="L3251">
        <v>1426.3069809128708</v>
      </c>
      <c r="M3251">
        <v>4103.338391431389</v>
      </c>
      <c r="N3251">
        <v>5776.2129703744913</v>
      </c>
      <c r="O3251">
        <v>5473.2701229511713</v>
      </c>
      <c r="P3251">
        <v>2677.2788544427494</v>
      </c>
      <c r="Q3251">
        <v>1549.1436383367379</v>
      </c>
      <c r="R3251">
        <v>2975.2548674075456</v>
      </c>
      <c r="S3251">
        <v>3885.1141498293291</v>
      </c>
      <c r="T3251">
        <v>6259.4386200864028</v>
      </c>
      <c r="U3251">
        <v>752.94948792072728</v>
      </c>
      <c r="V3251">
        <v>5810.6865650457257</v>
      </c>
      <c r="W3251">
        <v>1919.7954247299483</v>
      </c>
      <c r="X3251">
        <v>7268.377804238261</v>
      </c>
      <c r="Y3251">
        <v>26066.772056221886</v>
      </c>
      <c r="Z3251">
        <v>4047.9134722520048</v>
      </c>
      <c r="AA3251">
        <v>45130.502184424353</v>
      </c>
      <c r="AB3251">
        <v>832.24933697700533</v>
      </c>
      <c r="AC3251">
        <v>3490.8884164623937</v>
      </c>
      <c r="AD3251">
        <v>8619.0071163640005</v>
      </c>
      <c r="AE3251">
        <v>5909.0706844953593</v>
      </c>
      <c r="AF3251">
        <v>7100.0137013064086</v>
      </c>
      <c r="AG3251">
        <v>39537.921756452932</v>
      </c>
      <c r="AH3251">
        <v>7848.8045581679025</v>
      </c>
      <c r="AI3251">
        <v>2146.3800753399728</v>
      </c>
      <c r="AJ3251">
        <v>23394.012797930638</v>
      </c>
      <c r="AK3251">
        <v>4643.9694110410246</v>
      </c>
      <c r="AL3251">
        <v>245478.296875</v>
      </c>
      <c r="AM3251">
        <v>191465.390625</v>
      </c>
      <c r="AN3251">
        <v>54012.90625</v>
      </c>
      <c r="AO3251" s="5" t="s">
        <v>3610</v>
      </c>
    </row>
    <row r="3252" spans="1:41" ht="15" x14ac:dyDescent="0.25">
      <c r="A3252">
        <v>2022</v>
      </c>
      <c r="B3252" s="5" t="s">
        <v>1807</v>
      </c>
      <c r="C3252" s="5" t="s">
        <v>474</v>
      </c>
      <c r="D3252" s="5" t="s">
        <v>153</v>
      </c>
      <c r="E3252" s="5" t="s">
        <v>483</v>
      </c>
      <c r="F3252" s="5" t="s">
        <v>483</v>
      </c>
      <c r="G3252" s="5" t="s">
        <v>94</v>
      </c>
      <c r="H3252" s="5" t="s">
        <v>319</v>
      </c>
      <c r="I3252">
        <v>4728.2979464117179</v>
      </c>
      <c r="J3252">
        <v>10189.956006428944</v>
      </c>
      <c r="K3252">
        <v>870.75409368071416</v>
      </c>
      <c r="L3252">
        <v>1692.9931633001518</v>
      </c>
      <c r="M3252">
        <v>3966.7190077651712</v>
      </c>
      <c r="N3252">
        <v>4199.2672278764767</v>
      </c>
      <c r="O3252">
        <v>4515.7381781928725</v>
      </c>
      <c r="P3252">
        <v>2329.0143370591227</v>
      </c>
      <c r="Q3252">
        <v>1615.3597721723979</v>
      </c>
      <c r="R3252">
        <v>2649.5207439495603</v>
      </c>
      <c r="S3252">
        <v>3585.4017480427788</v>
      </c>
      <c r="T3252">
        <v>5837.9074596556957</v>
      </c>
      <c r="U3252">
        <v>754.91165046872038</v>
      </c>
      <c r="V3252">
        <v>4823.3194045982918</v>
      </c>
      <c r="W3252">
        <v>1714.4978000028318</v>
      </c>
      <c r="X3252">
        <v>7940.5802252845151</v>
      </c>
      <c r="Y3252">
        <v>26854.3743144162</v>
      </c>
      <c r="Z3252">
        <v>3423.2281500498311</v>
      </c>
      <c r="AA3252">
        <v>44534.507105285971</v>
      </c>
      <c r="AB3252">
        <v>833.41161665429581</v>
      </c>
      <c r="AC3252">
        <v>3531.9340130916958</v>
      </c>
      <c r="AD3252">
        <v>8143.8113764398913</v>
      </c>
      <c r="AE3252">
        <v>5556.0774443619721</v>
      </c>
      <c r="AF3252">
        <v>6815.5439136077885</v>
      </c>
      <c r="AG3252">
        <v>35662.568828113959</v>
      </c>
      <c r="AH3252">
        <v>7673.5765099433611</v>
      </c>
      <c r="AI3252">
        <v>2116.7447220096428</v>
      </c>
      <c r="AJ3252">
        <v>14158.645541118678</v>
      </c>
      <c r="AK3252">
        <v>5103.1692854969642</v>
      </c>
      <c r="AL3252">
        <v>225821.828125</v>
      </c>
      <c r="AM3252">
        <v>173519.515625</v>
      </c>
      <c r="AN3252">
        <v>52302.3125</v>
      </c>
      <c r="AO3252" s="5" t="s">
        <v>3611</v>
      </c>
    </row>
    <row r="3253" spans="1:41" ht="15" x14ac:dyDescent="0.25">
      <c r="A3253">
        <v>2022</v>
      </c>
      <c r="B3253" s="5" t="s">
        <v>1807</v>
      </c>
      <c r="C3253" s="5" t="s">
        <v>474</v>
      </c>
      <c r="D3253" s="5" t="s">
        <v>153</v>
      </c>
      <c r="E3253" s="5" t="s">
        <v>483</v>
      </c>
      <c r="F3253" s="5" t="s">
        <v>483</v>
      </c>
      <c r="G3253" s="5" t="s">
        <v>97</v>
      </c>
      <c r="H3253" s="5" t="s">
        <v>319</v>
      </c>
      <c r="I3253">
        <v>5462.3204040682413</v>
      </c>
      <c r="J3253">
        <v>12131.679700000001</v>
      </c>
      <c r="K3253">
        <v>1036.4024364765751</v>
      </c>
      <c r="L3253">
        <v>1966.9308000000001</v>
      </c>
      <c r="M3253">
        <v>4630.6301058622757</v>
      </c>
      <c r="N3253">
        <v>5083</v>
      </c>
      <c r="O3253">
        <v>5852.7999999999993</v>
      </c>
      <c r="P3253">
        <v>2745.7439434488419</v>
      </c>
      <c r="Q3253">
        <v>2069.8635766288389</v>
      </c>
      <c r="R3253">
        <v>3238.071775659027</v>
      </c>
      <c r="S3253">
        <v>4594.2040984929799</v>
      </c>
      <c r="T3253">
        <v>7637.492414387737</v>
      </c>
      <c r="U3253">
        <v>878.75597114725792</v>
      </c>
      <c r="V3253">
        <v>5615</v>
      </c>
      <c r="W3253">
        <v>1956.6309622754161</v>
      </c>
      <c r="X3253">
        <v>10022.242129347271</v>
      </c>
      <c r="Y3253">
        <v>33832.908000000003</v>
      </c>
      <c r="Z3253">
        <v>4387.29</v>
      </c>
      <c r="AA3253">
        <v>52738.682012650803</v>
      </c>
      <c r="AB3253">
        <v>828</v>
      </c>
      <c r="AC3253">
        <v>4341.5454049580712</v>
      </c>
      <c r="AD3253">
        <v>10956.94456125838</v>
      </c>
      <c r="AE3253">
        <v>6340.7448854240238</v>
      </c>
      <c r="AF3253">
        <v>7918.0873387649517</v>
      </c>
      <c r="AG3253">
        <v>43728</v>
      </c>
      <c r="AH3253">
        <v>10126.65083682711</v>
      </c>
      <c r="AI3253">
        <v>2415.6859590664362</v>
      </c>
      <c r="AJ3253">
        <v>18566.64892300011</v>
      </c>
      <c r="AK3253">
        <v>6846.7940007338666</v>
      </c>
      <c r="AL3253">
        <v>277949.75</v>
      </c>
      <c r="AM3253">
        <v>211045.28125</v>
      </c>
      <c r="AN3253">
        <v>66904.484375</v>
      </c>
      <c r="AO3253" s="5" t="s">
        <v>3615</v>
      </c>
    </row>
    <row r="3254" spans="1:41" ht="15" x14ac:dyDescent="0.25">
      <c r="A3254">
        <v>2022</v>
      </c>
      <c r="B3254" s="5" t="s">
        <v>1806</v>
      </c>
      <c r="C3254" s="5" t="s">
        <v>474</v>
      </c>
      <c r="D3254" s="5" t="s">
        <v>153</v>
      </c>
      <c r="E3254" s="5" t="s">
        <v>483</v>
      </c>
      <c r="F3254" s="5" t="s">
        <v>483</v>
      </c>
      <c r="G3254" s="5" t="s">
        <v>97</v>
      </c>
      <c r="H3254" s="5" t="s">
        <v>319</v>
      </c>
      <c r="I3254">
        <v>5452.110896000001</v>
      </c>
      <c r="J3254">
        <v>11967.119509582149</v>
      </c>
      <c r="K3254">
        <v>1124</v>
      </c>
      <c r="L3254">
        <v>1680.897697767281</v>
      </c>
      <c r="M3254">
        <v>4035.8925596264439</v>
      </c>
      <c r="N3254">
        <v>4946.7462239627012</v>
      </c>
      <c r="O3254">
        <v>5852.7999999999993</v>
      </c>
      <c r="P3254">
        <v>2617.6540000000009</v>
      </c>
      <c r="Q3254">
        <v>1691.6352680266259</v>
      </c>
      <c r="R3254">
        <v>3217.767483881657</v>
      </c>
      <c r="S3254">
        <v>4240.0420833345133</v>
      </c>
      <c r="T3254">
        <v>6581.5078516241974</v>
      </c>
      <c r="U3254">
        <v>673</v>
      </c>
      <c r="V3254">
        <v>5110</v>
      </c>
      <c r="W3254">
        <v>1956.886760334367</v>
      </c>
      <c r="X3254">
        <v>8037.9160129999354</v>
      </c>
      <c r="Y3254">
        <v>37817</v>
      </c>
      <c r="Z3254">
        <v>3889.0906</v>
      </c>
      <c r="AA3254">
        <v>52693.639030084822</v>
      </c>
      <c r="AB3254">
        <v>804</v>
      </c>
      <c r="AC3254">
        <v>3949.5402449809089</v>
      </c>
      <c r="AD3254">
        <v>9100.7288441599994</v>
      </c>
      <c r="AE3254">
        <v>6551.5481427047807</v>
      </c>
      <c r="AF3254">
        <v>8648.5266524520248</v>
      </c>
      <c r="AG3254">
        <v>43333.440729809372</v>
      </c>
      <c r="AH3254">
        <v>9160.7021187499995</v>
      </c>
      <c r="AI3254">
        <v>2476.88793143879</v>
      </c>
      <c r="AJ3254">
        <v>17730.014840913878</v>
      </c>
      <c r="AK3254">
        <v>5888</v>
      </c>
      <c r="AL3254">
        <v>271229.09375</v>
      </c>
      <c r="AM3254">
        <v>211969.734375</v>
      </c>
      <c r="AN3254">
        <v>59259.36328125</v>
      </c>
      <c r="AO3254" s="5" t="s">
        <v>3613</v>
      </c>
    </row>
    <row r="3255" spans="1:41" ht="15" x14ac:dyDescent="0.25">
      <c r="A3255">
        <v>2022</v>
      </c>
      <c r="B3255" s="5" t="s">
        <v>1808</v>
      </c>
      <c r="C3255" s="5" t="s">
        <v>474</v>
      </c>
      <c r="D3255" s="5" t="s">
        <v>153</v>
      </c>
      <c r="E3255" s="5" t="s">
        <v>483</v>
      </c>
      <c r="F3255" s="5" t="s">
        <v>483</v>
      </c>
      <c r="G3255" s="5" t="s">
        <v>97</v>
      </c>
      <c r="H3255" s="5" t="s">
        <v>319</v>
      </c>
      <c r="I3255">
        <v>5347.9999999999991</v>
      </c>
      <c r="J3255">
        <v>12753.77964611135</v>
      </c>
      <c r="K3255">
        <v>1167.172622530479</v>
      </c>
      <c r="L3255">
        <v>1610.1226867717619</v>
      </c>
      <c r="M3255">
        <v>4700.4154664519692</v>
      </c>
      <c r="N3255">
        <v>6548.9882424276902</v>
      </c>
      <c r="O3255">
        <v>5451.9009272000003</v>
      </c>
      <c r="P3255">
        <v>3003.2792199161372</v>
      </c>
      <c r="Q3255">
        <v>1754.2785821013349</v>
      </c>
      <c r="R3255">
        <v>3516.0726248219689</v>
      </c>
      <c r="S3255">
        <v>4362.4055315120813</v>
      </c>
      <c r="T3255">
        <v>6919.8830319425933</v>
      </c>
      <c r="U3255">
        <v>861.52546190907628</v>
      </c>
      <c r="V3255">
        <v>6696</v>
      </c>
      <c r="W3255">
        <v>2162.0160789035258</v>
      </c>
      <c r="X3255">
        <v>8153.4159154713616</v>
      </c>
      <c r="Y3255">
        <v>30214.691549999989</v>
      </c>
      <c r="Z3255">
        <v>4585.3929218415333</v>
      </c>
      <c r="AA3255">
        <v>51784.471443893453</v>
      </c>
      <c r="AB3255">
        <v>829</v>
      </c>
      <c r="AC3255">
        <v>3913.58205</v>
      </c>
      <c r="AD3255">
        <v>9779.8712194462641</v>
      </c>
      <c r="AE3255">
        <v>6742.1432265774683</v>
      </c>
      <c r="AF3255">
        <v>8123.8418801113148</v>
      </c>
      <c r="AG3255">
        <v>47499.640772294428</v>
      </c>
      <c r="AH3255">
        <v>9011.4702024551279</v>
      </c>
      <c r="AI3255">
        <v>2407.7352523864329</v>
      </c>
      <c r="AJ3255">
        <v>26835.361624444791</v>
      </c>
      <c r="AK3255">
        <v>5427.6656242965928</v>
      </c>
      <c r="AL3255">
        <v>282164.125</v>
      </c>
      <c r="AM3255">
        <v>221791.171875</v>
      </c>
      <c r="AN3255">
        <v>60372.9453125</v>
      </c>
      <c r="AO3255" s="5" t="s">
        <v>3614</v>
      </c>
    </row>
    <row r="3256" spans="1:41" ht="15" x14ac:dyDescent="0.25">
      <c r="A3256">
        <v>2022</v>
      </c>
      <c r="B3256" s="5" t="s">
        <v>803</v>
      </c>
      <c r="C3256" s="5" t="s">
        <v>474</v>
      </c>
      <c r="D3256" s="5" t="s">
        <v>153</v>
      </c>
      <c r="E3256" s="5" t="s">
        <v>483</v>
      </c>
      <c r="F3256" s="5" t="s">
        <v>483</v>
      </c>
      <c r="G3256" s="5" t="s">
        <v>97</v>
      </c>
      <c r="H3256" s="5" t="s">
        <v>319</v>
      </c>
      <c r="I3256">
        <v>5347.940945167973</v>
      </c>
      <c r="J3256">
        <v>14863.93680466859</v>
      </c>
      <c r="K3256">
        <v>1133.0293202787791</v>
      </c>
      <c r="L3256">
        <v>1426.454014789027</v>
      </c>
      <c r="M3256">
        <v>4327.9888835199999</v>
      </c>
      <c r="N3256">
        <v>6384.9570921460854</v>
      </c>
      <c r="O3256">
        <v>5469.6749999999993</v>
      </c>
      <c r="P3256">
        <v>3342.6503410999999</v>
      </c>
      <c r="Q3256">
        <v>1764.909230037862</v>
      </c>
      <c r="R3256">
        <v>3101.6793100846398</v>
      </c>
      <c r="S3256">
        <v>4915.7907937699047</v>
      </c>
      <c r="T3256">
        <v>6342.5828998409752</v>
      </c>
      <c r="U3256">
        <v>738.99230072315572</v>
      </c>
      <c r="V3256">
        <v>155</v>
      </c>
      <c r="W3256">
        <v>2135.7944039915178</v>
      </c>
      <c r="X3256">
        <v>6485.3706379967998</v>
      </c>
      <c r="Y3256">
        <v>29882.553149999971</v>
      </c>
      <c r="Z3256">
        <v>4474.5421090891314</v>
      </c>
      <c r="AA3256">
        <v>50262.486102679642</v>
      </c>
      <c r="AB3256">
        <v>653</v>
      </c>
      <c r="AC3256">
        <v>3904.4527200000002</v>
      </c>
      <c r="AD3256">
        <v>9779.2450581471585</v>
      </c>
      <c r="AE3256">
        <v>6334.1115679584009</v>
      </c>
      <c r="AF3256">
        <v>7722.9834132539618</v>
      </c>
      <c r="AG3256">
        <v>50007.773830536738</v>
      </c>
      <c r="AH3256">
        <v>9034.6064254250978</v>
      </c>
      <c r="AI3256">
        <v>3013.0365119328012</v>
      </c>
      <c r="AJ3256">
        <v>16132.145456644081</v>
      </c>
      <c r="AK3256">
        <v>4879.4167008958339</v>
      </c>
      <c r="AL3256">
        <v>264017.09375</v>
      </c>
      <c r="AM3256">
        <v>205847.5625</v>
      </c>
      <c r="AN3256">
        <v>58169.53515625</v>
      </c>
      <c r="AO3256" s="5" t="s">
        <v>1440</v>
      </c>
    </row>
    <row r="3257" spans="1:41" ht="15" x14ac:dyDescent="0.25">
      <c r="A3257">
        <v>2022</v>
      </c>
      <c r="B3257" s="5" t="s">
        <v>1807</v>
      </c>
      <c r="C3257" s="5" t="s">
        <v>474</v>
      </c>
      <c r="D3257" s="5" t="s">
        <v>153</v>
      </c>
      <c r="E3257" s="5" t="s">
        <v>162</v>
      </c>
      <c r="F3257" s="5" t="s">
        <v>162</v>
      </c>
      <c r="G3257" s="5" t="s">
        <v>94</v>
      </c>
      <c r="H3257" s="5" t="s">
        <v>319</v>
      </c>
      <c r="I3257">
        <v>9493.0280011389495</v>
      </c>
      <c r="J3257">
        <v>9880.9670782632402</v>
      </c>
      <c r="K3257">
        <v>1811.58981815722</v>
      </c>
      <c r="L3257">
        <v>1361.3446601244184</v>
      </c>
      <c r="M3257">
        <v>6497.3850664102083</v>
      </c>
      <c r="N3257">
        <v>6271.7243760542478</v>
      </c>
      <c r="O3257">
        <v>2211.3590842868211</v>
      </c>
      <c r="P3257">
        <v>6483.7023202679839</v>
      </c>
      <c r="Q3257">
        <v>3029.6726644075247</v>
      </c>
      <c r="R3257">
        <v>5219.803909328115</v>
      </c>
      <c r="S3257">
        <v>6142.4890440694553</v>
      </c>
      <c r="T3257">
        <v>6139.8681903275419</v>
      </c>
      <c r="U3257">
        <v>1775.2550126344402</v>
      </c>
      <c r="V3257">
        <v>5552.0513012863476</v>
      </c>
      <c r="W3257">
        <v>2701.9748141247478</v>
      </c>
      <c r="X3257">
        <v>8196.9145918299273</v>
      </c>
      <c r="Y3257">
        <v>30600.700446284907</v>
      </c>
      <c r="Z3257">
        <v>3555.0843357765375</v>
      </c>
      <c r="AA3257">
        <v>33267.160223071289</v>
      </c>
      <c r="AB3257">
        <v>1399.0847187795546</v>
      </c>
      <c r="AC3257">
        <v>6455.9204217640745</v>
      </c>
      <c r="AD3257">
        <v>4839.4239769007909</v>
      </c>
      <c r="AE3257">
        <v>8542.181916204865</v>
      </c>
      <c r="AF3257">
        <v>27311.188158788311</v>
      </c>
      <c r="AG3257">
        <v>74757.424628197899</v>
      </c>
      <c r="AH3257">
        <v>14922.45406870527</v>
      </c>
      <c r="AI3257">
        <v>2827.3589748573877</v>
      </c>
      <c r="AJ3257">
        <v>20139.94905474897</v>
      </c>
      <c r="AK3257">
        <v>4023.057308721809</v>
      </c>
      <c r="AL3257">
        <v>315410.125</v>
      </c>
      <c r="AM3257">
        <v>253697.171875</v>
      </c>
      <c r="AN3257">
        <v>61712.96484375</v>
      </c>
      <c r="AO3257" s="5" t="s">
        <v>3618</v>
      </c>
    </row>
    <row r="3258" spans="1:41" ht="15" x14ac:dyDescent="0.25">
      <c r="A3258">
        <v>2022</v>
      </c>
      <c r="B3258" s="5" t="s">
        <v>803</v>
      </c>
      <c r="C3258" s="5" t="s">
        <v>474</v>
      </c>
      <c r="D3258" s="5" t="s">
        <v>153</v>
      </c>
      <c r="E3258" s="5" t="s">
        <v>162</v>
      </c>
      <c r="F3258" s="5" t="s">
        <v>162</v>
      </c>
      <c r="G3258" s="5" t="s">
        <v>94</v>
      </c>
      <c r="H3258" s="5" t="s">
        <v>319</v>
      </c>
      <c r="I3258">
        <v>15228.249714282591</v>
      </c>
      <c r="J3258">
        <v>5793.7671967753522</v>
      </c>
      <c r="K3258">
        <v>1787.5490542041209</v>
      </c>
      <c r="L3258">
        <v>2726</v>
      </c>
      <c r="M3258">
        <v>8133.4646070366471</v>
      </c>
      <c r="N3258">
        <v>5096.6395375108223</v>
      </c>
      <c r="O3258">
        <v>2167</v>
      </c>
      <c r="P3258">
        <v>8328.2000000000007</v>
      </c>
      <c r="Q3258">
        <v>3194.1958863858958</v>
      </c>
      <c r="R3258">
        <v>5470</v>
      </c>
      <c r="S3258">
        <v>7370.4500975181727</v>
      </c>
      <c r="T3258">
        <v>6200</v>
      </c>
      <c r="U3258">
        <v>1400</v>
      </c>
      <c r="V3258">
        <v>5092</v>
      </c>
      <c r="W3258">
        <v>2870</v>
      </c>
      <c r="X3258">
        <v>8580.3921568627447</v>
      </c>
      <c r="Y3258">
        <v>33186</v>
      </c>
      <c r="Z3258">
        <v>2332.4810000000002</v>
      </c>
      <c r="AA3258">
        <v>45671.088239143202</v>
      </c>
      <c r="AB3258">
        <v>1390</v>
      </c>
      <c r="AC3258">
        <v>7697.3639999999996</v>
      </c>
      <c r="AD3258">
        <v>4848.3029999999999</v>
      </c>
      <c r="AE3258">
        <v>8988</v>
      </c>
      <c r="AF3258">
        <v>28990.13694</v>
      </c>
      <c r="AG3258">
        <v>70750.375242261012</v>
      </c>
      <c r="AH3258">
        <v>17613.481566985261</v>
      </c>
      <c r="AI3258">
        <v>3126</v>
      </c>
      <c r="AJ3258">
        <v>15690.790218455821</v>
      </c>
      <c r="AK3258">
        <v>3941.5492347826089</v>
      </c>
      <c r="AL3258">
        <v>333663.46875</v>
      </c>
      <c r="AM3258">
        <v>265635.28125</v>
      </c>
      <c r="AN3258">
        <v>68028.1875</v>
      </c>
      <c r="AO3258" s="5" t="s">
        <v>1441</v>
      </c>
    </row>
    <row r="3259" spans="1:41" ht="15" x14ac:dyDescent="0.25">
      <c r="A3259">
        <v>2022</v>
      </c>
      <c r="B3259" s="5" t="s">
        <v>1808</v>
      </c>
      <c r="C3259" s="5" t="s">
        <v>474</v>
      </c>
      <c r="D3259" s="5" t="s">
        <v>153</v>
      </c>
      <c r="E3259" s="5" t="s">
        <v>162</v>
      </c>
      <c r="F3259" s="5" t="s">
        <v>162</v>
      </c>
      <c r="G3259" s="5" t="s">
        <v>94</v>
      </c>
      <c r="H3259" s="5" t="s">
        <v>319</v>
      </c>
      <c r="I3259">
        <v>8482.116583979152</v>
      </c>
      <c r="J3259">
        <v>6992.0662043062403</v>
      </c>
      <c r="K3259">
        <v>1639.5615122162044</v>
      </c>
      <c r="L3259">
        <v>2155.6796754940897</v>
      </c>
      <c r="M3259">
        <v>6642.8401910654384</v>
      </c>
      <c r="N3259">
        <v>4637.8546496627941</v>
      </c>
      <c r="O3259">
        <v>2792.9042888661384</v>
      </c>
      <c r="P3259">
        <v>7584.9206772107682</v>
      </c>
      <c r="Q3259">
        <v>4571.3388005799288</v>
      </c>
      <c r="R3259">
        <v>5432.1854364011824</v>
      </c>
      <c r="S3259">
        <v>10265.571424539217</v>
      </c>
      <c r="T3259">
        <v>5446.2637552475917</v>
      </c>
      <c r="U3259">
        <v>1302.5856631214288</v>
      </c>
      <c r="V3259">
        <v>5061.7625537250433</v>
      </c>
      <c r="W3259">
        <v>2881.2492124535647</v>
      </c>
      <c r="X3259">
        <v>8171.5038640024522</v>
      </c>
      <c r="Y3259">
        <v>30659.704163181836</v>
      </c>
      <c r="Z3259">
        <v>2630.5867070833988</v>
      </c>
      <c r="AA3259">
        <v>38196.435358063114</v>
      </c>
      <c r="AB3259">
        <v>1395.4482248468485</v>
      </c>
      <c r="AC3259">
        <v>6928.0490645094251</v>
      </c>
      <c r="AD3259">
        <v>5254.1788012180441</v>
      </c>
      <c r="AE3259">
        <v>8343.6899849059355</v>
      </c>
      <c r="AF3259">
        <v>28220.179568665404</v>
      </c>
      <c r="AG3259">
        <v>68902.995586013436</v>
      </c>
      <c r="AH3259">
        <v>11941.348728933375</v>
      </c>
      <c r="AI3259">
        <v>2829.0453939700856</v>
      </c>
      <c r="AJ3259">
        <v>16193.808622997476</v>
      </c>
      <c r="AK3259">
        <v>3924.8013276126726</v>
      </c>
      <c r="AL3259">
        <v>309480.65625</v>
      </c>
      <c r="AM3259">
        <v>246295.953125</v>
      </c>
      <c r="AN3259">
        <v>63184.71875</v>
      </c>
      <c r="AO3259" s="5" t="s">
        <v>3617</v>
      </c>
    </row>
    <row r="3260" spans="1:41" ht="15" x14ac:dyDescent="0.25">
      <c r="A3260">
        <v>2022</v>
      </c>
      <c r="B3260" s="5" t="s">
        <v>1806</v>
      </c>
      <c r="C3260" s="5" t="s">
        <v>474</v>
      </c>
      <c r="D3260" s="5" t="s">
        <v>153</v>
      </c>
      <c r="E3260" s="5" t="s">
        <v>162</v>
      </c>
      <c r="F3260" s="5" t="s">
        <v>162</v>
      </c>
      <c r="G3260" s="5" t="s">
        <v>94</v>
      </c>
      <c r="H3260" s="5" t="s">
        <v>319</v>
      </c>
      <c r="I3260">
        <v>10725.159093784257</v>
      </c>
      <c r="J3260">
        <v>883.93767335986536</v>
      </c>
      <c r="K3260">
        <v>0</v>
      </c>
      <c r="L3260">
        <v>1386.92589664453</v>
      </c>
      <c r="M3260">
        <v>6646.5953160091258</v>
      </c>
      <c r="N3260">
        <v>5348.7458285905541</v>
      </c>
      <c r="O3260">
        <v>2273.4220670984009</v>
      </c>
      <c r="P3260">
        <v>6460.3333435813829</v>
      </c>
      <c r="Q3260">
        <v>4123.496857675932</v>
      </c>
      <c r="R3260">
        <v>5943.4182595039547</v>
      </c>
      <c r="S3260">
        <v>12121.841341980242</v>
      </c>
      <c r="T3260">
        <v>5978.37196715547</v>
      </c>
      <c r="U3260">
        <v>1786.2610810481563</v>
      </c>
      <c r="V3260">
        <v>5864.5470463399888</v>
      </c>
      <c r="W3260">
        <v>1973.9907438720893</v>
      </c>
      <c r="X3260">
        <v>8929.0270152609719</v>
      </c>
      <c r="Y3260">
        <v>36403.465666212556</v>
      </c>
      <c r="Z3260">
        <v>2906.6547004731437</v>
      </c>
      <c r="AA3260">
        <v>39964.069635154628</v>
      </c>
      <c r="AB3260">
        <v>1425.3751345362098</v>
      </c>
      <c r="AC3260">
        <v>6895.9397117388444</v>
      </c>
      <c r="AD3260">
        <v>5645.1369622256598</v>
      </c>
      <c r="AE3260">
        <v>8654.2372612927829</v>
      </c>
      <c r="AF3260">
        <v>27398.409474115753</v>
      </c>
      <c r="AG3260">
        <v>73055.005616088747</v>
      </c>
      <c r="AH3260">
        <v>14828.217675631598</v>
      </c>
      <c r="AI3260">
        <v>2880.4883114476356</v>
      </c>
      <c r="AJ3260">
        <v>22886.573801272891</v>
      </c>
      <c r="AK3260">
        <v>3408.5949260419866</v>
      </c>
      <c r="AL3260">
        <v>326798.25</v>
      </c>
      <c r="AM3260">
        <v>260687.171875</v>
      </c>
      <c r="AN3260">
        <v>66111.0625</v>
      </c>
      <c r="AO3260" s="5" t="s">
        <v>3616</v>
      </c>
    </row>
    <row r="3261" spans="1:41" ht="15" x14ac:dyDescent="0.25">
      <c r="A3261">
        <v>2022</v>
      </c>
      <c r="B3261" s="5" t="s">
        <v>1807</v>
      </c>
      <c r="C3261" s="5" t="s">
        <v>474</v>
      </c>
      <c r="D3261" s="5" t="s">
        <v>153</v>
      </c>
      <c r="E3261" s="5" t="s">
        <v>162</v>
      </c>
      <c r="F3261" s="5" t="s">
        <v>162</v>
      </c>
      <c r="G3261" s="5" t="s">
        <v>97</v>
      </c>
      <c r="H3261" s="5" t="s">
        <v>319</v>
      </c>
      <c r="I3261">
        <v>10966.7286483848</v>
      </c>
      <c r="J3261">
        <v>11678.63222190062</v>
      </c>
      <c r="K3261">
        <v>2156.2185180179549</v>
      </c>
      <c r="L3261">
        <v>1581.6193470000001</v>
      </c>
      <c r="M3261">
        <v>7584.8545962044136</v>
      </c>
      <c r="N3261">
        <v>7592</v>
      </c>
      <c r="O3261">
        <v>2782</v>
      </c>
      <c r="P3261">
        <v>7643.828590372952</v>
      </c>
      <c r="Q3261">
        <v>3839.3344551156401</v>
      </c>
      <c r="R3261">
        <v>6379.3045409693859</v>
      </c>
      <c r="S3261">
        <v>7010</v>
      </c>
      <c r="T3261">
        <v>7035.7768872676606</v>
      </c>
      <c r="U3261">
        <v>2066.4881005519128</v>
      </c>
      <c r="V3261">
        <v>6462</v>
      </c>
      <c r="W3261">
        <v>3083.5662668077571</v>
      </c>
      <c r="X3261">
        <v>10316.181983183809</v>
      </c>
      <c r="Y3261">
        <v>36551</v>
      </c>
      <c r="Z3261">
        <v>4161.8233098239998</v>
      </c>
      <c r="AA3261">
        <v>39395.657401588651</v>
      </c>
      <c r="AB3261">
        <v>1390</v>
      </c>
      <c r="AC3261">
        <v>7912.5577771240814</v>
      </c>
      <c r="AD3261">
        <v>6132.7309170086373</v>
      </c>
      <c r="AE3261">
        <v>9748.5675529055625</v>
      </c>
      <c r="AF3261">
        <v>31729.29056108986</v>
      </c>
      <c r="AG3261">
        <v>92002</v>
      </c>
      <c r="AH3261">
        <v>19458.2991750785</v>
      </c>
      <c r="AI3261">
        <v>3226.658040426827</v>
      </c>
      <c r="AJ3261">
        <v>26410.108392125749</v>
      </c>
      <c r="AK3261">
        <v>4820.5353570613834</v>
      </c>
      <c r="AL3261">
        <v>381117.78125</v>
      </c>
      <c r="AM3261">
        <v>306120.9375</v>
      </c>
      <c r="AN3261">
        <v>74996.828125</v>
      </c>
      <c r="AO3261" s="5" t="s">
        <v>3621</v>
      </c>
    </row>
    <row r="3262" spans="1:41" ht="15" x14ac:dyDescent="0.25">
      <c r="A3262">
        <v>2022</v>
      </c>
      <c r="B3262" s="5" t="s">
        <v>1808</v>
      </c>
      <c r="C3262" s="5" t="s">
        <v>474</v>
      </c>
      <c r="D3262" s="5" t="s">
        <v>153</v>
      </c>
      <c r="E3262" s="5" t="s">
        <v>162</v>
      </c>
      <c r="F3262" s="5" t="s">
        <v>162</v>
      </c>
      <c r="G3262" s="5" t="s">
        <v>97</v>
      </c>
      <c r="H3262" s="5" t="s">
        <v>319</v>
      </c>
      <c r="I3262">
        <v>9974</v>
      </c>
      <c r="J3262">
        <v>7946.5502657891429</v>
      </c>
      <c r="K3262">
        <v>1888.7856686665191</v>
      </c>
      <c r="L3262">
        <v>2433.4934886908841</v>
      </c>
      <c r="M3262">
        <v>7609.4403621341789</v>
      </c>
      <c r="N3262">
        <v>5258.3337433212801</v>
      </c>
      <c r="O3262">
        <v>2782</v>
      </c>
      <c r="P3262">
        <v>8508.5028094022346</v>
      </c>
      <c r="Q3262">
        <v>5176.6676445809308</v>
      </c>
      <c r="R3262">
        <v>6419.6041539558291</v>
      </c>
      <c r="S3262">
        <v>11538</v>
      </c>
      <c r="T3262">
        <v>6020.9086524921513</v>
      </c>
      <c r="U3262">
        <v>1490.419653774941</v>
      </c>
      <c r="V3262">
        <v>5833</v>
      </c>
      <c r="W3262">
        <v>3244.7765237949679</v>
      </c>
      <c r="X3262">
        <v>9166.5116278412552</v>
      </c>
      <c r="Y3262">
        <v>34952</v>
      </c>
      <c r="Z3262">
        <v>2979.8743845776812</v>
      </c>
      <c r="AA3262">
        <v>43828.056864405793</v>
      </c>
      <c r="AB3262">
        <v>1390</v>
      </c>
      <c r="AC3262">
        <v>7956.3113032918527</v>
      </c>
      <c r="AD3262">
        <v>5961.845876922107</v>
      </c>
      <c r="AE3262">
        <v>9520</v>
      </c>
      <c r="AF3262">
        <v>32289.55411762125</v>
      </c>
      <c r="AG3262">
        <v>82777.935538214457</v>
      </c>
      <c r="AH3262">
        <v>13663.30164845641</v>
      </c>
      <c r="AI3262">
        <v>3173.5256974859522</v>
      </c>
      <c r="AJ3262">
        <v>18575.979855565009</v>
      </c>
      <c r="AK3262">
        <v>4505.7314964131774</v>
      </c>
      <c r="AL3262">
        <v>356865.09375</v>
      </c>
      <c r="AM3262">
        <v>285920.28125</v>
      </c>
      <c r="AN3262">
        <v>70944.828125</v>
      </c>
      <c r="AO3262" s="5" t="s">
        <v>3620</v>
      </c>
    </row>
    <row r="3263" spans="1:41" ht="15" x14ac:dyDescent="0.25">
      <c r="A3263">
        <v>2022</v>
      </c>
      <c r="B3263" s="5" t="s">
        <v>1806</v>
      </c>
      <c r="C3263" s="5" t="s">
        <v>474</v>
      </c>
      <c r="D3263" s="5" t="s">
        <v>153</v>
      </c>
      <c r="E3263" s="5" t="s">
        <v>162</v>
      </c>
      <c r="F3263" s="5" t="s">
        <v>162</v>
      </c>
      <c r="G3263" s="5" t="s">
        <v>97</v>
      </c>
      <c r="H3263" s="5" t="s">
        <v>319</v>
      </c>
      <c r="I3263">
        <v>12451.167598542141</v>
      </c>
      <c r="J3263">
        <v>900</v>
      </c>
      <c r="K3263">
        <v>0</v>
      </c>
      <c r="L3263">
        <v>1616.3686745245191</v>
      </c>
      <c r="M3263">
        <v>7777.9671599999947</v>
      </c>
      <c r="N3263">
        <v>6514.0692512470232</v>
      </c>
      <c r="O3263">
        <v>2782</v>
      </c>
      <c r="P3263">
        <v>7641.9</v>
      </c>
      <c r="Q3263">
        <v>4928.2855112716634</v>
      </c>
      <c r="R3263">
        <v>6977.5783232812028</v>
      </c>
      <c r="S3263">
        <v>14402.740651464739</v>
      </c>
      <c r="T3263">
        <v>7280.8711147948889</v>
      </c>
      <c r="U3263">
        <v>1472</v>
      </c>
      <c r="V3263">
        <v>6968</v>
      </c>
      <c r="W3263">
        <v>2259.847152336125</v>
      </c>
      <c r="X3263">
        <v>11361.21507077951</v>
      </c>
      <c r="Y3263">
        <v>43842</v>
      </c>
      <c r="Z3263">
        <v>3536.343394703199</v>
      </c>
      <c r="AA3263">
        <v>47434.043042968893</v>
      </c>
      <c r="AB3263">
        <v>1390</v>
      </c>
      <c r="AC3263">
        <v>8361.5490655840495</v>
      </c>
      <c r="AD3263">
        <v>6694.1228788426761</v>
      </c>
      <c r="AE3263">
        <v>10334.215027665239</v>
      </c>
      <c r="AF3263">
        <v>31931</v>
      </c>
      <c r="AG3263">
        <v>87143.697096433971</v>
      </c>
      <c r="AH3263">
        <v>17084.562932784949</v>
      </c>
      <c r="AI3263">
        <v>3291.191201235365</v>
      </c>
      <c r="AJ3263">
        <v>27266.930690172649</v>
      </c>
      <c r="AK3263">
        <v>3972</v>
      </c>
      <c r="AL3263">
        <v>387615.6875</v>
      </c>
      <c r="AM3263">
        <v>309319.15625</v>
      </c>
      <c r="AN3263">
        <v>78296.515625</v>
      </c>
      <c r="AO3263" s="5" t="s">
        <v>3619</v>
      </c>
    </row>
    <row r="3264" spans="1:41" ht="15" x14ac:dyDescent="0.25">
      <c r="A3264">
        <v>2022</v>
      </c>
      <c r="B3264" s="5" t="s">
        <v>803</v>
      </c>
      <c r="C3264" s="5" t="s">
        <v>474</v>
      </c>
      <c r="D3264" s="5" t="s">
        <v>153</v>
      </c>
      <c r="E3264" s="5" t="s">
        <v>162</v>
      </c>
      <c r="F3264" s="5" t="s">
        <v>162</v>
      </c>
      <c r="G3264" s="5" t="s">
        <v>97</v>
      </c>
      <c r="H3264" s="5" t="s">
        <v>319</v>
      </c>
      <c r="I3264">
        <v>17570.644107478151</v>
      </c>
      <c r="J3264">
        <v>6523.7818635690437</v>
      </c>
      <c r="K3264">
        <v>2334.1033307171988</v>
      </c>
      <c r="L3264">
        <v>3054.8701335660489</v>
      </c>
      <c r="M3264">
        <v>8980.002136135794</v>
      </c>
      <c r="N3264">
        <v>5628.8993203343962</v>
      </c>
      <c r="O3264">
        <v>2619</v>
      </c>
      <c r="P3264">
        <v>9443.4209338000001</v>
      </c>
      <c r="Q3264">
        <v>3523.198062683643</v>
      </c>
      <c r="R3264">
        <v>5910.1032785061734</v>
      </c>
      <c r="S3264">
        <v>7994.9040000000014</v>
      </c>
      <c r="T3264">
        <v>6475.2729186660999</v>
      </c>
      <c r="U3264">
        <v>1456.8456140000001</v>
      </c>
      <c r="V3264">
        <v>126</v>
      </c>
      <c r="W3264">
        <v>3184.2752932237181</v>
      </c>
      <c r="X3264">
        <v>9662.9151896064013</v>
      </c>
      <c r="Y3264">
        <v>37071</v>
      </c>
      <c r="Z3264">
        <v>2582.8242212323048</v>
      </c>
      <c r="AA3264">
        <v>51338.708040342928</v>
      </c>
      <c r="AB3264">
        <v>1390</v>
      </c>
      <c r="AC3264">
        <v>8534.34584</v>
      </c>
      <c r="AD3264">
        <v>5368.6672775783582</v>
      </c>
      <c r="AE3264">
        <v>9923.4782591615985</v>
      </c>
      <c r="AF3264">
        <v>32487.565482757102</v>
      </c>
      <c r="AG3264">
        <v>80303.089994077818</v>
      </c>
      <c r="AH3264">
        <v>19835.641013137989</v>
      </c>
      <c r="AI3264">
        <v>3451.3565908032001</v>
      </c>
      <c r="AJ3264">
        <v>17670.37827258011</v>
      </c>
      <c r="AK3264">
        <v>4187.2547139680464</v>
      </c>
      <c r="AL3264">
        <v>368632.53125</v>
      </c>
      <c r="AM3264">
        <v>293149.15625</v>
      </c>
      <c r="AN3264">
        <v>75483.3984375</v>
      </c>
      <c r="AO3264" s="5" t="s">
        <v>1442</v>
      </c>
    </row>
    <row r="3265" spans="1:41" ht="15" x14ac:dyDescent="0.25">
      <c r="A3265">
        <v>2022</v>
      </c>
      <c r="B3265" s="5" t="s">
        <v>803</v>
      </c>
      <c r="C3265" s="5" t="s">
        <v>474</v>
      </c>
      <c r="D3265" s="5" t="s">
        <v>153</v>
      </c>
      <c r="E3265" s="5" t="s">
        <v>488</v>
      </c>
      <c r="F3265" s="5" t="s">
        <v>488</v>
      </c>
      <c r="G3265" s="5" t="s">
        <v>94</v>
      </c>
      <c r="H3265" s="5" t="s">
        <v>319</v>
      </c>
      <c r="I3265">
        <v>2818.0402518406349</v>
      </c>
      <c r="J3265">
        <v>5615.532657222222</v>
      </c>
      <c r="K3265">
        <v>217.91230400000001</v>
      </c>
      <c r="L3265">
        <v>187.6</v>
      </c>
      <c r="M3265">
        <v>1020</v>
      </c>
      <c r="N3265">
        <v>1536.4070752</v>
      </c>
      <c r="O3265">
        <v>764.14400000000001</v>
      </c>
      <c r="P3265">
        <v>619.4</v>
      </c>
      <c r="Q3265">
        <v>795.3873174529416</v>
      </c>
      <c r="R3265">
        <v>781.24029141239964</v>
      </c>
      <c r="S3265">
        <v>2071.2087169735651</v>
      </c>
      <c r="T3265">
        <v>2400</v>
      </c>
      <c r="U3265">
        <v>230</v>
      </c>
      <c r="V3265">
        <v>1758</v>
      </c>
      <c r="W3265">
        <v>582</v>
      </c>
      <c r="X3265">
        <v>1462.7450980392159</v>
      </c>
      <c r="Y3265">
        <v>12285</v>
      </c>
      <c r="Z3265">
        <v>1441.0847463291141</v>
      </c>
      <c r="AA3265">
        <v>12176.47443009022</v>
      </c>
      <c r="AB3265">
        <v>243</v>
      </c>
      <c r="AC3265">
        <v>1018.6123700000001</v>
      </c>
      <c r="AD3265">
        <v>3444.8896996799999</v>
      </c>
      <c r="AE3265">
        <v>1801</v>
      </c>
      <c r="AF3265">
        <v>1288.0368138053329</v>
      </c>
      <c r="AG3265">
        <v>12729.738150642101</v>
      </c>
      <c r="AH3265">
        <v>2476.475375</v>
      </c>
      <c r="AI3265">
        <v>727</v>
      </c>
      <c r="AJ3265">
        <v>7557.8834987649407</v>
      </c>
      <c r="AK3265">
        <v>3048.1979999999999</v>
      </c>
      <c r="AL3265">
        <v>83097.0078125</v>
      </c>
      <c r="AM3265">
        <v>64639.4375</v>
      </c>
      <c r="AN3265">
        <v>18457.572265625</v>
      </c>
      <c r="AO3265" s="5" t="s">
        <v>1443</v>
      </c>
    </row>
    <row r="3266" spans="1:41" ht="15" x14ac:dyDescent="0.25">
      <c r="A3266">
        <v>2022</v>
      </c>
      <c r="B3266" s="5" t="s">
        <v>1808</v>
      </c>
      <c r="C3266" s="5" t="s">
        <v>474</v>
      </c>
      <c r="D3266" s="5" t="s">
        <v>153</v>
      </c>
      <c r="E3266" s="5" t="s">
        <v>488</v>
      </c>
      <c r="F3266" s="5" t="s">
        <v>488</v>
      </c>
      <c r="G3266" s="5" t="s">
        <v>94</v>
      </c>
      <c r="H3266" s="5" t="s">
        <v>319</v>
      </c>
      <c r="I3266">
        <v>2447.6593814634057</v>
      </c>
      <c r="J3266">
        <v>4497.7966827895125</v>
      </c>
      <c r="K3266">
        <v>217.19920718236366</v>
      </c>
      <c r="L3266">
        <v>195.6134315655832</v>
      </c>
      <c r="M3266">
        <v>584.58100730665967</v>
      </c>
      <c r="N3266">
        <v>1682.4698384669484</v>
      </c>
      <c r="O3266">
        <v>749.12618385949838</v>
      </c>
      <c r="P3266">
        <v>602.10378359465608</v>
      </c>
      <c r="Q3266">
        <v>752.43175526002835</v>
      </c>
      <c r="R3266">
        <v>832.92361094582975</v>
      </c>
      <c r="S3266">
        <v>1775.4583822348657</v>
      </c>
      <c r="T3266">
        <v>2710.5828827960363</v>
      </c>
      <c r="U3266">
        <v>224.11892772998578</v>
      </c>
      <c r="V3266">
        <v>2154.4114320297385</v>
      </c>
      <c r="W3266">
        <v>572.75620233066468</v>
      </c>
      <c r="X3266">
        <v>2267.854345272684</v>
      </c>
      <c r="Y3266">
        <v>13668.36516639557</v>
      </c>
      <c r="Z3266">
        <v>893.4820993206198</v>
      </c>
      <c r="AA3266">
        <v>15421.101214880639</v>
      </c>
      <c r="AB3266">
        <v>172.67416882996974</v>
      </c>
      <c r="AC3266">
        <v>1066.1204359438198</v>
      </c>
      <c r="AD3266">
        <v>3327.7018639720527</v>
      </c>
      <c r="AE3266">
        <v>1583.515492692341</v>
      </c>
      <c r="AF3266">
        <v>2015.9039469921652</v>
      </c>
      <c r="AG3266">
        <v>14632.40837462576</v>
      </c>
      <c r="AH3266">
        <v>2246.2746235505624</v>
      </c>
      <c r="AI3266">
        <v>729.84953918248834</v>
      </c>
      <c r="AJ3266">
        <v>13919.075141086982</v>
      </c>
      <c r="AK3266">
        <v>3287.4330691993096</v>
      </c>
      <c r="AL3266">
        <v>95230.9921875</v>
      </c>
      <c r="AM3266">
        <v>76589.5</v>
      </c>
      <c r="AN3266">
        <v>18641.4921875</v>
      </c>
      <c r="AO3266" s="5" t="s">
        <v>3624</v>
      </c>
    </row>
    <row r="3267" spans="1:41" ht="15" x14ac:dyDescent="0.25">
      <c r="A3267">
        <v>2022</v>
      </c>
      <c r="B3267" s="5" t="s">
        <v>1807</v>
      </c>
      <c r="C3267" s="5" t="s">
        <v>474</v>
      </c>
      <c r="D3267" s="5" t="s">
        <v>153</v>
      </c>
      <c r="E3267" s="5" t="s">
        <v>488</v>
      </c>
      <c r="F3267" s="5" t="s">
        <v>488</v>
      </c>
      <c r="G3267" s="5" t="s">
        <v>94</v>
      </c>
      <c r="H3267" s="5" t="s">
        <v>319</v>
      </c>
      <c r="I3267">
        <v>2473.9528799255331</v>
      </c>
      <c r="J3267">
        <v>3776.8841953848669</v>
      </c>
      <c r="K3267">
        <v>185.80650294007609</v>
      </c>
      <c r="L3267">
        <v>238.5489772307586</v>
      </c>
      <c r="M3267">
        <v>144.25032226182358</v>
      </c>
      <c r="N3267">
        <v>1686.9539486867147</v>
      </c>
      <c r="O3267">
        <v>769.13826859502444</v>
      </c>
      <c r="P3267">
        <v>618.11864393403175</v>
      </c>
      <c r="Q3267">
        <v>786.87114752983064</v>
      </c>
      <c r="R3267">
        <v>674.47110487303985</v>
      </c>
      <c r="S3267">
        <v>1728.2437674780851</v>
      </c>
      <c r="T3267">
        <v>1811.764384031078</v>
      </c>
      <c r="U3267">
        <v>229.73565341078248</v>
      </c>
      <c r="V3267">
        <v>1163.5553488555145</v>
      </c>
      <c r="W3267">
        <v>471.33553718452941</v>
      </c>
      <c r="X3267">
        <v>2582.7903273970551</v>
      </c>
      <c r="Y3267">
        <v>14106.598801219754</v>
      </c>
      <c r="Z3267">
        <v>429.79077332292792</v>
      </c>
      <c r="AA3267">
        <v>15217.44958252331</v>
      </c>
      <c r="AB3267">
        <v>173.12415225185856</v>
      </c>
      <c r="AC3267">
        <v>1088.0651661875529</v>
      </c>
      <c r="AD3267">
        <v>2860.6405577581459</v>
      </c>
      <c r="AE3267">
        <v>2070.4440766399598</v>
      </c>
      <c r="AF3267">
        <v>1906.208894325036</v>
      </c>
      <c r="AG3267">
        <v>14036.141297396323</v>
      </c>
      <c r="AH3267">
        <v>2840.7936560458147</v>
      </c>
      <c r="AI3267">
        <v>715.64693169227576</v>
      </c>
      <c r="AJ3267">
        <v>8139.9445815898907</v>
      </c>
      <c r="AK3267">
        <v>3735.5137852450093</v>
      </c>
      <c r="AL3267">
        <v>86662.7890625</v>
      </c>
      <c r="AM3267">
        <v>68643.734375</v>
      </c>
      <c r="AN3267">
        <v>18019.048828125</v>
      </c>
      <c r="AO3267" s="5" t="s">
        <v>3622</v>
      </c>
    </row>
    <row r="3268" spans="1:41" ht="15" x14ac:dyDescent="0.25">
      <c r="A3268">
        <v>2022</v>
      </c>
      <c r="B3268" s="5" t="s">
        <v>1806</v>
      </c>
      <c r="C3268" s="5" t="s">
        <v>474</v>
      </c>
      <c r="D3268" s="5" t="s">
        <v>153</v>
      </c>
      <c r="E3268" s="5" t="s">
        <v>488</v>
      </c>
      <c r="F3268" s="5" t="s">
        <v>488</v>
      </c>
      <c r="G3268" s="5" t="s">
        <v>94</v>
      </c>
      <c r="H3268" s="5" t="s">
        <v>319</v>
      </c>
      <c r="I3268">
        <v>2585.7250286264443</v>
      </c>
      <c r="J3268">
        <v>4187.7044356140086</v>
      </c>
      <c r="K3268">
        <v>189.70820135913584</v>
      </c>
      <c r="L3268">
        <v>203.03904794112918</v>
      </c>
      <c r="M3268">
        <v>114.8443806951545</v>
      </c>
      <c r="N3268">
        <v>1527.9201082438508</v>
      </c>
      <c r="O3268">
        <v>825.48703834651008</v>
      </c>
      <c r="P3268">
        <v>536.31021249096239</v>
      </c>
      <c r="Q3268">
        <v>701.2589299483883</v>
      </c>
      <c r="R3268">
        <v>552.81604116714573</v>
      </c>
      <c r="S3268">
        <v>1535.0982564033857</v>
      </c>
      <c r="T3268">
        <v>1763.7735477714252</v>
      </c>
      <c r="U3268">
        <v>255.80423633488533</v>
      </c>
      <c r="V3268">
        <v>809.07984255328745</v>
      </c>
      <c r="W3268">
        <v>452.73605891923501</v>
      </c>
      <c r="X3268">
        <v>1368.9753989970072</v>
      </c>
      <c r="Y3268">
        <v>14090.70483716695</v>
      </c>
      <c r="Z3268">
        <v>386.59455087780657</v>
      </c>
      <c r="AA3268">
        <v>14967.393048492222</v>
      </c>
      <c r="AB3268">
        <v>174.3264553029897</v>
      </c>
      <c r="AC3268">
        <v>1079.6180939877343</v>
      </c>
      <c r="AD3268">
        <v>2805.9576093616824</v>
      </c>
      <c r="AE3268">
        <v>1563.2634132736387</v>
      </c>
      <c r="AF3268">
        <v>2106.8391993094892</v>
      </c>
      <c r="AG3268">
        <v>12708.442052496495</v>
      </c>
      <c r="AH3268">
        <v>2212.3708915518196</v>
      </c>
      <c r="AI3268">
        <v>844.97058335096176</v>
      </c>
      <c r="AJ3268">
        <v>8258.4568323896747</v>
      </c>
      <c r="AK3268">
        <v>3812.6221224500923</v>
      </c>
      <c r="AL3268">
        <v>82621.8359375</v>
      </c>
      <c r="AM3268">
        <v>66520.96875</v>
      </c>
      <c r="AN3268">
        <v>16100.87109375</v>
      </c>
      <c r="AO3268" s="5" t="s">
        <v>3623</v>
      </c>
    </row>
    <row r="3269" spans="1:41" ht="15" x14ac:dyDescent="0.25">
      <c r="A3269">
        <v>2022</v>
      </c>
      <c r="B3269" s="5" t="s">
        <v>1808</v>
      </c>
      <c r="C3269" s="5" t="s">
        <v>474</v>
      </c>
      <c r="D3269" s="5" t="s">
        <v>153</v>
      </c>
      <c r="E3269" s="5" t="s">
        <v>488</v>
      </c>
      <c r="F3269" s="5" t="s">
        <v>488</v>
      </c>
      <c r="G3269" s="5" t="s">
        <v>97</v>
      </c>
      <c r="H3269" s="5" t="s">
        <v>319</v>
      </c>
      <c r="I3269">
        <v>2800.6140027196038</v>
      </c>
      <c r="J3269">
        <v>5146.3779475000001</v>
      </c>
      <c r="K3269">
        <v>250.21491826631811</v>
      </c>
      <c r="L3269">
        <v>220.82316655243321</v>
      </c>
      <c r="M3269">
        <v>669.64343322895559</v>
      </c>
      <c r="N3269">
        <v>1907.560411444611</v>
      </c>
      <c r="O3269">
        <v>746.2013831999999</v>
      </c>
      <c r="P3269">
        <v>675.41928944084191</v>
      </c>
      <c r="Q3269">
        <v>852.06747785040295</v>
      </c>
      <c r="R3269">
        <v>984.32572587178583</v>
      </c>
      <c r="S3269">
        <v>1993.575778969355</v>
      </c>
      <c r="T3269">
        <v>2996.5812648348042</v>
      </c>
      <c r="U3269">
        <v>256.43707291487181</v>
      </c>
      <c r="V3269">
        <v>2483</v>
      </c>
      <c r="W3269">
        <v>645.02087190087309</v>
      </c>
      <c r="X3269">
        <v>2544.000905117377</v>
      </c>
      <c r="Y3269">
        <v>15843.36704999999</v>
      </c>
      <c r="Z3269">
        <v>1012.118100374707</v>
      </c>
      <c r="AA3269">
        <v>17694.763781533638</v>
      </c>
      <c r="AB3269">
        <v>172</v>
      </c>
      <c r="AC3269">
        <v>1195.21145</v>
      </c>
      <c r="AD3269">
        <v>3775.8984587179598</v>
      </c>
      <c r="AE3269">
        <v>1806.7626574935639</v>
      </c>
      <c r="AF3269">
        <v>2306.5990573853819</v>
      </c>
      <c r="AG3269">
        <v>17578.924499611581</v>
      </c>
      <c r="AH3269">
        <v>2579.0216442059068</v>
      </c>
      <c r="AI3269">
        <v>818.72007880492811</v>
      </c>
      <c r="AJ3269">
        <v>15966.62437159689</v>
      </c>
      <c r="AK3269">
        <v>3842.206070403272</v>
      </c>
      <c r="AL3269">
        <v>109764.078125</v>
      </c>
      <c r="AM3269">
        <v>88730.9921875</v>
      </c>
      <c r="AN3269">
        <v>21033.0859375</v>
      </c>
      <c r="AO3269" s="5" t="s">
        <v>3626</v>
      </c>
    </row>
    <row r="3270" spans="1:41" ht="15" x14ac:dyDescent="0.25">
      <c r="A3270">
        <v>2022</v>
      </c>
      <c r="B3270" s="5" t="s">
        <v>1806</v>
      </c>
      <c r="C3270" s="5" t="s">
        <v>474</v>
      </c>
      <c r="D3270" s="5" t="s">
        <v>153</v>
      </c>
      <c r="E3270" s="5" t="s">
        <v>488</v>
      </c>
      <c r="F3270" s="5" t="s">
        <v>488</v>
      </c>
      <c r="G3270" s="5" t="s">
        <v>97</v>
      </c>
      <c r="H3270" s="5" t="s">
        <v>319</v>
      </c>
      <c r="I3270">
        <v>3001.8478433417131</v>
      </c>
      <c r="J3270">
        <v>3995.8644563704902</v>
      </c>
      <c r="K3270">
        <v>235</v>
      </c>
      <c r="L3270">
        <v>236.6283285872176</v>
      </c>
      <c r="M3270">
        <v>134.39299055953271</v>
      </c>
      <c r="N3270">
        <v>1860.805825222021</v>
      </c>
      <c r="O3270">
        <v>998.2</v>
      </c>
      <c r="P3270">
        <v>634.399</v>
      </c>
      <c r="Q3270">
        <v>838.12461689673012</v>
      </c>
      <c r="R3270">
        <v>649.00652405572782</v>
      </c>
      <c r="S3270">
        <v>1823.9491375723469</v>
      </c>
      <c r="T3270">
        <v>2148.044308309984</v>
      </c>
      <c r="U3270">
        <v>210.8</v>
      </c>
      <c r="V3270">
        <v>961</v>
      </c>
      <c r="W3270">
        <v>518.2974118215061</v>
      </c>
      <c r="X3270">
        <v>1741.808861907972</v>
      </c>
      <c r="Y3270">
        <v>19694</v>
      </c>
      <c r="Z3270">
        <v>460.92020000000002</v>
      </c>
      <c r="AA3270">
        <v>17765.056776867619</v>
      </c>
      <c r="AB3270">
        <v>170</v>
      </c>
      <c r="AC3270">
        <v>1309.0717207988041</v>
      </c>
      <c r="AD3270">
        <v>3327.3639161599999</v>
      </c>
      <c r="AE3270">
        <v>1866.7272192672031</v>
      </c>
      <c r="AF3270">
        <v>2455.3791174158109</v>
      </c>
      <c r="AG3270">
        <v>15160.546662391949</v>
      </c>
      <c r="AH3270">
        <v>2594.3504600000001</v>
      </c>
      <c r="AI3270">
        <v>965.44732994586707</v>
      </c>
      <c r="AJ3270">
        <v>9839.0773565254221</v>
      </c>
      <c r="AK3270">
        <v>4406</v>
      </c>
      <c r="AL3270">
        <v>100002.1171875</v>
      </c>
      <c r="AM3270">
        <v>80939.25</v>
      </c>
      <c r="AN3270">
        <v>19062.85546875</v>
      </c>
      <c r="AO3270" s="5" t="s">
        <v>3625</v>
      </c>
    </row>
    <row r="3271" spans="1:41" ht="15" x14ac:dyDescent="0.25">
      <c r="A3271">
        <v>2022</v>
      </c>
      <c r="B3271" s="5" t="s">
        <v>803</v>
      </c>
      <c r="C3271" s="5" t="s">
        <v>474</v>
      </c>
      <c r="D3271" s="5" t="s">
        <v>153</v>
      </c>
      <c r="E3271" s="5" t="s">
        <v>488</v>
      </c>
      <c r="F3271" s="5" t="s">
        <v>488</v>
      </c>
      <c r="G3271" s="5" t="s">
        <v>97</v>
      </c>
      <c r="H3271" s="5" t="s">
        <v>319</v>
      </c>
      <c r="I3271">
        <v>3081.3671308943631</v>
      </c>
      <c r="J3271">
        <v>6323.0897720322191</v>
      </c>
      <c r="K3271">
        <v>237.06555348281299</v>
      </c>
      <c r="L3271">
        <v>210.2324420605249</v>
      </c>
      <c r="M3271">
        <v>1126.2</v>
      </c>
      <c r="N3271">
        <v>1696.8594066148189</v>
      </c>
      <c r="O3271">
        <v>937.82500000000005</v>
      </c>
      <c r="P3271">
        <v>702.34323459999996</v>
      </c>
      <c r="Q3271">
        <v>877.31221115059418</v>
      </c>
      <c r="R3271">
        <v>844.09703977651577</v>
      </c>
      <c r="S3271">
        <v>2246.689772954669</v>
      </c>
      <c r="T3271">
        <v>2579.4939659604302</v>
      </c>
      <c r="U3271">
        <v>239.33892230000001</v>
      </c>
      <c r="V3271">
        <v>43</v>
      </c>
      <c r="W3271">
        <v>645.7310873366564</v>
      </c>
      <c r="X3271">
        <v>1647.2885583744001</v>
      </c>
      <c r="Y3271">
        <v>13612.94599999998</v>
      </c>
      <c r="Z3271">
        <v>1595.7551584202599</v>
      </c>
      <c r="AA3271">
        <v>13687.531649209301</v>
      </c>
      <c r="AB3271">
        <v>243</v>
      </c>
      <c r="AC3271">
        <v>1129.3723199999999</v>
      </c>
      <c r="AD3271">
        <v>3814.6268097391512</v>
      </c>
      <c r="AE3271">
        <v>1948.7026176479999</v>
      </c>
      <c r="AF3271">
        <v>1443.4281707364221</v>
      </c>
      <c r="AG3271">
        <v>14448.507231399801</v>
      </c>
      <c r="AH3271">
        <v>2797.1262452058891</v>
      </c>
      <c r="AI3271">
        <v>802.66674392640016</v>
      </c>
      <c r="AJ3271">
        <v>8511.40436548459</v>
      </c>
      <c r="AK3271">
        <v>3365.4568961526338</v>
      </c>
      <c r="AL3271">
        <v>90838.453125</v>
      </c>
      <c r="AM3271">
        <v>70395.2890625</v>
      </c>
      <c r="AN3271">
        <v>20443.169921875</v>
      </c>
      <c r="AO3271" s="5" t="s">
        <v>1444</v>
      </c>
    </row>
    <row r="3272" spans="1:41" ht="15" x14ac:dyDescent="0.25">
      <c r="A3272">
        <v>2022</v>
      </c>
      <c r="B3272" s="5" t="s">
        <v>1807</v>
      </c>
      <c r="C3272" s="5" t="s">
        <v>474</v>
      </c>
      <c r="D3272" s="5" t="s">
        <v>153</v>
      </c>
      <c r="E3272" s="5" t="s">
        <v>488</v>
      </c>
      <c r="F3272" s="5" t="s">
        <v>488</v>
      </c>
      <c r="G3272" s="5" t="s">
        <v>97</v>
      </c>
      <c r="H3272" s="5" t="s">
        <v>319</v>
      </c>
      <c r="I3272">
        <v>2858.010101706042</v>
      </c>
      <c r="J3272">
        <v>4496.5797000000002</v>
      </c>
      <c r="K3272">
        <v>221.1534964438512</v>
      </c>
      <c r="L3272">
        <v>277.14780000000002</v>
      </c>
      <c r="M3272">
        <v>168.3935473468957</v>
      </c>
      <c r="N3272">
        <v>2042</v>
      </c>
      <c r="O3272">
        <v>998.2</v>
      </c>
      <c r="P3272">
        <v>728.71836635310331</v>
      </c>
      <c r="Q3272">
        <v>1008.268223481741</v>
      </c>
      <c r="R3272">
        <v>824.2946778862912</v>
      </c>
      <c r="S3272">
        <v>2214.5090446494742</v>
      </c>
      <c r="T3272">
        <v>2370.2562665341252</v>
      </c>
      <c r="U3272">
        <v>267.42411127818059</v>
      </c>
      <c r="V3272">
        <v>1355</v>
      </c>
      <c r="W3272">
        <v>537.90078101846666</v>
      </c>
      <c r="X3272">
        <v>3250.556626317933</v>
      </c>
      <c r="Y3272">
        <v>17772.4215</v>
      </c>
      <c r="Z3272">
        <v>550.83000000000004</v>
      </c>
      <c r="AA3272">
        <v>18020.817715101311</v>
      </c>
      <c r="AB3272">
        <v>172</v>
      </c>
      <c r="AC3272">
        <v>1337.4780800113069</v>
      </c>
      <c r="AD3272">
        <v>3848.7973937757611</v>
      </c>
      <c r="AE3272">
        <v>2362.846418354568</v>
      </c>
      <c r="AF3272">
        <v>2214.574317547972</v>
      </c>
      <c r="AG3272">
        <v>17203</v>
      </c>
      <c r="AH3272">
        <v>3748.933162648797</v>
      </c>
      <c r="AI3272">
        <v>816.71550969863824</v>
      </c>
      <c r="AJ3272">
        <v>10674.149081573491</v>
      </c>
      <c r="AK3272">
        <v>5011.8449817373594</v>
      </c>
      <c r="AL3272">
        <v>107352.8203125</v>
      </c>
      <c r="AM3272">
        <v>83993.5546875</v>
      </c>
      <c r="AN3272">
        <v>23359.26171875</v>
      </c>
      <c r="AO3272" s="5" t="s">
        <v>3627</v>
      </c>
    </row>
    <row r="3273" spans="1:41" ht="15" x14ac:dyDescent="0.25">
      <c r="A3273">
        <v>2022</v>
      </c>
      <c r="B3273" s="5" t="s">
        <v>1807</v>
      </c>
      <c r="C3273" s="5" t="s">
        <v>474</v>
      </c>
      <c r="D3273" s="5" t="s">
        <v>153</v>
      </c>
      <c r="E3273" s="5" t="s">
        <v>491</v>
      </c>
      <c r="F3273" s="5" t="s">
        <v>491</v>
      </c>
      <c r="G3273" s="5" t="s">
        <v>94</v>
      </c>
      <c r="H3273" s="5" t="s">
        <v>319</v>
      </c>
      <c r="I3273">
        <v>2572.9109951225546</v>
      </c>
      <c r="J3273">
        <v>7211.9274139996633</v>
      </c>
      <c r="K3273">
        <v>273.37511483491153</v>
      </c>
      <c r="L3273">
        <v>792.14365012914357</v>
      </c>
      <c r="M3273">
        <v>1209.5873331507046</v>
      </c>
      <c r="N3273">
        <v>2682.4178241349014</v>
      </c>
      <c r="O3273">
        <v>1901.6117929067168</v>
      </c>
      <c r="P3273">
        <v>893.90069446100506</v>
      </c>
      <c r="Q3273">
        <v>788.33496256390856</v>
      </c>
      <c r="R3273">
        <v>1152.8155532307705</v>
      </c>
      <c r="S3273">
        <v>2441.6631211794852</v>
      </c>
      <c r="T3273">
        <v>3623.5287680621559</v>
      </c>
      <c r="U3273">
        <v>264.9644053224979</v>
      </c>
      <c r="V3273">
        <v>2167.0715104549504</v>
      </c>
      <c r="W3273">
        <v>722.96947941106805</v>
      </c>
      <c r="X3273">
        <v>4193.2475576469024</v>
      </c>
      <c r="Y3273">
        <v>17055.748604114786</v>
      </c>
      <c r="Z3273">
        <v>1285.3461768931593</v>
      </c>
      <c r="AA3273">
        <v>24898.046956084494</v>
      </c>
      <c r="AB3273">
        <v>549.5685298227603</v>
      </c>
      <c r="AC3273">
        <v>1957.7120705224702</v>
      </c>
      <c r="AD3273">
        <v>4273.7850714256656</v>
      </c>
      <c r="AE3273">
        <v>3384.9797908313976</v>
      </c>
      <c r="AF3273">
        <v>2721.0166647806323</v>
      </c>
      <c r="AG3273">
        <v>18144.820306071248</v>
      </c>
      <c r="AH3273">
        <v>3662.1268434732365</v>
      </c>
      <c r="AI3273">
        <v>1219.921351914259</v>
      </c>
      <c r="AJ3273">
        <v>9424.7597539897888</v>
      </c>
      <c r="AK3273">
        <v>4254.8862420005853</v>
      </c>
      <c r="AL3273">
        <v>125725.19140625</v>
      </c>
      <c r="AM3273">
        <v>97398.916015625</v>
      </c>
      <c r="AN3273">
        <v>28326.2705078125</v>
      </c>
      <c r="AO3273" s="5" t="s">
        <v>3628</v>
      </c>
    </row>
    <row r="3274" spans="1:41" ht="15" x14ac:dyDescent="0.25">
      <c r="A3274">
        <v>2022</v>
      </c>
      <c r="B3274" s="5" t="s">
        <v>1808</v>
      </c>
      <c r="C3274" s="5" t="s">
        <v>474</v>
      </c>
      <c r="D3274" s="5" t="s">
        <v>153</v>
      </c>
      <c r="E3274" s="5" t="s">
        <v>491</v>
      </c>
      <c r="F3274" s="5" t="s">
        <v>491</v>
      </c>
      <c r="G3274" s="5" t="s">
        <v>94</v>
      </c>
      <c r="H3274" s="5" t="s">
        <v>319</v>
      </c>
      <c r="I3274">
        <v>2884.6455886105787</v>
      </c>
      <c r="J3274">
        <v>8071.999188238995</v>
      </c>
      <c r="K3274">
        <v>319.56286387177664</v>
      </c>
      <c r="L3274">
        <v>752.96426421726983</v>
      </c>
      <c r="M3274">
        <v>1663.9898842632347</v>
      </c>
      <c r="N3274">
        <v>2675.2820583857565</v>
      </c>
      <c r="O3274">
        <v>2085.3601795955046</v>
      </c>
      <c r="P3274">
        <v>1052.109734198523</v>
      </c>
      <c r="Q3274">
        <v>753.83942556181353</v>
      </c>
      <c r="R3274">
        <v>1424.4968804327818</v>
      </c>
      <c r="S3274">
        <v>2702.5311204060663</v>
      </c>
      <c r="T3274">
        <v>5140.0682814502616</v>
      </c>
      <c r="U3274">
        <v>274.3149070410235</v>
      </c>
      <c r="V3274">
        <v>3032.8410699728984</v>
      </c>
      <c r="W3274">
        <v>867.90856067956645</v>
      </c>
      <c r="X3274">
        <v>4025.7175407452251</v>
      </c>
      <c r="Y3274">
        <v>16895.966636095294</v>
      </c>
      <c r="Z3274">
        <v>1869.291937127193</v>
      </c>
      <c r="AA3274">
        <v>25231.251799486065</v>
      </c>
      <c r="AB3274">
        <v>548.1400940765318</v>
      </c>
      <c r="AC3274">
        <v>1920.7581836131342</v>
      </c>
      <c r="AD3274">
        <v>4635.9476608577797</v>
      </c>
      <c r="AE3274">
        <v>3258.7229768725683</v>
      </c>
      <c r="AF3274">
        <v>2835.1673110497813</v>
      </c>
      <c r="AG3274">
        <v>18106.690083802438</v>
      </c>
      <c r="AH3274">
        <v>3250.1942097713168</v>
      </c>
      <c r="AI3274">
        <v>1232.8132518790862</v>
      </c>
      <c r="AJ3274">
        <v>16434.672370916596</v>
      </c>
      <c r="AK3274">
        <v>3839.5888416207245</v>
      </c>
      <c r="AL3274">
        <v>137786.8359375</v>
      </c>
      <c r="AM3274">
        <v>107475.013671875</v>
      </c>
      <c r="AN3274">
        <v>30311.8251953125</v>
      </c>
      <c r="AO3274" s="5" t="s">
        <v>3630</v>
      </c>
    </row>
    <row r="3275" spans="1:41" ht="15" x14ac:dyDescent="0.25">
      <c r="A3275">
        <v>2022</v>
      </c>
      <c r="B3275" s="5" t="s">
        <v>803</v>
      </c>
      <c r="C3275" s="5" t="s">
        <v>474</v>
      </c>
      <c r="D3275" s="5" t="s">
        <v>153</v>
      </c>
      <c r="E3275" s="5" t="s">
        <v>491</v>
      </c>
      <c r="F3275" s="5" t="s">
        <v>491</v>
      </c>
      <c r="G3275" s="5" t="s">
        <v>94</v>
      </c>
      <c r="H3275" s="5" t="s">
        <v>319</v>
      </c>
      <c r="I3275">
        <v>3296.9918607906725</v>
      </c>
      <c r="J3275">
        <v>9742.6343558335684</v>
      </c>
      <c r="K3275">
        <v>335.11230399999999</v>
      </c>
      <c r="L3275">
        <v>549.6</v>
      </c>
      <c r="M3275">
        <v>2120</v>
      </c>
      <c r="N3275">
        <v>2615.3874409</v>
      </c>
      <c r="O3275">
        <v>1889.2639999999999</v>
      </c>
      <c r="P3275">
        <v>863.4</v>
      </c>
      <c r="Q3275">
        <v>796.80912225245106</v>
      </c>
      <c r="R3275">
        <v>1393.2482114123995</v>
      </c>
      <c r="S3275">
        <v>3245.7331876601352</v>
      </c>
      <c r="T3275">
        <v>4600</v>
      </c>
      <c r="U3275">
        <v>261.15707571908717</v>
      </c>
      <c r="V3275">
        <v>2769</v>
      </c>
      <c r="W3275">
        <v>882</v>
      </c>
      <c r="X3275">
        <v>3325.4901960784318</v>
      </c>
      <c r="Y3275">
        <v>15675</v>
      </c>
      <c r="Z3275">
        <v>2521.0847463291138</v>
      </c>
      <c r="AA3275">
        <v>22175.569057232453</v>
      </c>
      <c r="AB3275">
        <v>387</v>
      </c>
      <c r="AC3275">
        <v>2079.8796300000004</v>
      </c>
      <c r="AD3275">
        <v>4766.27134776</v>
      </c>
      <c r="AE3275">
        <v>3642</v>
      </c>
      <c r="AF3275">
        <v>2222.5213539417323</v>
      </c>
      <c r="AG3275">
        <v>17115.502941363611</v>
      </c>
      <c r="AH3275">
        <v>3496.975375</v>
      </c>
      <c r="AI3275">
        <v>1730</v>
      </c>
      <c r="AJ3275">
        <v>9017.8834987649407</v>
      </c>
      <c r="AK3275">
        <v>3648.1979999999999</v>
      </c>
      <c r="AL3275">
        <v>127163.7109375</v>
      </c>
      <c r="AM3275">
        <v>96737.669921875</v>
      </c>
      <c r="AN3275">
        <v>30426.0439453125</v>
      </c>
      <c r="AO3275" s="5" t="s">
        <v>1445</v>
      </c>
    </row>
    <row r="3276" spans="1:41" ht="15" x14ac:dyDescent="0.25">
      <c r="A3276">
        <v>2022</v>
      </c>
      <c r="B3276" s="5" t="s">
        <v>1806</v>
      </c>
      <c r="C3276" s="5" t="s">
        <v>474</v>
      </c>
      <c r="D3276" s="5" t="s">
        <v>153</v>
      </c>
      <c r="E3276" s="5" t="s">
        <v>491</v>
      </c>
      <c r="F3276" s="5" t="s">
        <v>491</v>
      </c>
      <c r="G3276" s="5" t="s">
        <v>94</v>
      </c>
      <c r="H3276" s="5" t="s">
        <v>319</v>
      </c>
      <c r="I3276">
        <v>2693.4635714858796</v>
      </c>
      <c r="J3276">
        <v>5862.9945740705825</v>
      </c>
      <c r="K3276">
        <v>273.79507979940149</v>
      </c>
      <c r="L3276">
        <v>674.74592699627783</v>
      </c>
      <c r="M3276">
        <v>1021.1605975247764</v>
      </c>
      <c r="N3276">
        <v>2539.0135490011908</v>
      </c>
      <c r="O3276">
        <v>2056.0267228382022</v>
      </c>
      <c r="P3276">
        <v>823.43613887235711</v>
      </c>
      <c r="Q3276">
        <v>702.59201460658767</v>
      </c>
      <c r="R3276">
        <v>987.93487360340805</v>
      </c>
      <c r="S3276">
        <v>2568.7515913764069</v>
      </c>
      <c r="T3276">
        <v>3240.4211691614555</v>
      </c>
      <c r="U3276">
        <v>280.07408797956134</v>
      </c>
      <c r="V3276">
        <v>1885.802066483518</v>
      </c>
      <c r="W3276">
        <v>709.09849318833744</v>
      </c>
      <c r="X3276">
        <v>2837.4194224904263</v>
      </c>
      <c r="Y3276">
        <v>16920.94611149784</v>
      </c>
      <c r="Z3276">
        <v>1258.226827392755</v>
      </c>
      <c r="AA3276">
        <v>24684.618976650039</v>
      </c>
      <c r="AB3276">
        <v>557.84465696956704</v>
      </c>
      <c r="AC3276">
        <v>1818.4341205565461</v>
      </c>
      <c r="AD3276">
        <v>4092.8970293925768</v>
      </c>
      <c r="AE3276">
        <v>2753.1287524041486</v>
      </c>
      <c r="AF3276">
        <v>2963.0101774596415</v>
      </c>
      <c r="AG3276">
        <v>17494.511876351258</v>
      </c>
      <c r="AH3276">
        <v>3391.6380891896911</v>
      </c>
      <c r="AI3276">
        <v>1358.7209016262432</v>
      </c>
      <c r="AJ3276">
        <v>9665.5201530351605</v>
      </c>
      <c r="AK3276">
        <v>4310.9906946692272</v>
      </c>
      <c r="AL3276">
        <v>120427.2109375</v>
      </c>
      <c r="AM3276">
        <v>94008.453125</v>
      </c>
      <c r="AN3276">
        <v>26418.763671875</v>
      </c>
      <c r="AO3276" s="5" t="s">
        <v>3629</v>
      </c>
    </row>
    <row r="3277" spans="1:41" ht="15" x14ac:dyDescent="0.25">
      <c r="A3277">
        <v>2022</v>
      </c>
      <c r="B3277" s="5" t="s">
        <v>1807</v>
      </c>
      <c r="C3277" s="5" t="s">
        <v>474</v>
      </c>
      <c r="D3277" s="5" t="s">
        <v>153</v>
      </c>
      <c r="E3277" s="5" t="s">
        <v>491</v>
      </c>
      <c r="F3277" s="5" t="s">
        <v>491</v>
      </c>
      <c r="G3277" s="5" t="s">
        <v>97</v>
      </c>
      <c r="H3277" s="5" t="s">
        <v>319</v>
      </c>
      <c r="I3277">
        <v>2972.3305057742837</v>
      </c>
      <c r="J3277">
        <v>8586.1797000000006</v>
      </c>
      <c r="K3277">
        <v>325.38076724891653</v>
      </c>
      <c r="L3277">
        <v>920.31780000000003</v>
      </c>
      <c r="M3277">
        <v>1412.0363730308627</v>
      </c>
      <c r="N3277">
        <v>3247</v>
      </c>
      <c r="O3277">
        <v>2486.1999999999998</v>
      </c>
      <c r="P3277">
        <v>1053.8459891836696</v>
      </c>
      <c r="Q3277">
        <v>1010.143903113087</v>
      </c>
      <c r="R3277">
        <v>1408.8961235656466</v>
      </c>
      <c r="S3277">
        <v>3128.6587966286988</v>
      </c>
      <c r="T3277">
        <v>4740.5125330682504</v>
      </c>
      <c r="U3277">
        <v>308.43218961325988</v>
      </c>
      <c r="V3277">
        <v>2523</v>
      </c>
      <c r="W3277">
        <v>825.07219793078661</v>
      </c>
      <c r="X3277">
        <v>5301.9862338466155</v>
      </c>
      <c r="Y3277">
        <v>21487.9545</v>
      </c>
      <c r="Z3277">
        <v>1647.33</v>
      </c>
      <c r="AA3277">
        <v>29484.780825094902</v>
      </c>
      <c r="AB3277">
        <v>546</v>
      </c>
      <c r="AC3277">
        <v>2406.4707360055427</v>
      </c>
      <c r="AD3277">
        <v>5750.0872662421161</v>
      </c>
      <c r="AE3277">
        <v>3863.0299003045279</v>
      </c>
      <c r="AF3277">
        <v>3161.1926905717851</v>
      </c>
      <c r="AG3277">
        <v>22259</v>
      </c>
      <c r="AH3277">
        <v>4832.828579472779</v>
      </c>
      <c r="AI3277">
        <v>1392.2070291909276</v>
      </c>
      <c r="AJ3277">
        <v>12358.965059741413</v>
      </c>
      <c r="AK3277">
        <v>5708.6739564622658</v>
      </c>
      <c r="AL3277">
        <v>155148.51171875</v>
      </c>
      <c r="AM3277">
        <v>118698.86328125</v>
      </c>
      <c r="AN3277">
        <v>36449.64453125</v>
      </c>
      <c r="AO3277" s="5" t="s">
        <v>3632</v>
      </c>
    </row>
    <row r="3278" spans="1:41" ht="15" x14ac:dyDescent="0.25">
      <c r="A3278">
        <v>2022</v>
      </c>
      <c r="B3278" s="5" t="s">
        <v>1806</v>
      </c>
      <c r="C3278" s="5" t="s">
        <v>474</v>
      </c>
      <c r="D3278" s="5" t="s">
        <v>153</v>
      </c>
      <c r="E3278" s="5" t="s">
        <v>491</v>
      </c>
      <c r="F3278" s="5" t="s">
        <v>491</v>
      </c>
      <c r="G3278" s="5" t="s">
        <v>97</v>
      </c>
      <c r="H3278" s="5" t="s">
        <v>319</v>
      </c>
      <c r="I3278">
        <v>3126.9248368142844</v>
      </c>
      <c r="J3278">
        <v>5594.4090579035019</v>
      </c>
      <c r="K3278">
        <v>339</v>
      </c>
      <c r="L3278">
        <v>786.37091015348074</v>
      </c>
      <c r="M3278">
        <v>1194.9807706064319</v>
      </c>
      <c r="N3278">
        <v>3092.1847135904191</v>
      </c>
      <c r="O3278">
        <v>2486.1999999999998</v>
      </c>
      <c r="P3278">
        <v>974.03899999999999</v>
      </c>
      <c r="Q3278">
        <v>839.71788155366141</v>
      </c>
      <c r="R3278">
        <v>1159.8364203706617</v>
      </c>
      <c r="S3278">
        <v>3052.0992582623439</v>
      </c>
      <c r="T3278">
        <v>3946.4069850346223</v>
      </c>
      <c r="U3278">
        <v>230.8</v>
      </c>
      <c r="V3278">
        <v>2240</v>
      </c>
      <c r="W3278">
        <v>811.78405498204188</v>
      </c>
      <c r="X3278">
        <v>3610.2947319547056</v>
      </c>
      <c r="Y3278">
        <v>23764</v>
      </c>
      <c r="Z3278">
        <v>1500.1302000000001</v>
      </c>
      <c r="AA3278">
        <v>29298.599710368908</v>
      </c>
      <c r="AB3278">
        <v>544</v>
      </c>
      <c r="AC3278">
        <v>2204.9099553006026</v>
      </c>
      <c r="AD3278">
        <v>4853.4439161600003</v>
      </c>
      <c r="AE3278">
        <v>3287.5715868624211</v>
      </c>
      <c r="AF3278">
        <v>3453.1886993603416</v>
      </c>
      <c r="AG3278">
        <v>20869.612256119457</v>
      </c>
      <c r="AH3278">
        <v>3977.2254600000001</v>
      </c>
      <c r="AI3278">
        <v>1552.4486798280022</v>
      </c>
      <c r="AJ3278">
        <v>11515.444399223215</v>
      </c>
      <c r="AK3278">
        <v>4953</v>
      </c>
      <c r="AL3278">
        <v>145258.62890625</v>
      </c>
      <c r="AM3278">
        <v>113937.734375</v>
      </c>
      <c r="AN3278">
        <v>31320.884765625</v>
      </c>
      <c r="AO3278" s="5" t="s">
        <v>3631</v>
      </c>
    </row>
    <row r="3279" spans="1:41" ht="15" x14ac:dyDescent="0.25">
      <c r="A3279">
        <v>2022</v>
      </c>
      <c r="B3279" s="5" t="s">
        <v>803</v>
      </c>
      <c r="C3279" s="5" t="s">
        <v>474</v>
      </c>
      <c r="D3279" s="5" t="s">
        <v>153</v>
      </c>
      <c r="E3279" s="5" t="s">
        <v>491</v>
      </c>
      <c r="F3279" s="5" t="s">
        <v>491</v>
      </c>
      <c r="G3279" s="5" t="s">
        <v>97</v>
      </c>
      <c r="H3279" s="5" t="s">
        <v>319</v>
      </c>
      <c r="I3279">
        <v>3605.073541455271</v>
      </c>
      <c r="J3279">
        <v>10970.206284668595</v>
      </c>
      <c r="K3279">
        <v>364.56676547580668</v>
      </c>
      <c r="L3279">
        <v>615.90485158030106</v>
      </c>
      <c r="M3279">
        <v>2340.6888835199998</v>
      </c>
      <c r="N3279">
        <v>2888.5214424411051</v>
      </c>
      <c r="O3279">
        <v>2335.8249999999998</v>
      </c>
      <c r="P3279">
        <v>979.0170306</v>
      </c>
      <c r="Q3279">
        <v>878.88046184445307</v>
      </c>
      <c r="R3279">
        <v>1505.3456713055366</v>
      </c>
      <c r="S3279">
        <v>3520.7246371147121</v>
      </c>
      <c r="T3279">
        <v>4925.45349878864</v>
      </c>
      <c r="U3279">
        <v>271.76110023315579</v>
      </c>
      <c r="V3279">
        <v>68</v>
      </c>
      <c r="W3279">
        <v>978.58216328338654</v>
      </c>
      <c r="X3279">
        <v>3745.0420844544001</v>
      </c>
      <c r="Y3279">
        <v>17384.626099999979</v>
      </c>
      <c r="Z3279">
        <v>2791.6706488062</v>
      </c>
      <c r="AA3279">
        <v>24927.478397197003</v>
      </c>
      <c r="AB3279">
        <v>387</v>
      </c>
      <c r="AC3279">
        <v>2306.0376999999999</v>
      </c>
      <c r="AD3279">
        <v>5277.831237193388</v>
      </c>
      <c r="AE3279">
        <v>3972.4827299136</v>
      </c>
      <c r="AF3279">
        <v>2490.6508090129773</v>
      </c>
      <c r="AG3279">
        <v>19426.437927543939</v>
      </c>
      <c r="AH3279">
        <v>3949.759282484772</v>
      </c>
      <c r="AI3279">
        <v>1910.0597895360002</v>
      </c>
      <c r="AJ3279">
        <v>10155.60149761003</v>
      </c>
      <c r="AK3279">
        <v>4027.905378072634</v>
      </c>
      <c r="AL3279">
        <v>139001.12890625</v>
      </c>
      <c r="AM3279">
        <v>105237.6953125</v>
      </c>
      <c r="AN3279">
        <v>33763.4375</v>
      </c>
      <c r="AO3279" s="5" t="s">
        <v>1446</v>
      </c>
    </row>
    <row r="3280" spans="1:41" ht="15" x14ac:dyDescent="0.25">
      <c r="A3280">
        <v>2022</v>
      </c>
      <c r="B3280" s="5" t="s">
        <v>1808</v>
      </c>
      <c r="C3280" s="5" t="s">
        <v>474</v>
      </c>
      <c r="D3280" s="5" t="s">
        <v>153</v>
      </c>
      <c r="E3280" s="5" t="s">
        <v>491</v>
      </c>
      <c r="F3280" s="5" t="s">
        <v>491</v>
      </c>
      <c r="G3280" s="5" t="s">
        <v>97</v>
      </c>
      <c r="H3280" s="5" t="s">
        <v>319</v>
      </c>
      <c r="I3280">
        <v>3300.6140027196038</v>
      </c>
      <c r="J3280">
        <v>9235.9796461113474</v>
      </c>
      <c r="K3280">
        <v>368.13852546658723</v>
      </c>
      <c r="L3280">
        <v>850.00274160383844</v>
      </c>
      <c r="M3280">
        <v>1906.1171762834156</v>
      </c>
      <c r="N3280">
        <v>3033.196808255871</v>
      </c>
      <c r="O3280">
        <v>2077.2183431999997</v>
      </c>
      <c r="P3280">
        <v>1180.2204677135107</v>
      </c>
      <c r="Q3280">
        <v>853.66154943935726</v>
      </c>
      <c r="R3280">
        <v>1683.4303979471226</v>
      </c>
      <c r="S3280">
        <v>3034.5406219945621</v>
      </c>
      <c r="T3280">
        <v>5682.4059540571106</v>
      </c>
      <c r="U3280">
        <v>313.87135629733581</v>
      </c>
      <c r="V3280">
        <v>3495</v>
      </c>
      <c r="W3280">
        <v>977.41261336279672</v>
      </c>
      <c r="X3280">
        <v>4515.9113012486414</v>
      </c>
      <c r="Y3280">
        <v>19584.566099999989</v>
      </c>
      <c r="Z3280">
        <v>2117.4953654801989</v>
      </c>
      <c r="AA3280">
        <v>28951.307321262349</v>
      </c>
      <c r="AB3280">
        <v>546</v>
      </c>
      <c r="AC3280">
        <v>2153.3328499999998</v>
      </c>
      <c r="AD3280">
        <v>5260.3473336507504</v>
      </c>
      <c r="AE3280">
        <v>3718.144225869939</v>
      </c>
      <c r="AF3280">
        <v>3244.000914306801</v>
      </c>
      <c r="AG3280">
        <v>21752.819479327136</v>
      </c>
      <c r="AH3280">
        <v>3731.6546814847898</v>
      </c>
      <c r="AI3280">
        <v>1382.9274508561921</v>
      </c>
      <c r="AJ3280">
        <v>18852.275582743561</v>
      </c>
      <c r="AK3280">
        <v>4487.5412653559961</v>
      </c>
      <c r="AL3280">
        <v>158290.1328125</v>
      </c>
      <c r="AM3280">
        <v>124319.9140625</v>
      </c>
      <c r="AN3280">
        <v>33970.2158203125</v>
      </c>
      <c r="AO3280" s="5" t="s">
        <v>3633</v>
      </c>
    </row>
    <row r="3281" spans="1:41" ht="15" x14ac:dyDescent="0.25">
      <c r="A3281">
        <v>2022</v>
      </c>
      <c r="B3281" s="5" t="s">
        <v>1808</v>
      </c>
      <c r="C3281" s="5" t="s">
        <v>474</v>
      </c>
      <c r="D3281" s="5" t="s">
        <v>153</v>
      </c>
      <c r="E3281" s="5" t="s">
        <v>174</v>
      </c>
      <c r="F3281" s="5" t="s">
        <v>174</v>
      </c>
      <c r="G3281" s="5" t="s">
        <v>94</v>
      </c>
      <c r="H3281" s="5" t="s">
        <v>319</v>
      </c>
      <c r="I3281">
        <v>1267.0304235747274</v>
      </c>
      <c r="J3281">
        <v>2785.6149535265004</v>
      </c>
      <c r="K3281">
        <v>287.67717310990201</v>
      </c>
      <c r="L3281">
        <v>273.26901495091522</v>
      </c>
      <c r="M3281">
        <v>1359.9396302115779</v>
      </c>
      <c r="N3281">
        <v>1065.9859107192663</v>
      </c>
      <c r="O3281">
        <v>1787.2129692969083</v>
      </c>
      <c r="P3281">
        <v>849.93840008621498</v>
      </c>
      <c r="Q3281">
        <v>692.58353388810031</v>
      </c>
      <c r="R3281">
        <v>819.45758184430281</v>
      </c>
      <c r="S3281">
        <v>1055.9584603071964</v>
      </c>
      <c r="T3281">
        <v>903.52762759867881</v>
      </c>
      <c r="U3281">
        <v>144.96598825027692</v>
      </c>
      <c r="V3281">
        <v>806.14742773526564</v>
      </c>
      <c r="W3281">
        <v>228.69288174108783</v>
      </c>
      <c r="X3281">
        <v>1466.7265154685219</v>
      </c>
      <c r="Y3281">
        <v>6871.8295676810631</v>
      </c>
      <c r="Z3281">
        <v>1695.0535488339992</v>
      </c>
      <c r="AA3281">
        <v>8985.0737090234252</v>
      </c>
      <c r="AB3281">
        <v>110.43115448428297</v>
      </c>
      <c r="AC3281">
        <v>1266.9465178105918</v>
      </c>
      <c r="AD3281">
        <v>2838.3475863621393</v>
      </c>
      <c r="AE3281">
        <v>1505.8793793311313</v>
      </c>
      <c r="AF3281">
        <v>2247.3297201068667</v>
      </c>
      <c r="AG3281">
        <v>8287.7180552597492</v>
      </c>
      <c r="AH3281">
        <v>2248.7774433081386</v>
      </c>
      <c r="AI3281">
        <v>637.48893725017899</v>
      </c>
      <c r="AJ3281">
        <v>5580.5659730670086</v>
      </c>
      <c r="AK3281">
        <v>498.18509562297055</v>
      </c>
      <c r="AL3281">
        <v>58568.34765625</v>
      </c>
      <c r="AM3281">
        <v>45145.390625</v>
      </c>
      <c r="AN3281">
        <v>13422.9658203125</v>
      </c>
      <c r="AO3281" s="5" t="s">
        <v>3635</v>
      </c>
    </row>
    <row r="3282" spans="1:41" ht="15" x14ac:dyDescent="0.25">
      <c r="A3282">
        <v>2022</v>
      </c>
      <c r="B3282" s="5" t="s">
        <v>803</v>
      </c>
      <c r="C3282" s="5" t="s">
        <v>474</v>
      </c>
      <c r="D3282" s="5" t="s">
        <v>153</v>
      </c>
      <c r="E3282" s="5" t="s">
        <v>174</v>
      </c>
      <c r="F3282" s="5" t="s">
        <v>174</v>
      </c>
      <c r="G3282" s="5" t="s">
        <v>94</v>
      </c>
      <c r="H3282" s="5" t="s">
        <v>319</v>
      </c>
      <c r="I3282">
        <v>1264.4444975943679</v>
      </c>
      <c r="J3282">
        <v>3174.02</v>
      </c>
      <c r="K3282">
        <v>265.11811999999998</v>
      </c>
      <c r="L3282">
        <v>258</v>
      </c>
      <c r="M3282">
        <v>1300</v>
      </c>
      <c r="N3282">
        <v>1137.9192459000001</v>
      </c>
      <c r="O3282">
        <v>1439.2159999999999</v>
      </c>
      <c r="P3282">
        <v>1067</v>
      </c>
      <c r="Q3282">
        <v>699.53780462263808</v>
      </c>
      <c r="R3282">
        <v>831.33528250000006</v>
      </c>
      <c r="S3282">
        <v>1101.4690807960289</v>
      </c>
      <c r="T3282">
        <v>800</v>
      </c>
      <c r="U3282">
        <v>120</v>
      </c>
      <c r="V3282">
        <v>1053</v>
      </c>
      <c r="W3282">
        <v>273</v>
      </c>
      <c r="X3282">
        <v>1097.0588235294119</v>
      </c>
      <c r="Y3282">
        <v>8380</v>
      </c>
      <c r="Z3282">
        <v>1023.14728</v>
      </c>
      <c r="AA3282">
        <v>7396.3244700000014</v>
      </c>
      <c r="AB3282">
        <v>87</v>
      </c>
      <c r="AC3282">
        <v>1251.655</v>
      </c>
      <c r="AD3282">
        <v>2866.848413520001</v>
      </c>
      <c r="AE3282">
        <v>1200</v>
      </c>
      <c r="AF3282">
        <v>2273.125209905797</v>
      </c>
      <c r="AG3282">
        <v>9151.968362497686</v>
      </c>
      <c r="AH3282">
        <v>2240</v>
      </c>
      <c r="AI3282">
        <v>635</v>
      </c>
      <c r="AJ3282">
        <v>4091</v>
      </c>
      <c r="AK3282">
        <v>496.24004000000002</v>
      </c>
      <c r="AL3282">
        <v>56973.421875</v>
      </c>
      <c r="AM3282">
        <v>44372.4765625</v>
      </c>
      <c r="AN3282">
        <v>12600.9501953125</v>
      </c>
      <c r="AO3282" s="5" t="s">
        <v>1447</v>
      </c>
    </row>
    <row r="3283" spans="1:41" ht="15" x14ac:dyDescent="0.25">
      <c r="A3283">
        <v>2022</v>
      </c>
      <c r="B3283" s="5" t="s">
        <v>1806</v>
      </c>
      <c r="C3283" s="5" t="s">
        <v>474</v>
      </c>
      <c r="D3283" s="5" t="s">
        <v>153</v>
      </c>
      <c r="E3283" s="5" t="s">
        <v>174</v>
      </c>
      <c r="F3283" s="5" t="s">
        <v>174</v>
      </c>
      <c r="G3283" s="5" t="s">
        <v>94</v>
      </c>
      <c r="H3283" s="5" t="s">
        <v>319</v>
      </c>
      <c r="I3283">
        <v>1302.765441864492</v>
      </c>
      <c r="J3283">
        <v>5158.0612778573113</v>
      </c>
      <c r="K3283">
        <v>250.20973584664404</v>
      </c>
      <c r="L3283">
        <v>271.74418032524864</v>
      </c>
      <c r="M3283">
        <v>1218.9762832065583</v>
      </c>
      <c r="N3283">
        <v>985.45719733042995</v>
      </c>
      <c r="O3283">
        <v>1517.6656108730867</v>
      </c>
      <c r="P3283">
        <v>692.17857252657677</v>
      </c>
      <c r="Q3283">
        <v>592.30899718296814</v>
      </c>
      <c r="R3283">
        <v>716.80987521115208</v>
      </c>
      <c r="S3283">
        <v>824.46158860943365</v>
      </c>
      <c r="T3283">
        <v>984.43174759335352</v>
      </c>
      <c r="U3283">
        <v>154.11355794369285</v>
      </c>
      <c r="V3283">
        <v>762.93460438484897</v>
      </c>
      <c r="W3283">
        <v>267.05787502680943</v>
      </c>
      <c r="X3283">
        <v>1310.5247639836518</v>
      </c>
      <c r="Y3283">
        <v>7077.6540853013812</v>
      </c>
      <c r="Z3283">
        <v>1320.7792613544161</v>
      </c>
      <c r="AA3283">
        <v>8899.9644254944196</v>
      </c>
      <c r="AB3283">
        <v>89.214127125647664</v>
      </c>
      <c r="AC3283">
        <v>1322.5481621508727</v>
      </c>
      <c r="AD3283">
        <v>2638.1673604283205</v>
      </c>
      <c r="AE3283">
        <v>1109.9467954115062</v>
      </c>
      <c r="AF3283">
        <v>2349.0531136616978</v>
      </c>
      <c r="AG3283">
        <v>7108.0662789104581</v>
      </c>
      <c r="AH3283">
        <v>2684.6274116660411</v>
      </c>
      <c r="AI3283">
        <v>586.55724960770647</v>
      </c>
      <c r="AJ3283">
        <v>4435.3954661285698</v>
      </c>
      <c r="AK3283">
        <v>496.31767274498242</v>
      </c>
      <c r="AL3283">
        <v>57127.9921875</v>
      </c>
      <c r="AM3283">
        <v>44259.77734375</v>
      </c>
      <c r="AN3283">
        <v>12868.2119140625</v>
      </c>
      <c r="AO3283" s="5" t="s">
        <v>3634</v>
      </c>
    </row>
    <row r="3284" spans="1:41" ht="15" x14ac:dyDescent="0.25">
      <c r="A3284">
        <v>2022</v>
      </c>
      <c r="B3284" s="5" t="s">
        <v>1807</v>
      </c>
      <c r="C3284" s="5" t="s">
        <v>474</v>
      </c>
      <c r="D3284" s="5" t="s">
        <v>153</v>
      </c>
      <c r="E3284" s="5" t="s">
        <v>174</v>
      </c>
      <c r="F3284" s="5" t="s">
        <v>174</v>
      </c>
      <c r="G3284" s="5" t="s">
        <v>94</v>
      </c>
      <c r="H3284" s="5" t="s">
        <v>319</v>
      </c>
      <c r="I3284">
        <v>1640.4597766018983</v>
      </c>
      <c r="J3284">
        <v>2796.6002534179288</v>
      </c>
      <c r="K3284">
        <v>246.09799549755476</v>
      </c>
      <c r="L3284">
        <v>319.07183874325096</v>
      </c>
      <c r="M3284">
        <v>1558.2698013300699</v>
      </c>
      <c r="N3284">
        <v>1068.9409865783359</v>
      </c>
      <c r="O3284">
        <v>1448.6223831820398</v>
      </c>
      <c r="P3284">
        <v>713.00168707612147</v>
      </c>
      <c r="Q3284">
        <v>720.20713087041361</v>
      </c>
      <c r="R3284">
        <v>564.30576354463051</v>
      </c>
      <c r="S3284">
        <v>1014.2947034588858</v>
      </c>
      <c r="T3284">
        <v>1006.5357689061544</v>
      </c>
      <c r="U3284">
        <v>145.3437650300487</v>
      </c>
      <c r="V3284">
        <v>761.9475770619589</v>
      </c>
      <c r="W3284">
        <v>258.77028082808323</v>
      </c>
      <c r="X3284">
        <v>1548.0520125776654</v>
      </c>
      <c r="Y3284">
        <v>7322.5477187922734</v>
      </c>
      <c r="Z3284">
        <v>1668.8363048464041</v>
      </c>
      <c r="AA3284">
        <v>8866.4164936795678</v>
      </c>
      <c r="AB3284">
        <v>109.71239881077084</v>
      </c>
      <c r="AC3284">
        <v>1270.2481403595668</v>
      </c>
      <c r="AD3284">
        <v>3021.869354038191</v>
      </c>
      <c r="AE3284">
        <v>1539.9997264264164</v>
      </c>
      <c r="AF3284">
        <v>2157.585759678358</v>
      </c>
      <c r="AG3284">
        <v>7369.8548999308623</v>
      </c>
      <c r="AH3284">
        <v>2765.6824890818943</v>
      </c>
      <c r="AI3284">
        <v>575.73845981432032</v>
      </c>
      <c r="AJ3284">
        <v>4020.9034867965443</v>
      </c>
      <c r="AK3284">
        <v>550.81146235385472</v>
      </c>
      <c r="AL3284">
        <v>57050.734375</v>
      </c>
      <c r="AM3284">
        <v>42946.26953125</v>
      </c>
      <c r="AN3284">
        <v>14104.4580078125</v>
      </c>
      <c r="AO3284" s="5" t="s">
        <v>3636</v>
      </c>
    </row>
    <row r="3285" spans="1:41" ht="15" x14ac:dyDescent="0.25">
      <c r="A3285">
        <v>2022</v>
      </c>
      <c r="B3285" s="5" t="s">
        <v>1807</v>
      </c>
      <c r="C3285" s="5" t="s">
        <v>474</v>
      </c>
      <c r="D3285" s="5" t="s">
        <v>153</v>
      </c>
      <c r="E3285" s="5" t="s">
        <v>174</v>
      </c>
      <c r="F3285" s="5" t="s">
        <v>174</v>
      </c>
      <c r="G3285" s="5" t="s">
        <v>97</v>
      </c>
      <c r="H3285" s="5" t="s">
        <v>319</v>
      </c>
      <c r="I3285">
        <v>1895.125267346154</v>
      </c>
      <c r="J3285">
        <v>3329.5</v>
      </c>
      <c r="K3285">
        <v>292.91457140044213</v>
      </c>
      <c r="L3285">
        <v>370.69979999999998</v>
      </c>
      <c r="M3285">
        <v>1819.0779435018201</v>
      </c>
      <c r="N3285">
        <v>1294</v>
      </c>
      <c r="O3285">
        <v>1835.2</v>
      </c>
      <c r="P3285">
        <v>840.57879455997977</v>
      </c>
      <c r="Q3285">
        <v>922.84736409662912</v>
      </c>
      <c r="R3285">
        <v>689.65776922045882</v>
      </c>
      <c r="S3285">
        <v>1299.680541031224</v>
      </c>
      <c r="T3285">
        <v>1316.8090369634031</v>
      </c>
      <c r="U3285">
        <v>169.18761461672719</v>
      </c>
      <c r="V3285">
        <v>887</v>
      </c>
      <c r="W3285">
        <v>295.31559829595341</v>
      </c>
      <c r="X3285">
        <v>1951.8098244292689</v>
      </c>
      <c r="Y3285">
        <v>9225.4274999999998</v>
      </c>
      <c r="Z3285">
        <v>2138.8200000000002</v>
      </c>
      <c r="AA3285">
        <v>10499.79331636944</v>
      </c>
      <c r="AB3285">
        <v>109</v>
      </c>
      <c r="AC3285">
        <v>1561.4221433619509</v>
      </c>
      <c r="AD3285">
        <v>4065.7197782540652</v>
      </c>
      <c r="AE3285">
        <v>1757.489071503398</v>
      </c>
      <c r="AF3285">
        <v>2506.6161560340429</v>
      </c>
      <c r="AG3285">
        <v>9032</v>
      </c>
      <c r="AH3285">
        <v>3649.8106008544851</v>
      </c>
      <c r="AI3285">
        <v>657.04820189538816</v>
      </c>
      <c r="AJ3285">
        <v>5272.7291728443097</v>
      </c>
      <c r="AK3285">
        <v>739.00989855416037</v>
      </c>
      <c r="AL3285">
        <v>70424.2890625</v>
      </c>
      <c r="AM3285">
        <v>52392.89453125</v>
      </c>
      <c r="AN3285">
        <v>18031.396484375</v>
      </c>
      <c r="AO3285" s="5" t="s">
        <v>3639</v>
      </c>
    </row>
    <row r="3286" spans="1:41" ht="15" x14ac:dyDescent="0.25">
      <c r="A3286">
        <v>2022</v>
      </c>
      <c r="B3286" s="5" t="s">
        <v>803</v>
      </c>
      <c r="C3286" s="5" t="s">
        <v>474</v>
      </c>
      <c r="D3286" s="5" t="s">
        <v>153</v>
      </c>
      <c r="E3286" s="5" t="s">
        <v>174</v>
      </c>
      <c r="F3286" s="5" t="s">
        <v>174</v>
      </c>
      <c r="G3286" s="5" t="s">
        <v>97</v>
      </c>
      <c r="H3286" s="5" t="s">
        <v>319</v>
      </c>
      <c r="I3286">
        <v>1382.598318523897</v>
      </c>
      <c r="J3286">
        <v>3573.9465199999981</v>
      </c>
      <c r="K3286">
        <v>288.42049164935088</v>
      </c>
      <c r="L3286">
        <v>289.12563993398408</v>
      </c>
      <c r="M3286">
        <v>1435.3</v>
      </c>
      <c r="N3286">
        <v>1256.7561081571459</v>
      </c>
      <c r="O3286">
        <v>1724.2</v>
      </c>
      <c r="P3286">
        <v>1209.880903</v>
      </c>
      <c r="Q3286">
        <v>771.59019849876961</v>
      </c>
      <c r="R3286">
        <v>898.22255551025705</v>
      </c>
      <c r="S3286">
        <v>1194.7899305223921</v>
      </c>
      <c r="T3286">
        <v>822.6781167157751</v>
      </c>
      <c r="U3286">
        <v>124.8724812</v>
      </c>
      <c r="V3286">
        <v>26</v>
      </c>
      <c r="W3286">
        <v>302.89447911152439</v>
      </c>
      <c r="X3286">
        <v>1235.4664187808</v>
      </c>
      <c r="Y3286">
        <v>9293.6678499999962</v>
      </c>
      <c r="Z3286">
        <v>1132.9608158317051</v>
      </c>
      <c r="AA3286">
        <v>8314.1820608410744</v>
      </c>
      <c r="AB3286">
        <v>87</v>
      </c>
      <c r="AC3286">
        <v>1387.7551599999999</v>
      </c>
      <c r="AD3286">
        <v>3174.5448391823402</v>
      </c>
      <c r="AE3286">
        <v>1324.8969638399999</v>
      </c>
      <c r="AF3286">
        <v>2547.3596161398659</v>
      </c>
      <c r="AG3286">
        <v>10387.66701264945</v>
      </c>
      <c r="AH3286">
        <v>2530.0323405239569</v>
      </c>
      <c r="AI3286">
        <v>701.09131003200014</v>
      </c>
      <c r="AJ3286">
        <v>4607.1304572090239</v>
      </c>
      <c r="AK3286">
        <v>547.8891019432001</v>
      </c>
      <c r="AL3286">
        <v>62572.9140625</v>
      </c>
      <c r="AM3286">
        <v>48528.61328125</v>
      </c>
      <c r="AN3286">
        <v>14044.306640625</v>
      </c>
      <c r="AO3286" s="5" t="s">
        <v>1448</v>
      </c>
    </row>
    <row r="3287" spans="1:41" ht="15" x14ac:dyDescent="0.25">
      <c r="A3287">
        <v>2022</v>
      </c>
      <c r="B3287" s="5" t="s">
        <v>1806</v>
      </c>
      <c r="C3287" s="5" t="s">
        <v>474</v>
      </c>
      <c r="D3287" s="5" t="s">
        <v>153</v>
      </c>
      <c r="E3287" s="5" t="s">
        <v>174</v>
      </c>
      <c r="F3287" s="5" t="s">
        <v>174</v>
      </c>
      <c r="G3287" s="5" t="s">
        <v>97</v>
      </c>
      <c r="H3287" s="5" t="s">
        <v>319</v>
      </c>
      <c r="I3287">
        <v>1512.4205353414679</v>
      </c>
      <c r="J3287">
        <v>4921.7689645637493</v>
      </c>
      <c r="K3287">
        <v>310</v>
      </c>
      <c r="L3287">
        <v>316.69953068491242</v>
      </c>
      <c r="M3287">
        <v>1426.4682967478029</v>
      </c>
      <c r="N3287">
        <v>1200.1573141197059</v>
      </c>
      <c r="O3287">
        <v>1835.2</v>
      </c>
      <c r="P3287">
        <v>818.77500000000009</v>
      </c>
      <c r="Q3287">
        <v>707.91077325032859</v>
      </c>
      <c r="R3287">
        <v>841.53543109461032</v>
      </c>
      <c r="S3287">
        <v>979.59592959797385</v>
      </c>
      <c r="T3287">
        <v>1198.908451149759</v>
      </c>
      <c r="U3287">
        <v>127</v>
      </c>
      <c r="V3287">
        <v>906</v>
      </c>
      <c r="W3287">
        <v>305.73090591319328</v>
      </c>
      <c r="X3287">
        <v>1667.329273701612</v>
      </c>
      <c r="Y3287">
        <v>10014</v>
      </c>
      <c r="Z3287">
        <v>1574.7088000000001</v>
      </c>
      <c r="AA3287">
        <v>10563.521170237311</v>
      </c>
      <c r="AB3287">
        <v>87</v>
      </c>
      <c r="AC3287">
        <v>1603.632254875683</v>
      </c>
      <c r="AD3287">
        <v>3128.3946879999999</v>
      </c>
      <c r="AE3287">
        <v>1325.4118770643679</v>
      </c>
      <c r="AF3287">
        <v>2737.6631130063961</v>
      </c>
      <c r="AG3287">
        <v>8478.8359698459444</v>
      </c>
      <c r="AH3287">
        <v>3148.145</v>
      </c>
      <c r="AI3287">
        <v>670.18916593329595</v>
      </c>
      <c r="AJ3287">
        <v>5284.3043178314174</v>
      </c>
      <c r="AK3287">
        <v>557</v>
      </c>
      <c r="AL3287">
        <v>68248.3046875</v>
      </c>
      <c r="AM3287">
        <v>52934.34375</v>
      </c>
      <c r="AN3287">
        <v>15313.9619140625</v>
      </c>
      <c r="AO3287" s="5" t="s">
        <v>3638</v>
      </c>
    </row>
    <row r="3288" spans="1:41" ht="15" x14ac:dyDescent="0.25">
      <c r="A3288">
        <v>2022</v>
      </c>
      <c r="B3288" s="5" t="s">
        <v>1808</v>
      </c>
      <c r="C3288" s="5" t="s">
        <v>474</v>
      </c>
      <c r="D3288" s="5" t="s">
        <v>153</v>
      </c>
      <c r="E3288" s="5" t="s">
        <v>174</v>
      </c>
      <c r="F3288" s="5" t="s">
        <v>174</v>
      </c>
      <c r="G3288" s="5" t="s">
        <v>97</v>
      </c>
      <c r="H3288" s="5" t="s">
        <v>319</v>
      </c>
      <c r="I3288">
        <v>1449.737317622021</v>
      </c>
      <c r="J3288">
        <v>3187.3</v>
      </c>
      <c r="K3288">
        <v>331.40599954558382</v>
      </c>
      <c r="L3288">
        <v>308.48663468128859</v>
      </c>
      <c r="M3288">
        <v>1557.8245471140931</v>
      </c>
      <c r="N3288">
        <v>1208.5996883597311</v>
      </c>
      <c r="O3288">
        <v>1780.2351839999999</v>
      </c>
      <c r="P3288">
        <v>953.4316273972878</v>
      </c>
      <c r="Q3288">
        <v>784.29425764575024</v>
      </c>
      <c r="R3288">
        <v>968.41195095199532</v>
      </c>
      <c r="S3288">
        <v>1185.6843455921251</v>
      </c>
      <c r="T3288">
        <v>998.86042161160117</v>
      </c>
      <c r="U3288">
        <v>165.87021040855609</v>
      </c>
      <c r="V3288">
        <v>929</v>
      </c>
      <c r="W3288">
        <v>257.54707042525922</v>
      </c>
      <c r="X3288">
        <v>1645.3232945447039</v>
      </c>
      <c r="Y3288">
        <v>7965.3211500000016</v>
      </c>
      <c r="Z3288">
        <v>1920.1217116535031</v>
      </c>
      <c r="AA3288">
        <v>10309.81864559848</v>
      </c>
      <c r="AB3288">
        <v>110</v>
      </c>
      <c r="AC3288">
        <v>1420.3545200000001</v>
      </c>
      <c r="AD3288">
        <v>3220.6347547788168</v>
      </c>
      <c r="AE3288">
        <v>1718.1812504020049</v>
      </c>
      <c r="AF3288">
        <v>2571.396629173224</v>
      </c>
      <c r="AG3288">
        <v>9956.6090719638651</v>
      </c>
      <c r="AH3288">
        <v>2581.895213741288</v>
      </c>
      <c r="AI3288">
        <v>715.11313623264016</v>
      </c>
      <c r="AJ3288">
        <v>6401.4885881216496</v>
      </c>
      <c r="AK3288">
        <v>582.25665992135919</v>
      </c>
      <c r="AL3288">
        <v>67185.203125</v>
      </c>
      <c r="AM3288">
        <v>52218.42578125</v>
      </c>
      <c r="AN3288">
        <v>14966.78125</v>
      </c>
      <c r="AO3288" s="5" t="s">
        <v>3637</v>
      </c>
    </row>
    <row r="3289" spans="1:41" ht="15" x14ac:dyDescent="0.25">
      <c r="A3289">
        <v>2022</v>
      </c>
      <c r="B3289" s="5" t="s">
        <v>803</v>
      </c>
      <c r="C3289" s="5" t="s">
        <v>474</v>
      </c>
      <c r="D3289" s="5" t="s">
        <v>153</v>
      </c>
      <c r="E3289" s="5" t="s">
        <v>177</v>
      </c>
      <c r="F3289" s="5" t="s">
        <v>177</v>
      </c>
      <c r="G3289" s="5" t="s">
        <v>94</v>
      </c>
      <c r="H3289" s="5" t="s">
        <v>319</v>
      </c>
      <c r="I3289">
        <v>6064.849387164677</v>
      </c>
      <c r="J3289">
        <v>3160.2366527865561</v>
      </c>
      <c r="K3289">
        <v>150.875</v>
      </c>
      <c r="L3289">
        <v>292.33623999999998</v>
      </c>
      <c r="M3289">
        <v>2278.6395614394551</v>
      </c>
      <c r="N3289">
        <v>1601.699507510823</v>
      </c>
      <c r="O3289">
        <v>1890</v>
      </c>
      <c r="P3289">
        <v>4153.5</v>
      </c>
      <c r="Q3289">
        <v>732.68756121449564</v>
      </c>
      <c r="R3289">
        <v>1970</v>
      </c>
      <c r="S3289">
        <v>2986.9570925130829</v>
      </c>
      <c r="T3289">
        <v>2400</v>
      </c>
      <c r="U3289">
        <v>250</v>
      </c>
      <c r="V3289">
        <v>2135</v>
      </c>
      <c r="W3289">
        <v>1935</v>
      </c>
      <c r="X3289">
        <v>2865.6862745098042</v>
      </c>
      <c r="Y3289">
        <v>17050</v>
      </c>
      <c r="Z3289">
        <v>941.16200000000003</v>
      </c>
      <c r="AA3289">
        <v>15301.4797741478</v>
      </c>
      <c r="AB3289">
        <v>784</v>
      </c>
      <c r="AC3289">
        <v>2123.8560000000002</v>
      </c>
      <c r="AD3289">
        <v>1789.7670000000001</v>
      </c>
      <c r="AE3289">
        <v>5258</v>
      </c>
      <c r="AF3289">
        <v>6891</v>
      </c>
      <c r="AG3289">
        <v>42201.644430632397</v>
      </c>
      <c r="AH3289">
        <v>3648.097048342725</v>
      </c>
      <c r="AI3289">
        <v>1160</v>
      </c>
      <c r="AJ3289">
        <v>4363.7206366781384</v>
      </c>
      <c r="AK3289">
        <v>2248.5050000000001</v>
      </c>
      <c r="AL3289">
        <v>138628.6875</v>
      </c>
      <c r="AM3289">
        <v>114491.1640625</v>
      </c>
      <c r="AN3289">
        <v>24137.529296875</v>
      </c>
      <c r="AO3289" s="5" t="s">
        <v>1449</v>
      </c>
    </row>
    <row r="3290" spans="1:41" ht="15" x14ac:dyDescent="0.25">
      <c r="A3290">
        <v>2022</v>
      </c>
      <c r="B3290" s="5" t="s">
        <v>1808</v>
      </c>
      <c r="C3290" s="5" t="s">
        <v>474</v>
      </c>
      <c r="D3290" s="5" t="s">
        <v>153</v>
      </c>
      <c r="E3290" s="5" t="s">
        <v>177</v>
      </c>
      <c r="F3290" s="5" t="s">
        <v>177</v>
      </c>
      <c r="G3290" s="5" t="s">
        <v>94</v>
      </c>
      <c r="H3290" s="5" t="s">
        <v>319</v>
      </c>
      <c r="I3290">
        <v>2998.707804041393</v>
      </c>
      <c r="J3290">
        <v>4015.245939106554</v>
      </c>
      <c r="K3290">
        <v>180.29873730339912</v>
      </c>
      <c r="L3290">
        <v>376.48213210863497</v>
      </c>
      <c r="M3290">
        <v>1896.6003779500406</v>
      </c>
      <c r="N3290">
        <v>1463.9217171228436</v>
      </c>
      <c r="O3290">
        <v>2447.5559512061991</v>
      </c>
      <c r="P3290">
        <v>3564.3492282645111</v>
      </c>
      <c r="Q3290">
        <v>1280.31671885988</v>
      </c>
      <c r="R3290">
        <v>2340.1365554805784</v>
      </c>
      <c r="S3290">
        <v>4157.6542959673889</v>
      </c>
      <c r="T3290">
        <v>1932.5452034749519</v>
      </c>
      <c r="U3290">
        <v>258.5092934518442</v>
      </c>
      <c r="V3290">
        <v>2458.5990666546272</v>
      </c>
      <c r="W3290">
        <v>1942.5843993371595</v>
      </c>
      <c r="X3290">
        <v>2646.0107750103175</v>
      </c>
      <c r="Y3290">
        <v>16824.68834547362</v>
      </c>
      <c r="Z3290">
        <v>837.58691238217034</v>
      </c>
      <c r="AA3290">
        <v>9988.9209443950731</v>
      </c>
      <c r="AB3290">
        <v>787.07295559707131</v>
      </c>
      <c r="AC3290">
        <v>3126.205591491429</v>
      </c>
      <c r="AD3290">
        <v>1673.05508058737</v>
      </c>
      <c r="AE3290">
        <v>4632.8513928794928</v>
      </c>
      <c r="AF3290">
        <v>6719.2337905755085</v>
      </c>
      <c r="AG3290">
        <v>41967.10526812762</v>
      </c>
      <c r="AH3290">
        <v>3751.3255603239081</v>
      </c>
      <c r="AI3290">
        <v>1164.5467200160749</v>
      </c>
      <c r="AJ3290">
        <v>4426.6455349101425</v>
      </c>
      <c r="AK3290">
        <v>2285.7472040578964</v>
      </c>
      <c r="AL3290">
        <v>132144.515625</v>
      </c>
      <c r="AM3290">
        <v>107279.5078125</v>
      </c>
      <c r="AN3290">
        <v>24864.998046875</v>
      </c>
      <c r="AO3290" s="5" t="s">
        <v>3640</v>
      </c>
    </row>
    <row r="3291" spans="1:41" ht="15" x14ac:dyDescent="0.25">
      <c r="A3291">
        <v>2022</v>
      </c>
      <c r="B3291" s="5" t="s">
        <v>1806</v>
      </c>
      <c r="C3291" s="5" t="s">
        <v>474</v>
      </c>
      <c r="D3291" s="5" t="s">
        <v>153</v>
      </c>
      <c r="E3291" s="5" t="s">
        <v>177</v>
      </c>
      <c r="F3291" s="5" t="s">
        <v>177</v>
      </c>
      <c r="G3291" s="5" t="s">
        <v>94</v>
      </c>
      <c r="H3291" s="5" t="s">
        <v>319</v>
      </c>
      <c r="I3291">
        <v>6174.0307977408474</v>
      </c>
      <c r="J3291">
        <v>574.25185276278955</v>
      </c>
      <c r="K3291">
        <v>0</v>
      </c>
      <c r="L3291">
        <v>165.81522248525548</v>
      </c>
      <c r="M3291">
        <v>2200.7289606867912</v>
      </c>
      <c r="N3291">
        <v>2187.2842891839823</v>
      </c>
      <c r="O3291">
        <v>1989.3724899282354</v>
      </c>
      <c r="P3291">
        <v>3589.0740797674348</v>
      </c>
      <c r="Q3291">
        <v>1422.9705225824484</v>
      </c>
      <c r="R3291">
        <v>2286.7502108952217</v>
      </c>
      <c r="S3291">
        <v>2068.3321196831189</v>
      </c>
      <c r="T3291">
        <v>2645.6603216571375</v>
      </c>
      <c r="U3291">
        <v>276.67630874930683</v>
      </c>
      <c r="V3291">
        <v>3172.7414865144124</v>
      </c>
      <c r="W3291">
        <v>1133.121959469433</v>
      </c>
      <c r="X3291">
        <v>4742.5061890198795</v>
      </c>
      <c r="Y3291">
        <v>16919.920661760763</v>
      </c>
      <c r="Z3291">
        <v>1374.337587540638</v>
      </c>
      <c r="AA3291">
        <v>16464.244091372449</v>
      </c>
      <c r="AB3291">
        <v>803.95259386790542</v>
      </c>
      <c r="AC3291">
        <v>2868.6894211440544</v>
      </c>
      <c r="AD3291">
        <v>2083.9020811973355</v>
      </c>
      <c r="AE3291">
        <v>3718.0465058230097</v>
      </c>
      <c r="AF3291">
        <v>8111.1510682038206</v>
      </c>
      <c r="AG3291">
        <v>43239.846651257722</v>
      </c>
      <c r="AH3291">
        <v>7062.8272687308254</v>
      </c>
      <c r="AI3291">
        <v>1180.2926473749478</v>
      </c>
      <c r="AJ3291">
        <v>4748.8958146118484</v>
      </c>
      <c r="AK3291">
        <v>1658.1522248525548</v>
      </c>
      <c r="AL3291">
        <v>144863.5625</v>
      </c>
      <c r="AM3291">
        <v>117294.71875</v>
      </c>
      <c r="AN3291">
        <v>27568.849609375</v>
      </c>
      <c r="AO3291" s="5" t="s">
        <v>3642</v>
      </c>
    </row>
    <row r="3292" spans="1:41" ht="15" x14ac:dyDescent="0.25">
      <c r="A3292">
        <v>2022</v>
      </c>
      <c r="B3292" s="5" t="s">
        <v>1807</v>
      </c>
      <c r="C3292" s="5" t="s">
        <v>474</v>
      </c>
      <c r="D3292" s="5" t="s">
        <v>153</v>
      </c>
      <c r="E3292" s="5" t="s">
        <v>177</v>
      </c>
      <c r="F3292" s="5" t="s">
        <v>177</v>
      </c>
      <c r="G3292" s="5" t="s">
        <v>94</v>
      </c>
      <c r="H3292" s="5" t="s">
        <v>319</v>
      </c>
      <c r="I3292">
        <v>4382.438257450086</v>
      </c>
      <c r="J3292">
        <v>4947.0271794733872</v>
      </c>
      <c r="K3292">
        <v>701.9589975764585</v>
      </c>
      <c r="L3292">
        <v>162.75683383212515</v>
      </c>
      <c r="M3292">
        <v>1855.0273825967233</v>
      </c>
      <c r="N3292">
        <v>3041.7510936343988</v>
      </c>
      <c r="O3292">
        <v>1932.5486762998164</v>
      </c>
      <c r="P3292">
        <v>2415.6858453747705</v>
      </c>
      <c r="Q3292">
        <v>897.8299058642898</v>
      </c>
      <c r="R3292">
        <v>2498.6193600537931</v>
      </c>
      <c r="S3292">
        <v>2504.3129369401572</v>
      </c>
      <c r="T3292">
        <v>2717.6465760466172</v>
      </c>
      <c r="U3292">
        <v>283.05810971608105</v>
      </c>
      <c r="V3292">
        <v>2842.4570113909799</v>
      </c>
      <c r="W3292">
        <v>2021.093627890491</v>
      </c>
      <c r="X3292">
        <v>2793.8696731094142</v>
      </c>
      <c r="Y3292">
        <v>16029.082119830509</v>
      </c>
      <c r="Z3292">
        <v>2038.2349320349626</v>
      </c>
      <c r="AA3292">
        <v>12065.116178838218</v>
      </c>
      <c r="AB3292">
        <v>789.12404282242505</v>
      </c>
      <c r="AC3292">
        <v>2429.7773461394568</v>
      </c>
      <c r="AD3292">
        <v>1662.7970902329671</v>
      </c>
      <c r="AE3292">
        <v>4825.7336661949266</v>
      </c>
      <c r="AF3292">
        <v>7138.3516730824467</v>
      </c>
      <c r="AG3292">
        <v>43621.247152854921</v>
      </c>
      <c r="AH3292">
        <v>5996.2181029051162</v>
      </c>
      <c r="AI3292">
        <v>1158.5226700109838</v>
      </c>
      <c r="AJ3292">
        <v>4729.675630360879</v>
      </c>
      <c r="AK3292">
        <v>2262.6589915135078</v>
      </c>
      <c r="AL3292">
        <v>140744.609375</v>
      </c>
      <c r="AM3292">
        <v>114348.84375</v>
      </c>
      <c r="AN3292">
        <v>26395.78125</v>
      </c>
      <c r="AO3292" s="5" t="s">
        <v>3641</v>
      </c>
    </row>
    <row r="3293" spans="1:41" ht="15" x14ac:dyDescent="0.25">
      <c r="A3293">
        <v>2022</v>
      </c>
      <c r="B3293" s="5" t="s">
        <v>1806</v>
      </c>
      <c r="C3293" s="5" t="s">
        <v>474</v>
      </c>
      <c r="D3293" s="5" t="s">
        <v>153</v>
      </c>
      <c r="E3293" s="5" t="s">
        <v>177</v>
      </c>
      <c r="F3293" s="5" t="s">
        <v>177</v>
      </c>
      <c r="G3293" s="5" t="s">
        <v>97</v>
      </c>
      <c r="H3293" s="5" t="s">
        <v>319</v>
      </c>
      <c r="I3293">
        <v>7167.6225545021734</v>
      </c>
      <c r="J3293">
        <v>585</v>
      </c>
      <c r="K3293"/>
      <c r="L3293">
        <v>193.24646834622769</v>
      </c>
      <c r="M3293">
        <v>2575.3331999999982</v>
      </c>
      <c r="N3293">
        <v>2663.824714898371</v>
      </c>
      <c r="O3293">
        <v>2438</v>
      </c>
      <c r="P3293">
        <v>4245.5</v>
      </c>
      <c r="Q3293">
        <v>1700.6936712842009</v>
      </c>
      <c r="R3293">
        <v>2684.6467816372269</v>
      </c>
      <c r="S3293">
        <v>2457.5186442775039</v>
      </c>
      <c r="T3293">
        <v>3222.0664624649771</v>
      </c>
      <c r="U3293">
        <v>228</v>
      </c>
      <c r="V3293">
        <v>3770</v>
      </c>
      <c r="W3293">
        <v>1297.2109627695679</v>
      </c>
      <c r="X3293">
        <v>6034.3229666421812</v>
      </c>
      <c r="Y3293">
        <v>20072</v>
      </c>
      <c r="Z3293">
        <v>1672.0698365032949</v>
      </c>
      <c r="AA3293">
        <v>19541.695078349221</v>
      </c>
      <c r="AB3293">
        <v>784</v>
      </c>
      <c r="AC3293">
        <v>3478.378343126431</v>
      </c>
      <c r="AD3293">
        <v>2471.1351898734169</v>
      </c>
      <c r="AE3293">
        <v>4439.8010955727696</v>
      </c>
      <c r="AF3293">
        <v>9453</v>
      </c>
      <c r="AG3293">
        <v>51578.670993129337</v>
      </c>
      <c r="AH3293">
        <v>8131.4167057046279</v>
      </c>
      <c r="AI3293">
        <v>1348.579947533608</v>
      </c>
      <c r="AJ3293">
        <v>5657.806806568422</v>
      </c>
      <c r="AK3293">
        <v>1932</v>
      </c>
      <c r="AL3293">
        <v>171823.546875</v>
      </c>
      <c r="AM3293">
        <v>139131.96875</v>
      </c>
      <c r="AN3293">
        <v>32691.58203125</v>
      </c>
      <c r="AO3293" s="5" t="s">
        <v>3645</v>
      </c>
    </row>
    <row r="3294" spans="1:41" ht="15" x14ac:dyDescent="0.25">
      <c r="A3294">
        <v>2022</v>
      </c>
      <c r="B3294" s="5" t="s">
        <v>1807</v>
      </c>
      <c r="C3294" s="5" t="s">
        <v>474</v>
      </c>
      <c r="D3294" s="5" t="s">
        <v>153</v>
      </c>
      <c r="E3294" s="5" t="s">
        <v>177</v>
      </c>
      <c r="F3294" s="5" t="s">
        <v>177</v>
      </c>
      <c r="G3294" s="5" t="s">
        <v>97</v>
      </c>
      <c r="H3294" s="5" t="s">
        <v>319</v>
      </c>
      <c r="I3294">
        <v>5062.7693484090851</v>
      </c>
      <c r="J3294">
        <v>5832.6597351857454</v>
      </c>
      <c r="K3294">
        <v>835.49652040069259</v>
      </c>
      <c r="L3294">
        <v>189.09198000000001</v>
      </c>
      <c r="M3294">
        <v>2165.5039412259289</v>
      </c>
      <c r="N3294">
        <v>3682</v>
      </c>
      <c r="O3294">
        <v>2438</v>
      </c>
      <c r="P3294">
        <v>2847.923550177999</v>
      </c>
      <c r="Q3294">
        <v>1137.7695461671599</v>
      </c>
      <c r="R3294">
        <v>3053.6499275883498</v>
      </c>
      <c r="S3294">
        <v>2858</v>
      </c>
      <c r="T3294">
        <v>3114.19632715126</v>
      </c>
      <c r="U3294">
        <v>329.49419172458289</v>
      </c>
      <c r="V3294">
        <v>3308</v>
      </c>
      <c r="W3294">
        <v>2306.5263600697249</v>
      </c>
      <c r="X3294">
        <v>3516.2093812497042</v>
      </c>
      <c r="Y3294">
        <v>18932</v>
      </c>
      <c r="Z3294">
        <v>2385.8543329280001</v>
      </c>
      <c r="AA3294">
        <v>14287.75946923891</v>
      </c>
      <c r="AB3294">
        <v>784</v>
      </c>
      <c r="AC3294">
        <v>2986.7456846875998</v>
      </c>
      <c r="AD3294">
        <v>2107.1696079239332</v>
      </c>
      <c r="AE3294">
        <v>5507.2569395867713</v>
      </c>
      <c r="AF3294">
        <v>8293.115372558128</v>
      </c>
      <c r="AG3294">
        <v>53684</v>
      </c>
      <c r="AH3294">
        <v>7818.8349736681521</v>
      </c>
      <c r="AI3294">
        <v>1322.1372034643211</v>
      </c>
      <c r="AJ3294">
        <v>6202.1629606839842</v>
      </c>
      <c r="AK3294">
        <v>2749.9431583243768</v>
      </c>
      <c r="AL3294">
        <v>169738.265625</v>
      </c>
      <c r="AM3294">
        <v>137722.25</v>
      </c>
      <c r="AN3294">
        <v>32016.017578125</v>
      </c>
      <c r="AO3294" s="5" t="s">
        <v>3643</v>
      </c>
    </row>
    <row r="3295" spans="1:41" ht="15" x14ac:dyDescent="0.25">
      <c r="A3295">
        <v>2022</v>
      </c>
      <c r="B3295" s="5" t="s">
        <v>803</v>
      </c>
      <c r="C3295" s="5" t="s">
        <v>474</v>
      </c>
      <c r="D3295" s="5" t="s">
        <v>153</v>
      </c>
      <c r="E3295" s="5" t="s">
        <v>177</v>
      </c>
      <c r="F3295" s="5" t="s">
        <v>177</v>
      </c>
      <c r="G3295" s="5" t="s">
        <v>97</v>
      </c>
      <c r="H3295" s="5" t="s">
        <v>319</v>
      </c>
      <c r="I3295">
        <v>7172.8653254809751</v>
      </c>
      <c r="J3295">
        <v>3558.426471037661</v>
      </c>
      <c r="K3295">
        <v>164.1360525549737</v>
      </c>
      <c r="L3295">
        <v>327.6042731236231</v>
      </c>
      <c r="M3295">
        <v>2515.802197197369</v>
      </c>
      <c r="N3295">
        <v>1768.9705545883839</v>
      </c>
      <c r="O3295">
        <v>2294</v>
      </c>
      <c r="P3295">
        <v>4709.6910315000014</v>
      </c>
      <c r="Q3295">
        <v>808.15438001958853</v>
      </c>
      <c r="R3295">
        <v>2128.5015463724239</v>
      </c>
      <c r="S3295">
        <v>3240.0239999999999</v>
      </c>
      <c r="T3295">
        <v>2494.5723539123501</v>
      </c>
      <c r="U3295">
        <v>260.1510025</v>
      </c>
      <c r="V3295">
        <v>53</v>
      </c>
      <c r="W3295">
        <v>2146.8894398564089</v>
      </c>
      <c r="X3295">
        <v>3227.2281877536002</v>
      </c>
      <c r="Y3295">
        <v>19039</v>
      </c>
      <c r="Z3295">
        <v>1042.1761247801969</v>
      </c>
      <c r="AA3295">
        <v>17200.339054695662</v>
      </c>
      <c r="AB3295">
        <v>784</v>
      </c>
      <c r="AC3295">
        <v>2354.7959599999999</v>
      </c>
      <c r="AD3295">
        <v>1981.8611847051609</v>
      </c>
      <c r="AE3295">
        <v>5805.2568632255998</v>
      </c>
      <c r="AF3295">
        <v>7722.3441270739704</v>
      </c>
      <c r="AG3295">
        <v>47899.709916829619</v>
      </c>
      <c r="AH3295">
        <v>4108.3497976715016</v>
      </c>
      <c r="AI3295">
        <v>1280.733731712</v>
      </c>
      <c r="AJ3295">
        <v>4914.2581891936952</v>
      </c>
      <c r="AK3295">
        <v>2386.8470267438061</v>
      </c>
      <c r="AL3295">
        <v>153389.6875</v>
      </c>
      <c r="AM3295">
        <v>126765.25</v>
      </c>
      <c r="AN3295">
        <v>26624.4453125</v>
      </c>
      <c r="AO3295" s="5" t="s">
        <v>1450</v>
      </c>
    </row>
    <row r="3296" spans="1:41" ht="15" x14ac:dyDescent="0.25">
      <c r="A3296">
        <v>2022</v>
      </c>
      <c r="B3296" s="5" t="s">
        <v>1808</v>
      </c>
      <c r="C3296" s="5" t="s">
        <v>474</v>
      </c>
      <c r="D3296" s="5" t="s">
        <v>153</v>
      </c>
      <c r="E3296" s="5" t="s">
        <v>177</v>
      </c>
      <c r="F3296" s="5" t="s">
        <v>177</v>
      </c>
      <c r="G3296" s="5" t="s">
        <v>97</v>
      </c>
      <c r="H3296" s="5" t="s">
        <v>319</v>
      </c>
      <c r="I3296">
        <v>3558</v>
      </c>
      <c r="J3296">
        <v>4563.3654991660424</v>
      </c>
      <c r="K3296">
        <v>207.70533374927319</v>
      </c>
      <c r="L3296">
        <v>425.00137080191911</v>
      </c>
      <c r="M3296">
        <v>2172.5748402352019</v>
      </c>
      <c r="N3296">
        <v>1659.773654891829</v>
      </c>
      <c r="O3296">
        <v>2438</v>
      </c>
      <c r="P3296">
        <v>3998.3642167147409</v>
      </c>
      <c r="Q3296">
        <v>1449.854062992913</v>
      </c>
      <c r="R3296">
        <v>2765.5076448088939</v>
      </c>
      <c r="S3296">
        <v>4673</v>
      </c>
      <c r="T3296">
        <v>2136.4514573359252</v>
      </c>
      <c r="U3296">
        <v>295.78655941968958</v>
      </c>
      <c r="V3296">
        <v>2833</v>
      </c>
      <c r="W3296">
        <v>2187.6803392136808</v>
      </c>
      <c r="X3296">
        <v>2968.2037652057402</v>
      </c>
      <c r="Y3296">
        <v>19048</v>
      </c>
      <c r="Z3296">
        <v>948.80118505290181</v>
      </c>
      <c r="AA3296">
        <v>11461.671516229189</v>
      </c>
      <c r="AB3296">
        <v>784</v>
      </c>
      <c r="AC3296">
        <v>3590.1975653457221</v>
      </c>
      <c r="AD3296">
        <v>1898.3930527356761</v>
      </c>
      <c r="AE3296">
        <v>5286</v>
      </c>
      <c r="AF3296">
        <v>7688.1531735766303</v>
      </c>
      <c r="AG3296">
        <v>50417.986983946197</v>
      </c>
      <c r="AH3296">
        <v>4292.2699835472094</v>
      </c>
      <c r="AI3296">
        <v>1306.3484063462402</v>
      </c>
      <c r="AJ3296">
        <v>5077.8220367159656</v>
      </c>
      <c r="AK3296">
        <v>2646.8283163157289</v>
      </c>
      <c r="AL3296">
        <v>152778.734375</v>
      </c>
      <c r="AM3296">
        <v>125067.2890625</v>
      </c>
      <c r="AN3296">
        <v>27711.453125</v>
      </c>
      <c r="AO3296" s="5" t="s">
        <v>3644</v>
      </c>
    </row>
    <row r="3297" spans="1:41" ht="15" x14ac:dyDescent="0.25">
      <c r="A3297">
        <v>2022</v>
      </c>
      <c r="B3297" s="5" t="s">
        <v>1808</v>
      </c>
      <c r="C3297" s="5" t="s">
        <v>474</v>
      </c>
      <c r="D3297" s="5" t="s">
        <v>153</v>
      </c>
      <c r="E3297" s="5" t="s">
        <v>183</v>
      </c>
      <c r="F3297" s="5" t="s">
        <v>184</v>
      </c>
      <c r="G3297" s="5" t="s">
        <v>94</v>
      </c>
      <c r="H3297" s="5" t="s">
        <v>319</v>
      </c>
      <c r="I3297">
        <v>13156.121055625315</v>
      </c>
      <c r="J3297">
        <v>18138.528506627848</v>
      </c>
      <c r="K3297">
        <v>2652.7263946903827</v>
      </c>
      <c r="L3297">
        <v>3581.9866564069607</v>
      </c>
      <c r="M3297">
        <v>10746.178582496825</v>
      </c>
      <c r="N3297">
        <v>10414.067620037282</v>
      </c>
      <c r="O3297">
        <v>8266.1744118173101</v>
      </c>
      <c r="P3297">
        <v>10262.199531653518</v>
      </c>
      <c r="Q3297">
        <v>6120.482438916667</v>
      </c>
      <c r="R3297">
        <v>8407.4403038087294</v>
      </c>
      <c r="S3297">
        <v>14150.685574368536</v>
      </c>
      <c r="T3297">
        <v>11705.702375333994</v>
      </c>
      <c r="U3297">
        <v>2055.5351510421556</v>
      </c>
      <c r="V3297">
        <v>10872.449118770768</v>
      </c>
      <c r="W3297">
        <v>4801.0446371835133</v>
      </c>
      <c r="X3297">
        <v>15439.881668240712</v>
      </c>
      <c r="Y3297">
        <v>56726.476219403718</v>
      </c>
      <c r="Z3297">
        <v>6678.500179335404</v>
      </c>
      <c r="AA3297">
        <v>83326.93754248746</v>
      </c>
      <c r="AB3297">
        <v>2227.6975618238539</v>
      </c>
      <c r="AC3297">
        <v>10418.937480971819</v>
      </c>
      <c r="AD3297">
        <v>13873.185917582043</v>
      </c>
      <c r="AE3297">
        <v>14252.760669401296</v>
      </c>
      <c r="AF3297">
        <v>35320.193269971809</v>
      </c>
      <c r="AG3297">
        <v>108440.91734246632</v>
      </c>
      <c r="AH3297">
        <v>19790.153287101279</v>
      </c>
      <c r="AI3297">
        <v>4975.4254693100584</v>
      </c>
      <c r="AJ3297">
        <v>39587.821420928114</v>
      </c>
      <c r="AK3297">
        <v>8568.7707386536968</v>
      </c>
      <c r="AL3297">
        <v>554958.9375</v>
      </c>
      <c r="AM3297">
        <v>437761.34375</v>
      </c>
      <c r="AN3297">
        <v>117197.625</v>
      </c>
      <c r="AO3297" s="5" t="s">
        <v>3648</v>
      </c>
    </row>
    <row r="3298" spans="1:41" ht="15" x14ac:dyDescent="0.25">
      <c r="A3298">
        <v>2022</v>
      </c>
      <c r="B3298" s="5" t="s">
        <v>1807</v>
      </c>
      <c r="C3298" s="5" t="s">
        <v>474</v>
      </c>
      <c r="D3298" s="5" t="s">
        <v>153</v>
      </c>
      <c r="E3298" s="5" t="s">
        <v>183</v>
      </c>
      <c r="F3298" s="5" t="s">
        <v>184</v>
      </c>
      <c r="G3298" s="5" t="s">
        <v>94</v>
      </c>
      <c r="H3298" s="5" t="s">
        <v>319</v>
      </c>
      <c r="I3298">
        <v>14221.325947550669</v>
      </c>
      <c r="J3298">
        <v>20070.923084692175</v>
      </c>
      <c r="K3298">
        <v>2682.3439118379342</v>
      </c>
      <c r="L3298">
        <v>3054.3378234245702</v>
      </c>
      <c r="M3298">
        <v>10464.104074175375</v>
      </c>
      <c r="N3298">
        <v>10470.991603930725</v>
      </c>
      <c r="O3298">
        <v>6727.0972624796941</v>
      </c>
      <c r="P3298">
        <v>8812.7166573271061</v>
      </c>
      <c r="Q3298">
        <v>4645.0324365799233</v>
      </c>
      <c r="R3298">
        <v>7869.3246532776766</v>
      </c>
      <c r="S3298">
        <v>9727.8907921122336</v>
      </c>
      <c r="T3298">
        <v>11977.775649983238</v>
      </c>
      <c r="U3298">
        <v>2530.1666631031603</v>
      </c>
      <c r="V3298">
        <v>10375.370705884639</v>
      </c>
      <c r="W3298">
        <v>4416.4726141275796</v>
      </c>
      <c r="X3298">
        <v>16137.494817114442</v>
      </c>
      <c r="Y3298">
        <v>57455.074760701107</v>
      </c>
      <c r="Z3298">
        <v>6978.3124858263682</v>
      </c>
      <c r="AA3298">
        <v>77801.66732835726</v>
      </c>
      <c r="AB3298">
        <v>2232.4963354338506</v>
      </c>
      <c r="AC3298">
        <v>9987.8544348557698</v>
      </c>
      <c r="AD3298">
        <v>12983.235353340682</v>
      </c>
      <c r="AE3298">
        <v>14098.259360566833</v>
      </c>
      <c r="AF3298">
        <v>34126.732072396095</v>
      </c>
      <c r="AG3298">
        <v>110419.99345631186</v>
      </c>
      <c r="AH3298">
        <v>22596.030578648631</v>
      </c>
      <c r="AI3298">
        <v>4944.1036968670305</v>
      </c>
      <c r="AJ3298">
        <v>34298.59459586766</v>
      </c>
      <c r="AK3298">
        <v>9126.2265942187732</v>
      </c>
      <c r="AL3298">
        <v>541231.9375</v>
      </c>
      <c r="AM3298">
        <v>427216.6875</v>
      </c>
      <c r="AN3298">
        <v>114015.2734375</v>
      </c>
      <c r="AO3298" s="5" t="s">
        <v>3647</v>
      </c>
    </row>
    <row r="3299" spans="1:41" ht="15" x14ac:dyDescent="0.25">
      <c r="A3299">
        <v>2022</v>
      </c>
      <c r="B3299" s="5" t="s">
        <v>803</v>
      </c>
      <c r="C3299" s="5" t="s">
        <v>474</v>
      </c>
      <c r="D3299" s="5" t="s">
        <v>153</v>
      </c>
      <c r="E3299" s="5" t="s">
        <v>183</v>
      </c>
      <c r="F3299" s="5" t="s">
        <v>184</v>
      </c>
      <c r="G3299" s="5" t="s">
        <v>94</v>
      </c>
      <c r="H3299" s="5" t="s">
        <v>319</v>
      </c>
      <c r="I3299">
        <v>20119.167351732609</v>
      </c>
      <c r="J3299">
        <v>18994.421552608921</v>
      </c>
      <c r="K3299">
        <v>2829.0374782041208</v>
      </c>
      <c r="L3299">
        <v>3998.89</v>
      </c>
      <c r="M3299">
        <v>12053.464607036651</v>
      </c>
      <c r="N3299">
        <v>10877.84522431082</v>
      </c>
      <c r="O3299">
        <v>6629.9759999999997</v>
      </c>
      <c r="P3299">
        <v>11276.1</v>
      </c>
      <c r="Q3299">
        <v>4794.2949163386274</v>
      </c>
      <c r="R3299">
        <v>8340.7088567919782</v>
      </c>
      <c r="S3299">
        <v>11902.285718723921</v>
      </c>
      <c r="T3299">
        <v>12200</v>
      </c>
      <c r="U3299">
        <v>2110.1570757190871</v>
      </c>
      <c r="V3299">
        <v>11391</v>
      </c>
      <c r="W3299">
        <v>4795</v>
      </c>
      <c r="X3299">
        <v>14339.215686274511</v>
      </c>
      <c r="Y3299">
        <v>60121</v>
      </c>
      <c r="Z3299">
        <v>6373.3229463291136</v>
      </c>
      <c r="AA3299">
        <v>90384.765804038499</v>
      </c>
      <c r="AB3299">
        <v>2043</v>
      </c>
      <c r="AC3299">
        <v>11218.89863</v>
      </c>
      <c r="AD3299">
        <v>13679.68343424</v>
      </c>
      <c r="AE3299">
        <v>14697</v>
      </c>
      <c r="AF3299">
        <v>35881.707404226123</v>
      </c>
      <c r="AG3299">
        <v>114809.3120005043</v>
      </c>
      <c r="AH3299">
        <v>25612.398445953349</v>
      </c>
      <c r="AI3299">
        <v>5855</v>
      </c>
      <c r="AJ3299">
        <v>30015.673717220761</v>
      </c>
      <c r="AK3299">
        <v>8360.9872747826084</v>
      </c>
      <c r="AL3299">
        <v>575704.375</v>
      </c>
      <c r="AM3299">
        <v>455404.3125</v>
      </c>
      <c r="AN3299">
        <v>120300.046875</v>
      </c>
      <c r="AO3299" s="5" t="s">
        <v>1451</v>
      </c>
    </row>
    <row r="3300" spans="1:41" ht="15" x14ac:dyDescent="0.25">
      <c r="A3300">
        <v>2022</v>
      </c>
      <c r="B3300" s="5" t="s">
        <v>1806</v>
      </c>
      <c r="C3300" s="5" t="s">
        <v>474</v>
      </c>
      <c r="D3300" s="5" t="s">
        <v>153</v>
      </c>
      <c r="E3300" s="5" t="s">
        <v>183</v>
      </c>
      <c r="F3300" s="5" t="s">
        <v>184</v>
      </c>
      <c r="G3300" s="5" t="s">
        <v>94</v>
      </c>
      <c r="H3300" s="5" t="s">
        <v>319</v>
      </c>
      <c r="I3300">
        <v>15421.486269028546</v>
      </c>
      <c r="J3300">
        <v>13425.594178225445</v>
      </c>
      <c r="K3300">
        <v>907.52301731262287</v>
      </c>
      <c r="L3300">
        <v>2829.2209518425007</v>
      </c>
      <c r="M3300">
        <v>10095.432786123774</v>
      </c>
      <c r="N3300">
        <v>9410.5522371502138</v>
      </c>
      <c r="O3300">
        <v>7113.5448260990561</v>
      </c>
      <c r="P3300">
        <v>8673.2538761922751</v>
      </c>
      <c r="Q3300">
        <v>5538.8882135719668</v>
      </c>
      <c r="R3300">
        <v>8684.2743463113075</v>
      </c>
      <c r="S3300">
        <v>15690.406427006148</v>
      </c>
      <c r="T3300">
        <v>11382.492081548151</v>
      </c>
      <c r="U3300">
        <v>2602.9415888915046</v>
      </c>
      <c r="V3300">
        <v>10166.308693375528</v>
      </c>
      <c r="W3300">
        <v>3683.3436740968691</v>
      </c>
      <c r="X3300">
        <v>15246.822845388735</v>
      </c>
      <c r="Y3300">
        <v>63210.772692864062</v>
      </c>
      <c r="Z3300">
        <v>6168.6103141132044</v>
      </c>
      <c r="AA3300">
        <v>84359.447394128118</v>
      </c>
      <c r="AB3300">
        <v>2249.8367231456436</v>
      </c>
      <c r="AC3300">
        <v>10153.205943731253</v>
      </c>
      <c r="AD3300">
        <v>13319.758673120048</v>
      </c>
      <c r="AE3300">
        <v>14140.735452395249</v>
      </c>
      <c r="AF3300">
        <v>34819.281810456123</v>
      </c>
      <c r="AG3300">
        <v>109380.92913980526</v>
      </c>
      <c r="AH3300">
        <v>22640.142481542203</v>
      </c>
      <c r="AI3300">
        <v>5048.2890556271659</v>
      </c>
      <c r="AJ3300">
        <v>37768.310868235378</v>
      </c>
      <c r="AK3300">
        <v>8538.9199606352649</v>
      </c>
      <c r="AL3300">
        <v>552670.375</v>
      </c>
      <c r="AM3300">
        <v>436753.84375</v>
      </c>
      <c r="AN3300">
        <v>115916.515625</v>
      </c>
      <c r="AO3300" s="5" t="s">
        <v>3646</v>
      </c>
    </row>
    <row r="3301" spans="1:41" ht="15" x14ac:dyDescent="0.25">
      <c r="A3301">
        <v>2022</v>
      </c>
      <c r="B3301" s="5" t="s">
        <v>1807</v>
      </c>
      <c r="C3301" s="5" t="s">
        <v>474</v>
      </c>
      <c r="D3301" s="5" t="s">
        <v>153</v>
      </c>
      <c r="E3301" s="5" t="s">
        <v>183</v>
      </c>
      <c r="F3301" s="5" t="s">
        <v>184</v>
      </c>
      <c r="G3301" s="5" t="s">
        <v>97</v>
      </c>
      <c r="H3301" s="5" t="s">
        <v>319</v>
      </c>
      <c r="I3301">
        <v>16429.049052453051</v>
      </c>
      <c r="J3301">
        <v>23810.311921900618</v>
      </c>
      <c r="K3301">
        <v>3192.62095449453</v>
      </c>
      <c r="L3301">
        <v>3548.5501469999999</v>
      </c>
      <c r="M3301">
        <v>12215.484702066689</v>
      </c>
      <c r="N3301">
        <v>12675</v>
      </c>
      <c r="O3301">
        <v>8634.7999999999993</v>
      </c>
      <c r="P3301">
        <v>10389.572533821791</v>
      </c>
      <c r="Q3301">
        <v>5909.1980317444804</v>
      </c>
      <c r="R3301">
        <v>9617.3763166284134</v>
      </c>
      <c r="S3301">
        <v>11604.204098492981</v>
      </c>
      <c r="T3301">
        <v>14673.2693016554</v>
      </c>
      <c r="U3301">
        <v>2945.2440716991709</v>
      </c>
      <c r="V3301">
        <v>12077</v>
      </c>
      <c r="W3301">
        <v>5040.1972290831727</v>
      </c>
      <c r="X3301">
        <v>20338.42411253108</v>
      </c>
      <c r="Y3301">
        <v>70383.907999999996</v>
      </c>
      <c r="Z3301">
        <v>8549.1133098239989</v>
      </c>
      <c r="AA3301">
        <v>92134.339414239454</v>
      </c>
      <c r="AB3301">
        <v>2218</v>
      </c>
      <c r="AC3301">
        <v>12254.10318208215</v>
      </c>
      <c r="AD3301">
        <v>17089.675478267021</v>
      </c>
      <c r="AE3301">
        <v>16089.312438329591</v>
      </c>
      <c r="AF3301">
        <v>39647.377899854808</v>
      </c>
      <c r="AG3301">
        <v>135730</v>
      </c>
      <c r="AH3301">
        <v>29584.95001190561</v>
      </c>
      <c r="AI3301">
        <v>5642.3439994932623</v>
      </c>
      <c r="AJ3301">
        <v>44976.757315125862</v>
      </c>
      <c r="AK3301">
        <v>11667.32935779525</v>
      </c>
      <c r="AL3301">
        <v>659067.5</v>
      </c>
      <c r="AM3301">
        <v>517166.1875</v>
      </c>
      <c r="AN3301">
        <v>141901.296875</v>
      </c>
      <c r="AO3301" s="5" t="s">
        <v>3649</v>
      </c>
    </row>
    <row r="3302" spans="1:41" ht="15" x14ac:dyDescent="0.25">
      <c r="A3302">
        <v>2022</v>
      </c>
      <c r="B3302" s="5" t="s">
        <v>1808</v>
      </c>
      <c r="C3302" s="5" t="s">
        <v>474</v>
      </c>
      <c r="D3302" s="5" t="s">
        <v>153</v>
      </c>
      <c r="E3302" s="5" t="s">
        <v>183</v>
      </c>
      <c r="F3302" s="5" t="s">
        <v>184</v>
      </c>
      <c r="G3302" s="5" t="s">
        <v>97</v>
      </c>
      <c r="H3302" s="5" t="s">
        <v>319</v>
      </c>
      <c r="I3302">
        <v>15322</v>
      </c>
      <c r="J3302">
        <v>20700.329911900491</v>
      </c>
      <c r="K3302">
        <v>3055.9582911969978</v>
      </c>
      <c r="L3302">
        <v>4043.616175462646</v>
      </c>
      <c r="M3302">
        <v>12309.855828586151</v>
      </c>
      <c r="N3302">
        <v>11807.321985748969</v>
      </c>
      <c r="O3302">
        <v>8233.9009272000003</v>
      </c>
      <c r="P3302">
        <v>11511.78202931837</v>
      </c>
      <c r="Q3302">
        <v>6930.9462266822657</v>
      </c>
      <c r="R3302">
        <v>9935.6767787777972</v>
      </c>
      <c r="S3302">
        <v>15900.40553151208</v>
      </c>
      <c r="T3302">
        <v>12940.791684434749</v>
      </c>
      <c r="U3302">
        <v>2351.9451156840169</v>
      </c>
      <c r="V3302">
        <v>12529</v>
      </c>
      <c r="W3302">
        <v>5406.7926026984942</v>
      </c>
      <c r="X3302">
        <v>17319.92754331262</v>
      </c>
      <c r="Y3302">
        <v>65166.691549999989</v>
      </c>
      <c r="Z3302">
        <v>7565.267306419214</v>
      </c>
      <c r="AA3302">
        <v>95612.528308299239</v>
      </c>
      <c r="AB3302">
        <v>2219</v>
      </c>
      <c r="AC3302">
        <v>11869.893353291851</v>
      </c>
      <c r="AD3302">
        <v>15741.717096368369</v>
      </c>
      <c r="AE3302">
        <v>16262.143226577469</v>
      </c>
      <c r="AF3302">
        <v>40413.395997732572</v>
      </c>
      <c r="AG3302">
        <v>130277.5763105089</v>
      </c>
      <c r="AH3302">
        <v>22674.77185091154</v>
      </c>
      <c r="AI3302">
        <v>5581.260949872385</v>
      </c>
      <c r="AJ3302">
        <v>45411.341480009803</v>
      </c>
      <c r="AK3302">
        <v>9933.3971207097693</v>
      </c>
      <c r="AL3302">
        <v>639029.1875</v>
      </c>
      <c r="AM3302">
        <v>507711.46875</v>
      </c>
      <c r="AN3302">
        <v>131317.78125</v>
      </c>
      <c r="AO3302" s="5" t="s">
        <v>3651</v>
      </c>
    </row>
    <row r="3303" spans="1:41" ht="15" x14ac:dyDescent="0.25">
      <c r="A3303">
        <v>2022</v>
      </c>
      <c r="B3303" s="5" t="s">
        <v>803</v>
      </c>
      <c r="C3303" s="5" t="s">
        <v>474</v>
      </c>
      <c r="D3303" s="5" t="s">
        <v>153</v>
      </c>
      <c r="E3303" s="5" t="s">
        <v>183</v>
      </c>
      <c r="F3303" s="5" t="s">
        <v>184</v>
      </c>
      <c r="G3303" s="5" t="s">
        <v>97</v>
      </c>
      <c r="H3303" s="5" t="s">
        <v>319</v>
      </c>
      <c r="I3303">
        <v>22918.585052646122</v>
      </c>
      <c r="J3303">
        <v>21387.71866823763</v>
      </c>
      <c r="K3303">
        <v>3467.1326509959781</v>
      </c>
      <c r="L3303">
        <v>4481.3241483550764</v>
      </c>
      <c r="M3303">
        <v>13307.99101965579</v>
      </c>
      <c r="N3303">
        <v>12013.85641248048</v>
      </c>
      <c r="O3303">
        <v>8088.6749999999993</v>
      </c>
      <c r="P3303">
        <v>12786.071274899999</v>
      </c>
      <c r="Q3303">
        <v>5288.1072927215046</v>
      </c>
      <c r="R3303">
        <v>9011.7825885908132</v>
      </c>
      <c r="S3303">
        <v>12910.694793769901</v>
      </c>
      <c r="T3303">
        <v>12817.85581850708</v>
      </c>
      <c r="U3303">
        <v>2195.8379147231558</v>
      </c>
      <c r="V3303">
        <v>281</v>
      </c>
      <c r="W3303">
        <v>5320.0696972152364</v>
      </c>
      <c r="X3303">
        <v>16148.2858276032</v>
      </c>
      <c r="Y3303">
        <v>66953.553149999978</v>
      </c>
      <c r="Z3303">
        <v>7057.3663303214353</v>
      </c>
      <c r="AA3303">
        <v>101601.1941430226</v>
      </c>
      <c r="AB3303">
        <v>2043</v>
      </c>
      <c r="AC3303">
        <v>12438.798559999999</v>
      </c>
      <c r="AD3303">
        <v>15147.912335725519</v>
      </c>
      <c r="AE3303">
        <v>16257.58982712</v>
      </c>
      <c r="AF3303">
        <v>40210.54889601106</v>
      </c>
      <c r="AG3303">
        <v>130310.8638246146</v>
      </c>
      <c r="AH3303">
        <v>28870.247438563089</v>
      </c>
      <c r="AI3303">
        <v>6464.3931027360013</v>
      </c>
      <c r="AJ3303">
        <v>33802.523729224202</v>
      </c>
      <c r="AK3303">
        <v>9066.6714148638785</v>
      </c>
      <c r="AL3303">
        <v>632649.625</v>
      </c>
      <c r="AM3303">
        <v>498996.75</v>
      </c>
      <c r="AN3303">
        <v>133652.921875</v>
      </c>
      <c r="AO3303" s="5" t="s">
        <v>1452</v>
      </c>
    </row>
    <row r="3304" spans="1:41" ht="15" x14ac:dyDescent="0.25">
      <c r="A3304">
        <v>2022</v>
      </c>
      <c r="B3304" s="5" t="s">
        <v>1806</v>
      </c>
      <c r="C3304" s="5" t="s">
        <v>474</v>
      </c>
      <c r="D3304" s="5" t="s">
        <v>153</v>
      </c>
      <c r="E3304" s="5" t="s">
        <v>183</v>
      </c>
      <c r="F3304" s="5" t="s">
        <v>184</v>
      </c>
      <c r="G3304" s="5" t="s">
        <v>97</v>
      </c>
      <c r="H3304" s="5" t="s">
        <v>319</v>
      </c>
      <c r="I3304">
        <v>17903.278494542141</v>
      </c>
      <c r="J3304">
        <v>12867.119509582149</v>
      </c>
      <c r="K3304">
        <v>1124</v>
      </c>
      <c r="L3304">
        <v>3297.2663722918001</v>
      </c>
      <c r="M3304">
        <v>11813.85971962644</v>
      </c>
      <c r="N3304">
        <v>11460.815475209731</v>
      </c>
      <c r="O3304">
        <v>8634.7999999999993</v>
      </c>
      <c r="P3304">
        <v>10259.554</v>
      </c>
      <c r="Q3304">
        <v>6619.9207792982888</v>
      </c>
      <c r="R3304">
        <v>10195.345807162859</v>
      </c>
      <c r="S3304">
        <v>18642.78273479925</v>
      </c>
      <c r="T3304">
        <v>13862.37896641909</v>
      </c>
      <c r="U3304">
        <v>2145</v>
      </c>
      <c r="V3304">
        <v>12078</v>
      </c>
      <c r="W3304">
        <v>4216.7339126704919</v>
      </c>
      <c r="X3304">
        <v>19399.131083779441</v>
      </c>
      <c r="Y3304">
        <v>81659</v>
      </c>
      <c r="Z3304">
        <v>7425.4339947031986</v>
      </c>
      <c r="AA3304">
        <v>100127.6820730537</v>
      </c>
      <c r="AB3304">
        <v>2194</v>
      </c>
      <c r="AC3304">
        <v>12311.089310564959</v>
      </c>
      <c r="AD3304">
        <v>15794.851723002679</v>
      </c>
      <c r="AE3304">
        <v>16885.763170370021</v>
      </c>
      <c r="AF3304">
        <v>40579.526652452027</v>
      </c>
      <c r="AG3304">
        <v>130477.1378262433</v>
      </c>
      <c r="AH3304">
        <v>26245.265051534949</v>
      </c>
      <c r="AI3304">
        <v>5768.0791326741546</v>
      </c>
      <c r="AJ3304">
        <v>44996.945531086531</v>
      </c>
      <c r="AK3304">
        <v>9860</v>
      </c>
      <c r="AL3304">
        <v>658844.6875</v>
      </c>
      <c r="AM3304">
        <v>521288.875</v>
      </c>
      <c r="AN3304">
        <v>137555.875</v>
      </c>
      <c r="AO3304" s="5" t="s">
        <v>3650</v>
      </c>
    </row>
    <row r="3305" spans="1:41" ht="15" x14ac:dyDescent="0.25">
      <c r="A3305">
        <v>2022</v>
      </c>
      <c r="B3305" s="5" t="s">
        <v>1808</v>
      </c>
      <c r="C3305" s="5" t="s">
        <v>474</v>
      </c>
      <c r="D3305" s="5" t="s">
        <v>153</v>
      </c>
      <c r="E3305" s="5" t="s">
        <v>31</v>
      </c>
      <c r="F3305" s="5" t="s">
        <v>31</v>
      </c>
      <c r="G3305" s="5" t="s">
        <v>94</v>
      </c>
      <c r="H3305" s="5" t="s">
        <v>319</v>
      </c>
      <c r="I3305">
        <v>436.9862071471731</v>
      </c>
      <c r="J3305">
        <v>3574.2025054494829</v>
      </c>
      <c r="K3305">
        <v>102.36365668941299</v>
      </c>
      <c r="L3305">
        <v>557.35083265168669</v>
      </c>
      <c r="M3305">
        <v>1079.4088769565751</v>
      </c>
      <c r="N3305">
        <v>992.81221991880784</v>
      </c>
      <c r="O3305">
        <v>1336.2339957360061</v>
      </c>
      <c r="P3305">
        <v>450.00595060386689</v>
      </c>
      <c r="Q3305">
        <v>1.4076703017852006</v>
      </c>
      <c r="R3305">
        <v>591.57326948695209</v>
      </c>
      <c r="S3305">
        <v>927.07273817120051</v>
      </c>
      <c r="T3305">
        <v>2429.4853986542253</v>
      </c>
      <c r="U3305">
        <v>50.195979311037711</v>
      </c>
      <c r="V3305">
        <v>878.42963794315995</v>
      </c>
      <c r="W3305">
        <v>295.15235834890177</v>
      </c>
      <c r="X3305">
        <v>1757.8631954725408</v>
      </c>
      <c r="Y3305">
        <v>3227.6014696997249</v>
      </c>
      <c r="Z3305">
        <v>975.80983780657323</v>
      </c>
      <c r="AA3305">
        <v>9810.150584605426</v>
      </c>
      <c r="AB3305">
        <v>375.46592524656211</v>
      </c>
      <c r="AC3305">
        <v>854.63774766931442</v>
      </c>
      <c r="AD3305">
        <v>1308.2457968857268</v>
      </c>
      <c r="AE3305">
        <v>1675.2074841802273</v>
      </c>
      <c r="AF3305">
        <v>819.26336405761617</v>
      </c>
      <c r="AG3305">
        <v>3474.2817091766765</v>
      </c>
      <c r="AH3305">
        <v>1003.9195862207542</v>
      </c>
      <c r="AI3305">
        <v>502.9637126965979</v>
      </c>
      <c r="AJ3305">
        <v>2515.5972298296165</v>
      </c>
      <c r="AK3305">
        <v>552.15577242141489</v>
      </c>
      <c r="AL3305">
        <v>42555.84375</v>
      </c>
      <c r="AM3305">
        <v>30885.513671875</v>
      </c>
      <c r="AN3305">
        <v>11670.3330078125</v>
      </c>
      <c r="AO3305" s="5" t="s">
        <v>3654</v>
      </c>
    </row>
    <row r="3306" spans="1:41" ht="15" x14ac:dyDescent="0.25">
      <c r="A3306">
        <v>2022</v>
      </c>
      <c r="B3306" s="5" t="s">
        <v>803</v>
      </c>
      <c r="C3306" s="5" t="s">
        <v>474</v>
      </c>
      <c r="D3306" s="5" t="s">
        <v>153</v>
      </c>
      <c r="E3306" s="5" t="s">
        <v>31</v>
      </c>
      <c r="F3306" s="5" t="s">
        <v>31</v>
      </c>
      <c r="G3306" s="5" t="s">
        <v>94</v>
      </c>
      <c r="H3306" s="5" t="s">
        <v>319</v>
      </c>
      <c r="I3306">
        <v>478.95160895003761</v>
      </c>
      <c r="J3306">
        <v>4127.1016986113473</v>
      </c>
      <c r="K3306">
        <v>117.2</v>
      </c>
      <c r="L3306">
        <v>362</v>
      </c>
      <c r="M3306">
        <v>1100</v>
      </c>
      <c r="N3306">
        <v>1078.9803657</v>
      </c>
      <c r="O3306">
        <v>1125.1199999999999</v>
      </c>
      <c r="P3306">
        <v>244</v>
      </c>
      <c r="Q3306">
        <v>1.4218047995094341</v>
      </c>
      <c r="R3306">
        <v>612.0079199999999</v>
      </c>
      <c r="S3306">
        <v>1174.5244706865701</v>
      </c>
      <c r="T3306">
        <v>2200</v>
      </c>
      <c r="U3306">
        <v>31.157075719087199</v>
      </c>
      <c r="V3306">
        <v>1011</v>
      </c>
      <c r="W3306">
        <v>300</v>
      </c>
      <c r="X3306">
        <v>1862.7450980392159</v>
      </c>
      <c r="Y3306">
        <v>3390</v>
      </c>
      <c r="Z3306">
        <v>1080</v>
      </c>
      <c r="AA3306">
        <v>9999.0946271422345</v>
      </c>
      <c r="AB3306">
        <v>144</v>
      </c>
      <c r="AC3306">
        <v>1061.2672600000001</v>
      </c>
      <c r="AD3306">
        <v>1321.3816480800001</v>
      </c>
      <c r="AE3306">
        <v>1841</v>
      </c>
      <c r="AF3306">
        <v>934.48454013639923</v>
      </c>
      <c r="AG3306">
        <v>4385.7647907215114</v>
      </c>
      <c r="AH3306">
        <v>1020.5</v>
      </c>
      <c r="AI3306">
        <v>1003</v>
      </c>
      <c r="AJ3306">
        <v>1460</v>
      </c>
      <c r="AK3306">
        <v>600</v>
      </c>
      <c r="AL3306">
        <v>44066.703125</v>
      </c>
      <c r="AM3306">
        <v>32098.232421875</v>
      </c>
      <c r="AN3306">
        <v>11968.4716796875</v>
      </c>
      <c r="AO3306" s="5" t="s">
        <v>1453</v>
      </c>
    </row>
    <row r="3307" spans="1:41" ht="15" x14ac:dyDescent="0.25">
      <c r="A3307">
        <v>2022</v>
      </c>
      <c r="B3307" s="5" t="s">
        <v>1807</v>
      </c>
      <c r="C3307" s="5" t="s">
        <v>474</v>
      </c>
      <c r="D3307" s="5" t="s">
        <v>153</v>
      </c>
      <c r="E3307" s="5" t="s">
        <v>31</v>
      </c>
      <c r="F3307" s="5" t="s">
        <v>31</v>
      </c>
      <c r="G3307" s="5" t="s">
        <v>94</v>
      </c>
      <c r="H3307" s="5" t="s">
        <v>319</v>
      </c>
      <c r="I3307">
        <v>98.9581151970213</v>
      </c>
      <c r="J3307">
        <v>3435.0432186147964</v>
      </c>
      <c r="K3307">
        <v>87.568611894835428</v>
      </c>
      <c r="L3307">
        <v>553.59467289838494</v>
      </c>
      <c r="M3307">
        <v>1065.337010888881</v>
      </c>
      <c r="N3307">
        <v>995.46387544818674</v>
      </c>
      <c r="O3307">
        <v>1132.4735243116922</v>
      </c>
      <c r="P3307">
        <v>275.78205052697331</v>
      </c>
      <c r="Q3307">
        <v>1.4638150340779095</v>
      </c>
      <c r="R3307">
        <v>478.34444835773058</v>
      </c>
      <c r="S3307">
        <v>713.41935370140004</v>
      </c>
      <c r="T3307">
        <v>1811.764384031078</v>
      </c>
      <c r="U3307">
        <v>35.228751911715406</v>
      </c>
      <c r="V3307">
        <v>1003.5161615994359</v>
      </c>
      <c r="W3307">
        <v>251.63394222653861</v>
      </c>
      <c r="X3307">
        <v>1610.457230249847</v>
      </c>
      <c r="Y3307">
        <v>2949.1498028950323</v>
      </c>
      <c r="Z3307">
        <v>855.55540357023131</v>
      </c>
      <c r="AA3307">
        <v>9680.5973735611842</v>
      </c>
      <c r="AB3307">
        <v>376.44437757090174</v>
      </c>
      <c r="AC3307">
        <v>869.64690433491739</v>
      </c>
      <c r="AD3307">
        <v>1413.1445136675202</v>
      </c>
      <c r="AE3307">
        <v>1314.5357141914376</v>
      </c>
      <c r="AF3307">
        <v>814.80777045559626</v>
      </c>
      <c r="AG3307">
        <v>4108.6790086749224</v>
      </c>
      <c r="AH3307">
        <v>821.33318742742199</v>
      </c>
      <c r="AI3307">
        <v>504.27442022198335</v>
      </c>
      <c r="AJ3307">
        <v>1284.8151723998981</v>
      </c>
      <c r="AK3307">
        <v>519.37245675557563</v>
      </c>
      <c r="AL3307">
        <v>39062.40234375</v>
      </c>
      <c r="AM3307">
        <v>28755.181640625</v>
      </c>
      <c r="AN3307">
        <v>10307.2216796875</v>
      </c>
      <c r="AO3307" s="5" t="s">
        <v>3653</v>
      </c>
    </row>
    <row r="3308" spans="1:41" ht="15" x14ac:dyDescent="0.25">
      <c r="A3308">
        <v>2022</v>
      </c>
      <c r="B3308" s="5" t="s">
        <v>1806</v>
      </c>
      <c r="C3308" s="5" t="s">
        <v>474</v>
      </c>
      <c r="D3308" s="5" t="s">
        <v>153</v>
      </c>
      <c r="E3308" s="5" t="s">
        <v>31</v>
      </c>
      <c r="F3308" s="5" t="s">
        <v>31</v>
      </c>
      <c r="G3308" s="5" t="s">
        <v>94</v>
      </c>
      <c r="H3308" s="5" t="s">
        <v>319</v>
      </c>
      <c r="I3308">
        <v>107.73854285943521</v>
      </c>
      <c r="J3308">
        <v>1675.2901384565741</v>
      </c>
      <c r="K3308">
        <v>84.086878440265622</v>
      </c>
      <c r="L3308">
        <v>471.70687905514859</v>
      </c>
      <c r="M3308">
        <v>906.31621682962191</v>
      </c>
      <c r="N3308">
        <v>1011.0934407573402</v>
      </c>
      <c r="O3308">
        <v>1230.539684491692</v>
      </c>
      <c r="P3308">
        <v>287.12592638139478</v>
      </c>
      <c r="Q3308">
        <v>1.333084658199333</v>
      </c>
      <c r="R3308">
        <v>435.11883243626227</v>
      </c>
      <c r="S3308">
        <v>1033.6533349730212</v>
      </c>
      <c r="T3308">
        <v>1476.6476213900303</v>
      </c>
      <c r="U3308">
        <v>24.269851644676031</v>
      </c>
      <c r="V3308">
        <v>1076.7222239302305</v>
      </c>
      <c r="W3308">
        <v>256.36243426910249</v>
      </c>
      <c r="X3308">
        <v>1468.4440234934191</v>
      </c>
      <c r="Y3308">
        <v>2830.2412743308914</v>
      </c>
      <c r="Z3308">
        <v>871.63227651494844</v>
      </c>
      <c r="AA3308">
        <v>9717.225928157819</v>
      </c>
      <c r="AB3308">
        <v>383.51820166657734</v>
      </c>
      <c r="AC3308">
        <v>738.81602656881182</v>
      </c>
      <c r="AD3308">
        <v>1286.9394200308946</v>
      </c>
      <c r="AE3308">
        <v>1189.8653391305099</v>
      </c>
      <c r="AF3308">
        <v>856.170978150152</v>
      </c>
      <c r="AG3308">
        <v>4786.0698238547611</v>
      </c>
      <c r="AH3308">
        <v>1179.2671976378715</v>
      </c>
      <c r="AI3308">
        <v>513.75031827528142</v>
      </c>
      <c r="AJ3308">
        <v>1407.0633206454852</v>
      </c>
      <c r="AK3308">
        <v>498.36857221913522</v>
      </c>
      <c r="AL3308">
        <v>37805.375</v>
      </c>
      <c r="AM3308">
        <v>27487.484375</v>
      </c>
      <c r="AN3308">
        <v>10317.892578125</v>
      </c>
      <c r="AO3308" s="5" t="s">
        <v>3652</v>
      </c>
    </row>
    <row r="3309" spans="1:41" ht="15" x14ac:dyDescent="0.25">
      <c r="A3309">
        <v>2022</v>
      </c>
      <c r="B3309" s="5" t="s">
        <v>1808</v>
      </c>
      <c r="C3309" s="5" t="s">
        <v>474</v>
      </c>
      <c r="D3309" s="5" t="s">
        <v>153</v>
      </c>
      <c r="E3309" s="5" t="s">
        <v>31</v>
      </c>
      <c r="F3309" s="5" t="s">
        <v>31</v>
      </c>
      <c r="G3309" s="5" t="s">
        <v>97</v>
      </c>
      <c r="H3309" s="5" t="s">
        <v>319</v>
      </c>
      <c r="I3309">
        <v>500</v>
      </c>
      <c r="J3309">
        <v>4089.6016986113468</v>
      </c>
      <c r="K3309">
        <v>117.9236072002691</v>
      </c>
      <c r="L3309">
        <v>629.17957505140521</v>
      </c>
      <c r="M3309">
        <v>1236.4737430544601</v>
      </c>
      <c r="N3309">
        <v>1125.6363968112601</v>
      </c>
      <c r="O3309">
        <v>1331.0169599999999</v>
      </c>
      <c r="P3309">
        <v>504.80117827266878</v>
      </c>
      <c r="Q3309">
        <v>1.5940715889543069</v>
      </c>
      <c r="R3309">
        <v>699.10467207533679</v>
      </c>
      <c r="S3309">
        <v>1040.9648430252071</v>
      </c>
      <c r="T3309">
        <v>2685.824689222306</v>
      </c>
      <c r="U3309">
        <v>57.434283382464002</v>
      </c>
      <c r="V3309">
        <v>1012</v>
      </c>
      <c r="W3309">
        <v>332.39174146192357</v>
      </c>
      <c r="X3309">
        <v>1971.910396131264</v>
      </c>
      <c r="Y3309">
        <v>3741.1990500000011</v>
      </c>
      <c r="Z3309">
        <v>1105.3772651054919</v>
      </c>
      <c r="AA3309">
        <v>11256.543539728709</v>
      </c>
      <c r="AB3309">
        <v>374</v>
      </c>
      <c r="AC3309">
        <v>958.12139999999988</v>
      </c>
      <c r="AD3309">
        <v>1484.4488749327911</v>
      </c>
      <c r="AE3309">
        <v>1911.3815683763751</v>
      </c>
      <c r="AF3309">
        <v>937.40185692141915</v>
      </c>
      <c r="AG3309">
        <v>4173.8949797155537</v>
      </c>
      <c r="AH3309">
        <v>1152.633037278883</v>
      </c>
      <c r="AI3309">
        <v>564.20737205126409</v>
      </c>
      <c r="AJ3309">
        <v>2885.6512111466718</v>
      </c>
      <c r="AK3309">
        <v>645.3351949527239</v>
      </c>
      <c r="AL3309">
        <v>48526.0546875</v>
      </c>
      <c r="AM3309">
        <v>35588.921875</v>
      </c>
      <c r="AN3309">
        <v>12937.1298828125</v>
      </c>
      <c r="AO3309" s="5" t="s">
        <v>3655</v>
      </c>
    </row>
    <row r="3310" spans="1:41" ht="15" x14ac:dyDescent="0.25">
      <c r="A3310">
        <v>2022</v>
      </c>
      <c r="B3310" s="5" t="s">
        <v>803</v>
      </c>
      <c r="C3310" s="5" t="s">
        <v>474</v>
      </c>
      <c r="D3310" s="5" t="s">
        <v>153</v>
      </c>
      <c r="E3310" s="5" t="s">
        <v>31</v>
      </c>
      <c r="F3310" s="5" t="s">
        <v>31</v>
      </c>
      <c r="G3310" s="5" t="s">
        <v>97</v>
      </c>
      <c r="H3310" s="5" t="s">
        <v>319</v>
      </c>
      <c r="I3310">
        <v>523.7064105609079</v>
      </c>
      <c r="J3310">
        <v>4647.1165126363749</v>
      </c>
      <c r="K3310">
        <v>127.5012119929937</v>
      </c>
      <c r="L3310">
        <v>405.67240951977612</v>
      </c>
      <c r="M3310">
        <v>1214.4888835199999</v>
      </c>
      <c r="N3310">
        <v>1191.662035826286</v>
      </c>
      <c r="O3310">
        <v>1398</v>
      </c>
      <c r="P3310">
        <v>276.67379599999998</v>
      </c>
      <c r="Q3310">
        <v>1.5682506938589049</v>
      </c>
      <c r="R3310">
        <v>661.24863152902071</v>
      </c>
      <c r="S3310">
        <v>1274.0348641600431</v>
      </c>
      <c r="T3310">
        <v>2345.9595328282098</v>
      </c>
      <c r="U3310">
        <v>32.422177933155773</v>
      </c>
      <c r="V3310">
        <v>25</v>
      </c>
      <c r="W3310">
        <v>332.85107594673008</v>
      </c>
      <c r="X3310">
        <v>2097.75352608</v>
      </c>
      <c r="Y3310">
        <v>3771.6801</v>
      </c>
      <c r="Z3310">
        <v>1195.9154903859401</v>
      </c>
      <c r="AA3310">
        <v>11239.9467479877</v>
      </c>
      <c r="AB3310">
        <v>144</v>
      </c>
      <c r="AC3310">
        <v>1176.6653799999999</v>
      </c>
      <c r="AD3310">
        <v>1463.204427454237</v>
      </c>
      <c r="AE3310">
        <v>2023.7801122656001</v>
      </c>
      <c r="AF3310">
        <v>1047.222638276555</v>
      </c>
      <c r="AG3310">
        <v>4977.930696144138</v>
      </c>
      <c r="AH3310">
        <v>1152.633037278883</v>
      </c>
      <c r="AI3310">
        <v>1107.3930456096</v>
      </c>
      <c r="AJ3310">
        <v>1644.19713212544</v>
      </c>
      <c r="AK3310">
        <v>662.44848192000006</v>
      </c>
      <c r="AL3310">
        <v>48162.67578125</v>
      </c>
      <c r="AM3310">
        <v>34842.40625</v>
      </c>
      <c r="AN3310">
        <v>13320.267578125</v>
      </c>
      <c r="AO3310" s="5" t="s">
        <v>1454</v>
      </c>
    </row>
    <row r="3311" spans="1:41" ht="15" x14ac:dyDescent="0.25">
      <c r="A3311">
        <v>2022</v>
      </c>
      <c r="B3311" s="5" t="s">
        <v>1807</v>
      </c>
      <c r="C3311" s="5" t="s">
        <v>474</v>
      </c>
      <c r="D3311" s="5" t="s">
        <v>153</v>
      </c>
      <c r="E3311" s="5" t="s">
        <v>31</v>
      </c>
      <c r="F3311" s="5" t="s">
        <v>31</v>
      </c>
      <c r="G3311" s="5" t="s">
        <v>97</v>
      </c>
      <c r="H3311" s="5" t="s">
        <v>319</v>
      </c>
      <c r="I3311">
        <v>114.3204040682417</v>
      </c>
      <c r="J3311">
        <v>4089.6000000000008</v>
      </c>
      <c r="K3311">
        <v>104.2272708050653</v>
      </c>
      <c r="L3311">
        <v>643.16999999999996</v>
      </c>
      <c r="M3311">
        <v>1243.642825683967</v>
      </c>
      <c r="N3311">
        <v>1205</v>
      </c>
      <c r="O3311">
        <v>1488</v>
      </c>
      <c r="P3311">
        <v>325.12762283056622</v>
      </c>
      <c r="Q3311">
        <v>1.8756796313460531</v>
      </c>
      <c r="R3311">
        <v>584.60144567935538</v>
      </c>
      <c r="S3311">
        <v>914.14975197922479</v>
      </c>
      <c r="T3311">
        <v>2370.2562665341252</v>
      </c>
      <c r="U3311">
        <v>41.008078335079297</v>
      </c>
      <c r="V3311">
        <v>1168</v>
      </c>
      <c r="W3311">
        <v>287.17141691232001</v>
      </c>
      <c r="X3311">
        <v>2051.4296075286829</v>
      </c>
      <c r="Y3311">
        <v>3715.5329999999999</v>
      </c>
      <c r="Z3311">
        <v>1096.5</v>
      </c>
      <c r="AA3311">
        <v>11463.96310999359</v>
      </c>
      <c r="AB3311">
        <v>374</v>
      </c>
      <c r="AC3311">
        <v>1068.992655994236</v>
      </c>
      <c r="AD3311">
        <v>1901.2898724663551</v>
      </c>
      <c r="AE3311">
        <v>1500.18348194996</v>
      </c>
      <c r="AF3311">
        <v>946.61837302381298</v>
      </c>
      <c r="AG3311">
        <v>5056</v>
      </c>
      <c r="AH3311">
        <v>1083.895416823982</v>
      </c>
      <c r="AI3311">
        <v>575.49151949228929</v>
      </c>
      <c r="AJ3311">
        <v>1684.815978167923</v>
      </c>
      <c r="AK3311">
        <v>696.82897472490663</v>
      </c>
      <c r="AL3311">
        <v>47795.69140625</v>
      </c>
      <c r="AM3311">
        <v>34705.30859375</v>
      </c>
      <c r="AN3311">
        <v>13090.3828125</v>
      </c>
      <c r="AO3311" s="5" t="s">
        <v>3656</v>
      </c>
    </row>
    <row r="3312" spans="1:41" ht="15" x14ac:dyDescent="0.25">
      <c r="A3312">
        <v>2022</v>
      </c>
      <c r="B3312" s="5" t="s">
        <v>1806</v>
      </c>
      <c r="C3312" s="5" t="s">
        <v>474</v>
      </c>
      <c r="D3312" s="5" t="s">
        <v>153</v>
      </c>
      <c r="E3312" s="5" t="s">
        <v>31</v>
      </c>
      <c r="F3312" s="5" t="s">
        <v>31</v>
      </c>
      <c r="G3312" s="5" t="s">
        <v>97</v>
      </c>
      <c r="H3312" s="5" t="s">
        <v>319</v>
      </c>
      <c r="I3312">
        <v>125.0769934725714</v>
      </c>
      <c r="J3312">
        <v>1598.5446015330119</v>
      </c>
      <c r="K3312">
        <v>104</v>
      </c>
      <c r="L3312">
        <v>549.74258156626308</v>
      </c>
      <c r="M3312">
        <v>1060.5877800468991</v>
      </c>
      <c r="N3312">
        <v>1231.3788883683981</v>
      </c>
      <c r="O3312">
        <v>1488</v>
      </c>
      <c r="P3312">
        <v>339.64</v>
      </c>
      <c r="Q3312">
        <v>1.5932646569312929</v>
      </c>
      <c r="R3312">
        <v>510.82989631493382</v>
      </c>
      <c r="S3312">
        <v>1228.150120689997</v>
      </c>
      <c r="T3312">
        <v>1798.362676724638</v>
      </c>
      <c r="U3312">
        <v>20</v>
      </c>
      <c r="V3312">
        <v>1279</v>
      </c>
      <c r="W3312">
        <v>293.48664316053572</v>
      </c>
      <c r="X3312">
        <v>1868.4858700467339</v>
      </c>
      <c r="Y3312">
        <v>4070</v>
      </c>
      <c r="Z3312">
        <v>1039.21</v>
      </c>
      <c r="AA3312">
        <v>11533.54293350129</v>
      </c>
      <c r="AB3312">
        <v>374</v>
      </c>
      <c r="AC3312">
        <v>895.83823450179875</v>
      </c>
      <c r="AD3312">
        <v>1526.08</v>
      </c>
      <c r="AE3312">
        <v>1420.844367595218</v>
      </c>
      <c r="AF3312">
        <v>997.80958194453069</v>
      </c>
      <c r="AG3312">
        <v>5709.0655937275096</v>
      </c>
      <c r="AH3312">
        <v>1382.875</v>
      </c>
      <c r="AI3312">
        <v>587.00134988213506</v>
      </c>
      <c r="AJ3312">
        <v>1676.3670426977931</v>
      </c>
      <c r="AK3312">
        <v>547</v>
      </c>
      <c r="AL3312">
        <v>45256.51171875</v>
      </c>
      <c r="AM3312">
        <v>32998.484375</v>
      </c>
      <c r="AN3312">
        <v>12258.029296875</v>
      </c>
      <c r="AO3312" s="5" t="s">
        <v>3657</v>
      </c>
    </row>
    <row r="3313" spans="1:41" ht="15" x14ac:dyDescent="0.25">
      <c r="A3313">
        <v>2023</v>
      </c>
      <c r="B3313" s="5" t="s">
        <v>1808</v>
      </c>
      <c r="C3313" s="5" t="s">
        <v>363</v>
      </c>
      <c r="D3313" s="5" t="s">
        <v>91</v>
      </c>
      <c r="E3313" s="5" t="s">
        <v>92</v>
      </c>
      <c r="F3313" s="5" t="s">
        <v>93</v>
      </c>
      <c r="G3313" s="5" t="s">
        <v>94</v>
      </c>
      <c r="H3313" s="5" t="s">
        <v>319</v>
      </c>
      <c r="I3313">
        <v>7956.5737786603922</v>
      </c>
      <c r="J3313">
        <v>16912.252125963634</v>
      </c>
      <c r="K3313">
        <v>845.67602054459121</v>
      </c>
      <c r="L3313">
        <v>3079.4982894465238</v>
      </c>
      <c r="M3313">
        <v>20757.338069951762</v>
      </c>
      <c r="N3313">
        <v>8578.4698786786485</v>
      </c>
      <c r="O3313">
        <v>11352.836284983079</v>
      </c>
      <c r="P3313">
        <v>14502.725996319854</v>
      </c>
      <c r="Q3313">
        <v>3272.3106757489409</v>
      </c>
      <c r="R3313">
        <v>5847.2896774893325</v>
      </c>
      <c r="S3313">
        <v>17580.507089153918</v>
      </c>
      <c r="T3313">
        <v>11086.606366895556</v>
      </c>
      <c r="U3313">
        <v>1671.7571089058322</v>
      </c>
      <c r="V3313">
        <v>2657.6915913944044</v>
      </c>
      <c r="W3313">
        <v>2776.2924967146823</v>
      </c>
      <c r="X3313">
        <v>14161.391631033928</v>
      </c>
      <c r="Y3313">
        <v>53683.91187068764</v>
      </c>
      <c r="Z3313">
        <v>14220.2109050053</v>
      </c>
      <c r="AA3313">
        <v>164178.91757475049</v>
      </c>
      <c r="AB3313">
        <v>0</v>
      </c>
      <c r="AC3313">
        <v>11046.761619269044</v>
      </c>
      <c r="AD3313">
        <v>16649.621517802771</v>
      </c>
      <c r="AE3313">
        <v>21314.832022198338</v>
      </c>
      <c r="AF3313">
        <v>30479.743500565586</v>
      </c>
      <c r="AG3313">
        <v>150514.51362681176</v>
      </c>
      <c r="AH3313">
        <v>32371.303940940383</v>
      </c>
      <c r="AI3313">
        <v>3896.6358382343956</v>
      </c>
      <c r="AJ3313">
        <v>58663.297690222164</v>
      </c>
      <c r="AK3313">
        <v>1672.6852899039909</v>
      </c>
      <c r="AL3313">
        <v>701731.6875</v>
      </c>
      <c r="AM3313">
        <v>568580.75</v>
      </c>
      <c r="AN3313">
        <v>133150.90625</v>
      </c>
      <c r="AO3313" s="5" t="s">
        <v>3659</v>
      </c>
    </row>
    <row r="3314" spans="1:41" ht="15" x14ac:dyDescent="0.25">
      <c r="A3314">
        <v>2023</v>
      </c>
      <c r="B3314" s="5" t="s">
        <v>1807</v>
      </c>
      <c r="C3314" s="5" t="s">
        <v>363</v>
      </c>
      <c r="D3314" s="5" t="s">
        <v>91</v>
      </c>
      <c r="E3314" s="5" t="s">
        <v>92</v>
      </c>
      <c r="F3314" s="5" t="s">
        <v>93</v>
      </c>
      <c r="G3314" s="5" t="s">
        <v>94</v>
      </c>
      <c r="H3314" s="5" t="s">
        <v>319</v>
      </c>
      <c r="I3314">
        <v>9588.2616998339236</v>
      </c>
      <c r="J3314">
        <v>14986.499227320515</v>
      </c>
      <c r="K3314">
        <v>1052.247564066352</v>
      </c>
      <c r="L3314">
        <v>3098.5782539843326</v>
      </c>
      <c r="M3314">
        <v>20646.785570784075</v>
      </c>
      <c r="N3314">
        <v>7340.3521026980388</v>
      </c>
      <c r="O3314">
        <v>8922.9950451400564</v>
      </c>
      <c r="P3314">
        <v>12745.52046923023</v>
      </c>
      <c r="Q3314">
        <v>3157.1389506535838</v>
      </c>
      <c r="R3314">
        <v>8529.709726979323</v>
      </c>
      <c r="S3314">
        <v>23065.31553001174</v>
      </c>
      <c r="T3314">
        <v>10665.242898099657</v>
      </c>
      <c r="U3314">
        <v>1714.264624473926</v>
      </c>
      <c r="V3314">
        <v>6417.1238379443448</v>
      </c>
      <c r="W3314">
        <v>2754.8793008973335</v>
      </c>
      <c r="X3314">
        <v>12224.198660408749</v>
      </c>
      <c r="Y3314">
        <v>54859.640588886432</v>
      </c>
      <c r="Z3314">
        <v>12001.967441798017</v>
      </c>
      <c r="AA3314">
        <v>165698.38322914689</v>
      </c>
      <c r="AB3314">
        <v>0</v>
      </c>
      <c r="AC3314">
        <v>9024.8999869204417</v>
      </c>
      <c r="AD3314">
        <v>19069.488166856609</v>
      </c>
      <c r="AE3314">
        <v>21543.473393589229</v>
      </c>
      <c r="AF3314">
        <v>30543.146718045704</v>
      </c>
      <c r="AG3314">
        <v>191594.71701453772</v>
      </c>
      <c r="AH3314">
        <v>35057.780033596217</v>
      </c>
      <c r="AI3314">
        <v>4522.0206873846437</v>
      </c>
      <c r="AJ3314">
        <v>41658.265194481741</v>
      </c>
      <c r="AK3314">
        <v>2302.1355925717794</v>
      </c>
      <c r="AL3314">
        <v>734784.9375</v>
      </c>
      <c r="AM3314">
        <v>594501.9375</v>
      </c>
      <c r="AN3314">
        <v>140283.078125</v>
      </c>
      <c r="AO3314" s="5" t="s">
        <v>3658</v>
      </c>
    </row>
    <row r="3315" spans="1:41" ht="15" x14ac:dyDescent="0.25">
      <c r="A3315">
        <v>2023</v>
      </c>
      <c r="B3315" s="5" t="s">
        <v>1806</v>
      </c>
      <c r="C3315" s="5" t="s">
        <v>363</v>
      </c>
      <c r="D3315" s="5" t="s">
        <v>91</v>
      </c>
      <c r="E3315" s="5" t="s">
        <v>92</v>
      </c>
      <c r="F3315" s="5" t="s">
        <v>93</v>
      </c>
      <c r="G3315" s="5" t="s">
        <v>94</v>
      </c>
      <c r="H3315" s="5" t="s">
        <v>319</v>
      </c>
      <c r="I3315">
        <v>5291.9946515251268</v>
      </c>
      <c r="J3315">
        <v>15839.561319321969</v>
      </c>
      <c r="K3315">
        <v>989.83867571036785</v>
      </c>
      <c r="L3315">
        <v>2783.1178349518786</v>
      </c>
      <c r="M3315">
        <v>10473.650143311977</v>
      </c>
      <c r="N3315">
        <v>7787.6950441684639</v>
      </c>
      <c r="O3315">
        <v>9153.3296153757983</v>
      </c>
      <c r="P3315">
        <v>11392.036178686974</v>
      </c>
      <c r="Q3315">
        <v>3089.0947524299886</v>
      </c>
      <c r="R3315">
        <v>9193.7423689160478</v>
      </c>
      <c r="S3315">
        <v>20716.980681345027</v>
      </c>
      <c r="T3315">
        <v>11273.876864908994</v>
      </c>
      <c r="U3315">
        <v>2090.8620843795557</v>
      </c>
      <c r="V3315">
        <v>8356.852282701926</v>
      </c>
      <c r="W3315">
        <v>3994.7060841168418</v>
      </c>
      <c r="X3315">
        <v>11310.215601686668</v>
      </c>
      <c r="Y3315">
        <v>48649.928158777759</v>
      </c>
      <c r="Z3315">
        <v>10572.205509291796</v>
      </c>
      <c r="AA3315">
        <v>154307.22755034082</v>
      </c>
      <c r="AB3315">
        <v>609.54351350562695</v>
      </c>
      <c r="AC3315">
        <v>9391.978016795747</v>
      </c>
      <c r="AD3315">
        <v>18070.434337918716</v>
      </c>
      <c r="AE3315">
        <v>15263.76230612465</v>
      </c>
      <c r="AF3315">
        <v>34522.810244768261</v>
      </c>
      <c r="AG3315">
        <v>138126.95210936936</v>
      </c>
      <c r="AH3315">
        <v>27558.984408310298</v>
      </c>
      <c r="AI3315">
        <v>2768.1202792592971</v>
      </c>
      <c r="AJ3315">
        <v>43802.721884407008</v>
      </c>
      <c r="AK3315">
        <v>1772.9253336587217</v>
      </c>
      <c r="AL3315">
        <v>639155.1875</v>
      </c>
      <c r="AM3315">
        <v>520462.5</v>
      </c>
      <c r="AN3315">
        <v>118692.609375</v>
      </c>
      <c r="AO3315" s="5" t="s">
        <v>3660</v>
      </c>
    </row>
    <row r="3316" spans="1:41" ht="15" x14ac:dyDescent="0.25">
      <c r="A3316">
        <v>2023</v>
      </c>
      <c r="B3316" s="5" t="s">
        <v>803</v>
      </c>
      <c r="C3316" s="5" t="s">
        <v>363</v>
      </c>
      <c r="D3316" s="5" t="s">
        <v>91</v>
      </c>
      <c r="E3316" s="5" t="s">
        <v>92</v>
      </c>
      <c r="F3316" s="5" t="s">
        <v>93</v>
      </c>
      <c r="G3316" s="5" t="s">
        <v>94</v>
      </c>
      <c r="H3316" s="5" t="s">
        <v>319</v>
      </c>
      <c r="I3316">
        <v>9607</v>
      </c>
      <c r="J3316">
        <v>22203.5</v>
      </c>
      <c r="K3316">
        <v>1027</v>
      </c>
      <c r="L3316">
        <v>2325</v>
      </c>
      <c r="M3316">
        <v>18256</v>
      </c>
      <c r="N3316">
        <v>8815</v>
      </c>
      <c r="O3316">
        <v>8213.75</v>
      </c>
      <c r="P3316">
        <v>14388</v>
      </c>
      <c r="Q3316">
        <v>3240.7905061676879</v>
      </c>
      <c r="R3316">
        <v>6522.175123841922</v>
      </c>
      <c r="S3316">
        <v>21765.501123648381</v>
      </c>
      <c r="T3316">
        <v>10900</v>
      </c>
      <c r="U3316">
        <v>1649</v>
      </c>
      <c r="V3316">
        <v>10645</v>
      </c>
      <c r="W3316">
        <v>4492</v>
      </c>
      <c r="X3316">
        <v>13314.2479957739</v>
      </c>
      <c r="Y3316">
        <v>46634.5</v>
      </c>
      <c r="Z3316">
        <v>13849.74060948282</v>
      </c>
      <c r="AA3316">
        <v>211595.51620382641</v>
      </c>
      <c r="AB3316">
        <v>1009</v>
      </c>
      <c r="AC3316">
        <v>9879.9745600000024</v>
      </c>
      <c r="AD3316">
        <v>14426.795231407799</v>
      </c>
      <c r="AE3316">
        <v>15914.5038</v>
      </c>
      <c r="AF3316">
        <v>32646.051909897989</v>
      </c>
      <c r="AG3316">
        <v>169251</v>
      </c>
      <c r="AH3316">
        <v>30753.661902222659</v>
      </c>
      <c r="AI3316">
        <v>3648.328</v>
      </c>
      <c r="AJ3316">
        <v>40326.37755710497</v>
      </c>
      <c r="AK3316">
        <v>1600.9</v>
      </c>
      <c r="AL3316">
        <v>748900.25</v>
      </c>
      <c r="AM3316">
        <v>619493.125</v>
      </c>
      <c r="AN3316">
        <v>129407.1875</v>
      </c>
      <c r="AO3316" s="5" t="s">
        <v>1455</v>
      </c>
    </row>
    <row r="3317" spans="1:41" ht="15" x14ac:dyDescent="0.25">
      <c r="A3317">
        <v>2023</v>
      </c>
      <c r="B3317" s="5" t="s">
        <v>1806</v>
      </c>
      <c r="C3317" s="5" t="s">
        <v>363</v>
      </c>
      <c r="D3317" s="5" t="s">
        <v>91</v>
      </c>
      <c r="E3317" s="5" t="s">
        <v>92</v>
      </c>
      <c r="F3317" s="5" t="s">
        <v>93</v>
      </c>
      <c r="G3317" s="5" t="s">
        <v>97</v>
      </c>
      <c r="H3317" s="5" t="s">
        <v>319</v>
      </c>
      <c r="I3317">
        <v>5928</v>
      </c>
      <c r="J3317">
        <v>15111.291999999999</v>
      </c>
      <c r="K3317">
        <v>1166</v>
      </c>
      <c r="L3317">
        <v>3166.9475031463789</v>
      </c>
      <c r="M3317">
        <v>11976.82499999999</v>
      </c>
      <c r="N3317">
        <v>9305.8306109442528</v>
      </c>
      <c r="O3317">
        <v>11356.96</v>
      </c>
      <c r="P3317">
        <v>13175.8977</v>
      </c>
      <c r="Q3317">
        <v>3626.0243223449461</v>
      </c>
      <c r="R3317">
        <v>10579.92630472265</v>
      </c>
      <c r="S3317">
        <v>24153</v>
      </c>
      <c r="T3317">
        <v>12916.4</v>
      </c>
      <c r="U3317">
        <v>1617</v>
      </c>
      <c r="V3317">
        <v>10182.38002856174</v>
      </c>
      <c r="W3317">
        <v>4486.8434559127354</v>
      </c>
      <c r="X3317">
        <v>14188.85759317966</v>
      </c>
      <c r="Y3317">
        <v>61092.27063534737</v>
      </c>
      <c r="Z3317">
        <v>12409.43452119283</v>
      </c>
      <c r="AA3317">
        <v>179175.87369230739</v>
      </c>
      <c r="AB3317">
        <v>569</v>
      </c>
      <c r="AC3317">
        <v>11222.850990000001</v>
      </c>
      <c r="AD3317">
        <v>21611.338491021441</v>
      </c>
      <c r="AE3317">
        <v>17894.83117322535</v>
      </c>
      <c r="AF3317">
        <v>39283.973654732268</v>
      </c>
      <c r="AG3317">
        <v>161694.2168707221</v>
      </c>
      <c r="AH3317">
        <v>31476.80011411765</v>
      </c>
      <c r="AI3317">
        <v>3970.1191973200521</v>
      </c>
      <c r="AJ3317">
        <v>51078.933089616752</v>
      </c>
      <c r="AK3317">
        <v>2251</v>
      </c>
      <c r="AL3317">
        <v>746668.8125</v>
      </c>
      <c r="AM3317">
        <v>606545.6875</v>
      </c>
      <c r="AN3317">
        <v>140123.140625</v>
      </c>
      <c r="AO3317" s="5" t="s">
        <v>3662</v>
      </c>
    </row>
    <row r="3318" spans="1:41" ht="15" x14ac:dyDescent="0.25">
      <c r="A3318">
        <v>2023</v>
      </c>
      <c r="B3318" s="5" t="s">
        <v>803</v>
      </c>
      <c r="C3318" s="5" t="s">
        <v>363</v>
      </c>
      <c r="D3318" s="5" t="s">
        <v>91</v>
      </c>
      <c r="E3318" s="5" t="s">
        <v>92</v>
      </c>
      <c r="F3318" s="5" t="s">
        <v>93</v>
      </c>
      <c r="G3318" s="5" t="s">
        <v>97</v>
      </c>
      <c r="H3318" s="5" t="s">
        <v>319</v>
      </c>
      <c r="I3318">
        <v>10662.28007824739</v>
      </c>
      <c r="J3318">
        <v>25529.846968926919</v>
      </c>
      <c r="K3318">
        <v>1134.0264580849539</v>
      </c>
      <c r="L3318">
        <v>2143.2278541618011</v>
      </c>
      <c r="M3318">
        <v>20559.22112608359</v>
      </c>
      <c r="N3318">
        <v>9930.2927127628318</v>
      </c>
      <c r="O3318">
        <v>8213.75</v>
      </c>
      <c r="P3318">
        <v>16673.438200000001</v>
      </c>
      <c r="Q3318">
        <v>3639.4077384263128</v>
      </c>
      <c r="R3318">
        <v>7289.5681050624034</v>
      </c>
      <c r="S3318">
        <v>24105.012713416902</v>
      </c>
      <c r="T3318">
        <v>11456.009546089999</v>
      </c>
      <c r="U3318">
        <v>1759.112306204124</v>
      </c>
      <c r="V3318">
        <v>12080</v>
      </c>
      <c r="W3318">
        <v>3955.7486410243569</v>
      </c>
      <c r="X3318">
        <v>15276.88584827363</v>
      </c>
      <c r="Y3318">
        <v>52951.705099999992</v>
      </c>
      <c r="Z3318">
        <v>15642.946036446179</v>
      </c>
      <c r="AA3318">
        <v>256532.32630679011</v>
      </c>
      <c r="AB3318">
        <v>1009</v>
      </c>
      <c r="AC3318">
        <v>11195.26586</v>
      </c>
      <c r="AD3318">
        <v>16294.71523309624</v>
      </c>
      <c r="AE3318">
        <v>17922.31610079412</v>
      </c>
      <c r="AF3318">
        <v>37316.228150242903</v>
      </c>
      <c r="AG3318">
        <v>196502</v>
      </c>
      <c r="AH3318">
        <v>35936.853756109937</v>
      </c>
      <c r="AI3318">
        <v>4108.6098867485916</v>
      </c>
      <c r="AJ3318">
        <v>46322.331928060063</v>
      </c>
      <c r="AK3318">
        <v>1802.8734169997381</v>
      </c>
      <c r="AL3318">
        <v>867945.0625</v>
      </c>
      <c r="AM3318">
        <v>724092.3125</v>
      </c>
      <c r="AN3318">
        <v>143852.703125</v>
      </c>
      <c r="AO3318" s="5" t="s">
        <v>1456</v>
      </c>
    </row>
    <row r="3319" spans="1:41" ht="15" x14ac:dyDescent="0.25">
      <c r="A3319">
        <v>2023</v>
      </c>
      <c r="B3319" s="5" t="s">
        <v>1808</v>
      </c>
      <c r="C3319" s="5" t="s">
        <v>363</v>
      </c>
      <c r="D3319" s="5" t="s">
        <v>91</v>
      </c>
      <c r="E3319" s="5" t="s">
        <v>92</v>
      </c>
      <c r="F3319" s="5" t="s">
        <v>93</v>
      </c>
      <c r="G3319" s="5" t="s">
        <v>97</v>
      </c>
      <c r="H3319" s="5" t="s">
        <v>319</v>
      </c>
      <c r="I3319">
        <v>9039.3521244324784</v>
      </c>
      <c r="J3319">
        <v>18855.5</v>
      </c>
      <c r="K3319">
        <v>983.73142646499116</v>
      </c>
      <c r="L3319">
        <v>3556.9231999999988</v>
      </c>
      <c r="M3319">
        <v>23679.679445798229</v>
      </c>
      <c r="N3319">
        <v>9657.1678360657024</v>
      </c>
      <c r="O3319">
        <v>11008.1467696</v>
      </c>
      <c r="P3319">
        <v>16476.34405106564</v>
      </c>
      <c r="Q3319">
        <v>3614.9671871078531</v>
      </c>
      <c r="R3319">
        <v>6783.2752514451267</v>
      </c>
      <c r="S3319">
        <v>23464.725906032269</v>
      </c>
      <c r="T3319">
        <v>11930.832813694131</v>
      </c>
      <c r="U3319">
        <v>1880.6396619320781</v>
      </c>
      <c r="V3319">
        <v>2987</v>
      </c>
      <c r="W3319">
        <v>3107.4467277000808</v>
      </c>
      <c r="X3319">
        <v>15771.29543656478</v>
      </c>
      <c r="Y3319">
        <v>62402.091220000002</v>
      </c>
      <c r="Z3319">
        <v>15683.061730235881</v>
      </c>
      <c r="AA3319">
        <v>187049.13537053141</v>
      </c>
      <c r="AB3319">
        <v>1000</v>
      </c>
      <c r="AC3319">
        <v>12320.64047</v>
      </c>
      <c r="AD3319">
        <v>18644.17771457235</v>
      </c>
      <c r="AE3319">
        <v>24038.459144529432</v>
      </c>
      <c r="AF3319">
        <v>34627.610052826283</v>
      </c>
      <c r="AG3319">
        <v>180421.17048756921</v>
      </c>
      <c r="AH3319">
        <v>37503.91132103352</v>
      </c>
      <c r="AI3319">
        <v>4340.1112212779699</v>
      </c>
      <c r="AJ3319">
        <v>66839.848946979881</v>
      </c>
      <c r="AK3319">
        <v>2063.5097362811048</v>
      </c>
      <c r="AL3319">
        <v>809730.8125</v>
      </c>
      <c r="AM3319">
        <v>656233.25</v>
      </c>
      <c r="AN3319">
        <v>153497.578125</v>
      </c>
      <c r="AO3319" s="5" t="s">
        <v>3661</v>
      </c>
    </row>
    <row r="3320" spans="1:41" ht="15" x14ac:dyDescent="0.25">
      <c r="A3320">
        <v>2023</v>
      </c>
      <c r="B3320" s="5" t="s">
        <v>1807</v>
      </c>
      <c r="C3320" s="5" t="s">
        <v>363</v>
      </c>
      <c r="D3320" s="5" t="s">
        <v>91</v>
      </c>
      <c r="E3320" s="5" t="s">
        <v>92</v>
      </c>
      <c r="F3320" s="5" t="s">
        <v>93</v>
      </c>
      <c r="G3320" s="5" t="s">
        <v>97</v>
      </c>
      <c r="H3320" s="5" t="s">
        <v>319</v>
      </c>
      <c r="I3320">
        <v>9247.9442400000007</v>
      </c>
      <c r="J3320">
        <v>17372.36</v>
      </c>
      <c r="K3320">
        <v>1223.424510181253</v>
      </c>
      <c r="L3320">
        <v>3556.4340000000002</v>
      </c>
      <c r="M3320">
        <v>23467.435018551569</v>
      </c>
      <c r="N3320">
        <v>8665</v>
      </c>
      <c r="O3320">
        <v>11229.2</v>
      </c>
      <c r="P3320">
        <v>14569.32024050289</v>
      </c>
      <c r="Q3320">
        <v>4122.7058013943169</v>
      </c>
      <c r="R3320">
        <v>10199.54687750182</v>
      </c>
      <c r="S3320">
        <v>29687.79909379426</v>
      </c>
      <c r="T3320">
        <v>13122.59085281477</v>
      </c>
      <c r="U3320">
        <v>1918.252455170719</v>
      </c>
      <c r="V3320">
        <v>7252</v>
      </c>
      <c r="W3320">
        <v>3052.172687510903</v>
      </c>
      <c r="X3320">
        <v>15071.356619895771</v>
      </c>
      <c r="Y3320">
        <v>67373</v>
      </c>
      <c r="Z3320">
        <v>15854.553</v>
      </c>
      <c r="AA3320">
        <v>190869.33192980671</v>
      </c>
      <c r="AB3320">
        <v>831</v>
      </c>
      <c r="AC3320">
        <v>10564.3</v>
      </c>
      <c r="AD3320">
        <v>25116.808737150852</v>
      </c>
      <c r="AE3320">
        <v>23868.341914149551</v>
      </c>
      <c r="AF3320">
        <v>36271.267827658601</v>
      </c>
      <c r="AG3320">
        <v>228682</v>
      </c>
      <c r="AH3320">
        <v>45034.465303005483</v>
      </c>
      <c r="AI3320">
        <v>5010.0155131656884</v>
      </c>
      <c r="AJ3320">
        <v>54178.013286442583</v>
      </c>
      <c r="AK3320">
        <v>3095.753514748681</v>
      </c>
      <c r="AL3320">
        <v>880506.375</v>
      </c>
      <c r="AM3320">
        <v>704564.375</v>
      </c>
      <c r="AN3320">
        <v>175942.03125</v>
      </c>
      <c r="AO3320" s="5" t="s">
        <v>3663</v>
      </c>
    </row>
    <row r="3321" spans="1:41" ht="15" x14ac:dyDescent="0.25">
      <c r="A3321">
        <v>2023</v>
      </c>
      <c r="B3321" s="5" t="s">
        <v>803</v>
      </c>
      <c r="C3321" s="5" t="s">
        <v>363</v>
      </c>
      <c r="D3321" s="5" t="s">
        <v>91</v>
      </c>
      <c r="E3321" s="5" t="s">
        <v>29</v>
      </c>
      <c r="F3321" s="5" t="s">
        <v>29</v>
      </c>
      <c r="G3321" s="5" t="s">
        <v>94</v>
      </c>
      <c r="H3321" s="5" t="s">
        <v>319</v>
      </c>
      <c r="I3321">
        <v>1000</v>
      </c>
      <c r="J3321">
        <v>0</v>
      </c>
      <c r="K3321">
        <v>80</v>
      </c>
      <c r="L3321">
        <v>110</v>
      </c>
      <c r="M3321">
        <v>180</v>
      </c>
      <c r="N3321">
        <v>56</v>
      </c>
      <c r="O3321">
        <v>0</v>
      </c>
      <c r="P3321">
        <v>0</v>
      </c>
      <c r="Q3321">
        <v>5.5945967264150953</v>
      </c>
      <c r="R3321">
        <v>28.056999999999999</v>
      </c>
      <c r="S3321">
        <v>0</v>
      </c>
      <c r="T3321">
        <v>200</v>
      </c>
      <c r="U3321">
        <v>0</v>
      </c>
      <c r="V3321">
        <v>630</v>
      </c>
      <c r="W3321">
        <v>0</v>
      </c>
      <c r="X3321">
        <v>99.105575038396537</v>
      </c>
      <c r="Y3321">
        <v>1450</v>
      </c>
      <c r="Z3321">
        <v>358.10424</v>
      </c>
      <c r="AA3321">
        <v>2989.8773926133431</v>
      </c>
      <c r="AB3321">
        <v>0</v>
      </c>
      <c r="AC3321">
        <v>10.870649999999999</v>
      </c>
      <c r="AD3321">
        <v>53.799591549600002</v>
      </c>
      <c r="AE3321"/>
      <c r="AF3321">
        <v>460.3510049118297</v>
      </c>
      <c r="AG3321">
        <v>9777</v>
      </c>
      <c r="AH3321">
        <v>1000</v>
      </c>
      <c r="AI3321">
        <v>97</v>
      </c>
      <c r="AJ3321">
        <v>1289</v>
      </c>
      <c r="AK3321"/>
      <c r="AL3321">
        <v>19874.759765625</v>
      </c>
      <c r="AM3321">
        <v>18164.85546875</v>
      </c>
      <c r="AN3321">
        <v>1709.9052734375</v>
      </c>
      <c r="AO3321" s="5" t="s">
        <v>1457</v>
      </c>
    </row>
    <row r="3322" spans="1:41" ht="15" x14ac:dyDescent="0.25">
      <c r="A3322">
        <v>2023</v>
      </c>
      <c r="B3322" s="5" t="s">
        <v>1807</v>
      </c>
      <c r="C3322" s="5" t="s">
        <v>363</v>
      </c>
      <c r="D3322" s="5" t="s">
        <v>91</v>
      </c>
      <c r="E3322" s="5" t="s">
        <v>29</v>
      </c>
      <c r="F3322" s="5" t="s">
        <v>29</v>
      </c>
      <c r="G3322" s="5" t="s">
        <v>94</v>
      </c>
      <c r="H3322" s="5" t="s">
        <v>319</v>
      </c>
      <c r="I3322">
        <v>0</v>
      </c>
      <c r="J3322">
        <v>853.17410736480178</v>
      </c>
      <c r="K3322">
        <v>84.602819221415231</v>
      </c>
      <c r="L3322">
        <v>154.40014507908279</v>
      </c>
      <c r="M3322">
        <v>189.69538372301696</v>
      </c>
      <c r="N3322">
        <v>56.049367734187584</v>
      </c>
      <c r="O3322">
        <v>0</v>
      </c>
      <c r="P3322">
        <v>0</v>
      </c>
      <c r="Q3322">
        <v>6.211089534759191</v>
      </c>
      <c r="R3322">
        <v>20.526790739653077</v>
      </c>
      <c r="S3322">
        <v>0</v>
      </c>
      <c r="T3322">
        <v>105.75352402676903</v>
      </c>
      <c r="U3322"/>
      <c r="V3322">
        <v>1374.7958123479975</v>
      </c>
      <c r="W3322">
        <v>0</v>
      </c>
      <c r="X3322">
        <v>31.72605720803071</v>
      </c>
      <c r="Y3322">
        <v>793.15143020076778</v>
      </c>
      <c r="Z3322">
        <v>63.45211441606142</v>
      </c>
      <c r="AA3322">
        <v>2647.2549217569863</v>
      </c>
      <c r="AB3322"/>
      <c r="AC3322">
        <v>11.104120022810749</v>
      </c>
      <c r="AD3322">
        <v>93.166343021387874</v>
      </c>
      <c r="AE3322"/>
      <c r="AF3322">
        <v>1274.3800508291636</v>
      </c>
      <c r="AG3322">
        <v>18772.308049991771</v>
      </c>
      <c r="AH3322">
        <v>2749.5916246959951</v>
      </c>
      <c r="AI3322">
        <v>0</v>
      </c>
      <c r="AJ3322">
        <v>1168.435295853101</v>
      </c>
      <c r="AK3322">
        <v>0</v>
      </c>
      <c r="AL3322">
        <v>30449.779296875</v>
      </c>
      <c r="AM3322">
        <v>27195.2421875</v>
      </c>
      <c r="AN3322">
        <v>3254.53564453125</v>
      </c>
      <c r="AO3322" s="5" t="s">
        <v>3665</v>
      </c>
    </row>
    <row r="3323" spans="1:41" ht="15" x14ac:dyDescent="0.25">
      <c r="A3323">
        <v>2023</v>
      </c>
      <c r="B3323" s="5" t="s">
        <v>1806</v>
      </c>
      <c r="C3323" s="5" t="s">
        <v>363</v>
      </c>
      <c r="D3323" s="5" t="s">
        <v>91</v>
      </c>
      <c r="E3323" s="5" t="s">
        <v>29</v>
      </c>
      <c r="F3323" s="5" t="s">
        <v>29</v>
      </c>
      <c r="G3323" s="5" t="s">
        <v>94</v>
      </c>
      <c r="H3323" s="5" t="s">
        <v>319</v>
      </c>
      <c r="I3323">
        <v>0</v>
      </c>
      <c r="J3323">
        <v>1478.3304896973027</v>
      </c>
      <c r="K3323">
        <v>85.700318243321888</v>
      </c>
      <c r="L3323">
        <v>128.55047736498284</v>
      </c>
      <c r="M3323">
        <v>187.46944615726665</v>
      </c>
      <c r="N3323">
        <v>56.240833847179992</v>
      </c>
      <c r="O3323">
        <v>0</v>
      </c>
      <c r="P3323">
        <v>0</v>
      </c>
      <c r="Q3323">
        <v>6.1597103737387613</v>
      </c>
      <c r="R3323">
        <v>21.043745282267032</v>
      </c>
      <c r="S3323">
        <v>0</v>
      </c>
      <c r="T3323">
        <v>107.12539780415237</v>
      </c>
      <c r="U3323">
        <v>0</v>
      </c>
      <c r="V3323">
        <v>1392.6301714539807</v>
      </c>
      <c r="W3323">
        <v>0</v>
      </c>
      <c r="X3323">
        <v>83.20419246924456</v>
      </c>
      <c r="Y3323">
        <v>877.35700801600785</v>
      </c>
      <c r="Z3323">
        <v>64.27523868249142</v>
      </c>
      <c r="AA3323">
        <v>2515.4967191354272</v>
      </c>
      <c r="AB3323">
        <v>143.54803305756417</v>
      </c>
      <c r="AC3323">
        <v>56.179001067567434</v>
      </c>
      <c r="AD3323">
        <v>92.395655606081419</v>
      </c>
      <c r="AE3323"/>
      <c r="AF3323">
        <v>1508.3256010824664</v>
      </c>
      <c r="AG3323">
        <v>19195.004710122426</v>
      </c>
      <c r="AH3323">
        <v>2785.2603429079613</v>
      </c>
      <c r="AI3323">
        <v>0</v>
      </c>
      <c r="AJ3323">
        <v>1305.1603321385617</v>
      </c>
      <c r="AK3323"/>
      <c r="AL3323">
        <v>32089.455078125</v>
      </c>
      <c r="AM3323">
        <v>28604.75390625</v>
      </c>
      <c r="AN3323">
        <v>3484.703369140625</v>
      </c>
      <c r="AO3323" s="5" t="s">
        <v>3664</v>
      </c>
    </row>
    <row r="3324" spans="1:41" ht="15" x14ac:dyDescent="0.25">
      <c r="A3324">
        <v>2023</v>
      </c>
      <c r="B3324" s="5" t="s">
        <v>1808</v>
      </c>
      <c r="C3324" s="5" t="s">
        <v>363</v>
      </c>
      <c r="D3324" s="5" t="s">
        <v>91</v>
      </c>
      <c r="E3324" s="5" t="s">
        <v>29</v>
      </c>
      <c r="F3324" s="5" t="s">
        <v>29</v>
      </c>
      <c r="G3324" s="5" t="s">
        <v>94</v>
      </c>
      <c r="H3324" s="5" t="s">
        <v>319</v>
      </c>
      <c r="I3324">
        <v>0</v>
      </c>
      <c r="J3324">
        <v>964.21049748937503</v>
      </c>
      <c r="K3324">
        <v>82.504977614106465</v>
      </c>
      <c r="L3324">
        <v>134.070588622923</v>
      </c>
      <c r="M3324">
        <v>184.99162949412934</v>
      </c>
      <c r="N3324">
        <v>56.722172109698192</v>
      </c>
      <c r="O3324">
        <v>0</v>
      </c>
      <c r="P3324">
        <v>0</v>
      </c>
      <c r="Q3324">
        <v>5.5857086014821045</v>
      </c>
      <c r="R3324">
        <v>28.935526961487312</v>
      </c>
      <c r="S3324">
        <v>0</v>
      </c>
      <c r="T3324">
        <v>206.26244403526616</v>
      </c>
      <c r="U3324"/>
      <c r="V3324">
        <v>804.42353173753804</v>
      </c>
      <c r="W3324">
        <v>0</v>
      </c>
      <c r="X3324">
        <v>52.82872634151267</v>
      </c>
      <c r="Y3324">
        <v>1392.2714972380465</v>
      </c>
      <c r="Z3324">
        <v>357.53532049073038</v>
      </c>
      <c r="AA3324">
        <v>2622.9794107130497</v>
      </c>
      <c r="AB3324"/>
      <c r="AC3324">
        <v>11.045353878088504</v>
      </c>
      <c r="AD3324">
        <v>53.543513150281719</v>
      </c>
      <c r="AE3324"/>
      <c r="AF3324">
        <v>1083.4663256522063</v>
      </c>
      <c r="AG3324">
        <v>13524.100107707391</v>
      </c>
      <c r="AH3324">
        <v>1954.7658676813567</v>
      </c>
      <c r="AI3324">
        <v>100.03728535710408</v>
      </c>
      <c r="AJ3324">
        <v>1116.9111344509663</v>
      </c>
      <c r="AK3324"/>
      <c r="AL3324">
        <v>24737.19140625</v>
      </c>
      <c r="AM3324">
        <v>22102.2578125</v>
      </c>
      <c r="AN3324">
        <v>2634.9345703125</v>
      </c>
      <c r="AO3324" s="5" t="s">
        <v>3666</v>
      </c>
    </row>
    <row r="3325" spans="1:41" ht="15" x14ac:dyDescent="0.25">
      <c r="A3325">
        <v>2023</v>
      </c>
      <c r="B3325" s="5" t="s">
        <v>1808</v>
      </c>
      <c r="C3325" s="5" t="s">
        <v>363</v>
      </c>
      <c r="D3325" s="5" t="s">
        <v>91</v>
      </c>
      <c r="E3325" s="5" t="s">
        <v>29</v>
      </c>
      <c r="F3325" s="5" t="s">
        <v>29</v>
      </c>
      <c r="G3325" s="5" t="s">
        <v>97</v>
      </c>
      <c r="H3325" s="5" t="s">
        <v>319</v>
      </c>
      <c r="I3325">
        <v>0</v>
      </c>
      <c r="J3325">
        <v>1075</v>
      </c>
      <c r="K3325">
        <v>96.163297028049271</v>
      </c>
      <c r="L3325">
        <v>154.85599999999999</v>
      </c>
      <c r="M3325">
        <v>210.76562499999989</v>
      </c>
      <c r="N3325">
        <v>63.854690152964082</v>
      </c>
      <c r="O3325">
        <v>0</v>
      </c>
      <c r="P3325">
        <v>0</v>
      </c>
      <c r="Q3325">
        <v>6.1706101015248134</v>
      </c>
      <c r="R3325">
        <v>33.56728582833891</v>
      </c>
      <c r="S3325">
        <v>0</v>
      </c>
      <c r="T3325">
        <v>221.9689825803558</v>
      </c>
      <c r="U3325"/>
      <c r="V3325">
        <v>904</v>
      </c>
      <c r="W3325">
        <v>0</v>
      </c>
      <c r="X3325">
        <v>58.841153630746341</v>
      </c>
      <c r="Y3325">
        <v>1610.1179999999999</v>
      </c>
      <c r="Z3325">
        <v>394.31542467644601</v>
      </c>
      <c r="AA3325">
        <v>2988.361953630254</v>
      </c>
      <c r="AB3325">
        <v>139</v>
      </c>
      <c r="AC3325">
        <v>12.31907</v>
      </c>
      <c r="AD3325">
        <v>59.957805861771632</v>
      </c>
      <c r="AE3325">
        <v>0</v>
      </c>
      <c r="AF3325">
        <v>1230.910930380923</v>
      </c>
      <c r="AG3325">
        <v>16211.28695451583</v>
      </c>
      <c r="AH3325">
        <v>2264.7022773212102</v>
      </c>
      <c r="AI3325">
        <v>111.42250976198019</v>
      </c>
      <c r="AJ3325">
        <v>1272.5873664334711</v>
      </c>
      <c r="AK3325"/>
      <c r="AL3325">
        <v>29120.169921875</v>
      </c>
      <c r="AM3325">
        <v>25957.34765625</v>
      </c>
      <c r="AN3325">
        <v>3162.82177734375</v>
      </c>
      <c r="AO3325" s="5" t="s">
        <v>3669</v>
      </c>
    </row>
    <row r="3326" spans="1:41" ht="15" x14ac:dyDescent="0.25">
      <c r="A3326">
        <v>2023</v>
      </c>
      <c r="B3326" s="5" t="s">
        <v>1806</v>
      </c>
      <c r="C3326" s="5" t="s">
        <v>363</v>
      </c>
      <c r="D3326" s="5" t="s">
        <v>91</v>
      </c>
      <c r="E3326" s="5" t="s">
        <v>29</v>
      </c>
      <c r="F3326" s="5" t="s">
        <v>29</v>
      </c>
      <c r="G3326" s="5" t="s">
        <v>97</v>
      </c>
      <c r="H3326" s="5" t="s">
        <v>319</v>
      </c>
      <c r="I3326">
        <v>0</v>
      </c>
      <c r="J3326">
        <v>1410.36</v>
      </c>
      <c r="K3326">
        <v>102</v>
      </c>
      <c r="L3326">
        <v>146.27933039937091</v>
      </c>
      <c r="M3326">
        <v>214.37499999999989</v>
      </c>
      <c r="N3326">
        <v>67.204438570308724</v>
      </c>
      <c r="O3326">
        <v>0</v>
      </c>
      <c r="P3326">
        <v>0</v>
      </c>
      <c r="Q3326">
        <v>7.230357571973971</v>
      </c>
      <c r="R3326">
        <v>24.216610094980268</v>
      </c>
      <c r="S3326">
        <v>0</v>
      </c>
      <c r="T3326">
        <v>124.9</v>
      </c>
      <c r="U3326"/>
      <c r="V3326">
        <v>1623.521860931965</v>
      </c>
      <c r="W3326">
        <v>0</v>
      </c>
      <c r="X3326">
        <v>104.3818547063396</v>
      </c>
      <c r="Y3326">
        <v>1284</v>
      </c>
      <c r="Z3326">
        <v>75.444935785952964</v>
      </c>
      <c r="AA3326">
        <v>2920.902212919239</v>
      </c>
      <c r="AB3326">
        <v>134</v>
      </c>
      <c r="AC3326">
        <v>67.130540000000011</v>
      </c>
      <c r="AD3326">
        <v>108.4553635796096</v>
      </c>
      <c r="AE3326">
        <v>0</v>
      </c>
      <c r="AF3326">
        <v>1716.3441433526191</v>
      </c>
      <c r="AG3326">
        <v>22465.703427021708</v>
      </c>
      <c r="AH3326">
        <v>3185.0000000000009</v>
      </c>
      <c r="AI3326">
        <v>0</v>
      </c>
      <c r="AJ3326">
        <v>1521.964718367411</v>
      </c>
      <c r="AK3326">
        <v>0</v>
      </c>
      <c r="AL3326">
        <v>37303.4140625</v>
      </c>
      <c r="AM3326">
        <v>33330.30078125</v>
      </c>
      <c r="AN3326">
        <v>3973.1123046875</v>
      </c>
      <c r="AO3326" s="5" t="s">
        <v>3668</v>
      </c>
    </row>
    <row r="3327" spans="1:41" ht="15" x14ac:dyDescent="0.25">
      <c r="A3327">
        <v>2023</v>
      </c>
      <c r="B3327" s="5" t="s">
        <v>803</v>
      </c>
      <c r="C3327" s="5" t="s">
        <v>363</v>
      </c>
      <c r="D3327" s="5" t="s">
        <v>91</v>
      </c>
      <c r="E3327" s="5" t="s">
        <v>29</v>
      </c>
      <c r="F3327" s="5" t="s">
        <v>29</v>
      </c>
      <c r="G3327" s="5" t="s">
        <v>97</v>
      </c>
      <c r="H3327" s="5" t="s">
        <v>319</v>
      </c>
      <c r="I3327">
        <v>1109.844912901779</v>
      </c>
      <c r="J3327">
        <v>0</v>
      </c>
      <c r="K3327">
        <v>88.337017182859086</v>
      </c>
      <c r="L3327">
        <v>125.7360341108256</v>
      </c>
      <c r="M3327">
        <v>202.70923546751999</v>
      </c>
      <c r="N3327">
        <v>63.085240149145633</v>
      </c>
      <c r="O3327">
        <v>0</v>
      </c>
      <c r="P3327">
        <v>0</v>
      </c>
      <c r="Q3327">
        <v>6.2827321237641502</v>
      </c>
      <c r="R3327">
        <v>31.358160190470361</v>
      </c>
      <c r="S3327">
        <v>0</v>
      </c>
      <c r="T3327">
        <v>210.20201001999999</v>
      </c>
      <c r="U3327">
        <v>0</v>
      </c>
      <c r="V3327">
        <v>715</v>
      </c>
      <c r="W3327">
        <v>0</v>
      </c>
      <c r="X3327">
        <v>113.84115363074631</v>
      </c>
      <c r="Y3327">
        <v>1645.17</v>
      </c>
      <c r="Z3327">
        <v>404.47005180061308</v>
      </c>
      <c r="AA3327">
        <v>3516.2016002132218</v>
      </c>
      <c r="AB3327">
        <v>0</v>
      </c>
      <c r="AC3327">
        <v>12.317830000000001</v>
      </c>
      <c r="AD3327">
        <v>60.765333526680777</v>
      </c>
      <c r="AE3327"/>
      <c r="AF3327">
        <v>526.20645142315152</v>
      </c>
      <c r="AG3327">
        <v>11351</v>
      </c>
      <c r="AH3327">
        <v>1168.5390139999131</v>
      </c>
      <c r="AI3327">
        <v>109.23775466860801</v>
      </c>
      <c r="AJ3327">
        <v>1480.6558255999221</v>
      </c>
      <c r="AK3327"/>
      <c r="AL3327">
        <v>22940.9609375</v>
      </c>
      <c r="AM3327">
        <v>20987.330078125</v>
      </c>
      <c r="AN3327">
        <v>1953.631591796875</v>
      </c>
      <c r="AO3327" s="5" t="s">
        <v>1458</v>
      </c>
    </row>
    <row r="3328" spans="1:41" ht="15" x14ac:dyDescent="0.25">
      <c r="A3328">
        <v>2023</v>
      </c>
      <c r="B3328" s="5" t="s">
        <v>1807</v>
      </c>
      <c r="C3328" s="5" t="s">
        <v>363</v>
      </c>
      <c r="D3328" s="5" t="s">
        <v>91</v>
      </c>
      <c r="E3328" s="5" t="s">
        <v>29</v>
      </c>
      <c r="F3328" s="5" t="s">
        <v>29</v>
      </c>
      <c r="G3328" s="5" t="s">
        <v>97</v>
      </c>
      <c r="H3328" s="5" t="s">
        <v>319</v>
      </c>
      <c r="I3328">
        <v>0</v>
      </c>
      <c r="J3328">
        <v>989</v>
      </c>
      <c r="K3328">
        <v>98.567379453750476</v>
      </c>
      <c r="L3328">
        <v>177.2148</v>
      </c>
      <c r="M3328">
        <v>215.24999999999989</v>
      </c>
      <c r="N3328">
        <v>66</v>
      </c>
      <c r="O3328">
        <v>0</v>
      </c>
      <c r="P3328">
        <v>0</v>
      </c>
      <c r="Q3328">
        <v>8.2023044959912639</v>
      </c>
      <c r="R3328">
        <v>24.5452625112842</v>
      </c>
      <c r="S3328">
        <v>0</v>
      </c>
      <c r="T3328">
        <v>132.7021756805496</v>
      </c>
      <c r="U3328"/>
      <c r="V3328">
        <v>1554</v>
      </c>
      <c r="W3328">
        <v>0</v>
      </c>
      <c r="X3328">
        <v>38.002859606000008</v>
      </c>
      <c r="Y3328">
        <v>977</v>
      </c>
      <c r="Z3328">
        <v>83.820000000000007</v>
      </c>
      <c r="AA3328">
        <v>3049.3947407132468</v>
      </c>
      <c r="AB3328">
        <v>139</v>
      </c>
      <c r="AC3328">
        <v>13</v>
      </c>
      <c r="AD3328">
        <v>123.03456743986899</v>
      </c>
      <c r="AE3328">
        <v>0</v>
      </c>
      <c r="AF3328">
        <v>1462.7336271115289</v>
      </c>
      <c r="AG3328">
        <v>22401</v>
      </c>
      <c r="AH3328">
        <v>3581.526043896532</v>
      </c>
      <c r="AI3328">
        <v>0</v>
      </c>
      <c r="AJ3328">
        <v>1521.964718367411</v>
      </c>
      <c r="AK3328">
        <v>0</v>
      </c>
      <c r="AL3328">
        <v>36655.9609375</v>
      </c>
      <c r="AM3328">
        <v>32327.875</v>
      </c>
      <c r="AN3328">
        <v>4328.0830078125</v>
      </c>
      <c r="AO3328" s="5" t="s">
        <v>3667</v>
      </c>
    </row>
    <row r="3329" spans="1:41" ht="15" x14ac:dyDescent="0.25">
      <c r="A3329">
        <v>2023</v>
      </c>
      <c r="B3329" s="5" t="s">
        <v>1808</v>
      </c>
      <c r="C3329" s="5" t="s">
        <v>363</v>
      </c>
      <c r="D3329" s="5" t="s">
        <v>91</v>
      </c>
      <c r="E3329" s="5" t="s">
        <v>154</v>
      </c>
      <c r="F3329" s="5" t="s">
        <v>154</v>
      </c>
      <c r="G3329" s="5" t="s">
        <v>94</v>
      </c>
      <c r="H3329" s="5" t="s">
        <v>319</v>
      </c>
      <c r="I3329">
        <v>3743.6633592400808</v>
      </c>
      <c r="J3329">
        <v>8075.599268972639</v>
      </c>
      <c r="K3329">
        <v>505.34298788640211</v>
      </c>
      <c r="L3329">
        <v>1539.7491447232619</v>
      </c>
      <c r="M3329">
        <v>5778.7775461195388</v>
      </c>
      <c r="N3329">
        <v>6585.9746692979779</v>
      </c>
      <c r="O3329">
        <v>8773.2308861127185</v>
      </c>
      <c r="P3329">
        <v>3254.8213668765002</v>
      </c>
      <c r="Q3329">
        <v>2066.5758380520761</v>
      </c>
      <c r="R3329">
        <v>3971.1032307343803</v>
      </c>
      <c r="S3329">
        <v>3992.4529322206749</v>
      </c>
      <c r="T3329">
        <v>7322.3167632519489</v>
      </c>
      <c r="U3329">
        <v>1413.9290538617495</v>
      </c>
      <c r="V3329">
        <v>1174.6646187808408</v>
      </c>
      <c r="W3329">
        <v>1118.973758891319</v>
      </c>
      <c r="X3329">
        <v>9525.6543358689887</v>
      </c>
      <c r="Y3329">
        <v>18744.099601704813</v>
      </c>
      <c r="Z3329">
        <v>8159.5850109215526</v>
      </c>
      <c r="AA3329">
        <v>74013.777050851495</v>
      </c>
      <c r="AB3329"/>
      <c r="AC3329">
        <v>8601.6234764529818</v>
      </c>
      <c r="AD3329">
        <v>8821.7249826325115</v>
      </c>
      <c r="AE3329">
        <v>10192.471460274208</v>
      </c>
      <c r="AF3329">
        <v>13029.446729294665</v>
      </c>
      <c r="AG3329">
        <v>56921.195300439031</v>
      </c>
      <c r="AH3329">
        <v>12482.352991508838</v>
      </c>
      <c r="AI3329">
        <v>760.07710626995583</v>
      </c>
      <c r="AJ3329">
        <v>22940.032612300303</v>
      </c>
      <c r="AK3329">
        <v>901.26374921209549</v>
      </c>
      <c r="AL3329">
        <v>304410.4375</v>
      </c>
      <c r="AM3329">
        <v>244428.3125</v>
      </c>
      <c r="AN3329">
        <v>59982.171875</v>
      </c>
      <c r="AO3329" s="5" t="s">
        <v>3672</v>
      </c>
    </row>
    <row r="3330" spans="1:41" ht="15" x14ac:dyDescent="0.25">
      <c r="A3330">
        <v>2023</v>
      </c>
      <c r="B3330" s="5" t="s">
        <v>1807</v>
      </c>
      <c r="C3330" s="5" t="s">
        <v>363</v>
      </c>
      <c r="D3330" s="5" t="s">
        <v>91</v>
      </c>
      <c r="E3330" s="5" t="s">
        <v>154</v>
      </c>
      <c r="F3330" s="5" t="s">
        <v>154</v>
      </c>
      <c r="G3330" s="5" t="s">
        <v>94</v>
      </c>
      <c r="H3330" s="5" t="s">
        <v>319</v>
      </c>
      <c r="I3330">
        <v>4854.086752828699</v>
      </c>
      <c r="J3330">
        <v>7028.5673440211031</v>
      </c>
      <c r="K3330">
        <v>692.68558237533716</v>
      </c>
      <c r="L3330">
        <v>1676.1933558242893</v>
      </c>
      <c r="M3330">
        <v>4069.6024187854973</v>
      </c>
      <c r="N3330">
        <v>6446.7348246718402</v>
      </c>
      <c r="O3330">
        <v>6989.8967684680174</v>
      </c>
      <c r="P3330">
        <v>3489.8662928833783</v>
      </c>
      <c r="Q3330">
        <v>1611.4204592082763</v>
      </c>
      <c r="R3330">
        <v>6221.0297674354515</v>
      </c>
      <c r="S3330">
        <v>4272.1006532534329</v>
      </c>
      <c r="T3330">
        <v>7085.4861097935254</v>
      </c>
      <c r="U3330">
        <v>1449.8808144070035</v>
      </c>
      <c r="V3330">
        <v>1711.0920187531228</v>
      </c>
      <c r="W3330">
        <v>1068.1105926703672</v>
      </c>
      <c r="X3330">
        <v>8329.482283760477</v>
      </c>
      <c r="Y3330">
        <v>23535.446772157447</v>
      </c>
      <c r="Z3330">
        <v>10162.913658972504</v>
      </c>
      <c r="AA3330">
        <v>74698.769946664164</v>
      </c>
      <c r="AB3330"/>
      <c r="AC3330">
        <v>6963.8695571627404</v>
      </c>
      <c r="AD3330">
        <v>10724.866357009292</v>
      </c>
      <c r="AE3330">
        <v>9902.7599898666522</v>
      </c>
      <c r="AF3330">
        <v>13202.068474865169</v>
      </c>
      <c r="AG3330">
        <v>54990.774958679627</v>
      </c>
      <c r="AH3330">
        <v>12923.080636071176</v>
      </c>
      <c r="AI3330">
        <v>666.24720136864494</v>
      </c>
      <c r="AJ3330">
        <v>22583.538933549891</v>
      </c>
      <c r="AK3330">
        <v>824.0792795008075</v>
      </c>
      <c r="AL3330">
        <v>308174.65625</v>
      </c>
      <c r="AM3330">
        <v>250529.015625</v>
      </c>
      <c r="AN3330">
        <v>57645.63671875</v>
      </c>
      <c r="AO3330" s="5" t="s">
        <v>3670</v>
      </c>
    </row>
    <row r="3331" spans="1:41" ht="15" x14ac:dyDescent="0.25">
      <c r="A3331">
        <v>2023</v>
      </c>
      <c r="B3331" s="5" t="s">
        <v>803</v>
      </c>
      <c r="C3331" s="5" t="s">
        <v>363</v>
      </c>
      <c r="D3331" s="5" t="s">
        <v>91</v>
      </c>
      <c r="E3331" s="5" t="s">
        <v>154</v>
      </c>
      <c r="F3331" s="5" t="s">
        <v>154</v>
      </c>
      <c r="G3331" s="5" t="s">
        <v>94</v>
      </c>
      <c r="H3331" s="5" t="s">
        <v>319</v>
      </c>
      <c r="I3331">
        <v>4780</v>
      </c>
      <c r="J3331">
        <v>15588.5</v>
      </c>
      <c r="K3331">
        <v>687</v>
      </c>
      <c r="L3331">
        <v>690</v>
      </c>
      <c r="M3331">
        <v>3718</v>
      </c>
      <c r="N3331">
        <v>6765</v>
      </c>
      <c r="O3331">
        <v>6271.5230000000001</v>
      </c>
      <c r="P3331">
        <v>6451</v>
      </c>
      <c r="Q3331">
        <v>2035.853991941857</v>
      </c>
      <c r="R3331">
        <v>4595.0576603323152</v>
      </c>
      <c r="S3331">
        <v>5525.3493204683809</v>
      </c>
      <c r="T3331">
        <v>7100</v>
      </c>
      <c r="U3331">
        <v>1097</v>
      </c>
      <c r="V3331">
        <v>1502</v>
      </c>
      <c r="W3331">
        <v>1215</v>
      </c>
      <c r="X3331">
        <v>9759.6636357092248</v>
      </c>
      <c r="Y3331">
        <v>18220</v>
      </c>
      <c r="Z3331">
        <v>10220.12624148282</v>
      </c>
      <c r="AA3331">
        <v>103250.2899546245</v>
      </c>
      <c r="AB3331">
        <v>629</v>
      </c>
      <c r="AC3331">
        <v>7747.3636399999996</v>
      </c>
      <c r="AD3331">
        <v>6955.0529904000014</v>
      </c>
      <c r="AE3331">
        <v>3904.0889999999999</v>
      </c>
      <c r="AF3331">
        <v>14241.238024396711</v>
      </c>
      <c r="AG3331">
        <v>75575</v>
      </c>
      <c r="AH3331">
        <v>11828.000000000009</v>
      </c>
      <c r="AI3331">
        <v>737</v>
      </c>
      <c r="AJ3331">
        <v>21530</v>
      </c>
      <c r="AK3331">
        <v>831.9</v>
      </c>
      <c r="AL3331">
        <v>353450</v>
      </c>
      <c r="AM3331">
        <v>298192.5</v>
      </c>
      <c r="AN3331">
        <v>55257.48828125</v>
      </c>
      <c r="AO3331" s="5" t="s">
        <v>1459</v>
      </c>
    </row>
    <row r="3332" spans="1:41" ht="15" x14ac:dyDescent="0.25">
      <c r="A3332">
        <v>2023</v>
      </c>
      <c r="B3332" s="5" t="s">
        <v>1806</v>
      </c>
      <c r="C3332" s="5" t="s">
        <v>363</v>
      </c>
      <c r="D3332" s="5" t="s">
        <v>91</v>
      </c>
      <c r="E3332" s="5" t="s">
        <v>154</v>
      </c>
      <c r="F3332" s="5" t="s">
        <v>154</v>
      </c>
      <c r="G3332" s="5" t="s">
        <v>94</v>
      </c>
      <c r="H3332" s="5" t="s">
        <v>319</v>
      </c>
      <c r="I3332">
        <v>2121.0828765222168</v>
      </c>
      <c r="J3332">
        <v>2738.1251678741346</v>
      </c>
      <c r="K3332">
        <v>550.6245447133432</v>
      </c>
      <c r="L3332">
        <v>1392.6301714539807</v>
      </c>
      <c r="M3332">
        <v>3481.575428634952</v>
      </c>
      <c r="N3332">
        <v>6907.4992131106465</v>
      </c>
      <c r="O3332">
        <v>6512.6885595034428</v>
      </c>
      <c r="P3332">
        <v>978.05488195191106</v>
      </c>
      <c r="Q3332">
        <v>1521.448462313474</v>
      </c>
      <c r="R3332">
        <v>5463.628272209201</v>
      </c>
      <c r="S3332">
        <v>4626.7459311613411</v>
      </c>
      <c r="T3332">
        <v>7632.6845935458559</v>
      </c>
      <c r="U3332">
        <v>1772.7717487225539</v>
      </c>
      <c r="V3332">
        <v>1733.2889364711853</v>
      </c>
      <c r="W3332">
        <v>2153.2204958634625</v>
      </c>
      <c r="X3332">
        <v>8797.6658148812785</v>
      </c>
      <c r="Y3332">
        <v>27285.91007469565</v>
      </c>
      <c r="Z3332">
        <v>6995.2884766111492</v>
      </c>
      <c r="AA3332">
        <v>70980.890121293385</v>
      </c>
      <c r="AB3332">
        <v>93.199096089612553</v>
      </c>
      <c r="AC3332">
        <v>6945.4243249184228</v>
      </c>
      <c r="AD3332">
        <v>10089.913577702779</v>
      </c>
      <c r="AE3332">
        <v>6744.6150457494332</v>
      </c>
      <c r="AF3332">
        <v>15318.931885993788</v>
      </c>
      <c r="AG3332">
        <v>55192.487440450837</v>
      </c>
      <c r="AH3332">
        <v>9244.9218304983497</v>
      </c>
      <c r="AI3332">
        <v>674.89000616615988</v>
      </c>
      <c r="AJ3332">
        <v>25226.162954839219</v>
      </c>
      <c r="AK3332">
        <v>554.90956062550924</v>
      </c>
      <c r="AL3332">
        <v>293731.21875</v>
      </c>
      <c r="AM3332">
        <v>239318.234375</v>
      </c>
      <c r="AN3332">
        <v>54413.04296875</v>
      </c>
      <c r="AO3332" s="5" t="s">
        <v>3671</v>
      </c>
    </row>
    <row r="3333" spans="1:41" ht="15" x14ac:dyDescent="0.25">
      <c r="A3333">
        <v>2023</v>
      </c>
      <c r="B3333" s="5" t="s">
        <v>1808</v>
      </c>
      <c r="C3333" s="5" t="s">
        <v>363</v>
      </c>
      <c r="D3333" s="5" t="s">
        <v>91</v>
      </c>
      <c r="E3333" s="5" t="s">
        <v>154</v>
      </c>
      <c r="F3333" s="5" t="s">
        <v>154</v>
      </c>
      <c r="G3333" s="5" t="s">
        <v>97</v>
      </c>
      <c r="H3333" s="5" t="s">
        <v>319</v>
      </c>
      <c r="I3333">
        <v>4253.1235530382237</v>
      </c>
      <c r="J3333">
        <v>9003.5</v>
      </c>
      <c r="K3333">
        <v>587.53044397579936</v>
      </c>
      <c r="L3333">
        <v>1778.4616000000001</v>
      </c>
      <c r="M3333">
        <v>6583.906874999996</v>
      </c>
      <c r="N3333">
        <v>7414.1267201470364</v>
      </c>
      <c r="O3333">
        <v>8506.8621455999983</v>
      </c>
      <c r="P3333">
        <v>3697.7570064431502</v>
      </c>
      <c r="Q3333">
        <v>2282.9751158998229</v>
      </c>
      <c r="R3333">
        <v>4606.7644586988154</v>
      </c>
      <c r="S3333">
        <v>4459.8650329596412</v>
      </c>
      <c r="T3333">
        <v>7879.8988816026313</v>
      </c>
      <c r="U3333">
        <v>1590.596530850635</v>
      </c>
      <c r="V3333">
        <v>1320</v>
      </c>
      <c r="W3333">
        <v>1252.4441677394459</v>
      </c>
      <c r="X3333">
        <v>10609.767242671771</v>
      </c>
      <c r="Y3333">
        <v>21676.958999999999</v>
      </c>
      <c r="Z3333">
        <v>8998.9716941784263</v>
      </c>
      <c r="AA3333">
        <v>84323.938830731975</v>
      </c>
      <c r="AB3333">
        <v>362</v>
      </c>
      <c r="AC3333">
        <v>9593.5364700000009</v>
      </c>
      <c r="AD3333">
        <v>9878.5313617740812</v>
      </c>
      <c r="AE3333">
        <v>11494.8740165729</v>
      </c>
      <c r="AF3333">
        <v>14802.57209309246</v>
      </c>
      <c r="AG3333">
        <v>68231.218599422355</v>
      </c>
      <c r="AH3333">
        <v>14461.48293950329</v>
      </c>
      <c r="AI3333">
        <v>846.58133705751959</v>
      </c>
      <c r="AJ3333">
        <v>26137.43814304037</v>
      </c>
      <c r="AK3333">
        <v>1111.8448477317079</v>
      </c>
      <c r="AL3333">
        <v>347747.53125</v>
      </c>
      <c r="AM3333">
        <v>281206.8125</v>
      </c>
      <c r="AN3333">
        <v>66540.71875</v>
      </c>
      <c r="AO3333" s="5" t="s">
        <v>3675</v>
      </c>
    </row>
    <row r="3334" spans="1:41" ht="15" x14ac:dyDescent="0.25">
      <c r="A3334">
        <v>2023</v>
      </c>
      <c r="B3334" s="5" t="s">
        <v>1806</v>
      </c>
      <c r="C3334" s="5" t="s">
        <v>363</v>
      </c>
      <c r="D3334" s="5" t="s">
        <v>91</v>
      </c>
      <c r="E3334" s="5" t="s">
        <v>154</v>
      </c>
      <c r="F3334" s="5" t="s">
        <v>154</v>
      </c>
      <c r="G3334" s="5" t="s">
        <v>97</v>
      </c>
      <c r="H3334" s="5" t="s">
        <v>319</v>
      </c>
      <c r="I3334">
        <v>2376</v>
      </c>
      <c r="J3334">
        <v>2612.232</v>
      </c>
      <c r="K3334">
        <v>653</v>
      </c>
      <c r="L3334">
        <v>1584.692745993184</v>
      </c>
      <c r="M3334">
        <v>3981.2499999999968</v>
      </c>
      <c r="N3334">
        <v>8254.0491452053175</v>
      </c>
      <c r="O3334">
        <v>7781.76</v>
      </c>
      <c r="P3334">
        <v>1131.2070000000001</v>
      </c>
      <c r="Q3334">
        <v>1785.898320277571</v>
      </c>
      <c r="R3334">
        <v>6287.4052977392439</v>
      </c>
      <c r="S3334">
        <v>5394</v>
      </c>
      <c r="T3334">
        <v>8898.1</v>
      </c>
      <c r="U3334">
        <v>1371</v>
      </c>
      <c r="V3334">
        <v>2020.660285375322</v>
      </c>
      <c r="W3334">
        <v>2409.1848958419318</v>
      </c>
      <c r="X3334">
        <v>11036.90388177631</v>
      </c>
      <c r="Y3334">
        <v>33724</v>
      </c>
      <c r="Z3334">
        <v>8210.9238447045464</v>
      </c>
      <c r="AA3334">
        <v>82420.397312830377</v>
      </c>
      <c r="AB3334">
        <v>87</v>
      </c>
      <c r="AC3334">
        <v>8299.3664999999983</v>
      </c>
      <c r="AD3334">
        <v>11843.687220771961</v>
      </c>
      <c r="AE3334">
        <v>7907.2082722129926</v>
      </c>
      <c r="AF3334">
        <v>17431.620205925032</v>
      </c>
      <c r="AG3334">
        <v>64605.147997769993</v>
      </c>
      <c r="AH3334">
        <v>10571.75</v>
      </c>
      <c r="AI3334">
        <v>752.90831823205599</v>
      </c>
      <c r="AJ3334">
        <v>29416.562127767989</v>
      </c>
      <c r="AK3334">
        <v>675</v>
      </c>
      <c r="AL3334">
        <v>343522.90625</v>
      </c>
      <c r="AM3334">
        <v>279438.34375</v>
      </c>
      <c r="AN3334">
        <v>64084.546875</v>
      </c>
      <c r="AO3334" s="5" t="s">
        <v>3673</v>
      </c>
    </row>
    <row r="3335" spans="1:41" ht="15" x14ac:dyDescent="0.25">
      <c r="A3335">
        <v>2023</v>
      </c>
      <c r="B3335" s="5" t="s">
        <v>803</v>
      </c>
      <c r="C3335" s="5" t="s">
        <v>363</v>
      </c>
      <c r="D3335" s="5" t="s">
        <v>91</v>
      </c>
      <c r="E3335" s="5" t="s">
        <v>154</v>
      </c>
      <c r="F3335" s="5" t="s">
        <v>154</v>
      </c>
      <c r="G3335" s="5" t="s">
        <v>97</v>
      </c>
      <c r="H3335" s="5" t="s">
        <v>319</v>
      </c>
      <c r="I3335">
        <v>5305.0586836705043</v>
      </c>
      <c r="J3335">
        <v>17923.841713023499</v>
      </c>
      <c r="K3335">
        <v>758.59413505780253</v>
      </c>
      <c r="L3335">
        <v>788.70785033154255</v>
      </c>
      <c r="M3335">
        <v>4187.0718748235522</v>
      </c>
      <c r="N3335">
        <v>7620.9223144458974</v>
      </c>
      <c r="O3335">
        <v>6271.5230000000001</v>
      </c>
      <c r="P3335">
        <v>7476</v>
      </c>
      <c r="Q3335">
        <v>2286.2640329507039</v>
      </c>
      <c r="R3335">
        <v>5135.7078161296176</v>
      </c>
      <c r="S3335">
        <v>6119.2533477324496</v>
      </c>
      <c r="T3335">
        <v>7462.1713557099993</v>
      </c>
      <c r="U3335">
        <v>1170.252395334096</v>
      </c>
      <c r="V3335">
        <v>1704</v>
      </c>
      <c r="W3335">
        <v>1376.3558415935261</v>
      </c>
      <c r="X3335">
        <v>11210.78573941705</v>
      </c>
      <c r="Y3335">
        <v>20650.203000000001</v>
      </c>
      <c r="Z3335">
        <v>11543.3846588953</v>
      </c>
      <c r="AA3335">
        <v>125449.0262597259</v>
      </c>
      <c r="AB3335">
        <v>629</v>
      </c>
      <c r="AC3335">
        <v>8778.7468800000006</v>
      </c>
      <c r="AD3335">
        <v>7855.5636294702854</v>
      </c>
      <c r="AE3335">
        <v>4396.6383132619703</v>
      </c>
      <c r="AF3335">
        <v>16278.51627287211</v>
      </c>
      <c r="AG3335">
        <v>87743</v>
      </c>
      <c r="AH3335">
        <v>13821.47945759098</v>
      </c>
      <c r="AI3335">
        <v>829.98170299756816</v>
      </c>
      <c r="AJ3335">
        <v>24731.202424488991</v>
      </c>
      <c r="AK3335">
        <v>936.85451658572163</v>
      </c>
      <c r="AL3335">
        <v>410440.0625</v>
      </c>
      <c r="AM3335">
        <v>348981.46875</v>
      </c>
      <c r="AN3335">
        <v>61458.63671875</v>
      </c>
      <c r="AO3335" s="5" t="s">
        <v>1460</v>
      </c>
    </row>
    <row r="3336" spans="1:41" ht="15" x14ac:dyDescent="0.25">
      <c r="A3336">
        <v>2023</v>
      </c>
      <c r="B3336" s="5" t="s">
        <v>1807</v>
      </c>
      <c r="C3336" s="5" t="s">
        <v>363</v>
      </c>
      <c r="D3336" s="5" t="s">
        <v>91</v>
      </c>
      <c r="E3336" s="5" t="s">
        <v>154</v>
      </c>
      <c r="F3336" s="5" t="s">
        <v>154</v>
      </c>
      <c r="G3336" s="5" t="s">
        <v>97</v>
      </c>
      <c r="H3336" s="5" t="s">
        <v>319</v>
      </c>
      <c r="I3336">
        <v>4681.8</v>
      </c>
      <c r="J3336">
        <v>8147.52</v>
      </c>
      <c r="K3336">
        <v>805.00663637602486</v>
      </c>
      <c r="L3336">
        <v>1923.873</v>
      </c>
      <c r="M3336">
        <v>4617.8346749999973</v>
      </c>
      <c r="N3336">
        <v>7613</v>
      </c>
      <c r="O3336">
        <v>8882</v>
      </c>
      <c r="P3336">
        <v>4002.044568887633</v>
      </c>
      <c r="Q3336">
        <v>2128.0262027343001</v>
      </c>
      <c r="R3336">
        <v>7438.9031714169078</v>
      </c>
      <c r="S3336">
        <v>5641.6946172498574</v>
      </c>
      <c r="T3336">
        <v>8891.0457705968238</v>
      </c>
      <c r="U3336">
        <v>1622.4084614676469</v>
      </c>
      <c r="V3336">
        <v>1934</v>
      </c>
      <c r="W3336">
        <v>1183.375974812288</v>
      </c>
      <c r="X3336">
        <v>10276.80658308885</v>
      </c>
      <c r="Y3336">
        <v>28909</v>
      </c>
      <c r="Z3336">
        <v>13425.17</v>
      </c>
      <c r="AA3336">
        <v>86046.128138624685</v>
      </c>
      <c r="AB3336">
        <v>313</v>
      </c>
      <c r="AC3336">
        <v>8151.8</v>
      </c>
      <c r="AD3336">
        <v>14163.1543140222</v>
      </c>
      <c r="AE3336">
        <v>10971.41844370521</v>
      </c>
      <c r="AF3336">
        <v>15153.33631678376</v>
      </c>
      <c r="AG3336">
        <v>65642</v>
      </c>
      <c r="AH3336">
        <v>16833.172406313701</v>
      </c>
      <c r="AI3336">
        <v>738.14541003142745</v>
      </c>
      <c r="AJ3336">
        <v>29416.562127767989</v>
      </c>
      <c r="AK3336">
        <v>1108.1651029495749</v>
      </c>
      <c r="AL3336">
        <v>370660.4375</v>
      </c>
      <c r="AM3336">
        <v>297207</v>
      </c>
      <c r="AN3336">
        <v>73453.40625</v>
      </c>
      <c r="AO3336" s="5" t="s">
        <v>3674</v>
      </c>
    </row>
    <row r="3337" spans="1:41" ht="15" x14ac:dyDescent="0.25">
      <c r="A3337">
        <v>2023</v>
      </c>
      <c r="B3337" s="5" t="s">
        <v>1808</v>
      </c>
      <c r="C3337" s="5" t="s">
        <v>363</v>
      </c>
      <c r="D3337" s="5" t="s">
        <v>91</v>
      </c>
      <c r="E3337" s="5" t="s">
        <v>696</v>
      </c>
      <c r="F3337" s="5" t="s">
        <v>696</v>
      </c>
      <c r="G3337" s="5" t="s">
        <v>97</v>
      </c>
      <c r="H3337" s="5" t="s">
        <v>319</v>
      </c>
      <c r="I3337">
        <v>6639.3521244324784</v>
      </c>
      <c r="J3337"/>
      <c r="K3337"/>
      <c r="L3337"/>
      <c r="M3337">
        <v>23679.679445798229</v>
      </c>
      <c r="N3337"/>
      <c r="O3337"/>
      <c r="P3337"/>
      <c r="Q3337"/>
      <c r="R3337">
        <v>6845.137115160559</v>
      </c>
      <c r="S3337"/>
      <c r="T3337"/>
      <c r="U3337"/>
      <c r="V3337"/>
      <c r="W3337"/>
      <c r="X3337"/>
      <c r="Y3337"/>
      <c r="Z3337"/>
      <c r="AA3337"/>
      <c r="AB3337">
        <v>1000</v>
      </c>
      <c r="AC3337"/>
      <c r="AD3337"/>
      <c r="AE3337"/>
      <c r="AF3337"/>
      <c r="AG3337"/>
      <c r="AH3337"/>
      <c r="AI3337"/>
      <c r="AJ3337"/>
      <c r="AK3337"/>
      <c r="AL3337">
        <v>38164.16796875</v>
      </c>
      <c r="AM3337">
        <v>13484.4892578125</v>
      </c>
      <c r="AN3337">
        <v>24679.6796875</v>
      </c>
      <c r="AO3337" s="5" t="s">
        <v>3676</v>
      </c>
    </row>
    <row r="3338" spans="1:41" ht="15" x14ac:dyDescent="0.25">
      <c r="A3338">
        <v>2023</v>
      </c>
      <c r="B3338" s="5" t="s">
        <v>803</v>
      </c>
      <c r="C3338" s="5" t="s">
        <v>363</v>
      </c>
      <c r="D3338" s="5" t="s">
        <v>91</v>
      </c>
      <c r="E3338" s="5" t="s">
        <v>696</v>
      </c>
      <c r="F3338" s="5" t="s">
        <v>696</v>
      </c>
      <c r="G3338" s="5" t="s">
        <v>97</v>
      </c>
      <c r="H3338" s="5" t="s">
        <v>319</v>
      </c>
      <c r="I3338">
        <v>7462.2800782473914</v>
      </c>
      <c r="J3338">
        <v>22051.846968926919</v>
      </c>
      <c r="K3338">
        <v>1622</v>
      </c>
      <c r="L3338"/>
      <c r="M3338">
        <v>20251.77878562452</v>
      </c>
      <c r="N3338">
        <v>10025.61636607643</v>
      </c>
      <c r="O3338"/>
      <c r="P3338">
        <v>16030.48024519</v>
      </c>
      <c r="Q3338">
        <v>3562.5090292664559</v>
      </c>
      <c r="R3338">
        <v>7278.2778224140384</v>
      </c>
      <c r="S3338">
        <v>15807.72946811709</v>
      </c>
      <c r="T3338">
        <v>11456.009546089999</v>
      </c>
      <c r="U3338">
        <v>1759.112306204124</v>
      </c>
      <c r="V3338">
        <v>23646</v>
      </c>
      <c r="W3338">
        <v>2115.29316697482</v>
      </c>
      <c r="X3338">
        <v>12221.5086786189</v>
      </c>
      <c r="Y3338">
        <v>50794</v>
      </c>
      <c r="Z3338">
        <v>17532.93733109246</v>
      </c>
      <c r="AA3338">
        <v>252276.03647778399</v>
      </c>
      <c r="AB3338"/>
      <c r="AC3338">
        <v>11050.071840000001</v>
      </c>
      <c r="AD3338">
        <v>12532.75976204301</v>
      </c>
      <c r="AE3338">
        <v>14583.692471551431</v>
      </c>
      <c r="AF3338"/>
      <c r="AG3338"/>
      <c r="AH3338"/>
      <c r="AI3338">
        <v>4042.9230851577609</v>
      </c>
      <c r="AJ3338">
        <v>38118.723972110347</v>
      </c>
      <c r="AK3338">
        <v>1802.8734169997381</v>
      </c>
      <c r="AL3338">
        <v>558024.4375</v>
      </c>
      <c r="AM3338">
        <v>476171.5625</v>
      </c>
      <c r="AN3338">
        <v>81852.875</v>
      </c>
      <c r="AO3338" s="5" t="s">
        <v>1461</v>
      </c>
    </row>
    <row r="3339" spans="1:41" ht="15" x14ac:dyDescent="0.25">
      <c r="A3339">
        <v>2023</v>
      </c>
      <c r="B3339" s="5" t="s">
        <v>1808</v>
      </c>
      <c r="C3339" s="5" t="s">
        <v>363</v>
      </c>
      <c r="D3339" s="5" t="s">
        <v>91</v>
      </c>
      <c r="E3339" s="5" t="s">
        <v>403</v>
      </c>
      <c r="F3339" s="5" t="s">
        <v>403</v>
      </c>
      <c r="G3339" s="5" t="s">
        <v>97</v>
      </c>
      <c r="H3339" s="5" t="s">
        <v>319</v>
      </c>
      <c r="I3339">
        <v>6639.3521244324784</v>
      </c>
      <c r="J3339">
        <v>14784.02</v>
      </c>
      <c r="K3339">
        <v>983.73142646499116</v>
      </c>
      <c r="L3339">
        <v>3239.9231999999988</v>
      </c>
      <c r="M3339">
        <v>20183.689041607769</v>
      </c>
      <c r="N3339">
        <v>9831.3169910283304</v>
      </c>
      <c r="O3339">
        <v>11626.2797696</v>
      </c>
      <c r="P3339">
        <v>15831.93139151439</v>
      </c>
      <c r="Q3339">
        <v>3577.1082563661248</v>
      </c>
      <c r="R3339">
        <v>6845.137115160559</v>
      </c>
      <c r="S3339">
        <v>18677.60431020071</v>
      </c>
      <c r="T3339">
        <v>11818.1835550346</v>
      </c>
      <c r="U3339">
        <v>1880.6396619320781</v>
      </c>
      <c r="V3339">
        <v>2912</v>
      </c>
      <c r="W3339">
        <v>2004.5481559602831</v>
      </c>
      <c r="X3339">
        <v>13190.18981879698</v>
      </c>
      <c r="Y3339">
        <v>60288.662259999997</v>
      </c>
      <c r="Z3339">
        <v>14822.37311511501</v>
      </c>
      <c r="AA3339">
        <v>173087.98783303061</v>
      </c>
      <c r="AB3339">
        <v>1000</v>
      </c>
      <c r="AC3339">
        <v>12495.432317250001</v>
      </c>
      <c r="AD3339">
        <v>16326.79033078039</v>
      </c>
      <c r="AE3339">
        <v>23447.339765792549</v>
      </c>
      <c r="AF3339">
        <v>31210.849060486431</v>
      </c>
      <c r="AG3339">
        <v>147456.23041818701</v>
      </c>
      <c r="AH3339">
        <v>34680.47883562991</v>
      </c>
      <c r="AI3339">
        <v>2660.732775174723</v>
      </c>
      <c r="AJ3339">
        <v>61439.29707756982</v>
      </c>
      <c r="AK3339">
        <v>2063.5097362811048</v>
      </c>
      <c r="AL3339">
        <v>725005.375</v>
      </c>
      <c r="AM3339">
        <v>589789.625</v>
      </c>
      <c r="AN3339">
        <v>135215.734375</v>
      </c>
      <c r="AO3339" s="5" t="s">
        <v>3679</v>
      </c>
    </row>
    <row r="3340" spans="1:41" ht="15" x14ac:dyDescent="0.25">
      <c r="A3340">
        <v>2023</v>
      </c>
      <c r="B3340" s="5" t="s">
        <v>1806</v>
      </c>
      <c r="C3340" s="5" t="s">
        <v>363</v>
      </c>
      <c r="D3340" s="5" t="s">
        <v>91</v>
      </c>
      <c r="E3340" s="5" t="s">
        <v>403</v>
      </c>
      <c r="F3340" s="5" t="s">
        <v>403</v>
      </c>
      <c r="G3340" s="5" t="s">
        <v>97</v>
      </c>
      <c r="H3340" s="5" t="s">
        <v>319</v>
      </c>
      <c r="I3340">
        <v>3575.4917526542749</v>
      </c>
      <c r="J3340">
        <v>10894.291999999999</v>
      </c>
      <c r="K3340">
        <v>970</v>
      </c>
      <c r="L3340">
        <v>2840.9475031463789</v>
      </c>
      <c r="M3340">
        <v>10994.093249999991</v>
      </c>
      <c r="N3340">
        <v>9666.255828899597</v>
      </c>
      <c r="O3340">
        <v>11975.093000000001</v>
      </c>
      <c r="P3340">
        <v>13021.083508745</v>
      </c>
      <c r="Q3340">
        <v>3650.6749304035702</v>
      </c>
      <c r="R3340">
        <v>9871.6987923656579</v>
      </c>
      <c r="S3340">
        <v>17909</v>
      </c>
      <c r="T3340">
        <v>13582.04396298211</v>
      </c>
      <c r="U3340">
        <v>1617</v>
      </c>
      <c r="V3340">
        <v>10182.38002856174</v>
      </c>
      <c r="W3340">
        <v>4345.7128109148007</v>
      </c>
      <c r="X3340">
        <v>13347.886137588879</v>
      </c>
      <c r="Y3340">
        <v>58212.27063534737</v>
      </c>
      <c r="Z3340">
        <v>11414.93452119283</v>
      </c>
      <c r="AA3340">
        <v>163065.81135365181</v>
      </c>
      <c r="AB3340">
        <v>569</v>
      </c>
      <c r="AC3340">
        <v>11212.91656858617</v>
      </c>
      <c r="AD3340">
        <v>19826.04974384727</v>
      </c>
      <c r="AE3340">
        <v>17300.859760689269</v>
      </c>
      <c r="AF3340">
        <v>51301.547772679027</v>
      </c>
      <c r="AG3340">
        <v>135043.13460079519</v>
      </c>
      <c r="AH3340">
        <v>27159.353459180151</v>
      </c>
      <c r="AI3340">
        <v>3970.1191973200521</v>
      </c>
      <c r="AJ3340">
        <v>46046.596323143109</v>
      </c>
      <c r="AK3340">
        <v>2251</v>
      </c>
      <c r="AL3340">
        <v>685817.3125</v>
      </c>
      <c r="AM3340">
        <v>558917.9375</v>
      </c>
      <c r="AN3340">
        <v>126899.34375</v>
      </c>
      <c r="AO3340" s="5" t="s">
        <v>3678</v>
      </c>
    </row>
    <row r="3341" spans="1:41" ht="15" x14ac:dyDescent="0.25">
      <c r="A3341">
        <v>2023</v>
      </c>
      <c r="B3341" s="5" t="s">
        <v>1807</v>
      </c>
      <c r="C3341" s="5" t="s">
        <v>363</v>
      </c>
      <c r="D3341" s="5" t="s">
        <v>91</v>
      </c>
      <c r="E3341" s="5" t="s">
        <v>403</v>
      </c>
      <c r="F3341" s="5" t="s">
        <v>403</v>
      </c>
      <c r="G3341" s="5" t="s">
        <v>97</v>
      </c>
      <c r="H3341" s="5" t="s">
        <v>319</v>
      </c>
      <c r="I3341">
        <v>6435.9617255945632</v>
      </c>
      <c r="J3341">
        <v>13563.2415</v>
      </c>
      <c r="K3341">
        <v>1223.424510181253</v>
      </c>
      <c r="L3341">
        <v>3230.4340000000002</v>
      </c>
      <c r="M3341">
        <v>18345.84563635974</v>
      </c>
      <c r="N3341">
        <v>8982</v>
      </c>
      <c r="O3341">
        <v>11847.333000000001</v>
      </c>
      <c r="P3341">
        <v>14069.32024050289</v>
      </c>
      <c r="Q3341">
        <v>4372.7219952605574</v>
      </c>
      <c r="R3341">
        <v>9988.2524005525156</v>
      </c>
      <c r="S3341">
        <v>24586.277688939059</v>
      </c>
      <c r="T3341">
        <v>13762.633124912951</v>
      </c>
      <c r="U3341">
        <v>1918.252455170719</v>
      </c>
      <c r="V3341">
        <v>7194</v>
      </c>
      <c r="W3341">
        <v>1750.3817209347451</v>
      </c>
      <c r="X3341">
        <v>14176.52017636756</v>
      </c>
      <c r="Y3341">
        <v>64928</v>
      </c>
      <c r="Z3341">
        <v>14887.829</v>
      </c>
      <c r="AA3341">
        <v>178691.0712294105</v>
      </c>
      <c r="AB3341">
        <v>831</v>
      </c>
      <c r="AC3341">
        <v>10548.2</v>
      </c>
      <c r="AD3341">
        <v>23793.667070674561</v>
      </c>
      <c r="AE3341">
        <v>22503.767687896721</v>
      </c>
      <c r="AF3341">
        <v>33265.979887546673</v>
      </c>
      <c r="AG3341">
        <v>195733</v>
      </c>
      <c r="AH3341">
        <v>40690.051237545333</v>
      </c>
      <c r="AI3341">
        <v>3716.0155131656879</v>
      </c>
      <c r="AJ3341">
        <v>46060.902700124563</v>
      </c>
      <c r="AK3341">
        <v>3095.753514748681</v>
      </c>
      <c r="AL3341">
        <v>794191.75</v>
      </c>
      <c r="AM3341">
        <v>636372.875</v>
      </c>
      <c r="AN3341">
        <v>157818.90625</v>
      </c>
      <c r="AO3341" s="5" t="s">
        <v>3677</v>
      </c>
    </row>
    <row r="3342" spans="1:41" ht="15" x14ac:dyDescent="0.25">
      <c r="A3342">
        <v>2023</v>
      </c>
      <c r="B3342" s="5" t="s">
        <v>803</v>
      </c>
      <c r="C3342" s="5" t="s">
        <v>363</v>
      </c>
      <c r="D3342" s="5" t="s">
        <v>91</v>
      </c>
      <c r="E3342" s="5" t="s">
        <v>403</v>
      </c>
      <c r="F3342" s="5" t="s">
        <v>403</v>
      </c>
      <c r="G3342" s="5" t="s">
        <v>97</v>
      </c>
      <c r="H3342" s="5" t="s">
        <v>319</v>
      </c>
      <c r="I3342">
        <v>7462.2800782473914</v>
      </c>
      <c r="J3342">
        <v>22051.846968926919</v>
      </c>
      <c r="K3342">
        <v>1026.9178247507371</v>
      </c>
      <c r="L3342">
        <v>1826.2278541618009</v>
      </c>
      <c r="M3342">
        <v>17383.25165614783</v>
      </c>
      <c r="N3342">
        <v>10099.2710345909</v>
      </c>
      <c r="O3342">
        <v>8831.8829999999998</v>
      </c>
      <c r="P3342">
        <v>16030.438200000001</v>
      </c>
      <c r="Q3342">
        <v>3562.5090292664559</v>
      </c>
      <c r="R3342">
        <v>7278.2778224140384</v>
      </c>
      <c r="S3342">
        <v>19609.621517116771</v>
      </c>
      <c r="T3342">
        <v>11456.009546089999</v>
      </c>
      <c r="U3342">
        <v>1759.112306204124</v>
      </c>
      <c r="V3342">
        <v>12261</v>
      </c>
      <c r="W3342">
        <v>2543.980432772245</v>
      </c>
      <c r="X3342">
        <v>13386.09707490051</v>
      </c>
      <c r="Y3342">
        <v>50793.695099999983</v>
      </c>
      <c r="Z3342">
        <v>14769.785613840329</v>
      </c>
      <c r="AA3342">
        <v>241891.65883040961</v>
      </c>
      <c r="AB3342">
        <v>1009</v>
      </c>
      <c r="AC3342">
        <v>11361.016937599999</v>
      </c>
      <c r="AD3342">
        <v>13953.575590031731</v>
      </c>
      <c r="AE3342">
        <v>18186.37484224993</v>
      </c>
      <c r="AF3342">
        <v>34262.200417365442</v>
      </c>
      <c r="AG3342">
        <v>164558</v>
      </c>
      <c r="AH3342">
        <v>33057.650396075092</v>
      </c>
      <c r="AI3342">
        <v>2462.1604297846229</v>
      </c>
      <c r="AJ3342">
        <v>38865.369656082388</v>
      </c>
      <c r="AK3342">
        <v>1802.8734169997381</v>
      </c>
      <c r="AL3342">
        <v>783542.125</v>
      </c>
      <c r="AM3342">
        <v>657019.0625</v>
      </c>
      <c r="AN3342">
        <v>126523.0234375</v>
      </c>
      <c r="AO3342" s="5" t="s">
        <v>1462</v>
      </c>
    </row>
    <row r="3343" spans="1:41" ht="15" x14ac:dyDescent="0.25">
      <c r="A3343">
        <v>2023</v>
      </c>
      <c r="B3343" s="5" t="s">
        <v>803</v>
      </c>
      <c r="C3343" s="5" t="s">
        <v>363</v>
      </c>
      <c r="D3343" s="5" t="s">
        <v>91</v>
      </c>
      <c r="E3343" s="5" t="s">
        <v>26</v>
      </c>
      <c r="F3343" s="5" t="s">
        <v>26</v>
      </c>
      <c r="G3343" s="5" t="s">
        <v>94</v>
      </c>
      <c r="H3343" s="5" t="s">
        <v>319</v>
      </c>
      <c r="I3343">
        <v>2300</v>
      </c>
      <c r="J3343">
        <v>5500</v>
      </c>
      <c r="K3343">
        <v>100</v>
      </c>
      <c r="L3343">
        <v>300</v>
      </c>
      <c r="M3343">
        <v>4000</v>
      </c>
      <c r="N3343">
        <v>112</v>
      </c>
      <c r="O3343">
        <v>95</v>
      </c>
      <c r="P3343">
        <v>2780</v>
      </c>
      <c r="Q3343">
        <v>269.8091693673407</v>
      </c>
      <c r="R3343">
        <v>280.57</v>
      </c>
      <c r="S3343">
        <v>6765.1518031799997</v>
      </c>
      <c r="T3343">
        <v>400</v>
      </c>
      <c r="U3343">
        <v>0</v>
      </c>
      <c r="V3343">
        <v>312</v>
      </c>
      <c r="W3343">
        <v>305</v>
      </c>
      <c r="X3343">
        <v>780.56785088961976</v>
      </c>
      <c r="Y3343">
        <v>11878.5</v>
      </c>
      <c r="Z3343">
        <v>2483.6808000000001</v>
      </c>
      <c r="AA3343">
        <v>22951.95387084633</v>
      </c>
      <c r="AB3343">
        <v>115</v>
      </c>
      <c r="AC3343">
        <v>647.33656999999994</v>
      </c>
      <c r="AD3343">
        <v>3454.6110764</v>
      </c>
      <c r="AE3343">
        <v>1468.4359999999999</v>
      </c>
      <c r="AF3343">
        <v>7585.2071807090142</v>
      </c>
      <c r="AG3343">
        <v>37149</v>
      </c>
      <c r="AH3343">
        <v>8616.4202554227722</v>
      </c>
      <c r="AI3343">
        <v>2314</v>
      </c>
      <c r="AJ3343">
        <v>8506</v>
      </c>
      <c r="AK3343">
        <v>98</v>
      </c>
      <c r="AL3343">
        <v>131568.25</v>
      </c>
      <c r="AM3343">
        <v>104524.5</v>
      </c>
      <c r="AN3343">
        <v>27043.75</v>
      </c>
      <c r="AO3343" s="5" t="s">
        <v>1463</v>
      </c>
    </row>
    <row r="3344" spans="1:41" ht="15" x14ac:dyDescent="0.25">
      <c r="A3344">
        <v>2023</v>
      </c>
      <c r="B3344" s="5" t="s">
        <v>1808</v>
      </c>
      <c r="C3344" s="5" t="s">
        <v>363</v>
      </c>
      <c r="D3344" s="5" t="s">
        <v>91</v>
      </c>
      <c r="E3344" s="5" t="s">
        <v>26</v>
      </c>
      <c r="F3344" s="5" t="s">
        <v>26</v>
      </c>
      <c r="G3344" s="5" t="s">
        <v>94</v>
      </c>
      <c r="H3344" s="5" t="s">
        <v>319</v>
      </c>
      <c r="I3344">
        <v>2475.1493284231938</v>
      </c>
      <c r="J3344">
        <v>4934.9638671502698</v>
      </c>
      <c r="K3344">
        <v>103.13122201763308</v>
      </c>
      <c r="L3344">
        <v>300.11185607131227</v>
      </c>
      <c r="M3344">
        <v>5589.9723227676932</v>
      </c>
      <c r="N3344">
        <v>165.00995522821293</v>
      </c>
      <c r="O3344">
        <v>114.47565643957272</v>
      </c>
      <c r="P3344">
        <v>3731.6526971239068</v>
      </c>
      <c r="Q3344">
        <v>226.10948418799552</v>
      </c>
      <c r="R3344">
        <v>289.35526961487312</v>
      </c>
      <c r="S3344">
        <v>7142.3527808311792</v>
      </c>
      <c r="T3344">
        <v>206.26244403526616</v>
      </c>
      <c r="U3344"/>
      <c r="V3344">
        <v>321.76941269501521</v>
      </c>
      <c r="W3344">
        <v>242.35837174143774</v>
      </c>
      <c r="X3344">
        <v>805.00916329924087</v>
      </c>
      <c r="Y3344">
        <v>11041.744285317885</v>
      </c>
      <c r="Z3344">
        <v>1333.9353215037725</v>
      </c>
      <c r="AA3344">
        <v>19352.217368019537</v>
      </c>
      <c r="AB3344"/>
      <c r="AC3344">
        <v>657.7399946618583</v>
      </c>
      <c r="AD3344">
        <v>3449.1217080341908</v>
      </c>
      <c r="AE3344">
        <v>1745.619690114861</v>
      </c>
      <c r="AF3344">
        <v>5025.329651346935</v>
      </c>
      <c r="AG3344">
        <v>36237.247293829772</v>
      </c>
      <c r="AH3344">
        <v>7001.2926195764203</v>
      </c>
      <c r="AI3344">
        <v>2386.4564774880296</v>
      </c>
      <c r="AJ3344">
        <v>7350.6778493067977</v>
      </c>
      <c r="AK3344">
        <v>101.06859757728041</v>
      </c>
      <c r="AL3344">
        <v>122330.1328125</v>
      </c>
      <c r="AM3344">
        <v>95188.6328125</v>
      </c>
      <c r="AN3344">
        <v>27141.501953125</v>
      </c>
      <c r="AO3344" s="5" t="s">
        <v>3681</v>
      </c>
    </row>
    <row r="3345" spans="1:41" ht="15" x14ac:dyDescent="0.25">
      <c r="A3345">
        <v>2023</v>
      </c>
      <c r="B3345" s="5" t="s">
        <v>1806</v>
      </c>
      <c r="C3345" s="5" t="s">
        <v>363</v>
      </c>
      <c r="D3345" s="5" t="s">
        <v>91</v>
      </c>
      <c r="E3345" s="5" t="s">
        <v>26</v>
      </c>
      <c r="F3345" s="5" t="s">
        <v>26</v>
      </c>
      <c r="G3345" s="5" t="s">
        <v>94</v>
      </c>
      <c r="H3345" s="5" t="s">
        <v>319</v>
      </c>
      <c r="I3345">
        <v>1714.0063648664379</v>
      </c>
      <c r="J3345">
        <v>8784.2826199404935</v>
      </c>
      <c r="K3345">
        <v>107.12539780415237</v>
      </c>
      <c r="L3345">
        <v>267.81349451038091</v>
      </c>
      <c r="M3345">
        <v>2387.8251170545564</v>
      </c>
      <c r="N3345">
        <v>101.23350092492399</v>
      </c>
      <c r="O3345">
        <v>107.12539780415237</v>
      </c>
      <c r="P3345">
        <v>2745.6239457204251</v>
      </c>
      <c r="Q3345">
        <v>203.27044233337912</v>
      </c>
      <c r="R3345">
        <v>841.74981129068124</v>
      </c>
      <c r="S3345">
        <v>5538.3830664746774</v>
      </c>
      <c r="T3345">
        <v>267.81349451038091</v>
      </c>
      <c r="U3345">
        <v>0</v>
      </c>
      <c r="V3345">
        <v>972.69861206170344</v>
      </c>
      <c r="W3345">
        <v>214.25079560830474</v>
      </c>
      <c r="X3345">
        <v>302.92788520356038</v>
      </c>
      <c r="Y3345">
        <v>11919.843013668034</v>
      </c>
      <c r="Z3345">
        <v>1553.3182681602093</v>
      </c>
      <c r="AA3345">
        <v>18559.215180425352</v>
      </c>
      <c r="AB3345">
        <v>123.19420747477523</v>
      </c>
      <c r="AC3345">
        <v>1094.3780664115279</v>
      </c>
      <c r="AD3345">
        <v>2913.5430067784341</v>
      </c>
      <c r="AE3345">
        <v>1124.8166769435998</v>
      </c>
      <c r="AF3345">
        <v>7918.7094056829428</v>
      </c>
      <c r="AG3345">
        <v>23996.95257715106</v>
      </c>
      <c r="AH3345">
        <v>6856.0254594657517</v>
      </c>
      <c r="AI3345">
        <v>1758.9990319441818</v>
      </c>
      <c r="AJ3345">
        <v>8622.5111330200853</v>
      </c>
      <c r="AK3345">
        <v>96.41285802373713</v>
      </c>
      <c r="AL3345">
        <v>111094.046875</v>
      </c>
      <c r="AM3345">
        <v>90420.421875</v>
      </c>
      <c r="AN3345">
        <v>20673.626953125</v>
      </c>
      <c r="AO3345" s="5" t="s">
        <v>3682</v>
      </c>
    </row>
    <row r="3346" spans="1:41" ht="15" x14ac:dyDescent="0.25">
      <c r="A3346">
        <v>2023</v>
      </c>
      <c r="B3346" s="5" t="s">
        <v>1807</v>
      </c>
      <c r="C3346" s="5" t="s">
        <v>363</v>
      </c>
      <c r="D3346" s="5" t="s">
        <v>91</v>
      </c>
      <c r="E3346" s="5" t="s">
        <v>26</v>
      </c>
      <c r="F3346" s="5" t="s">
        <v>26</v>
      </c>
      <c r="G3346" s="5" t="s">
        <v>94</v>
      </c>
      <c r="H3346" s="5" t="s">
        <v>319</v>
      </c>
      <c r="I3346">
        <v>3013.9754347629173</v>
      </c>
      <c r="J3346">
        <v>4366.6641290429206</v>
      </c>
      <c r="K3346">
        <v>105.75352402676903</v>
      </c>
      <c r="L3346">
        <v>333.12360068432247</v>
      </c>
      <c r="M3346">
        <v>10711.512589053094</v>
      </c>
      <c r="N3346">
        <v>112.09873546837517</v>
      </c>
      <c r="O3346">
        <v>99.408312585162889</v>
      </c>
      <c r="P3346">
        <v>2368.8789381996262</v>
      </c>
      <c r="Q3346">
        <v>211.17704418181253</v>
      </c>
      <c r="R3346">
        <v>410.53581479306155</v>
      </c>
      <c r="S3346">
        <v>6438.43573159473</v>
      </c>
      <c r="T3346">
        <v>317.2605720803071</v>
      </c>
      <c r="U3346"/>
      <c r="V3346">
        <v>960.24199816306282</v>
      </c>
      <c r="W3346">
        <v>248.52078146290722</v>
      </c>
      <c r="X3346">
        <v>361.67705217155009</v>
      </c>
      <c r="Y3346">
        <v>10998.36649878398</v>
      </c>
      <c r="Z3346">
        <v>1057.5352402676904</v>
      </c>
      <c r="AA3346">
        <v>19531.320934186799</v>
      </c>
      <c r="AB3346"/>
      <c r="AC3346">
        <v>785.74868351889393</v>
      </c>
      <c r="AD3346">
        <v>2937.845349941098</v>
      </c>
      <c r="AE3346">
        <v>1586.3028604015356</v>
      </c>
      <c r="AF3346">
        <v>5806.2130866967937</v>
      </c>
      <c r="AG3346">
        <v>37011.618338888627</v>
      </c>
      <c r="AH3346">
        <v>6979.7325857667565</v>
      </c>
      <c r="AI3346">
        <v>2318.1172466667772</v>
      </c>
      <c r="AJ3346">
        <v>7719.2403865040187</v>
      </c>
      <c r="AK3346">
        <v>160.80151831525075</v>
      </c>
      <c r="AL3346">
        <v>126952.109375</v>
      </c>
      <c r="AM3346">
        <v>96273.046875</v>
      </c>
      <c r="AN3346">
        <v>30679.06640625</v>
      </c>
      <c r="AO3346" s="5" t="s">
        <v>3680</v>
      </c>
    </row>
    <row r="3347" spans="1:41" ht="15" x14ac:dyDescent="0.25">
      <c r="A3347">
        <v>2023</v>
      </c>
      <c r="B3347" s="5" t="s">
        <v>1808</v>
      </c>
      <c r="C3347" s="5" t="s">
        <v>363</v>
      </c>
      <c r="D3347" s="5" t="s">
        <v>91</v>
      </c>
      <c r="E3347" s="5" t="s">
        <v>26</v>
      </c>
      <c r="F3347" s="5" t="s">
        <v>26</v>
      </c>
      <c r="G3347" s="5" t="s">
        <v>97</v>
      </c>
      <c r="H3347" s="5" t="s">
        <v>319</v>
      </c>
      <c r="I3347">
        <v>2811.9825144054371</v>
      </c>
      <c r="J3347">
        <v>5502</v>
      </c>
      <c r="K3347">
        <v>119.93933643726351</v>
      </c>
      <c r="L3347">
        <v>346.63920000000002</v>
      </c>
      <c r="M3347">
        <v>6368.7963264209384</v>
      </c>
      <c r="N3347">
        <v>185.75909862680459</v>
      </c>
      <c r="O3347">
        <v>111</v>
      </c>
      <c r="P3347">
        <v>4239.4784078870716</v>
      </c>
      <c r="Q3347">
        <v>249.78629690972431</v>
      </c>
      <c r="R3347">
        <v>335.67285828338908</v>
      </c>
      <c r="S3347">
        <v>7978.5359930525974</v>
      </c>
      <c r="T3347">
        <v>221.9689825803558</v>
      </c>
      <c r="U3347"/>
      <c r="V3347">
        <v>362</v>
      </c>
      <c r="W3347">
        <v>271.26670914172331</v>
      </c>
      <c r="X3347">
        <v>896.62710294470639</v>
      </c>
      <c r="Y3347">
        <v>12806.980020000001</v>
      </c>
      <c r="Z3347">
        <v>1471.1589111468179</v>
      </c>
      <c r="AA3347">
        <v>22047.99239550679</v>
      </c>
      <c r="AB3347">
        <v>136</v>
      </c>
      <c r="AC3347">
        <v>733.58857</v>
      </c>
      <c r="AD3347">
        <v>3862.3123063199332</v>
      </c>
      <c r="AE3347">
        <v>1968.676438970331</v>
      </c>
      <c r="AF3347">
        <v>5709.2066916677977</v>
      </c>
      <c r="AG3347">
        <v>43437.449415746109</v>
      </c>
      <c r="AH3347">
        <v>8111.377225219454</v>
      </c>
      <c r="AI3347">
        <v>2658.0586349404339</v>
      </c>
      <c r="AJ3347">
        <v>8375.2229494501971</v>
      </c>
      <c r="AK3347">
        <v>124.68336775112409</v>
      </c>
      <c r="AL3347">
        <v>141444.15625</v>
      </c>
      <c r="AM3347">
        <v>110583.6015625</v>
      </c>
      <c r="AN3347">
        <v>30860.564453125</v>
      </c>
      <c r="AO3347" s="5" t="s">
        <v>3684</v>
      </c>
    </row>
    <row r="3348" spans="1:41" ht="15" x14ac:dyDescent="0.25">
      <c r="A3348">
        <v>2023</v>
      </c>
      <c r="B3348" s="5" t="s">
        <v>1807</v>
      </c>
      <c r="C3348" s="5" t="s">
        <v>363</v>
      </c>
      <c r="D3348" s="5" t="s">
        <v>91</v>
      </c>
      <c r="E3348" s="5" t="s">
        <v>26</v>
      </c>
      <c r="F3348" s="5" t="s">
        <v>26</v>
      </c>
      <c r="G3348" s="5" t="s">
        <v>97</v>
      </c>
      <c r="H3348" s="5" t="s">
        <v>319</v>
      </c>
      <c r="I3348">
        <v>2907</v>
      </c>
      <c r="J3348">
        <v>5061.84</v>
      </c>
      <c r="K3348">
        <v>122.9378198481951</v>
      </c>
      <c r="L3348">
        <v>382.34699999999998</v>
      </c>
      <c r="M3348">
        <v>12154.502864235579</v>
      </c>
      <c r="N3348">
        <v>131</v>
      </c>
      <c r="O3348">
        <v>120</v>
      </c>
      <c r="P3348">
        <v>2716.5393437297871</v>
      </c>
      <c r="Q3348">
        <v>278.87835286370301</v>
      </c>
      <c r="R3348">
        <v>490.90525022568397</v>
      </c>
      <c r="S3348">
        <v>8502.5356747586702</v>
      </c>
      <c r="T3348">
        <v>398.1065270416488</v>
      </c>
      <c r="U3348"/>
      <c r="V3348">
        <v>1085</v>
      </c>
      <c r="W3348">
        <v>275.33995453553251</v>
      </c>
      <c r="X3348">
        <v>445.26968360774708</v>
      </c>
      <c r="Y3348">
        <v>13507</v>
      </c>
      <c r="Z3348">
        <v>1397</v>
      </c>
      <c r="AA3348">
        <v>22498.289396460012</v>
      </c>
      <c r="AB3348">
        <v>136</v>
      </c>
      <c r="AC3348">
        <v>919.8</v>
      </c>
      <c r="AD3348">
        <v>3879.6900266038679</v>
      </c>
      <c r="AE3348">
        <v>1757.489071503398</v>
      </c>
      <c r="AF3348">
        <v>6664.3723138639616</v>
      </c>
      <c r="AG3348">
        <v>44167</v>
      </c>
      <c r="AH3348">
        <v>9091.5661114296599</v>
      </c>
      <c r="AI3348">
        <v>2568.2773631569662</v>
      </c>
      <c r="AJ3348">
        <v>10054.824227368241</v>
      </c>
      <c r="AK3348">
        <v>216.23481566750539</v>
      </c>
      <c r="AL3348">
        <v>151929.75</v>
      </c>
      <c r="AM3348">
        <v>114019.28125</v>
      </c>
      <c r="AN3348">
        <v>37910.4609375</v>
      </c>
      <c r="AO3348" s="5" t="s">
        <v>3685</v>
      </c>
    </row>
    <row r="3349" spans="1:41" ht="15" x14ac:dyDescent="0.25">
      <c r="A3349">
        <v>2023</v>
      </c>
      <c r="B3349" s="5" t="s">
        <v>803</v>
      </c>
      <c r="C3349" s="5" t="s">
        <v>363</v>
      </c>
      <c r="D3349" s="5" t="s">
        <v>91</v>
      </c>
      <c r="E3349" s="5" t="s">
        <v>26</v>
      </c>
      <c r="F3349" s="5" t="s">
        <v>26</v>
      </c>
      <c r="G3349" s="5" t="s">
        <v>97</v>
      </c>
      <c r="H3349" s="5" t="s">
        <v>319</v>
      </c>
      <c r="I3349">
        <v>2552.6432996740918</v>
      </c>
      <c r="J3349">
        <v>6323.9650653769922</v>
      </c>
      <c r="K3349">
        <v>110.4212714785739</v>
      </c>
      <c r="L3349">
        <v>342.91645666588812</v>
      </c>
      <c r="M3349">
        <v>4504.6496770560007</v>
      </c>
      <c r="N3349">
        <v>126.1704802982913</v>
      </c>
      <c r="O3349">
        <v>95</v>
      </c>
      <c r="P3349">
        <v>3221</v>
      </c>
      <c r="Q3349">
        <v>302.99569719952359</v>
      </c>
      <c r="R3349">
        <v>313.58160190470358</v>
      </c>
      <c r="S3349">
        <v>7492.3186605002147</v>
      </c>
      <c r="T3349">
        <v>420.40402003999998</v>
      </c>
      <c r="U3349">
        <v>0</v>
      </c>
      <c r="V3349">
        <v>354</v>
      </c>
      <c r="W3349">
        <v>345.50496435063832</v>
      </c>
      <c r="X3349">
        <v>896.62710294470639</v>
      </c>
      <c r="Y3349">
        <v>13483.4861</v>
      </c>
      <c r="Z3349">
        <v>2805.257211788914</v>
      </c>
      <c r="AA3349">
        <v>27047.78443552239</v>
      </c>
      <c r="AB3349">
        <v>115</v>
      </c>
      <c r="AC3349">
        <v>733.51453000000004</v>
      </c>
      <c r="AD3349">
        <v>3901.8994051075192</v>
      </c>
      <c r="AE3349">
        <v>1653.6974382943511</v>
      </c>
      <c r="AF3349">
        <v>8670.30789828462</v>
      </c>
      <c r="AG3349">
        <v>43130</v>
      </c>
      <c r="AH3349">
        <v>10068.6232294806</v>
      </c>
      <c r="AI3349">
        <v>2605.939838176897</v>
      </c>
      <c r="AJ3349">
        <v>9770.7202890247736</v>
      </c>
      <c r="AK3349">
        <v>110.363917087872</v>
      </c>
      <c r="AL3349">
        <v>151498.78125</v>
      </c>
      <c r="AM3349">
        <v>120832.0390625</v>
      </c>
      <c r="AN3349">
        <v>30666.75</v>
      </c>
      <c r="AO3349" s="5" t="s">
        <v>1464</v>
      </c>
    </row>
    <row r="3350" spans="1:41" ht="15" x14ac:dyDescent="0.25">
      <c r="A3350">
        <v>2023</v>
      </c>
      <c r="B3350" s="5" t="s">
        <v>1806</v>
      </c>
      <c r="C3350" s="5" t="s">
        <v>363</v>
      </c>
      <c r="D3350" s="5" t="s">
        <v>91</v>
      </c>
      <c r="E3350" s="5" t="s">
        <v>26</v>
      </c>
      <c r="F3350" s="5" t="s">
        <v>26</v>
      </c>
      <c r="G3350" s="5" t="s">
        <v>97</v>
      </c>
      <c r="H3350" s="5" t="s">
        <v>319</v>
      </c>
      <c r="I3350">
        <v>1920</v>
      </c>
      <c r="J3350">
        <v>8380.4</v>
      </c>
      <c r="K3350">
        <v>127</v>
      </c>
      <c r="L3350">
        <v>304.74860499868942</v>
      </c>
      <c r="M3350">
        <v>2730.5249999999978</v>
      </c>
      <c r="N3350">
        <v>120.9679894265557</v>
      </c>
      <c r="O3350">
        <v>128</v>
      </c>
      <c r="P3350">
        <v>3175.5569999999998</v>
      </c>
      <c r="Q3350">
        <v>238.60179987514101</v>
      </c>
      <c r="R3350">
        <v>968.66440379921073</v>
      </c>
      <c r="S3350">
        <v>6457</v>
      </c>
      <c r="T3350">
        <v>312.2</v>
      </c>
      <c r="U3350"/>
      <c r="V3350">
        <v>1133.96757671248</v>
      </c>
      <c r="W3350">
        <v>239.71989013352561</v>
      </c>
      <c r="X3350">
        <v>380.03102441628488</v>
      </c>
      <c r="Y3350">
        <v>14553</v>
      </c>
      <c r="Z3350">
        <v>1823.252614827197</v>
      </c>
      <c r="AA3350">
        <v>21550.277636291459</v>
      </c>
      <c r="AB3350">
        <v>115</v>
      </c>
      <c r="AC3350">
        <v>1307.71586</v>
      </c>
      <c r="AD3350">
        <v>3419.9591315436878</v>
      </c>
      <c r="AE3350">
        <v>1318.7053185869829</v>
      </c>
      <c r="AF3350">
        <v>9010.8067526012437</v>
      </c>
      <c r="AG3350">
        <v>28085.870667501469</v>
      </c>
      <c r="AH3350">
        <v>7840.0000000000009</v>
      </c>
      <c r="AI3350">
        <v>1962.341997677835</v>
      </c>
      <c r="AJ3350">
        <v>10054.824227368241</v>
      </c>
      <c r="AK3350">
        <v>152</v>
      </c>
      <c r="AL3350">
        <v>127811.140625</v>
      </c>
      <c r="AM3350">
        <v>103947.359375</v>
      </c>
      <c r="AN3350">
        <v>23863.77734375</v>
      </c>
      <c r="AO3350" s="5" t="s">
        <v>3683</v>
      </c>
    </row>
    <row r="3351" spans="1:41" ht="15" x14ac:dyDescent="0.25">
      <c r="A3351">
        <v>2023</v>
      </c>
      <c r="B3351" s="5" t="s">
        <v>1808</v>
      </c>
      <c r="C3351" s="5" t="s">
        <v>363</v>
      </c>
      <c r="D3351" s="5" t="s">
        <v>91</v>
      </c>
      <c r="E3351" s="5" t="s">
        <v>406</v>
      </c>
      <c r="F3351" s="5" t="s">
        <v>406</v>
      </c>
      <c r="G3351" s="5" t="s">
        <v>97</v>
      </c>
      <c r="H3351" s="5" t="s">
        <v>319</v>
      </c>
      <c r="I3351">
        <v>0</v>
      </c>
      <c r="J3351"/>
      <c r="K3351"/>
      <c r="L3351">
        <v>0</v>
      </c>
      <c r="M3351">
        <v>236.79679445798229</v>
      </c>
      <c r="N3351">
        <v>0</v>
      </c>
      <c r="O3351">
        <v>618.13300000000004</v>
      </c>
      <c r="P3351">
        <v>0</v>
      </c>
      <c r="Q3351">
        <v>0</v>
      </c>
      <c r="R3351">
        <v>85.071948367026607</v>
      </c>
      <c r="S3351">
        <v>0</v>
      </c>
      <c r="T3351">
        <v>0</v>
      </c>
      <c r="U3351"/>
      <c r="V3351">
        <v>0</v>
      </c>
      <c r="W3351">
        <v>223.7361643944059</v>
      </c>
      <c r="X3351">
        <v>157.71295436564779</v>
      </c>
      <c r="Y3351">
        <v>0</v>
      </c>
      <c r="Z3351">
        <v>0</v>
      </c>
      <c r="AA3351">
        <v>3063.5734199123972</v>
      </c>
      <c r="AB3351">
        <v>0</v>
      </c>
      <c r="AC3351">
        <v>229.79184724999999</v>
      </c>
      <c r="AD3351"/>
      <c r="AE3351">
        <v>799.73188099625531</v>
      </c>
      <c r="AF3351">
        <v>242.39327036978401</v>
      </c>
      <c r="AG3351">
        <v>4584.0790423516382</v>
      </c>
      <c r="AH3351">
        <v>965.08586670670252</v>
      </c>
      <c r="AI3351">
        <v>0</v>
      </c>
      <c r="AJ3351">
        <v>1256.437248549676</v>
      </c>
      <c r="AK3351"/>
      <c r="AL3351">
        <v>12462.5439453125</v>
      </c>
      <c r="AM3351">
        <v>10261.078125</v>
      </c>
      <c r="AN3351">
        <v>2201.46484375</v>
      </c>
      <c r="AO3351" s="5" t="s">
        <v>3688</v>
      </c>
    </row>
    <row r="3352" spans="1:41" ht="15" x14ac:dyDescent="0.25">
      <c r="A3352">
        <v>2023</v>
      </c>
      <c r="B3352" s="5" t="s">
        <v>1806</v>
      </c>
      <c r="C3352" s="5" t="s">
        <v>363</v>
      </c>
      <c r="D3352" s="5" t="s">
        <v>91</v>
      </c>
      <c r="E3352" s="5" t="s">
        <v>406</v>
      </c>
      <c r="F3352" s="5" t="s">
        <v>406</v>
      </c>
      <c r="G3352" s="5" t="s">
        <v>97</v>
      </c>
      <c r="H3352" s="5" t="s">
        <v>319</v>
      </c>
      <c r="I3352">
        <v>0</v>
      </c>
      <c r="J3352"/>
      <c r="K3352">
        <v>0</v>
      </c>
      <c r="L3352"/>
      <c r="M3352">
        <v>119.7682499999999</v>
      </c>
      <c r="N3352">
        <v>130.01</v>
      </c>
      <c r="O3352">
        <v>618.13300000000004</v>
      </c>
      <c r="P3352">
        <v>395.18580874500009</v>
      </c>
      <c r="Q3352">
        <v>90.650608058623661</v>
      </c>
      <c r="R3352">
        <v>92.457899785508388</v>
      </c>
      <c r="S3352">
        <v>0</v>
      </c>
      <c r="T3352">
        <v>25.601690883927141</v>
      </c>
      <c r="U3352"/>
      <c r="V3352">
        <v>0</v>
      </c>
      <c r="W3352">
        <v>301.36535500206588</v>
      </c>
      <c r="X3352">
        <v>141.88857593179659</v>
      </c>
      <c r="Y3352">
        <v>80</v>
      </c>
      <c r="Z3352">
        <v>0</v>
      </c>
      <c r="AA3352">
        <v>2084.6188460207259</v>
      </c>
      <c r="AB3352">
        <v>0</v>
      </c>
      <c r="AC3352">
        <v>191.03885202500001</v>
      </c>
      <c r="AD3352">
        <v>540.28346227553607</v>
      </c>
      <c r="AE3352"/>
      <c r="AF3352">
        <v>18239.321637599998</v>
      </c>
      <c r="AG3352">
        <v>3026.1797180502508</v>
      </c>
      <c r="AH3352">
        <v>0</v>
      </c>
      <c r="AI3352">
        <v>0</v>
      </c>
      <c r="AJ3352">
        <v>449.71323352636512</v>
      </c>
      <c r="AK3352"/>
      <c r="AL3352">
        <v>26526.216796875</v>
      </c>
      <c r="AM3352">
        <v>24779.17578125</v>
      </c>
      <c r="AN3352">
        <v>1747.040283203125</v>
      </c>
      <c r="AO3352" s="5" t="s">
        <v>3686</v>
      </c>
    </row>
    <row r="3353" spans="1:41" ht="15" x14ac:dyDescent="0.25">
      <c r="A3353">
        <v>2023</v>
      </c>
      <c r="B3353" s="5" t="s">
        <v>1807</v>
      </c>
      <c r="C3353" s="5" t="s">
        <v>363</v>
      </c>
      <c r="D3353" s="5" t="s">
        <v>91</v>
      </c>
      <c r="E3353" s="5" t="s">
        <v>406</v>
      </c>
      <c r="F3353" s="5" t="s">
        <v>406</v>
      </c>
      <c r="G3353" s="5" t="s">
        <v>97</v>
      </c>
      <c r="H3353" s="5" t="s">
        <v>319</v>
      </c>
      <c r="I3353">
        <v>0</v>
      </c>
      <c r="J3353"/>
      <c r="K3353"/>
      <c r="L3353">
        <v>0</v>
      </c>
      <c r="M3353">
        <v>234.67435018551569</v>
      </c>
      <c r="N3353">
        <v>129</v>
      </c>
      <c r="O3353">
        <v>618.13300000000004</v>
      </c>
      <c r="P3353">
        <v>0</v>
      </c>
      <c r="Q3353">
        <v>298.89617060108787</v>
      </c>
      <c r="R3353">
        <v>123.815492766883</v>
      </c>
      <c r="S3353">
        <v>0</v>
      </c>
      <c r="T3353">
        <v>0</v>
      </c>
      <c r="U3353"/>
      <c r="V3353">
        <v>0</v>
      </c>
      <c r="W3353">
        <v>234.4068624008373</v>
      </c>
      <c r="X3353">
        <v>150.71356619895769</v>
      </c>
      <c r="Y3353">
        <v>0</v>
      </c>
      <c r="Z3353"/>
      <c r="AA3353">
        <v>6216.071878368537</v>
      </c>
      <c r="AB3353">
        <v>0</v>
      </c>
      <c r="AC3353">
        <v>184.9</v>
      </c>
      <c r="AD3353">
        <v>1004.672349486034</v>
      </c>
      <c r="AE3353"/>
      <c r="AF3353">
        <v>261.15312835914187</v>
      </c>
      <c r="AG3353">
        <v>5397</v>
      </c>
      <c r="AH3353">
        <v>528.44791229565385</v>
      </c>
      <c r="AI3353">
        <v>0</v>
      </c>
      <c r="AJ3353">
        <v>449.71323352636512</v>
      </c>
      <c r="AK3353"/>
      <c r="AL3353">
        <v>15831.59765625</v>
      </c>
      <c r="AM3353">
        <v>13060.5498046875</v>
      </c>
      <c r="AN3353">
        <v>2771.048095703125</v>
      </c>
      <c r="AO3353" s="5" t="s">
        <v>3687</v>
      </c>
    </row>
    <row r="3354" spans="1:41" ht="15" x14ac:dyDescent="0.25">
      <c r="A3354">
        <v>2023</v>
      </c>
      <c r="B3354" s="5" t="s">
        <v>803</v>
      </c>
      <c r="C3354" s="5" t="s">
        <v>363</v>
      </c>
      <c r="D3354" s="5" t="s">
        <v>91</v>
      </c>
      <c r="E3354" s="5" t="s">
        <v>406</v>
      </c>
      <c r="F3354" s="5" t="s">
        <v>406</v>
      </c>
      <c r="G3354" s="5" t="s">
        <v>97</v>
      </c>
      <c r="H3354" s="5" t="s">
        <v>319</v>
      </c>
      <c r="I3354">
        <v>0</v>
      </c>
      <c r="J3354"/>
      <c r="K3354"/>
      <c r="L3354">
        <v>0</v>
      </c>
      <c r="M3354">
        <v>202.51778785624521</v>
      </c>
      <c r="N3354">
        <v>0</v>
      </c>
      <c r="O3354">
        <v>618.13300000000004</v>
      </c>
      <c r="P3354">
        <v>0</v>
      </c>
      <c r="Q3354">
        <v>7</v>
      </c>
      <c r="R3354">
        <v>90.405515039588394</v>
      </c>
      <c r="S3354">
        <v>0</v>
      </c>
      <c r="T3354">
        <v>0</v>
      </c>
      <c r="U3354"/>
      <c r="V3354">
        <v>0</v>
      </c>
      <c r="W3354">
        <v>284.8139021537537</v>
      </c>
      <c r="X3354"/>
      <c r="Y3354">
        <v>0</v>
      </c>
      <c r="Z3354"/>
      <c r="AA3354">
        <v>4720.5531757812614</v>
      </c>
      <c r="AB3354"/>
      <c r="AC3354">
        <v>165.7510776</v>
      </c>
      <c r="AD3354"/>
      <c r="AE3354">
        <v>1215.0266793728979</v>
      </c>
      <c r="AF3354">
        <v>273.8653174735299</v>
      </c>
      <c r="AG3354">
        <v>3898</v>
      </c>
      <c r="AH3354">
        <v>228.28162495063879</v>
      </c>
      <c r="AI3354"/>
      <c r="AJ3354">
        <v>306.48724711337252</v>
      </c>
      <c r="AK3354"/>
      <c r="AL3354">
        <v>12010.8349609375</v>
      </c>
      <c r="AM3354">
        <v>10677.0888671875</v>
      </c>
      <c r="AN3354">
        <v>1333.746337890625</v>
      </c>
      <c r="AO3354" s="5" t="s">
        <v>1465</v>
      </c>
    </row>
    <row r="3355" spans="1:41" ht="15" x14ac:dyDescent="0.25">
      <c r="A3355">
        <v>2023</v>
      </c>
      <c r="B3355" s="5" t="s">
        <v>1807</v>
      </c>
      <c r="C3355" s="5" t="s">
        <v>363</v>
      </c>
      <c r="D3355" s="5" t="s">
        <v>91</v>
      </c>
      <c r="E3355" s="5" t="s">
        <v>409</v>
      </c>
      <c r="F3355" s="5" t="s">
        <v>410</v>
      </c>
      <c r="G3355" s="5" t="s">
        <v>94</v>
      </c>
      <c r="H3355" s="5" t="s">
        <v>319</v>
      </c>
      <c r="I3355">
        <v>0</v>
      </c>
      <c r="J3355"/>
      <c r="K3355"/>
      <c r="L3355"/>
      <c r="M3355"/>
      <c r="N3355">
        <v>0</v>
      </c>
      <c r="O3355"/>
      <c r="P3355"/>
      <c r="Q3355">
        <v>0</v>
      </c>
      <c r="R3355"/>
      <c r="S3355">
        <v>0</v>
      </c>
      <c r="T3355"/>
      <c r="U3355"/>
      <c r="V3355">
        <v>0</v>
      </c>
      <c r="W3355">
        <v>0</v>
      </c>
      <c r="X3355">
        <v>0</v>
      </c>
      <c r="Y3355"/>
      <c r="Z3355"/>
      <c r="AA3355">
        <v>740.27466818738321</v>
      </c>
      <c r="AB3355"/>
      <c r="AC3355"/>
      <c r="AD3355"/>
      <c r="AE3355"/>
      <c r="AF3355">
        <v>0</v>
      </c>
      <c r="AG3355">
        <v>9671.1597722480274</v>
      </c>
      <c r="AH3355">
        <v>356.74188771696754</v>
      </c>
      <c r="AI3355"/>
      <c r="AJ3355">
        <v>0</v>
      </c>
      <c r="AK3355"/>
      <c r="AL3355">
        <v>10768.1767578125</v>
      </c>
      <c r="AM3355">
        <v>10411.4345703125</v>
      </c>
      <c r="AN3355">
        <v>356.74188232421875</v>
      </c>
      <c r="AO3355" s="5" t="s">
        <v>3690</v>
      </c>
    </row>
    <row r="3356" spans="1:41" ht="15" x14ac:dyDescent="0.25">
      <c r="A3356">
        <v>2023</v>
      </c>
      <c r="B3356" s="5" t="s">
        <v>1806</v>
      </c>
      <c r="C3356" s="5" t="s">
        <v>363</v>
      </c>
      <c r="D3356" s="5" t="s">
        <v>91</v>
      </c>
      <c r="E3356" s="5" t="s">
        <v>409</v>
      </c>
      <c r="F3356" s="5" t="s">
        <v>410</v>
      </c>
      <c r="G3356" s="5" t="s">
        <v>94</v>
      </c>
      <c r="H3356" s="5" t="s">
        <v>319</v>
      </c>
      <c r="I3356"/>
      <c r="J3356"/>
      <c r="K3356"/>
      <c r="L3356"/>
      <c r="M3356"/>
      <c r="N3356"/>
      <c r="O3356"/>
      <c r="P3356">
        <v>0</v>
      </c>
      <c r="Q3356">
        <v>0</v>
      </c>
      <c r="R3356">
        <v>0</v>
      </c>
      <c r="S3356">
        <v>0</v>
      </c>
      <c r="T3356"/>
      <c r="U3356"/>
      <c r="V3356">
        <v>0</v>
      </c>
      <c r="W3356"/>
      <c r="X3356"/>
      <c r="Y3356"/>
      <c r="Z3356"/>
      <c r="AA3356">
        <v>2571.0095472996568</v>
      </c>
      <c r="AB3356"/>
      <c r="AC3356"/>
      <c r="AD3356"/>
      <c r="AE3356"/>
      <c r="AF3356"/>
      <c r="AG3356">
        <v>0</v>
      </c>
      <c r="AH3356">
        <v>482.61482548150536</v>
      </c>
      <c r="AI3356"/>
      <c r="AJ3356"/>
      <c r="AK3356"/>
      <c r="AL3356">
        <v>3053.624267578125</v>
      </c>
      <c r="AM3356">
        <v>2571.009521484375</v>
      </c>
      <c r="AN3356">
        <v>482.61483764648437</v>
      </c>
      <c r="AO3356" s="5" t="s">
        <v>3691</v>
      </c>
    </row>
    <row r="3357" spans="1:41" ht="15" x14ac:dyDescent="0.25">
      <c r="A3357">
        <v>2023</v>
      </c>
      <c r="B3357" s="5" t="s">
        <v>803</v>
      </c>
      <c r="C3357" s="5" t="s">
        <v>363</v>
      </c>
      <c r="D3357" s="5" t="s">
        <v>91</v>
      </c>
      <c r="E3357" s="5" t="s">
        <v>409</v>
      </c>
      <c r="F3357" s="5" t="s">
        <v>410</v>
      </c>
      <c r="G3357" s="5" t="s">
        <v>94</v>
      </c>
      <c r="H3357" s="5" t="s">
        <v>319</v>
      </c>
      <c r="I3357">
        <v>0</v>
      </c>
      <c r="J3357"/>
      <c r="K3357"/>
      <c r="L3357"/>
      <c r="M3357"/>
      <c r="N3357">
        <v>0</v>
      </c>
      <c r="O3357"/>
      <c r="P3357">
        <v>0</v>
      </c>
      <c r="Q3357">
        <v>0</v>
      </c>
      <c r="R3357"/>
      <c r="S3357">
        <v>0</v>
      </c>
      <c r="T3357"/>
      <c r="U3357"/>
      <c r="V3357">
        <v>0</v>
      </c>
      <c r="W3357"/>
      <c r="X3357">
        <v>0</v>
      </c>
      <c r="Y3357">
        <v>0</v>
      </c>
      <c r="Z3357"/>
      <c r="AA3357"/>
      <c r="AB3357">
        <v>0</v>
      </c>
      <c r="AC3357">
        <v>0</v>
      </c>
      <c r="AD3357"/>
      <c r="AE3357"/>
      <c r="AF3357">
        <v>0</v>
      </c>
      <c r="AG3357"/>
      <c r="AH3357">
        <v>341.74947246166101</v>
      </c>
      <c r="AI3357"/>
      <c r="AJ3357"/>
      <c r="AK3357"/>
      <c r="AL3357">
        <v>341.74948120117187</v>
      </c>
      <c r="AM3357">
        <v>0</v>
      </c>
      <c r="AN3357">
        <v>341.74948120117187</v>
      </c>
      <c r="AO3357" s="5" t="s">
        <v>1466</v>
      </c>
    </row>
    <row r="3358" spans="1:41" ht="15" x14ac:dyDescent="0.25">
      <c r="A3358">
        <v>2023</v>
      </c>
      <c r="B3358" s="5" t="s">
        <v>1808</v>
      </c>
      <c r="C3358" s="5" t="s">
        <v>363</v>
      </c>
      <c r="D3358" s="5" t="s">
        <v>91</v>
      </c>
      <c r="E3358" s="5" t="s">
        <v>409</v>
      </c>
      <c r="F3358" s="5" t="s">
        <v>410</v>
      </c>
      <c r="G3358" s="5" t="s">
        <v>94</v>
      </c>
      <c r="H3358" s="5" t="s">
        <v>319</v>
      </c>
      <c r="I3358">
        <v>0</v>
      </c>
      <c r="J3358"/>
      <c r="K3358"/>
      <c r="L3358"/>
      <c r="M3358"/>
      <c r="N3358"/>
      <c r="O3358"/>
      <c r="P3358">
        <v>0</v>
      </c>
      <c r="Q3358">
        <v>0</v>
      </c>
      <c r="R3358"/>
      <c r="S3358">
        <v>0</v>
      </c>
      <c r="T3358"/>
      <c r="U3358"/>
      <c r="V3358">
        <v>0</v>
      </c>
      <c r="W3358">
        <v>0</v>
      </c>
      <c r="X3358"/>
      <c r="Y3358">
        <v>0</v>
      </c>
      <c r="Z3358">
        <v>0</v>
      </c>
      <c r="AA3358">
        <v>721.91855412343159</v>
      </c>
      <c r="AB3358"/>
      <c r="AC3358"/>
      <c r="AD3358"/>
      <c r="AE3358"/>
      <c r="AF3358">
        <v>0</v>
      </c>
      <c r="AG3358"/>
      <c r="AH3358">
        <v>357.49024436322026</v>
      </c>
      <c r="AI3358">
        <v>0</v>
      </c>
      <c r="AJ3358">
        <v>0</v>
      </c>
      <c r="AK3358"/>
      <c r="AL3358">
        <v>1079.4088134765625</v>
      </c>
      <c r="AM3358">
        <v>721.9185791015625</v>
      </c>
      <c r="AN3358">
        <v>357.490234375</v>
      </c>
      <c r="AO3358" s="5" t="s">
        <v>3689</v>
      </c>
    </row>
    <row r="3359" spans="1:41" ht="15" x14ac:dyDescent="0.25">
      <c r="A3359">
        <v>2023</v>
      </c>
      <c r="B3359" s="5" t="s">
        <v>1806</v>
      </c>
      <c r="C3359" s="5" t="s">
        <v>363</v>
      </c>
      <c r="D3359" s="5" t="s">
        <v>91</v>
      </c>
      <c r="E3359" s="5" t="s">
        <v>409</v>
      </c>
      <c r="F3359" s="5" t="s">
        <v>411</v>
      </c>
      <c r="G3359" s="5" t="s">
        <v>94</v>
      </c>
      <c r="H3359" s="5" t="s">
        <v>319</v>
      </c>
      <c r="I3359">
        <v>0</v>
      </c>
      <c r="J3359"/>
      <c r="K3359">
        <v>85.700318243321888</v>
      </c>
      <c r="L3359"/>
      <c r="M3359">
        <v>669.53373627595226</v>
      </c>
      <c r="N3359">
        <v>168.72250154153997</v>
      </c>
      <c r="O3359"/>
      <c r="P3359">
        <v>2133.9379242587152</v>
      </c>
      <c r="Q3359">
        <v>0</v>
      </c>
      <c r="R3359">
        <v>1166.357765948371</v>
      </c>
      <c r="S3359">
        <v>482.06429011868568</v>
      </c>
      <c r="T3359"/>
      <c r="U3359"/>
      <c r="V3359">
        <v>1392.6301714539807</v>
      </c>
      <c r="W3359"/>
      <c r="X3359"/>
      <c r="Y3359"/>
      <c r="Z3359"/>
      <c r="AA3359">
        <v>321.3761934124571</v>
      </c>
      <c r="AB3359"/>
      <c r="AC3359"/>
      <c r="AD3359">
        <v>307.98551868693806</v>
      </c>
      <c r="AE3359"/>
      <c r="AF3359">
        <v>1928.2571604747427</v>
      </c>
      <c r="AG3359">
        <v>13755.991252188525</v>
      </c>
      <c r="AH3359">
        <v>1071.2539780415236</v>
      </c>
      <c r="AI3359">
        <v>208.89452571809713</v>
      </c>
      <c r="AJ3359"/>
      <c r="AK3359"/>
      <c r="AL3359">
        <v>23692.705078125</v>
      </c>
      <c r="AM3359">
        <v>20867.2734375</v>
      </c>
      <c r="AN3359">
        <v>2825.432373046875</v>
      </c>
      <c r="AO3359" s="5" t="s">
        <v>3692</v>
      </c>
    </row>
    <row r="3360" spans="1:41" ht="15" x14ac:dyDescent="0.25">
      <c r="A3360">
        <v>2023</v>
      </c>
      <c r="B3360" s="5" t="s">
        <v>1807</v>
      </c>
      <c r="C3360" s="5" t="s">
        <v>363</v>
      </c>
      <c r="D3360" s="5" t="s">
        <v>91</v>
      </c>
      <c r="E3360" s="5" t="s">
        <v>409</v>
      </c>
      <c r="F3360" s="5" t="s">
        <v>411</v>
      </c>
      <c r="G3360" s="5" t="s">
        <v>94</v>
      </c>
      <c r="H3360" s="5" t="s">
        <v>319</v>
      </c>
      <c r="I3360">
        <v>0</v>
      </c>
      <c r="J3360"/>
      <c r="K3360">
        <v>84.602819221415231</v>
      </c>
      <c r="L3360"/>
      <c r="M3360">
        <v>1056.8742807425231</v>
      </c>
      <c r="N3360">
        <v>166.03303272202737</v>
      </c>
      <c r="O3360"/>
      <c r="P3360">
        <v>2107.6677338535069</v>
      </c>
      <c r="Q3360">
        <v>0</v>
      </c>
      <c r="R3360">
        <v>1712.6866199002061</v>
      </c>
      <c r="S3360">
        <v>475.89085812046062</v>
      </c>
      <c r="T3360"/>
      <c r="U3360"/>
      <c r="V3360">
        <v>1374.7958123479975</v>
      </c>
      <c r="W3360">
        <v>0</v>
      </c>
      <c r="X3360">
        <v>0</v>
      </c>
      <c r="Y3360">
        <v>793.15143020076778</v>
      </c>
      <c r="Z3360"/>
      <c r="AA3360">
        <v>317.2605720803071</v>
      </c>
      <c r="AB3360"/>
      <c r="AC3360"/>
      <c r="AD3360">
        <v>290.82219107361482</v>
      </c>
      <c r="AE3360"/>
      <c r="AF3360">
        <v>1629.1790422366635</v>
      </c>
      <c r="AG3360">
        <v>14200.583206314546</v>
      </c>
      <c r="AH3360">
        <v>1057.5352402676904</v>
      </c>
      <c r="AI3360">
        <v>206.2193718521996</v>
      </c>
      <c r="AJ3360">
        <v>0</v>
      </c>
      <c r="AK3360">
        <v>0</v>
      </c>
      <c r="AL3360">
        <v>25473.30078125</v>
      </c>
      <c r="AM3360">
        <v>22301.357421875</v>
      </c>
      <c r="AN3360">
        <v>3171.94482421875</v>
      </c>
      <c r="AO3360" s="5" t="s">
        <v>3693</v>
      </c>
    </row>
    <row r="3361" spans="1:41" ht="15" x14ac:dyDescent="0.25">
      <c r="A3361">
        <v>2023</v>
      </c>
      <c r="B3361" s="5" t="s">
        <v>803</v>
      </c>
      <c r="C3361" s="5" t="s">
        <v>363</v>
      </c>
      <c r="D3361" s="5" t="s">
        <v>91</v>
      </c>
      <c r="E3361" s="5" t="s">
        <v>409</v>
      </c>
      <c r="F3361" s="5" t="s">
        <v>411</v>
      </c>
      <c r="G3361" s="5" t="s">
        <v>94</v>
      </c>
      <c r="H3361" s="5" t="s">
        <v>319</v>
      </c>
      <c r="I3361">
        <v>1000</v>
      </c>
      <c r="J3361"/>
      <c r="K3361">
        <v>80</v>
      </c>
      <c r="L3361">
        <v>50</v>
      </c>
      <c r="M3361">
        <v>150</v>
      </c>
      <c r="N3361">
        <v>165</v>
      </c>
      <c r="O3361"/>
      <c r="P3361">
        <v>3702</v>
      </c>
      <c r="Q3361">
        <v>0</v>
      </c>
      <c r="R3361">
        <v>557.58408675681142</v>
      </c>
      <c r="S3361">
        <v>450</v>
      </c>
      <c r="T3361"/>
      <c r="U3361">
        <v>0</v>
      </c>
      <c r="V3361">
        <v>630</v>
      </c>
      <c r="W3361"/>
      <c r="X3361">
        <v>0</v>
      </c>
      <c r="Y3361">
        <v>1450</v>
      </c>
      <c r="Z3361">
        <v>59.684040000000003</v>
      </c>
      <c r="AA3361"/>
      <c r="AB3361">
        <v>0</v>
      </c>
      <c r="AC3361">
        <v>0</v>
      </c>
      <c r="AD3361"/>
      <c r="AE3361"/>
      <c r="AF3361">
        <v>1566.8843792123521</v>
      </c>
      <c r="AG3361">
        <v>4716</v>
      </c>
      <c r="AH3361">
        <v>500</v>
      </c>
      <c r="AI3361">
        <v>195</v>
      </c>
      <c r="AJ3361"/>
      <c r="AK3361"/>
      <c r="AL3361">
        <v>15272.15234375</v>
      </c>
      <c r="AM3361">
        <v>13897.15234375</v>
      </c>
      <c r="AN3361">
        <v>1375</v>
      </c>
      <c r="AO3361" s="5" t="s">
        <v>1467</v>
      </c>
    </row>
    <row r="3362" spans="1:41" ht="15" x14ac:dyDescent="0.25">
      <c r="A3362">
        <v>2023</v>
      </c>
      <c r="B3362" s="5" t="s">
        <v>1808</v>
      </c>
      <c r="C3362" s="5" t="s">
        <v>363</v>
      </c>
      <c r="D3362" s="5" t="s">
        <v>91</v>
      </c>
      <c r="E3362" s="5" t="s">
        <v>409</v>
      </c>
      <c r="F3362" s="5" t="s">
        <v>411</v>
      </c>
      <c r="G3362" s="5" t="s">
        <v>94</v>
      </c>
      <c r="H3362" s="5" t="s">
        <v>319</v>
      </c>
      <c r="I3362">
        <v>0</v>
      </c>
      <c r="J3362"/>
      <c r="K3362">
        <v>82.504977614106465</v>
      </c>
      <c r="L3362">
        <v>309.39366605289922</v>
      </c>
      <c r="M3362">
        <v>1136.3771526067944</v>
      </c>
      <c r="N3362">
        <v>170.16651632909458</v>
      </c>
      <c r="O3362"/>
      <c r="P3362">
        <v>2858.2972879020035</v>
      </c>
      <c r="Q3362">
        <v>0</v>
      </c>
      <c r="R3362"/>
      <c r="S3362">
        <v>464.09049907934883</v>
      </c>
      <c r="T3362"/>
      <c r="U3362"/>
      <c r="V3362">
        <v>1340.7058862292299</v>
      </c>
      <c r="W3362">
        <v>0</v>
      </c>
      <c r="X3362"/>
      <c r="Y3362">
        <v>1392.2714972380465</v>
      </c>
      <c r="Z3362">
        <v>143.01412819629215</v>
      </c>
      <c r="AA3362">
        <v>309.39366605289922</v>
      </c>
      <c r="AB3362"/>
      <c r="AC3362"/>
      <c r="AD3362"/>
      <c r="AE3362"/>
      <c r="AF3362">
        <v>1607.8769462478549</v>
      </c>
      <c r="AG3362">
        <v>8112.6550475522872</v>
      </c>
      <c r="AH3362">
        <v>1031.3122201763308</v>
      </c>
      <c r="AI3362">
        <v>201.10588293438451</v>
      </c>
      <c r="AJ3362">
        <v>0</v>
      </c>
      <c r="AK3362">
        <v>0</v>
      </c>
      <c r="AL3362">
        <v>19159.166015625</v>
      </c>
      <c r="AM3362">
        <v>16243.7744140625</v>
      </c>
      <c r="AN3362">
        <v>2915.390625</v>
      </c>
      <c r="AO3362" s="5" t="s">
        <v>3694</v>
      </c>
    </row>
    <row r="3363" spans="1:41" ht="15" x14ac:dyDescent="0.25">
      <c r="A3363">
        <v>2023</v>
      </c>
      <c r="B3363" s="5" t="s">
        <v>1807</v>
      </c>
      <c r="C3363" s="5" t="s">
        <v>363</v>
      </c>
      <c r="D3363" s="5" t="s">
        <v>91</v>
      </c>
      <c r="E3363" s="5" t="s">
        <v>409</v>
      </c>
      <c r="F3363" s="5" t="s">
        <v>412</v>
      </c>
      <c r="G3363" s="5" t="s">
        <v>94</v>
      </c>
      <c r="H3363" s="5" t="s">
        <v>319</v>
      </c>
      <c r="I3363">
        <v>0</v>
      </c>
      <c r="J3363"/>
      <c r="K3363"/>
      <c r="L3363"/>
      <c r="M3363"/>
      <c r="N3363">
        <v>0</v>
      </c>
      <c r="O3363"/>
      <c r="P3363"/>
      <c r="Q3363">
        <v>0</v>
      </c>
      <c r="R3363"/>
      <c r="S3363">
        <v>0</v>
      </c>
      <c r="T3363"/>
      <c r="U3363"/>
      <c r="V3363">
        <v>0</v>
      </c>
      <c r="W3363">
        <v>0</v>
      </c>
      <c r="X3363">
        <v>68.99218112278497</v>
      </c>
      <c r="Y3363"/>
      <c r="Z3363"/>
      <c r="AA3363">
        <v>0</v>
      </c>
      <c r="AB3363"/>
      <c r="AC3363"/>
      <c r="AD3363"/>
      <c r="AE3363"/>
      <c r="AF3363">
        <v>0</v>
      </c>
      <c r="AG3363">
        <v>2000.85667458647</v>
      </c>
      <c r="AH3363">
        <v>0</v>
      </c>
      <c r="AI3363"/>
      <c r="AJ3363">
        <v>0</v>
      </c>
      <c r="AK3363"/>
      <c r="AL3363">
        <v>2069.848876953125</v>
      </c>
      <c r="AM3363">
        <v>2000.856689453125</v>
      </c>
      <c r="AN3363">
        <v>68.992179870605469</v>
      </c>
      <c r="AO3363" s="5" t="s">
        <v>3697</v>
      </c>
    </row>
    <row r="3364" spans="1:41" ht="15" x14ac:dyDescent="0.25">
      <c r="A3364">
        <v>2023</v>
      </c>
      <c r="B3364" s="5" t="s">
        <v>1806</v>
      </c>
      <c r="C3364" s="5" t="s">
        <v>363</v>
      </c>
      <c r="D3364" s="5" t="s">
        <v>91</v>
      </c>
      <c r="E3364" s="5" t="s">
        <v>409</v>
      </c>
      <c r="F3364" s="5" t="s">
        <v>412</v>
      </c>
      <c r="G3364" s="5" t="s">
        <v>94</v>
      </c>
      <c r="H3364" s="5" t="s">
        <v>319</v>
      </c>
      <c r="I3364"/>
      <c r="J3364"/>
      <c r="K3364"/>
      <c r="L3364"/>
      <c r="M3364"/>
      <c r="N3364"/>
      <c r="O3364"/>
      <c r="P3364">
        <v>0</v>
      </c>
      <c r="Q3364">
        <v>0</v>
      </c>
      <c r="R3364">
        <v>0</v>
      </c>
      <c r="S3364">
        <v>0</v>
      </c>
      <c r="T3364"/>
      <c r="U3364"/>
      <c r="V3364">
        <v>0</v>
      </c>
      <c r="W3364"/>
      <c r="X3364"/>
      <c r="Y3364"/>
      <c r="Z3364"/>
      <c r="AA3364">
        <v>0</v>
      </c>
      <c r="AB3364"/>
      <c r="AC3364"/>
      <c r="AD3364"/>
      <c r="AE3364"/>
      <c r="AF3364"/>
      <c r="AG3364">
        <v>2046.8865468938332</v>
      </c>
      <c r="AH3364"/>
      <c r="AI3364"/>
      <c r="AJ3364"/>
      <c r="AK3364"/>
      <c r="AL3364">
        <v>2046.8865966796875</v>
      </c>
      <c r="AM3364">
        <v>2046.8865966796875</v>
      </c>
      <c r="AN3364">
        <v>0</v>
      </c>
      <c r="AO3364" s="5" t="s">
        <v>3695</v>
      </c>
    </row>
    <row r="3365" spans="1:41" ht="15" x14ac:dyDescent="0.25">
      <c r="A3365">
        <v>2023</v>
      </c>
      <c r="B3365" s="5" t="s">
        <v>803</v>
      </c>
      <c r="C3365" s="5" t="s">
        <v>363</v>
      </c>
      <c r="D3365" s="5" t="s">
        <v>91</v>
      </c>
      <c r="E3365" s="5" t="s">
        <v>409</v>
      </c>
      <c r="F3365" s="5" t="s">
        <v>412</v>
      </c>
      <c r="G3365" s="5" t="s">
        <v>94</v>
      </c>
      <c r="H3365" s="5" t="s">
        <v>319</v>
      </c>
      <c r="I3365">
        <v>0</v>
      </c>
      <c r="J3365"/>
      <c r="K3365"/>
      <c r="L3365"/>
      <c r="M3365"/>
      <c r="N3365">
        <v>0</v>
      </c>
      <c r="O3365"/>
      <c r="P3365">
        <v>0</v>
      </c>
      <c r="Q3365">
        <v>0</v>
      </c>
      <c r="R3365"/>
      <c r="S3365">
        <v>0</v>
      </c>
      <c r="T3365"/>
      <c r="U3365"/>
      <c r="V3365">
        <v>0</v>
      </c>
      <c r="W3365"/>
      <c r="X3365">
        <v>100</v>
      </c>
      <c r="Y3365">
        <v>0</v>
      </c>
      <c r="Z3365"/>
      <c r="AA3365"/>
      <c r="AB3365">
        <v>0</v>
      </c>
      <c r="AC3365">
        <v>0</v>
      </c>
      <c r="AD3365"/>
      <c r="AE3365"/>
      <c r="AF3365">
        <v>0</v>
      </c>
      <c r="AG3365">
        <v>5246</v>
      </c>
      <c r="AH3365"/>
      <c r="AI3365">
        <v>0</v>
      </c>
      <c r="AJ3365"/>
      <c r="AK3365"/>
      <c r="AL3365">
        <v>5346</v>
      </c>
      <c r="AM3365">
        <v>5246</v>
      </c>
      <c r="AN3365">
        <v>100</v>
      </c>
      <c r="AO3365" s="5" t="s">
        <v>1468</v>
      </c>
    </row>
    <row r="3366" spans="1:41" ht="15" x14ac:dyDescent="0.25">
      <c r="A3366">
        <v>2023</v>
      </c>
      <c r="B3366" s="5" t="s">
        <v>1808</v>
      </c>
      <c r="C3366" s="5" t="s">
        <v>363</v>
      </c>
      <c r="D3366" s="5" t="s">
        <v>91</v>
      </c>
      <c r="E3366" s="5" t="s">
        <v>409</v>
      </c>
      <c r="F3366" s="5" t="s">
        <v>412</v>
      </c>
      <c r="G3366" s="5" t="s">
        <v>94</v>
      </c>
      <c r="H3366" s="5" t="s">
        <v>319</v>
      </c>
      <c r="I3366">
        <v>0</v>
      </c>
      <c r="J3366"/>
      <c r="K3366"/>
      <c r="L3366"/>
      <c r="M3366"/>
      <c r="N3366"/>
      <c r="O3366"/>
      <c r="P3366">
        <v>0</v>
      </c>
      <c r="Q3366">
        <v>0</v>
      </c>
      <c r="R3366"/>
      <c r="S3366">
        <v>0</v>
      </c>
      <c r="T3366"/>
      <c r="U3366"/>
      <c r="V3366">
        <v>0</v>
      </c>
      <c r="W3366">
        <v>0</v>
      </c>
      <c r="X3366">
        <v>53.628235449169203</v>
      </c>
      <c r="Y3366">
        <v>0</v>
      </c>
      <c r="Z3366">
        <v>0</v>
      </c>
      <c r="AA3366"/>
      <c r="AB3366"/>
      <c r="AC3366"/>
      <c r="AD3366"/>
      <c r="AE3366"/>
      <c r="AF3366">
        <v>446.6324850688485</v>
      </c>
      <c r="AG3366"/>
      <c r="AH3366">
        <v>0</v>
      </c>
      <c r="AI3366">
        <v>0</v>
      </c>
      <c r="AJ3366">
        <v>0</v>
      </c>
      <c r="AK3366"/>
      <c r="AL3366">
        <v>500.26071166992188</v>
      </c>
      <c r="AM3366">
        <v>446.63247680664062</v>
      </c>
      <c r="AN3366">
        <v>53.62823486328125</v>
      </c>
      <c r="AO3366" s="5" t="s">
        <v>3696</v>
      </c>
    </row>
    <row r="3367" spans="1:41" ht="15" x14ac:dyDescent="0.25">
      <c r="A3367">
        <v>2023</v>
      </c>
      <c r="B3367" s="5" t="s">
        <v>803</v>
      </c>
      <c r="C3367" s="5" t="s">
        <v>363</v>
      </c>
      <c r="D3367" s="5" t="s">
        <v>91</v>
      </c>
      <c r="E3367" s="5" t="s">
        <v>107</v>
      </c>
      <c r="F3367" s="5" t="s">
        <v>108</v>
      </c>
      <c r="G3367" s="5" t="s">
        <v>94</v>
      </c>
      <c r="H3367" s="5" t="s">
        <v>319</v>
      </c>
      <c r="I3367">
        <v>9275</v>
      </c>
      <c r="J3367">
        <v>22203.5</v>
      </c>
      <c r="K3367">
        <v>1027</v>
      </c>
      <c r="L3367">
        <v>2060</v>
      </c>
      <c r="M3367">
        <v>17223</v>
      </c>
      <c r="N3367">
        <v>8645</v>
      </c>
      <c r="O3367">
        <v>8213.75</v>
      </c>
      <c r="P3367">
        <v>13548</v>
      </c>
      <c r="Q3367">
        <v>3240.7905061676879</v>
      </c>
      <c r="R3367">
        <v>6222.175123841922</v>
      </c>
      <c r="S3367">
        <v>19040.501123648381</v>
      </c>
      <c r="T3367">
        <v>9450</v>
      </c>
      <c r="U3367">
        <v>1607</v>
      </c>
      <c r="V3367">
        <v>10194</v>
      </c>
      <c r="W3367">
        <v>3492</v>
      </c>
      <c r="X3367">
        <v>13224.44847273746</v>
      </c>
      <c r="Y3367">
        <v>44505.5</v>
      </c>
      <c r="Z3367">
        <v>13849.74060948282</v>
      </c>
      <c r="AA3367">
        <v>202575.55593761569</v>
      </c>
      <c r="AB3367">
        <v>1009</v>
      </c>
      <c r="AC3367">
        <v>9751.8388600000017</v>
      </c>
      <c r="AD3367">
        <v>14426.795231407799</v>
      </c>
      <c r="AE3367">
        <v>15659.5038</v>
      </c>
      <c r="AF3367">
        <v>26852.52319277799</v>
      </c>
      <c r="AG3367">
        <v>158844</v>
      </c>
      <c r="AH3367">
        <v>27626.583102222659</v>
      </c>
      <c r="AI3367">
        <v>3590</v>
      </c>
      <c r="AJ3367">
        <v>39165</v>
      </c>
      <c r="AK3367">
        <v>1600.9</v>
      </c>
      <c r="AL3367">
        <v>708123.0625</v>
      </c>
      <c r="AM3367">
        <v>588199.125</v>
      </c>
      <c r="AN3367">
        <v>119923.9765625</v>
      </c>
      <c r="AO3367" s="5" t="s">
        <v>1469</v>
      </c>
    </row>
    <row r="3368" spans="1:41" ht="15" x14ac:dyDescent="0.25">
      <c r="A3368">
        <v>2023</v>
      </c>
      <c r="B3368" s="5" t="s">
        <v>1808</v>
      </c>
      <c r="C3368" s="5" t="s">
        <v>363</v>
      </c>
      <c r="D3368" s="5" t="s">
        <v>91</v>
      </c>
      <c r="E3368" s="5" t="s">
        <v>107</v>
      </c>
      <c r="F3368" s="5" t="s">
        <v>108</v>
      </c>
      <c r="G3368" s="5" t="s">
        <v>94</v>
      </c>
      <c r="H3368" s="5" t="s">
        <v>319</v>
      </c>
      <c r="I3368">
        <v>7564.6751349933866</v>
      </c>
      <c r="J3368">
        <v>16912.252125963634</v>
      </c>
      <c r="K3368">
        <v>845.67602054459121</v>
      </c>
      <c r="L3368">
        <v>2803.1066144392671</v>
      </c>
      <c r="M3368">
        <v>19657.277268416878</v>
      </c>
      <c r="N3368">
        <v>8547.5305120733592</v>
      </c>
      <c r="O3368">
        <v>11352.836284983079</v>
      </c>
      <c r="P3368">
        <v>13873.625542012292</v>
      </c>
      <c r="Q3368">
        <v>3272.3106757489409</v>
      </c>
      <c r="R3368">
        <v>5641.0272334540659</v>
      </c>
      <c r="S3368">
        <v>17580.507089153918</v>
      </c>
      <c r="T3368">
        <v>9539.6380366310605</v>
      </c>
      <c r="U3368">
        <v>1651.1308645023055</v>
      </c>
      <c r="V3368">
        <v>2657.6915913944044</v>
      </c>
      <c r="W3368">
        <v>2776.2924967146823</v>
      </c>
      <c r="X3368">
        <v>14044.853350154004</v>
      </c>
      <c r="Y3368">
        <v>50828.208333019378</v>
      </c>
      <c r="Z3368">
        <v>14220.2109050053</v>
      </c>
      <c r="AA3368">
        <v>159586.06994313581</v>
      </c>
      <c r="AB3368">
        <v>0</v>
      </c>
      <c r="AC3368">
        <v>10843.830313704946</v>
      </c>
      <c r="AD3368">
        <v>16649.621517802771</v>
      </c>
      <c r="AE3368">
        <v>21057.003967154258</v>
      </c>
      <c r="AF3368">
        <v>25011.459883389591</v>
      </c>
      <c r="AG3368">
        <v>139345.16767279364</v>
      </c>
      <c r="AH3368">
        <v>29160.107080977341</v>
      </c>
      <c r="AI3368">
        <v>3836.4814590559504</v>
      </c>
      <c r="AJ3368">
        <v>56958.381850926664</v>
      </c>
      <c r="AK3368">
        <v>1672.6852899039909</v>
      </c>
      <c r="AL3368">
        <v>667889.6875</v>
      </c>
      <c r="AM3368">
        <v>540773.6875</v>
      </c>
      <c r="AN3368">
        <v>127115.984375</v>
      </c>
      <c r="AO3368" s="5" t="s">
        <v>3700</v>
      </c>
    </row>
    <row r="3369" spans="1:41" ht="15" x14ac:dyDescent="0.25">
      <c r="A3369">
        <v>2023</v>
      </c>
      <c r="B3369" s="5" t="s">
        <v>1806</v>
      </c>
      <c r="C3369" s="5" t="s">
        <v>363</v>
      </c>
      <c r="D3369" s="5" t="s">
        <v>91</v>
      </c>
      <c r="E3369" s="5" t="s">
        <v>107</v>
      </c>
      <c r="F3369" s="5" t="s">
        <v>108</v>
      </c>
      <c r="G3369" s="5" t="s">
        <v>94</v>
      </c>
      <c r="H3369" s="5" t="s">
        <v>319</v>
      </c>
      <c r="I3369">
        <v>4858.1367904183098</v>
      </c>
      <c r="J3369">
        <v>15839.561319321969</v>
      </c>
      <c r="K3369">
        <v>957.70105636912217</v>
      </c>
      <c r="L3369">
        <v>2549.5844677388263</v>
      </c>
      <c r="M3369">
        <v>10384.736063134531</v>
      </c>
      <c r="N3369">
        <v>7776.9825043880492</v>
      </c>
      <c r="O3369">
        <v>9153.3296153757983</v>
      </c>
      <c r="P3369">
        <v>10727.858712301229</v>
      </c>
      <c r="Q3369">
        <v>2842.7063374804384</v>
      </c>
      <c r="R3369">
        <v>7729.3381809332859</v>
      </c>
      <c r="S3369">
        <v>18092.408435143294</v>
      </c>
      <c r="T3369">
        <v>9919.8118366645085</v>
      </c>
      <c r="U3369">
        <v>2070.1732820604007</v>
      </c>
      <c r="V3369">
        <v>8356.852282701926</v>
      </c>
      <c r="W3369">
        <v>3791.167828288952</v>
      </c>
      <c r="X3369">
        <v>11192.377664102101</v>
      </c>
      <c r="Y3369">
        <v>45559.360432127956</v>
      </c>
      <c r="Z3369">
        <v>10572.205509291796</v>
      </c>
      <c r="AA3369">
        <v>149680.90938160993</v>
      </c>
      <c r="AB3369">
        <v>609.54351350562695</v>
      </c>
      <c r="AC3369">
        <v>9135.6094034227881</v>
      </c>
      <c r="AD3369">
        <v>18070.434337918716</v>
      </c>
      <c r="AE3369">
        <v>14995.948811614269</v>
      </c>
      <c r="AF3369">
        <v>30980.665044960864</v>
      </c>
      <c r="AG3369">
        <v>129912.49759612935</v>
      </c>
      <c r="AH3369">
        <v>24211.315726930537</v>
      </c>
      <c r="AI3369">
        <v>2768.1202792592971</v>
      </c>
      <c r="AJ3369">
        <v>42723.969128519195</v>
      </c>
      <c r="AK3369">
        <v>1772.9253336587217</v>
      </c>
      <c r="AL3369">
        <v>607236.25</v>
      </c>
      <c r="AM3369">
        <v>496312.34375</v>
      </c>
      <c r="AN3369">
        <v>110923.8671875</v>
      </c>
      <c r="AO3369" s="5" t="s">
        <v>3699</v>
      </c>
    </row>
    <row r="3370" spans="1:41" ht="15" x14ac:dyDescent="0.25">
      <c r="A3370">
        <v>2023</v>
      </c>
      <c r="B3370" s="5" t="s">
        <v>1807</v>
      </c>
      <c r="C3370" s="5" t="s">
        <v>363</v>
      </c>
      <c r="D3370" s="5" t="s">
        <v>91</v>
      </c>
      <c r="E3370" s="5" t="s">
        <v>107</v>
      </c>
      <c r="F3370" s="5" t="s">
        <v>108</v>
      </c>
      <c r="G3370" s="5" t="s">
        <v>94</v>
      </c>
      <c r="H3370" s="5" t="s">
        <v>319</v>
      </c>
      <c r="I3370">
        <v>9195.2689141275678</v>
      </c>
      <c r="J3370">
        <v>14986.499227320515</v>
      </c>
      <c r="K3370">
        <v>1052.247564066352</v>
      </c>
      <c r="L3370">
        <v>3098.5782539843326</v>
      </c>
      <c r="M3370">
        <v>19579.02020102807</v>
      </c>
      <c r="N3370">
        <v>7329.776750295362</v>
      </c>
      <c r="O3370">
        <v>8922.9950451400564</v>
      </c>
      <c r="P3370">
        <v>12100.42397266694</v>
      </c>
      <c r="Q3370">
        <v>2937.2773742019313</v>
      </c>
      <c r="R3370">
        <v>7964.9859086763772</v>
      </c>
      <c r="S3370">
        <v>19435.202117056611</v>
      </c>
      <c r="T3370">
        <v>9078.9400376981212</v>
      </c>
      <c r="U3370">
        <v>1693.1139196685722</v>
      </c>
      <c r="V3370">
        <v>5963.4412198695054</v>
      </c>
      <c r="W3370">
        <v>2754.8793008973335</v>
      </c>
      <c r="X3370">
        <v>12107.869783979302</v>
      </c>
      <c r="Y3370">
        <v>51946.131001948947</v>
      </c>
      <c r="Z3370">
        <v>12001.967441798017</v>
      </c>
      <c r="AA3370">
        <v>161063.02907881956</v>
      </c>
      <c r="AB3370">
        <v>0</v>
      </c>
      <c r="AC3370">
        <v>8819.4208897364315</v>
      </c>
      <c r="AD3370">
        <v>18646.474070749533</v>
      </c>
      <c r="AE3370">
        <v>21226.212821508921</v>
      </c>
      <c r="AF3370">
        <v>26233.690613954866</v>
      </c>
      <c r="AG3370">
        <v>184739.77358712256</v>
      </c>
      <c r="AH3370">
        <v>31407.168384192133</v>
      </c>
      <c r="AI3370">
        <v>3589.2746054685408</v>
      </c>
      <c r="AJ3370">
        <v>41209.421334306135</v>
      </c>
      <c r="AK3370">
        <v>2302.1355925717794</v>
      </c>
      <c r="AL3370">
        <v>701385.1875</v>
      </c>
      <c r="AM3370">
        <v>572509</v>
      </c>
      <c r="AN3370">
        <v>128876.2109375</v>
      </c>
      <c r="AO3370" s="5" t="s">
        <v>3698</v>
      </c>
    </row>
    <row r="3371" spans="1:41" ht="15" x14ac:dyDescent="0.25">
      <c r="A3371">
        <v>2023</v>
      </c>
      <c r="B3371" s="5" t="s">
        <v>1808</v>
      </c>
      <c r="C3371" s="5" t="s">
        <v>363</v>
      </c>
      <c r="D3371" s="5" t="s">
        <v>91</v>
      </c>
      <c r="E3371" s="5" t="s">
        <v>107</v>
      </c>
      <c r="F3371" s="5" t="s">
        <v>108</v>
      </c>
      <c r="G3371" s="5" t="s">
        <v>97</v>
      </c>
      <c r="H3371" s="5" t="s">
        <v>319</v>
      </c>
      <c r="I3371">
        <v>8594.1215596516176</v>
      </c>
      <c r="J3371">
        <v>18855.5</v>
      </c>
      <c r="K3371">
        <v>983.73142646499116</v>
      </c>
      <c r="L3371">
        <v>3237.681599999999</v>
      </c>
      <c r="M3371">
        <v>22396.031326420929</v>
      </c>
      <c r="N3371">
        <v>9622.3380050731757</v>
      </c>
      <c r="O3371">
        <v>11008.1467696</v>
      </c>
      <c r="P3371">
        <v>15761.631828654259</v>
      </c>
      <c r="Q3371">
        <v>3614.9671871078531</v>
      </c>
      <c r="R3371">
        <v>6543.9960282328166</v>
      </c>
      <c r="S3371">
        <v>19638.725906032269</v>
      </c>
      <c r="T3371">
        <v>10266.065444341461</v>
      </c>
      <c r="U3371">
        <v>1857.4362114455621</v>
      </c>
      <c r="V3371">
        <v>2987</v>
      </c>
      <c r="W3371">
        <v>3107.4467277000808</v>
      </c>
      <c r="X3371">
        <v>15643.29543656478</v>
      </c>
      <c r="Y3371">
        <v>59024.091220000002</v>
      </c>
      <c r="Z3371">
        <v>15683.061730235881</v>
      </c>
      <c r="AA3371">
        <v>181816.50141805701</v>
      </c>
      <c r="AB3371">
        <v>1000</v>
      </c>
      <c r="AC3371">
        <v>12094.30775</v>
      </c>
      <c r="AD3371">
        <v>18644.17771457235</v>
      </c>
      <c r="AE3371">
        <v>23747.685604253071</v>
      </c>
      <c r="AF3371">
        <v>28415.16955934525</v>
      </c>
      <c r="AG3371">
        <v>167032.51831013829</v>
      </c>
      <c r="AH3371">
        <v>33783.565594764434</v>
      </c>
      <c r="AI3371">
        <v>4273.1106836553226</v>
      </c>
      <c r="AJ3371">
        <v>64897.300170271439</v>
      </c>
      <c r="AK3371">
        <v>2063.5097362811048</v>
      </c>
      <c r="AL3371">
        <v>766593.125</v>
      </c>
      <c r="AM3371">
        <v>623785.3125</v>
      </c>
      <c r="AN3371">
        <v>142807.8125</v>
      </c>
      <c r="AO3371" s="5" t="s">
        <v>3702</v>
      </c>
    </row>
    <row r="3372" spans="1:41" ht="15" x14ac:dyDescent="0.25">
      <c r="A3372">
        <v>2023</v>
      </c>
      <c r="B3372" s="5" t="s">
        <v>803</v>
      </c>
      <c r="C3372" s="5" t="s">
        <v>363</v>
      </c>
      <c r="D3372" s="5" t="s">
        <v>91</v>
      </c>
      <c r="E3372" s="5" t="s">
        <v>107</v>
      </c>
      <c r="F3372" s="5" t="s">
        <v>108</v>
      </c>
      <c r="G3372" s="5" t="s">
        <v>97</v>
      </c>
      <c r="H3372" s="5" t="s">
        <v>319</v>
      </c>
      <c r="I3372">
        <v>10293.811567164001</v>
      </c>
      <c r="J3372">
        <v>25529.846968926919</v>
      </c>
      <c r="K3372">
        <v>1134.0264580849539</v>
      </c>
      <c r="L3372">
        <v>1840.3183174402659</v>
      </c>
      <c r="M3372">
        <v>19395.895346983871</v>
      </c>
      <c r="N3372">
        <v>9738.7839480243547</v>
      </c>
      <c r="O3372">
        <v>8213.75</v>
      </c>
      <c r="P3372">
        <v>15700</v>
      </c>
      <c r="Q3372">
        <v>3639.4077384263128</v>
      </c>
      <c r="R3372">
        <v>6954.2703876606456</v>
      </c>
      <c r="S3372">
        <v>21087.11024147737</v>
      </c>
      <c r="T3372">
        <v>9932.0449734449994</v>
      </c>
      <c r="U3372">
        <v>1714.307747768361</v>
      </c>
      <c r="V3372">
        <v>11568</v>
      </c>
      <c r="W3372">
        <v>3955.7486410243569</v>
      </c>
      <c r="X3372">
        <v>15173.73442319993</v>
      </c>
      <c r="Y3372">
        <v>50558.705099999992</v>
      </c>
      <c r="Z3372">
        <v>15642.946036446179</v>
      </c>
      <c r="AA3372">
        <v>245786.05045248091</v>
      </c>
      <c r="AB3372">
        <v>1009</v>
      </c>
      <c r="AC3372">
        <v>11050.071840000001</v>
      </c>
      <c r="AD3372">
        <v>16294.71523309624</v>
      </c>
      <c r="AE3372">
        <v>17635.144683881801</v>
      </c>
      <c r="AF3372">
        <v>30693.90701935337</v>
      </c>
      <c r="AG3372">
        <v>184419</v>
      </c>
      <c r="AH3372">
        <v>32282.74017845792</v>
      </c>
      <c r="AI3372">
        <v>4042.9230851577609</v>
      </c>
      <c r="AJ3372">
        <v>44988.274173484053</v>
      </c>
      <c r="AK3372">
        <v>1802.8734169997381</v>
      </c>
      <c r="AL3372">
        <v>822077.4375</v>
      </c>
      <c r="AM3372">
        <v>687752.875</v>
      </c>
      <c r="AN3372">
        <v>134324.578125</v>
      </c>
      <c r="AO3372" s="5" t="s">
        <v>1470</v>
      </c>
    </row>
    <row r="3373" spans="1:41" ht="15" x14ac:dyDescent="0.25">
      <c r="A3373">
        <v>2023</v>
      </c>
      <c r="B3373" s="5" t="s">
        <v>1806</v>
      </c>
      <c r="C3373" s="5" t="s">
        <v>363</v>
      </c>
      <c r="D3373" s="5" t="s">
        <v>91</v>
      </c>
      <c r="E3373" s="5" t="s">
        <v>107</v>
      </c>
      <c r="F3373" s="5" t="s">
        <v>108</v>
      </c>
      <c r="G3373" s="5" t="s">
        <v>97</v>
      </c>
      <c r="H3373" s="5" t="s">
        <v>319</v>
      </c>
      <c r="I3373">
        <v>5442</v>
      </c>
      <c r="J3373">
        <v>15111.291999999999</v>
      </c>
      <c r="K3373">
        <v>1136</v>
      </c>
      <c r="L3373">
        <v>2901.2067195875229</v>
      </c>
      <c r="M3373">
        <v>11875.149999999991</v>
      </c>
      <c r="N3373">
        <v>9293.0297655022896</v>
      </c>
      <c r="O3373">
        <v>10936.96</v>
      </c>
      <c r="P3373">
        <v>12407.717699999999</v>
      </c>
      <c r="Q3373">
        <v>3336.8100194659869</v>
      </c>
      <c r="R3373">
        <v>8894.7269846321196</v>
      </c>
      <c r="S3373">
        <v>21093</v>
      </c>
      <c r="T3373">
        <v>11564.4</v>
      </c>
      <c r="U3373">
        <v>1601</v>
      </c>
      <c r="V3373">
        <v>9742.3800285617363</v>
      </c>
      <c r="W3373">
        <v>4241.8434559127354</v>
      </c>
      <c r="X3373">
        <v>14040.85759317966</v>
      </c>
      <c r="Y3373">
        <v>57328</v>
      </c>
      <c r="Z3373">
        <v>12409.43452119283</v>
      </c>
      <c r="AA3373">
        <v>173803.96329627279</v>
      </c>
      <c r="AB3373">
        <v>569</v>
      </c>
      <c r="AC3373">
        <v>10916.50583</v>
      </c>
      <c r="AD3373">
        <v>21211.338491021441</v>
      </c>
      <c r="AE3373">
        <v>17580.853716418929</v>
      </c>
      <c r="AF3373">
        <v>35253.31862624838</v>
      </c>
      <c r="AG3373">
        <v>152080.07497828</v>
      </c>
      <c r="AH3373">
        <v>27686.115873018749</v>
      </c>
      <c r="AI3373">
        <v>3088.1191973200521</v>
      </c>
      <c r="AJ3373">
        <v>49820.985239169393</v>
      </c>
      <c r="AK3373">
        <v>2251</v>
      </c>
      <c r="AL3373">
        <v>707617.125</v>
      </c>
      <c r="AM3373">
        <v>577923.3125</v>
      </c>
      <c r="AN3373">
        <v>129693.78125</v>
      </c>
      <c r="AO3373" s="5" t="s">
        <v>3701</v>
      </c>
    </row>
    <row r="3374" spans="1:41" ht="15" x14ac:dyDescent="0.25">
      <c r="A3374">
        <v>2023</v>
      </c>
      <c r="B3374" s="5" t="s">
        <v>1807</v>
      </c>
      <c r="C3374" s="5" t="s">
        <v>363</v>
      </c>
      <c r="D3374" s="5" t="s">
        <v>91</v>
      </c>
      <c r="E3374" s="5" t="s">
        <v>107</v>
      </c>
      <c r="F3374" s="5" t="s">
        <v>108</v>
      </c>
      <c r="G3374" s="5" t="s">
        <v>97</v>
      </c>
      <c r="H3374" s="5" t="s">
        <v>319</v>
      </c>
      <c r="I3374">
        <v>8868.9000000000015</v>
      </c>
      <c r="J3374">
        <v>17372.36</v>
      </c>
      <c r="K3374">
        <v>1223.424510181253</v>
      </c>
      <c r="L3374">
        <v>3556.4340000000002</v>
      </c>
      <c r="M3374">
        <v>22216.58753923557</v>
      </c>
      <c r="N3374">
        <v>8653</v>
      </c>
      <c r="O3374">
        <v>11229.2</v>
      </c>
      <c r="P3374">
        <v>13876.301261111879</v>
      </c>
      <c r="Q3374">
        <v>3878.9399633608732</v>
      </c>
      <c r="R3374">
        <v>9524.268674375613</v>
      </c>
      <c r="S3374">
        <v>25665.939093794259</v>
      </c>
      <c r="T3374">
        <v>11392.481782175189</v>
      </c>
      <c r="U3374">
        <v>1894.5849356744729</v>
      </c>
      <c r="V3374">
        <v>6739</v>
      </c>
      <c r="W3374">
        <v>3052.172687510903</v>
      </c>
      <c r="X3374">
        <v>14936.428710387991</v>
      </c>
      <c r="Y3374">
        <v>63805</v>
      </c>
      <c r="Z3374">
        <v>15854.553</v>
      </c>
      <c r="AA3374">
        <v>185529.82931856209</v>
      </c>
      <c r="AB3374">
        <v>831</v>
      </c>
      <c r="AC3374">
        <v>10323.799999999999</v>
      </c>
      <c r="AD3374">
        <v>24624.352498699442</v>
      </c>
      <c r="AE3374">
        <v>23516.84409984887</v>
      </c>
      <c r="AF3374">
        <v>30111.034300162992</v>
      </c>
      <c r="AG3374">
        <v>220452</v>
      </c>
      <c r="AH3374">
        <v>40967.782015886572</v>
      </c>
      <c r="AI3374">
        <v>3976.6119391216898</v>
      </c>
      <c r="AJ3374">
        <v>53678.013286442583</v>
      </c>
      <c r="AK3374">
        <v>3095.753514748681</v>
      </c>
      <c r="AL3374">
        <v>840846.5625</v>
      </c>
      <c r="AM3374">
        <v>677634.875</v>
      </c>
      <c r="AN3374">
        <v>163211.734375</v>
      </c>
      <c r="AO3374" s="5" t="s">
        <v>3703</v>
      </c>
    </row>
    <row r="3375" spans="1:41" ht="15" x14ac:dyDescent="0.25">
      <c r="A3375">
        <v>2023</v>
      </c>
      <c r="B3375" s="5" t="s">
        <v>1808</v>
      </c>
      <c r="C3375" s="5" t="s">
        <v>363</v>
      </c>
      <c r="D3375" s="5" t="s">
        <v>91</v>
      </c>
      <c r="E3375" s="5" t="s">
        <v>111</v>
      </c>
      <c r="F3375" s="5" t="s">
        <v>112</v>
      </c>
      <c r="G3375" s="5" t="s">
        <v>94</v>
      </c>
      <c r="H3375" s="5" t="s">
        <v>319</v>
      </c>
      <c r="I3375">
        <v>391.89864366700567</v>
      </c>
      <c r="J3375"/>
      <c r="K3375"/>
      <c r="L3375"/>
      <c r="M3375">
        <v>1100.0608015348805</v>
      </c>
      <c r="N3375"/>
      <c r="O3375"/>
      <c r="P3375"/>
      <c r="Q3375"/>
      <c r="R3375">
        <v>206.26244403526616</v>
      </c>
      <c r="S3375"/>
      <c r="T3375"/>
      <c r="U3375"/>
      <c r="V3375"/>
      <c r="W3375"/>
      <c r="X3375"/>
      <c r="Y3375"/>
      <c r="Z3375"/>
      <c r="AA3375"/>
      <c r="AB3375"/>
      <c r="AC3375"/>
      <c r="AD3375"/>
      <c r="AE3375"/>
      <c r="AF3375"/>
      <c r="AG3375"/>
      <c r="AH3375"/>
      <c r="AI3375"/>
      <c r="AJ3375"/>
      <c r="AK3375"/>
      <c r="AL3375">
        <v>1698.221923828125</v>
      </c>
      <c r="AM3375">
        <v>598.16107177734375</v>
      </c>
      <c r="AN3375">
        <v>1100.060791015625</v>
      </c>
      <c r="AO3375" s="5" t="s">
        <v>3704</v>
      </c>
    </row>
    <row r="3376" spans="1:41" ht="15" x14ac:dyDescent="0.25">
      <c r="A3376">
        <v>2023</v>
      </c>
      <c r="B3376" s="5" t="s">
        <v>803</v>
      </c>
      <c r="C3376" s="5" t="s">
        <v>363</v>
      </c>
      <c r="D3376" s="5" t="s">
        <v>91</v>
      </c>
      <c r="E3376" s="5" t="s">
        <v>111</v>
      </c>
      <c r="F3376" s="5" t="s">
        <v>112</v>
      </c>
      <c r="G3376" s="5" t="s">
        <v>94</v>
      </c>
      <c r="H3376" s="5" t="s">
        <v>319</v>
      </c>
      <c r="I3376">
        <v>332</v>
      </c>
      <c r="J3376"/>
      <c r="K3376"/>
      <c r="L3376"/>
      <c r="M3376">
        <v>1033</v>
      </c>
      <c r="N3376">
        <v>170</v>
      </c>
      <c r="O3376"/>
      <c r="P3376">
        <v>840</v>
      </c>
      <c r="Q3376">
        <v>0</v>
      </c>
      <c r="R3376">
        <v>300</v>
      </c>
      <c r="S3376">
        <v>2725</v>
      </c>
      <c r="T3376">
        <v>1450</v>
      </c>
      <c r="U3376">
        <v>42</v>
      </c>
      <c r="V3376">
        <v>451</v>
      </c>
      <c r="W3376">
        <v>1000</v>
      </c>
      <c r="X3376">
        <v>89.799523036436582</v>
      </c>
      <c r="Y3376">
        <v>2129</v>
      </c>
      <c r="Z3376"/>
      <c r="AA3376">
        <v>9019.9602662107045</v>
      </c>
      <c r="AB3376">
        <v>0</v>
      </c>
      <c r="AC3376">
        <v>128.13570000000001</v>
      </c>
      <c r="AD3376">
        <v>0</v>
      </c>
      <c r="AE3376">
        <v>255</v>
      </c>
      <c r="AF3376"/>
      <c r="AG3376"/>
      <c r="AH3376"/>
      <c r="AI3376">
        <v>58.328000000000003</v>
      </c>
      <c r="AJ3376">
        <v>1161.3775571049709</v>
      </c>
      <c r="AK3376"/>
      <c r="AL3376">
        <v>21184.599609375</v>
      </c>
      <c r="AM3376">
        <v>14828.4736328125</v>
      </c>
      <c r="AN3376">
        <v>6356.12744140625</v>
      </c>
      <c r="AO3376" s="5" t="s">
        <v>1471</v>
      </c>
    </row>
    <row r="3377" spans="1:41" ht="15" x14ac:dyDescent="0.25">
      <c r="A3377">
        <v>2023</v>
      </c>
      <c r="B3377" s="5" t="s">
        <v>1808</v>
      </c>
      <c r="C3377" s="5" t="s">
        <v>363</v>
      </c>
      <c r="D3377" s="5" t="s">
        <v>91</v>
      </c>
      <c r="E3377" s="5" t="s">
        <v>111</v>
      </c>
      <c r="F3377" s="5" t="s">
        <v>112</v>
      </c>
      <c r="G3377" s="5" t="s">
        <v>97</v>
      </c>
      <c r="H3377" s="5" t="s">
        <v>319</v>
      </c>
      <c r="I3377">
        <v>445.2305647808609</v>
      </c>
      <c r="J3377"/>
      <c r="K3377"/>
      <c r="L3377"/>
      <c r="M3377">
        <v>1283.6481193772979</v>
      </c>
      <c r="N3377"/>
      <c r="O3377"/>
      <c r="P3377"/>
      <c r="Q3377"/>
      <c r="R3377">
        <v>239.27922321231</v>
      </c>
      <c r="S3377"/>
      <c r="T3377"/>
      <c r="U3377"/>
      <c r="V3377"/>
      <c r="W3377"/>
      <c r="X3377"/>
      <c r="Y3377"/>
      <c r="Z3377"/>
      <c r="AA3377"/>
      <c r="AB3377"/>
      <c r="AC3377"/>
      <c r="AD3377"/>
      <c r="AE3377"/>
      <c r="AF3377"/>
      <c r="AG3377"/>
      <c r="AH3377"/>
      <c r="AI3377"/>
      <c r="AJ3377"/>
      <c r="AK3377"/>
      <c r="AL3377">
        <v>1968.1578369140625</v>
      </c>
      <c r="AM3377">
        <v>684.509765625</v>
      </c>
      <c r="AN3377">
        <v>1283.6480712890625</v>
      </c>
      <c r="AO3377" s="5" t="s">
        <v>3705</v>
      </c>
    </row>
    <row r="3378" spans="1:41" ht="15" x14ac:dyDescent="0.25">
      <c r="A3378">
        <v>2023</v>
      </c>
      <c r="B3378" s="5" t="s">
        <v>803</v>
      </c>
      <c r="C3378" s="5" t="s">
        <v>363</v>
      </c>
      <c r="D3378" s="5" t="s">
        <v>91</v>
      </c>
      <c r="E3378" s="5" t="s">
        <v>111</v>
      </c>
      <c r="F3378" s="5" t="s">
        <v>112</v>
      </c>
      <c r="G3378" s="5" t="s">
        <v>97</v>
      </c>
      <c r="H3378" s="5" t="s">
        <v>319</v>
      </c>
      <c r="I3378">
        <v>368.46851108339058</v>
      </c>
      <c r="J3378"/>
      <c r="K3378"/>
      <c r="L3378"/>
      <c r="M3378">
        <v>1163.325779099712</v>
      </c>
      <c r="N3378">
        <v>191.50876473847779</v>
      </c>
      <c r="O3378"/>
      <c r="P3378">
        <v>973.43819999999994</v>
      </c>
      <c r="Q3378">
        <v>0</v>
      </c>
      <c r="R3378">
        <v>335.29771740175738</v>
      </c>
      <c r="S3378">
        <v>3017.9024719395288</v>
      </c>
      <c r="T3378">
        <v>1523.9645726450001</v>
      </c>
      <c r="U3378">
        <v>44.804558435762999</v>
      </c>
      <c r="V3378">
        <v>512</v>
      </c>
      <c r="W3378"/>
      <c r="X3378">
        <v>103.151425073696</v>
      </c>
      <c r="Y3378">
        <v>2393</v>
      </c>
      <c r="Z3378"/>
      <c r="AA3378">
        <v>10746.27585430917</v>
      </c>
      <c r="AB3378">
        <v>0</v>
      </c>
      <c r="AC3378">
        <v>145.19401999999999</v>
      </c>
      <c r="AD3378">
        <v>0</v>
      </c>
      <c r="AE3378">
        <v>287.17141691232001</v>
      </c>
      <c r="AF3378"/>
      <c r="AG3378"/>
      <c r="AH3378"/>
      <c r="AI3378">
        <v>65.686801590830598</v>
      </c>
      <c r="AJ3378">
        <v>1334.0577545760129</v>
      </c>
      <c r="AK3378"/>
      <c r="AL3378">
        <v>23205.25</v>
      </c>
      <c r="AM3378">
        <v>17331.216796875</v>
      </c>
      <c r="AN3378">
        <v>5874.03125</v>
      </c>
      <c r="AO3378" s="5" t="s">
        <v>1472</v>
      </c>
    </row>
    <row r="3379" spans="1:41" ht="15" x14ac:dyDescent="0.25">
      <c r="A3379">
        <v>2023</v>
      </c>
      <c r="B3379" s="5" t="s">
        <v>1808</v>
      </c>
      <c r="C3379" s="5" t="s">
        <v>363</v>
      </c>
      <c r="D3379" s="5" t="s">
        <v>91</v>
      </c>
      <c r="E3379" s="5" t="s">
        <v>111</v>
      </c>
      <c r="F3379" s="5" t="s">
        <v>111</v>
      </c>
      <c r="G3379" s="5" t="s">
        <v>94</v>
      </c>
      <c r="H3379" s="5" t="s">
        <v>319</v>
      </c>
      <c r="I3379"/>
      <c r="J3379"/>
      <c r="K3379"/>
      <c r="L3379">
        <v>276.39167500725665</v>
      </c>
      <c r="M3379"/>
      <c r="N3379">
        <v>30.939366605289923</v>
      </c>
      <c r="O3379"/>
      <c r="P3379">
        <v>629.10045430756179</v>
      </c>
      <c r="Q3379">
        <v>0</v>
      </c>
      <c r="R3379"/>
      <c r="S3379"/>
      <c r="T3379">
        <v>1546.9683302644962</v>
      </c>
      <c r="U3379">
        <v>20.626244403526616</v>
      </c>
      <c r="V3379"/>
      <c r="W3379"/>
      <c r="X3379">
        <v>116.53828087992538</v>
      </c>
      <c r="Y3379">
        <v>2855.7035376682597</v>
      </c>
      <c r="Z3379">
        <v>0</v>
      </c>
      <c r="AA3379">
        <v>4592.8476316147044</v>
      </c>
      <c r="AB3379"/>
      <c r="AC3379">
        <v>202.93130556409662</v>
      </c>
      <c r="AD3379">
        <v>0</v>
      </c>
      <c r="AE3379">
        <v>257.8280550440827</v>
      </c>
      <c r="AF3379">
        <v>5468.2836171759955</v>
      </c>
      <c r="AG3379">
        <v>11169.345954018187</v>
      </c>
      <c r="AH3379">
        <v>3211.1968599630409</v>
      </c>
      <c r="AI3379">
        <v>60.154379178445026</v>
      </c>
      <c r="AJ3379">
        <v>1704.9158392954905</v>
      </c>
      <c r="AK3379"/>
      <c r="AL3379">
        <v>32143.771484375</v>
      </c>
      <c r="AM3379">
        <v>27208.9140625</v>
      </c>
      <c r="AN3379">
        <v>4934.85791015625</v>
      </c>
      <c r="AO3379" s="5" t="s">
        <v>3706</v>
      </c>
    </row>
    <row r="3380" spans="1:41" ht="15" x14ac:dyDescent="0.25">
      <c r="A3380">
        <v>2023</v>
      </c>
      <c r="B3380" s="5" t="s">
        <v>1807</v>
      </c>
      <c r="C3380" s="5" t="s">
        <v>363</v>
      </c>
      <c r="D3380" s="5" t="s">
        <v>91</v>
      </c>
      <c r="E3380" s="5" t="s">
        <v>111</v>
      </c>
      <c r="F3380" s="5" t="s">
        <v>111</v>
      </c>
      <c r="G3380" s="5" t="s">
        <v>94</v>
      </c>
      <c r="H3380" s="5" t="s">
        <v>319</v>
      </c>
      <c r="I3380">
        <v>392.99278570635698</v>
      </c>
      <c r="J3380"/>
      <c r="K3380"/>
      <c r="L3380"/>
      <c r="M3380">
        <v>1067.7653697560038</v>
      </c>
      <c r="N3380">
        <v>10.575352402676904</v>
      </c>
      <c r="O3380"/>
      <c r="P3380">
        <v>645.09649656329111</v>
      </c>
      <c r="Q3380">
        <v>219.86157645165284</v>
      </c>
      <c r="R3380">
        <v>564.7238183029466</v>
      </c>
      <c r="S3380">
        <v>3630.1134129551347</v>
      </c>
      <c r="T3380">
        <v>1586.3028604015356</v>
      </c>
      <c r="U3380">
        <v>21.150704805353808</v>
      </c>
      <c r="V3380">
        <v>453.68261807483913</v>
      </c>
      <c r="W3380">
        <v>0</v>
      </c>
      <c r="X3380">
        <v>116.32887642944594</v>
      </c>
      <c r="Y3380">
        <v>2913.5095869374868</v>
      </c>
      <c r="Z3380"/>
      <c r="AA3380">
        <v>4635.3541503273564</v>
      </c>
      <c r="AB3380"/>
      <c r="AC3380">
        <v>205.47909718401223</v>
      </c>
      <c r="AD3380">
        <v>423.01409610707611</v>
      </c>
      <c r="AE3380">
        <v>317.2605720803071</v>
      </c>
      <c r="AF3380">
        <v>4309.4561040908384</v>
      </c>
      <c r="AG3380">
        <v>6854.943427415169</v>
      </c>
      <c r="AH3380">
        <v>3650.6116494040671</v>
      </c>
      <c r="AI3380">
        <v>932.74608191610287</v>
      </c>
      <c r="AJ3380">
        <v>448.84386017559689</v>
      </c>
      <c r="AK3380"/>
      <c r="AL3380">
        <v>33399.8125</v>
      </c>
      <c r="AM3380">
        <v>21992.931640625</v>
      </c>
      <c r="AN3380">
        <v>11406.8828125</v>
      </c>
      <c r="AO3380" s="5" t="s">
        <v>3708</v>
      </c>
    </row>
    <row r="3381" spans="1:41" ht="15" x14ac:dyDescent="0.25">
      <c r="A3381">
        <v>2023</v>
      </c>
      <c r="B3381" s="5" t="s">
        <v>1806</v>
      </c>
      <c r="C3381" s="5" t="s">
        <v>363</v>
      </c>
      <c r="D3381" s="5" t="s">
        <v>91</v>
      </c>
      <c r="E3381" s="5" t="s">
        <v>111</v>
      </c>
      <c r="F3381" s="5" t="s">
        <v>111</v>
      </c>
      <c r="G3381" s="5" t="s">
        <v>94</v>
      </c>
      <c r="H3381" s="5" t="s">
        <v>319</v>
      </c>
      <c r="I3381">
        <v>433.8578611068171</v>
      </c>
      <c r="J3381"/>
      <c r="K3381">
        <v>32.13761934124571</v>
      </c>
      <c r="L3381">
        <v>233.53336721305214</v>
      </c>
      <c r="M3381">
        <v>88.914080177446465</v>
      </c>
      <c r="N3381">
        <v>10.712539780415236</v>
      </c>
      <c r="O3381"/>
      <c r="P3381">
        <v>664.17746638574465</v>
      </c>
      <c r="Q3381">
        <v>246.38841494955045</v>
      </c>
      <c r="R3381">
        <v>1464.4041879827628</v>
      </c>
      <c r="S3381">
        <v>2624.5722462017329</v>
      </c>
      <c r="T3381">
        <v>1354.0650282444858</v>
      </c>
      <c r="U3381">
        <v>20.68880231915454</v>
      </c>
      <c r="V3381"/>
      <c r="W3381">
        <v>203.53825582788949</v>
      </c>
      <c r="X3381">
        <v>117.8379375845676</v>
      </c>
      <c r="Y3381">
        <v>3090.567726649796</v>
      </c>
      <c r="Z3381">
        <v>0</v>
      </c>
      <c r="AA3381">
        <v>4626.318168730907</v>
      </c>
      <c r="AB3381">
        <v>0</v>
      </c>
      <c r="AC3381">
        <v>256.36861337295716</v>
      </c>
      <c r="AD3381">
        <v>0</v>
      </c>
      <c r="AE3381">
        <v>267.81349451038091</v>
      </c>
      <c r="AF3381">
        <v>3542.1451998073981</v>
      </c>
      <c r="AG3381">
        <v>8214.4545132400563</v>
      </c>
      <c r="AH3381">
        <v>3347.6686813797614</v>
      </c>
      <c r="AI3381"/>
      <c r="AJ3381">
        <v>1078.7527558878144</v>
      </c>
      <c r="AK3381"/>
      <c r="AL3381">
        <v>31918.916015625</v>
      </c>
      <c r="AM3381">
        <v>24150.181640625</v>
      </c>
      <c r="AN3381">
        <v>7768.7333984375</v>
      </c>
      <c r="AO3381" s="5" t="s">
        <v>3707</v>
      </c>
    </row>
    <row r="3382" spans="1:41" ht="15" x14ac:dyDescent="0.25">
      <c r="A3382">
        <v>2023</v>
      </c>
      <c r="B3382" s="5" t="s">
        <v>803</v>
      </c>
      <c r="C3382" s="5" t="s">
        <v>363</v>
      </c>
      <c r="D3382" s="5" t="s">
        <v>91</v>
      </c>
      <c r="E3382" s="5" t="s">
        <v>111</v>
      </c>
      <c r="F3382" s="5" t="s">
        <v>111</v>
      </c>
      <c r="G3382" s="5" t="s">
        <v>94</v>
      </c>
      <c r="H3382" s="5" t="s">
        <v>319</v>
      </c>
      <c r="I3382"/>
      <c r="J3382"/>
      <c r="K3382"/>
      <c r="L3382">
        <v>265</v>
      </c>
      <c r="M3382"/>
      <c r="N3382"/>
      <c r="O3382"/>
      <c r="P3382"/>
      <c r="Q3382"/>
      <c r="R3382"/>
      <c r="S3382"/>
      <c r="T3382"/>
      <c r="U3382"/>
      <c r="V3382"/>
      <c r="W3382"/>
      <c r="X3382"/>
      <c r="Y3382"/>
      <c r="Z3382"/>
      <c r="AA3382"/>
      <c r="AB3382"/>
      <c r="AC3382"/>
      <c r="AD3382"/>
      <c r="AE3382"/>
      <c r="AF3382">
        <v>5793.5287171199998</v>
      </c>
      <c r="AG3382">
        <v>10407</v>
      </c>
      <c r="AH3382">
        <v>3127.0787999999998</v>
      </c>
      <c r="AI3382"/>
      <c r="AJ3382"/>
      <c r="AK3382"/>
      <c r="AL3382">
        <v>19592.607421875</v>
      </c>
      <c r="AM3382">
        <v>16465.529296875</v>
      </c>
      <c r="AN3382">
        <v>3127.078857421875</v>
      </c>
      <c r="AO3382" s="5" t="s">
        <v>1473</v>
      </c>
    </row>
    <row r="3383" spans="1:41" ht="15" x14ac:dyDescent="0.25">
      <c r="A3383">
        <v>2023</v>
      </c>
      <c r="B3383" s="5" t="s">
        <v>803</v>
      </c>
      <c r="C3383" s="5" t="s">
        <v>363</v>
      </c>
      <c r="D3383" s="5" t="s">
        <v>91</v>
      </c>
      <c r="E3383" s="5" t="s">
        <v>111</v>
      </c>
      <c r="F3383" s="5" t="s">
        <v>111</v>
      </c>
      <c r="G3383" s="5" t="s">
        <v>97</v>
      </c>
      <c r="H3383" s="5" t="s">
        <v>319</v>
      </c>
      <c r="I3383"/>
      <c r="J3383"/>
      <c r="K3383"/>
      <c r="L3383">
        <v>302.90953672153449</v>
      </c>
      <c r="M3383"/>
      <c r="N3383"/>
      <c r="O3383">
        <v>0</v>
      </c>
      <c r="P3383"/>
      <c r="Q3383"/>
      <c r="R3383"/>
      <c r="S3383"/>
      <c r="T3383"/>
      <c r="U3383"/>
      <c r="V3383"/>
      <c r="W3383"/>
      <c r="X3383"/>
      <c r="Y3383"/>
      <c r="Z3383"/>
      <c r="AA3383"/>
      <c r="AB3383"/>
      <c r="AC3383"/>
      <c r="AD3383"/>
      <c r="AE3383"/>
      <c r="AF3383">
        <v>6622.3211308895288</v>
      </c>
      <c r="AG3383">
        <v>12083</v>
      </c>
      <c r="AH3383">
        <v>3654.11357765203</v>
      </c>
      <c r="AI3383"/>
      <c r="AJ3383"/>
      <c r="AK3383"/>
      <c r="AL3383">
        <v>22662.34375</v>
      </c>
      <c r="AM3383">
        <v>19008.23046875</v>
      </c>
      <c r="AN3383">
        <v>3654.113525390625</v>
      </c>
      <c r="AO3383" s="5" t="s">
        <v>1474</v>
      </c>
    </row>
    <row r="3384" spans="1:41" ht="15" x14ac:dyDescent="0.25">
      <c r="A3384">
        <v>2023</v>
      </c>
      <c r="B3384" s="5" t="s">
        <v>1806</v>
      </c>
      <c r="C3384" s="5" t="s">
        <v>363</v>
      </c>
      <c r="D3384" s="5" t="s">
        <v>91</v>
      </c>
      <c r="E3384" s="5" t="s">
        <v>111</v>
      </c>
      <c r="F3384" s="5" t="s">
        <v>111</v>
      </c>
      <c r="G3384" s="5" t="s">
        <v>97</v>
      </c>
      <c r="H3384" s="5" t="s">
        <v>319</v>
      </c>
      <c r="I3384">
        <v>486</v>
      </c>
      <c r="J3384"/>
      <c r="K3384">
        <v>30</v>
      </c>
      <c r="L3384">
        <v>265.74078355885712</v>
      </c>
      <c r="M3384">
        <v>101.6749999999999</v>
      </c>
      <c r="N3384">
        <v>12.80084544196357</v>
      </c>
      <c r="O3384">
        <v>420</v>
      </c>
      <c r="P3384">
        <v>768.18000000000006</v>
      </c>
      <c r="Q3384">
        <v>289.21430287895879</v>
      </c>
      <c r="R3384">
        <v>1685.1993200905331</v>
      </c>
      <c r="S3384">
        <v>3060</v>
      </c>
      <c r="T3384">
        <v>1352</v>
      </c>
      <c r="U3384">
        <v>16</v>
      </c>
      <c r="V3384">
        <v>440</v>
      </c>
      <c r="W3384">
        <v>245</v>
      </c>
      <c r="X3384">
        <v>148</v>
      </c>
      <c r="Y3384">
        <v>3764.27063534737</v>
      </c>
      <c r="Z3384">
        <v>0</v>
      </c>
      <c r="AA3384">
        <v>5371.910396034622</v>
      </c>
      <c r="AB3384"/>
      <c r="AC3384">
        <v>306.34516000000002</v>
      </c>
      <c r="AD3384">
        <v>400</v>
      </c>
      <c r="AE3384">
        <v>313.97745680642441</v>
      </c>
      <c r="AF3384">
        <v>4030.655028483885</v>
      </c>
      <c r="AG3384">
        <v>9614.1418924420796</v>
      </c>
      <c r="AH3384">
        <v>3790.6842410988929</v>
      </c>
      <c r="AI3384">
        <v>882</v>
      </c>
      <c r="AJ3384">
        <v>1257.94785044736</v>
      </c>
      <c r="AK3384"/>
      <c r="AL3384">
        <v>39051.7421875</v>
      </c>
      <c r="AM3384">
        <v>28622.3828125</v>
      </c>
      <c r="AN3384">
        <v>10429.359375</v>
      </c>
      <c r="AO3384" s="5" t="s">
        <v>3709</v>
      </c>
    </row>
    <row r="3385" spans="1:41" ht="15" x14ac:dyDescent="0.25">
      <c r="A3385">
        <v>2023</v>
      </c>
      <c r="B3385" s="5" t="s">
        <v>1807</v>
      </c>
      <c r="C3385" s="5" t="s">
        <v>363</v>
      </c>
      <c r="D3385" s="5" t="s">
        <v>91</v>
      </c>
      <c r="E3385" s="5" t="s">
        <v>111</v>
      </c>
      <c r="F3385" s="5" t="s">
        <v>111</v>
      </c>
      <c r="G3385" s="5" t="s">
        <v>97</v>
      </c>
      <c r="H3385" s="5" t="s">
        <v>319</v>
      </c>
      <c r="I3385">
        <v>379.04424</v>
      </c>
      <c r="J3385"/>
      <c r="K3385">
        <v>0</v>
      </c>
      <c r="L3385">
        <v>0</v>
      </c>
      <c r="M3385">
        <v>1250.847479315991</v>
      </c>
      <c r="N3385">
        <v>12</v>
      </c>
      <c r="O3385">
        <v>0</v>
      </c>
      <c r="P3385">
        <v>693.0189793910115</v>
      </c>
      <c r="Q3385">
        <v>243.76583803344411</v>
      </c>
      <c r="R3385">
        <v>675.27820312620668</v>
      </c>
      <c r="S3385">
        <v>4021.86</v>
      </c>
      <c r="T3385">
        <v>1730.1090706395889</v>
      </c>
      <c r="U3385">
        <v>23.66751949624577</v>
      </c>
      <c r="V3385">
        <v>513</v>
      </c>
      <c r="W3385">
        <v>0</v>
      </c>
      <c r="X3385">
        <v>134.927909507777</v>
      </c>
      <c r="Y3385">
        <v>3568</v>
      </c>
      <c r="Z3385">
        <v>0</v>
      </c>
      <c r="AA3385">
        <v>5339.5026112446076</v>
      </c>
      <c r="AB3385"/>
      <c r="AC3385">
        <v>240.5</v>
      </c>
      <c r="AD3385">
        <v>492.4562384514021</v>
      </c>
      <c r="AE3385">
        <v>351.49781430067958</v>
      </c>
      <c r="AF3385">
        <v>6160.2335274956113</v>
      </c>
      <c r="AG3385">
        <v>8230</v>
      </c>
      <c r="AH3385">
        <v>4066.683287118904</v>
      </c>
      <c r="AI3385">
        <v>1033.4035740439981</v>
      </c>
      <c r="AJ3385">
        <v>500</v>
      </c>
      <c r="AK3385"/>
      <c r="AL3385">
        <v>39659.796875</v>
      </c>
      <c r="AM3385">
        <v>26929.509765625</v>
      </c>
      <c r="AN3385">
        <v>12730.287109375</v>
      </c>
      <c r="AO3385" s="5" t="s">
        <v>3711</v>
      </c>
    </row>
    <row r="3386" spans="1:41" ht="15" x14ac:dyDescent="0.25">
      <c r="A3386">
        <v>2023</v>
      </c>
      <c r="B3386" s="5" t="s">
        <v>1808</v>
      </c>
      <c r="C3386" s="5" t="s">
        <v>363</v>
      </c>
      <c r="D3386" s="5" t="s">
        <v>91</v>
      </c>
      <c r="E3386" s="5" t="s">
        <v>111</v>
      </c>
      <c r="F3386" s="5" t="s">
        <v>111</v>
      </c>
      <c r="G3386" s="5" t="s">
        <v>97</v>
      </c>
      <c r="H3386" s="5" t="s">
        <v>319</v>
      </c>
      <c r="I3386"/>
      <c r="J3386"/>
      <c r="K3386">
        <v>0</v>
      </c>
      <c r="L3386">
        <v>319.24160000000001</v>
      </c>
      <c r="M3386"/>
      <c r="N3386">
        <v>34.829830992525856</v>
      </c>
      <c r="O3386">
        <v>0</v>
      </c>
      <c r="P3386">
        <v>714.71222241138196</v>
      </c>
      <c r="Q3386">
        <v>0</v>
      </c>
      <c r="R3386"/>
      <c r="S3386">
        <v>3826</v>
      </c>
      <c r="T3386">
        <v>1664.767369352669</v>
      </c>
      <c r="U3386">
        <v>23.203450486515461</v>
      </c>
      <c r="V3386"/>
      <c r="W3386">
        <v>0</v>
      </c>
      <c r="X3386">
        <v>128</v>
      </c>
      <c r="Y3386">
        <v>3378</v>
      </c>
      <c r="Z3386">
        <v>0</v>
      </c>
      <c r="AA3386">
        <v>5232.6339524743253</v>
      </c>
      <c r="AB3386"/>
      <c r="AC3386">
        <v>226.33271999999999</v>
      </c>
      <c r="AD3386"/>
      <c r="AE3386">
        <v>290.77354027636608</v>
      </c>
      <c r="AF3386">
        <v>6212.4404934810254</v>
      </c>
      <c r="AG3386">
        <v>13388.652177430829</v>
      </c>
      <c r="AH3386">
        <v>3720.3457262690872</v>
      </c>
      <c r="AI3386">
        <v>67.000537622647215</v>
      </c>
      <c r="AJ3386">
        <v>1942.548776708438</v>
      </c>
      <c r="AK3386"/>
      <c r="AL3386">
        <v>41169.48046875</v>
      </c>
      <c r="AM3386">
        <v>31763.369140625</v>
      </c>
      <c r="AN3386">
        <v>9406.1142578125</v>
      </c>
      <c r="AO3386" s="5" t="s">
        <v>3710</v>
      </c>
    </row>
    <row r="3387" spans="1:41" ht="15" x14ac:dyDescent="0.25">
      <c r="A3387">
        <v>2023</v>
      </c>
      <c r="B3387" s="5" t="s">
        <v>803</v>
      </c>
      <c r="C3387" s="5" t="s">
        <v>363</v>
      </c>
      <c r="D3387" s="5" t="s">
        <v>91</v>
      </c>
      <c r="E3387" s="5" t="s">
        <v>115</v>
      </c>
      <c r="F3387" s="5" t="s">
        <v>417</v>
      </c>
      <c r="G3387" s="5" t="s">
        <v>94</v>
      </c>
      <c r="H3387" s="5" t="s">
        <v>319</v>
      </c>
      <c r="I3387">
        <v>0</v>
      </c>
      <c r="J3387"/>
      <c r="K3387">
        <v>80</v>
      </c>
      <c r="L3387">
        <v>20</v>
      </c>
      <c r="M3387">
        <v>0</v>
      </c>
      <c r="N3387">
        <v>0</v>
      </c>
      <c r="O3387">
        <v>0</v>
      </c>
      <c r="P3387">
        <v>0</v>
      </c>
      <c r="Q3387">
        <v>0</v>
      </c>
      <c r="R3387">
        <v>99.206820000000008</v>
      </c>
      <c r="S3387">
        <v>0</v>
      </c>
      <c r="T3387">
        <v>50</v>
      </c>
      <c r="U3387">
        <v>0</v>
      </c>
      <c r="V3387">
        <v>0</v>
      </c>
      <c r="W3387">
        <v>50</v>
      </c>
      <c r="X3387">
        <v>0</v>
      </c>
      <c r="Y3387">
        <v>0</v>
      </c>
      <c r="Z3387">
        <v>0</v>
      </c>
      <c r="AA3387">
        <v>0</v>
      </c>
      <c r="AB3387">
        <v>0</v>
      </c>
      <c r="AC3387"/>
      <c r="AD3387">
        <v>0</v>
      </c>
      <c r="AE3387"/>
      <c r="AF3387">
        <v>60.934392524924803</v>
      </c>
      <c r="AG3387">
        <v>0</v>
      </c>
      <c r="AH3387">
        <v>0</v>
      </c>
      <c r="AI3387">
        <v>0</v>
      </c>
      <c r="AJ3387">
        <v>0</v>
      </c>
      <c r="AK3387"/>
      <c r="AL3387">
        <v>360.14120483398437</v>
      </c>
      <c r="AM3387">
        <v>180.14120483398437</v>
      </c>
      <c r="AN3387">
        <v>180</v>
      </c>
      <c r="AO3387" s="5" t="s">
        <v>1475</v>
      </c>
    </row>
    <row r="3388" spans="1:41" ht="15" x14ac:dyDescent="0.25">
      <c r="A3388">
        <v>2023</v>
      </c>
      <c r="B3388" s="5" t="s">
        <v>1807</v>
      </c>
      <c r="C3388" s="5" t="s">
        <v>363</v>
      </c>
      <c r="D3388" s="5" t="s">
        <v>91</v>
      </c>
      <c r="E3388" s="5" t="s">
        <v>115</v>
      </c>
      <c r="F3388" s="5" t="s">
        <v>417</v>
      </c>
      <c r="G3388" s="5" t="s">
        <v>94</v>
      </c>
      <c r="H3388" s="5" t="s">
        <v>319</v>
      </c>
      <c r="I3388">
        <v>0</v>
      </c>
      <c r="J3388"/>
      <c r="K3388">
        <v>37.013733409369159</v>
      </c>
      <c r="L3388"/>
      <c r="M3388">
        <v>115.00695737911133</v>
      </c>
      <c r="N3388">
        <v>0</v>
      </c>
      <c r="O3388">
        <v>37.013733409369159</v>
      </c>
      <c r="P3388">
        <v>0</v>
      </c>
      <c r="Q3388">
        <v>0</v>
      </c>
      <c r="R3388">
        <v>0</v>
      </c>
      <c r="S3388">
        <v>0</v>
      </c>
      <c r="T3388">
        <v>0</v>
      </c>
      <c r="U3388"/>
      <c r="V3388">
        <v>0</v>
      </c>
      <c r="W3388">
        <v>52.876762013384514</v>
      </c>
      <c r="X3388">
        <v>0</v>
      </c>
      <c r="Y3388">
        <v>0</v>
      </c>
      <c r="Z3388">
        <v>0</v>
      </c>
      <c r="AA3388">
        <v>0</v>
      </c>
      <c r="AB3388"/>
      <c r="AC3388"/>
      <c r="AD3388">
        <v>0</v>
      </c>
      <c r="AE3388"/>
      <c r="AF3388">
        <v>0</v>
      </c>
      <c r="AG3388">
        <v>0</v>
      </c>
      <c r="AH3388">
        <v>0</v>
      </c>
      <c r="AI3388">
        <v>0</v>
      </c>
      <c r="AJ3388">
        <v>0</v>
      </c>
      <c r="AK3388">
        <v>0</v>
      </c>
      <c r="AL3388">
        <v>241.91117858886719</v>
      </c>
      <c r="AM3388">
        <v>0</v>
      </c>
      <c r="AN3388">
        <v>241.91117858886719</v>
      </c>
      <c r="AO3388" s="5" t="s">
        <v>3712</v>
      </c>
    </row>
    <row r="3389" spans="1:41" ht="15" x14ac:dyDescent="0.25">
      <c r="A3389">
        <v>2023</v>
      </c>
      <c r="B3389" s="5" t="s">
        <v>1808</v>
      </c>
      <c r="C3389" s="5" t="s">
        <v>363</v>
      </c>
      <c r="D3389" s="5" t="s">
        <v>91</v>
      </c>
      <c r="E3389" s="5" t="s">
        <v>115</v>
      </c>
      <c r="F3389" s="5" t="s">
        <v>417</v>
      </c>
      <c r="G3389" s="5" t="s">
        <v>94</v>
      </c>
      <c r="H3389" s="5" t="s">
        <v>319</v>
      </c>
      <c r="I3389">
        <v>0</v>
      </c>
      <c r="J3389"/>
      <c r="K3389">
        <v>36.09592770617158</v>
      </c>
      <c r="L3389"/>
      <c r="M3389">
        <v>112.15520394417598</v>
      </c>
      <c r="N3389">
        <v>0</v>
      </c>
      <c r="O3389">
        <v>0</v>
      </c>
      <c r="P3389">
        <v>0</v>
      </c>
      <c r="Q3389">
        <v>0</v>
      </c>
      <c r="R3389">
        <v>102.31320579083362</v>
      </c>
      <c r="S3389">
        <v>0</v>
      </c>
      <c r="T3389">
        <v>51.565611008816539</v>
      </c>
      <c r="U3389"/>
      <c r="V3389">
        <v>0</v>
      </c>
      <c r="W3389">
        <v>51.565611008816539</v>
      </c>
      <c r="X3389">
        <v>0</v>
      </c>
      <c r="Y3389">
        <v>0</v>
      </c>
      <c r="Z3389">
        <v>0</v>
      </c>
      <c r="AA3389">
        <v>0</v>
      </c>
      <c r="AB3389"/>
      <c r="AC3389">
        <v>0</v>
      </c>
      <c r="AD3389">
        <v>0</v>
      </c>
      <c r="AE3389"/>
      <c r="AF3389">
        <v>0</v>
      </c>
      <c r="AG3389">
        <v>0</v>
      </c>
      <c r="AH3389">
        <v>0</v>
      </c>
      <c r="AI3389">
        <v>0</v>
      </c>
      <c r="AJ3389">
        <v>0</v>
      </c>
      <c r="AK3389"/>
      <c r="AL3389">
        <v>353.695556640625</v>
      </c>
      <c r="AM3389">
        <v>102.31320953369141</v>
      </c>
      <c r="AN3389">
        <v>251.38235473632812</v>
      </c>
      <c r="AO3389" s="5" t="s">
        <v>3713</v>
      </c>
    </row>
    <row r="3390" spans="1:41" ht="15" x14ac:dyDescent="0.25">
      <c r="A3390">
        <v>2023</v>
      </c>
      <c r="B3390" s="5" t="s">
        <v>1806</v>
      </c>
      <c r="C3390" s="5" t="s">
        <v>363</v>
      </c>
      <c r="D3390" s="5" t="s">
        <v>91</v>
      </c>
      <c r="E3390" s="5" t="s">
        <v>115</v>
      </c>
      <c r="F3390" s="5" t="s">
        <v>417</v>
      </c>
      <c r="G3390" s="5" t="s">
        <v>94</v>
      </c>
      <c r="H3390" s="5" t="s">
        <v>319</v>
      </c>
      <c r="I3390">
        <v>0</v>
      </c>
      <c r="J3390">
        <v>0</v>
      </c>
      <c r="K3390">
        <v>37.493889231453331</v>
      </c>
      <c r="L3390"/>
      <c r="M3390">
        <v>96.41285802373713</v>
      </c>
      <c r="N3390">
        <v>0</v>
      </c>
      <c r="O3390">
        <v>37.493889231453331</v>
      </c>
      <c r="P3390">
        <v>0</v>
      </c>
      <c r="Q3390">
        <v>0</v>
      </c>
      <c r="R3390">
        <v>0</v>
      </c>
      <c r="S3390">
        <v>0</v>
      </c>
      <c r="T3390">
        <v>0</v>
      </c>
      <c r="U3390">
        <v>0</v>
      </c>
      <c r="V3390">
        <v>0</v>
      </c>
      <c r="W3390">
        <v>53.562698902076185</v>
      </c>
      <c r="X3390"/>
      <c r="Y3390">
        <v>0</v>
      </c>
      <c r="Z3390">
        <v>0</v>
      </c>
      <c r="AA3390">
        <v>0</v>
      </c>
      <c r="AB3390">
        <v>0</v>
      </c>
      <c r="AC3390"/>
      <c r="AD3390">
        <v>0</v>
      </c>
      <c r="AE3390"/>
      <c r="AF3390">
        <v>0</v>
      </c>
      <c r="AG3390">
        <v>948.92759288139746</v>
      </c>
      <c r="AH3390">
        <v>0</v>
      </c>
      <c r="AI3390">
        <v>0</v>
      </c>
      <c r="AJ3390">
        <v>0</v>
      </c>
      <c r="AK3390"/>
      <c r="AL3390">
        <v>1173.8909912109375</v>
      </c>
      <c r="AM3390">
        <v>948.9276123046875</v>
      </c>
      <c r="AN3390">
        <v>224.96334838867187</v>
      </c>
      <c r="AO3390" s="5" t="s">
        <v>3714</v>
      </c>
    </row>
    <row r="3391" spans="1:41" ht="15" x14ac:dyDescent="0.25">
      <c r="A3391">
        <v>2023</v>
      </c>
      <c r="B3391" s="5" t="s">
        <v>1807</v>
      </c>
      <c r="C3391" s="5" t="s">
        <v>363</v>
      </c>
      <c r="D3391" s="5" t="s">
        <v>91</v>
      </c>
      <c r="E3391" s="5" t="s">
        <v>115</v>
      </c>
      <c r="F3391" s="5" t="s">
        <v>417</v>
      </c>
      <c r="G3391" s="5" t="s">
        <v>97</v>
      </c>
      <c r="H3391" s="5" t="s">
        <v>319</v>
      </c>
      <c r="I3391">
        <v>0</v>
      </c>
      <c r="J3391"/>
      <c r="K3391">
        <v>43.09153363832219</v>
      </c>
      <c r="L3391">
        <v>0</v>
      </c>
      <c r="M3391">
        <v>130.49999999999989</v>
      </c>
      <c r="N3391">
        <v>0</v>
      </c>
      <c r="O3391">
        <v>44.8</v>
      </c>
      <c r="P3391">
        <v>0</v>
      </c>
      <c r="Q3391">
        <v>0</v>
      </c>
      <c r="R3391">
        <v>0</v>
      </c>
      <c r="S3391">
        <v>0</v>
      </c>
      <c r="T3391">
        <v>0</v>
      </c>
      <c r="U3391"/>
      <c r="V3391">
        <v>0</v>
      </c>
      <c r="W3391">
        <v>58.582969050113277</v>
      </c>
      <c r="X3391">
        <v>0</v>
      </c>
      <c r="Y3391">
        <v>0</v>
      </c>
      <c r="Z3391">
        <v>0</v>
      </c>
      <c r="AA3391">
        <v>0</v>
      </c>
      <c r="AB3391">
        <v>0</v>
      </c>
      <c r="AC3391"/>
      <c r="AD3391">
        <v>0</v>
      </c>
      <c r="AE3391">
        <v>0</v>
      </c>
      <c r="AF3391">
        <v>0</v>
      </c>
      <c r="AG3391">
        <v>0</v>
      </c>
      <c r="AH3391">
        <v>0</v>
      </c>
      <c r="AI3391">
        <v>0</v>
      </c>
      <c r="AJ3391">
        <v>0</v>
      </c>
      <c r="AK3391">
        <v>0</v>
      </c>
      <c r="AL3391">
        <v>276.97451782226562</v>
      </c>
      <c r="AM3391">
        <v>0</v>
      </c>
      <c r="AN3391">
        <v>276.97451782226562</v>
      </c>
      <c r="AO3391" s="5" t="s">
        <v>3717</v>
      </c>
    </row>
    <row r="3392" spans="1:41" ht="15" x14ac:dyDescent="0.25">
      <c r="A3392">
        <v>2023</v>
      </c>
      <c r="B3392" s="5" t="s">
        <v>1806</v>
      </c>
      <c r="C3392" s="5" t="s">
        <v>363</v>
      </c>
      <c r="D3392" s="5" t="s">
        <v>91</v>
      </c>
      <c r="E3392" s="5" t="s">
        <v>115</v>
      </c>
      <c r="F3392" s="5" t="s">
        <v>417</v>
      </c>
      <c r="G3392" s="5" t="s">
        <v>97</v>
      </c>
      <c r="H3392" s="5" t="s">
        <v>319</v>
      </c>
      <c r="I3392"/>
      <c r="J3392">
        <v>0</v>
      </c>
      <c r="K3392">
        <v>44</v>
      </c>
      <c r="L3392">
        <v>0</v>
      </c>
      <c r="M3392">
        <v>110.2499999999999</v>
      </c>
      <c r="N3392">
        <v>0</v>
      </c>
      <c r="O3392">
        <v>44.8</v>
      </c>
      <c r="P3392">
        <v>0</v>
      </c>
      <c r="Q3392">
        <v>0</v>
      </c>
      <c r="R3392">
        <v>0</v>
      </c>
      <c r="S3392">
        <v>0</v>
      </c>
      <c r="T3392">
        <v>0</v>
      </c>
      <c r="U3392"/>
      <c r="V3392">
        <v>0</v>
      </c>
      <c r="W3392">
        <v>59.929972533381402</v>
      </c>
      <c r="X3392">
        <v>0</v>
      </c>
      <c r="Y3392">
        <v>0</v>
      </c>
      <c r="Z3392">
        <v>0</v>
      </c>
      <c r="AA3392">
        <v>0</v>
      </c>
      <c r="AB3392">
        <v>0</v>
      </c>
      <c r="AC3392"/>
      <c r="AD3392">
        <v>0</v>
      </c>
      <c r="AE3392">
        <v>0</v>
      </c>
      <c r="AF3392">
        <v>0</v>
      </c>
      <c r="AG3392">
        <v>1110.618423768811</v>
      </c>
      <c r="AH3392">
        <v>0</v>
      </c>
      <c r="AI3392">
        <v>0</v>
      </c>
      <c r="AJ3392">
        <v>0</v>
      </c>
      <c r="AK3392"/>
      <c r="AL3392">
        <v>1369.598388671875</v>
      </c>
      <c r="AM3392">
        <v>1110.618408203125</v>
      </c>
      <c r="AN3392">
        <v>258.97998046875</v>
      </c>
      <c r="AO3392" s="5" t="s">
        <v>3715</v>
      </c>
    </row>
    <row r="3393" spans="1:41" ht="15" x14ac:dyDescent="0.25">
      <c r="A3393">
        <v>2023</v>
      </c>
      <c r="B3393" s="5" t="s">
        <v>803</v>
      </c>
      <c r="C3393" s="5" t="s">
        <v>363</v>
      </c>
      <c r="D3393" s="5" t="s">
        <v>91</v>
      </c>
      <c r="E3393" s="5" t="s">
        <v>115</v>
      </c>
      <c r="F3393" s="5" t="s">
        <v>417</v>
      </c>
      <c r="G3393" s="5" t="s">
        <v>97</v>
      </c>
      <c r="H3393" s="5" t="s">
        <v>319</v>
      </c>
      <c r="I3393">
        <v>0</v>
      </c>
      <c r="J3393"/>
      <c r="K3393">
        <v>88.337017182859086</v>
      </c>
      <c r="L3393">
        <v>22.861097111059209</v>
      </c>
      <c r="M3393">
        <v>0</v>
      </c>
      <c r="N3393">
        <v>0</v>
      </c>
      <c r="O3393">
        <v>0</v>
      </c>
      <c r="P3393">
        <v>0</v>
      </c>
      <c r="Q3393">
        <v>0</v>
      </c>
      <c r="R3393">
        <v>110.8794009889567</v>
      </c>
      <c r="S3393">
        <v>0</v>
      </c>
      <c r="T3393">
        <v>52.550502504999997</v>
      </c>
      <c r="U3393">
        <v>0</v>
      </c>
      <c r="V3393">
        <v>0</v>
      </c>
      <c r="W3393">
        <v>56.640158090268557</v>
      </c>
      <c r="X3393">
        <v>0</v>
      </c>
      <c r="Y3393">
        <v>0</v>
      </c>
      <c r="Z3393"/>
      <c r="AA3393">
        <v>0</v>
      </c>
      <c r="AB3393">
        <v>0</v>
      </c>
      <c r="AC3393"/>
      <c r="AD3393">
        <v>0</v>
      </c>
      <c r="AE3393"/>
      <c r="AF3393">
        <v>69.651353245785302</v>
      </c>
      <c r="AG3393">
        <v>0</v>
      </c>
      <c r="AH3393">
        <v>0</v>
      </c>
      <c r="AI3393">
        <v>0</v>
      </c>
      <c r="AJ3393">
        <v>0</v>
      </c>
      <c r="AK3393"/>
      <c r="AL3393">
        <v>400.9195556640625</v>
      </c>
      <c r="AM3393">
        <v>203.391845703125</v>
      </c>
      <c r="AN3393">
        <v>197.52767944335937</v>
      </c>
      <c r="AO3393" s="5" t="s">
        <v>1476</v>
      </c>
    </row>
    <row r="3394" spans="1:41" ht="15" x14ac:dyDescent="0.25">
      <c r="A3394">
        <v>2023</v>
      </c>
      <c r="B3394" s="5" t="s">
        <v>1808</v>
      </c>
      <c r="C3394" s="5" t="s">
        <v>363</v>
      </c>
      <c r="D3394" s="5" t="s">
        <v>91</v>
      </c>
      <c r="E3394" s="5" t="s">
        <v>115</v>
      </c>
      <c r="F3394" s="5" t="s">
        <v>417</v>
      </c>
      <c r="G3394" s="5" t="s">
        <v>97</v>
      </c>
      <c r="H3394" s="5" t="s">
        <v>319</v>
      </c>
      <c r="I3394">
        <v>0</v>
      </c>
      <c r="J3394"/>
      <c r="K3394">
        <v>42.040520622753363</v>
      </c>
      <c r="L3394">
        <v>0</v>
      </c>
      <c r="M3394">
        <v>127.7812499999999</v>
      </c>
      <c r="N3394">
        <v>0</v>
      </c>
      <c r="O3394">
        <v>0</v>
      </c>
      <c r="P3394">
        <v>0</v>
      </c>
      <c r="Q3394">
        <v>0</v>
      </c>
      <c r="R3394">
        <v>118.69065413481729</v>
      </c>
      <c r="S3394">
        <v>0</v>
      </c>
      <c r="T3394">
        <v>55.492245645088957</v>
      </c>
      <c r="U3394"/>
      <c r="V3394">
        <v>0</v>
      </c>
      <c r="W3394">
        <v>57.716321093983673</v>
      </c>
      <c r="X3394">
        <v>0</v>
      </c>
      <c r="Y3394">
        <v>0</v>
      </c>
      <c r="Z3394">
        <v>0</v>
      </c>
      <c r="AA3394">
        <v>0</v>
      </c>
      <c r="AB3394">
        <v>99</v>
      </c>
      <c r="AC3394">
        <v>0</v>
      </c>
      <c r="AD3394">
        <v>0</v>
      </c>
      <c r="AE3394">
        <v>0</v>
      </c>
      <c r="AF3394">
        <v>0</v>
      </c>
      <c r="AG3394">
        <v>0</v>
      </c>
      <c r="AH3394">
        <v>0</v>
      </c>
      <c r="AI3394">
        <v>0</v>
      </c>
      <c r="AJ3394">
        <v>0</v>
      </c>
      <c r="AK3394"/>
      <c r="AL3394">
        <v>500.72097778320313</v>
      </c>
      <c r="AM3394">
        <v>118.69065093994141</v>
      </c>
      <c r="AN3394">
        <v>382.03033447265625</v>
      </c>
      <c r="AO3394" s="5" t="s">
        <v>3716</v>
      </c>
    </row>
    <row r="3395" spans="1:41" ht="15" x14ac:dyDescent="0.25">
      <c r="A3395">
        <v>2023</v>
      </c>
      <c r="B3395" s="5" t="s">
        <v>1806</v>
      </c>
      <c r="C3395" s="5" t="s">
        <v>363</v>
      </c>
      <c r="D3395" s="5" t="s">
        <v>91</v>
      </c>
      <c r="E3395" s="5" t="s">
        <v>115</v>
      </c>
      <c r="F3395" s="5" t="s">
        <v>420</v>
      </c>
      <c r="G3395" s="5" t="s">
        <v>94</v>
      </c>
      <c r="H3395" s="5" t="s">
        <v>319</v>
      </c>
      <c r="I3395">
        <v>0</v>
      </c>
      <c r="J3395">
        <v>0</v>
      </c>
      <c r="K3395">
        <v>53.562698902076185</v>
      </c>
      <c r="L3395">
        <v>439.21413099702471</v>
      </c>
      <c r="M3395">
        <v>1140.8854866142226</v>
      </c>
      <c r="N3395">
        <v>61.864917231897991</v>
      </c>
      <c r="O3395">
        <v>32.13761934124571</v>
      </c>
      <c r="P3395">
        <v>627.75483113233281</v>
      </c>
      <c r="Q3395">
        <v>13.551362822225276</v>
      </c>
      <c r="R3395">
        <v>0</v>
      </c>
      <c r="S3395">
        <v>482.06429011868568</v>
      </c>
      <c r="T3395">
        <v>305.30738374183426</v>
      </c>
      <c r="U3395">
        <v>103.44401159577268</v>
      </c>
      <c r="V3395">
        <v>0</v>
      </c>
      <c r="W3395">
        <v>0</v>
      </c>
      <c r="X3395">
        <v>187.46944615726665</v>
      </c>
      <c r="Y3395">
        <v>185.32693820118359</v>
      </c>
      <c r="Z3395">
        <v>107.12539780415237</v>
      </c>
      <c r="AA3395">
        <v>6798.3934010233233</v>
      </c>
      <c r="AB3395">
        <v>53.562698902076185</v>
      </c>
      <c r="AC3395"/>
      <c r="AD3395">
        <v>431.17972616171329</v>
      </c>
      <c r="AE3395">
        <v>1114.1041371631845</v>
      </c>
      <c r="AF3395">
        <v>449.92667077743994</v>
      </c>
      <c r="AG3395">
        <v>1430.7608545551072</v>
      </c>
      <c r="AH3395">
        <v>489.56306796497631</v>
      </c>
      <c r="AI3395">
        <v>0</v>
      </c>
      <c r="AJ3395">
        <v>714.00854383595356</v>
      </c>
      <c r="AK3395">
        <v>113.55292167240151</v>
      </c>
      <c r="AL3395">
        <v>15334.7607421875</v>
      </c>
      <c r="AM3395">
        <v>12045.4755859375</v>
      </c>
      <c r="AN3395">
        <v>3289.285400390625</v>
      </c>
      <c r="AO3395" s="5" t="s">
        <v>3719</v>
      </c>
    </row>
    <row r="3396" spans="1:41" ht="15" x14ac:dyDescent="0.25">
      <c r="A3396">
        <v>2023</v>
      </c>
      <c r="B3396" s="5" t="s">
        <v>1807</v>
      </c>
      <c r="C3396" s="5" t="s">
        <v>363</v>
      </c>
      <c r="D3396" s="5" t="s">
        <v>91</v>
      </c>
      <c r="E3396" s="5" t="s">
        <v>115</v>
      </c>
      <c r="F3396" s="5" t="s">
        <v>420</v>
      </c>
      <c r="G3396" s="5" t="s">
        <v>94</v>
      </c>
      <c r="H3396" s="5" t="s">
        <v>319</v>
      </c>
      <c r="I3396">
        <v>105.75352402676903</v>
      </c>
      <c r="J3396">
        <v>95.238039891884853</v>
      </c>
      <c r="K3396">
        <v>58.164438214722971</v>
      </c>
      <c r="L3396">
        <v>21.150704805353808</v>
      </c>
      <c r="M3396">
        <v>1365.9389547107555</v>
      </c>
      <c r="N3396">
        <v>61.33704393552604</v>
      </c>
      <c r="O3396">
        <v>31.72605720803071</v>
      </c>
      <c r="P3396">
        <v>424.60039896747764</v>
      </c>
      <c r="Q3396">
        <v>13.435985227601005</v>
      </c>
      <c r="R3396">
        <v>0</v>
      </c>
      <c r="S3396">
        <v>475.89085812046062</v>
      </c>
      <c r="T3396">
        <v>301.39754347629173</v>
      </c>
      <c r="U3396">
        <v>84.602819221415231</v>
      </c>
      <c r="V3396">
        <v>0</v>
      </c>
      <c r="W3396">
        <v>0</v>
      </c>
      <c r="X3396">
        <v>51.336662148917007</v>
      </c>
      <c r="Y3396">
        <v>2532.7969004411184</v>
      </c>
      <c r="Z3396">
        <v>581.64438214722963</v>
      </c>
      <c r="AA3396">
        <v>7154.483746289593</v>
      </c>
      <c r="AB3396"/>
      <c r="AC3396">
        <v>441.62671633578748</v>
      </c>
      <c r="AD3396">
        <v>429.58509132247946</v>
      </c>
      <c r="AE3396">
        <v>0</v>
      </c>
      <c r="AF3396">
        <v>448.02423661962786</v>
      </c>
      <c r="AG3396">
        <v>13037.294442020086</v>
      </c>
      <c r="AH3396">
        <v>997.25573157243196</v>
      </c>
      <c r="AI3396">
        <v>0</v>
      </c>
      <c r="AJ3396">
        <v>3600.3096291472143</v>
      </c>
      <c r="AK3396">
        <v>155.53368299930619</v>
      </c>
      <c r="AL3396">
        <v>32469.12890625</v>
      </c>
      <c r="AM3396">
        <v>28602.30078125</v>
      </c>
      <c r="AN3396">
        <v>3866.8291015625</v>
      </c>
      <c r="AO3396" s="5" t="s">
        <v>3720</v>
      </c>
    </row>
    <row r="3397" spans="1:41" ht="15" x14ac:dyDescent="0.25">
      <c r="A3397">
        <v>2023</v>
      </c>
      <c r="B3397" s="5" t="s">
        <v>803</v>
      </c>
      <c r="C3397" s="5" t="s">
        <v>363</v>
      </c>
      <c r="D3397" s="5" t="s">
        <v>91</v>
      </c>
      <c r="E3397" s="5" t="s">
        <v>115</v>
      </c>
      <c r="F3397" s="5" t="s">
        <v>420</v>
      </c>
      <c r="G3397" s="5" t="s">
        <v>94</v>
      </c>
      <c r="H3397" s="5" t="s">
        <v>319</v>
      </c>
      <c r="I3397">
        <v>250</v>
      </c>
      <c r="J3397">
        <v>250</v>
      </c>
      <c r="K3397">
        <v>55</v>
      </c>
      <c r="L3397">
        <v>90</v>
      </c>
      <c r="M3397">
        <v>250</v>
      </c>
      <c r="N3397">
        <v>61</v>
      </c>
      <c r="O3397">
        <v>0</v>
      </c>
      <c r="P3397">
        <v>54</v>
      </c>
      <c r="Q3397">
        <v>13.726152000000001</v>
      </c>
      <c r="R3397">
        <v>198.11628912374999</v>
      </c>
      <c r="S3397">
        <v>450</v>
      </c>
      <c r="T3397">
        <v>500</v>
      </c>
      <c r="U3397">
        <v>360</v>
      </c>
      <c r="V3397">
        <v>0</v>
      </c>
      <c r="W3397">
        <v>0</v>
      </c>
      <c r="X3397">
        <v>262.17596646154391</v>
      </c>
      <c r="Y3397">
        <v>2510</v>
      </c>
      <c r="Z3397">
        <v>358.10424</v>
      </c>
      <c r="AA3397">
        <v>2581.0419999999999</v>
      </c>
      <c r="AB3397">
        <v>129</v>
      </c>
      <c r="AC3397">
        <v>286.21424999999999</v>
      </c>
      <c r="AD3397">
        <v>133.93319628</v>
      </c>
      <c r="AE3397"/>
      <c r="AF3397">
        <v>678.98323099201923</v>
      </c>
      <c r="AG3397">
        <v>1594</v>
      </c>
      <c r="AH3397">
        <v>1000</v>
      </c>
      <c r="AI3397">
        <v>0</v>
      </c>
      <c r="AJ3397">
        <v>1336</v>
      </c>
      <c r="AK3397">
        <v>75</v>
      </c>
      <c r="AL3397">
        <v>13476.2958984375</v>
      </c>
      <c r="AM3397">
        <v>10621.185546875</v>
      </c>
      <c r="AN3397">
        <v>2855.109375</v>
      </c>
      <c r="AO3397" s="5" t="s">
        <v>1477</v>
      </c>
    </row>
    <row r="3398" spans="1:41" ht="15" x14ac:dyDescent="0.25">
      <c r="A3398">
        <v>2023</v>
      </c>
      <c r="B3398" s="5" t="s">
        <v>1808</v>
      </c>
      <c r="C3398" s="5" t="s">
        <v>363</v>
      </c>
      <c r="D3398" s="5" t="s">
        <v>91</v>
      </c>
      <c r="E3398" s="5" t="s">
        <v>115</v>
      </c>
      <c r="F3398" s="5" t="s">
        <v>420</v>
      </c>
      <c r="G3398" s="5" t="s">
        <v>94</v>
      </c>
      <c r="H3398" s="5" t="s">
        <v>319</v>
      </c>
      <c r="I3398">
        <v>360.9592770617158</v>
      </c>
      <c r="J3398">
        <v>107.63279971974416</v>
      </c>
      <c r="K3398">
        <v>56.722172109698192</v>
      </c>
      <c r="L3398">
        <v>20.626244403526616</v>
      </c>
      <c r="M3398">
        <v>1332.0686463852533</v>
      </c>
      <c r="N3398">
        <v>62.910045430756178</v>
      </c>
      <c r="O3398">
        <v>0</v>
      </c>
      <c r="P3398">
        <v>448.08040817333148</v>
      </c>
      <c r="Q3398">
        <v>13.51741481558669</v>
      </c>
      <c r="R3398">
        <v>201.98267170703397</v>
      </c>
      <c r="S3398">
        <v>464.09049907934883</v>
      </c>
      <c r="T3398">
        <v>515.65611008816541</v>
      </c>
      <c r="U3398">
        <v>82.504977614106465</v>
      </c>
      <c r="V3398">
        <v>0</v>
      </c>
      <c r="W3398">
        <v>0</v>
      </c>
      <c r="X3398">
        <v>159.33814705569637</v>
      </c>
      <c r="Y3398">
        <v>2387.4877897082056</v>
      </c>
      <c r="Z3398">
        <v>1365.5862935409841</v>
      </c>
      <c r="AA3398">
        <v>7088.8766346475295</v>
      </c>
      <c r="AB3398"/>
      <c r="AC3398">
        <v>450.47717777302131</v>
      </c>
      <c r="AD3398">
        <v>370.32947050057186</v>
      </c>
      <c r="AE3398"/>
      <c r="AF3398">
        <v>442.16616021815997</v>
      </c>
      <c r="AG3398">
        <v>7599.3320212622721</v>
      </c>
      <c r="AH3398">
        <v>855.98914274635456</v>
      </c>
      <c r="AI3398">
        <v>0</v>
      </c>
      <c r="AJ3398">
        <v>825.04977614106463</v>
      </c>
      <c r="AK3398">
        <v>60.847420990403513</v>
      </c>
      <c r="AL3398">
        <v>25272.228515625</v>
      </c>
      <c r="AM3398">
        <v>21457.189453125</v>
      </c>
      <c r="AN3398">
        <v>3815.041748046875</v>
      </c>
      <c r="AO3398" s="5" t="s">
        <v>3718</v>
      </c>
    </row>
    <row r="3399" spans="1:41" ht="15" x14ac:dyDescent="0.25">
      <c r="A3399">
        <v>2023</v>
      </c>
      <c r="B3399" s="5" t="s">
        <v>1806</v>
      </c>
      <c r="C3399" s="5" t="s">
        <v>363</v>
      </c>
      <c r="D3399" s="5" t="s">
        <v>91</v>
      </c>
      <c r="E3399" s="5" t="s">
        <v>115</v>
      </c>
      <c r="F3399" s="5" t="s">
        <v>420</v>
      </c>
      <c r="G3399" s="5" t="s">
        <v>97</v>
      </c>
      <c r="H3399" s="5" t="s">
        <v>319</v>
      </c>
      <c r="I3399"/>
      <c r="J3399">
        <v>0</v>
      </c>
      <c r="K3399">
        <v>64</v>
      </c>
      <c r="L3399">
        <v>499.78771219785051</v>
      </c>
      <c r="M3399">
        <v>1304.6249999999991</v>
      </c>
      <c r="N3399">
        <v>73.924882427339597</v>
      </c>
      <c r="O3399">
        <v>38.4</v>
      </c>
      <c r="P3399">
        <v>726.05400000000009</v>
      </c>
      <c r="Q3399">
        <v>15.906786658342741</v>
      </c>
      <c r="R3399">
        <v>0</v>
      </c>
      <c r="S3399">
        <v>562</v>
      </c>
      <c r="T3399">
        <v>355.9</v>
      </c>
      <c r="U3399">
        <v>80</v>
      </c>
      <c r="V3399">
        <v>0</v>
      </c>
      <c r="W3399">
        <v>0</v>
      </c>
      <c r="X3399">
        <v>235</v>
      </c>
      <c r="Y3399">
        <v>252</v>
      </c>
      <c r="Z3399">
        <v>125.7415596432549</v>
      </c>
      <c r="AA3399">
        <v>7894.044217306533</v>
      </c>
      <c r="AB3399">
        <v>50</v>
      </c>
      <c r="AC3399"/>
      <c r="AD3399">
        <v>506.1250300381779</v>
      </c>
      <c r="AE3399">
        <v>1306.146220314726</v>
      </c>
      <c r="AF3399">
        <v>511.97765639779811</v>
      </c>
      <c r="AG3399">
        <v>1674.5528078186219</v>
      </c>
      <c r="AH3399">
        <v>559.82500000000005</v>
      </c>
      <c r="AI3399">
        <v>0</v>
      </c>
      <c r="AJ3399">
        <v>832.61480262016119</v>
      </c>
      <c r="AK3399">
        <v>132</v>
      </c>
      <c r="AL3399">
        <v>17800.626953125</v>
      </c>
      <c r="AM3399">
        <v>13992.7509765625</v>
      </c>
      <c r="AN3399">
        <v>3807.875</v>
      </c>
      <c r="AO3399" s="5" t="s">
        <v>3723</v>
      </c>
    </row>
    <row r="3400" spans="1:41" ht="15" x14ac:dyDescent="0.25">
      <c r="A3400">
        <v>2023</v>
      </c>
      <c r="B3400" s="5" t="s">
        <v>803</v>
      </c>
      <c r="C3400" s="5" t="s">
        <v>363</v>
      </c>
      <c r="D3400" s="5" t="s">
        <v>91</v>
      </c>
      <c r="E3400" s="5" t="s">
        <v>115</v>
      </c>
      <c r="F3400" s="5" t="s">
        <v>420</v>
      </c>
      <c r="G3400" s="5" t="s">
        <v>97</v>
      </c>
      <c r="H3400" s="5" t="s">
        <v>319</v>
      </c>
      <c r="I3400">
        <v>277.46122822544481</v>
      </c>
      <c r="J3400">
        <v>287.45295751713599</v>
      </c>
      <c r="K3400">
        <v>60.731699313215628</v>
      </c>
      <c r="L3400">
        <v>102.8749369997664</v>
      </c>
      <c r="M3400">
        <v>281.54060481599998</v>
      </c>
      <c r="N3400">
        <v>68.717850876747917</v>
      </c>
      <c r="O3400">
        <v>0</v>
      </c>
      <c r="P3400">
        <v>62</v>
      </c>
      <c r="Q3400">
        <v>15.414468696</v>
      </c>
      <c r="R3400">
        <v>221.42646507766671</v>
      </c>
      <c r="S3400">
        <v>498.36921554964698</v>
      </c>
      <c r="T3400">
        <v>525.50502504999997</v>
      </c>
      <c r="U3400">
        <v>384.03907230653999</v>
      </c>
      <c r="V3400">
        <v>0</v>
      </c>
      <c r="W3400"/>
      <c r="X3400">
        <v>284.15777507647368</v>
      </c>
      <c r="Y3400">
        <v>2847.846</v>
      </c>
      <c r="Z3400">
        <v>404.47005180061319</v>
      </c>
      <c r="AA3400">
        <v>3197.1269760166679</v>
      </c>
      <c r="AB3400">
        <v>129</v>
      </c>
      <c r="AC3400">
        <v>324.31707999999998</v>
      </c>
      <c r="AD3400">
        <v>151.27429610214421</v>
      </c>
      <c r="AE3400"/>
      <c r="AF3400">
        <v>776.11507902446476</v>
      </c>
      <c r="AG3400">
        <v>1851</v>
      </c>
      <c r="AH3400">
        <v>1168.5390139999131</v>
      </c>
      <c r="AI3400">
        <v>0</v>
      </c>
      <c r="AJ3400">
        <v>1534.644051979438</v>
      </c>
      <c r="AK3400">
        <v>84.462181444800009</v>
      </c>
      <c r="AL3400">
        <v>15538.4873046875</v>
      </c>
      <c r="AM3400">
        <v>12354.9072265625</v>
      </c>
      <c r="AN3400">
        <v>3183.579833984375</v>
      </c>
      <c r="AO3400" s="5" t="s">
        <v>1478</v>
      </c>
    </row>
    <row r="3401" spans="1:41" ht="15" x14ac:dyDescent="0.25">
      <c r="A3401">
        <v>2023</v>
      </c>
      <c r="B3401" s="5" t="s">
        <v>1807</v>
      </c>
      <c r="C3401" s="5" t="s">
        <v>363</v>
      </c>
      <c r="D3401" s="5" t="s">
        <v>91</v>
      </c>
      <c r="E3401" s="5" t="s">
        <v>115</v>
      </c>
      <c r="F3401" s="5" t="s">
        <v>420</v>
      </c>
      <c r="G3401" s="5" t="s">
        <v>97</v>
      </c>
      <c r="H3401" s="5" t="s">
        <v>319</v>
      </c>
      <c r="I3401">
        <v>102</v>
      </c>
      <c r="J3401">
        <v>110.4</v>
      </c>
      <c r="K3401">
        <v>67.715267145934874</v>
      </c>
      <c r="L3401">
        <v>24.276</v>
      </c>
      <c r="M3401">
        <v>1549.9499999999989</v>
      </c>
      <c r="N3401">
        <v>72</v>
      </c>
      <c r="O3401">
        <v>38.4</v>
      </c>
      <c r="P3401">
        <v>486.91542254799532</v>
      </c>
      <c r="Q3401">
        <v>17.743431554750039</v>
      </c>
      <c r="R3401">
        <v>0</v>
      </c>
      <c r="S3401">
        <v>628.45684373376741</v>
      </c>
      <c r="T3401">
        <v>378.20120068956641</v>
      </c>
      <c r="U3401">
        <v>94.670077984983067</v>
      </c>
      <c r="V3401">
        <v>0</v>
      </c>
      <c r="W3401">
        <v>0</v>
      </c>
      <c r="X3401">
        <v>63.338504069380797</v>
      </c>
      <c r="Y3401">
        <v>3111</v>
      </c>
      <c r="Z3401">
        <v>768.35</v>
      </c>
      <c r="AA3401">
        <v>8241.3087342468825</v>
      </c>
      <c r="AB3401">
        <v>52</v>
      </c>
      <c r="AC3401">
        <v>516.9</v>
      </c>
      <c r="AD3401">
        <v>567.30589798232597</v>
      </c>
      <c r="AE3401">
        <v>0</v>
      </c>
      <c r="AF3401">
        <v>514.24229078139683</v>
      </c>
      <c r="AG3401">
        <v>15558</v>
      </c>
      <c r="AH3401">
        <v>1298.991945920935</v>
      </c>
      <c r="AI3401">
        <v>0</v>
      </c>
      <c r="AJ3401">
        <v>4689.6428498933501</v>
      </c>
      <c r="AK3401">
        <v>209.15099326057481</v>
      </c>
      <c r="AL3401">
        <v>39160.9609375</v>
      </c>
      <c r="AM3401">
        <v>34307.44921875</v>
      </c>
      <c r="AN3401">
        <v>4853.5107421875</v>
      </c>
      <c r="AO3401" s="5" t="s">
        <v>3722</v>
      </c>
    </row>
    <row r="3402" spans="1:41" ht="15" x14ac:dyDescent="0.25">
      <c r="A3402">
        <v>2023</v>
      </c>
      <c r="B3402" s="5" t="s">
        <v>1808</v>
      </c>
      <c r="C3402" s="5" t="s">
        <v>363</v>
      </c>
      <c r="D3402" s="5" t="s">
        <v>91</v>
      </c>
      <c r="E3402" s="5" t="s">
        <v>115</v>
      </c>
      <c r="F3402" s="5" t="s">
        <v>420</v>
      </c>
      <c r="G3402" s="5" t="s">
        <v>97</v>
      </c>
      <c r="H3402" s="5" t="s">
        <v>319</v>
      </c>
      <c r="I3402">
        <v>410.08078335079301</v>
      </c>
      <c r="J3402">
        <v>120</v>
      </c>
      <c r="K3402">
        <v>66.063675264326704</v>
      </c>
      <c r="L3402">
        <v>23.824000000000002</v>
      </c>
      <c r="M3402">
        <v>1517.659374999999</v>
      </c>
      <c r="N3402">
        <v>70.820656351469239</v>
      </c>
      <c r="O3402">
        <v>0</v>
      </c>
      <c r="P3402">
        <v>509.05788122034028</v>
      </c>
      <c r="Q3402">
        <v>14.93287644569004</v>
      </c>
      <c r="R3402">
        <v>234.31438047026509</v>
      </c>
      <c r="S3402">
        <v>518.42339136144221</v>
      </c>
      <c r="T3402">
        <v>554.92245645088951</v>
      </c>
      <c r="U3402">
        <v>92.81380194606183</v>
      </c>
      <c r="V3402">
        <v>0</v>
      </c>
      <c r="W3402">
        <v>0</v>
      </c>
      <c r="X3402">
        <v>177.47239124285551</v>
      </c>
      <c r="Y3402">
        <v>2761.0542</v>
      </c>
      <c r="Z3402">
        <v>1506.0658581392031</v>
      </c>
      <c r="AA3402">
        <v>8076.3612335028974</v>
      </c>
      <c r="AB3402">
        <v>73</v>
      </c>
      <c r="AC3402">
        <v>502.42482000000001</v>
      </c>
      <c r="AD3402">
        <v>414.69341832025731</v>
      </c>
      <c r="AE3402">
        <v>0</v>
      </c>
      <c r="AF3402">
        <v>502.33878688335528</v>
      </c>
      <c r="AG3402">
        <v>9109.2901618729193</v>
      </c>
      <c r="AH3402">
        <v>991.70984770637585</v>
      </c>
      <c r="AI3402">
        <v>0</v>
      </c>
      <c r="AJ3402">
        <v>940.04606938760537</v>
      </c>
      <c r="AK3402">
        <v>75.064476503227795</v>
      </c>
      <c r="AL3402">
        <v>29262.43359375</v>
      </c>
      <c r="AM3402">
        <v>24873.42578125</v>
      </c>
      <c r="AN3402">
        <v>4389.0087890625</v>
      </c>
      <c r="AO3402" s="5" t="s">
        <v>3721</v>
      </c>
    </row>
    <row r="3403" spans="1:41" ht="15" x14ac:dyDescent="0.25">
      <c r="A3403">
        <v>2023</v>
      </c>
      <c r="B3403" s="5" t="s">
        <v>1806</v>
      </c>
      <c r="C3403" s="5" t="s">
        <v>363</v>
      </c>
      <c r="D3403" s="5" t="s">
        <v>91</v>
      </c>
      <c r="E3403" s="5" t="s">
        <v>115</v>
      </c>
      <c r="F3403" s="5" t="s">
        <v>423</v>
      </c>
      <c r="G3403" s="5" t="s">
        <v>94</v>
      </c>
      <c r="H3403" s="5" t="s">
        <v>319</v>
      </c>
      <c r="I3403">
        <v>198.18198593768187</v>
      </c>
      <c r="J3403">
        <v>214.25079560830474</v>
      </c>
      <c r="K3403">
        <v>80.344048353114275</v>
      </c>
      <c r="L3403">
        <v>42.850159121660944</v>
      </c>
      <c r="M3403">
        <v>482.06429011868568</v>
      </c>
      <c r="N3403">
        <v>56.240833847179992</v>
      </c>
      <c r="O3403">
        <v>1821.1317626705902</v>
      </c>
      <c r="P3403">
        <v>3299.4622523678927</v>
      </c>
      <c r="Q3403">
        <v>50.50962506465784</v>
      </c>
      <c r="R3403">
        <v>935.27756810075698</v>
      </c>
      <c r="S3403">
        <v>589.18968792283806</v>
      </c>
      <c r="T3403">
        <v>696.31508572699033</v>
      </c>
      <c r="U3403">
        <v>0</v>
      </c>
      <c r="V3403">
        <v>0</v>
      </c>
      <c r="W3403">
        <v>524.91444924034658</v>
      </c>
      <c r="X3403">
        <v>177.82816035489293</v>
      </c>
      <c r="Y3403">
        <v>0</v>
      </c>
      <c r="Z3403">
        <v>160.68809670622855</v>
      </c>
      <c r="AA3403">
        <v>18641.976391552264</v>
      </c>
      <c r="AB3403">
        <v>19.282571604747424</v>
      </c>
      <c r="AC3403">
        <v>577.71455457307422</v>
      </c>
      <c r="AD3403">
        <v>354.79931752735263</v>
      </c>
      <c r="AE3403">
        <v>926.63469100591794</v>
      </c>
      <c r="AF3403">
        <v>0</v>
      </c>
      <c r="AG3403">
        <v>1316.1613124165367</v>
      </c>
      <c r="AH3403">
        <v>627.64449197259466</v>
      </c>
      <c r="AI3403">
        <v>125.33671543085826</v>
      </c>
      <c r="AJ3403">
        <v>29.162027685951337</v>
      </c>
      <c r="AK3403">
        <v>595.61721179108713</v>
      </c>
      <c r="AL3403">
        <v>32543.578125</v>
      </c>
      <c r="AM3403">
        <v>26449.111328125</v>
      </c>
      <c r="AN3403">
        <v>6094.46826171875</v>
      </c>
      <c r="AO3403" s="5" t="s">
        <v>3726</v>
      </c>
    </row>
    <row r="3404" spans="1:41" ht="15" x14ac:dyDescent="0.25">
      <c r="A3404">
        <v>2023</v>
      </c>
      <c r="B3404" s="5" t="s">
        <v>803</v>
      </c>
      <c r="C3404" s="5" t="s">
        <v>363</v>
      </c>
      <c r="D3404" s="5" t="s">
        <v>91</v>
      </c>
      <c r="E3404" s="5" t="s">
        <v>115</v>
      </c>
      <c r="F3404" s="5" t="s">
        <v>423</v>
      </c>
      <c r="G3404" s="5" t="s">
        <v>94</v>
      </c>
      <c r="H3404" s="5" t="s">
        <v>319</v>
      </c>
      <c r="I3404">
        <v>425</v>
      </c>
      <c r="J3404">
        <v>665</v>
      </c>
      <c r="K3404">
        <v>25</v>
      </c>
      <c r="L3404">
        <v>50</v>
      </c>
      <c r="M3404">
        <v>350</v>
      </c>
      <c r="N3404">
        <v>56</v>
      </c>
      <c r="O3404">
        <v>1264.624</v>
      </c>
      <c r="P3404">
        <v>2138</v>
      </c>
      <c r="Q3404">
        <v>41.081596132075482</v>
      </c>
      <c r="R3404">
        <v>810.26389924835632</v>
      </c>
      <c r="S3404">
        <v>1400</v>
      </c>
      <c r="T3404">
        <v>1050</v>
      </c>
      <c r="U3404">
        <v>0</v>
      </c>
      <c r="V3404">
        <v>0</v>
      </c>
      <c r="W3404">
        <v>712</v>
      </c>
      <c r="X3404">
        <v>73.997615182182685</v>
      </c>
      <c r="Y3404">
        <v>0</v>
      </c>
      <c r="Z3404">
        <v>417.78827999999999</v>
      </c>
      <c r="AA3404">
        <v>5314.4840569140642</v>
      </c>
      <c r="AB3404">
        <v>0</v>
      </c>
      <c r="AC3404">
        <v>269.40375</v>
      </c>
      <c r="AD3404">
        <v>243.60452082719999</v>
      </c>
      <c r="AE3404">
        <v>4553.1567999999997</v>
      </c>
      <c r="AF3404">
        <v>261.14739653539198</v>
      </c>
      <c r="AG3404">
        <v>0</v>
      </c>
      <c r="AH3404">
        <v>1582</v>
      </c>
      <c r="AI3404">
        <v>117</v>
      </c>
      <c r="AJ3404">
        <v>919</v>
      </c>
      <c r="AK3404">
        <v>369</v>
      </c>
      <c r="AL3404">
        <v>23107.55078125</v>
      </c>
      <c r="AM3404">
        <v>15920.3251953125</v>
      </c>
      <c r="AN3404">
        <v>7187.22607421875</v>
      </c>
      <c r="AO3404" s="5" t="s">
        <v>1479</v>
      </c>
    </row>
    <row r="3405" spans="1:41" ht="15" x14ac:dyDescent="0.25">
      <c r="A3405">
        <v>2023</v>
      </c>
      <c r="B3405" s="5" t="s">
        <v>1807</v>
      </c>
      <c r="C3405" s="5" t="s">
        <v>363</v>
      </c>
      <c r="D3405" s="5" t="s">
        <v>91</v>
      </c>
      <c r="E3405" s="5" t="s">
        <v>115</v>
      </c>
      <c r="F3405" s="5" t="s">
        <v>423</v>
      </c>
      <c r="G3405" s="5" t="s">
        <v>94</v>
      </c>
      <c r="H3405" s="5" t="s">
        <v>319</v>
      </c>
      <c r="I3405">
        <v>248.52078146290722</v>
      </c>
      <c r="J3405">
        <v>158.73006648647473</v>
      </c>
      <c r="K3405">
        <v>31.72605720803071</v>
      </c>
      <c r="L3405">
        <v>578.47177642642657</v>
      </c>
      <c r="M3405">
        <v>487.78812957347202</v>
      </c>
      <c r="N3405">
        <v>56.049367734187584</v>
      </c>
      <c r="O3405">
        <v>1170.0231487044839</v>
      </c>
      <c r="P3405">
        <v>645.09649656329111</v>
      </c>
      <c r="Q3405">
        <v>56.186847315422391</v>
      </c>
      <c r="R3405">
        <v>912.30181065124793</v>
      </c>
      <c r="S3405">
        <v>1480.5493363747664</v>
      </c>
      <c r="T3405">
        <v>1057.5352402676904</v>
      </c>
      <c r="U3405"/>
      <c r="V3405">
        <v>378.59761601583313</v>
      </c>
      <c r="W3405">
        <v>105.75352402676903</v>
      </c>
      <c r="X3405">
        <v>192.56404615718043</v>
      </c>
      <c r="Y3405">
        <v>0</v>
      </c>
      <c r="Z3405">
        <v>0</v>
      </c>
      <c r="AA3405">
        <v>22623.78675281371</v>
      </c>
      <c r="AB3405"/>
      <c r="AC3405">
        <v>154.18863803102926</v>
      </c>
      <c r="AD3405">
        <v>308.07004092405595</v>
      </c>
      <c r="AE3405">
        <v>899.22221479961706</v>
      </c>
      <c r="AF3405">
        <v>615.46763818453917</v>
      </c>
      <c r="AG3405">
        <v>9889.012031743172</v>
      </c>
      <c r="AH3405">
        <v>634.5211441606142</v>
      </c>
      <c r="AI3405">
        <v>123.73162311131976</v>
      </c>
      <c r="AJ3405">
        <v>26.107093211359913</v>
      </c>
      <c r="AK3405">
        <v>508.67445056875903</v>
      </c>
      <c r="AL3405">
        <v>43342.67578125</v>
      </c>
      <c r="AM3405">
        <v>37241.73828125</v>
      </c>
      <c r="AN3405">
        <v>6100.93603515625</v>
      </c>
      <c r="AO3405" s="5" t="s">
        <v>3724</v>
      </c>
    </row>
    <row r="3406" spans="1:41" ht="15" x14ac:dyDescent="0.25">
      <c r="A3406">
        <v>2023</v>
      </c>
      <c r="B3406" s="5" t="s">
        <v>1808</v>
      </c>
      <c r="C3406" s="5" t="s">
        <v>363</v>
      </c>
      <c r="D3406" s="5" t="s">
        <v>91</v>
      </c>
      <c r="E3406" s="5" t="s">
        <v>115</v>
      </c>
      <c r="F3406" s="5" t="s">
        <v>423</v>
      </c>
      <c r="G3406" s="5" t="s">
        <v>94</v>
      </c>
      <c r="H3406" s="5" t="s">
        <v>319</v>
      </c>
      <c r="I3406">
        <v>448.62081577670392</v>
      </c>
      <c r="J3406">
        <v>26.908199929936043</v>
      </c>
      <c r="K3406">
        <v>20.626244403526616</v>
      </c>
      <c r="L3406">
        <v>512.56217342763637</v>
      </c>
      <c r="M3406">
        <v>475.69276155633247</v>
      </c>
      <c r="N3406">
        <v>56.722172109698192</v>
      </c>
      <c r="O3406">
        <v>1778.7827143758107</v>
      </c>
      <c r="P3406">
        <v>2701.4512002087063</v>
      </c>
      <c r="Q3406">
        <v>74.960209431889837</v>
      </c>
      <c r="R3406">
        <v>832.42677173171705</v>
      </c>
      <c r="S3406">
        <v>1443.8371082468632</v>
      </c>
      <c r="T3406">
        <v>1082.8778311851472</v>
      </c>
      <c r="U3406"/>
      <c r="V3406">
        <v>0</v>
      </c>
      <c r="W3406">
        <v>115.50696865974905</v>
      </c>
      <c r="X3406">
        <v>0</v>
      </c>
      <c r="Y3406">
        <v>0</v>
      </c>
      <c r="Z3406">
        <v>417.12454057251875</v>
      </c>
      <c r="AA3406">
        <v>22416.325060832391</v>
      </c>
      <c r="AB3406"/>
      <c r="AC3406">
        <v>194.91800961332652</v>
      </c>
      <c r="AD3406">
        <v>374.80459205197201</v>
      </c>
      <c r="AE3406">
        <v>2795.503265096017</v>
      </c>
      <c r="AF3406">
        <v>607.42017969363383</v>
      </c>
      <c r="AG3406">
        <v>0</v>
      </c>
      <c r="AH3406">
        <v>618.78733210579844</v>
      </c>
      <c r="AI3406">
        <v>120.66352976063071</v>
      </c>
      <c r="AJ3406">
        <v>1005.5294146719225</v>
      </c>
      <c r="AK3406">
        <v>386.74208256612405</v>
      </c>
      <c r="AL3406">
        <v>38508.80078125</v>
      </c>
      <c r="AM3406">
        <v>32090.47265625</v>
      </c>
      <c r="AN3406">
        <v>6418.3212890625</v>
      </c>
      <c r="AO3406" s="5" t="s">
        <v>3725</v>
      </c>
    </row>
    <row r="3407" spans="1:41" ht="15" x14ac:dyDescent="0.25">
      <c r="A3407">
        <v>2023</v>
      </c>
      <c r="B3407" s="5" t="s">
        <v>1808</v>
      </c>
      <c r="C3407" s="5" t="s">
        <v>363</v>
      </c>
      <c r="D3407" s="5" t="s">
        <v>91</v>
      </c>
      <c r="E3407" s="5" t="s">
        <v>115</v>
      </c>
      <c r="F3407" s="5" t="s">
        <v>423</v>
      </c>
      <c r="G3407" s="5" t="s">
        <v>97</v>
      </c>
      <c r="H3407" s="5" t="s">
        <v>319</v>
      </c>
      <c r="I3407">
        <v>509.67183073598551</v>
      </c>
      <c r="J3407">
        <v>30</v>
      </c>
      <c r="K3407">
        <v>24.023154641573349</v>
      </c>
      <c r="L3407">
        <v>592.02639999999997</v>
      </c>
      <c r="M3407">
        <v>541.96874999999966</v>
      </c>
      <c r="N3407">
        <v>63.854690152964082</v>
      </c>
      <c r="O3407">
        <v>1724.7761439999999</v>
      </c>
      <c r="P3407">
        <v>3069.0809040381459</v>
      </c>
      <c r="Q3407">
        <v>82.809587562462966</v>
      </c>
      <c r="R3407">
        <v>965.67473663329883</v>
      </c>
      <c r="S3407">
        <v>1612.8727731244869</v>
      </c>
      <c r="T3407">
        <v>1165.3371585468681</v>
      </c>
      <c r="U3407"/>
      <c r="V3407">
        <v>0</v>
      </c>
      <c r="W3407">
        <v>129.28455925052339</v>
      </c>
      <c r="X3407">
        <v>0</v>
      </c>
      <c r="Y3407">
        <v>0</v>
      </c>
      <c r="Z3407">
        <v>460.03466212252027</v>
      </c>
      <c r="AA3407">
        <v>25538.932055051609</v>
      </c>
      <c r="AB3407">
        <v>21</v>
      </c>
      <c r="AC3407">
        <v>217.39536000000001</v>
      </c>
      <c r="AD3407">
        <v>419.70464103240153</v>
      </c>
      <c r="AE3407">
        <v>3152.715018181902</v>
      </c>
      <c r="AF3407">
        <v>690.08156581955882</v>
      </c>
      <c r="AG3407">
        <v>0</v>
      </c>
      <c r="AH3407">
        <v>716.89868508894642</v>
      </c>
      <c r="AI3407">
        <v>134.39622311496581</v>
      </c>
      <c r="AJ3407">
        <v>1145.6811470661439</v>
      </c>
      <c r="AK3407">
        <v>477.10472353746491</v>
      </c>
      <c r="AL3407">
        <v>43485.3203125</v>
      </c>
      <c r="AM3407">
        <v>36517.95703125</v>
      </c>
      <c r="AN3407">
        <v>6967.36669921875</v>
      </c>
      <c r="AO3407" s="5" t="s">
        <v>3728</v>
      </c>
    </row>
    <row r="3408" spans="1:41" ht="15" x14ac:dyDescent="0.25">
      <c r="A3408">
        <v>2023</v>
      </c>
      <c r="B3408" s="5" t="s">
        <v>1807</v>
      </c>
      <c r="C3408" s="5" t="s">
        <v>363</v>
      </c>
      <c r="D3408" s="5" t="s">
        <v>91</v>
      </c>
      <c r="E3408" s="5" t="s">
        <v>115</v>
      </c>
      <c r="F3408" s="5" t="s">
        <v>423</v>
      </c>
      <c r="G3408" s="5" t="s">
        <v>97</v>
      </c>
      <c r="H3408" s="5" t="s">
        <v>319</v>
      </c>
      <c r="I3408">
        <v>239.7</v>
      </c>
      <c r="J3408">
        <v>184</v>
      </c>
      <c r="K3408">
        <v>36.935600261419019</v>
      </c>
      <c r="L3408">
        <v>663.94859999999994</v>
      </c>
      <c r="M3408">
        <v>553.49999999999966</v>
      </c>
      <c r="N3408">
        <v>66</v>
      </c>
      <c r="O3408">
        <v>1476</v>
      </c>
      <c r="P3408">
        <v>739.77187485498666</v>
      </c>
      <c r="Q3408">
        <v>74.199804683500133</v>
      </c>
      <c r="R3408">
        <v>1090.9005560570761</v>
      </c>
      <c r="S3408">
        <v>1955.1990693939431</v>
      </c>
      <c r="T3408">
        <v>1327.0217568054959</v>
      </c>
      <c r="U3408"/>
      <c r="V3408">
        <v>428</v>
      </c>
      <c r="W3408">
        <v>117.1659381002266</v>
      </c>
      <c r="X3408">
        <v>237.58300813876161</v>
      </c>
      <c r="Y3408">
        <v>0</v>
      </c>
      <c r="Z3408">
        <v>0</v>
      </c>
      <c r="AA3408">
        <v>26060.526234949899</v>
      </c>
      <c r="AB3408">
        <v>21</v>
      </c>
      <c r="AC3408">
        <v>180.5</v>
      </c>
      <c r="AD3408">
        <v>406.8343030011668</v>
      </c>
      <c r="AE3408">
        <v>996.26197166622637</v>
      </c>
      <c r="AF3408">
        <v>706.433854002727</v>
      </c>
      <c r="AG3408">
        <v>11806</v>
      </c>
      <c r="AH3408">
        <v>826.50601012996901</v>
      </c>
      <c r="AI3408">
        <v>137.0841475772651</v>
      </c>
      <c r="AJ3408">
        <v>34.006226025385843</v>
      </c>
      <c r="AK3408">
        <v>684.03039477440814</v>
      </c>
      <c r="AL3408">
        <v>51049.1171875</v>
      </c>
      <c r="AM3408">
        <v>43270.25</v>
      </c>
      <c r="AN3408">
        <v>7778.85986328125</v>
      </c>
      <c r="AO3408" s="5" t="s">
        <v>3729</v>
      </c>
    </row>
    <row r="3409" spans="1:41" ht="15" x14ac:dyDescent="0.25">
      <c r="A3409">
        <v>2023</v>
      </c>
      <c r="B3409" s="5" t="s">
        <v>1806</v>
      </c>
      <c r="C3409" s="5" t="s">
        <v>363</v>
      </c>
      <c r="D3409" s="5" t="s">
        <v>91</v>
      </c>
      <c r="E3409" s="5" t="s">
        <v>115</v>
      </c>
      <c r="F3409" s="5" t="s">
        <v>423</v>
      </c>
      <c r="G3409" s="5" t="s">
        <v>97</v>
      </c>
      <c r="H3409" s="5" t="s">
        <v>319</v>
      </c>
      <c r="I3409">
        <v>222</v>
      </c>
      <c r="J3409">
        <v>204.4</v>
      </c>
      <c r="K3409">
        <v>95</v>
      </c>
      <c r="L3409">
        <v>48.759776799790302</v>
      </c>
      <c r="M3409">
        <v>551.24999999999966</v>
      </c>
      <c r="N3409">
        <v>67.204438570308724</v>
      </c>
      <c r="O3409">
        <v>2176</v>
      </c>
      <c r="P3409">
        <v>3816.12</v>
      </c>
      <c r="Q3409">
        <v>59.288932090186563</v>
      </c>
      <c r="R3409">
        <v>1076.293781999123</v>
      </c>
      <c r="S3409">
        <v>687</v>
      </c>
      <c r="T3409">
        <v>811.8</v>
      </c>
      <c r="U3409"/>
      <c r="V3409">
        <v>0</v>
      </c>
      <c r="W3409">
        <v>587.31373082713765</v>
      </c>
      <c r="X3409">
        <v>223</v>
      </c>
      <c r="Y3409">
        <v>0</v>
      </c>
      <c r="Z3409">
        <v>188.61233946488241</v>
      </c>
      <c r="AA3409">
        <v>21646.376908807131</v>
      </c>
      <c r="AB3409">
        <v>18</v>
      </c>
      <c r="AC3409">
        <v>690.33414999999991</v>
      </c>
      <c r="AD3409">
        <v>416.4685961457007</v>
      </c>
      <c r="AE3409">
        <v>1086.3620005502289</v>
      </c>
      <c r="AF3409">
        <v>0</v>
      </c>
      <c r="AG3409">
        <v>1540.4262803476549</v>
      </c>
      <c r="AH3409">
        <v>717.72382500000015</v>
      </c>
      <c r="AI3409">
        <v>139.8258305288104</v>
      </c>
      <c r="AJ3409">
        <v>34.006226025385843</v>
      </c>
      <c r="AK3409">
        <v>638</v>
      </c>
      <c r="AL3409">
        <v>37741.56640625</v>
      </c>
      <c r="AM3409">
        <v>30680.18359375</v>
      </c>
      <c r="AN3409">
        <v>7061.3818359375</v>
      </c>
      <c r="AO3409" s="5" t="s">
        <v>3727</v>
      </c>
    </row>
    <row r="3410" spans="1:41" ht="15" x14ac:dyDescent="0.25">
      <c r="A3410">
        <v>2023</v>
      </c>
      <c r="B3410" s="5" t="s">
        <v>803</v>
      </c>
      <c r="C3410" s="5" t="s">
        <v>363</v>
      </c>
      <c r="D3410" s="5" t="s">
        <v>91</v>
      </c>
      <c r="E3410" s="5" t="s">
        <v>115</v>
      </c>
      <c r="F3410" s="5" t="s">
        <v>423</v>
      </c>
      <c r="G3410" s="5" t="s">
        <v>97</v>
      </c>
      <c r="H3410" s="5" t="s">
        <v>319</v>
      </c>
      <c r="I3410">
        <v>471.68408798325612</v>
      </c>
      <c r="J3410">
        <v>764.62486699558178</v>
      </c>
      <c r="K3410">
        <v>27.605317869643471</v>
      </c>
      <c r="L3410">
        <v>57.152742777648022</v>
      </c>
      <c r="M3410">
        <v>394.15684674239998</v>
      </c>
      <c r="N3410">
        <v>63.085240149145633</v>
      </c>
      <c r="O3410">
        <v>1264.624</v>
      </c>
      <c r="P3410">
        <v>2478</v>
      </c>
      <c r="Q3410">
        <v>46.134632456320752</v>
      </c>
      <c r="R3410">
        <v>905.59878637007148</v>
      </c>
      <c r="S3410">
        <v>1550.4820039322351</v>
      </c>
      <c r="T3410">
        <v>1103.5605526050001</v>
      </c>
      <c r="U3410">
        <v>0</v>
      </c>
      <c r="V3410">
        <v>0</v>
      </c>
      <c r="W3410">
        <v>806.55585120542435</v>
      </c>
      <c r="X3410">
        <v>85</v>
      </c>
      <c r="Y3410">
        <v>0</v>
      </c>
      <c r="Z3410">
        <v>471.88172710071541</v>
      </c>
      <c r="AA3410">
        <v>6350.5572322986091</v>
      </c>
      <c r="AB3410">
        <v>0</v>
      </c>
      <c r="AC3410">
        <v>305.26866000000001</v>
      </c>
      <c r="AD3410">
        <v>275.14539665277658</v>
      </c>
      <c r="AE3410">
        <v>5127.5940771763326</v>
      </c>
      <c r="AF3410">
        <v>298.50579962479412</v>
      </c>
      <c r="AG3410">
        <v>0</v>
      </c>
      <c r="AH3410">
        <v>1848.6287201478619</v>
      </c>
      <c r="AI3410">
        <v>131.761003053888</v>
      </c>
      <c r="AJ3410">
        <v>1055.6421285696881</v>
      </c>
      <c r="AK3410">
        <v>415.55393270841591</v>
      </c>
      <c r="AL3410">
        <v>26298.8046875</v>
      </c>
      <c r="AM3410">
        <v>18395.73046875</v>
      </c>
      <c r="AN3410">
        <v>7903.07373046875</v>
      </c>
      <c r="AO3410" s="5" t="s">
        <v>1480</v>
      </c>
    </row>
    <row r="3411" spans="1:41" ht="15" x14ac:dyDescent="0.25">
      <c r="A3411">
        <v>2023</v>
      </c>
      <c r="B3411" s="5" t="s">
        <v>1808</v>
      </c>
      <c r="C3411" s="5" t="s">
        <v>363</v>
      </c>
      <c r="D3411" s="5" t="s">
        <v>91</v>
      </c>
      <c r="E3411" s="5" t="s">
        <v>115</v>
      </c>
      <c r="F3411" s="5" t="s">
        <v>116</v>
      </c>
      <c r="G3411" s="5" t="s">
        <v>94</v>
      </c>
      <c r="H3411" s="5" t="s">
        <v>319</v>
      </c>
      <c r="I3411">
        <v>809.58009283841966</v>
      </c>
      <c r="J3411">
        <v>134.54099964968026</v>
      </c>
      <c r="K3411">
        <v>113.44434421939638</v>
      </c>
      <c r="L3411">
        <v>533.18841783116306</v>
      </c>
      <c r="M3411">
        <v>1919.9166118857618</v>
      </c>
      <c r="N3411">
        <v>119.63221754045438</v>
      </c>
      <c r="O3411">
        <v>1778.7827143758107</v>
      </c>
      <c r="P3411">
        <v>3149.531608382038</v>
      </c>
      <c r="Q3411">
        <v>88.477624247476541</v>
      </c>
      <c r="R3411">
        <v>1136.7226492295847</v>
      </c>
      <c r="S3411">
        <v>1907.927607326212</v>
      </c>
      <c r="T3411">
        <v>1650.0995522821293</v>
      </c>
      <c r="U3411">
        <v>82.504977614106465</v>
      </c>
      <c r="V3411">
        <v>0</v>
      </c>
      <c r="W3411">
        <v>167.0725796685656</v>
      </c>
      <c r="X3411">
        <v>159.33814705569637</v>
      </c>
      <c r="Y3411">
        <v>2387.4877897082056</v>
      </c>
      <c r="Z3411">
        <v>1782.7108341135029</v>
      </c>
      <c r="AA3411">
        <v>29505.201695479918</v>
      </c>
      <c r="AB3411">
        <v>0</v>
      </c>
      <c r="AC3411">
        <v>645.39518738634774</v>
      </c>
      <c r="AD3411">
        <v>745.13406255254381</v>
      </c>
      <c r="AE3411">
        <v>2795.503265096017</v>
      </c>
      <c r="AF3411">
        <v>1049.5863399117939</v>
      </c>
      <c r="AG3411">
        <v>7599.3320212622721</v>
      </c>
      <c r="AH3411">
        <v>1474.7764748521531</v>
      </c>
      <c r="AI3411">
        <v>120.66352976063071</v>
      </c>
      <c r="AJ3411">
        <v>1830.5791908129872</v>
      </c>
      <c r="AK3411">
        <v>447.58950355652757</v>
      </c>
      <c r="AL3411">
        <v>64134.71875</v>
      </c>
      <c r="AM3411">
        <v>53649.97265625</v>
      </c>
      <c r="AN3411">
        <v>10484.7451171875</v>
      </c>
      <c r="AO3411" s="5" t="s">
        <v>3731</v>
      </c>
    </row>
    <row r="3412" spans="1:41" ht="15" x14ac:dyDescent="0.25">
      <c r="A3412">
        <v>2023</v>
      </c>
      <c r="B3412" s="5" t="s">
        <v>803</v>
      </c>
      <c r="C3412" s="5" t="s">
        <v>363</v>
      </c>
      <c r="D3412" s="5" t="s">
        <v>91</v>
      </c>
      <c r="E3412" s="5" t="s">
        <v>115</v>
      </c>
      <c r="F3412" s="5" t="s">
        <v>116</v>
      </c>
      <c r="G3412" s="5" t="s">
        <v>94</v>
      </c>
      <c r="H3412" s="5" t="s">
        <v>319</v>
      </c>
      <c r="I3412">
        <v>675</v>
      </c>
      <c r="J3412">
        <v>915</v>
      </c>
      <c r="K3412">
        <v>160</v>
      </c>
      <c r="L3412">
        <v>160</v>
      </c>
      <c r="M3412">
        <v>600</v>
      </c>
      <c r="N3412">
        <v>117</v>
      </c>
      <c r="O3412">
        <v>1264.624</v>
      </c>
      <c r="P3412">
        <v>2192</v>
      </c>
      <c r="Q3412">
        <v>54.807748132075467</v>
      </c>
      <c r="R3412">
        <v>1107.5870083721061</v>
      </c>
      <c r="S3412">
        <v>1850</v>
      </c>
      <c r="T3412">
        <v>1600</v>
      </c>
      <c r="U3412">
        <v>360</v>
      </c>
      <c r="V3412">
        <v>0</v>
      </c>
      <c r="W3412">
        <v>762</v>
      </c>
      <c r="X3412">
        <v>336.17358164372661</v>
      </c>
      <c r="Y3412">
        <v>2510</v>
      </c>
      <c r="Z3412">
        <v>775.89251999999999</v>
      </c>
      <c r="AA3412">
        <v>7895.5260569140646</v>
      </c>
      <c r="AB3412">
        <v>129</v>
      </c>
      <c r="AC3412">
        <v>555.61799999999994</v>
      </c>
      <c r="AD3412">
        <v>377.53771710720002</v>
      </c>
      <c r="AE3412">
        <v>4553.1567999999997</v>
      </c>
      <c r="AF3412">
        <v>1001.065020052336</v>
      </c>
      <c r="AG3412">
        <v>1594</v>
      </c>
      <c r="AH3412">
        <v>2582</v>
      </c>
      <c r="AI3412">
        <v>117</v>
      </c>
      <c r="AJ3412">
        <v>2255</v>
      </c>
      <c r="AK3412">
        <v>444</v>
      </c>
      <c r="AL3412">
        <v>36943.984375</v>
      </c>
      <c r="AM3412">
        <v>26721.650390625</v>
      </c>
      <c r="AN3412">
        <v>10222.3349609375</v>
      </c>
      <c r="AO3412" s="5" t="s">
        <v>1481</v>
      </c>
    </row>
    <row r="3413" spans="1:41" ht="15" x14ac:dyDescent="0.25">
      <c r="A3413">
        <v>2023</v>
      </c>
      <c r="B3413" s="5" t="s">
        <v>1807</v>
      </c>
      <c r="C3413" s="5" t="s">
        <v>363</v>
      </c>
      <c r="D3413" s="5" t="s">
        <v>91</v>
      </c>
      <c r="E3413" s="5" t="s">
        <v>115</v>
      </c>
      <c r="F3413" s="5" t="s">
        <v>116</v>
      </c>
      <c r="G3413" s="5" t="s">
        <v>94</v>
      </c>
      <c r="H3413" s="5" t="s">
        <v>319</v>
      </c>
      <c r="I3413">
        <v>354.27430548967624</v>
      </c>
      <c r="J3413">
        <v>253.96810637835961</v>
      </c>
      <c r="K3413">
        <v>126.90422883212284</v>
      </c>
      <c r="L3413">
        <v>599.6224812317804</v>
      </c>
      <c r="M3413">
        <v>1968.734041663339</v>
      </c>
      <c r="N3413">
        <v>117.38641166971362</v>
      </c>
      <c r="O3413">
        <v>1238.7629393218838</v>
      </c>
      <c r="P3413">
        <v>1069.6968955307689</v>
      </c>
      <c r="Q3413">
        <v>69.622832543023407</v>
      </c>
      <c r="R3413">
        <v>912.30181065124793</v>
      </c>
      <c r="S3413">
        <v>1956.4401944952272</v>
      </c>
      <c r="T3413">
        <v>1358.9327837439821</v>
      </c>
      <c r="U3413">
        <v>84.602819221415231</v>
      </c>
      <c r="V3413">
        <v>378.59761601583313</v>
      </c>
      <c r="W3413">
        <v>158.63028604015355</v>
      </c>
      <c r="X3413">
        <v>243.90070830609747</v>
      </c>
      <c r="Y3413">
        <v>2532.7969004411184</v>
      </c>
      <c r="Z3413">
        <v>581.64438214722963</v>
      </c>
      <c r="AA3413">
        <v>29778.270499103306</v>
      </c>
      <c r="AB3413">
        <v>0</v>
      </c>
      <c r="AC3413">
        <v>595.81535436681679</v>
      </c>
      <c r="AD3413">
        <v>737.65513224653535</v>
      </c>
      <c r="AE3413">
        <v>899.22221479961706</v>
      </c>
      <c r="AF3413">
        <v>1063.4918748041673</v>
      </c>
      <c r="AG3413">
        <v>22926.306473763259</v>
      </c>
      <c r="AH3413">
        <v>1631.7768757330462</v>
      </c>
      <c r="AI3413">
        <v>123.73162311131976</v>
      </c>
      <c r="AJ3413">
        <v>3626.4167223585741</v>
      </c>
      <c r="AK3413">
        <v>664.20813356806525</v>
      </c>
      <c r="AL3413">
        <v>76053.71875</v>
      </c>
      <c r="AM3413">
        <v>65844.0390625</v>
      </c>
      <c r="AN3413">
        <v>10209.6767578125</v>
      </c>
      <c r="AO3413" s="5" t="s">
        <v>3732</v>
      </c>
    </row>
    <row r="3414" spans="1:41" ht="15" x14ac:dyDescent="0.25">
      <c r="A3414">
        <v>2023</v>
      </c>
      <c r="B3414" s="5" t="s">
        <v>1806</v>
      </c>
      <c r="C3414" s="5" t="s">
        <v>363</v>
      </c>
      <c r="D3414" s="5" t="s">
        <v>91</v>
      </c>
      <c r="E3414" s="5" t="s">
        <v>115</v>
      </c>
      <c r="F3414" s="5" t="s">
        <v>116</v>
      </c>
      <c r="G3414" s="5" t="s">
        <v>94</v>
      </c>
      <c r="H3414" s="5" t="s">
        <v>319</v>
      </c>
      <c r="I3414">
        <v>198.18198593768187</v>
      </c>
      <c r="J3414">
        <v>214.25079560830474</v>
      </c>
      <c r="K3414">
        <v>171.40063648664378</v>
      </c>
      <c r="L3414">
        <v>482.06429011868568</v>
      </c>
      <c r="M3414">
        <v>1719.3626347566455</v>
      </c>
      <c r="N3414">
        <v>118.10575107907799</v>
      </c>
      <c r="O3414">
        <v>1890.7632712432892</v>
      </c>
      <c r="P3414">
        <v>3927.2170835002257</v>
      </c>
      <c r="Q3414">
        <v>64.060987886883112</v>
      </c>
      <c r="R3414">
        <v>935.27756810075698</v>
      </c>
      <c r="S3414">
        <v>1071.2539780415236</v>
      </c>
      <c r="T3414">
        <v>1001.6224694688246</v>
      </c>
      <c r="U3414">
        <v>103.44401159577268</v>
      </c>
      <c r="V3414">
        <v>0</v>
      </c>
      <c r="W3414">
        <v>578.47714814242283</v>
      </c>
      <c r="X3414">
        <v>365.29760651215958</v>
      </c>
      <c r="Y3414">
        <v>185.32693820118359</v>
      </c>
      <c r="Z3414">
        <v>267.81349451038091</v>
      </c>
      <c r="AA3414">
        <v>25440.369792575591</v>
      </c>
      <c r="AB3414">
        <v>72.84527050682361</v>
      </c>
      <c r="AC3414">
        <v>577.71455457307422</v>
      </c>
      <c r="AD3414">
        <v>785.97904368906597</v>
      </c>
      <c r="AE3414">
        <v>2040.7388281691026</v>
      </c>
      <c r="AF3414">
        <v>449.92667077743994</v>
      </c>
      <c r="AG3414">
        <v>3695.8497598530412</v>
      </c>
      <c r="AH3414">
        <v>1117.2075599375707</v>
      </c>
      <c r="AI3414">
        <v>125.33671543085826</v>
      </c>
      <c r="AJ3414">
        <v>743.17057152190489</v>
      </c>
      <c r="AK3414">
        <v>709.1701334634887</v>
      </c>
      <c r="AL3414">
        <v>49052.23046875</v>
      </c>
      <c r="AM3414">
        <v>39443.515625</v>
      </c>
      <c r="AN3414">
        <v>9608.716796875</v>
      </c>
      <c r="AO3414" s="5" t="s">
        <v>3730</v>
      </c>
    </row>
    <row r="3415" spans="1:41" ht="15" x14ac:dyDescent="0.25">
      <c r="A3415">
        <v>2023</v>
      </c>
      <c r="B3415" s="5" t="s">
        <v>1808</v>
      </c>
      <c r="C3415" s="5" t="s">
        <v>363</v>
      </c>
      <c r="D3415" s="5" t="s">
        <v>91</v>
      </c>
      <c r="E3415" s="5" t="s">
        <v>115</v>
      </c>
      <c r="F3415" s="5" t="s">
        <v>116</v>
      </c>
      <c r="G3415" s="5" t="s">
        <v>97</v>
      </c>
      <c r="H3415" s="5" t="s">
        <v>319</v>
      </c>
      <c r="I3415">
        <v>919.75261408677852</v>
      </c>
      <c r="J3415">
        <v>150</v>
      </c>
      <c r="K3415">
        <v>132.12735052865341</v>
      </c>
      <c r="L3415">
        <v>615.85039999999992</v>
      </c>
      <c r="M3415">
        <v>2187.4093749999988</v>
      </c>
      <c r="N3415">
        <v>134.67534650443329</v>
      </c>
      <c r="O3415">
        <v>1724.7761439999999</v>
      </c>
      <c r="P3415">
        <v>3578.1387852584862</v>
      </c>
      <c r="Q3415">
        <v>97.742464008153007</v>
      </c>
      <c r="R3415">
        <v>1318.6797712383809</v>
      </c>
      <c r="S3415">
        <v>2131.2961644859288</v>
      </c>
      <c r="T3415">
        <v>1775.7518606428471</v>
      </c>
      <c r="U3415">
        <v>92.81380194606183</v>
      </c>
      <c r="V3415">
        <v>0</v>
      </c>
      <c r="W3415">
        <v>187.0008803445071</v>
      </c>
      <c r="X3415">
        <v>177.47239124285551</v>
      </c>
      <c r="Y3415">
        <v>2761.0542</v>
      </c>
      <c r="Z3415">
        <v>1966.1005202617239</v>
      </c>
      <c r="AA3415">
        <v>33615.293288554509</v>
      </c>
      <c r="AB3415">
        <v>193</v>
      </c>
      <c r="AC3415">
        <v>719.82017999999994</v>
      </c>
      <c r="AD3415">
        <v>834.39805935265872</v>
      </c>
      <c r="AE3415">
        <v>3152.715018181902</v>
      </c>
      <c r="AF3415">
        <v>1192.420352702914</v>
      </c>
      <c r="AG3415">
        <v>9109.2901618729193</v>
      </c>
      <c r="AH3415">
        <v>1708.6085327953219</v>
      </c>
      <c r="AI3415">
        <v>134.39622311496581</v>
      </c>
      <c r="AJ3415">
        <v>2085.727216453749</v>
      </c>
      <c r="AK3415">
        <v>552.16920004069266</v>
      </c>
      <c r="AL3415">
        <v>73248.484375</v>
      </c>
      <c r="AM3415">
        <v>61510.07421875</v>
      </c>
      <c r="AN3415">
        <v>11738.40625</v>
      </c>
      <c r="AO3415" s="5" t="s">
        <v>3733</v>
      </c>
    </row>
    <row r="3416" spans="1:41" ht="15" x14ac:dyDescent="0.25">
      <c r="A3416">
        <v>2023</v>
      </c>
      <c r="B3416" s="5" t="s">
        <v>1806</v>
      </c>
      <c r="C3416" s="5" t="s">
        <v>363</v>
      </c>
      <c r="D3416" s="5" t="s">
        <v>91</v>
      </c>
      <c r="E3416" s="5" t="s">
        <v>115</v>
      </c>
      <c r="F3416" s="5" t="s">
        <v>116</v>
      </c>
      <c r="G3416" s="5" t="s">
        <v>97</v>
      </c>
      <c r="H3416" s="5" t="s">
        <v>319</v>
      </c>
      <c r="I3416">
        <v>222</v>
      </c>
      <c r="J3416">
        <v>204.4</v>
      </c>
      <c r="K3416">
        <v>203</v>
      </c>
      <c r="L3416">
        <v>548.54748899764081</v>
      </c>
      <c r="M3416">
        <v>1966.1249999999991</v>
      </c>
      <c r="N3416">
        <v>141.12932099764831</v>
      </c>
      <c r="O3416">
        <v>2259.1999999999998</v>
      </c>
      <c r="P3416">
        <v>4542.1740000000009</v>
      </c>
      <c r="Q3416">
        <v>75.195718748529288</v>
      </c>
      <c r="R3416">
        <v>1076.293781999123</v>
      </c>
      <c r="S3416">
        <v>1249</v>
      </c>
      <c r="T3416">
        <v>1167.7</v>
      </c>
      <c r="U3416">
        <v>80</v>
      </c>
      <c r="V3416">
        <v>0</v>
      </c>
      <c r="W3416">
        <v>647.24370336051902</v>
      </c>
      <c r="X3416">
        <v>458</v>
      </c>
      <c r="Y3416">
        <v>252</v>
      </c>
      <c r="Z3416">
        <v>314.35389910813728</v>
      </c>
      <c r="AA3416">
        <v>29540.421126113659</v>
      </c>
      <c r="AB3416">
        <v>68</v>
      </c>
      <c r="AC3416">
        <v>690.33414999999991</v>
      </c>
      <c r="AD3416">
        <v>922.59362618387854</v>
      </c>
      <c r="AE3416">
        <v>2392.5082208649542</v>
      </c>
      <c r="AF3416">
        <v>511.97765639779811</v>
      </c>
      <c r="AG3416">
        <v>4325.5975119350878</v>
      </c>
      <c r="AH3416">
        <v>1277.5488250000001</v>
      </c>
      <c r="AI3416">
        <v>139.8258305288104</v>
      </c>
      <c r="AJ3416">
        <v>866.62102864554709</v>
      </c>
      <c r="AK3416">
        <v>770</v>
      </c>
      <c r="AL3416">
        <v>56911.7890625</v>
      </c>
      <c r="AM3416">
        <v>45783.5546875</v>
      </c>
      <c r="AN3416">
        <v>11128.2373046875</v>
      </c>
      <c r="AO3416" s="5" t="s">
        <v>3734</v>
      </c>
    </row>
    <row r="3417" spans="1:41" ht="15" x14ac:dyDescent="0.25">
      <c r="A3417">
        <v>2023</v>
      </c>
      <c r="B3417" s="5" t="s">
        <v>1807</v>
      </c>
      <c r="C3417" s="5" t="s">
        <v>363</v>
      </c>
      <c r="D3417" s="5" t="s">
        <v>91</v>
      </c>
      <c r="E3417" s="5" t="s">
        <v>115</v>
      </c>
      <c r="F3417" s="5" t="s">
        <v>116</v>
      </c>
      <c r="G3417" s="5" t="s">
        <v>97</v>
      </c>
      <c r="H3417" s="5" t="s">
        <v>319</v>
      </c>
      <c r="I3417">
        <v>341.7000000000001</v>
      </c>
      <c r="J3417">
        <v>294.39999999999998</v>
      </c>
      <c r="K3417">
        <v>147.7424010456761</v>
      </c>
      <c r="L3417">
        <v>688.2245999999999</v>
      </c>
      <c r="M3417">
        <v>2233.9499999999989</v>
      </c>
      <c r="N3417">
        <v>138</v>
      </c>
      <c r="O3417">
        <v>1559.2</v>
      </c>
      <c r="P3417">
        <v>1226.687297402982</v>
      </c>
      <c r="Q3417">
        <v>91.943236238250165</v>
      </c>
      <c r="R3417">
        <v>1090.9005560570761</v>
      </c>
      <c r="S3417">
        <v>2583.6559131277099</v>
      </c>
      <c r="T3417">
        <v>1705.2229574950629</v>
      </c>
      <c r="U3417">
        <v>94.670077984983067</v>
      </c>
      <c r="V3417">
        <v>428</v>
      </c>
      <c r="W3417">
        <v>175.7489071503399</v>
      </c>
      <c r="X3417">
        <v>300.92151220814242</v>
      </c>
      <c r="Y3417">
        <v>3111</v>
      </c>
      <c r="Z3417">
        <v>768.35</v>
      </c>
      <c r="AA3417">
        <v>34301.834969196767</v>
      </c>
      <c r="AB3417">
        <v>73</v>
      </c>
      <c r="AC3417">
        <v>697.4</v>
      </c>
      <c r="AD3417">
        <v>974.14020098349272</v>
      </c>
      <c r="AE3417">
        <v>996.26197166622637</v>
      </c>
      <c r="AF3417">
        <v>1220.6761447841241</v>
      </c>
      <c r="AG3417">
        <v>27364</v>
      </c>
      <c r="AH3417">
        <v>2125.4979560509041</v>
      </c>
      <c r="AI3417">
        <v>137.0841475772651</v>
      </c>
      <c r="AJ3417">
        <v>4723.6490759187363</v>
      </c>
      <c r="AK3417">
        <v>893.18138803498289</v>
      </c>
      <c r="AL3417">
        <v>90487.0390625</v>
      </c>
      <c r="AM3417">
        <v>77577.6953125</v>
      </c>
      <c r="AN3417">
        <v>12909.3466796875</v>
      </c>
      <c r="AO3417" s="5" t="s">
        <v>3735</v>
      </c>
    </row>
    <row r="3418" spans="1:41" ht="15" x14ac:dyDescent="0.25">
      <c r="A3418">
        <v>2023</v>
      </c>
      <c r="B3418" s="5" t="s">
        <v>803</v>
      </c>
      <c r="C3418" s="5" t="s">
        <v>363</v>
      </c>
      <c r="D3418" s="5" t="s">
        <v>91</v>
      </c>
      <c r="E3418" s="5" t="s">
        <v>115</v>
      </c>
      <c r="F3418" s="5" t="s">
        <v>116</v>
      </c>
      <c r="G3418" s="5" t="s">
        <v>97</v>
      </c>
      <c r="H3418" s="5" t="s">
        <v>319</v>
      </c>
      <c r="I3418">
        <v>749.14531620870093</v>
      </c>
      <c r="J3418">
        <v>1052.0778245127181</v>
      </c>
      <c r="K3418">
        <v>176.6740343657182</v>
      </c>
      <c r="L3418">
        <v>182.88877688847359</v>
      </c>
      <c r="M3418">
        <v>675.69745155840008</v>
      </c>
      <c r="N3418">
        <v>131.80309102589351</v>
      </c>
      <c r="O3418">
        <v>1264.624</v>
      </c>
      <c r="P3418">
        <v>2540</v>
      </c>
      <c r="Q3418">
        <v>61.549101152320752</v>
      </c>
      <c r="R3418">
        <v>1237.904652436695</v>
      </c>
      <c r="S3418">
        <v>2048.8512194818818</v>
      </c>
      <c r="T3418">
        <v>1681.6160801599999</v>
      </c>
      <c r="U3418">
        <v>384.03907230653999</v>
      </c>
      <c r="V3418">
        <v>0</v>
      </c>
      <c r="W3418">
        <v>863.19600929569287</v>
      </c>
      <c r="X3418">
        <v>369.15777507647368</v>
      </c>
      <c r="Y3418">
        <v>2847.846</v>
      </c>
      <c r="Z3418">
        <v>876.35177890132854</v>
      </c>
      <c r="AA3418">
        <v>9547.6842083152769</v>
      </c>
      <c r="AB3418">
        <v>129</v>
      </c>
      <c r="AC3418">
        <v>629.58573999999999</v>
      </c>
      <c r="AD3418">
        <v>426.41969275492079</v>
      </c>
      <c r="AE3418">
        <v>5127.5940771763326</v>
      </c>
      <c r="AF3418">
        <v>1144.2722318950439</v>
      </c>
      <c r="AG3418">
        <v>1851</v>
      </c>
      <c r="AH3418">
        <v>3017.1677341477748</v>
      </c>
      <c r="AI3418">
        <v>131.761003053888</v>
      </c>
      <c r="AJ3418">
        <v>2590.2861805491261</v>
      </c>
      <c r="AK3418">
        <v>500.01611415321588</v>
      </c>
      <c r="AL3418">
        <v>42238.2109375</v>
      </c>
      <c r="AM3418">
        <v>30954.02734375</v>
      </c>
      <c r="AN3418">
        <v>11284.181640625</v>
      </c>
      <c r="AO3418" s="5" t="s">
        <v>1482</v>
      </c>
    </row>
    <row r="3419" spans="1:41" ht="15" x14ac:dyDescent="0.25">
      <c r="A3419">
        <v>2023</v>
      </c>
      <c r="B3419" s="5" t="s">
        <v>803</v>
      </c>
      <c r="C3419" s="5" t="s">
        <v>363</v>
      </c>
      <c r="D3419" s="5" t="s">
        <v>91</v>
      </c>
      <c r="E3419" s="5" t="s">
        <v>27</v>
      </c>
      <c r="F3419" s="5" t="s">
        <v>27</v>
      </c>
      <c r="G3419" s="5" t="s">
        <v>94</v>
      </c>
      <c r="H3419" s="5" t="s">
        <v>319</v>
      </c>
      <c r="I3419">
        <v>520</v>
      </c>
      <c r="J3419">
        <v>200</v>
      </c>
      <c r="K3419">
        <v>0</v>
      </c>
      <c r="L3419">
        <v>350</v>
      </c>
      <c r="M3419">
        <v>8725</v>
      </c>
      <c r="N3419">
        <v>1595</v>
      </c>
      <c r="O3419">
        <v>582.60299999999995</v>
      </c>
      <c r="P3419">
        <v>2125</v>
      </c>
      <c r="Q3419">
        <v>874.72500000000014</v>
      </c>
      <c r="R3419">
        <v>210.9034551375</v>
      </c>
      <c r="S3419">
        <v>4900</v>
      </c>
      <c r="T3419">
        <v>150</v>
      </c>
      <c r="U3419">
        <v>150</v>
      </c>
      <c r="V3419">
        <v>7750</v>
      </c>
      <c r="W3419">
        <v>1210</v>
      </c>
      <c r="X3419">
        <v>2248.937829456494</v>
      </c>
      <c r="Y3419">
        <v>10447</v>
      </c>
      <c r="Z3419">
        <v>11.936807999999999</v>
      </c>
      <c r="AA3419">
        <v>65487.908662617469</v>
      </c>
      <c r="AB3419">
        <v>136</v>
      </c>
      <c r="AC3419">
        <v>790.65</v>
      </c>
      <c r="AD3419">
        <v>3585.7938559509998</v>
      </c>
      <c r="AE3419">
        <v>5733.8220000000001</v>
      </c>
      <c r="AF3419">
        <v>3564.6619627081009</v>
      </c>
      <c r="AG3419">
        <v>34749</v>
      </c>
      <c r="AH3419">
        <v>3600.1628467998798</v>
      </c>
      <c r="AI3419">
        <v>325</v>
      </c>
      <c r="AJ3419">
        <v>5585</v>
      </c>
      <c r="AK3419">
        <v>227</v>
      </c>
      <c r="AL3419">
        <v>165836.09375</v>
      </c>
      <c r="AM3419">
        <v>140145.609375</v>
      </c>
      <c r="AN3419">
        <v>25690.49609375</v>
      </c>
      <c r="AO3419" s="5" t="s">
        <v>1483</v>
      </c>
    </row>
    <row r="3420" spans="1:41" ht="15" x14ac:dyDescent="0.25">
      <c r="A3420">
        <v>2023</v>
      </c>
      <c r="B3420" s="5" t="s">
        <v>1808</v>
      </c>
      <c r="C3420" s="5" t="s">
        <v>363</v>
      </c>
      <c r="D3420" s="5" t="s">
        <v>91</v>
      </c>
      <c r="E3420" s="5" t="s">
        <v>27</v>
      </c>
      <c r="F3420" s="5" t="s">
        <v>27</v>
      </c>
      <c r="G3420" s="5" t="s">
        <v>94</v>
      </c>
      <c r="H3420" s="5" t="s">
        <v>319</v>
      </c>
      <c r="I3420">
        <v>536.28235449169199</v>
      </c>
      <c r="J3420">
        <v>2802.9374927016711</v>
      </c>
      <c r="K3420">
        <v>41.252488807053233</v>
      </c>
      <c r="L3420">
        <v>295.98660719060695</v>
      </c>
      <c r="M3420">
        <v>6183.6191581497569</v>
      </c>
      <c r="N3420">
        <v>1620.1914978970158</v>
      </c>
      <c r="O3420">
        <v>686.34702805497523</v>
      </c>
      <c r="P3420">
        <v>3737.6198696298475</v>
      </c>
      <c r="Q3420">
        <v>885.56202065991079</v>
      </c>
      <c r="R3420">
        <v>214.91055691374044</v>
      </c>
      <c r="S3420">
        <v>4537.7737687758554</v>
      </c>
      <c r="T3420">
        <v>154.69683302644961</v>
      </c>
      <c r="U3420">
        <v>154.69683302644961</v>
      </c>
      <c r="V3420">
        <v>356.83402818101047</v>
      </c>
      <c r="W3420">
        <v>1247.8877864133603</v>
      </c>
      <c r="X3420">
        <v>3502.0229775885682</v>
      </c>
      <c r="Y3420">
        <v>17262.605159050432</v>
      </c>
      <c r="Z3420">
        <v>2586.4444179757429</v>
      </c>
      <c r="AA3420">
        <v>34091.894418071781</v>
      </c>
      <c r="AB3420"/>
      <c r="AC3420">
        <v>928.02630132567128</v>
      </c>
      <c r="AD3420">
        <v>3580.0972514332366</v>
      </c>
      <c r="AE3420">
        <v>6323.4095516691768</v>
      </c>
      <c r="AF3420">
        <v>4823.6308371839823</v>
      </c>
      <c r="AG3420">
        <v>25063.292949555158</v>
      </c>
      <c r="AH3420">
        <v>6246.919127358572</v>
      </c>
      <c r="AI3420">
        <v>469.24706018023051</v>
      </c>
      <c r="AJ3420">
        <v>23720.181064055607</v>
      </c>
      <c r="AK3420">
        <v>222.76343955808744</v>
      </c>
      <c r="AL3420">
        <v>152277.125</v>
      </c>
      <c r="AM3420">
        <v>125404.5</v>
      </c>
      <c r="AN3420">
        <v>26872.626953125</v>
      </c>
      <c r="AO3420" s="5" t="s">
        <v>3738</v>
      </c>
    </row>
    <row r="3421" spans="1:41" ht="15" x14ac:dyDescent="0.25">
      <c r="A3421">
        <v>2023</v>
      </c>
      <c r="B3421" s="5" t="s">
        <v>1806</v>
      </c>
      <c r="C3421" s="5" t="s">
        <v>363</v>
      </c>
      <c r="D3421" s="5" t="s">
        <v>91</v>
      </c>
      <c r="E3421" s="5" t="s">
        <v>27</v>
      </c>
      <c r="F3421" s="5" t="s">
        <v>27</v>
      </c>
      <c r="G3421" s="5" t="s">
        <v>94</v>
      </c>
      <c r="H3421" s="5" t="s">
        <v>319</v>
      </c>
      <c r="I3421">
        <v>824.86556309197317</v>
      </c>
      <c r="J3421">
        <v>2624.5722462017329</v>
      </c>
      <c r="K3421">
        <v>42.850159121660944</v>
      </c>
      <c r="L3421">
        <v>278.52603429079613</v>
      </c>
      <c r="M3421">
        <v>2608.5034365311103</v>
      </c>
      <c r="N3421">
        <v>593.90320542622067</v>
      </c>
      <c r="O3421">
        <v>642.7523868249142</v>
      </c>
      <c r="P3421">
        <v>3076.9628011286686</v>
      </c>
      <c r="Q3421">
        <v>1047.7667345729633</v>
      </c>
      <c r="R3421">
        <v>467.63878405037849</v>
      </c>
      <c r="S3421">
        <v>6856.0254594657517</v>
      </c>
      <c r="T3421">
        <v>910.5658813352951</v>
      </c>
      <c r="U3421">
        <v>193.95752174207377</v>
      </c>
      <c r="V3421">
        <v>4258.2345627150562</v>
      </c>
      <c r="W3421">
        <v>845.21938867476217</v>
      </c>
      <c r="X3421">
        <v>1643.2821650358594</v>
      </c>
      <c r="Y3421">
        <v>5290.9233975470852</v>
      </c>
      <c r="Z3421">
        <v>1691.5100313275659</v>
      </c>
      <c r="AA3421">
        <v>32184.937568180165</v>
      </c>
      <c r="AB3421">
        <v>176.75690637685142</v>
      </c>
      <c r="AC3421">
        <v>461.91345645219576</v>
      </c>
      <c r="AD3421">
        <v>4188.6030541423579</v>
      </c>
      <c r="AE3421">
        <v>5085.778260752134</v>
      </c>
      <c r="AF3421">
        <v>5784.7714814242281</v>
      </c>
      <c r="AG3421">
        <v>27832.203108551934</v>
      </c>
      <c r="AH3421">
        <v>4207.900534120904</v>
      </c>
      <c r="AI3421">
        <v>208.89452571809713</v>
      </c>
      <c r="AJ3421">
        <v>6826.9641369994215</v>
      </c>
      <c r="AK3421">
        <v>412.43278154598659</v>
      </c>
      <c r="AL3421">
        <v>121269.2109375</v>
      </c>
      <c r="AM3421">
        <v>98525.421875</v>
      </c>
      <c r="AN3421">
        <v>22743.787109375</v>
      </c>
      <c r="AO3421" s="5" t="s">
        <v>3736</v>
      </c>
    </row>
    <row r="3422" spans="1:41" ht="15" x14ac:dyDescent="0.25">
      <c r="A3422">
        <v>2023</v>
      </c>
      <c r="B3422" s="5" t="s">
        <v>1807</v>
      </c>
      <c r="C3422" s="5" t="s">
        <v>363</v>
      </c>
      <c r="D3422" s="5" t="s">
        <v>91</v>
      </c>
      <c r="E3422" s="5" t="s">
        <v>27</v>
      </c>
      <c r="F3422" s="5" t="s">
        <v>27</v>
      </c>
      <c r="G3422" s="5" t="s">
        <v>94</v>
      </c>
      <c r="H3422" s="5" t="s">
        <v>319</v>
      </c>
      <c r="I3422">
        <v>972.93242104627507</v>
      </c>
      <c r="J3422">
        <v>2484.1255405133293</v>
      </c>
      <c r="K3422">
        <v>42.301409610707616</v>
      </c>
      <c r="L3422">
        <v>335.23867116485781</v>
      </c>
      <c r="M3422">
        <v>2639.4757678031215</v>
      </c>
      <c r="N3422">
        <v>597.50741075124506</v>
      </c>
      <c r="O3422">
        <v>594.92702476499176</v>
      </c>
      <c r="P3422">
        <v>5171.9818460531669</v>
      </c>
      <c r="Q3422">
        <v>1038.8459487340597</v>
      </c>
      <c r="R3422">
        <v>400.5917250569629</v>
      </c>
      <c r="S3422">
        <v>6768.2255377132178</v>
      </c>
      <c r="T3422">
        <v>211.50704805353806</v>
      </c>
      <c r="U3422">
        <v>158.63028604015355</v>
      </c>
      <c r="V3422">
        <v>1538.7137745894895</v>
      </c>
      <c r="W3422">
        <v>1279.6176407239052</v>
      </c>
      <c r="X3422">
        <v>3141.0836825331485</v>
      </c>
      <c r="Y3422">
        <v>14086.369400365635</v>
      </c>
      <c r="Z3422">
        <v>136.42204599453206</v>
      </c>
      <c r="AA3422">
        <v>34407.412777108242</v>
      </c>
      <c r="AB3422"/>
      <c r="AC3422">
        <v>462.88317466516804</v>
      </c>
      <c r="AD3422">
        <v>4152.9408885312205</v>
      </c>
      <c r="AE3422">
        <v>8837.927756441115</v>
      </c>
      <c r="AF3422">
        <v>4887.5371267595756</v>
      </c>
      <c r="AG3422">
        <v>51038.765765799268</v>
      </c>
      <c r="AH3422">
        <v>7122.9866619251643</v>
      </c>
      <c r="AI3422">
        <v>481.17853432179908</v>
      </c>
      <c r="AJ3422">
        <v>6111.7899960405584</v>
      </c>
      <c r="AK3422">
        <v>653.0466611876551</v>
      </c>
      <c r="AL3422">
        <v>159754.96875</v>
      </c>
      <c r="AM3422">
        <v>132667.6875</v>
      </c>
      <c r="AN3422">
        <v>27087.2890625</v>
      </c>
      <c r="AO3422" s="5" t="s">
        <v>3737</v>
      </c>
    </row>
    <row r="3423" spans="1:41" ht="15" x14ac:dyDescent="0.25">
      <c r="A3423">
        <v>2023</v>
      </c>
      <c r="B3423" s="5" t="s">
        <v>1808</v>
      </c>
      <c r="C3423" s="5" t="s">
        <v>363</v>
      </c>
      <c r="D3423" s="5" t="s">
        <v>91</v>
      </c>
      <c r="E3423" s="5" t="s">
        <v>27</v>
      </c>
      <c r="F3423" s="5" t="s">
        <v>27</v>
      </c>
      <c r="G3423" s="5" t="s">
        <v>97</v>
      </c>
      <c r="H3423" s="5" t="s">
        <v>319</v>
      </c>
      <c r="I3423">
        <v>609.26287812117812</v>
      </c>
      <c r="J3423">
        <v>3125</v>
      </c>
      <c r="K3423">
        <v>47.970998495225558</v>
      </c>
      <c r="L3423">
        <v>341.87439999999998</v>
      </c>
      <c r="M3423">
        <v>7045.1531249999962</v>
      </c>
      <c r="N3423">
        <v>1823.9221496419379</v>
      </c>
      <c r="O3423">
        <v>665.50847999999996</v>
      </c>
      <c r="P3423">
        <v>4246.2576290655506</v>
      </c>
      <c r="Q3423">
        <v>978.29270018862758</v>
      </c>
      <c r="R3423">
        <v>249.3116541838925</v>
      </c>
      <c r="S3423">
        <v>5069.028715534102</v>
      </c>
      <c r="T3423">
        <v>166.4767369352669</v>
      </c>
      <c r="U3423">
        <v>174.0258786488659</v>
      </c>
      <c r="V3423">
        <v>401</v>
      </c>
      <c r="W3423">
        <v>1396.7349704744049</v>
      </c>
      <c r="X3423">
        <v>3900.5875460746988</v>
      </c>
      <c r="Y3423">
        <v>20168.98</v>
      </c>
      <c r="Z3423">
        <v>2852.515179972464</v>
      </c>
      <c r="AA3423">
        <v>38840.914949633487</v>
      </c>
      <c r="AB3423">
        <v>170</v>
      </c>
      <c r="AC3423">
        <v>1035.0434600000001</v>
      </c>
      <c r="AD3423">
        <v>4008.978181263903</v>
      </c>
      <c r="AE3423">
        <v>7131.420130527933</v>
      </c>
      <c r="AF3423">
        <v>5480.0594915011498</v>
      </c>
      <c r="AG3423">
        <v>30043.273178581148</v>
      </c>
      <c r="AH3423">
        <v>7237.3946199251604</v>
      </c>
      <c r="AI3423">
        <v>522.6519787804225</v>
      </c>
      <c r="AJ3423">
        <v>27026.324494893659</v>
      </c>
      <c r="AK3423">
        <v>274.81232075757981</v>
      </c>
      <c r="AL3423">
        <v>175032.78125</v>
      </c>
      <c r="AM3423">
        <v>144527.484375</v>
      </c>
      <c r="AN3423">
        <v>30505.298828125</v>
      </c>
      <c r="AO3423" s="5" t="s">
        <v>3741</v>
      </c>
    </row>
    <row r="3424" spans="1:41" ht="15" x14ac:dyDescent="0.25">
      <c r="A3424">
        <v>2023</v>
      </c>
      <c r="B3424" s="5" t="s">
        <v>1806</v>
      </c>
      <c r="C3424" s="5" t="s">
        <v>363</v>
      </c>
      <c r="D3424" s="5" t="s">
        <v>91</v>
      </c>
      <c r="E3424" s="5" t="s">
        <v>27</v>
      </c>
      <c r="F3424" s="5" t="s">
        <v>27</v>
      </c>
      <c r="G3424" s="5" t="s">
        <v>97</v>
      </c>
      <c r="H3424" s="5" t="s">
        <v>319</v>
      </c>
      <c r="I3424">
        <v>924</v>
      </c>
      <c r="J3424">
        <v>2503.9</v>
      </c>
      <c r="K3424">
        <v>51</v>
      </c>
      <c r="L3424">
        <v>316.93854919863691</v>
      </c>
      <c r="M3424">
        <v>2982.8749999999982</v>
      </c>
      <c r="N3424">
        <v>709.67887130245992</v>
      </c>
      <c r="O3424">
        <v>768</v>
      </c>
      <c r="P3424">
        <v>3558.779700000001</v>
      </c>
      <c r="Q3424">
        <v>1229.8838229927719</v>
      </c>
      <c r="R3424">
        <v>538.14689099956161</v>
      </c>
      <c r="S3424">
        <v>7993</v>
      </c>
      <c r="T3424">
        <v>1061.5</v>
      </c>
      <c r="U3424">
        <v>150</v>
      </c>
      <c r="V3424">
        <v>4964.2303055419688</v>
      </c>
      <c r="W3424">
        <v>945.69496657675836</v>
      </c>
      <c r="X3424">
        <v>2061.5408322807261</v>
      </c>
      <c r="Y3424">
        <v>7515</v>
      </c>
      <c r="Z3424">
        <v>1985.459226766995</v>
      </c>
      <c r="AA3424">
        <v>37371.965008118059</v>
      </c>
      <c r="AB3424">
        <v>165</v>
      </c>
      <c r="AC3424">
        <v>551.95878000000005</v>
      </c>
      <c r="AD3424">
        <v>4916.6431489422994</v>
      </c>
      <c r="AE3424">
        <v>5962.4319047540002</v>
      </c>
      <c r="AF3424">
        <v>6582.5698679716897</v>
      </c>
      <c r="AG3424">
        <v>32597.755374051791</v>
      </c>
      <c r="AH3424">
        <v>4811.81704801875</v>
      </c>
      <c r="AI3424">
        <v>233.04305088135069</v>
      </c>
      <c r="AJ3424">
        <v>7961.0131370202052</v>
      </c>
      <c r="AK3424">
        <v>654</v>
      </c>
      <c r="AL3424">
        <v>142067.84375</v>
      </c>
      <c r="AM3424">
        <v>115423.71875</v>
      </c>
      <c r="AN3424">
        <v>26644.11328125</v>
      </c>
      <c r="AO3424" s="5" t="s">
        <v>3740</v>
      </c>
    </row>
    <row r="3425" spans="1:41" ht="15" x14ac:dyDescent="0.25">
      <c r="A3425">
        <v>2023</v>
      </c>
      <c r="B3425" s="5" t="s">
        <v>1807</v>
      </c>
      <c r="C3425" s="5" t="s">
        <v>363</v>
      </c>
      <c r="D3425" s="5" t="s">
        <v>91</v>
      </c>
      <c r="E3425" s="5" t="s">
        <v>27</v>
      </c>
      <c r="F3425" s="5" t="s">
        <v>27</v>
      </c>
      <c r="G3425" s="5" t="s">
        <v>97</v>
      </c>
      <c r="H3425" s="5" t="s">
        <v>319</v>
      </c>
      <c r="I3425">
        <v>938.4</v>
      </c>
      <c r="J3425">
        <v>2879.6</v>
      </c>
      <c r="K3425">
        <v>49.1702734576062</v>
      </c>
      <c r="L3425">
        <v>384.77460000000002</v>
      </c>
      <c r="M3425">
        <v>2995.0499999999979</v>
      </c>
      <c r="N3425">
        <v>705</v>
      </c>
      <c r="O3425">
        <v>668</v>
      </c>
      <c r="P3425">
        <v>5931.0300510914722</v>
      </c>
      <c r="Q3425">
        <v>1371.889867028628</v>
      </c>
      <c r="R3425">
        <v>479.01443416466202</v>
      </c>
      <c r="S3425">
        <v>8938.052888658025</v>
      </c>
      <c r="T3425">
        <v>265.4043513610992</v>
      </c>
      <c r="U3425">
        <v>177.50639622184329</v>
      </c>
      <c r="V3425">
        <v>1738</v>
      </c>
      <c r="W3425">
        <v>1417.7078510127419</v>
      </c>
      <c r="X3425">
        <v>3875.4280718772538</v>
      </c>
      <c r="Y3425">
        <v>17301</v>
      </c>
      <c r="Z3425">
        <v>180.21299999999999</v>
      </c>
      <c r="AA3425">
        <v>39634.182073567346</v>
      </c>
      <c r="AB3425">
        <v>170</v>
      </c>
      <c r="AC3425">
        <v>541.79999999999995</v>
      </c>
      <c r="AD3425">
        <v>5484.3333896500108</v>
      </c>
      <c r="AE3425">
        <v>9791.6746129740332</v>
      </c>
      <c r="AF3425">
        <v>5609.9158976196168</v>
      </c>
      <c r="AG3425">
        <v>60878</v>
      </c>
      <c r="AH3425">
        <v>9336.019498195772</v>
      </c>
      <c r="AI3425">
        <v>533.105018356031</v>
      </c>
      <c r="AJ3425">
        <v>7961.0131370202052</v>
      </c>
      <c r="AK3425">
        <v>878.17220809661774</v>
      </c>
      <c r="AL3425">
        <v>191113.453125</v>
      </c>
      <c r="AM3425">
        <v>156503.015625</v>
      </c>
      <c r="AN3425">
        <v>34610.4453125</v>
      </c>
      <c r="AO3425" s="5" t="s">
        <v>3739</v>
      </c>
    </row>
    <row r="3426" spans="1:41" ht="15" x14ac:dyDescent="0.25">
      <c r="A3426">
        <v>2023</v>
      </c>
      <c r="B3426" s="5" t="s">
        <v>803</v>
      </c>
      <c r="C3426" s="5" t="s">
        <v>363</v>
      </c>
      <c r="D3426" s="5" t="s">
        <v>91</v>
      </c>
      <c r="E3426" s="5" t="s">
        <v>27</v>
      </c>
      <c r="F3426" s="5" t="s">
        <v>27</v>
      </c>
      <c r="G3426" s="5" t="s">
        <v>97</v>
      </c>
      <c r="H3426" s="5" t="s">
        <v>319</v>
      </c>
      <c r="I3426">
        <v>577.11935470892513</v>
      </c>
      <c r="J3426">
        <v>229.96236601370879</v>
      </c>
      <c r="K3426">
        <v>0</v>
      </c>
      <c r="L3426">
        <v>400.06919944353609</v>
      </c>
      <c r="M3426">
        <v>9825.7671080784003</v>
      </c>
      <c r="N3426">
        <v>1796.80282210513</v>
      </c>
      <c r="O3426">
        <v>582.60299999999995</v>
      </c>
      <c r="P3426">
        <v>2463</v>
      </c>
      <c r="Q3426">
        <v>982.31617499999993</v>
      </c>
      <c r="R3426">
        <v>235.71815699915899</v>
      </c>
      <c r="S3426">
        <v>5426.6870137628239</v>
      </c>
      <c r="T3426">
        <v>157.65150751499999</v>
      </c>
      <c r="U3426">
        <v>160.016280127725</v>
      </c>
      <c r="V3426">
        <v>8795</v>
      </c>
      <c r="W3426">
        <v>1370.6918257844991</v>
      </c>
      <c r="X3426">
        <v>2583.3226521309539</v>
      </c>
      <c r="Y3426">
        <v>11932</v>
      </c>
      <c r="Z3426">
        <v>13.482335060020439</v>
      </c>
      <c r="AA3426">
        <v>80225.353948704142</v>
      </c>
      <c r="AB3426">
        <v>136</v>
      </c>
      <c r="AC3426">
        <v>895.90685999999994</v>
      </c>
      <c r="AD3426">
        <v>4050.067172236837</v>
      </c>
      <c r="AE3426">
        <v>6457.2148551491473</v>
      </c>
      <c r="AF3426">
        <v>4074.6041648784399</v>
      </c>
      <c r="AG3426">
        <v>40344</v>
      </c>
      <c r="AH3426">
        <v>4206.9307432386504</v>
      </c>
      <c r="AI3426">
        <v>366.00278626080001</v>
      </c>
      <c r="AJ3426">
        <v>6415.4094538212285</v>
      </c>
      <c r="AK3426">
        <v>255.638869172928</v>
      </c>
      <c r="AL3426">
        <v>194959.34375</v>
      </c>
      <c r="AM3426">
        <v>165997.96875</v>
      </c>
      <c r="AN3426">
        <v>28961.361328125</v>
      </c>
      <c r="AO3426" s="5" t="s">
        <v>1484</v>
      </c>
    </row>
    <row r="3427" spans="1:41" ht="15" x14ac:dyDescent="0.25">
      <c r="A3427">
        <v>2023</v>
      </c>
      <c r="B3427" s="5" t="s">
        <v>1808</v>
      </c>
      <c r="C3427" s="5" t="s">
        <v>363</v>
      </c>
      <c r="D3427" s="5" t="s">
        <v>91</v>
      </c>
      <c r="E3427" s="5" t="s">
        <v>453</v>
      </c>
      <c r="F3427" s="5" t="s">
        <v>453</v>
      </c>
      <c r="G3427" s="5" t="s">
        <v>97</v>
      </c>
      <c r="H3427" s="5" t="s">
        <v>319</v>
      </c>
      <c r="I3427">
        <v>2400</v>
      </c>
      <c r="J3427">
        <v>4071.48</v>
      </c>
      <c r="K3427">
        <v>0</v>
      </c>
      <c r="L3427">
        <v>317</v>
      </c>
      <c r="M3427">
        <v>3732.7871986484361</v>
      </c>
      <c r="N3427">
        <v>58.04971832087643</v>
      </c>
      <c r="O3427">
        <v>0</v>
      </c>
      <c r="P3427">
        <v>644.41265955124618</v>
      </c>
      <c r="Q3427">
        <v>37.858930741728003</v>
      </c>
      <c r="R3427">
        <v>242.0428982404122</v>
      </c>
      <c r="S3427">
        <v>4787.1215958315579</v>
      </c>
      <c r="T3427">
        <v>112.6492586595306</v>
      </c>
      <c r="U3427"/>
      <c r="V3427">
        <v>171</v>
      </c>
      <c r="W3427">
        <v>1326.6347361342041</v>
      </c>
      <c r="X3427">
        <v>3009.4475831860168</v>
      </c>
      <c r="Y3427">
        <v>2113.4289600000002</v>
      </c>
      <c r="Z3427">
        <v>860.68861512086789</v>
      </c>
      <c r="AA3427">
        <v>17024.720957413188</v>
      </c>
      <c r="AB3427">
        <v>0</v>
      </c>
      <c r="AC3427">
        <v>55</v>
      </c>
      <c r="AD3427">
        <v>2317.38738379196</v>
      </c>
      <c r="AE3427">
        <v>1478.083321816046</v>
      </c>
      <c r="AF3427">
        <v>3659.1542627096342</v>
      </c>
      <c r="AG3427">
        <v>37549.019111733862</v>
      </c>
      <c r="AH3427">
        <v>3788.5183521103081</v>
      </c>
      <c r="AI3427">
        <v>1679.3784461032469</v>
      </c>
      <c r="AJ3427">
        <v>6656.9891179597307</v>
      </c>
      <c r="AK3427"/>
      <c r="AL3427">
        <v>98092.8515625</v>
      </c>
      <c r="AM3427">
        <v>77338.9296875</v>
      </c>
      <c r="AN3427">
        <v>20753.92578125</v>
      </c>
      <c r="AO3427" s="5" t="s">
        <v>3744</v>
      </c>
    </row>
    <row r="3428" spans="1:41" ht="15" x14ac:dyDescent="0.25">
      <c r="A3428">
        <v>2023</v>
      </c>
      <c r="B3428" s="5" t="s">
        <v>1806</v>
      </c>
      <c r="C3428" s="5" t="s">
        <v>363</v>
      </c>
      <c r="D3428" s="5" t="s">
        <v>91</v>
      </c>
      <c r="E3428" s="5" t="s">
        <v>453</v>
      </c>
      <c r="F3428" s="5" t="s">
        <v>453</v>
      </c>
      <c r="G3428" s="5" t="s">
        <v>97</v>
      </c>
      <c r="H3428" s="5" t="s">
        <v>319</v>
      </c>
      <c r="I3428">
        <v>2352.508247345726</v>
      </c>
      <c r="J3428">
        <v>4217</v>
      </c>
      <c r="K3428">
        <v>261</v>
      </c>
      <c r="L3428">
        <v>326</v>
      </c>
      <c r="M3428">
        <v>1102.4999999999991</v>
      </c>
      <c r="N3428">
        <v>89.605918093744961</v>
      </c>
      <c r="O3428">
        <v>0</v>
      </c>
      <c r="P3428">
        <v>550</v>
      </c>
      <c r="Q3428">
        <v>66</v>
      </c>
      <c r="R3428">
        <v>800.68541214250263</v>
      </c>
      <c r="S3428">
        <v>6244</v>
      </c>
      <c r="T3428">
        <v>0</v>
      </c>
      <c r="U3428"/>
      <c r="V3428">
        <v>125</v>
      </c>
      <c r="W3428">
        <v>1102.4960000000001</v>
      </c>
      <c r="X3428">
        <v>1123.2686074543731</v>
      </c>
      <c r="Y3428">
        <v>2960</v>
      </c>
      <c r="Z3428">
        <v>994.5</v>
      </c>
      <c r="AA3428">
        <v>18194.681184676399</v>
      </c>
      <c r="AB3428">
        <v>0</v>
      </c>
      <c r="AC3428">
        <v>200.97327343882819</v>
      </c>
      <c r="AD3428">
        <v>2325.5722094497082</v>
      </c>
      <c r="AE3428">
        <v>1218.4028975099179</v>
      </c>
      <c r="AF3428">
        <v>6221.7475196532396</v>
      </c>
      <c r="AG3428">
        <v>29677.261987977148</v>
      </c>
      <c r="AH3428">
        <v>4317.4466549375002</v>
      </c>
      <c r="AI3428">
        <v>0</v>
      </c>
      <c r="AJ3428">
        <v>5482.05</v>
      </c>
      <c r="AK3428"/>
      <c r="AL3428">
        <v>89952.6953125</v>
      </c>
      <c r="AM3428">
        <v>73476.4140625</v>
      </c>
      <c r="AN3428">
        <v>16476.283203125</v>
      </c>
      <c r="AO3428" s="5" t="s">
        <v>3743</v>
      </c>
    </row>
    <row r="3429" spans="1:41" ht="15" x14ac:dyDescent="0.25">
      <c r="A3429">
        <v>2023</v>
      </c>
      <c r="B3429" s="5" t="s">
        <v>803</v>
      </c>
      <c r="C3429" s="5" t="s">
        <v>363</v>
      </c>
      <c r="D3429" s="5" t="s">
        <v>91</v>
      </c>
      <c r="E3429" s="5" t="s">
        <v>453</v>
      </c>
      <c r="F3429" s="5" t="s">
        <v>453</v>
      </c>
      <c r="G3429" s="5" t="s">
        <v>97</v>
      </c>
      <c r="H3429" s="5" t="s">
        <v>319</v>
      </c>
      <c r="I3429">
        <v>3200</v>
      </c>
      <c r="J3429">
        <v>3478</v>
      </c>
      <c r="K3429">
        <v>126.98446220036</v>
      </c>
      <c r="L3429">
        <v>317</v>
      </c>
      <c r="M3429">
        <v>3378.487257792</v>
      </c>
      <c r="N3429">
        <v>56.326107276022888</v>
      </c>
      <c r="O3429">
        <v>0</v>
      </c>
      <c r="P3429">
        <v>643</v>
      </c>
      <c r="Q3429">
        <v>90.898709159857077</v>
      </c>
      <c r="R3429">
        <v>306.12681598780449</v>
      </c>
      <c r="S3429">
        <v>4495.3911963001283</v>
      </c>
      <c r="T3429">
        <v>0</v>
      </c>
      <c r="U3429"/>
      <c r="V3429">
        <v>138</v>
      </c>
      <c r="W3429">
        <v>1696.5821104058659</v>
      </c>
      <c r="X3429">
        <v>2242.1571478834098</v>
      </c>
      <c r="Y3429">
        <v>2158.0100000000002</v>
      </c>
      <c r="Z3429">
        <v>873.16042260584402</v>
      </c>
      <c r="AA3429">
        <v>19361.220652161799</v>
      </c>
      <c r="AB3429"/>
      <c r="AC3429">
        <v>0</v>
      </c>
      <c r="AD3429">
        <v>2341.1396430645109</v>
      </c>
      <c r="AE3429">
        <v>1038.2</v>
      </c>
      <c r="AF3429">
        <v>3327.893050350986</v>
      </c>
      <c r="AG3429">
        <v>35842</v>
      </c>
      <c r="AH3429">
        <v>3107.4849849854941</v>
      </c>
      <c r="AI3429">
        <v>1646.449456963968</v>
      </c>
      <c r="AJ3429">
        <v>7763.4495190910393</v>
      </c>
      <c r="AK3429"/>
      <c r="AL3429">
        <v>97627.96875</v>
      </c>
      <c r="AM3429">
        <v>78593.2890625</v>
      </c>
      <c r="AN3429">
        <v>19034.67578125</v>
      </c>
      <c r="AO3429" s="5" t="s">
        <v>1485</v>
      </c>
    </row>
    <row r="3430" spans="1:41" ht="15" x14ac:dyDescent="0.25">
      <c r="A3430">
        <v>2023</v>
      </c>
      <c r="B3430" s="5" t="s">
        <v>1807</v>
      </c>
      <c r="C3430" s="5" t="s">
        <v>363</v>
      </c>
      <c r="D3430" s="5" t="s">
        <v>91</v>
      </c>
      <c r="E3430" s="5" t="s">
        <v>453</v>
      </c>
      <c r="F3430" s="5" t="s">
        <v>453</v>
      </c>
      <c r="G3430" s="5" t="s">
        <v>97</v>
      </c>
      <c r="H3430" s="5" t="s">
        <v>319</v>
      </c>
      <c r="I3430">
        <v>2811.982514405438</v>
      </c>
      <c r="J3430">
        <v>3809.1185</v>
      </c>
      <c r="K3430">
        <v>0</v>
      </c>
      <c r="L3430">
        <v>326</v>
      </c>
      <c r="M3430">
        <v>5356.2637323773406</v>
      </c>
      <c r="N3430">
        <v>62</v>
      </c>
      <c r="O3430">
        <v>0</v>
      </c>
      <c r="P3430">
        <v>500</v>
      </c>
      <c r="Q3430">
        <v>48.879976734848583</v>
      </c>
      <c r="R3430">
        <v>335.10996971618869</v>
      </c>
      <c r="S3430">
        <v>5101.5214048552034</v>
      </c>
      <c r="T3430">
        <v>0</v>
      </c>
      <c r="U3430"/>
      <c r="V3430">
        <v>348</v>
      </c>
      <c r="W3430">
        <v>1536.197828976995</v>
      </c>
      <c r="X3430">
        <v>1194.9142968310391</v>
      </c>
      <c r="Y3430">
        <v>2445</v>
      </c>
      <c r="Z3430">
        <v>966.72400000000005</v>
      </c>
      <c r="AA3430">
        <v>18394.332578764752</v>
      </c>
      <c r="AB3430">
        <v>0</v>
      </c>
      <c r="AC3430">
        <v>201</v>
      </c>
      <c r="AD3430">
        <v>2327.8140159623208</v>
      </c>
      <c r="AE3430">
        <v>1464.574226252832</v>
      </c>
      <c r="AF3430">
        <v>3266.441068471072</v>
      </c>
      <c r="AG3430">
        <v>38346</v>
      </c>
      <c r="AH3430">
        <v>4872.8619777558042</v>
      </c>
      <c r="AI3430">
        <v>1294</v>
      </c>
      <c r="AJ3430">
        <v>8566.8238198443796</v>
      </c>
      <c r="AK3430"/>
      <c r="AL3430">
        <v>103575.5546875</v>
      </c>
      <c r="AM3430">
        <v>81891.9765625</v>
      </c>
      <c r="AN3430">
        <v>21683.57421875</v>
      </c>
      <c r="AO3430" s="5" t="s">
        <v>3742</v>
      </c>
    </row>
    <row r="3431" spans="1:41" ht="15" x14ac:dyDescent="0.25">
      <c r="A3431">
        <v>2023</v>
      </c>
      <c r="B3431" s="5" t="s">
        <v>1806</v>
      </c>
      <c r="C3431" s="5" t="s">
        <v>363</v>
      </c>
      <c r="D3431" s="5" t="s">
        <v>91</v>
      </c>
      <c r="E3431" s="5" t="s">
        <v>456</v>
      </c>
      <c r="F3431" s="5" t="s">
        <v>456</v>
      </c>
      <c r="G3431" s="5" t="s">
        <v>97</v>
      </c>
      <c r="H3431" s="5" t="s">
        <v>319</v>
      </c>
      <c r="I3431">
        <v>5442</v>
      </c>
      <c r="J3431"/>
      <c r="K3431">
        <v>741</v>
      </c>
      <c r="L3431">
        <v>3167</v>
      </c>
      <c r="M3431">
        <v>11976.82499999999</v>
      </c>
      <c r="N3431">
        <v>9121</v>
      </c>
      <c r="O3431"/>
      <c r="P3431">
        <v>13021.083508745</v>
      </c>
      <c r="Q3431"/>
      <c r="R3431">
        <v>9744.5691801605844</v>
      </c>
      <c r="S3431">
        <v>17387</v>
      </c>
      <c r="T3431">
        <v>12942.00169088393</v>
      </c>
      <c r="U3431">
        <v>1617</v>
      </c>
      <c r="V3431">
        <v>12731</v>
      </c>
      <c r="W3431">
        <v>4400</v>
      </c>
      <c r="X3431">
        <v>13481.364998964769</v>
      </c>
      <c r="Y3431">
        <v>58400</v>
      </c>
      <c r="Z3431">
        <v>11414.93452119283</v>
      </c>
      <c r="AA3431">
        <v>162012.50164761301</v>
      </c>
      <c r="AB3431">
        <v>569</v>
      </c>
      <c r="AC3431">
        <v>10916.50583</v>
      </c>
      <c r="AD3431">
        <v>19826.04974384727</v>
      </c>
      <c r="AE3431">
        <v>17300.859760689269</v>
      </c>
      <c r="AF3431">
        <v>28617.68664822985</v>
      </c>
      <c r="AG3431">
        <v>142013.65639693951</v>
      </c>
      <c r="AH3431">
        <v>17633.74217760827</v>
      </c>
      <c r="AI3431">
        <v>3970.1191973200521</v>
      </c>
      <c r="AJ3431">
        <v>46046.596323143109</v>
      </c>
      <c r="AK3431">
        <v>2251</v>
      </c>
      <c r="AL3431">
        <v>636744.5625</v>
      </c>
      <c r="AM3431">
        <v>531566.4375</v>
      </c>
      <c r="AN3431">
        <v>105178.09375</v>
      </c>
      <c r="AO3431" s="5" t="s">
        <v>3747</v>
      </c>
    </row>
    <row r="3432" spans="1:41" ht="15" x14ac:dyDescent="0.25">
      <c r="A3432">
        <v>2023</v>
      </c>
      <c r="B3432" s="5" t="s">
        <v>1808</v>
      </c>
      <c r="C3432" s="5" t="s">
        <v>363</v>
      </c>
      <c r="D3432" s="5" t="s">
        <v>91</v>
      </c>
      <c r="E3432" s="5" t="s">
        <v>456</v>
      </c>
      <c r="F3432" s="5" t="s">
        <v>456</v>
      </c>
      <c r="G3432" s="5" t="s">
        <v>97</v>
      </c>
      <c r="H3432" s="5" t="s">
        <v>319</v>
      </c>
      <c r="I3432"/>
      <c r="J3432"/>
      <c r="K3432">
        <v>983.73142646499116</v>
      </c>
      <c r="L3432">
        <v>4125.7299999999996</v>
      </c>
      <c r="M3432"/>
      <c r="N3432">
        <v>9803.2130241439136</v>
      </c>
      <c r="O3432"/>
      <c r="P3432">
        <v>16476.34405106564</v>
      </c>
      <c r="Q3432">
        <v>3614.9671871078531</v>
      </c>
      <c r="R3432"/>
      <c r="S3432">
        <v>18799.90905320278</v>
      </c>
      <c r="T3432">
        <v>11930.832813694131</v>
      </c>
      <c r="U3432">
        <v>1880.6396619320781</v>
      </c>
      <c r="V3432">
        <v>2719</v>
      </c>
      <c r="W3432">
        <v>1275.464860224851</v>
      </c>
      <c r="X3432">
        <v>12617.036349251821</v>
      </c>
      <c r="Y3432">
        <v>60289</v>
      </c>
      <c r="Z3432">
        <v>14822.37311511501</v>
      </c>
      <c r="AA3432">
        <v>173087.98783303061</v>
      </c>
      <c r="AB3432"/>
      <c r="AC3432">
        <v>12094.30775</v>
      </c>
      <c r="AD3432">
        <v>5553.9031037918758</v>
      </c>
      <c r="AE3432">
        <v>31787.77369454646</v>
      </c>
      <c r="AF3432">
        <v>31210.849060486431</v>
      </c>
      <c r="AG3432">
        <v>117523.775376559</v>
      </c>
      <c r="AH3432">
        <v>33982.899987085882</v>
      </c>
      <c r="AI3432">
        <v>4273.1106836553226</v>
      </c>
      <c r="AJ3432">
        <v>61439.29707756982</v>
      </c>
      <c r="AK3432">
        <v>2063.5097362811048</v>
      </c>
      <c r="AL3432">
        <v>632355.6875</v>
      </c>
      <c r="AM3432">
        <v>540875.25</v>
      </c>
      <c r="AN3432">
        <v>91480.390625</v>
      </c>
      <c r="AO3432" s="5" t="s">
        <v>3746</v>
      </c>
    </row>
    <row r="3433" spans="1:41" ht="15" x14ac:dyDescent="0.25">
      <c r="A3433">
        <v>2023</v>
      </c>
      <c r="B3433" s="5" t="s">
        <v>1807</v>
      </c>
      <c r="C3433" s="5" t="s">
        <v>363</v>
      </c>
      <c r="D3433" s="5" t="s">
        <v>91</v>
      </c>
      <c r="E3433" s="5" t="s">
        <v>456</v>
      </c>
      <c r="F3433" s="5" t="s">
        <v>456</v>
      </c>
      <c r="G3433" s="5" t="s">
        <v>97</v>
      </c>
      <c r="H3433" s="5" t="s">
        <v>319</v>
      </c>
      <c r="I3433">
        <v>8868.9000000000015</v>
      </c>
      <c r="J3433"/>
      <c r="K3433">
        <v>1223.424510181253</v>
      </c>
      <c r="L3433">
        <v>3167</v>
      </c>
      <c r="M3433">
        <v>23467.435018551569</v>
      </c>
      <c r="N3433">
        <v>8470</v>
      </c>
      <c r="O3433"/>
      <c r="P3433">
        <v>14069.32024050289</v>
      </c>
      <c r="Q3433">
        <v>4372.7219952605574</v>
      </c>
      <c r="R3433">
        <v>10056.61181595724</v>
      </c>
      <c r="S3433">
        <v>22920.400000000001</v>
      </c>
      <c r="T3433">
        <v>13122.59085281477</v>
      </c>
      <c r="U3433">
        <v>1918.252455170719</v>
      </c>
      <c r="V3433">
        <v>6394</v>
      </c>
      <c r="W3433"/>
      <c r="X3433">
        <v>14176.52017636756</v>
      </c>
      <c r="Y3433">
        <v>64928</v>
      </c>
      <c r="Z3433">
        <v>14887.829</v>
      </c>
      <c r="AA3433">
        <v>178691.0712294105</v>
      </c>
      <c r="AB3433">
        <v>831</v>
      </c>
      <c r="AC3433">
        <v>10323.799999999999</v>
      </c>
      <c r="AD3433">
        <v>24624.352498699442</v>
      </c>
      <c r="AE3433">
        <v>22503.767687896721</v>
      </c>
      <c r="AF3433">
        <v>33265.979887546673</v>
      </c>
      <c r="AG3433">
        <v>198026</v>
      </c>
      <c r="AH3433">
        <v>48451.145382140479</v>
      </c>
      <c r="AI3433">
        <v>3976.6119391216898</v>
      </c>
      <c r="AJ3433">
        <v>46060.902700124563</v>
      </c>
      <c r="AK3433">
        <v>3095.753514748681</v>
      </c>
      <c r="AL3433">
        <v>781893.375</v>
      </c>
      <c r="AM3433">
        <v>626004.125</v>
      </c>
      <c r="AN3433">
        <v>155889.21875</v>
      </c>
      <c r="AO3433" s="5" t="s">
        <v>3745</v>
      </c>
    </row>
    <row r="3434" spans="1:41" ht="15" x14ac:dyDescent="0.25">
      <c r="A3434">
        <v>2023</v>
      </c>
      <c r="B3434" s="5" t="s">
        <v>803</v>
      </c>
      <c r="C3434" s="5" t="s">
        <v>363</v>
      </c>
      <c r="D3434" s="5" t="s">
        <v>91</v>
      </c>
      <c r="E3434" s="5" t="s">
        <v>456</v>
      </c>
      <c r="F3434" s="5" t="s">
        <v>456</v>
      </c>
      <c r="G3434" s="5" t="s">
        <v>97</v>
      </c>
      <c r="H3434" s="5" t="s">
        <v>319</v>
      </c>
      <c r="I3434"/>
      <c r="J3434"/>
      <c r="K3434"/>
      <c r="L3434"/>
      <c r="M3434"/>
      <c r="N3434"/>
      <c r="O3434"/>
      <c r="P3434"/>
      <c r="Q3434"/>
      <c r="R3434"/>
      <c r="S3434"/>
      <c r="T3434"/>
      <c r="U3434"/>
      <c r="V3434"/>
      <c r="W3434"/>
      <c r="X3434"/>
      <c r="Y3434"/>
      <c r="Z3434"/>
      <c r="AA3434"/>
      <c r="AB3434"/>
      <c r="AC3434"/>
      <c r="AD3434"/>
      <c r="AE3434"/>
      <c r="AF3434">
        <v>34262.200417365442</v>
      </c>
      <c r="AG3434">
        <v>177590</v>
      </c>
      <c r="AH3434">
        <v>33266.875002304412</v>
      </c>
      <c r="AI3434"/>
      <c r="AJ3434"/>
      <c r="AK3434"/>
      <c r="AL3434">
        <v>245119.078125</v>
      </c>
      <c r="AM3434">
        <v>211852.203125</v>
      </c>
      <c r="AN3434">
        <v>33266.875</v>
      </c>
      <c r="AO3434" s="5" t="s">
        <v>1486</v>
      </c>
    </row>
    <row r="3435" spans="1:41" ht="15" x14ac:dyDescent="0.25">
      <c r="A3435">
        <v>2023</v>
      </c>
      <c r="B3435" s="5" t="s">
        <v>1806</v>
      </c>
      <c r="C3435" s="5" t="s">
        <v>363</v>
      </c>
      <c r="D3435" s="5" t="s">
        <v>91</v>
      </c>
      <c r="E3435" s="5" t="s">
        <v>457</v>
      </c>
      <c r="F3435" s="5" t="s">
        <v>457</v>
      </c>
      <c r="G3435" s="5" t="s">
        <v>97</v>
      </c>
      <c r="H3435" s="5" t="s">
        <v>319</v>
      </c>
      <c r="I3435"/>
      <c r="J3435"/>
      <c r="K3435">
        <v>65</v>
      </c>
      <c r="L3435"/>
      <c r="M3435">
        <v>0</v>
      </c>
      <c r="N3435">
        <v>320.02113604908919</v>
      </c>
      <c r="O3435">
        <v>0</v>
      </c>
      <c r="P3435">
        <v>0</v>
      </c>
      <c r="Q3435">
        <v>0</v>
      </c>
      <c r="R3435">
        <v>0</v>
      </c>
      <c r="S3435">
        <v>0</v>
      </c>
      <c r="T3435">
        <v>640.04227209817839</v>
      </c>
      <c r="U3435"/>
      <c r="V3435">
        <v>125</v>
      </c>
      <c r="W3435">
        <v>660</v>
      </c>
      <c r="X3435">
        <v>140.40857593179661</v>
      </c>
      <c r="Y3435">
        <v>0</v>
      </c>
      <c r="Z3435">
        <v>0</v>
      </c>
      <c r="AA3435">
        <v>0</v>
      </c>
      <c r="AB3435">
        <v>0</v>
      </c>
      <c r="AC3435">
        <v>0</v>
      </c>
      <c r="AD3435">
        <v>0</v>
      </c>
      <c r="AE3435">
        <v>624.43148497383265</v>
      </c>
      <c r="AF3435"/>
      <c r="AG3435">
        <v>0</v>
      </c>
      <c r="AH3435">
        <v>0</v>
      </c>
      <c r="AI3435">
        <v>0</v>
      </c>
      <c r="AJ3435">
        <v>0</v>
      </c>
      <c r="AK3435"/>
      <c r="AL3435">
        <v>2574.903564453125</v>
      </c>
      <c r="AM3435">
        <v>1069.45263671875</v>
      </c>
      <c r="AN3435">
        <v>1505.4508056640625</v>
      </c>
      <c r="AO3435" s="5" t="s">
        <v>3748</v>
      </c>
    </row>
    <row r="3436" spans="1:41" ht="15" x14ac:dyDescent="0.25">
      <c r="A3436">
        <v>2023</v>
      </c>
      <c r="B3436" s="5" t="s">
        <v>1807</v>
      </c>
      <c r="C3436" s="5" t="s">
        <v>363</v>
      </c>
      <c r="D3436" s="5" t="s">
        <v>91</v>
      </c>
      <c r="E3436" s="5" t="s">
        <v>457</v>
      </c>
      <c r="F3436" s="5" t="s">
        <v>457</v>
      </c>
      <c r="G3436" s="5" t="s">
        <v>97</v>
      </c>
      <c r="H3436" s="5" t="s">
        <v>319</v>
      </c>
      <c r="I3436">
        <v>0</v>
      </c>
      <c r="J3436"/>
      <c r="K3436"/>
      <c r="L3436">
        <v>0</v>
      </c>
      <c r="M3436">
        <v>0</v>
      </c>
      <c r="N3436">
        <v>250</v>
      </c>
      <c r="O3436">
        <v>0</v>
      </c>
      <c r="P3436">
        <v>0</v>
      </c>
      <c r="Q3436">
        <v>0</v>
      </c>
      <c r="R3436"/>
      <c r="S3436">
        <v>0</v>
      </c>
      <c r="T3436">
        <v>640.04227209817839</v>
      </c>
      <c r="U3436"/>
      <c r="V3436">
        <v>290</v>
      </c>
      <c r="W3436"/>
      <c r="X3436">
        <v>149.36428710387989</v>
      </c>
      <c r="Y3436">
        <v>0</v>
      </c>
      <c r="Z3436"/>
      <c r="AA3436">
        <v>0</v>
      </c>
      <c r="AB3436">
        <v>0</v>
      </c>
      <c r="AC3436"/>
      <c r="AD3436">
        <v>0</v>
      </c>
      <c r="AE3436">
        <v>100</v>
      </c>
      <c r="AF3436"/>
      <c r="AG3436">
        <v>0</v>
      </c>
      <c r="AH3436">
        <v>0</v>
      </c>
      <c r="AI3436">
        <v>0</v>
      </c>
      <c r="AJ3436">
        <v>0</v>
      </c>
      <c r="AK3436"/>
      <c r="AL3436">
        <v>1429.406494140625</v>
      </c>
      <c r="AM3436">
        <v>640</v>
      </c>
      <c r="AN3436">
        <v>789.40655517578125</v>
      </c>
      <c r="AO3436" s="5" t="s">
        <v>3750</v>
      </c>
    </row>
    <row r="3437" spans="1:41" ht="15" x14ac:dyDescent="0.25">
      <c r="A3437">
        <v>2023</v>
      </c>
      <c r="B3437" s="5" t="s">
        <v>1808</v>
      </c>
      <c r="C3437" s="5" t="s">
        <v>363</v>
      </c>
      <c r="D3437" s="5" t="s">
        <v>91</v>
      </c>
      <c r="E3437" s="5" t="s">
        <v>457</v>
      </c>
      <c r="F3437" s="5" t="s">
        <v>457</v>
      </c>
      <c r="G3437" s="5" t="s">
        <v>97</v>
      </c>
      <c r="H3437" s="5" t="s">
        <v>319</v>
      </c>
      <c r="I3437">
        <v>0</v>
      </c>
      <c r="J3437"/>
      <c r="K3437"/>
      <c r="L3437">
        <v>0</v>
      </c>
      <c r="M3437">
        <v>0</v>
      </c>
      <c r="N3437">
        <v>232.19887328350569</v>
      </c>
      <c r="O3437">
        <v>0</v>
      </c>
      <c r="P3437">
        <v>0</v>
      </c>
      <c r="Q3437">
        <v>0</v>
      </c>
      <c r="R3437">
        <v>218.83281358881811</v>
      </c>
      <c r="S3437">
        <v>0</v>
      </c>
      <c r="T3437">
        <v>0</v>
      </c>
      <c r="U3437"/>
      <c r="V3437">
        <v>96</v>
      </c>
      <c r="W3437">
        <v>0</v>
      </c>
      <c r="X3437">
        <v>270.6290110525706</v>
      </c>
      <c r="Y3437">
        <v>0</v>
      </c>
      <c r="Z3437">
        <v>0</v>
      </c>
      <c r="AA3437">
        <v>0</v>
      </c>
      <c r="AB3437">
        <v>0</v>
      </c>
      <c r="AC3437"/>
      <c r="AD3437"/>
      <c r="AE3437">
        <v>87.232062082909835</v>
      </c>
      <c r="AF3437"/>
      <c r="AG3437"/>
      <c r="AH3437">
        <v>0</v>
      </c>
      <c r="AI3437">
        <v>0</v>
      </c>
      <c r="AJ3437">
        <v>0</v>
      </c>
      <c r="AK3437"/>
      <c r="AL3437">
        <v>904.89276123046875</v>
      </c>
      <c r="AM3437">
        <v>634.26373291015625</v>
      </c>
      <c r="AN3437">
        <v>270.62899780273437</v>
      </c>
      <c r="AO3437" s="5" t="s">
        <v>3749</v>
      </c>
    </row>
    <row r="3438" spans="1:41" ht="15" x14ac:dyDescent="0.25">
      <c r="A3438">
        <v>2023</v>
      </c>
      <c r="B3438" s="5" t="s">
        <v>803</v>
      </c>
      <c r="C3438" s="5" t="s">
        <v>363</v>
      </c>
      <c r="D3438" s="5" t="s">
        <v>91</v>
      </c>
      <c r="E3438" s="5" t="s">
        <v>457</v>
      </c>
      <c r="F3438" s="5" t="s">
        <v>457</v>
      </c>
      <c r="G3438" s="5" t="s">
        <v>97</v>
      </c>
      <c r="H3438" s="5" t="s">
        <v>319</v>
      </c>
      <c r="I3438">
        <v>0</v>
      </c>
      <c r="J3438"/>
      <c r="K3438">
        <v>19.875828866143301</v>
      </c>
      <c r="L3438">
        <v>0</v>
      </c>
      <c r="M3438">
        <v>0</v>
      </c>
      <c r="N3438">
        <v>225.30442910409161</v>
      </c>
      <c r="O3438">
        <v>0</v>
      </c>
      <c r="P3438">
        <v>0</v>
      </c>
      <c r="Q3438">
        <v>7</v>
      </c>
      <c r="R3438">
        <v>204.4310182998515</v>
      </c>
      <c r="S3438">
        <v>0</v>
      </c>
      <c r="T3438">
        <v>0</v>
      </c>
      <c r="U3438"/>
      <c r="V3438">
        <v>319</v>
      </c>
      <c r="W3438">
        <v>0</v>
      </c>
      <c r="X3438">
        <v>351.36837451029339</v>
      </c>
      <c r="Y3438">
        <v>0</v>
      </c>
      <c r="Z3438"/>
      <c r="AA3438">
        <v>0</v>
      </c>
      <c r="AB3438"/>
      <c r="AC3438">
        <v>0</v>
      </c>
      <c r="AD3438"/>
      <c r="AE3438">
        <v>87.232062082909835</v>
      </c>
      <c r="AF3438">
        <v>0</v>
      </c>
      <c r="AG3438"/>
      <c r="AH3438"/>
      <c r="AI3438"/>
      <c r="AJ3438">
        <v>0</v>
      </c>
      <c r="AK3438"/>
      <c r="AL3438">
        <v>1214.211669921875</v>
      </c>
      <c r="AM3438">
        <v>842.967529296875</v>
      </c>
      <c r="AN3438">
        <v>371.24420166015625</v>
      </c>
      <c r="AO3438" s="5" t="s">
        <v>1487</v>
      </c>
    </row>
    <row r="3439" spans="1:41" ht="15" x14ac:dyDescent="0.25">
      <c r="A3439">
        <v>2023</v>
      </c>
      <c r="B3439" s="5" t="s">
        <v>1806</v>
      </c>
      <c r="C3439" s="5" t="s">
        <v>474</v>
      </c>
      <c r="D3439" s="5" t="s">
        <v>153</v>
      </c>
      <c r="E3439" s="5" t="s">
        <v>154</v>
      </c>
      <c r="F3439" s="5" t="s">
        <v>154</v>
      </c>
      <c r="G3439" s="5" t="s">
        <v>94</v>
      </c>
      <c r="H3439" s="5" t="s">
        <v>319</v>
      </c>
      <c r="I3439">
        <v>683.42915803930157</v>
      </c>
      <c r="J3439">
        <v>1558.615669261123</v>
      </c>
      <c r="K3439">
        <v>388.64545035195937</v>
      </c>
      <c r="L3439">
        <v>495.8049478764442</v>
      </c>
      <c r="M3439">
        <v>1209.1840696190679</v>
      </c>
      <c r="N3439">
        <v>481.9613764259127</v>
      </c>
      <c r="O3439">
        <v>1240.7941818624561</v>
      </c>
      <c r="P3439">
        <v>697.3058212119588</v>
      </c>
      <c r="Q3439">
        <v>120.49034410647818</v>
      </c>
      <c r="R3439">
        <v>941.25723731322557</v>
      </c>
      <c r="S3439">
        <v>175.3519050400661</v>
      </c>
      <c r="T3439">
        <v>1179.2671976378715</v>
      </c>
      <c r="U3439">
        <v>390.14271915849605</v>
      </c>
      <c r="V3439">
        <v>1669.4321719603954</v>
      </c>
      <c r="W3439">
        <v>733.19656200963311</v>
      </c>
      <c r="X3439">
        <v>2169.8516436536834</v>
      </c>
      <c r="Y3439">
        <v>2808.7068298522868</v>
      </c>
      <c r="Z3439">
        <v>682.94952489288903</v>
      </c>
      <c r="AA3439">
        <v>10795.032706551381</v>
      </c>
      <c r="AB3439">
        <v>177.40280451421893</v>
      </c>
      <c r="AC3439">
        <v>116.28394928499074</v>
      </c>
      <c r="AD3439">
        <v>943.55732107348786</v>
      </c>
      <c r="AE3439">
        <v>1655.858281760959</v>
      </c>
      <c r="AF3439">
        <v>2067.459848253945</v>
      </c>
      <c r="AG3439">
        <v>11877.987665655215</v>
      </c>
      <c r="AH3439">
        <v>1735.6593050548697</v>
      </c>
      <c r="AI3439">
        <v>222.52259294558095</v>
      </c>
      <c r="AJ3439">
        <v>794.48582313522718</v>
      </c>
      <c r="AK3439">
        <v>323.01666717906915</v>
      </c>
      <c r="AL3439">
        <v>48335.65234375</v>
      </c>
      <c r="AM3439">
        <v>37837.19921875</v>
      </c>
      <c r="AN3439">
        <v>10498.44921875</v>
      </c>
      <c r="AO3439" s="5" t="s">
        <v>3752</v>
      </c>
    </row>
    <row r="3440" spans="1:41" ht="15" x14ac:dyDescent="0.25">
      <c r="A3440">
        <v>2023</v>
      </c>
      <c r="B3440" s="5" t="s">
        <v>1808</v>
      </c>
      <c r="C3440" s="5" t="s">
        <v>474</v>
      </c>
      <c r="D3440" s="5" t="s">
        <v>153</v>
      </c>
      <c r="E3440" s="5" t="s">
        <v>154</v>
      </c>
      <c r="F3440" s="5" t="s">
        <v>154</v>
      </c>
      <c r="G3440" s="5" t="s">
        <v>94</v>
      </c>
      <c r="H3440" s="5" t="s">
        <v>319</v>
      </c>
      <c r="I3440">
        <v>512.0867249616249</v>
      </c>
      <c r="J3440">
        <v>283.18447113344695</v>
      </c>
      <c r="K3440">
        <v>447.10562691927515</v>
      </c>
      <c r="L3440">
        <v>400.07370174468514</v>
      </c>
      <c r="M3440">
        <v>1088.0441479722274</v>
      </c>
      <c r="N3440">
        <v>2034.945001269469</v>
      </c>
      <c r="O3440">
        <v>1572.8587658142574</v>
      </c>
      <c r="P3440">
        <v>775.23072015801131</v>
      </c>
      <c r="Q3440">
        <v>102.72067888682375</v>
      </c>
      <c r="R3440">
        <v>651.29551695377631</v>
      </c>
      <c r="S3440">
        <v>129.15706049838775</v>
      </c>
      <c r="T3440">
        <v>215.84271103746218</v>
      </c>
      <c r="U3440">
        <v>333.66859262942683</v>
      </c>
      <c r="V3440">
        <v>1990.7725394757558</v>
      </c>
      <c r="W3440">
        <v>823.19398230929414</v>
      </c>
      <c r="X3440">
        <v>1775.9337480245142</v>
      </c>
      <c r="Y3440">
        <v>2298.9758524455274</v>
      </c>
      <c r="Z3440">
        <v>483.56798629081294</v>
      </c>
      <c r="AA3440">
        <v>10898.264298881675</v>
      </c>
      <c r="AB3440"/>
      <c r="AC3440">
        <v>303.1837150386678</v>
      </c>
      <c r="AD3440">
        <v>1144.7118691440812</v>
      </c>
      <c r="AE3440">
        <v>1149.4879262227637</v>
      </c>
      <c r="AF3440">
        <v>2008.6194477274171</v>
      </c>
      <c r="AG3440">
        <v>12641.553824280367</v>
      </c>
      <c r="AH3440">
        <v>2399.0855925272595</v>
      </c>
      <c r="AI3440">
        <v>276.07788621070745</v>
      </c>
      <c r="AJ3440">
        <v>1293.5605857521182</v>
      </c>
      <c r="AK3440">
        <v>316.23466965953759</v>
      </c>
      <c r="AL3440">
        <v>48349.4375</v>
      </c>
      <c r="AM3440">
        <v>38161.19140625</v>
      </c>
      <c r="AN3440">
        <v>10188.24609375</v>
      </c>
      <c r="AO3440" s="5" t="s">
        <v>3751</v>
      </c>
    </row>
    <row r="3441" spans="1:41" ht="15" x14ac:dyDescent="0.25">
      <c r="A3441">
        <v>2023</v>
      </c>
      <c r="B3441" s="5" t="s">
        <v>803</v>
      </c>
      <c r="C3441" s="5" t="s">
        <v>474</v>
      </c>
      <c r="D3441" s="5" t="s">
        <v>153</v>
      </c>
      <c r="E3441" s="5" t="s">
        <v>154</v>
      </c>
      <c r="F3441" s="5" t="s">
        <v>154</v>
      </c>
      <c r="G3441" s="5" t="s">
        <v>94</v>
      </c>
      <c r="H3441" s="5" t="s">
        <v>319</v>
      </c>
      <c r="I3441">
        <v>324.61209760096398</v>
      </c>
      <c r="J3441">
        <v>309</v>
      </c>
      <c r="K3441">
        <v>470.55799999999999</v>
      </c>
      <c r="L3441">
        <v>465.29</v>
      </c>
      <c r="M3441">
        <v>500</v>
      </c>
      <c r="N3441">
        <v>2027.8989999999999</v>
      </c>
      <c r="O3441">
        <v>1134.4960000000001</v>
      </c>
      <c r="P3441">
        <v>1032.5</v>
      </c>
      <c r="Q3441">
        <v>103.75210307764191</v>
      </c>
      <c r="R3441">
        <v>609.68818115748161</v>
      </c>
      <c r="S3441">
        <v>137.32601980457861</v>
      </c>
      <c r="T3441">
        <v>600</v>
      </c>
      <c r="U3441">
        <v>329</v>
      </c>
      <c r="V3441">
        <v>2501</v>
      </c>
      <c r="W3441">
        <v>770</v>
      </c>
      <c r="X3441">
        <v>1336.274509803922</v>
      </c>
      <c r="Y3441">
        <v>2880</v>
      </c>
      <c r="Z3441">
        <v>550.60991999999987</v>
      </c>
      <c r="AA3441">
        <v>14854.45203766283</v>
      </c>
      <c r="AB3441">
        <v>179</v>
      </c>
      <c r="AC3441">
        <v>190</v>
      </c>
      <c r="AD3441">
        <v>1198.26067296</v>
      </c>
      <c r="AE3441">
        <v>872</v>
      </c>
      <c r="AF3441">
        <v>2381.394980500912</v>
      </c>
      <c r="AG3441">
        <v>16291.465454382</v>
      </c>
      <c r="AH3441">
        <v>2100.461053968093</v>
      </c>
      <c r="AI3441">
        <v>364</v>
      </c>
      <c r="AJ3441">
        <v>1240</v>
      </c>
      <c r="AK3441">
        <v>285</v>
      </c>
      <c r="AL3441">
        <v>56038.0390625</v>
      </c>
      <c r="AM3441">
        <v>46962.6640625</v>
      </c>
      <c r="AN3441">
        <v>9075.3759765625</v>
      </c>
      <c r="AO3441" s="5" t="s">
        <v>1488</v>
      </c>
    </row>
    <row r="3442" spans="1:41" ht="15" x14ac:dyDescent="0.25">
      <c r="A3442">
        <v>2023</v>
      </c>
      <c r="B3442" s="5" t="s">
        <v>1807</v>
      </c>
      <c r="C3442" s="5" t="s">
        <v>474</v>
      </c>
      <c r="D3442" s="5" t="s">
        <v>153</v>
      </c>
      <c r="E3442" s="5" t="s">
        <v>154</v>
      </c>
      <c r="F3442" s="5" t="s">
        <v>154</v>
      </c>
      <c r="G3442" s="5" t="s">
        <v>94</v>
      </c>
      <c r="H3442" s="5" t="s">
        <v>319</v>
      </c>
      <c r="I3442">
        <v>502.95212411314424</v>
      </c>
      <c r="J3442">
        <v>177.34930499642698</v>
      </c>
      <c r="K3442">
        <v>386.50973525996329</v>
      </c>
      <c r="L3442">
        <v>592.84956788572492</v>
      </c>
      <c r="M3442">
        <v>1208.4527682706728</v>
      </c>
      <c r="N3442">
        <v>447.90841716323871</v>
      </c>
      <c r="O3442">
        <v>1141.9108036809566</v>
      </c>
      <c r="P3442">
        <v>723.19512345527892</v>
      </c>
      <c r="Q3442">
        <v>106.8176787380759</v>
      </c>
      <c r="R3442">
        <v>822.22678988305699</v>
      </c>
      <c r="S3442">
        <v>132.03280187249521</v>
      </c>
      <c r="T3442">
        <v>1207.8429226873852</v>
      </c>
      <c r="U3442">
        <v>344.60348011617373</v>
      </c>
      <c r="V3442">
        <v>1910.404889383881</v>
      </c>
      <c r="W3442">
        <v>732.75803976368047</v>
      </c>
      <c r="X3442">
        <v>2199.2806550599475</v>
      </c>
      <c r="Y3442">
        <v>2476.0779915091398</v>
      </c>
      <c r="Z3442">
        <v>469.04566831026796</v>
      </c>
      <c r="AA3442">
        <v>10754.341417927684</v>
      </c>
      <c r="AB3442">
        <v>174.13068802076472</v>
      </c>
      <c r="AC3442">
        <v>303.97380220965863</v>
      </c>
      <c r="AD3442">
        <v>848.1569509760343</v>
      </c>
      <c r="AE3442">
        <v>638.14367748650193</v>
      </c>
      <c r="AF3442">
        <v>1926.1990205323452</v>
      </c>
      <c r="AG3442">
        <v>10147.893622111849</v>
      </c>
      <c r="AH3442">
        <v>1314.4330475430093</v>
      </c>
      <c r="AI3442">
        <v>321.08491028106329</v>
      </c>
      <c r="AJ3442">
        <v>716.27236424699367</v>
      </c>
      <c r="AK3442">
        <v>301.96073067184631</v>
      </c>
      <c r="AL3442">
        <v>43028.8125</v>
      </c>
      <c r="AM3442">
        <v>33060.2578125</v>
      </c>
      <c r="AN3442">
        <v>9968.5537109375</v>
      </c>
      <c r="AO3442" s="5" t="s">
        <v>3753</v>
      </c>
    </row>
    <row r="3443" spans="1:41" ht="15" x14ac:dyDescent="0.25">
      <c r="A3443">
        <v>2023</v>
      </c>
      <c r="B3443" s="5" t="s">
        <v>1808</v>
      </c>
      <c r="C3443" s="5" t="s">
        <v>474</v>
      </c>
      <c r="D3443" s="5" t="s">
        <v>153</v>
      </c>
      <c r="E3443" s="5" t="s">
        <v>154</v>
      </c>
      <c r="F3443" s="5" t="s">
        <v>154</v>
      </c>
      <c r="G3443" s="5" t="s">
        <v>97</v>
      </c>
      <c r="H3443" s="5" t="s">
        <v>319</v>
      </c>
      <c r="I3443">
        <v>597.64867965837391</v>
      </c>
      <c r="J3443">
        <v>330.5</v>
      </c>
      <c r="K3443">
        <v>527.94534487936562</v>
      </c>
      <c r="L3443">
        <v>459.60354450210519</v>
      </c>
      <c r="M3443">
        <v>1273.4604358901761</v>
      </c>
      <c r="N3443">
        <v>2353.335580728331</v>
      </c>
      <c r="O3443">
        <v>1566.7178799999999</v>
      </c>
      <c r="P3443">
        <v>887.01966730144443</v>
      </c>
      <c r="Q3443">
        <v>118.530581286035</v>
      </c>
      <c r="R3443">
        <v>788.92481514414203</v>
      </c>
      <c r="S3443">
        <v>148.2147070583878</v>
      </c>
      <c r="T3443">
        <v>242.19590611799069</v>
      </c>
      <c r="U3443">
        <v>389.4195731072482</v>
      </c>
      <c r="V3443">
        <v>2351</v>
      </c>
      <c r="W3443">
        <v>946.5245794128947</v>
      </c>
      <c r="X3443">
        <v>2032.024946071577</v>
      </c>
      <c r="Y3443">
        <v>2715.5736000000011</v>
      </c>
      <c r="Z3443">
        <v>558.18358575728132</v>
      </c>
      <c r="AA3443">
        <v>12755.188744599889</v>
      </c>
      <c r="AB3443"/>
      <c r="AC3443">
        <v>347.37247000000002</v>
      </c>
      <c r="AD3443">
        <v>1324.8669136370311</v>
      </c>
      <c r="AE3443">
        <v>1331.742814465757</v>
      </c>
      <c r="AF3443">
        <v>2344.2294095016491</v>
      </c>
      <c r="AG3443">
        <v>15566.85252413182</v>
      </c>
      <c r="AH3443">
        <v>2810.9355478865159</v>
      </c>
      <c r="AI3443">
        <v>315.8885586035521</v>
      </c>
      <c r="AJ3443">
        <v>1514.128287943437</v>
      </c>
      <c r="AK3443">
        <v>379.5802949876018</v>
      </c>
      <c r="AL3443">
        <v>56977.61328125</v>
      </c>
      <c r="AM3443">
        <v>45409.25390625</v>
      </c>
      <c r="AN3443">
        <v>11568.3544921875</v>
      </c>
      <c r="AO3443" s="5" t="s">
        <v>3755</v>
      </c>
    </row>
    <row r="3444" spans="1:41" ht="15" x14ac:dyDescent="0.25">
      <c r="A3444">
        <v>2023</v>
      </c>
      <c r="B3444" s="5" t="s">
        <v>1807</v>
      </c>
      <c r="C3444" s="5" t="s">
        <v>474</v>
      </c>
      <c r="D3444" s="5" t="s">
        <v>153</v>
      </c>
      <c r="E3444" s="5" t="s">
        <v>154</v>
      </c>
      <c r="F3444" s="5" t="s">
        <v>154</v>
      </c>
      <c r="G3444" s="5" t="s">
        <v>97</v>
      </c>
      <c r="H3444" s="5" t="s">
        <v>319</v>
      </c>
      <c r="I3444">
        <v>594.86463094780447</v>
      </c>
      <c r="J3444">
        <v>216</v>
      </c>
      <c r="K3444">
        <v>471.53854929739867</v>
      </c>
      <c r="L3444">
        <v>702.50030000000004</v>
      </c>
      <c r="M3444">
        <v>1440.7270627855969</v>
      </c>
      <c r="N3444">
        <v>556</v>
      </c>
      <c r="O3444">
        <v>1548.8</v>
      </c>
      <c r="P3444">
        <v>871.35325349053585</v>
      </c>
      <c r="Q3444">
        <v>141.8168215968885</v>
      </c>
      <c r="R3444">
        <v>1033.0084751680149</v>
      </c>
      <c r="S3444">
        <v>175.2937578245137</v>
      </c>
      <c r="T3444">
        <v>1635.4768239085461</v>
      </c>
      <c r="U3444">
        <v>409.15889025561631</v>
      </c>
      <c r="V3444">
        <v>2268</v>
      </c>
      <c r="W3444">
        <v>852.96802936964968</v>
      </c>
      <c r="X3444">
        <v>2851.4994532035239</v>
      </c>
      <c r="Y3444">
        <v>3202.92</v>
      </c>
      <c r="Z3444">
        <v>622.57600000000002</v>
      </c>
      <c r="AA3444">
        <v>13015.694242572399</v>
      </c>
      <c r="AB3444">
        <v>173</v>
      </c>
      <c r="AC3444">
        <v>382.6201862047518</v>
      </c>
      <c r="AD3444">
        <v>1182.3611095552319</v>
      </c>
      <c r="AE3444">
        <v>742.83204755543636</v>
      </c>
      <c r="AF3444">
        <v>2282.5541901192182</v>
      </c>
      <c r="AG3444">
        <v>12748</v>
      </c>
      <c r="AH3444">
        <v>1797.291955882549</v>
      </c>
      <c r="AI3444">
        <v>373.7593425397227</v>
      </c>
      <c r="AJ3444">
        <v>972.43060403825075</v>
      </c>
      <c r="AK3444">
        <v>423.36411545786473</v>
      </c>
      <c r="AL3444">
        <v>53688.40625</v>
      </c>
      <c r="AM3444">
        <v>40762.328125</v>
      </c>
      <c r="AN3444">
        <v>12926.0810546875</v>
      </c>
      <c r="AO3444" s="5" t="s">
        <v>3754</v>
      </c>
    </row>
    <row r="3445" spans="1:41" ht="15" x14ac:dyDescent="0.25">
      <c r="A3445">
        <v>2023</v>
      </c>
      <c r="B3445" s="5" t="s">
        <v>1806</v>
      </c>
      <c r="C3445" s="5" t="s">
        <v>474</v>
      </c>
      <c r="D3445" s="5" t="s">
        <v>153</v>
      </c>
      <c r="E3445" s="5" t="s">
        <v>154</v>
      </c>
      <c r="F3445" s="5" t="s">
        <v>154</v>
      </c>
      <c r="G3445" s="5" t="s">
        <v>97</v>
      </c>
      <c r="H3445" s="5" t="s">
        <v>319</v>
      </c>
      <c r="I3445">
        <v>812.76552384424872</v>
      </c>
      <c r="J3445">
        <v>1487.2150242927689</v>
      </c>
      <c r="K3445">
        <v>493</v>
      </c>
      <c r="L3445">
        <v>589.38380206746513</v>
      </c>
      <c r="M3445">
        <v>1444.4886294538919</v>
      </c>
      <c r="N3445">
        <v>601.63973577228751</v>
      </c>
      <c r="O3445">
        <v>1548.8</v>
      </c>
      <c r="P3445">
        <v>842.5200000000001</v>
      </c>
      <c r="Q3445">
        <v>147.75078516642461</v>
      </c>
      <c r="R3445">
        <v>1131.5577178589169</v>
      </c>
      <c r="S3445">
        <v>213.5555678610508</v>
      </c>
      <c r="T3445">
        <v>1472.0972258258109</v>
      </c>
      <c r="U3445">
        <v>315.2</v>
      </c>
      <c r="V3445">
        <v>2033</v>
      </c>
      <c r="W3445">
        <v>856.99860722735389</v>
      </c>
      <c r="X3445">
        <v>2843.1007675639239</v>
      </c>
      <c r="Y3445">
        <v>4222</v>
      </c>
      <c r="Z3445">
        <v>837.16199999999992</v>
      </c>
      <c r="AA3445">
        <v>13094.69220335954</v>
      </c>
      <c r="AB3445">
        <v>173</v>
      </c>
      <c r="AC3445">
        <v>144.45248665733661</v>
      </c>
      <c r="AD3445">
        <v>1148.3347200000001</v>
      </c>
      <c r="AE3445">
        <v>2027.99670560712</v>
      </c>
      <c r="AF3445">
        <v>2457.674840085288</v>
      </c>
      <c r="AG3445">
        <v>14523.76813221563</v>
      </c>
      <c r="AH3445">
        <v>2073.4147874999999</v>
      </c>
      <c r="AI3445">
        <v>259.33508739104138</v>
      </c>
      <c r="AJ3445">
        <v>967.8430610998879</v>
      </c>
      <c r="AK3445">
        <v>390</v>
      </c>
      <c r="AL3445">
        <v>59152.75390625</v>
      </c>
      <c r="AM3445">
        <v>46236.625</v>
      </c>
      <c r="AN3445">
        <v>12916.1259765625</v>
      </c>
      <c r="AO3445" s="5" t="s">
        <v>3756</v>
      </c>
    </row>
    <row r="3446" spans="1:41" ht="15" x14ac:dyDescent="0.25">
      <c r="A3446">
        <v>2023</v>
      </c>
      <c r="B3446" s="5" t="s">
        <v>803</v>
      </c>
      <c r="C3446" s="5" t="s">
        <v>474</v>
      </c>
      <c r="D3446" s="5" t="s">
        <v>153</v>
      </c>
      <c r="E3446" s="5" t="s">
        <v>154</v>
      </c>
      <c r="F3446" s="5" t="s">
        <v>154</v>
      </c>
      <c r="G3446" s="5" t="s">
        <v>97</v>
      </c>
      <c r="H3446" s="5" t="s">
        <v>319</v>
      </c>
      <c r="I3446">
        <v>360.26908518880578</v>
      </c>
      <c r="J3446">
        <v>354.42299999999977</v>
      </c>
      <c r="K3446">
        <v>519.59612664414772</v>
      </c>
      <c r="L3446">
        <v>531.85199374023694</v>
      </c>
      <c r="M3446">
        <v>563.1</v>
      </c>
      <c r="N3446">
        <v>2284.473132378791</v>
      </c>
      <c r="O3446">
        <v>1452</v>
      </c>
      <c r="P3446">
        <v>1196.5177874999999</v>
      </c>
      <c r="Q3446">
        <v>116.51361175619181</v>
      </c>
      <c r="R3446">
        <v>671.91709701861123</v>
      </c>
      <c r="S3446">
        <v>151.0462790115262</v>
      </c>
      <c r="T3446">
        <v>600.39579717992569</v>
      </c>
      <c r="U3446">
        <v>347.49410007935001</v>
      </c>
      <c r="V3446">
        <v>62</v>
      </c>
      <c r="W3446">
        <v>872.25843459013595</v>
      </c>
      <c r="X3446">
        <v>1534.959377456832</v>
      </c>
      <c r="Y3446">
        <v>3263.328</v>
      </c>
      <c r="Z3446">
        <v>621.90054734993214</v>
      </c>
      <c r="AA3446">
        <v>17031.793499489839</v>
      </c>
      <c r="AB3446">
        <v>179</v>
      </c>
      <c r="AC3446">
        <v>215.2944</v>
      </c>
      <c r="AD3446">
        <v>1353.40636140686</v>
      </c>
      <c r="AE3446">
        <v>1057.4665116888959</v>
      </c>
      <c r="AF3446">
        <v>2722.0650954510138</v>
      </c>
      <c r="AG3446">
        <v>18897.943965722068</v>
      </c>
      <c r="AH3446">
        <v>2421.0608043212469</v>
      </c>
      <c r="AI3446">
        <v>409.92312061209611</v>
      </c>
      <c r="AJ3446">
        <v>1424.3702278851069</v>
      </c>
      <c r="AK3446">
        <v>320.95628949024012</v>
      </c>
      <c r="AL3446">
        <v>61537.328125</v>
      </c>
      <c r="AM3446">
        <v>51159.62109375</v>
      </c>
      <c r="AN3446">
        <v>10377.7021484375</v>
      </c>
      <c r="AO3446" s="5" t="s">
        <v>1489</v>
      </c>
    </row>
    <row r="3447" spans="1:41" ht="15" x14ac:dyDescent="0.25">
      <c r="A3447">
        <v>2023</v>
      </c>
      <c r="B3447" s="5" t="s">
        <v>1807</v>
      </c>
      <c r="C3447" s="5" t="s">
        <v>474</v>
      </c>
      <c r="D3447" s="5" t="s">
        <v>153</v>
      </c>
      <c r="E3447" s="5" t="s">
        <v>32</v>
      </c>
      <c r="F3447" s="5" t="s">
        <v>32</v>
      </c>
      <c r="G3447" s="5" t="s">
        <v>94</v>
      </c>
      <c r="H3447" s="5" t="s">
        <v>319</v>
      </c>
      <c r="I3447">
        <v>5094.417335714943</v>
      </c>
      <c r="J3447">
        <v>4944.9241832684866</v>
      </c>
      <c r="K3447">
        <v>1109.6308205807613</v>
      </c>
      <c r="L3447">
        <v>1198.5878262922934</v>
      </c>
      <c r="M3447">
        <v>4679.4965452839915</v>
      </c>
      <c r="N3447">
        <v>3229.9732824198495</v>
      </c>
      <c r="O3447">
        <v>278.81040798700479</v>
      </c>
      <c r="P3447">
        <v>4047.676392518747</v>
      </c>
      <c r="Q3447">
        <v>2131.842758543235</v>
      </c>
      <c r="R3447">
        <v>2721.1845492743219</v>
      </c>
      <c r="S3447">
        <v>3656.0221611310544</v>
      </c>
      <c r="T3447">
        <v>3422.2216142809252</v>
      </c>
      <c r="U3447">
        <v>1522.0408409767263</v>
      </c>
      <c r="V3447">
        <v>2736.7707556558339</v>
      </c>
      <c r="W3447">
        <v>680.88118623425726</v>
      </c>
      <c r="X3447">
        <v>5403.044918720514</v>
      </c>
      <c r="Y3447">
        <v>14593.762113370332</v>
      </c>
      <c r="Z3447">
        <v>1516.8494037415746</v>
      </c>
      <c r="AA3447">
        <v>21169.953740211993</v>
      </c>
      <c r="AB3447">
        <v>609.96067595712952</v>
      </c>
      <c r="AC3447">
        <v>4026.1430756246177</v>
      </c>
      <c r="AD3447">
        <v>3176.6268866678233</v>
      </c>
      <c r="AE3447">
        <v>3786.7510719345132</v>
      </c>
      <c r="AF3447">
        <v>20166.509796451315</v>
      </c>
      <c r="AG3447">
        <v>31136.177475342982</v>
      </c>
      <c r="AH3447">
        <v>8954.5447843006386</v>
      </c>
      <c r="AI3447">
        <v>1668.8363048464041</v>
      </c>
      <c r="AJ3447">
        <v>15651.302835610664</v>
      </c>
      <c r="AK3447">
        <v>1761.7672058540138</v>
      </c>
      <c r="AL3447">
        <v>175076.703125</v>
      </c>
      <c r="AM3447">
        <v>139674.859375</v>
      </c>
      <c r="AN3447">
        <v>35401.84375</v>
      </c>
      <c r="AO3447" s="5" t="s">
        <v>3758</v>
      </c>
    </row>
    <row r="3448" spans="1:41" ht="15" x14ac:dyDescent="0.25">
      <c r="A3448">
        <v>2023</v>
      </c>
      <c r="B3448" s="5" t="s">
        <v>1808</v>
      </c>
      <c r="C3448" s="5" t="s">
        <v>474</v>
      </c>
      <c r="D3448" s="5" t="s">
        <v>153</v>
      </c>
      <c r="E3448" s="5" t="s">
        <v>32</v>
      </c>
      <c r="F3448" s="5" t="s">
        <v>32</v>
      </c>
      <c r="G3448" s="5" t="s">
        <v>94</v>
      </c>
      <c r="H3448" s="5" t="s">
        <v>319</v>
      </c>
      <c r="I3448">
        <v>5458.3107902822412</v>
      </c>
      <c r="J3448">
        <v>2988.6100493432405</v>
      </c>
      <c r="K3448">
        <v>1459.2627749128051</v>
      </c>
      <c r="L3448">
        <v>1779.197543385455</v>
      </c>
      <c r="M3448">
        <v>4784.2097316203217</v>
      </c>
      <c r="N3448">
        <v>3173.9329325399499</v>
      </c>
      <c r="O3448">
        <v>356.39145310836778</v>
      </c>
      <c r="P3448">
        <v>4020.5714489462566</v>
      </c>
      <c r="Q3448">
        <v>3291.0220817200484</v>
      </c>
      <c r="R3448">
        <v>3092.048880920604</v>
      </c>
      <c r="S3448">
        <v>6789.3163411923333</v>
      </c>
      <c r="T3448">
        <v>3513.7185517726398</v>
      </c>
      <c r="U3448">
        <v>1044.0763696695844</v>
      </c>
      <c r="V3448">
        <v>2603.1634870704156</v>
      </c>
      <c r="W3448">
        <v>938.6648131164053</v>
      </c>
      <c r="X3448">
        <v>5525.4930889921343</v>
      </c>
      <c r="Y3448">
        <v>13858.105968191292</v>
      </c>
      <c r="Z3448">
        <v>1792.9997947012289</v>
      </c>
      <c r="AA3448">
        <v>28207.514413668032</v>
      </c>
      <c r="AB3448"/>
      <c r="AC3448">
        <v>3801.8434730179965</v>
      </c>
      <c r="AD3448">
        <v>3581.1237206306737</v>
      </c>
      <c r="AE3448">
        <v>3749.5044067610252</v>
      </c>
      <c r="AF3448">
        <v>21500.945778089896</v>
      </c>
      <c r="AG3448">
        <v>26935.890317885827</v>
      </c>
      <c r="AH3448">
        <v>8139.8271892984276</v>
      </c>
      <c r="AI3448">
        <v>1664.4986739540107</v>
      </c>
      <c r="AJ3448">
        <v>11895.709193166089</v>
      </c>
      <c r="AK3448">
        <v>1639.0541235547762</v>
      </c>
      <c r="AL3448">
        <v>177585</v>
      </c>
      <c r="AM3448">
        <v>139193.453125</v>
      </c>
      <c r="AN3448">
        <v>38391.55859375</v>
      </c>
      <c r="AO3448" s="5" t="s">
        <v>3757</v>
      </c>
    </row>
    <row r="3449" spans="1:41" ht="15" x14ac:dyDescent="0.25">
      <c r="A3449">
        <v>2023</v>
      </c>
      <c r="B3449" s="5" t="s">
        <v>1806</v>
      </c>
      <c r="C3449" s="5" t="s">
        <v>474</v>
      </c>
      <c r="D3449" s="5" t="s">
        <v>153</v>
      </c>
      <c r="E3449" s="5" t="s">
        <v>32</v>
      </c>
      <c r="F3449" s="5" t="s">
        <v>32</v>
      </c>
      <c r="G3449" s="5" t="s">
        <v>94</v>
      </c>
      <c r="H3449" s="5" t="s">
        <v>319</v>
      </c>
      <c r="I3449">
        <v>4548.1941069956929</v>
      </c>
      <c r="J3449">
        <v>309.6858205970758</v>
      </c>
      <c r="K3449"/>
      <c r="L3449">
        <v>1221.1106741592744</v>
      </c>
      <c r="M3449">
        <v>4445.866355322335</v>
      </c>
      <c r="N3449">
        <v>3161.4615394065718</v>
      </c>
      <c r="O3449">
        <v>284.04957717016555</v>
      </c>
      <c r="P3449">
        <v>2871.2592638139481</v>
      </c>
      <c r="Q3449">
        <v>2700.5263350934842</v>
      </c>
      <c r="R3449">
        <v>3656.668048608733</v>
      </c>
      <c r="S3449">
        <v>10109.908957836325</v>
      </c>
      <c r="T3449">
        <v>3332.7116454983325</v>
      </c>
      <c r="U3449">
        <v>1539.7764677448267</v>
      </c>
      <c r="V3449">
        <v>2718.4672529895629</v>
      </c>
      <c r="W3449">
        <v>840.86878440265616</v>
      </c>
      <c r="X3449">
        <v>4186.5208262410924</v>
      </c>
      <c r="Y3449">
        <v>19483.545004451789</v>
      </c>
      <c r="Z3449">
        <v>1532.3621247476992</v>
      </c>
      <c r="AA3449">
        <v>23499.455593439678</v>
      </c>
      <c r="AB3449">
        <v>621.42254066830446</v>
      </c>
      <c r="AC3449">
        <v>4027.2502905947895</v>
      </c>
      <c r="AD3449">
        <v>3561.2348810283247</v>
      </c>
      <c r="AE3449">
        <v>4936.1907554697718</v>
      </c>
      <c r="AF3449">
        <v>19476.349174597348</v>
      </c>
      <c r="AG3449">
        <v>29815.158964831018</v>
      </c>
      <c r="AH3449">
        <v>7836.8847625697417</v>
      </c>
      <c r="AI3449">
        <v>1700.1956640726878</v>
      </c>
      <c r="AJ3449">
        <v>18636.797587701371</v>
      </c>
      <c r="AK3449">
        <v>1750.4427011894318</v>
      </c>
      <c r="AL3449">
        <v>182804.375</v>
      </c>
      <c r="AM3449">
        <v>144134.265625</v>
      </c>
      <c r="AN3449">
        <v>38670.10546875</v>
      </c>
      <c r="AO3449" s="5" t="s">
        <v>3759</v>
      </c>
    </row>
    <row r="3450" spans="1:41" ht="15" x14ac:dyDescent="0.25">
      <c r="A3450">
        <v>2023</v>
      </c>
      <c r="B3450" s="5" t="s">
        <v>803</v>
      </c>
      <c r="C3450" s="5" t="s">
        <v>474</v>
      </c>
      <c r="D3450" s="5" t="s">
        <v>153</v>
      </c>
      <c r="E3450" s="5" t="s">
        <v>32</v>
      </c>
      <c r="F3450" s="5" t="s">
        <v>32</v>
      </c>
      <c r="G3450" s="5" t="s">
        <v>94</v>
      </c>
      <c r="H3450" s="5" t="s">
        <v>319</v>
      </c>
      <c r="I3450">
        <v>7935.901270916017</v>
      </c>
      <c r="J3450">
        <v>2665.1490640775469</v>
      </c>
      <c r="K3450">
        <v>1636.6740542041209</v>
      </c>
      <c r="L3450">
        <v>2505.97732</v>
      </c>
      <c r="M3450">
        <v>5895.8088209163716</v>
      </c>
      <c r="N3450">
        <v>3494.9400300000002</v>
      </c>
      <c r="O3450">
        <v>277</v>
      </c>
      <c r="P3450">
        <v>4174.7</v>
      </c>
      <c r="Q3450">
        <v>2461.5083251714009</v>
      </c>
      <c r="R3450">
        <v>3500</v>
      </c>
      <c r="S3450">
        <v>4383.4930050050898</v>
      </c>
      <c r="T3450">
        <v>3800</v>
      </c>
      <c r="U3450">
        <v>1150</v>
      </c>
      <c r="V3450">
        <v>2988</v>
      </c>
      <c r="W3450">
        <v>935</v>
      </c>
      <c r="X3450">
        <v>5714.7058823529414</v>
      </c>
      <c r="Y3450">
        <v>15785</v>
      </c>
      <c r="Z3450">
        <v>1391.319</v>
      </c>
      <c r="AA3450">
        <v>30545.545771879952</v>
      </c>
      <c r="AB3450">
        <v>606</v>
      </c>
      <c r="AC3450">
        <v>5573.5079999999998</v>
      </c>
      <c r="AD3450">
        <v>3058.5360000000001</v>
      </c>
      <c r="AE3450">
        <v>3805</v>
      </c>
      <c r="AF3450">
        <v>22099.13694</v>
      </c>
      <c r="AG3450">
        <v>28548.730811628611</v>
      </c>
      <c r="AH3450">
        <v>14119.003748347601</v>
      </c>
      <c r="AI3450">
        <v>1966</v>
      </c>
      <c r="AJ3450">
        <v>11335.41729281854</v>
      </c>
      <c r="AK3450">
        <v>1693.044234782609</v>
      </c>
      <c r="AL3450">
        <v>194045.109375</v>
      </c>
      <c r="AM3450">
        <v>149959.84375</v>
      </c>
      <c r="AN3450">
        <v>44085.26171875</v>
      </c>
      <c r="AO3450" s="5" t="s">
        <v>1490</v>
      </c>
    </row>
    <row r="3451" spans="1:41" ht="15" x14ac:dyDescent="0.25">
      <c r="A3451">
        <v>2023</v>
      </c>
      <c r="B3451" s="5" t="s">
        <v>1808</v>
      </c>
      <c r="C3451" s="5" t="s">
        <v>474</v>
      </c>
      <c r="D3451" s="5" t="s">
        <v>153</v>
      </c>
      <c r="E3451" s="5" t="s">
        <v>32</v>
      </c>
      <c r="F3451" s="5" t="s">
        <v>32</v>
      </c>
      <c r="G3451" s="5" t="s">
        <v>97</v>
      </c>
      <c r="H3451" s="5" t="s">
        <v>319</v>
      </c>
      <c r="I3451">
        <v>6535</v>
      </c>
      <c r="J3451">
        <v>3466.4467874408292</v>
      </c>
      <c r="K3451">
        <v>1723.1073432901769</v>
      </c>
      <c r="L3451">
        <v>2043.937138940566</v>
      </c>
      <c r="M3451">
        <v>5599.4987166409983</v>
      </c>
      <c r="N3451">
        <v>3670.5312901980401</v>
      </c>
      <c r="O3451">
        <v>355</v>
      </c>
      <c r="P3451">
        <v>4600.341364541242</v>
      </c>
      <c r="Q3451">
        <v>3797.5485033665591</v>
      </c>
      <c r="R3451">
        <v>3745.448921875608</v>
      </c>
      <c r="S3451">
        <v>7814</v>
      </c>
      <c r="T3451">
        <v>3942.7240530835702</v>
      </c>
      <c r="U3451">
        <v>1218.5257562423569</v>
      </c>
      <c r="V3451">
        <v>3073</v>
      </c>
      <c r="W3451">
        <v>1079.2952044574949</v>
      </c>
      <c r="X3451">
        <v>6322.2740198882257</v>
      </c>
      <c r="Y3451">
        <v>16300</v>
      </c>
      <c r="Z3451">
        <v>2069.6635903157498</v>
      </c>
      <c r="AA3451">
        <v>33013.713055140142</v>
      </c>
      <c r="AB3451"/>
      <c r="AC3451">
        <v>4470.9004676568384</v>
      </c>
      <c r="AD3451">
        <v>4144.7218806701703</v>
      </c>
      <c r="AE3451">
        <v>4344</v>
      </c>
      <c r="AF3451">
        <v>25093.428962925522</v>
      </c>
      <c r="AG3451">
        <v>33168.947268124961</v>
      </c>
      <c r="AH3451">
        <v>9499.8693291572763</v>
      </c>
      <c r="AI3451">
        <v>1904.5208369625059</v>
      </c>
      <c r="AJ3451">
        <v>13924.071274983249</v>
      </c>
      <c r="AK3451">
        <v>1899.586282255081</v>
      </c>
      <c r="AL3451">
        <v>208820.109375</v>
      </c>
      <c r="AM3451">
        <v>164535.515625</v>
      </c>
      <c r="AN3451">
        <v>44284.59765625</v>
      </c>
      <c r="AO3451" s="5" t="s">
        <v>3762</v>
      </c>
    </row>
    <row r="3452" spans="1:41" ht="15" x14ac:dyDescent="0.25">
      <c r="A3452">
        <v>2023</v>
      </c>
      <c r="B3452" s="5" t="s">
        <v>803</v>
      </c>
      <c r="C3452" s="5" t="s">
        <v>474</v>
      </c>
      <c r="D3452" s="5" t="s">
        <v>153</v>
      </c>
      <c r="E3452" s="5" t="s">
        <v>32</v>
      </c>
      <c r="F3452" s="5" t="s">
        <v>32</v>
      </c>
      <c r="G3452" s="5" t="s">
        <v>97</v>
      </c>
      <c r="H3452" s="5" t="s">
        <v>319</v>
      </c>
      <c r="I3452">
        <v>9207.4474898341014</v>
      </c>
      <c r="J3452">
        <v>3056.9259764969452</v>
      </c>
      <c r="K3452">
        <v>2202.5167873346591</v>
      </c>
      <c r="L3452">
        <v>2864.4695435315939</v>
      </c>
      <c r="M3452">
        <v>6639.6383252812129</v>
      </c>
      <c r="N3452">
        <v>3937.1273410609328</v>
      </c>
      <c r="O3452">
        <v>334</v>
      </c>
      <c r="P3452">
        <v>4837.8719684999996</v>
      </c>
      <c r="Q3452">
        <v>2764.2738491674818</v>
      </c>
      <c r="R3452">
        <v>3857.2337667764241</v>
      </c>
      <c r="S3452">
        <v>4821.4483200000004</v>
      </c>
      <c r="T3452">
        <v>4020.5075704012879</v>
      </c>
      <c r="U3452">
        <v>1214.6450306725001</v>
      </c>
      <c r="V3452">
        <v>73</v>
      </c>
      <c r="W3452">
        <v>1059.1709562880219</v>
      </c>
      <c r="X3452">
        <v>6564.4007418898582</v>
      </c>
      <c r="Y3452">
        <v>18024</v>
      </c>
      <c r="Z3452">
        <v>1571.46105838115</v>
      </c>
      <c r="AA3452">
        <v>35022.862277034132</v>
      </c>
      <c r="AB3452">
        <v>606</v>
      </c>
      <c r="AC3452">
        <v>6315.4999799999996</v>
      </c>
      <c r="AD3452">
        <v>3454.5422147306608</v>
      </c>
      <c r="AE3452">
        <v>4285.0480052995199</v>
      </c>
      <c r="AF3452">
        <v>25260.525782796791</v>
      </c>
      <c r="AG3452">
        <v>33116.254438947661</v>
      </c>
      <c r="AH3452">
        <v>16218.29724721335</v>
      </c>
      <c r="AI3452">
        <v>2214.0353162730239</v>
      </c>
      <c r="AJ3452">
        <v>13020.831381084459</v>
      </c>
      <c r="AK3452">
        <v>1839.8837183494979</v>
      </c>
      <c r="AL3452">
        <v>218403.90625</v>
      </c>
      <c r="AM3452">
        <v>168429.46875</v>
      </c>
      <c r="AN3452">
        <v>49974.44140625</v>
      </c>
      <c r="AO3452" s="5" t="s">
        <v>1491</v>
      </c>
    </row>
    <row r="3453" spans="1:41" ht="15" x14ac:dyDescent="0.25">
      <c r="A3453">
        <v>2023</v>
      </c>
      <c r="B3453" s="5" t="s">
        <v>1807</v>
      </c>
      <c r="C3453" s="5" t="s">
        <v>474</v>
      </c>
      <c r="D3453" s="5" t="s">
        <v>153</v>
      </c>
      <c r="E3453" s="5" t="s">
        <v>32</v>
      </c>
      <c r="F3453" s="5" t="s">
        <v>32</v>
      </c>
      <c r="G3453" s="5" t="s">
        <v>97</v>
      </c>
      <c r="H3453" s="5" t="s">
        <v>319</v>
      </c>
      <c r="I3453">
        <v>6025.401908079878</v>
      </c>
      <c r="J3453">
        <v>5993.3805799664124</v>
      </c>
      <c r="K3453">
        <v>1353.740047557694</v>
      </c>
      <c r="L3453">
        <v>1420.273123500001</v>
      </c>
      <c r="M3453">
        <v>5578.9332359676382</v>
      </c>
      <c r="N3453">
        <v>4008</v>
      </c>
      <c r="O3453">
        <v>355</v>
      </c>
      <c r="P3453">
        <v>4876.9078763238458</v>
      </c>
      <c r="Q3453">
        <v>2794.9699076010229</v>
      </c>
      <c r="R3453">
        <v>3418.772942555705</v>
      </c>
      <c r="S3453">
        <v>4255.7999999999993</v>
      </c>
      <c r="T3453">
        <v>3992.1690101984959</v>
      </c>
      <c r="U3453">
        <v>1807.168462743954</v>
      </c>
      <c r="V3453">
        <v>3249</v>
      </c>
      <c r="W3453">
        <v>792.58070487279269</v>
      </c>
      <c r="X3453">
        <v>7003.97177999213</v>
      </c>
      <c r="Y3453">
        <v>18164</v>
      </c>
      <c r="Z3453">
        <v>1818.5922323415041</v>
      </c>
      <c r="AA3453">
        <v>25621.433642851291</v>
      </c>
      <c r="AB3453">
        <v>606</v>
      </c>
      <c r="AC3453">
        <v>5044.0315826549559</v>
      </c>
      <c r="AD3453">
        <v>4164.742695178862</v>
      </c>
      <c r="AE3453">
        <v>4407.9729245728631</v>
      </c>
      <c r="AF3453">
        <v>23897.40153810718</v>
      </c>
      <c r="AG3453">
        <v>39276</v>
      </c>
      <c r="AH3453">
        <v>12080.08161083812</v>
      </c>
      <c r="AI3453">
        <v>1942.6112537017559</v>
      </c>
      <c r="AJ3453">
        <v>21248.62919487173</v>
      </c>
      <c r="AK3453">
        <v>2123.7259951622841</v>
      </c>
      <c r="AL3453">
        <v>217321.28125</v>
      </c>
      <c r="AM3453">
        <v>173071.9375</v>
      </c>
      <c r="AN3453">
        <v>44249.35546875</v>
      </c>
      <c r="AO3453" s="5" t="s">
        <v>3761</v>
      </c>
    </row>
    <row r="3454" spans="1:41" ht="15" x14ac:dyDescent="0.25">
      <c r="A3454">
        <v>2023</v>
      </c>
      <c r="B3454" s="5" t="s">
        <v>1806</v>
      </c>
      <c r="C3454" s="5" t="s">
        <v>474</v>
      </c>
      <c r="D3454" s="5" t="s">
        <v>153</v>
      </c>
      <c r="E3454" s="5" t="s">
        <v>32</v>
      </c>
      <c r="F3454" s="5" t="s">
        <v>32</v>
      </c>
      <c r="G3454" s="5" t="s">
        <v>97</v>
      </c>
      <c r="H3454" s="5" t="s">
        <v>319</v>
      </c>
      <c r="I3454">
        <v>5408.9225231814007</v>
      </c>
      <c r="J3454">
        <v>315</v>
      </c>
      <c r="K3454"/>
      <c r="L3454">
        <v>1451.584650301857</v>
      </c>
      <c r="M3454">
        <v>5311.0221674999966</v>
      </c>
      <c r="N3454">
        <v>3946.5006497573681</v>
      </c>
      <c r="O3454">
        <v>355</v>
      </c>
      <c r="P3454">
        <v>3469.2</v>
      </c>
      <c r="Q3454">
        <v>3311.5092278271359</v>
      </c>
      <c r="R3454">
        <v>4395.9618986434316</v>
      </c>
      <c r="S3454">
        <v>12312.54002071403</v>
      </c>
      <c r="T3454">
        <v>4160.2747686381608</v>
      </c>
      <c r="U3454">
        <v>1244</v>
      </c>
      <c r="V3454">
        <v>3311</v>
      </c>
      <c r="W3454">
        <v>982.85154954745485</v>
      </c>
      <c r="X3454">
        <v>5486.6988672614516</v>
      </c>
      <c r="Y3454">
        <v>24483</v>
      </c>
      <c r="Z3454">
        <v>1912.744670713101</v>
      </c>
      <c r="AA3454">
        <v>28505.530859193939</v>
      </c>
      <c r="AB3454">
        <v>606</v>
      </c>
      <c r="AC3454">
        <v>5002.8084051578298</v>
      </c>
      <c r="AD3454">
        <v>4334.1189439421332</v>
      </c>
      <c r="AE3454">
        <v>6045.5527508640698</v>
      </c>
      <c r="AF3454">
        <v>23152.34</v>
      </c>
      <c r="AG3454">
        <v>36454.151755887237</v>
      </c>
      <c r="AH3454">
        <v>9196.3018711027034</v>
      </c>
      <c r="AI3454">
        <v>1981.4634787757921</v>
      </c>
      <c r="AJ3454">
        <v>22703.356939963662</v>
      </c>
      <c r="AK3454">
        <v>2081</v>
      </c>
      <c r="AL3454">
        <v>221920.4375</v>
      </c>
      <c r="AM3454">
        <v>175113.171875</v>
      </c>
      <c r="AN3454">
        <v>46807.2734375</v>
      </c>
      <c r="AO3454" s="5" t="s">
        <v>3760</v>
      </c>
    </row>
    <row r="3455" spans="1:41" ht="15" x14ac:dyDescent="0.25">
      <c r="A3455">
        <v>2023</v>
      </c>
      <c r="B3455" s="5" t="s">
        <v>1808</v>
      </c>
      <c r="C3455" s="5" t="s">
        <v>474</v>
      </c>
      <c r="D3455" s="5" t="s">
        <v>153</v>
      </c>
      <c r="E3455" s="5" t="s">
        <v>409</v>
      </c>
      <c r="F3455" s="5" t="s">
        <v>480</v>
      </c>
      <c r="G3455" s="5" t="s">
        <v>94</v>
      </c>
      <c r="H3455" s="5" t="s">
        <v>319</v>
      </c>
      <c r="I3455"/>
      <c r="J3455"/>
      <c r="K3455"/>
      <c r="L3455"/>
      <c r="M3455"/>
      <c r="N3455"/>
      <c r="O3455"/>
      <c r="P3455">
        <v>0</v>
      </c>
      <c r="Q3455">
        <v>0</v>
      </c>
      <c r="R3455"/>
      <c r="S3455"/>
      <c r="T3455"/>
      <c r="U3455"/>
      <c r="V3455">
        <v>0</v>
      </c>
      <c r="W3455"/>
      <c r="X3455"/>
      <c r="Y3455">
        <v>0</v>
      </c>
      <c r="Z3455"/>
      <c r="AA3455"/>
      <c r="AB3455"/>
      <c r="AC3455">
        <v>1253.895563189722</v>
      </c>
      <c r="AD3455"/>
      <c r="AE3455"/>
      <c r="AF3455"/>
      <c r="AG3455"/>
      <c r="AH3455">
        <v>0</v>
      </c>
      <c r="AI3455"/>
      <c r="AJ3455">
        <v>0</v>
      </c>
      <c r="AK3455"/>
      <c r="AL3455">
        <v>1253.8955078125</v>
      </c>
      <c r="AM3455">
        <v>1253.8955078125</v>
      </c>
      <c r="AN3455">
        <v>0</v>
      </c>
      <c r="AO3455" s="5" t="s">
        <v>3765</v>
      </c>
    </row>
    <row r="3456" spans="1:41" ht="15" x14ac:dyDescent="0.25">
      <c r="A3456">
        <v>2023</v>
      </c>
      <c r="B3456" s="5" t="s">
        <v>1806</v>
      </c>
      <c r="C3456" s="5" t="s">
        <v>474</v>
      </c>
      <c r="D3456" s="5" t="s">
        <v>153</v>
      </c>
      <c r="E3456" s="5" t="s">
        <v>409</v>
      </c>
      <c r="F3456" s="5" t="s">
        <v>480</v>
      </c>
      <c r="G3456" s="5" t="s">
        <v>94</v>
      </c>
      <c r="H3456" s="5" t="s">
        <v>319</v>
      </c>
      <c r="I3456"/>
      <c r="J3456"/>
      <c r="K3456"/>
      <c r="L3456"/>
      <c r="M3456"/>
      <c r="N3456"/>
      <c r="O3456"/>
      <c r="P3456"/>
      <c r="Q3456">
        <v>0</v>
      </c>
      <c r="R3456"/>
      <c r="S3456">
        <v>0</v>
      </c>
      <c r="T3456">
        <v>0</v>
      </c>
      <c r="U3456"/>
      <c r="V3456"/>
      <c r="W3456"/>
      <c r="X3456"/>
      <c r="Y3456"/>
      <c r="Z3456"/>
      <c r="AA3456">
        <v>0</v>
      </c>
      <c r="AB3456">
        <v>0</v>
      </c>
      <c r="AC3456">
        <v>1218.3317053717974</v>
      </c>
      <c r="AD3456"/>
      <c r="AE3456"/>
      <c r="AF3456"/>
      <c r="AG3456"/>
      <c r="AH3456"/>
      <c r="AI3456">
        <v>0</v>
      </c>
      <c r="AJ3456"/>
      <c r="AK3456"/>
      <c r="AL3456">
        <v>1218.3316650390625</v>
      </c>
      <c r="AM3456">
        <v>1218.3316650390625</v>
      </c>
      <c r="AN3456">
        <v>0</v>
      </c>
      <c r="AO3456" s="5" t="s">
        <v>3763</v>
      </c>
    </row>
    <row r="3457" spans="1:41" ht="15" x14ac:dyDescent="0.25">
      <c r="A3457">
        <v>2023</v>
      </c>
      <c r="B3457" s="5" t="s">
        <v>803</v>
      </c>
      <c r="C3457" s="5" t="s">
        <v>474</v>
      </c>
      <c r="D3457" s="5" t="s">
        <v>153</v>
      </c>
      <c r="E3457" s="5" t="s">
        <v>409</v>
      </c>
      <c r="F3457" s="5" t="s">
        <v>480</v>
      </c>
      <c r="G3457" s="5" t="s">
        <v>94</v>
      </c>
      <c r="H3457" s="5" t="s">
        <v>319</v>
      </c>
      <c r="I3457">
        <v>0</v>
      </c>
      <c r="J3457"/>
      <c r="K3457"/>
      <c r="L3457">
        <v>0</v>
      </c>
      <c r="M3457">
        <v>0</v>
      </c>
      <c r="N3457"/>
      <c r="O3457"/>
      <c r="P3457">
        <v>0</v>
      </c>
      <c r="Q3457">
        <v>0</v>
      </c>
      <c r="R3457"/>
      <c r="S3457"/>
      <c r="T3457"/>
      <c r="U3457"/>
      <c r="V3457">
        <v>0</v>
      </c>
      <c r="W3457"/>
      <c r="X3457">
        <v>0</v>
      </c>
      <c r="Y3457"/>
      <c r="Z3457"/>
      <c r="AA3457"/>
      <c r="AB3457"/>
      <c r="AC3457">
        <v>1629.3520000000001</v>
      </c>
      <c r="AD3457"/>
      <c r="AE3457"/>
      <c r="AF3457">
        <v>0</v>
      </c>
      <c r="AG3457"/>
      <c r="AH3457">
        <v>0</v>
      </c>
      <c r="AI3457"/>
      <c r="AJ3457">
        <v>0</v>
      </c>
      <c r="AK3457"/>
      <c r="AL3457">
        <v>1629.35205078125</v>
      </c>
      <c r="AM3457">
        <v>1629.35205078125</v>
      </c>
      <c r="AN3457">
        <v>0</v>
      </c>
      <c r="AO3457" s="5" t="s">
        <v>1492</v>
      </c>
    </row>
    <row r="3458" spans="1:41" ht="15" x14ac:dyDescent="0.25">
      <c r="A3458">
        <v>2023</v>
      </c>
      <c r="B3458" s="5" t="s">
        <v>1807</v>
      </c>
      <c r="C3458" s="5" t="s">
        <v>474</v>
      </c>
      <c r="D3458" s="5" t="s">
        <v>153</v>
      </c>
      <c r="E3458" s="5" t="s">
        <v>409</v>
      </c>
      <c r="F3458" s="5" t="s">
        <v>480</v>
      </c>
      <c r="G3458" s="5" t="s">
        <v>94</v>
      </c>
      <c r="H3458" s="5" t="s">
        <v>319</v>
      </c>
      <c r="I3458"/>
      <c r="J3458"/>
      <c r="K3458"/>
      <c r="L3458"/>
      <c r="M3458"/>
      <c r="N3458"/>
      <c r="O3458"/>
      <c r="P3458"/>
      <c r="Q3458">
        <v>0</v>
      </c>
      <c r="R3458"/>
      <c r="S3458"/>
      <c r="T3458"/>
      <c r="U3458"/>
      <c r="V3458">
        <v>0</v>
      </c>
      <c r="W3458"/>
      <c r="X3458"/>
      <c r="Y3458"/>
      <c r="Z3458"/>
      <c r="AA3458">
        <v>0</v>
      </c>
      <c r="AB3458">
        <v>0</v>
      </c>
      <c r="AC3458">
        <v>905.88219201553898</v>
      </c>
      <c r="AD3458"/>
      <c r="AE3458"/>
      <c r="AF3458"/>
      <c r="AG3458">
        <v>0</v>
      </c>
      <c r="AH3458">
        <v>0</v>
      </c>
      <c r="AI3458">
        <v>0</v>
      </c>
      <c r="AJ3458"/>
      <c r="AK3458"/>
      <c r="AL3458">
        <v>905.8822021484375</v>
      </c>
      <c r="AM3458">
        <v>905.8822021484375</v>
      </c>
      <c r="AN3458">
        <v>0</v>
      </c>
      <c r="AO3458" s="5" t="s">
        <v>3764</v>
      </c>
    </row>
    <row r="3459" spans="1:41" ht="15" x14ac:dyDescent="0.25">
      <c r="A3459">
        <v>2023</v>
      </c>
      <c r="B3459" s="5" t="s">
        <v>1806</v>
      </c>
      <c r="C3459" s="5" t="s">
        <v>474</v>
      </c>
      <c r="D3459" s="5" t="s">
        <v>153</v>
      </c>
      <c r="E3459" s="5" t="s">
        <v>409</v>
      </c>
      <c r="F3459" s="5" t="s">
        <v>410</v>
      </c>
      <c r="G3459" s="5" t="s">
        <v>94</v>
      </c>
      <c r="H3459" s="5" t="s">
        <v>319</v>
      </c>
      <c r="I3459"/>
      <c r="J3459"/>
      <c r="K3459"/>
      <c r="L3459"/>
      <c r="M3459"/>
      <c r="N3459">
        <v>0</v>
      </c>
      <c r="O3459">
        <v>20.508994741528198</v>
      </c>
      <c r="P3459"/>
      <c r="Q3459">
        <v>102.54497370764099</v>
      </c>
      <c r="R3459"/>
      <c r="S3459">
        <v>224.57349241973378</v>
      </c>
      <c r="T3459"/>
      <c r="U3459"/>
      <c r="V3459"/>
      <c r="W3459"/>
      <c r="X3459"/>
      <c r="Y3459"/>
      <c r="Z3459"/>
      <c r="AA3459">
        <v>191.34892093845809</v>
      </c>
      <c r="AB3459">
        <v>0</v>
      </c>
      <c r="AC3459">
        <v>355.24542442066991</v>
      </c>
      <c r="AD3459"/>
      <c r="AE3459"/>
      <c r="AF3459"/>
      <c r="AG3459"/>
      <c r="AH3459"/>
      <c r="AI3459">
        <v>0</v>
      </c>
      <c r="AJ3459"/>
      <c r="AK3459"/>
      <c r="AL3459">
        <v>894.2218017578125</v>
      </c>
      <c r="AM3459">
        <v>649.13934326171875</v>
      </c>
      <c r="AN3459">
        <v>245.08248901367188</v>
      </c>
      <c r="AO3459" s="5" t="s">
        <v>3766</v>
      </c>
    </row>
    <row r="3460" spans="1:41" ht="15" x14ac:dyDescent="0.25">
      <c r="A3460">
        <v>2023</v>
      </c>
      <c r="B3460" s="5" t="s">
        <v>803</v>
      </c>
      <c r="C3460" s="5" t="s">
        <v>474</v>
      </c>
      <c r="D3460" s="5" t="s">
        <v>153</v>
      </c>
      <c r="E3460" s="5" t="s">
        <v>409</v>
      </c>
      <c r="F3460" s="5" t="s">
        <v>410</v>
      </c>
      <c r="G3460" s="5" t="s">
        <v>94</v>
      </c>
      <c r="H3460" s="5" t="s">
        <v>319</v>
      </c>
      <c r="I3460">
        <v>0</v>
      </c>
      <c r="J3460"/>
      <c r="K3460"/>
      <c r="L3460"/>
      <c r="M3460">
        <v>0</v>
      </c>
      <c r="N3460">
        <v>0</v>
      </c>
      <c r="O3460">
        <v>20</v>
      </c>
      <c r="P3460">
        <v>0</v>
      </c>
      <c r="Q3460">
        <v>125</v>
      </c>
      <c r="R3460"/>
      <c r="S3460"/>
      <c r="T3460"/>
      <c r="U3460"/>
      <c r="V3460">
        <v>59</v>
      </c>
      <c r="W3460"/>
      <c r="X3460">
        <v>0</v>
      </c>
      <c r="Y3460"/>
      <c r="Z3460"/>
      <c r="AA3460"/>
      <c r="AB3460"/>
      <c r="AC3460">
        <v>630</v>
      </c>
      <c r="AD3460">
        <v>125</v>
      </c>
      <c r="AE3460"/>
      <c r="AF3460"/>
      <c r="AG3460"/>
      <c r="AH3460">
        <v>775.52357599999993</v>
      </c>
      <c r="AI3460"/>
      <c r="AJ3460">
        <v>0</v>
      </c>
      <c r="AK3460"/>
      <c r="AL3460">
        <v>1734.5235595703125</v>
      </c>
      <c r="AM3460">
        <v>814</v>
      </c>
      <c r="AN3460">
        <v>920.5235595703125</v>
      </c>
      <c r="AO3460" s="5" t="s">
        <v>1493</v>
      </c>
    </row>
    <row r="3461" spans="1:41" ht="15" x14ac:dyDescent="0.25">
      <c r="A3461">
        <v>2023</v>
      </c>
      <c r="B3461" s="5" t="s">
        <v>1807</v>
      </c>
      <c r="C3461" s="5" t="s">
        <v>474</v>
      </c>
      <c r="D3461" s="5" t="s">
        <v>153</v>
      </c>
      <c r="E3461" s="5" t="s">
        <v>409</v>
      </c>
      <c r="F3461" s="5" t="s">
        <v>410</v>
      </c>
      <c r="G3461" s="5" t="s">
        <v>94</v>
      </c>
      <c r="H3461" s="5" t="s">
        <v>319</v>
      </c>
      <c r="I3461"/>
      <c r="J3461"/>
      <c r="K3461"/>
      <c r="L3461"/>
      <c r="M3461"/>
      <c r="N3461"/>
      <c r="O3461">
        <v>20.130715378123089</v>
      </c>
      <c r="P3461"/>
      <c r="Q3461">
        <v>125.8169711132693</v>
      </c>
      <c r="R3461"/>
      <c r="S3461"/>
      <c r="T3461"/>
      <c r="U3461"/>
      <c r="V3461">
        <v>0</v>
      </c>
      <c r="W3461"/>
      <c r="X3461"/>
      <c r="Y3461"/>
      <c r="Z3461"/>
      <c r="AA3461">
        <v>183.47133995621382</v>
      </c>
      <c r="AB3461">
        <v>0</v>
      </c>
      <c r="AC3461">
        <v>402.61430756246176</v>
      </c>
      <c r="AD3461">
        <v>125.8169711132693</v>
      </c>
      <c r="AE3461"/>
      <c r="AF3461"/>
      <c r="AG3461">
        <v>0</v>
      </c>
      <c r="AH3461">
        <v>1409.2248822069612</v>
      </c>
      <c r="AI3461">
        <v>0</v>
      </c>
      <c r="AJ3461"/>
      <c r="AK3461"/>
      <c r="AL3461">
        <v>2267.0751953125</v>
      </c>
      <c r="AM3461">
        <v>711.902587890625</v>
      </c>
      <c r="AN3461">
        <v>1555.172607421875</v>
      </c>
      <c r="AO3461" s="5" t="s">
        <v>3767</v>
      </c>
    </row>
    <row r="3462" spans="1:41" ht="15" x14ac:dyDescent="0.25">
      <c r="A3462">
        <v>2023</v>
      </c>
      <c r="B3462" s="5" t="s">
        <v>1808</v>
      </c>
      <c r="C3462" s="5" t="s">
        <v>474</v>
      </c>
      <c r="D3462" s="5" t="s">
        <v>153</v>
      </c>
      <c r="E3462" s="5" t="s">
        <v>409</v>
      </c>
      <c r="F3462" s="5" t="s">
        <v>410</v>
      </c>
      <c r="G3462" s="5" t="s">
        <v>94</v>
      </c>
      <c r="H3462" s="5" t="s">
        <v>319</v>
      </c>
      <c r="I3462"/>
      <c r="J3462"/>
      <c r="K3462"/>
      <c r="L3462"/>
      <c r="M3462"/>
      <c r="N3462">
        <v>0</v>
      </c>
      <c r="O3462"/>
      <c r="P3462">
        <v>0</v>
      </c>
      <c r="Q3462">
        <v>125.48994827759428</v>
      </c>
      <c r="R3462"/>
      <c r="S3462"/>
      <c r="T3462"/>
      <c r="U3462"/>
      <c r="V3462">
        <v>0</v>
      </c>
      <c r="W3462"/>
      <c r="X3462"/>
      <c r="Y3462">
        <v>0</v>
      </c>
      <c r="Z3462"/>
      <c r="AA3462">
        <v>174.28044016792293</v>
      </c>
      <c r="AB3462"/>
      <c r="AC3462">
        <v>347.35617683238098</v>
      </c>
      <c r="AD3462">
        <v>125.48994827759428</v>
      </c>
      <c r="AE3462"/>
      <c r="AF3462"/>
      <c r="AG3462"/>
      <c r="AH3462">
        <v>775.30701804656405</v>
      </c>
      <c r="AI3462"/>
      <c r="AJ3462">
        <v>0</v>
      </c>
      <c r="AK3462"/>
      <c r="AL3462">
        <v>1547.923583984375</v>
      </c>
      <c r="AM3462">
        <v>647.1265869140625</v>
      </c>
      <c r="AN3462">
        <v>900.7969970703125</v>
      </c>
      <c r="AO3462" s="5" t="s">
        <v>3768</v>
      </c>
    </row>
    <row r="3463" spans="1:41" ht="15" x14ac:dyDescent="0.25">
      <c r="A3463">
        <v>2023</v>
      </c>
      <c r="B3463" s="5" t="s">
        <v>1808</v>
      </c>
      <c r="C3463" s="5" t="s">
        <v>474</v>
      </c>
      <c r="D3463" s="5" t="s">
        <v>153</v>
      </c>
      <c r="E3463" s="5" t="s">
        <v>409</v>
      </c>
      <c r="F3463" s="5" t="s">
        <v>481</v>
      </c>
      <c r="G3463" s="5" t="s">
        <v>94</v>
      </c>
      <c r="H3463" s="5" t="s">
        <v>319</v>
      </c>
      <c r="I3463">
        <v>109.55286381559672</v>
      </c>
      <c r="J3463"/>
      <c r="K3463">
        <v>81.953971501545055</v>
      </c>
      <c r="L3463"/>
      <c r="M3463">
        <v>257.00341407251307</v>
      </c>
      <c r="N3463">
        <v>100.52347208787035</v>
      </c>
      <c r="O3463"/>
      <c r="P3463">
        <v>0</v>
      </c>
      <c r="Q3463">
        <v>102.39979779451694</v>
      </c>
      <c r="R3463"/>
      <c r="S3463"/>
      <c r="T3463">
        <v>230.90150483077349</v>
      </c>
      <c r="U3463"/>
      <c r="V3463">
        <v>190.74472138194332</v>
      </c>
      <c r="W3463">
        <v>96.376280277192407</v>
      </c>
      <c r="X3463">
        <v>120.47035034649051</v>
      </c>
      <c r="Y3463">
        <v>1277.9896332590201</v>
      </c>
      <c r="Z3463">
        <v>168.65849048508673</v>
      </c>
      <c r="AA3463">
        <v>919.17147356494672</v>
      </c>
      <c r="AB3463"/>
      <c r="AC3463">
        <v>212.52977640293366</v>
      </c>
      <c r="AD3463">
        <v>297.61095741555641</v>
      </c>
      <c r="AE3463">
        <v>252.73773891509245</v>
      </c>
      <c r="AF3463"/>
      <c r="AG3463">
        <v>2541.6971636826102</v>
      </c>
      <c r="AH3463">
        <v>464.436290736204</v>
      </c>
      <c r="AI3463"/>
      <c r="AJ3463">
        <v>1626.5734248941976</v>
      </c>
      <c r="AK3463">
        <v>200.78391724415084</v>
      </c>
      <c r="AL3463">
        <v>9252.1162109375</v>
      </c>
      <c r="AM3463">
        <v>7502.578125</v>
      </c>
      <c r="AN3463">
        <v>1749.53662109375</v>
      </c>
      <c r="AO3463" s="5" t="s">
        <v>3771</v>
      </c>
    </row>
    <row r="3464" spans="1:41" ht="15" x14ac:dyDescent="0.25">
      <c r="A3464">
        <v>2023</v>
      </c>
      <c r="B3464" s="5" t="s">
        <v>1807</v>
      </c>
      <c r="C3464" s="5" t="s">
        <v>474</v>
      </c>
      <c r="D3464" s="5" t="s">
        <v>153</v>
      </c>
      <c r="E3464" s="5" t="s">
        <v>409</v>
      </c>
      <c r="F3464" s="5" t="s">
        <v>481</v>
      </c>
      <c r="G3464" s="5" t="s">
        <v>94</v>
      </c>
      <c r="H3464" s="5" t="s">
        <v>319</v>
      </c>
      <c r="I3464">
        <v>210.86189318043654</v>
      </c>
      <c r="J3464"/>
      <c r="K3464"/>
      <c r="L3464"/>
      <c r="M3464">
        <v>257.67315683997555</v>
      </c>
      <c r="N3464">
        <v>191.24179609216935</v>
      </c>
      <c r="O3464">
        <v>392.5489498734002</v>
      </c>
      <c r="P3464"/>
      <c r="Q3464">
        <v>133.87730955066979</v>
      </c>
      <c r="R3464"/>
      <c r="S3464">
        <v>503.26788445307722</v>
      </c>
      <c r="T3464"/>
      <c r="U3464"/>
      <c r="V3464">
        <v>238.5489772307586</v>
      </c>
      <c r="W3464"/>
      <c r="X3464">
        <v>108.70586304186467</v>
      </c>
      <c r="Y3464">
        <v>2033.202253190432</v>
      </c>
      <c r="Z3464"/>
      <c r="AA3464">
        <v>1572.2088710314133</v>
      </c>
      <c r="AB3464">
        <v>38.248359218433869</v>
      </c>
      <c r="AC3464">
        <v>201.30715378123088</v>
      </c>
      <c r="AD3464">
        <v>335.17641104574943</v>
      </c>
      <c r="AE3464">
        <v>253.3963654680278</v>
      </c>
      <c r="AF3464"/>
      <c r="AG3464">
        <v>2934.0517663614401</v>
      </c>
      <c r="AH3464">
        <v>506.61260281315236</v>
      </c>
      <c r="AI3464">
        <v>0</v>
      </c>
      <c r="AJ3464">
        <v>3296.1512657350709</v>
      </c>
      <c r="AK3464">
        <v>216.15398918297728</v>
      </c>
      <c r="AL3464">
        <v>13423.2353515625</v>
      </c>
      <c r="AM3464">
        <v>11064.84765625</v>
      </c>
      <c r="AN3464">
        <v>2358.38720703125</v>
      </c>
      <c r="AO3464" s="5" t="s">
        <v>3769</v>
      </c>
    </row>
    <row r="3465" spans="1:41" ht="15" x14ac:dyDescent="0.25">
      <c r="A3465">
        <v>2023</v>
      </c>
      <c r="B3465" s="5" t="s">
        <v>1806</v>
      </c>
      <c r="C3465" s="5" t="s">
        <v>474</v>
      </c>
      <c r="D3465" s="5" t="s">
        <v>153</v>
      </c>
      <c r="E3465" s="5" t="s">
        <v>409</v>
      </c>
      <c r="F3465" s="5" t="s">
        <v>481</v>
      </c>
      <c r="G3465" s="5" t="s">
        <v>94</v>
      </c>
      <c r="H3465" s="5" t="s">
        <v>319</v>
      </c>
      <c r="I3465">
        <v>214.7088895203062</v>
      </c>
      <c r="J3465"/>
      <c r="K3465"/>
      <c r="L3465"/>
      <c r="M3465">
        <v>262.51513269156095</v>
      </c>
      <c r="N3465">
        <v>194.8354500445179</v>
      </c>
      <c r="O3465">
        <v>399.92539745979991</v>
      </c>
      <c r="P3465"/>
      <c r="Q3465">
        <v>136.51299624829707</v>
      </c>
      <c r="R3465"/>
      <c r="S3465">
        <v>1053.136879977473</v>
      </c>
      <c r="T3465"/>
      <c r="U3465"/>
      <c r="V3465">
        <v>331.2202650756804</v>
      </c>
      <c r="W3465">
        <v>149.51057166574057</v>
      </c>
      <c r="X3465">
        <v>153.15722148568329</v>
      </c>
      <c r="Y3465">
        <v>3047.6366185910906</v>
      </c>
      <c r="Z3465">
        <v>259946.36493991909</v>
      </c>
      <c r="AA3465">
        <v>1432.17394891086</v>
      </c>
      <c r="AB3465">
        <v>32.814391586445119</v>
      </c>
      <c r="AC3465">
        <v>194.88672253137173</v>
      </c>
      <c r="AD3465">
        <v>365.14932052632759</v>
      </c>
      <c r="AE3465">
        <v>258.15797547631314</v>
      </c>
      <c r="AF3465"/>
      <c r="AG3465">
        <v>5031.881859833944</v>
      </c>
      <c r="AH3465">
        <v>694.52068331886346</v>
      </c>
      <c r="AI3465">
        <v>0</v>
      </c>
      <c r="AJ3465">
        <v>3999.5259449758928</v>
      </c>
      <c r="AK3465"/>
      <c r="AL3465">
        <v>277898.65625</v>
      </c>
      <c r="AM3465">
        <v>274787.90625</v>
      </c>
      <c r="AN3465">
        <v>3110.729736328125</v>
      </c>
      <c r="AO3465" s="5" t="s">
        <v>3770</v>
      </c>
    </row>
    <row r="3466" spans="1:41" ht="15" x14ac:dyDescent="0.25">
      <c r="A3466">
        <v>2023</v>
      </c>
      <c r="B3466" s="5" t="s">
        <v>803</v>
      </c>
      <c r="C3466" s="5" t="s">
        <v>474</v>
      </c>
      <c r="D3466" s="5" t="s">
        <v>153</v>
      </c>
      <c r="E3466" s="5" t="s">
        <v>409</v>
      </c>
      <c r="F3466" s="5" t="s">
        <v>481</v>
      </c>
      <c r="G3466" s="5" t="s">
        <v>94</v>
      </c>
      <c r="H3466" s="5" t="s">
        <v>319</v>
      </c>
      <c r="I3466">
        <v>37.177070974049762</v>
      </c>
      <c r="J3466"/>
      <c r="K3466">
        <v>81.634</v>
      </c>
      <c r="L3466"/>
      <c r="M3466">
        <v>238</v>
      </c>
      <c r="N3466">
        <v>128.78399999999999</v>
      </c>
      <c r="O3466">
        <v>350</v>
      </c>
      <c r="P3466">
        <v>21</v>
      </c>
      <c r="Q3466">
        <v>88</v>
      </c>
      <c r="R3466"/>
      <c r="S3466">
        <v>519.90715700434305</v>
      </c>
      <c r="T3466">
        <v>250</v>
      </c>
      <c r="U3466"/>
      <c r="V3466">
        <v>277</v>
      </c>
      <c r="W3466">
        <v>84</v>
      </c>
      <c r="X3466">
        <v>100</v>
      </c>
      <c r="Y3466">
        <v>1460</v>
      </c>
      <c r="Z3466">
        <v>168.4433071638862</v>
      </c>
      <c r="AA3466"/>
      <c r="AB3466"/>
      <c r="AC3466">
        <v>156.06</v>
      </c>
      <c r="AD3466">
        <v>303</v>
      </c>
      <c r="AE3466">
        <v>276</v>
      </c>
      <c r="AF3466"/>
      <c r="AG3466">
        <v>2496.1473436631741</v>
      </c>
      <c r="AH3466">
        <v>464.56601660000001</v>
      </c>
      <c r="AI3466"/>
      <c r="AJ3466">
        <v>1484.445679481747</v>
      </c>
      <c r="AK3466">
        <v>200</v>
      </c>
      <c r="AL3466">
        <v>9184.1650390625</v>
      </c>
      <c r="AM3466">
        <v>6593.0576171875</v>
      </c>
      <c r="AN3466">
        <v>2591.107177734375</v>
      </c>
      <c r="AO3466" s="5" t="s">
        <v>1494</v>
      </c>
    </row>
    <row r="3467" spans="1:41" ht="15" x14ac:dyDescent="0.25">
      <c r="A3467">
        <v>2023</v>
      </c>
      <c r="B3467" s="5" t="s">
        <v>1807</v>
      </c>
      <c r="C3467" s="5" t="s">
        <v>474</v>
      </c>
      <c r="D3467" s="5" t="s">
        <v>153</v>
      </c>
      <c r="E3467" s="5" t="s">
        <v>409</v>
      </c>
      <c r="F3467" s="5" t="s">
        <v>482</v>
      </c>
      <c r="G3467" s="5" t="s">
        <v>94</v>
      </c>
      <c r="H3467" s="5" t="s">
        <v>319</v>
      </c>
      <c r="I3467"/>
      <c r="J3467"/>
      <c r="K3467"/>
      <c r="L3467"/>
      <c r="M3467">
        <v>12.078429226873853</v>
      </c>
      <c r="N3467"/>
      <c r="O3467">
        <v>20.130715378123089</v>
      </c>
      <c r="P3467"/>
      <c r="Q3467">
        <v>0</v>
      </c>
      <c r="R3467"/>
      <c r="S3467"/>
      <c r="T3467"/>
      <c r="U3467"/>
      <c r="V3467">
        <v>0</v>
      </c>
      <c r="W3467"/>
      <c r="X3467">
        <v>103.67318419733391</v>
      </c>
      <c r="Y3467"/>
      <c r="Z3467"/>
      <c r="AA3467">
        <v>487.16331215057875</v>
      </c>
      <c r="AB3467">
        <v>0</v>
      </c>
      <c r="AC3467"/>
      <c r="AD3467"/>
      <c r="AE3467"/>
      <c r="AF3467"/>
      <c r="AG3467">
        <v>0</v>
      </c>
      <c r="AH3467">
        <v>135.88232880233085</v>
      </c>
      <c r="AI3467">
        <v>0</v>
      </c>
      <c r="AJ3467"/>
      <c r="AK3467"/>
      <c r="AL3467">
        <v>758.927978515625</v>
      </c>
      <c r="AM3467">
        <v>487.16329956054687</v>
      </c>
      <c r="AN3467">
        <v>271.7646484375</v>
      </c>
      <c r="AO3467" s="5" t="s">
        <v>3772</v>
      </c>
    </row>
    <row r="3468" spans="1:41" ht="15" x14ac:dyDescent="0.25">
      <c r="A3468">
        <v>2023</v>
      </c>
      <c r="B3468" s="5" t="s">
        <v>803</v>
      </c>
      <c r="C3468" s="5" t="s">
        <v>474</v>
      </c>
      <c r="D3468" s="5" t="s">
        <v>153</v>
      </c>
      <c r="E3468" s="5" t="s">
        <v>409</v>
      </c>
      <c r="F3468" s="5" t="s">
        <v>482</v>
      </c>
      <c r="G3468" s="5" t="s">
        <v>94</v>
      </c>
      <c r="H3468" s="5" t="s">
        <v>319</v>
      </c>
      <c r="I3468">
        <v>0</v>
      </c>
      <c r="J3468"/>
      <c r="K3468"/>
      <c r="L3468"/>
      <c r="M3468">
        <v>0</v>
      </c>
      <c r="N3468">
        <v>0</v>
      </c>
      <c r="O3468">
        <v>20</v>
      </c>
      <c r="P3468">
        <v>0</v>
      </c>
      <c r="Q3468">
        <v>0</v>
      </c>
      <c r="R3468"/>
      <c r="S3468"/>
      <c r="T3468"/>
      <c r="U3468"/>
      <c r="V3468">
        <v>0</v>
      </c>
      <c r="W3468"/>
      <c r="X3468">
        <v>45</v>
      </c>
      <c r="Y3468"/>
      <c r="Z3468"/>
      <c r="AA3468"/>
      <c r="AB3468"/>
      <c r="AC3468">
        <v>0</v>
      </c>
      <c r="AD3468"/>
      <c r="AE3468"/>
      <c r="AF3468"/>
      <c r="AG3468"/>
      <c r="AH3468">
        <v>10.042</v>
      </c>
      <c r="AI3468"/>
      <c r="AJ3468">
        <v>0</v>
      </c>
      <c r="AK3468"/>
      <c r="AL3468">
        <v>75.041999816894531</v>
      </c>
      <c r="AM3468">
        <v>0</v>
      </c>
      <c r="AN3468">
        <v>75.041999816894531</v>
      </c>
      <c r="AO3468" s="5" t="s">
        <v>1495</v>
      </c>
    </row>
    <row r="3469" spans="1:41" ht="15" x14ac:dyDescent="0.25">
      <c r="A3469">
        <v>2023</v>
      </c>
      <c r="B3469" s="5" t="s">
        <v>1806</v>
      </c>
      <c r="C3469" s="5" t="s">
        <v>474</v>
      </c>
      <c r="D3469" s="5" t="s">
        <v>153</v>
      </c>
      <c r="E3469" s="5" t="s">
        <v>409</v>
      </c>
      <c r="F3469" s="5" t="s">
        <v>482</v>
      </c>
      <c r="G3469" s="5" t="s">
        <v>94</v>
      </c>
      <c r="H3469" s="5" t="s">
        <v>319</v>
      </c>
      <c r="I3469"/>
      <c r="J3469"/>
      <c r="K3469"/>
      <c r="L3469"/>
      <c r="M3469"/>
      <c r="N3469"/>
      <c r="O3469">
        <v>20.508994741528198</v>
      </c>
      <c r="P3469"/>
      <c r="Q3469">
        <v>0</v>
      </c>
      <c r="R3469"/>
      <c r="S3469">
        <v>0</v>
      </c>
      <c r="T3469"/>
      <c r="U3469"/>
      <c r="V3469"/>
      <c r="W3469"/>
      <c r="X3469">
        <v>112.59229761443578</v>
      </c>
      <c r="Y3469"/>
      <c r="Z3469"/>
      <c r="AA3469">
        <v>588.60814908185932</v>
      </c>
      <c r="AB3469">
        <v>0</v>
      </c>
      <c r="AC3469"/>
      <c r="AD3469"/>
      <c r="AE3469"/>
      <c r="AF3469"/>
      <c r="AG3469"/>
      <c r="AH3469">
        <v>127.66849226601305</v>
      </c>
      <c r="AI3469">
        <v>0</v>
      </c>
      <c r="AJ3469"/>
      <c r="AK3469"/>
      <c r="AL3469">
        <v>849.3779296875</v>
      </c>
      <c r="AM3469">
        <v>588.608154296875</v>
      </c>
      <c r="AN3469">
        <v>260.769775390625</v>
      </c>
      <c r="AO3469" s="5" t="s">
        <v>3774</v>
      </c>
    </row>
    <row r="3470" spans="1:41" ht="15" x14ac:dyDescent="0.25">
      <c r="A3470">
        <v>2023</v>
      </c>
      <c r="B3470" s="5" t="s">
        <v>1808</v>
      </c>
      <c r="C3470" s="5" t="s">
        <v>474</v>
      </c>
      <c r="D3470" s="5" t="s">
        <v>153</v>
      </c>
      <c r="E3470" s="5" t="s">
        <v>409</v>
      </c>
      <c r="F3470" s="5" t="s">
        <v>482</v>
      </c>
      <c r="G3470" s="5" t="s">
        <v>94</v>
      </c>
      <c r="H3470" s="5" t="s">
        <v>319</v>
      </c>
      <c r="I3470"/>
      <c r="J3470"/>
      <c r="K3470"/>
      <c r="L3470"/>
      <c r="M3470">
        <v>12.047035034649051</v>
      </c>
      <c r="N3470">
        <v>0</v>
      </c>
      <c r="O3470"/>
      <c r="P3470">
        <v>0</v>
      </c>
      <c r="Q3470">
        <v>0</v>
      </c>
      <c r="R3470"/>
      <c r="S3470"/>
      <c r="T3470"/>
      <c r="U3470"/>
      <c r="V3470">
        <v>0</v>
      </c>
      <c r="W3470"/>
      <c r="X3470">
        <v>50.195979311037711</v>
      </c>
      <c r="Y3470">
        <v>0</v>
      </c>
      <c r="Z3470"/>
      <c r="AA3470">
        <v>493.68290685704028</v>
      </c>
      <c r="AB3470"/>
      <c r="AC3470"/>
      <c r="AD3470"/>
      <c r="AE3470"/>
      <c r="AF3470">
        <v>602.35175173245261</v>
      </c>
      <c r="AG3470"/>
      <c r="AH3470">
        <v>10.039195862207542</v>
      </c>
      <c r="AI3470"/>
      <c r="AJ3470">
        <v>0</v>
      </c>
      <c r="AK3470"/>
      <c r="AL3470">
        <v>1168.31689453125</v>
      </c>
      <c r="AM3470">
        <v>1096.03466796875</v>
      </c>
      <c r="AN3470">
        <v>72.282211303710938</v>
      </c>
      <c r="AO3470" s="5" t="s">
        <v>3773</v>
      </c>
    </row>
    <row r="3471" spans="1:41" ht="15" x14ac:dyDescent="0.25">
      <c r="A3471">
        <v>2023</v>
      </c>
      <c r="B3471" s="5" t="s">
        <v>1807</v>
      </c>
      <c r="C3471" s="5" t="s">
        <v>474</v>
      </c>
      <c r="D3471" s="5" t="s">
        <v>153</v>
      </c>
      <c r="E3471" s="5" t="s">
        <v>483</v>
      </c>
      <c r="F3471" s="5" t="s">
        <v>483</v>
      </c>
      <c r="G3471" s="5" t="s">
        <v>94</v>
      </c>
      <c r="H3471" s="5" t="s">
        <v>319</v>
      </c>
      <c r="I3471">
        <v>4618.3375290533077</v>
      </c>
      <c r="J3471">
        <v>10308.613094486196</v>
      </c>
      <c r="K3471">
        <v>897.93055944118043</v>
      </c>
      <c r="L3471">
        <v>1725.2023079051487</v>
      </c>
      <c r="M3471">
        <v>3982.8700618139928</v>
      </c>
      <c r="N3471">
        <v>4234.495979788192</v>
      </c>
      <c r="O3471">
        <v>4492.1449797697132</v>
      </c>
      <c r="P3471">
        <v>2324.1074487661554</v>
      </c>
      <c r="Q3471">
        <v>1668.5048607706428</v>
      </c>
      <c r="R3471">
        <v>2614.7638560063092</v>
      </c>
      <c r="S3471">
        <v>3657.1097830036342</v>
      </c>
      <c r="T3471">
        <v>5837.9074596556957</v>
      </c>
      <c r="U3471">
        <v>754.91165046872038</v>
      </c>
      <c r="V3471">
        <v>4865.5939068923508</v>
      </c>
      <c r="W3471">
        <v>1714.4978000028318</v>
      </c>
      <c r="X3471">
        <v>7940.5802252845151</v>
      </c>
      <c r="Y3471">
        <v>26814.112883659953</v>
      </c>
      <c r="Z3471">
        <v>3423.2281500498311</v>
      </c>
      <c r="AA3471">
        <v>42832.388049365516</v>
      </c>
      <c r="AB3471">
        <v>833.41161665429581</v>
      </c>
      <c r="AC3471">
        <v>3531.9340130916958</v>
      </c>
      <c r="AD3471">
        <v>8143.8113764398913</v>
      </c>
      <c r="AE3471">
        <v>5612.4434474207173</v>
      </c>
      <c r="AF3471">
        <v>6777.7442345745567</v>
      </c>
      <c r="AG3471">
        <v>35642.438112735836</v>
      </c>
      <c r="AH3471">
        <v>7734.7657876158628</v>
      </c>
      <c r="AI3471">
        <v>2116.7447220096428</v>
      </c>
      <c r="AJ3471">
        <v>14183.526077571398</v>
      </c>
      <c r="AK3471">
        <v>5229.0063690307361</v>
      </c>
      <c r="AL3471">
        <v>224513.125</v>
      </c>
      <c r="AM3471">
        <v>171932.359375</v>
      </c>
      <c r="AN3471">
        <v>52580.78515625</v>
      </c>
      <c r="AO3471" s="5" t="s">
        <v>3777</v>
      </c>
    </row>
    <row r="3472" spans="1:41" ht="15" x14ac:dyDescent="0.25">
      <c r="A3472">
        <v>2023</v>
      </c>
      <c r="B3472" s="5" t="s">
        <v>1808</v>
      </c>
      <c r="C3472" s="5" t="s">
        <v>474</v>
      </c>
      <c r="D3472" s="5" t="s">
        <v>153</v>
      </c>
      <c r="E3472" s="5" t="s">
        <v>483</v>
      </c>
      <c r="F3472" s="5" t="s">
        <v>483</v>
      </c>
      <c r="G3472" s="5" t="s">
        <v>94</v>
      </c>
      <c r="H3472" s="5" t="s">
        <v>319</v>
      </c>
      <c r="I3472">
        <v>4582.3573251432981</v>
      </c>
      <c r="J3472">
        <v>10981.884792560302</v>
      </c>
      <c r="K3472">
        <v>1044.9329138605481</v>
      </c>
      <c r="L3472">
        <v>1426.3069809128708</v>
      </c>
      <c r="M3472">
        <v>4122.5657022607238</v>
      </c>
      <c r="N3472">
        <v>5811.350155892218</v>
      </c>
      <c r="O3472">
        <v>5445.4319147066708</v>
      </c>
      <c r="P3472">
        <v>2677.2788544427494</v>
      </c>
      <c r="Q3472">
        <v>1577.891159816354</v>
      </c>
      <c r="R3472">
        <v>2915.8088669476324</v>
      </c>
      <c r="S3472">
        <v>3962.8164328259149</v>
      </c>
      <c r="T3472">
        <v>6259.4386200864028</v>
      </c>
      <c r="U3472">
        <v>752.94948792072728</v>
      </c>
      <c r="V3472">
        <v>5867.9099814603087</v>
      </c>
      <c r="W3472">
        <v>1923.8111030748314</v>
      </c>
      <c r="X3472">
        <v>7268.377804238261</v>
      </c>
      <c r="Y3472">
        <v>26021.595674841952</v>
      </c>
      <c r="Z3472">
        <v>4123.6187663791825</v>
      </c>
      <c r="AA3472">
        <v>43405.604060150501</v>
      </c>
      <c r="AB3472">
        <v>0</v>
      </c>
      <c r="AC3472">
        <v>3490.8884164623937</v>
      </c>
      <c r="AD3472">
        <v>8619.0071163640005</v>
      </c>
      <c r="AE3472">
        <v>5937.1804329095412</v>
      </c>
      <c r="AF3472">
        <v>7068.7027327097967</v>
      </c>
      <c r="AG3472">
        <v>38956.139211993926</v>
      </c>
      <c r="AH3472">
        <v>7552.7486721914001</v>
      </c>
      <c r="AI3472">
        <v>2229.7054009962953</v>
      </c>
      <c r="AJ3472">
        <v>21948.167672641095</v>
      </c>
      <c r="AK3472">
        <v>4659.0914517682677</v>
      </c>
      <c r="AL3472">
        <v>240633.5625</v>
      </c>
      <c r="AM3472">
        <v>187545.625</v>
      </c>
      <c r="AN3472">
        <v>53087.92578125</v>
      </c>
      <c r="AO3472" s="5" t="s">
        <v>3775</v>
      </c>
    </row>
    <row r="3473" spans="1:41" ht="15" x14ac:dyDescent="0.25">
      <c r="A3473">
        <v>2023</v>
      </c>
      <c r="B3473" s="5" t="s">
        <v>1806</v>
      </c>
      <c r="C3473" s="5" t="s">
        <v>474</v>
      </c>
      <c r="D3473" s="5" t="s">
        <v>153</v>
      </c>
      <c r="E3473" s="5" t="s">
        <v>483</v>
      </c>
      <c r="F3473" s="5" t="s">
        <v>483</v>
      </c>
      <c r="G3473" s="5" t="s">
        <v>94</v>
      </c>
      <c r="H3473" s="5" t="s">
        <v>319</v>
      </c>
      <c r="I3473">
        <v>4584.5098615479974</v>
      </c>
      <c r="J3473">
        <v>12855.197917487218</v>
      </c>
      <c r="K3473">
        <v>883.93767335986536</v>
      </c>
      <c r="L3473">
        <v>1442.2950551979707</v>
      </c>
      <c r="M3473">
        <v>3425.7915416862847</v>
      </c>
      <c r="N3473">
        <v>4042.3228635552082</v>
      </c>
      <c r="O3473">
        <v>4814.4865155737452</v>
      </c>
      <c r="P3473">
        <v>2212.9205326108927</v>
      </c>
      <c r="Q3473">
        <v>1464.6129432757016</v>
      </c>
      <c r="R3473">
        <v>2698.7613751003664</v>
      </c>
      <c r="S3473">
        <v>3612.6594237201925</v>
      </c>
      <c r="T3473">
        <v>5404.1201143926801</v>
      </c>
      <c r="U3473">
        <v>833.01411800021549</v>
      </c>
      <c r="V3473">
        <v>4344.830535992749</v>
      </c>
      <c r="W3473">
        <v>1709.35293022478</v>
      </c>
      <c r="X3473">
        <v>6317.7958301277622</v>
      </c>
      <c r="Y3473">
        <v>26806.281576914433</v>
      </c>
      <c r="Z3473">
        <v>3261.9556136400602</v>
      </c>
      <c r="AA3473">
        <v>42686.8183814113</v>
      </c>
      <c r="AB3473">
        <v>824.46158860943365</v>
      </c>
      <c r="AC3473">
        <v>3257.2662319924098</v>
      </c>
      <c r="AD3473">
        <v>7674.6217108943856</v>
      </c>
      <c r="AE3473">
        <v>5596.2281549245135</v>
      </c>
      <c r="AF3473">
        <v>7275.3650356278067</v>
      </c>
      <c r="AG3473">
        <v>36732.506147252774</v>
      </c>
      <c r="AH3473">
        <v>7811.9248059106021</v>
      </c>
      <c r="AI3473">
        <v>2167.8007441795307</v>
      </c>
      <c r="AJ3473">
        <v>15101.97594816665</v>
      </c>
      <c r="AK3473">
        <v>5119.0450874854387</v>
      </c>
      <c r="AL3473">
        <v>224962.859375</v>
      </c>
      <c r="AM3473">
        <v>175196.859375</v>
      </c>
      <c r="AN3473">
        <v>49766</v>
      </c>
      <c r="AO3473" s="5" t="s">
        <v>3776</v>
      </c>
    </row>
    <row r="3474" spans="1:41" ht="15" x14ac:dyDescent="0.25">
      <c r="A3474">
        <v>2023</v>
      </c>
      <c r="B3474" s="5" t="s">
        <v>803</v>
      </c>
      <c r="C3474" s="5" t="s">
        <v>474</v>
      </c>
      <c r="D3474" s="5" t="s">
        <v>153</v>
      </c>
      <c r="E3474" s="5" t="s">
        <v>483</v>
      </c>
      <c r="F3474" s="5" t="s">
        <v>483</v>
      </c>
      <c r="G3474" s="5" t="s">
        <v>94</v>
      </c>
      <c r="H3474" s="5" t="s">
        <v>319</v>
      </c>
      <c r="I3474">
        <v>4818.6380664532226</v>
      </c>
      <c r="J3474">
        <v>13359.14317833357</v>
      </c>
      <c r="K3474">
        <v>1080.9848239999999</v>
      </c>
      <c r="L3474">
        <v>1272.8900000000001</v>
      </c>
      <c r="M3474">
        <v>3920</v>
      </c>
      <c r="N3474">
        <v>5796.4351867999994</v>
      </c>
      <c r="O3474">
        <v>4462.9759999999997</v>
      </c>
      <c r="P3474">
        <v>2976.9</v>
      </c>
      <c r="Q3474">
        <v>1628.7343129715989</v>
      </c>
      <c r="R3474">
        <v>2892.9266900698799</v>
      </c>
      <c r="S3474">
        <v>4571.4723336298648</v>
      </c>
      <c r="T3474">
        <v>6000</v>
      </c>
      <c r="U3474">
        <v>710.15707571908717</v>
      </c>
      <c r="V3474">
        <v>6360</v>
      </c>
      <c r="W3474">
        <v>1925</v>
      </c>
      <c r="X3474">
        <v>5758.8235294117649</v>
      </c>
      <c r="Y3474">
        <v>26960</v>
      </c>
      <c r="Z3474">
        <v>4097.3419463291139</v>
      </c>
      <c r="AA3474">
        <v>43585.309483993064</v>
      </c>
      <c r="AB3474">
        <v>653</v>
      </c>
      <c r="AC3474">
        <v>3521.5346300000001</v>
      </c>
      <c r="AD3474">
        <v>8831.3804342399999</v>
      </c>
      <c r="AE3474">
        <v>5725</v>
      </c>
      <c r="AF3474">
        <v>6849.779873510648</v>
      </c>
      <c r="AG3474">
        <v>42643.437444572002</v>
      </c>
      <c r="AH3474">
        <v>7391.8214289680936</v>
      </c>
      <c r="AI3474">
        <v>2812</v>
      </c>
      <c r="AJ3474">
        <v>14416.1441818488</v>
      </c>
      <c r="AK3474">
        <v>4434.5010400000001</v>
      </c>
      <c r="AL3474">
        <v>239456.328125</v>
      </c>
      <c r="AM3474">
        <v>187614.375</v>
      </c>
      <c r="AN3474">
        <v>51841.95703125</v>
      </c>
      <c r="AO3474" s="5" t="s">
        <v>1496</v>
      </c>
    </row>
    <row r="3475" spans="1:41" ht="15" x14ac:dyDescent="0.25">
      <c r="A3475">
        <v>2023</v>
      </c>
      <c r="B3475" s="5" t="s">
        <v>803</v>
      </c>
      <c r="C3475" s="5" t="s">
        <v>474</v>
      </c>
      <c r="D3475" s="5" t="s">
        <v>153</v>
      </c>
      <c r="E3475" s="5" t="s">
        <v>483</v>
      </c>
      <c r="F3475" s="5" t="s">
        <v>483</v>
      </c>
      <c r="G3475" s="5" t="s">
        <v>97</v>
      </c>
      <c r="H3475" s="5" t="s">
        <v>319</v>
      </c>
      <c r="I3475">
        <v>5347.940945167973</v>
      </c>
      <c r="J3475">
        <v>15322.937225548591</v>
      </c>
      <c r="K3475">
        <v>1193.637187151224</v>
      </c>
      <c r="L3475">
        <v>1454.9830950848079</v>
      </c>
      <c r="M3475">
        <v>4414.5786611904014</v>
      </c>
      <c r="N3475">
        <v>6529.8126030042113</v>
      </c>
      <c r="O3475">
        <v>5634</v>
      </c>
      <c r="P3475">
        <v>3449.7954494999999</v>
      </c>
      <c r="Q3475">
        <v>1829.068633467105</v>
      </c>
      <c r="R3475">
        <v>3188.1984324989421</v>
      </c>
      <c r="S3475">
        <v>5028.2086860272293</v>
      </c>
      <c r="T3475">
        <v>6406.0087288393852</v>
      </c>
      <c r="U3475">
        <v>750.07718523400308</v>
      </c>
      <c r="V3475">
        <v>157</v>
      </c>
      <c r="W3475">
        <v>2180.6460864753399</v>
      </c>
      <c r="X3475">
        <v>6615.078050756736</v>
      </c>
      <c r="Y3475">
        <v>30447.408049999998</v>
      </c>
      <c r="Z3475">
        <v>4627.8483306328953</v>
      </c>
      <c r="AA3475">
        <v>49973.97338256333</v>
      </c>
      <c r="AB3475">
        <v>653</v>
      </c>
      <c r="AC3475">
        <v>3990.3507500000001</v>
      </c>
      <c r="AD3475">
        <v>9974.8299593101019</v>
      </c>
      <c r="AE3475">
        <v>6460.7937993175692</v>
      </c>
      <c r="AF3475">
        <v>7829.6741438852878</v>
      </c>
      <c r="AG3475">
        <v>49465.979201799542</v>
      </c>
      <c r="AH3475">
        <v>8520.0575846946249</v>
      </c>
      <c r="AI3475">
        <v>3166.7687229703688</v>
      </c>
      <c r="AJ3475">
        <v>16559.618204455259</v>
      </c>
      <c r="AK3475">
        <v>4993.9684194351266</v>
      </c>
      <c r="AL3475">
        <v>266166.25</v>
      </c>
      <c r="AM3475">
        <v>207385.484375</v>
      </c>
      <c r="AN3475">
        <v>58780.78515625</v>
      </c>
      <c r="AO3475" s="5" t="s">
        <v>1497</v>
      </c>
    </row>
    <row r="3476" spans="1:41" ht="15" x14ac:dyDescent="0.25">
      <c r="A3476">
        <v>2023</v>
      </c>
      <c r="B3476" s="5" t="s">
        <v>1808</v>
      </c>
      <c r="C3476" s="5" t="s">
        <v>474</v>
      </c>
      <c r="D3476" s="5" t="s">
        <v>153</v>
      </c>
      <c r="E3476" s="5" t="s">
        <v>483</v>
      </c>
      <c r="F3476" s="5" t="s">
        <v>483</v>
      </c>
      <c r="G3476" s="5" t="s">
        <v>97</v>
      </c>
      <c r="H3476" s="5" t="s">
        <v>319</v>
      </c>
      <c r="I3476">
        <v>5347.9999999999991</v>
      </c>
      <c r="J3476">
        <v>12816.779498586349</v>
      </c>
      <c r="K3476">
        <v>1233.863844177275</v>
      </c>
      <c r="L3476">
        <v>1638.5374522667189</v>
      </c>
      <c r="M3476">
        <v>4825.1022956844536</v>
      </c>
      <c r="N3476">
        <v>6720.6028101008578</v>
      </c>
      <c r="O3476">
        <v>5424.1714072000004</v>
      </c>
      <c r="P3476">
        <v>3063.344804314459</v>
      </c>
      <c r="Q3476">
        <v>1820.7468876368471</v>
      </c>
      <c r="R3476">
        <v>3531.9665366521658</v>
      </c>
      <c r="S3476">
        <v>4547.5460222694537</v>
      </c>
      <c r="T3476">
        <v>7023.6812774217324</v>
      </c>
      <c r="U3476">
        <v>878.75597114725792</v>
      </c>
      <c r="V3476">
        <v>6929</v>
      </c>
      <c r="W3476">
        <v>2212.0357222480179</v>
      </c>
      <c r="X3476">
        <v>8316.4842337807877</v>
      </c>
      <c r="Y3476">
        <v>30736.97280000001</v>
      </c>
      <c r="Z3476">
        <v>4759.9021741884044</v>
      </c>
      <c r="AA3476">
        <v>50801.362233195541</v>
      </c>
      <c r="AB3476">
        <v>0</v>
      </c>
      <c r="AC3476">
        <v>3999.6823800000002</v>
      </c>
      <c r="AD3476">
        <v>9975.4686438352128</v>
      </c>
      <c r="AE3476">
        <v>6878.5388687777167</v>
      </c>
      <c r="AF3476">
        <v>8249.7761593373361</v>
      </c>
      <c r="AG3476">
        <v>47970.722780763841</v>
      </c>
      <c r="AH3476">
        <v>8849.3256735166942</v>
      </c>
      <c r="AI3476">
        <v>2551.2308678490508</v>
      </c>
      <c r="AJ3476">
        <v>25690.595328667328</v>
      </c>
      <c r="AK3476">
        <v>5592.3637643538668</v>
      </c>
      <c r="AL3476">
        <v>282386.59375</v>
      </c>
      <c r="AM3476">
        <v>221835.28125</v>
      </c>
      <c r="AN3476">
        <v>60551.26953125</v>
      </c>
      <c r="AO3476" s="5" t="s">
        <v>3780</v>
      </c>
    </row>
    <row r="3477" spans="1:41" ht="15" x14ac:dyDescent="0.25">
      <c r="A3477">
        <v>2023</v>
      </c>
      <c r="B3477" s="5" t="s">
        <v>1807</v>
      </c>
      <c r="C3477" s="5" t="s">
        <v>474</v>
      </c>
      <c r="D3477" s="5" t="s">
        <v>153</v>
      </c>
      <c r="E3477" s="5" t="s">
        <v>483</v>
      </c>
      <c r="F3477" s="5" t="s">
        <v>483</v>
      </c>
      <c r="G3477" s="5" t="s">
        <v>97</v>
      </c>
      <c r="H3477" s="5" t="s">
        <v>319</v>
      </c>
      <c r="I3477">
        <v>5462.3204040682413</v>
      </c>
      <c r="J3477">
        <v>12555.2250033</v>
      </c>
      <c r="K3477">
        <v>1095.4675516359621</v>
      </c>
      <c r="L3477">
        <v>2044.287800000001</v>
      </c>
      <c r="M3477">
        <v>4748.4095665778614</v>
      </c>
      <c r="N3477">
        <v>5254</v>
      </c>
      <c r="O3477">
        <v>6009.6</v>
      </c>
      <c r="P3477">
        <v>2800.2381670777509</v>
      </c>
      <c r="Q3477">
        <v>2215.1956396062942</v>
      </c>
      <c r="R3477">
        <v>3285.0708065613921</v>
      </c>
      <c r="S3477">
        <v>4855.3731159820591</v>
      </c>
      <c r="T3477">
        <v>7904.804648891306</v>
      </c>
      <c r="U3477">
        <v>896.33109057020306</v>
      </c>
      <c r="V3477">
        <v>5778</v>
      </c>
      <c r="W3477">
        <v>1995.7635815209251</v>
      </c>
      <c r="X3477">
        <v>10322.90939322769</v>
      </c>
      <c r="Y3477">
        <v>34685.280000000013</v>
      </c>
      <c r="Z3477">
        <v>4543.7359999999999</v>
      </c>
      <c r="AA3477">
        <v>51838.903459062807</v>
      </c>
      <c r="AB3477">
        <v>828</v>
      </c>
      <c r="AC3477">
        <v>4445.7424946770652</v>
      </c>
      <c r="AD3477">
        <v>11352.76418353384</v>
      </c>
      <c r="AE3477">
        <v>6533.1727084686327</v>
      </c>
      <c r="AF3477">
        <v>8031.6563020102194</v>
      </c>
      <c r="AG3477">
        <v>44796</v>
      </c>
      <c r="AH3477">
        <v>10576.14334690004</v>
      </c>
      <c r="AI3477">
        <v>2463.9996782477651</v>
      </c>
      <c r="AJ3477">
        <v>19255.93603699184</v>
      </c>
      <c r="AK3477">
        <v>7331.3296441650264</v>
      </c>
      <c r="AL3477">
        <v>283905.65625</v>
      </c>
      <c r="AM3477">
        <v>214421.09375</v>
      </c>
      <c r="AN3477">
        <v>69484.5703125</v>
      </c>
      <c r="AO3477" s="5" t="s">
        <v>3778</v>
      </c>
    </row>
    <row r="3478" spans="1:41" ht="15" x14ac:dyDescent="0.25">
      <c r="A3478">
        <v>2023</v>
      </c>
      <c r="B3478" s="5" t="s">
        <v>1806</v>
      </c>
      <c r="C3478" s="5" t="s">
        <v>474</v>
      </c>
      <c r="D3478" s="5" t="s">
        <v>153</v>
      </c>
      <c r="E3478" s="5" t="s">
        <v>483</v>
      </c>
      <c r="F3478" s="5" t="s">
        <v>483</v>
      </c>
      <c r="G3478" s="5" t="s">
        <v>97</v>
      </c>
      <c r="H3478" s="5" t="s">
        <v>319</v>
      </c>
      <c r="I3478">
        <v>5452.1108960000001</v>
      </c>
      <c r="J3478">
        <v>12266.297497321701</v>
      </c>
      <c r="K3478">
        <v>1121</v>
      </c>
      <c r="L3478">
        <v>1714.515651722626</v>
      </c>
      <c r="M3478">
        <v>4092.4430392174299</v>
      </c>
      <c r="N3478">
        <v>5046.0932732220372</v>
      </c>
      <c r="O3478">
        <v>6009.6</v>
      </c>
      <c r="P3478">
        <v>2673.7620000000002</v>
      </c>
      <c r="Q3478">
        <v>1795.9755525526659</v>
      </c>
      <c r="R3478">
        <v>3244.388613012215</v>
      </c>
      <c r="S3478">
        <v>4399.7442431256259</v>
      </c>
      <c r="T3478">
        <v>6746.0455479148013</v>
      </c>
      <c r="U3478">
        <v>673</v>
      </c>
      <c r="V3478">
        <v>5291</v>
      </c>
      <c r="W3478">
        <v>1997.981382301389</v>
      </c>
      <c r="X3478">
        <v>8279.0534933899326</v>
      </c>
      <c r="Y3478">
        <v>39463</v>
      </c>
      <c r="Z3478">
        <v>3998.5169999999989</v>
      </c>
      <c r="AA3478">
        <v>51780.366307371944</v>
      </c>
      <c r="AB3478">
        <v>804</v>
      </c>
      <c r="AC3478">
        <v>4046.3039809829411</v>
      </c>
      <c r="AD3478">
        <v>9340.2217084800013</v>
      </c>
      <c r="AE3478">
        <v>6853.9272877526928</v>
      </c>
      <c r="AF3478">
        <v>8648.5266524520248</v>
      </c>
      <c r="AG3478">
        <v>44914.147253442003</v>
      </c>
      <c r="AH3478">
        <v>9332.1081875</v>
      </c>
      <c r="AI3478">
        <v>2526.4256900675659</v>
      </c>
      <c r="AJ3478">
        <v>18397.23529949343</v>
      </c>
      <c r="AK3478">
        <v>5981</v>
      </c>
      <c r="AL3478">
        <v>276888.78125</v>
      </c>
      <c r="AM3478">
        <v>216259.140625</v>
      </c>
      <c r="AN3478">
        <v>60629.625</v>
      </c>
      <c r="AO3478" s="5" t="s">
        <v>3779</v>
      </c>
    </row>
    <row r="3479" spans="1:41" ht="15" x14ac:dyDescent="0.25">
      <c r="A3479">
        <v>2023</v>
      </c>
      <c r="B3479" s="5" t="s">
        <v>1808</v>
      </c>
      <c r="C3479" s="5" t="s">
        <v>474</v>
      </c>
      <c r="D3479" s="5" t="s">
        <v>153</v>
      </c>
      <c r="E3479" s="5" t="s">
        <v>162</v>
      </c>
      <c r="F3479" s="5" t="s">
        <v>162</v>
      </c>
      <c r="G3479" s="5" t="s">
        <v>94</v>
      </c>
      <c r="H3479" s="5" t="s">
        <v>319</v>
      </c>
      <c r="I3479">
        <v>8455.0107551511919</v>
      </c>
      <c r="J3479">
        <v>7019.7584879922615</v>
      </c>
      <c r="K3479">
        <v>1639.5615122162044</v>
      </c>
      <c r="L3479">
        <v>2155.6796754940897</v>
      </c>
      <c r="M3479">
        <v>6695.9829125939632</v>
      </c>
      <c r="N3479">
        <v>4645.7999561023116</v>
      </c>
      <c r="O3479">
        <v>2877.2335341086819</v>
      </c>
      <c r="P3479">
        <v>7584.9206772107682</v>
      </c>
      <c r="Q3479">
        <v>4571.3388005799288</v>
      </c>
      <c r="R3479">
        <v>5432.1854364011824</v>
      </c>
      <c r="S3479">
        <v>11409.943971402319</v>
      </c>
      <c r="T3479">
        <v>5446.2637552475917</v>
      </c>
      <c r="U3479">
        <v>1302.5856631214288</v>
      </c>
      <c r="V3479">
        <v>5067.7860712423671</v>
      </c>
      <c r="W3479">
        <v>2881.2492124535647</v>
      </c>
      <c r="X3479">
        <v>8171.5038640024522</v>
      </c>
      <c r="Y3479">
        <v>30682.794313664912</v>
      </c>
      <c r="Z3479">
        <v>2630.5867070833988</v>
      </c>
      <c r="AA3479">
        <v>38023.964517989421</v>
      </c>
      <c r="AB3479">
        <v>0</v>
      </c>
      <c r="AC3479">
        <v>6928.0490645094251</v>
      </c>
      <c r="AD3479">
        <v>5254.1788012180441</v>
      </c>
      <c r="AE3479">
        <v>8446.7426621923096</v>
      </c>
      <c r="AF3479">
        <v>28220.179568665404</v>
      </c>
      <c r="AG3479">
        <v>68902.995586013436</v>
      </c>
      <c r="AH3479">
        <v>11906.211543415649</v>
      </c>
      <c r="AI3479">
        <v>2829.0453939700856</v>
      </c>
      <c r="AJ3479">
        <v>16344.487955750787</v>
      </c>
      <c r="AK3479">
        <v>3904.7229358882578</v>
      </c>
      <c r="AL3479">
        <v>309430.75</v>
      </c>
      <c r="AM3479">
        <v>246414.859375</v>
      </c>
      <c r="AN3479">
        <v>63015.8984375</v>
      </c>
      <c r="AO3479" s="5" t="s">
        <v>3781</v>
      </c>
    </row>
    <row r="3480" spans="1:41" ht="15" x14ac:dyDescent="0.25">
      <c r="A3480">
        <v>2023</v>
      </c>
      <c r="B3480" s="5" t="s">
        <v>1807</v>
      </c>
      <c r="C3480" s="5" t="s">
        <v>474</v>
      </c>
      <c r="D3480" s="5" t="s">
        <v>153</v>
      </c>
      <c r="E3480" s="5" t="s">
        <v>162</v>
      </c>
      <c r="F3480" s="5" t="s">
        <v>162</v>
      </c>
      <c r="G3480" s="5" t="s">
        <v>94</v>
      </c>
      <c r="H3480" s="5" t="s">
        <v>319</v>
      </c>
      <c r="I3480">
        <v>9489.7031744223441</v>
      </c>
      <c r="J3480">
        <v>9914.2129850495021</v>
      </c>
      <c r="K3480">
        <v>1811.58981815722</v>
      </c>
      <c r="L3480">
        <v>1361.3446601244184</v>
      </c>
      <c r="M3480">
        <v>6549.3641469414879</v>
      </c>
      <c r="N3480">
        <v>6266.6916972097179</v>
      </c>
      <c r="O3480">
        <v>2231.4897996649443</v>
      </c>
      <c r="P3480">
        <v>6463.3622378935188</v>
      </c>
      <c r="Q3480">
        <v>3029.6726644075247</v>
      </c>
      <c r="R3480">
        <v>5219.803909328115</v>
      </c>
      <c r="S3480">
        <v>6172.6193038363908</v>
      </c>
      <c r="T3480">
        <v>6139.8681903275419</v>
      </c>
      <c r="U3480">
        <v>1810.760112887129</v>
      </c>
      <c r="V3480">
        <v>5607.4107685761865</v>
      </c>
      <c r="W3480">
        <v>2701.9748141247478</v>
      </c>
      <c r="X3480">
        <v>8196.9145918299273</v>
      </c>
      <c r="Y3480">
        <v>30632.909590889903</v>
      </c>
      <c r="Z3480">
        <v>3555.0843357765375</v>
      </c>
      <c r="AA3480">
        <v>33065.245291097075</v>
      </c>
      <c r="AB3480">
        <v>1399.0847187795546</v>
      </c>
      <c r="AC3480">
        <v>6455.9204217640745</v>
      </c>
      <c r="AD3480">
        <v>4839.4239769007909</v>
      </c>
      <c r="AE3480">
        <v>8733.2513458037174</v>
      </c>
      <c r="AF3480">
        <v>27304.861469533764</v>
      </c>
      <c r="AG3480">
        <v>74757.424628197899</v>
      </c>
      <c r="AH3480">
        <v>14968.880531046067</v>
      </c>
      <c r="AI3480">
        <v>2832.3916537019186</v>
      </c>
      <c r="AJ3480">
        <v>20375.748108882308</v>
      </c>
      <c r="AK3480">
        <v>4039.3058639529781</v>
      </c>
      <c r="AL3480">
        <v>315926.34375</v>
      </c>
      <c r="AM3480">
        <v>254043.40625</v>
      </c>
      <c r="AN3480">
        <v>61882.91015625</v>
      </c>
      <c r="AO3480" s="5" t="s">
        <v>3783</v>
      </c>
    </row>
    <row r="3481" spans="1:41" ht="15" x14ac:dyDescent="0.25">
      <c r="A3481">
        <v>2023</v>
      </c>
      <c r="B3481" s="5" t="s">
        <v>1806</v>
      </c>
      <c r="C3481" s="5" t="s">
        <v>474</v>
      </c>
      <c r="D3481" s="5" t="s">
        <v>153</v>
      </c>
      <c r="E3481" s="5" t="s">
        <v>162</v>
      </c>
      <c r="F3481" s="5" t="s">
        <v>162</v>
      </c>
      <c r="G3481" s="5" t="s">
        <v>94</v>
      </c>
      <c r="H3481" s="5" t="s">
        <v>319</v>
      </c>
      <c r="I3481">
        <v>10732.164674317135</v>
      </c>
      <c r="J3481">
        <v>883.93767335986536</v>
      </c>
      <c r="K3481">
        <v>0</v>
      </c>
      <c r="L3481">
        <v>1386.92589664453</v>
      </c>
      <c r="M3481">
        <v>6646.5953160091258</v>
      </c>
      <c r="N3481">
        <v>5276.9643469952052</v>
      </c>
      <c r="O3481">
        <v>2293.931061839929</v>
      </c>
      <c r="P3481">
        <v>6460.3333435813829</v>
      </c>
      <c r="Q3481">
        <v>4123.496857675932</v>
      </c>
      <c r="R3481">
        <v>5943.4182595039547</v>
      </c>
      <c r="S3481">
        <v>12193.622823575592</v>
      </c>
      <c r="T3481">
        <v>5978.37196715547</v>
      </c>
      <c r="U3481">
        <v>1821.9863026691187</v>
      </c>
      <c r="V3481">
        <v>5922.997681353344</v>
      </c>
      <c r="W3481">
        <v>1973.9907438720893</v>
      </c>
      <c r="X3481">
        <v>8929.0270152609719</v>
      </c>
      <c r="Y3481">
        <v>36403.465666212556</v>
      </c>
      <c r="Z3481">
        <v>2906.7400834549708</v>
      </c>
      <c r="AA3481">
        <v>39843.160500608872</v>
      </c>
      <c r="AB3481">
        <v>1425.3751345362098</v>
      </c>
      <c r="AC3481">
        <v>6895.9397117388444</v>
      </c>
      <c r="AD3481">
        <v>5645.1369622256598</v>
      </c>
      <c r="AE3481">
        <v>8654.2372612927829</v>
      </c>
      <c r="AF3481">
        <v>27667.021331705128</v>
      </c>
      <c r="AG3481">
        <v>73055.005616088747</v>
      </c>
      <c r="AH3481">
        <v>14899.712031300565</v>
      </c>
      <c r="AI3481">
        <v>2885.6155601330174</v>
      </c>
      <c r="AJ3481">
        <v>23442.084309106624</v>
      </c>
      <c r="AK3481">
        <v>3408.5949260419866</v>
      </c>
      <c r="AL3481">
        <v>327699.875</v>
      </c>
      <c r="AM3481">
        <v>261419.859375</v>
      </c>
      <c r="AN3481">
        <v>66279.96875</v>
      </c>
      <c r="AO3481" s="5" t="s">
        <v>3782</v>
      </c>
    </row>
    <row r="3482" spans="1:41" ht="15" x14ac:dyDescent="0.25">
      <c r="A3482">
        <v>2023</v>
      </c>
      <c r="B3482" s="5" t="s">
        <v>803</v>
      </c>
      <c r="C3482" s="5" t="s">
        <v>474</v>
      </c>
      <c r="D3482" s="5" t="s">
        <v>153</v>
      </c>
      <c r="E3482" s="5" t="s">
        <v>162</v>
      </c>
      <c r="F3482" s="5" t="s">
        <v>162</v>
      </c>
      <c r="G3482" s="5" t="s">
        <v>94</v>
      </c>
      <c r="H3482" s="5" t="s">
        <v>319</v>
      </c>
      <c r="I3482">
        <v>13941.59717491373</v>
      </c>
      <c r="J3482">
        <v>5863.3279409706029</v>
      </c>
      <c r="K3482">
        <v>1797.5490542041209</v>
      </c>
      <c r="L3482">
        <v>2807</v>
      </c>
      <c r="M3482">
        <v>8190.3988592859023</v>
      </c>
      <c r="N3482">
        <v>5094.5219572510823</v>
      </c>
      <c r="O3482">
        <v>2182</v>
      </c>
      <c r="P3482">
        <v>8501.9</v>
      </c>
      <c r="Q3482">
        <v>3194.1958863858958</v>
      </c>
      <c r="R3482">
        <v>5470</v>
      </c>
      <c r="S3482">
        <v>7370.4500975181727</v>
      </c>
      <c r="T3482">
        <v>6200</v>
      </c>
      <c r="U3482">
        <v>1400</v>
      </c>
      <c r="V3482">
        <v>5145</v>
      </c>
      <c r="W3482">
        <v>2870</v>
      </c>
      <c r="X3482">
        <v>8580.3921568627447</v>
      </c>
      <c r="Y3482">
        <v>32841</v>
      </c>
      <c r="Z3482">
        <v>2332.4810000000002</v>
      </c>
      <c r="AA3482">
        <v>45847.025546027762</v>
      </c>
      <c r="AB3482">
        <v>1390</v>
      </c>
      <c r="AC3482">
        <v>7697.3639999999996</v>
      </c>
      <c r="AD3482">
        <v>4848.3029999999999</v>
      </c>
      <c r="AE3482">
        <v>9195</v>
      </c>
      <c r="AF3482">
        <v>28990.13694</v>
      </c>
      <c r="AG3482">
        <v>70782.411934745382</v>
      </c>
      <c r="AH3482">
        <v>17818.339308761238</v>
      </c>
      <c r="AI3482">
        <v>3126</v>
      </c>
      <c r="AJ3482">
        <v>15702.35386091434</v>
      </c>
      <c r="AK3482">
        <v>3941.5492347826089</v>
      </c>
      <c r="AL3482">
        <v>333120.3125</v>
      </c>
      <c r="AM3482">
        <v>264805.3125</v>
      </c>
      <c r="AN3482">
        <v>68314.984375</v>
      </c>
      <c r="AO3482" s="5" t="s">
        <v>1498</v>
      </c>
    </row>
    <row r="3483" spans="1:41" ht="15" x14ac:dyDescent="0.25">
      <c r="A3483">
        <v>2023</v>
      </c>
      <c r="B3483" s="5" t="s">
        <v>1807</v>
      </c>
      <c r="C3483" s="5" t="s">
        <v>474</v>
      </c>
      <c r="D3483" s="5" t="s">
        <v>153</v>
      </c>
      <c r="E3483" s="5" t="s">
        <v>162</v>
      </c>
      <c r="F3483" s="5" t="s">
        <v>162</v>
      </c>
      <c r="G3483" s="5" t="s">
        <v>97</v>
      </c>
      <c r="H3483" s="5" t="s">
        <v>319</v>
      </c>
      <c r="I3483">
        <v>11223.90880963261</v>
      </c>
      <c r="J3483">
        <v>11986.43845786977</v>
      </c>
      <c r="K3483">
        <v>2210.1239809684039</v>
      </c>
      <c r="L3483">
        <v>1613.132713500001</v>
      </c>
      <c r="M3483">
        <v>7808.2043570798796</v>
      </c>
      <c r="N3483">
        <v>7776</v>
      </c>
      <c r="O3483">
        <v>2866</v>
      </c>
      <c r="P3483">
        <v>7787.4857446057604</v>
      </c>
      <c r="Q3483">
        <v>3972.0771585831349</v>
      </c>
      <c r="R3483">
        <v>6557.9250681165286</v>
      </c>
      <c r="S3483">
        <v>7185.2499999999991</v>
      </c>
      <c r="T3483">
        <v>7162.4208712384789</v>
      </c>
      <c r="U3483">
        <v>2149.9742198142098</v>
      </c>
      <c r="V3483">
        <v>6657</v>
      </c>
      <c r="W3483">
        <v>3145.2375921439129</v>
      </c>
      <c r="X3483">
        <v>10625.667442679331</v>
      </c>
      <c r="Y3483">
        <v>37597</v>
      </c>
      <c r="Z3483">
        <v>4261.7070692597763</v>
      </c>
      <c r="AA3483">
        <v>40017.989576483662</v>
      </c>
      <c r="AB3483">
        <v>1390</v>
      </c>
      <c r="AC3483">
        <v>8102.4591637750582</v>
      </c>
      <c r="AD3483">
        <v>6344.7664380291408</v>
      </c>
      <c r="AE3483">
        <v>10165.953542894529</v>
      </c>
      <c r="AF3483">
        <v>32356.379218116472</v>
      </c>
      <c r="AG3483">
        <v>94302</v>
      </c>
      <c r="AH3483">
        <v>20193.68966191899</v>
      </c>
      <c r="AI3483">
        <v>3297.0494981403749</v>
      </c>
      <c r="AJ3483">
        <v>27662.66301797338</v>
      </c>
      <c r="AK3483">
        <v>4976.2729536772949</v>
      </c>
      <c r="AL3483">
        <v>391394.75</v>
      </c>
      <c r="AM3483">
        <v>314190.09375</v>
      </c>
      <c r="AN3483">
        <v>77204.6796875</v>
      </c>
      <c r="AO3483" s="5" t="s">
        <v>3784</v>
      </c>
    </row>
    <row r="3484" spans="1:41" ht="15" x14ac:dyDescent="0.25">
      <c r="A3484">
        <v>2023</v>
      </c>
      <c r="B3484" s="5" t="s">
        <v>803</v>
      </c>
      <c r="C3484" s="5" t="s">
        <v>474</v>
      </c>
      <c r="D3484" s="5" t="s">
        <v>153</v>
      </c>
      <c r="E3484" s="5" t="s">
        <v>162</v>
      </c>
      <c r="F3484" s="5" t="s">
        <v>162</v>
      </c>
      <c r="G3484" s="5" t="s">
        <v>97</v>
      </c>
      <c r="H3484" s="5" t="s">
        <v>319</v>
      </c>
      <c r="I3484">
        <v>16512.1079040287</v>
      </c>
      <c r="J3484">
        <v>6725.2371482932786</v>
      </c>
      <c r="K3484">
        <v>2380.1570078258142</v>
      </c>
      <c r="L3484">
        <v>3208.5549795371589</v>
      </c>
      <c r="M3484">
        <v>9223.7193941105179</v>
      </c>
      <c r="N3484">
        <v>5739.0918056835708</v>
      </c>
      <c r="O3484">
        <v>2697</v>
      </c>
      <c r="P3484">
        <v>9852.469324499998</v>
      </c>
      <c r="Q3484">
        <v>3587.0819804113612</v>
      </c>
      <c r="R3484">
        <v>6028.305344076296</v>
      </c>
      <c r="S3484">
        <v>8106.8326560000014</v>
      </c>
      <c r="T3484">
        <v>6540.0256478527608</v>
      </c>
      <c r="U3484">
        <v>1478.6982982100001</v>
      </c>
      <c r="V3484">
        <v>126</v>
      </c>
      <c r="W3484">
        <v>3251.1450743814162</v>
      </c>
      <c r="X3484">
        <v>9856.1734933985299</v>
      </c>
      <c r="Y3484">
        <v>37462</v>
      </c>
      <c r="Z3484">
        <v>2634.4807056569498</v>
      </c>
      <c r="AA3484">
        <v>52567.208112823697</v>
      </c>
      <c r="AB3484">
        <v>1390</v>
      </c>
      <c r="AC3484">
        <v>8722.1014399999985</v>
      </c>
      <c r="AD3484">
        <v>5476.0406231299248</v>
      </c>
      <c r="AE3484">
        <v>10355.06344513248</v>
      </c>
      <c r="AF3484">
        <v>33137.316792412239</v>
      </c>
      <c r="AG3484">
        <v>82106.920230535936</v>
      </c>
      <c r="AH3484">
        <v>20467.6709852858</v>
      </c>
      <c r="AI3484">
        <v>3520.383722619265</v>
      </c>
      <c r="AJ3484">
        <v>18037.068828389642</v>
      </c>
      <c r="AK3484">
        <v>4255.5184473793988</v>
      </c>
      <c r="AL3484">
        <v>375444.34375</v>
      </c>
      <c r="AM3484">
        <v>298279.6875</v>
      </c>
      <c r="AN3484">
        <v>77164.65625</v>
      </c>
      <c r="AO3484" s="5" t="s">
        <v>1499</v>
      </c>
    </row>
    <row r="3485" spans="1:41" ht="15" x14ac:dyDescent="0.25">
      <c r="A3485">
        <v>2023</v>
      </c>
      <c r="B3485" s="5" t="s">
        <v>1806</v>
      </c>
      <c r="C3485" s="5" t="s">
        <v>474</v>
      </c>
      <c r="D3485" s="5" t="s">
        <v>153</v>
      </c>
      <c r="E3485" s="5" t="s">
        <v>162</v>
      </c>
      <c r="F3485" s="5" t="s">
        <v>162</v>
      </c>
      <c r="G3485" s="5" t="s">
        <v>97</v>
      </c>
      <c r="H3485" s="5" t="s">
        <v>319</v>
      </c>
      <c r="I3485">
        <v>12763.185973113679</v>
      </c>
      <c r="J3485">
        <v>900</v>
      </c>
      <c r="K3485">
        <v>0</v>
      </c>
      <c r="L3485">
        <v>1648.6960480150101</v>
      </c>
      <c r="M3485">
        <v>7940.0081424999953</v>
      </c>
      <c r="N3485">
        <v>6587.3150644344523</v>
      </c>
      <c r="O3485">
        <v>2866</v>
      </c>
      <c r="P3485">
        <v>7805.7000000000007</v>
      </c>
      <c r="Q3485">
        <v>5056.4209345647259</v>
      </c>
      <c r="R3485">
        <v>7145.0402030399528</v>
      </c>
      <c r="S3485">
        <v>14850.229575647691</v>
      </c>
      <c r="T3485">
        <v>7462.8928926647623</v>
      </c>
      <c r="U3485">
        <v>1472</v>
      </c>
      <c r="V3485">
        <v>7214</v>
      </c>
      <c r="W3485">
        <v>2307.303942535184</v>
      </c>
      <c r="X3485">
        <v>11702.051522902901</v>
      </c>
      <c r="Y3485">
        <v>45157</v>
      </c>
      <c r="Z3485">
        <v>3628.2883229654822</v>
      </c>
      <c r="AA3485">
        <v>48330.925653230443</v>
      </c>
      <c r="AB3485">
        <v>1390</v>
      </c>
      <c r="AC3485">
        <v>8566.4070176908572</v>
      </c>
      <c r="AD3485">
        <v>6870.284007233272</v>
      </c>
      <c r="AE3485">
        <v>10599.19490016947</v>
      </c>
      <c r="AF3485">
        <v>32888.93</v>
      </c>
      <c r="AG3485">
        <v>89322.289523844811</v>
      </c>
      <c r="AH3485">
        <v>17467.15722827573</v>
      </c>
      <c r="AI3485">
        <v>3362.9904881031839</v>
      </c>
      <c r="AJ3485">
        <v>28557.159832952369</v>
      </c>
      <c r="AK3485">
        <v>4052</v>
      </c>
      <c r="AL3485">
        <v>397913.46875</v>
      </c>
      <c r="AM3485">
        <v>317642.5625</v>
      </c>
      <c r="AN3485">
        <v>80270.921875</v>
      </c>
      <c r="AO3485" s="5" t="s">
        <v>3786</v>
      </c>
    </row>
    <row r="3486" spans="1:41" ht="15" x14ac:dyDescent="0.25">
      <c r="A3486">
        <v>2023</v>
      </c>
      <c r="B3486" s="5" t="s">
        <v>1808</v>
      </c>
      <c r="C3486" s="5" t="s">
        <v>474</v>
      </c>
      <c r="D3486" s="5" t="s">
        <v>153</v>
      </c>
      <c r="E3486" s="5" t="s">
        <v>162</v>
      </c>
      <c r="F3486" s="5" t="s">
        <v>162</v>
      </c>
      <c r="G3486" s="5" t="s">
        <v>97</v>
      </c>
      <c r="H3486" s="5" t="s">
        <v>319</v>
      </c>
      <c r="I3486">
        <v>10180</v>
      </c>
      <c r="J3486">
        <v>8142.1191984075294</v>
      </c>
      <c r="K3486">
        <v>1936.0053103831819</v>
      </c>
      <c r="L3486">
        <v>2476.4387545285422</v>
      </c>
      <c r="M3486">
        <v>7837.0618825319334</v>
      </c>
      <c r="N3486">
        <v>5372.6888593162103</v>
      </c>
      <c r="O3486">
        <v>2866</v>
      </c>
      <c r="P3486">
        <v>8678.6728655902771</v>
      </c>
      <c r="Q3486">
        <v>5274.9207964750776</v>
      </c>
      <c r="R3486">
        <v>6580.0942578047234</v>
      </c>
      <c r="S3486">
        <v>13132</v>
      </c>
      <c r="T3486">
        <v>6111.2222822795338</v>
      </c>
      <c r="U3486">
        <v>1520.22804685044</v>
      </c>
      <c r="V3486">
        <v>5983</v>
      </c>
      <c r="W3486">
        <v>3312.9168307946629</v>
      </c>
      <c r="X3486">
        <v>9349.8418603980808</v>
      </c>
      <c r="Y3486">
        <v>35740</v>
      </c>
      <c r="Z3486">
        <v>3036.4919978846569</v>
      </c>
      <c r="AA3486">
        <v>44502.760342735754</v>
      </c>
      <c r="AB3486">
        <v>0</v>
      </c>
      <c r="AC3486">
        <v>8147.2627745708569</v>
      </c>
      <c r="AD3486">
        <v>6081.0827944605644</v>
      </c>
      <c r="AE3486">
        <v>9786</v>
      </c>
      <c r="AF3486">
        <v>32935.345199973694</v>
      </c>
      <c r="AG3486">
        <v>84847.383926669805</v>
      </c>
      <c r="AH3486">
        <v>13895.55960309046</v>
      </c>
      <c r="AI3486">
        <v>3236.9962114356708</v>
      </c>
      <c r="AJ3486">
        <v>19131.420544453249</v>
      </c>
      <c r="AK3486">
        <v>4589.5877894703526</v>
      </c>
      <c r="AL3486">
        <v>364683.09375</v>
      </c>
      <c r="AM3486">
        <v>292334.8125</v>
      </c>
      <c r="AN3486">
        <v>72348.2734375</v>
      </c>
      <c r="AO3486" s="5" t="s">
        <v>3785</v>
      </c>
    </row>
    <row r="3487" spans="1:41" ht="15" x14ac:dyDescent="0.25">
      <c r="A3487">
        <v>2023</v>
      </c>
      <c r="B3487" s="5" t="s">
        <v>1806</v>
      </c>
      <c r="C3487" s="5" t="s">
        <v>474</v>
      </c>
      <c r="D3487" s="5" t="s">
        <v>153</v>
      </c>
      <c r="E3487" s="5" t="s">
        <v>488</v>
      </c>
      <c r="F3487" s="5" t="s">
        <v>488</v>
      </c>
      <c r="G3487" s="5" t="s">
        <v>94</v>
      </c>
      <c r="H3487" s="5" t="s">
        <v>319</v>
      </c>
      <c r="I3487">
        <v>2524.1601469924817</v>
      </c>
      <c r="J3487">
        <v>4292.3970465043576</v>
      </c>
      <c r="K3487">
        <v>199.96269872989996</v>
      </c>
      <c r="L3487">
        <v>203.03904794112918</v>
      </c>
      <c r="M3487">
        <v>114.8443806951545</v>
      </c>
      <c r="N3487">
        <v>1563.8108490415252</v>
      </c>
      <c r="O3487">
        <v>825.48703834651008</v>
      </c>
      <c r="P3487">
        <v>536.31021249096239</v>
      </c>
      <c r="Q3487">
        <v>750.48051732805607</v>
      </c>
      <c r="R3487">
        <v>605.57543013972702</v>
      </c>
      <c r="S3487">
        <v>1558.6836003561432</v>
      </c>
      <c r="T3487">
        <v>1763.7735477714252</v>
      </c>
      <c r="U3487">
        <v>260.92032106158314</v>
      </c>
      <c r="V3487">
        <v>817.28344044989876</v>
      </c>
      <c r="W3487">
        <v>452.73605891923501</v>
      </c>
      <c r="X3487">
        <v>1368.9753989970072</v>
      </c>
      <c r="Y3487">
        <v>14089.679387429873</v>
      </c>
      <c r="Z3487">
        <v>386.59455087780657</v>
      </c>
      <c r="AA3487">
        <v>14181.413830300944</v>
      </c>
      <c r="AB3487">
        <v>174.3264553029897</v>
      </c>
      <c r="AC3487">
        <v>1079.6180939877343</v>
      </c>
      <c r="AD3487">
        <v>2805.9576093616824</v>
      </c>
      <c r="AE3487">
        <v>1594.4548491580422</v>
      </c>
      <c r="AF3487">
        <v>2065.5286267740098</v>
      </c>
      <c r="AG3487">
        <v>12961.483062715341</v>
      </c>
      <c r="AH3487">
        <v>2212.3708915518196</v>
      </c>
      <c r="AI3487">
        <v>844.97058335096176</v>
      </c>
      <c r="AJ3487">
        <v>8396.0537754847883</v>
      </c>
      <c r="AK3487">
        <v>3801.3421753422517</v>
      </c>
      <c r="AL3487">
        <v>82432.2265625</v>
      </c>
      <c r="AM3487">
        <v>66308.796875</v>
      </c>
      <c r="AN3487">
        <v>16123.4306640625</v>
      </c>
      <c r="AO3487" s="5" t="s">
        <v>3788</v>
      </c>
    </row>
    <row r="3488" spans="1:41" ht="15" x14ac:dyDescent="0.25">
      <c r="A3488">
        <v>2023</v>
      </c>
      <c r="B3488" s="5" t="s">
        <v>1807</v>
      </c>
      <c r="C3488" s="5" t="s">
        <v>474</v>
      </c>
      <c r="D3488" s="5" t="s">
        <v>153</v>
      </c>
      <c r="E3488" s="5" t="s">
        <v>488</v>
      </c>
      <c r="F3488" s="5" t="s">
        <v>488</v>
      </c>
      <c r="G3488" s="5" t="s">
        <v>94</v>
      </c>
      <c r="H3488" s="5" t="s">
        <v>319</v>
      </c>
      <c r="I3488">
        <v>2416.4190920202877</v>
      </c>
      <c r="J3488">
        <v>4039.7256936611025</v>
      </c>
      <c r="K3488">
        <v>201.91107524257458</v>
      </c>
      <c r="L3488">
        <v>242.57512030638321</v>
      </c>
      <c r="M3488">
        <v>145.40432483991813</v>
      </c>
      <c r="N3488">
        <v>1722.1827005984303</v>
      </c>
      <c r="O3488">
        <v>769.13826859502444</v>
      </c>
      <c r="P3488">
        <v>621.20923715370191</v>
      </c>
      <c r="Q3488">
        <v>840.01623612807555</v>
      </c>
      <c r="R3488">
        <v>749.88685422089179</v>
      </c>
      <c r="S3488">
        <v>1762.808642827647</v>
      </c>
      <c r="T3488">
        <v>1811.764384031078</v>
      </c>
      <c r="U3488">
        <v>229.73565341078248</v>
      </c>
      <c r="V3488">
        <v>1171.6076350067638</v>
      </c>
      <c r="W3488">
        <v>471.33553718452941</v>
      </c>
      <c r="X3488">
        <v>2582.7903273970551</v>
      </c>
      <c r="Y3488">
        <v>14066.337370463509</v>
      </c>
      <c r="Z3488">
        <v>429.79077332292792</v>
      </c>
      <c r="AA3488">
        <v>14434.433070244009</v>
      </c>
      <c r="AB3488">
        <v>173.12415225185856</v>
      </c>
      <c r="AC3488">
        <v>1088.0651661875529</v>
      </c>
      <c r="AD3488">
        <v>2860.6405577581459</v>
      </c>
      <c r="AE3488">
        <v>2090.5747920180829</v>
      </c>
      <c r="AF3488">
        <v>1895.6368717118569</v>
      </c>
      <c r="AG3488">
        <v>14116.664158908816</v>
      </c>
      <c r="AH3488">
        <v>2833.317063563537</v>
      </c>
      <c r="AI3488">
        <v>715.64693169227576</v>
      </c>
      <c r="AJ3488">
        <v>8166.8266372051003</v>
      </c>
      <c r="AK3488">
        <v>3845.3122329177559</v>
      </c>
      <c r="AL3488">
        <v>86494.890625</v>
      </c>
      <c r="AM3488">
        <v>68321.6875</v>
      </c>
      <c r="AN3488">
        <v>18173.193359375</v>
      </c>
      <c r="AO3488" s="5" t="s">
        <v>3789</v>
      </c>
    </row>
    <row r="3489" spans="1:41" ht="15" x14ac:dyDescent="0.25">
      <c r="A3489">
        <v>2023</v>
      </c>
      <c r="B3489" s="5" t="s">
        <v>803</v>
      </c>
      <c r="C3489" s="5" t="s">
        <v>474</v>
      </c>
      <c r="D3489" s="5" t="s">
        <v>153</v>
      </c>
      <c r="E3489" s="5" t="s">
        <v>488</v>
      </c>
      <c r="F3489" s="5" t="s">
        <v>488</v>
      </c>
      <c r="G3489" s="5" t="s">
        <v>94</v>
      </c>
      <c r="H3489" s="5" t="s">
        <v>319</v>
      </c>
      <c r="I3489">
        <v>2776.3943367888041</v>
      </c>
      <c r="J3489">
        <v>5674.0214797222216</v>
      </c>
      <c r="K3489">
        <v>228.10870399999999</v>
      </c>
      <c r="L3489">
        <v>187.6</v>
      </c>
      <c r="M3489">
        <v>1020</v>
      </c>
      <c r="N3489">
        <v>1551.6365751999999</v>
      </c>
      <c r="O3489">
        <v>764.14400000000001</v>
      </c>
      <c r="P3489">
        <v>633.4</v>
      </c>
      <c r="Q3489">
        <v>824.0226004718096</v>
      </c>
      <c r="R3489">
        <v>839.89530641239878</v>
      </c>
      <c r="S3489">
        <v>2112.6328913130369</v>
      </c>
      <c r="T3489">
        <v>2400</v>
      </c>
      <c r="U3489">
        <v>230</v>
      </c>
      <c r="V3489">
        <v>1775</v>
      </c>
      <c r="W3489">
        <v>582</v>
      </c>
      <c r="X3489">
        <v>1462.7450980392159</v>
      </c>
      <c r="Y3489">
        <v>12310</v>
      </c>
      <c r="Z3489">
        <v>1443.5847463291141</v>
      </c>
      <c r="AA3489">
        <v>11975.39620007852</v>
      </c>
      <c r="AB3489">
        <v>243</v>
      </c>
      <c r="AC3489">
        <v>1018.6123700000001</v>
      </c>
      <c r="AD3489">
        <v>3444.8896996799999</v>
      </c>
      <c r="AE3489">
        <v>1810</v>
      </c>
      <c r="AF3489">
        <v>1280.2261384895071</v>
      </c>
      <c r="AG3489">
        <v>12959.28827284828</v>
      </c>
      <c r="AH3489">
        <v>2428.0103749999998</v>
      </c>
      <c r="AI3489">
        <v>810</v>
      </c>
      <c r="AJ3489">
        <v>7630.1441818487938</v>
      </c>
      <c r="AK3489">
        <v>3053.261</v>
      </c>
      <c r="AL3489">
        <v>83468.0078125</v>
      </c>
      <c r="AM3489">
        <v>64919.22265625</v>
      </c>
      <c r="AN3489">
        <v>18548.79296875</v>
      </c>
      <c r="AO3489" s="5" t="s">
        <v>1500</v>
      </c>
    </row>
    <row r="3490" spans="1:41" ht="15" x14ac:dyDescent="0.25">
      <c r="A3490">
        <v>2023</v>
      </c>
      <c r="B3490" s="5" t="s">
        <v>1808</v>
      </c>
      <c r="C3490" s="5" t="s">
        <v>474</v>
      </c>
      <c r="D3490" s="5" t="s">
        <v>153</v>
      </c>
      <c r="E3490" s="5" t="s">
        <v>488</v>
      </c>
      <c r="F3490" s="5" t="s">
        <v>488</v>
      </c>
      <c r="G3490" s="5" t="s">
        <v>94</v>
      </c>
      <c r="H3490" s="5" t="s">
        <v>319</v>
      </c>
      <c r="I3490">
        <v>2399.6660602582406</v>
      </c>
      <c r="J3490">
        <v>4463.5851655680444</v>
      </c>
      <c r="K3490">
        <v>236.02470726317523</v>
      </c>
      <c r="L3490">
        <v>195.6134315655832</v>
      </c>
      <c r="M3490">
        <v>589.25765536511301</v>
      </c>
      <c r="N3490">
        <v>1717.6070239846747</v>
      </c>
      <c r="O3490">
        <v>749.12618385949838</v>
      </c>
      <c r="P3490">
        <v>602.10378359465608</v>
      </c>
      <c r="Q3490">
        <v>781.17927673964437</v>
      </c>
      <c r="R3490">
        <v>853.48249866260176</v>
      </c>
      <c r="S3490">
        <v>1810.9675498795632</v>
      </c>
      <c r="T3490">
        <v>2710.5828827960363</v>
      </c>
      <c r="U3490">
        <v>224.11892772998578</v>
      </c>
      <c r="V3490">
        <v>2175.4937433403743</v>
      </c>
      <c r="W3490">
        <v>576.77188067554778</v>
      </c>
      <c r="X3490">
        <v>2267.854345272684</v>
      </c>
      <c r="Y3490">
        <v>13623.188785015636</v>
      </c>
      <c r="Z3490">
        <v>904.03155661866981</v>
      </c>
      <c r="AA3490">
        <v>14627.605772474199</v>
      </c>
      <c r="AB3490"/>
      <c r="AC3490">
        <v>1066.1204359438198</v>
      </c>
      <c r="AD3490">
        <v>3327.7018639720527</v>
      </c>
      <c r="AE3490">
        <v>1598.5742864856525</v>
      </c>
      <c r="AF3490">
        <v>2007.0138366580913</v>
      </c>
      <c r="AG3490">
        <v>14701.632573868888</v>
      </c>
      <c r="AH3490">
        <v>2293.3567210460446</v>
      </c>
      <c r="AI3490">
        <v>813.174864838811</v>
      </c>
      <c r="AJ3490">
        <v>13058.819693887268</v>
      </c>
      <c r="AK3490">
        <v>3292.5159140643455</v>
      </c>
      <c r="AL3490">
        <v>93667.171875</v>
      </c>
      <c r="AM3490">
        <v>74999.8359375</v>
      </c>
      <c r="AN3490">
        <v>18667.333984375</v>
      </c>
      <c r="AO3490" s="5" t="s">
        <v>3787</v>
      </c>
    </row>
    <row r="3491" spans="1:41" ht="15" x14ac:dyDescent="0.25">
      <c r="A3491">
        <v>2023</v>
      </c>
      <c r="B3491" s="5" t="s">
        <v>1808</v>
      </c>
      <c r="C3491" s="5" t="s">
        <v>474</v>
      </c>
      <c r="D3491" s="5" t="s">
        <v>153</v>
      </c>
      <c r="E3491" s="5" t="s">
        <v>488</v>
      </c>
      <c r="F3491" s="5" t="s">
        <v>488</v>
      </c>
      <c r="G3491" s="5" t="s">
        <v>97</v>
      </c>
      <c r="H3491" s="5" t="s">
        <v>319</v>
      </c>
      <c r="I3491">
        <v>2800.6140027196038</v>
      </c>
      <c r="J3491">
        <v>5209.3777999749991</v>
      </c>
      <c r="K3491">
        <v>278.69956890210722</v>
      </c>
      <c r="L3491">
        <v>224.7201605796534</v>
      </c>
      <c r="M3491">
        <v>689.67450636206513</v>
      </c>
      <c r="N3491">
        <v>1986.346422498116</v>
      </c>
      <c r="O3491">
        <v>746.2013831999999</v>
      </c>
      <c r="P3491">
        <v>688.92767522965858</v>
      </c>
      <c r="Q3491">
        <v>901.41181662723318</v>
      </c>
      <c r="R3491">
        <v>1033.8371829050091</v>
      </c>
      <c r="S3491">
        <v>2078.1831350288139</v>
      </c>
      <c r="T3491">
        <v>3041.5299838073261</v>
      </c>
      <c r="U3491">
        <v>261.5658143731693</v>
      </c>
      <c r="V3491">
        <v>2569</v>
      </c>
      <c r="W3491">
        <v>663.18361589830999</v>
      </c>
      <c r="X3491">
        <v>2594.8809232197241</v>
      </c>
      <c r="Y3491">
        <v>16091.8488</v>
      </c>
      <c r="Z3491">
        <v>1043.52560594794</v>
      </c>
      <c r="AA3491">
        <v>17119.96216944867</v>
      </c>
      <c r="AB3491"/>
      <c r="AC3491">
        <v>1221.50657</v>
      </c>
      <c r="AD3491">
        <v>3851.416427892329</v>
      </c>
      <c r="AE3491">
        <v>1852.0332148355481</v>
      </c>
      <c r="AF3491">
        <v>2342.355525081583</v>
      </c>
      <c r="AG3491">
        <v>18103.640527308169</v>
      </c>
      <c r="AH3491">
        <v>2687.0562481190591</v>
      </c>
      <c r="AI3491">
        <v>930.43539079591676</v>
      </c>
      <c r="AJ3491">
        <v>15285.506162953359</v>
      </c>
      <c r="AK3491">
        <v>3952.0466344105821</v>
      </c>
      <c r="AL3491">
        <v>110249.5</v>
      </c>
      <c r="AM3491">
        <v>88736.1796875</v>
      </c>
      <c r="AN3491">
        <v>21513.30859375</v>
      </c>
      <c r="AO3491" s="5" t="s">
        <v>3792</v>
      </c>
    </row>
    <row r="3492" spans="1:41" ht="15" x14ac:dyDescent="0.25">
      <c r="A3492">
        <v>2023</v>
      </c>
      <c r="B3492" s="5" t="s">
        <v>803</v>
      </c>
      <c r="C3492" s="5" t="s">
        <v>474</v>
      </c>
      <c r="D3492" s="5" t="s">
        <v>153</v>
      </c>
      <c r="E3492" s="5" t="s">
        <v>488</v>
      </c>
      <c r="F3492" s="5" t="s">
        <v>488</v>
      </c>
      <c r="G3492" s="5" t="s">
        <v>97</v>
      </c>
      <c r="H3492" s="5" t="s">
        <v>319</v>
      </c>
      <c r="I3492">
        <v>3081.3671308943631</v>
      </c>
      <c r="J3492">
        <v>6508.1026372413844</v>
      </c>
      <c r="K3492">
        <v>251.8805313100965</v>
      </c>
      <c r="L3492">
        <v>214.4370909017353</v>
      </c>
      <c r="M3492">
        <v>1148.7</v>
      </c>
      <c r="N3492">
        <v>1747.9529637623191</v>
      </c>
      <c r="O3492">
        <v>966</v>
      </c>
      <c r="P3492">
        <v>734.01875699999994</v>
      </c>
      <c r="Q3492">
        <v>925.3773803298418</v>
      </c>
      <c r="R3492">
        <v>925.62072470026726</v>
      </c>
      <c r="S3492">
        <v>2323.706298371555</v>
      </c>
      <c r="T3492">
        <v>2605.2889056200352</v>
      </c>
      <c r="U3492">
        <v>242.92900613450001</v>
      </c>
      <c r="V3492">
        <v>44</v>
      </c>
      <c r="W3492">
        <v>659.2914401707261</v>
      </c>
      <c r="X3492">
        <v>1680.234329541888</v>
      </c>
      <c r="Y3492">
        <v>13882.76455</v>
      </c>
      <c r="Z3492">
        <v>1630.4939509409651</v>
      </c>
      <c r="AA3492">
        <v>13730.73033169952</v>
      </c>
      <c r="AB3492">
        <v>243</v>
      </c>
      <c r="AC3492">
        <v>1154.21856</v>
      </c>
      <c r="AD3492">
        <v>3890.9193459339331</v>
      </c>
      <c r="AE3492">
        <v>1987.67667000096</v>
      </c>
      <c r="AF3492">
        <v>1463.368703806248</v>
      </c>
      <c r="AG3492">
        <v>15032.6503347219</v>
      </c>
      <c r="AH3492">
        <v>2798.6049730808891</v>
      </c>
      <c r="AI3492">
        <v>912.19155960384012</v>
      </c>
      <c r="AJ3492">
        <v>8764.63726378725</v>
      </c>
      <c r="AK3492">
        <v>3438.467794404422</v>
      </c>
      <c r="AL3492">
        <v>92988.6328125</v>
      </c>
      <c r="AM3492">
        <v>72070.34375</v>
      </c>
      <c r="AN3492">
        <v>20918.28515625</v>
      </c>
      <c r="AO3492" s="5" t="s">
        <v>1501</v>
      </c>
    </row>
    <row r="3493" spans="1:41" ht="15" x14ac:dyDescent="0.25">
      <c r="A3493">
        <v>2023</v>
      </c>
      <c r="B3493" s="5" t="s">
        <v>1806</v>
      </c>
      <c r="C3493" s="5" t="s">
        <v>474</v>
      </c>
      <c r="D3493" s="5" t="s">
        <v>153</v>
      </c>
      <c r="E3493" s="5" t="s">
        <v>488</v>
      </c>
      <c r="F3493" s="5" t="s">
        <v>488</v>
      </c>
      <c r="G3493" s="5" t="s">
        <v>97</v>
      </c>
      <c r="H3493" s="5" t="s">
        <v>319</v>
      </c>
      <c r="I3493">
        <v>3001.8478433417131</v>
      </c>
      <c r="J3493">
        <v>4095.761067779752</v>
      </c>
      <c r="K3493">
        <v>254</v>
      </c>
      <c r="L3493">
        <v>241.36089515896191</v>
      </c>
      <c r="M3493">
        <v>137.192844529523</v>
      </c>
      <c r="N3493">
        <v>1952.1289298994441</v>
      </c>
      <c r="O3493">
        <v>1030.4000000000001</v>
      </c>
      <c r="P3493">
        <v>647.99700000000007</v>
      </c>
      <c r="Q3493">
        <v>920.27362449339307</v>
      </c>
      <c r="R3493">
        <v>728.00879988592408</v>
      </c>
      <c r="S3493">
        <v>1898.271714320452</v>
      </c>
      <c r="T3493">
        <v>2201.745416017734</v>
      </c>
      <c r="U3493">
        <v>210.8</v>
      </c>
      <c r="V3493">
        <v>995</v>
      </c>
      <c r="W3493">
        <v>529.18165746975762</v>
      </c>
      <c r="X3493">
        <v>1794.063127765211</v>
      </c>
      <c r="Y3493">
        <v>20533</v>
      </c>
      <c r="Z3493">
        <v>473.88900000000001</v>
      </c>
      <c r="AA3493">
        <v>17202.47211511985</v>
      </c>
      <c r="AB3493">
        <v>170</v>
      </c>
      <c r="AC3493">
        <v>1341.1439779583741</v>
      </c>
      <c r="AD3493">
        <v>3414.92612448</v>
      </c>
      <c r="AE3493">
        <v>1952.793434648898</v>
      </c>
      <c r="AF3493">
        <v>2455.3791174158109</v>
      </c>
      <c r="AG3493">
        <v>15849.10102475619</v>
      </c>
      <c r="AH3493">
        <v>2642.8933999999999</v>
      </c>
      <c r="AI3493">
        <v>984.75627654478444</v>
      </c>
      <c r="AJ3493">
        <v>10228.077267832319</v>
      </c>
      <c r="AK3493">
        <v>4483</v>
      </c>
      <c r="AL3493">
        <v>102369.46875</v>
      </c>
      <c r="AM3493">
        <v>82829.0390625</v>
      </c>
      <c r="AN3493">
        <v>19540.4296875</v>
      </c>
      <c r="AO3493" s="5" t="s">
        <v>3790</v>
      </c>
    </row>
    <row r="3494" spans="1:41" ht="15" x14ac:dyDescent="0.25">
      <c r="A3494">
        <v>2023</v>
      </c>
      <c r="B3494" s="5" t="s">
        <v>1807</v>
      </c>
      <c r="C3494" s="5" t="s">
        <v>474</v>
      </c>
      <c r="D3494" s="5" t="s">
        <v>153</v>
      </c>
      <c r="E3494" s="5" t="s">
        <v>488</v>
      </c>
      <c r="F3494" s="5" t="s">
        <v>488</v>
      </c>
      <c r="G3494" s="5" t="s">
        <v>97</v>
      </c>
      <c r="H3494" s="5" t="s">
        <v>319</v>
      </c>
      <c r="I3494">
        <v>2858.010101706042</v>
      </c>
      <c r="J3494">
        <v>4920.1250032999997</v>
      </c>
      <c r="K3494">
        <v>246.3297734090057</v>
      </c>
      <c r="L3494">
        <v>287.44070000000011</v>
      </c>
      <c r="M3494">
        <v>173.3521998900469</v>
      </c>
      <c r="N3494">
        <v>2137</v>
      </c>
      <c r="O3494">
        <v>1030.4000000000001</v>
      </c>
      <c r="P3494">
        <v>748.47392126493583</v>
      </c>
      <c r="Q3494">
        <v>1115.250154326757</v>
      </c>
      <c r="R3494">
        <v>942.12385847636756</v>
      </c>
      <c r="S3494">
        <v>2340.3983475651848</v>
      </c>
      <c r="T3494">
        <v>2453.2152358628191</v>
      </c>
      <c r="U3494">
        <v>272.77259350374419</v>
      </c>
      <c r="V3494">
        <v>1392</v>
      </c>
      <c r="W3494">
        <v>548.65879663883595</v>
      </c>
      <c r="X3494">
        <v>3348.0733251074712</v>
      </c>
      <c r="Y3494">
        <v>18195.450000000012</v>
      </c>
      <c r="Z3494">
        <v>570.47199999999998</v>
      </c>
      <c r="AA3494">
        <v>17469.611583465448</v>
      </c>
      <c r="AB3494">
        <v>172</v>
      </c>
      <c r="AC3494">
        <v>1369.577553931578</v>
      </c>
      <c r="AD3494">
        <v>3987.8351996259098</v>
      </c>
      <c r="AE3494">
        <v>2433.5365343417061</v>
      </c>
      <c r="AF3494">
        <v>2246.3379112686689</v>
      </c>
      <c r="AG3494">
        <v>17734</v>
      </c>
      <c r="AH3494">
        <v>3874.1402434503889</v>
      </c>
      <c r="AI3494">
        <v>833.04981989261103</v>
      </c>
      <c r="AJ3494">
        <v>11087.503240812581</v>
      </c>
      <c r="AK3494">
        <v>5391.3209460263033</v>
      </c>
      <c r="AL3494">
        <v>110178.453125</v>
      </c>
      <c r="AM3494">
        <v>85779.6875</v>
      </c>
      <c r="AN3494">
        <v>24398.7734375</v>
      </c>
      <c r="AO3494" s="5" t="s">
        <v>3791</v>
      </c>
    </row>
    <row r="3495" spans="1:41" ht="15" x14ac:dyDescent="0.25">
      <c r="A3495">
        <v>2023</v>
      </c>
      <c r="B3495" s="5" t="s">
        <v>1808</v>
      </c>
      <c r="C3495" s="5" t="s">
        <v>474</v>
      </c>
      <c r="D3495" s="5" t="s">
        <v>153</v>
      </c>
      <c r="E3495" s="5" t="s">
        <v>491</v>
      </c>
      <c r="F3495" s="5" t="s">
        <v>491</v>
      </c>
      <c r="G3495" s="5" t="s">
        <v>94</v>
      </c>
      <c r="H3495" s="5" t="s">
        <v>319</v>
      </c>
      <c r="I3495">
        <v>2828.0839104025281</v>
      </c>
      <c r="J3495">
        <v>7967.7052689498914</v>
      </c>
      <c r="K3495">
        <v>310.15011383137085</v>
      </c>
      <c r="L3495">
        <v>752.96426421726983</v>
      </c>
      <c r="M3495">
        <v>1677.3018033373405</v>
      </c>
      <c r="N3495">
        <v>2710.4192439034823</v>
      </c>
      <c r="O3495">
        <v>2085.3601795955046</v>
      </c>
      <c r="P3495">
        <v>1052.109734198523</v>
      </c>
      <c r="Q3495">
        <v>782.58694704142954</v>
      </c>
      <c r="R3495">
        <v>1445.0557681495538</v>
      </c>
      <c r="S3495">
        <v>2756.5817428141877</v>
      </c>
      <c r="T3495">
        <v>5140.0682814502616</v>
      </c>
      <c r="U3495">
        <v>274.3149070410235</v>
      </c>
      <c r="V3495">
        <v>3062.9586575595213</v>
      </c>
      <c r="W3495">
        <v>871.92423902444955</v>
      </c>
      <c r="X3495">
        <v>4025.7175407452251</v>
      </c>
      <c r="Y3495">
        <v>16850.790254715361</v>
      </c>
      <c r="Z3495">
        <v>1879.8413944252429</v>
      </c>
      <c r="AA3495">
        <v>23827.429487190137</v>
      </c>
      <c r="AB3495">
        <v>0</v>
      </c>
      <c r="AC3495">
        <v>1920.7581836131342</v>
      </c>
      <c r="AD3495">
        <v>4635.9476608577797</v>
      </c>
      <c r="AE3495">
        <v>3281.8131273556455</v>
      </c>
      <c r="AF3495">
        <v>2822.6642598759395</v>
      </c>
      <c r="AG3495">
        <v>18175.914283045564</v>
      </c>
      <c r="AH3495">
        <v>2996.1004314005727</v>
      </c>
      <c r="AI3495">
        <v>1316.1385775354088</v>
      </c>
      <c r="AJ3495">
        <v>15418.942784955074</v>
      </c>
      <c r="AK3495">
        <v>3844.6716864857603</v>
      </c>
      <c r="AL3495">
        <v>134714.3203125</v>
      </c>
      <c r="AM3495">
        <v>105054.349609375</v>
      </c>
      <c r="AN3495">
        <v>29659.962890625</v>
      </c>
      <c r="AO3495" s="5" t="s">
        <v>3794</v>
      </c>
    </row>
    <row r="3496" spans="1:41" ht="15" x14ac:dyDescent="0.25">
      <c r="A3496">
        <v>2023</v>
      </c>
      <c r="B3496" s="5" t="s">
        <v>803</v>
      </c>
      <c r="C3496" s="5" t="s">
        <v>474</v>
      </c>
      <c r="D3496" s="5" t="s">
        <v>153</v>
      </c>
      <c r="E3496" s="5" t="s">
        <v>491</v>
      </c>
      <c r="F3496" s="5" t="s">
        <v>491</v>
      </c>
      <c r="G3496" s="5" t="s">
        <v>94</v>
      </c>
      <c r="H3496" s="5" t="s">
        <v>319</v>
      </c>
      <c r="I3496">
        <v>3248.2678431435211</v>
      </c>
      <c r="J3496">
        <v>9876.1231783335679</v>
      </c>
      <c r="K3496">
        <v>345.30870399999998</v>
      </c>
      <c r="L3496">
        <v>549.6</v>
      </c>
      <c r="M3496">
        <v>2120</v>
      </c>
      <c r="N3496">
        <v>2630.6169408999999</v>
      </c>
      <c r="O3496">
        <v>1889.2639999999999</v>
      </c>
      <c r="P3496">
        <v>877.4</v>
      </c>
      <c r="Q3496">
        <v>825.44440527131906</v>
      </c>
      <c r="R3496">
        <v>1451.9032264123987</v>
      </c>
      <c r="S3496">
        <v>3310.6478514133378</v>
      </c>
      <c r="T3496">
        <v>4600</v>
      </c>
      <c r="U3496">
        <v>261.15707571908717</v>
      </c>
      <c r="V3496">
        <v>2796</v>
      </c>
      <c r="W3496">
        <v>882</v>
      </c>
      <c r="X3496">
        <v>3325.4901960784318</v>
      </c>
      <c r="Y3496">
        <v>15700</v>
      </c>
      <c r="Z3496">
        <v>2523.5847463291138</v>
      </c>
      <c r="AA3496">
        <v>21334.532976330222</v>
      </c>
      <c r="AB3496">
        <v>387</v>
      </c>
      <c r="AC3496">
        <v>2079.8796300000004</v>
      </c>
      <c r="AD3496">
        <v>4766.27134776</v>
      </c>
      <c r="AE3496">
        <v>3653</v>
      </c>
      <c r="AF3496">
        <v>2209.0439498085052</v>
      </c>
      <c r="AG3496">
        <v>17378.313082487999</v>
      </c>
      <c r="AH3496">
        <v>3142.3603749999997</v>
      </c>
      <c r="AI3496">
        <v>1813</v>
      </c>
      <c r="AJ3496">
        <v>9097.1441818487947</v>
      </c>
      <c r="AK3496">
        <v>3653.261</v>
      </c>
      <c r="AL3496">
        <v>126726.60546875</v>
      </c>
      <c r="AM3496">
        <v>96492.013671875</v>
      </c>
      <c r="AN3496">
        <v>30234.6044921875</v>
      </c>
      <c r="AO3496" s="5" t="s">
        <v>1502</v>
      </c>
    </row>
    <row r="3497" spans="1:41" ht="15" x14ac:dyDescent="0.25">
      <c r="A3497">
        <v>2023</v>
      </c>
      <c r="B3497" s="5" t="s">
        <v>1807</v>
      </c>
      <c r="C3497" s="5" t="s">
        <v>474</v>
      </c>
      <c r="D3497" s="5" t="s">
        <v>153</v>
      </c>
      <c r="E3497" s="5" t="s">
        <v>491</v>
      </c>
      <c r="F3497" s="5" t="s">
        <v>491</v>
      </c>
      <c r="G3497" s="5" t="s">
        <v>94</v>
      </c>
      <c r="H3497" s="5" t="s">
        <v>319</v>
      </c>
      <c r="I3497">
        <v>2513.075855701099</v>
      </c>
      <c r="J3497">
        <v>7397.5392015934558</v>
      </c>
      <c r="K3497">
        <v>265.32282868366229</v>
      </c>
      <c r="L3497">
        <v>807.2416866627359</v>
      </c>
      <c r="M3497">
        <v>1219.2640318159101</v>
      </c>
      <c r="N3497">
        <v>2717.6465760466172</v>
      </c>
      <c r="O3497">
        <v>1901.6117929067168</v>
      </c>
      <c r="P3497">
        <v>891.4756466701358</v>
      </c>
      <c r="Q3497">
        <v>841.48005116215347</v>
      </c>
      <c r="R3497">
        <v>1228.2313025786225</v>
      </c>
      <c r="S3497">
        <v>2490.4963836030747</v>
      </c>
      <c r="T3497">
        <v>3623.5287680621559</v>
      </c>
      <c r="U3497">
        <v>264.9644053224979</v>
      </c>
      <c r="V3497">
        <v>2185.1891542952612</v>
      </c>
      <c r="W3497">
        <v>722.96947941106805</v>
      </c>
      <c r="X3497">
        <v>4193.2475576469024</v>
      </c>
      <c r="Y3497">
        <v>17015.487173358542</v>
      </c>
      <c r="Z3497">
        <v>1285.3461768931593</v>
      </c>
      <c r="AA3497">
        <v>23512.763573107244</v>
      </c>
      <c r="AB3497">
        <v>549.5685298227603</v>
      </c>
      <c r="AC3497">
        <v>1957.7120705224702</v>
      </c>
      <c r="AD3497">
        <v>4273.7850714256656</v>
      </c>
      <c r="AE3497">
        <v>3419.2020069742066</v>
      </c>
      <c r="AF3497">
        <v>2705.9256378755858</v>
      </c>
      <c r="AG3497">
        <v>18124.689590693124</v>
      </c>
      <c r="AH3497">
        <v>3654.6502509909587</v>
      </c>
      <c r="AI3497">
        <v>1219.921351914259</v>
      </c>
      <c r="AJ3497">
        <v>9457.5706019940026</v>
      </c>
      <c r="AK3497">
        <v>4371.7505707710525</v>
      </c>
      <c r="AL3497">
        <v>124811.6640625</v>
      </c>
      <c r="AM3497">
        <v>96325.541015625</v>
      </c>
      <c r="AN3497">
        <v>28486.1162109375</v>
      </c>
      <c r="AO3497" s="5" t="s">
        <v>3795</v>
      </c>
    </row>
    <row r="3498" spans="1:41" ht="15" x14ac:dyDescent="0.25">
      <c r="A3498">
        <v>2023</v>
      </c>
      <c r="B3498" s="5" t="s">
        <v>1806</v>
      </c>
      <c r="C3498" s="5" t="s">
        <v>474</v>
      </c>
      <c r="D3498" s="5" t="s">
        <v>153</v>
      </c>
      <c r="E3498" s="5" t="s">
        <v>491</v>
      </c>
      <c r="F3498" s="5" t="s">
        <v>491</v>
      </c>
      <c r="G3498" s="5" t="s">
        <v>94</v>
      </c>
      <c r="H3498" s="5" t="s">
        <v>319</v>
      </c>
      <c r="I3498">
        <v>2629.3334864505018</v>
      </c>
      <c r="J3498">
        <v>6009.5694384223461</v>
      </c>
      <c r="K3498">
        <v>255.33698453202609</v>
      </c>
      <c r="L3498">
        <v>674.74592699627783</v>
      </c>
      <c r="M3498">
        <v>1021.5231240115083</v>
      </c>
      <c r="N3498">
        <v>2574.9042897988656</v>
      </c>
      <c r="O3498">
        <v>2056.0267228382022</v>
      </c>
      <c r="P3498">
        <v>823.43613887235711</v>
      </c>
      <c r="Q3498">
        <v>751.81360198625543</v>
      </c>
      <c r="R3498">
        <v>1040.6942625759893</v>
      </c>
      <c r="S3498">
        <v>2612.8459300706927</v>
      </c>
      <c r="T3498">
        <v>3240.4211691614555</v>
      </c>
      <c r="U3498">
        <v>285.67556973915271</v>
      </c>
      <c r="V3498">
        <v>1905.2856114879698</v>
      </c>
      <c r="W3498">
        <v>709.09849318833744</v>
      </c>
      <c r="X3498">
        <v>2837.4194224904263</v>
      </c>
      <c r="Y3498">
        <v>16919.920661760763</v>
      </c>
      <c r="Z3498">
        <v>1258.226827392755</v>
      </c>
      <c r="AA3498">
        <v>23294.094085729921</v>
      </c>
      <c r="AB3498">
        <v>557.84465696956704</v>
      </c>
      <c r="AC3498">
        <v>1818.4341205565461</v>
      </c>
      <c r="AD3498">
        <v>4092.8970293925768</v>
      </c>
      <c r="AE3498">
        <v>2808.17081845749</v>
      </c>
      <c r="AF3498">
        <v>2904.9119386859238</v>
      </c>
      <c r="AG3498">
        <v>17747.552886570102</v>
      </c>
      <c r="AH3498">
        <v>3391.6380891896911</v>
      </c>
      <c r="AI3498">
        <v>1358.7209016262432</v>
      </c>
      <c r="AJ3498">
        <v>9827.7407042415689</v>
      </c>
      <c r="AK3498">
        <v>4299.7107475613866</v>
      </c>
      <c r="AL3498">
        <v>119707.98046875</v>
      </c>
      <c r="AM3498">
        <v>93274.505859375</v>
      </c>
      <c r="AN3498">
        <v>26433.482421875</v>
      </c>
      <c r="AO3498" s="5" t="s">
        <v>3793</v>
      </c>
    </row>
    <row r="3499" spans="1:41" ht="15" x14ac:dyDescent="0.25">
      <c r="A3499">
        <v>2023</v>
      </c>
      <c r="B3499" s="5" t="s">
        <v>803</v>
      </c>
      <c r="C3499" s="5" t="s">
        <v>474</v>
      </c>
      <c r="D3499" s="5" t="s">
        <v>153</v>
      </c>
      <c r="E3499" s="5" t="s">
        <v>491</v>
      </c>
      <c r="F3499" s="5" t="s">
        <v>491</v>
      </c>
      <c r="G3499" s="5" t="s">
        <v>97</v>
      </c>
      <c r="H3499" s="5" t="s">
        <v>319</v>
      </c>
      <c r="I3499">
        <v>3605.073541455271</v>
      </c>
      <c r="J3499">
        <v>11327.913285548597</v>
      </c>
      <c r="K3499">
        <v>381.29426148298512</v>
      </c>
      <c r="L3499">
        <v>628.22294861190699</v>
      </c>
      <c r="M3499">
        <v>2387.4786611904001</v>
      </c>
      <c r="N3499">
        <v>2963.4482403051311</v>
      </c>
      <c r="O3499">
        <v>2406</v>
      </c>
      <c r="P3499">
        <v>1016.779377</v>
      </c>
      <c r="Q3499">
        <v>926.97406711969086</v>
      </c>
      <c r="R3499">
        <v>1600.0943288598683</v>
      </c>
      <c r="S3499">
        <v>3641.4150776750039</v>
      </c>
      <c r="T3499">
        <v>4974.7080337765274</v>
      </c>
      <c r="U3499">
        <v>275.83751673665313</v>
      </c>
      <c r="V3499">
        <v>69</v>
      </c>
      <c r="W3499">
        <v>999.1323887123375</v>
      </c>
      <c r="X3499">
        <v>3819.942926143488</v>
      </c>
      <c r="Y3499">
        <v>17723.973549999999</v>
      </c>
      <c r="Z3499">
        <v>2850.3277511346241</v>
      </c>
      <c r="AA3499">
        <v>24461.714181015603</v>
      </c>
      <c r="AB3499">
        <v>387</v>
      </c>
      <c r="AC3499">
        <v>2356.7705800000003</v>
      </c>
      <c r="AD3499">
        <v>5383.3878619372535</v>
      </c>
      <c r="AE3499">
        <v>4051.9323845118724</v>
      </c>
      <c r="AF3499">
        <v>2525.0584129585022</v>
      </c>
      <c r="AG3499">
        <v>20158.676809721714</v>
      </c>
      <c r="AH3499">
        <v>3621.988383261059</v>
      </c>
      <c r="AI3499">
        <v>2041.7324661256321</v>
      </c>
      <c r="AJ3499">
        <v>10449.759138228743</v>
      </c>
      <c r="AK3499">
        <v>4114.1652459628222</v>
      </c>
      <c r="AL3499">
        <v>141149.80078125</v>
      </c>
      <c r="AM3499">
        <v>106991.5546875</v>
      </c>
      <c r="AN3499">
        <v>34158.24609375</v>
      </c>
      <c r="AO3499" s="5" t="s">
        <v>1503</v>
      </c>
    </row>
    <row r="3500" spans="1:41" ht="15" x14ac:dyDescent="0.25">
      <c r="A3500">
        <v>2023</v>
      </c>
      <c r="B3500" s="5" t="s">
        <v>1808</v>
      </c>
      <c r="C3500" s="5" t="s">
        <v>474</v>
      </c>
      <c r="D3500" s="5" t="s">
        <v>153</v>
      </c>
      <c r="E3500" s="5" t="s">
        <v>491</v>
      </c>
      <c r="F3500" s="5" t="s">
        <v>491</v>
      </c>
      <c r="G3500" s="5" t="s">
        <v>97</v>
      </c>
      <c r="H3500" s="5" t="s">
        <v>319</v>
      </c>
      <c r="I3500">
        <v>3300.6140027196038</v>
      </c>
      <c r="J3500">
        <v>9298.9794985863464</v>
      </c>
      <c r="K3500">
        <v>366.22734976368628</v>
      </c>
      <c r="L3500">
        <v>865.00323117595235</v>
      </c>
      <c r="M3500">
        <v>1963.1349422522412</v>
      </c>
      <c r="N3500">
        <v>3134.4955472456013</v>
      </c>
      <c r="O3500">
        <v>2077.2183431999997</v>
      </c>
      <c r="P3500">
        <v>1203.8248770677806</v>
      </c>
      <c r="Q3500">
        <v>903.03614369494585</v>
      </c>
      <c r="R3500">
        <v>1750.4194717822293</v>
      </c>
      <c r="S3500">
        <v>3163.3265259920108</v>
      </c>
      <c r="T3500">
        <v>5767.6420433679659</v>
      </c>
      <c r="U3500">
        <v>320.14878342328257</v>
      </c>
      <c r="V3500">
        <v>3617</v>
      </c>
      <c r="W3500">
        <v>1002.5555839309341</v>
      </c>
      <c r="X3500">
        <v>4606.2295272736128</v>
      </c>
      <c r="Y3500">
        <v>19904.324400000001</v>
      </c>
      <c r="Z3500">
        <v>2169.9050390904358</v>
      </c>
      <c r="AA3500">
        <v>27887.317840047461</v>
      </c>
      <c r="AB3500">
        <v>0</v>
      </c>
      <c r="AC3500">
        <v>2200.70703</v>
      </c>
      <c r="AD3500">
        <v>5365.5542803237804</v>
      </c>
      <c r="AE3500">
        <v>3802.1548126537641</v>
      </c>
      <c r="AF3500">
        <v>3294.2888104747385</v>
      </c>
      <c r="AG3500">
        <v>22381.882881516613</v>
      </c>
      <c r="AH3500">
        <v>3510.439658299229</v>
      </c>
      <c r="AI3500">
        <v>1505.926910288206</v>
      </c>
      <c r="AJ3500">
        <v>18048.058744235437</v>
      </c>
      <c r="AK3500">
        <v>4614.8058796270298</v>
      </c>
      <c r="AL3500">
        <v>158025.23046875</v>
      </c>
      <c r="AM3500">
        <v>124082.16015625</v>
      </c>
      <c r="AN3500">
        <v>33943.060546875</v>
      </c>
      <c r="AO3500" s="5" t="s">
        <v>3796</v>
      </c>
    </row>
    <row r="3501" spans="1:41" ht="15" x14ac:dyDescent="0.25">
      <c r="A3501">
        <v>2023</v>
      </c>
      <c r="B3501" s="5" t="s">
        <v>1806</v>
      </c>
      <c r="C3501" s="5" t="s">
        <v>474</v>
      </c>
      <c r="D3501" s="5" t="s">
        <v>153</v>
      </c>
      <c r="E3501" s="5" t="s">
        <v>491</v>
      </c>
      <c r="F3501" s="5" t="s">
        <v>491</v>
      </c>
      <c r="G3501" s="5" t="s">
        <v>97</v>
      </c>
      <c r="H3501" s="5" t="s">
        <v>319</v>
      </c>
      <c r="I3501">
        <v>3126.9248368142844</v>
      </c>
      <c r="J3501">
        <v>5734.2692843510886</v>
      </c>
      <c r="K3501">
        <v>324</v>
      </c>
      <c r="L3501">
        <v>802.09832835655038</v>
      </c>
      <c r="M3501">
        <v>1220.3092766709181</v>
      </c>
      <c r="N3501">
        <v>3214.2922904770521</v>
      </c>
      <c r="O3501">
        <v>2566.4</v>
      </c>
      <c r="P3501">
        <v>994.91700000000014</v>
      </c>
      <c r="Q3501">
        <v>921.90831403140453</v>
      </c>
      <c r="R3501">
        <v>1251.0986137124164</v>
      </c>
      <c r="S3501">
        <v>3182.1028474266523</v>
      </c>
      <c r="T3501">
        <v>4045.067159660488</v>
      </c>
      <c r="U3501">
        <v>230.8</v>
      </c>
      <c r="V3501">
        <v>2320</v>
      </c>
      <c r="W3501">
        <v>828.83152013666461</v>
      </c>
      <c r="X3501">
        <v>3718.6035739133467</v>
      </c>
      <c r="Y3501">
        <v>24788</v>
      </c>
      <c r="Z3501">
        <v>1542.3389999999999</v>
      </c>
      <c r="AA3501">
        <v>28256.4213097393</v>
      </c>
      <c r="AB3501">
        <v>544</v>
      </c>
      <c r="AC3501">
        <v>2258.9302492054667</v>
      </c>
      <c r="AD3501">
        <v>4981.1661244799998</v>
      </c>
      <c r="AE3501">
        <v>3439.2805419056804</v>
      </c>
      <c r="AF3501">
        <v>3453.1886993603416</v>
      </c>
      <c r="AG3501">
        <v>21700.893258326887</v>
      </c>
      <c r="AH3501">
        <v>4051.6433999999999</v>
      </c>
      <c r="AI3501">
        <v>1583.4976534245623</v>
      </c>
      <c r="AJ3501">
        <v>11972.159061761085</v>
      </c>
      <c r="AK3501">
        <v>5030</v>
      </c>
      <c r="AL3501">
        <v>148083.1484375</v>
      </c>
      <c r="AM3501">
        <v>116007.52734375</v>
      </c>
      <c r="AN3501">
        <v>32075.6201171875</v>
      </c>
      <c r="AO3501" s="5" t="s">
        <v>3798</v>
      </c>
    </row>
    <row r="3502" spans="1:41" ht="15" x14ac:dyDescent="0.25">
      <c r="A3502">
        <v>2023</v>
      </c>
      <c r="B3502" s="5" t="s">
        <v>1807</v>
      </c>
      <c r="C3502" s="5" t="s">
        <v>474</v>
      </c>
      <c r="D3502" s="5" t="s">
        <v>153</v>
      </c>
      <c r="E3502" s="5" t="s">
        <v>491</v>
      </c>
      <c r="F3502" s="5" t="s">
        <v>491</v>
      </c>
      <c r="G3502" s="5" t="s">
        <v>97</v>
      </c>
      <c r="H3502" s="5" t="s">
        <v>319</v>
      </c>
      <c r="I3502">
        <v>2972.3305057742837</v>
      </c>
      <c r="J3502">
        <v>9009.7250033</v>
      </c>
      <c r="K3502">
        <v>323.69156665311016</v>
      </c>
      <c r="L3502">
        <v>956.5454000000002</v>
      </c>
      <c r="M3502">
        <v>1453.616337717559</v>
      </c>
      <c r="N3502">
        <v>3372</v>
      </c>
      <c r="O3502">
        <v>2566.4</v>
      </c>
      <c r="P3502">
        <v>1074.1087431871179</v>
      </c>
      <c r="Q3502">
        <v>1117.1935928847854</v>
      </c>
      <c r="R3502">
        <v>1543.0941446347447</v>
      </c>
      <c r="S3502">
        <v>3306.5152275700484</v>
      </c>
      <c r="T3502">
        <v>4906.4304717256382</v>
      </c>
      <c r="U3502">
        <v>314.60083340552507</v>
      </c>
      <c r="V3502">
        <v>2596</v>
      </c>
      <c r="W3502">
        <v>841.57364188940232</v>
      </c>
      <c r="X3502">
        <v>5461.0458208620148</v>
      </c>
      <c r="Y3502">
        <v>22010.310000000012</v>
      </c>
      <c r="Z3502">
        <v>1706.0719999999999</v>
      </c>
      <c r="AA3502">
        <v>28456.874258733529</v>
      </c>
      <c r="AB3502">
        <v>546</v>
      </c>
      <c r="AC3502">
        <v>2464.226033669675</v>
      </c>
      <c r="AD3502">
        <v>5957.8091687351116</v>
      </c>
      <c r="AE3502">
        <v>3980.1269172646971</v>
      </c>
      <c r="AF3502">
        <v>3206.5336120755328</v>
      </c>
      <c r="AG3502">
        <v>22790</v>
      </c>
      <c r="AH3502">
        <v>4997.1913822071365</v>
      </c>
      <c r="AI3502">
        <v>1420.0511697747461</v>
      </c>
      <c r="AJ3502">
        <v>12839.851922668997</v>
      </c>
      <c r="AK3502">
        <v>6129.4139449155446</v>
      </c>
      <c r="AL3502">
        <v>158319.3203125</v>
      </c>
      <c r="AM3502">
        <v>120409.58984375</v>
      </c>
      <c r="AN3502">
        <v>37909.7373046875</v>
      </c>
      <c r="AO3502" s="5" t="s">
        <v>3797</v>
      </c>
    </row>
    <row r="3503" spans="1:41" ht="15" x14ac:dyDescent="0.25">
      <c r="A3503">
        <v>2023</v>
      </c>
      <c r="B3503" s="5" t="s">
        <v>1808</v>
      </c>
      <c r="C3503" s="5" t="s">
        <v>474</v>
      </c>
      <c r="D3503" s="5" t="s">
        <v>153</v>
      </c>
      <c r="E3503" s="5" t="s">
        <v>174</v>
      </c>
      <c r="F3503" s="5" t="s">
        <v>174</v>
      </c>
      <c r="G3503" s="5" t="s">
        <v>94</v>
      </c>
      <c r="H3503" s="5" t="s">
        <v>319</v>
      </c>
      <c r="I3503">
        <v>1242.186689779144</v>
      </c>
      <c r="J3503">
        <v>2730.9950524769606</v>
      </c>
      <c r="K3503">
        <v>287.67717310990201</v>
      </c>
      <c r="L3503">
        <v>273.26901495091522</v>
      </c>
      <c r="M3503">
        <v>1357.2197509511545</v>
      </c>
      <c r="N3503">
        <v>1065.9859107192663</v>
      </c>
      <c r="O3503">
        <v>1787.2129692969083</v>
      </c>
      <c r="P3503">
        <v>849.93840008621498</v>
      </c>
      <c r="Q3503">
        <v>692.58353388810031</v>
      </c>
      <c r="R3503">
        <v>819.45758184430281</v>
      </c>
      <c r="S3503">
        <v>1077.0776295133408</v>
      </c>
      <c r="T3503">
        <v>903.52762759867881</v>
      </c>
      <c r="U3503">
        <v>144.96598825027692</v>
      </c>
      <c r="V3503">
        <v>814.17878442503172</v>
      </c>
      <c r="W3503">
        <v>228.69288174108783</v>
      </c>
      <c r="X3503">
        <v>1466.7265154685219</v>
      </c>
      <c r="Y3503">
        <v>6871.8295676810631</v>
      </c>
      <c r="Z3503">
        <v>1760.2093856631261</v>
      </c>
      <c r="AA3503">
        <v>8679.9102740786802</v>
      </c>
      <c r="AB3503"/>
      <c r="AC3503">
        <v>1266.9465178105918</v>
      </c>
      <c r="AD3503">
        <v>2838.3475863621393</v>
      </c>
      <c r="AE3503">
        <v>1505.8793793311313</v>
      </c>
      <c r="AF3503">
        <v>2237.4190251064406</v>
      </c>
      <c r="AG3503">
        <v>8138.6711046679966</v>
      </c>
      <c r="AH3503">
        <v>2157.5626482635689</v>
      </c>
      <c r="AI3503">
        <v>637.48893725017899</v>
      </c>
      <c r="AJ3503">
        <v>5235.6643019338981</v>
      </c>
      <c r="AK3503">
        <v>498.18509562297055</v>
      </c>
      <c r="AL3503">
        <v>57569.8046875</v>
      </c>
      <c r="AM3503">
        <v>44330.08984375</v>
      </c>
      <c r="AN3503">
        <v>13239.7197265625</v>
      </c>
      <c r="AO3503" s="5" t="s">
        <v>3799</v>
      </c>
    </row>
    <row r="3504" spans="1:41" ht="15" x14ac:dyDescent="0.25">
      <c r="A3504">
        <v>2023</v>
      </c>
      <c r="B3504" s="5" t="s">
        <v>1807</v>
      </c>
      <c r="C3504" s="5" t="s">
        <v>474</v>
      </c>
      <c r="D3504" s="5" t="s">
        <v>153</v>
      </c>
      <c r="E3504" s="5" t="s">
        <v>174</v>
      </c>
      <c r="F3504" s="5" t="s">
        <v>174</v>
      </c>
      <c r="G3504" s="5" t="s">
        <v>94</v>
      </c>
      <c r="H3504" s="5" t="s">
        <v>319</v>
      </c>
      <c r="I3504">
        <v>1602.3095492390632</v>
      </c>
      <c r="J3504">
        <v>2733.7245878963131</v>
      </c>
      <c r="K3504">
        <v>246.09799549755476</v>
      </c>
      <c r="L3504">
        <v>325.11105335668788</v>
      </c>
      <c r="M3504">
        <v>1555.153261727409</v>
      </c>
      <c r="N3504">
        <v>1068.9409865783359</v>
      </c>
      <c r="O3504">
        <v>1448.6223831820398</v>
      </c>
      <c r="P3504">
        <v>709.43667864074075</v>
      </c>
      <c r="Q3504">
        <v>720.20713087041361</v>
      </c>
      <c r="R3504">
        <v>564.30576354463051</v>
      </c>
      <c r="S3504">
        <v>1034.5805975280634</v>
      </c>
      <c r="T3504">
        <v>1006.5357689061544</v>
      </c>
      <c r="U3504">
        <v>145.3437650300487</v>
      </c>
      <c r="V3504">
        <v>769.99986321320819</v>
      </c>
      <c r="W3504">
        <v>258.77028082808323</v>
      </c>
      <c r="X3504">
        <v>1548.0520125776654</v>
      </c>
      <c r="Y3504">
        <v>7322.5477187922734</v>
      </c>
      <c r="Z3504">
        <v>1668.8363048464041</v>
      </c>
      <c r="AA3504">
        <v>8565.2830583305931</v>
      </c>
      <c r="AB3504">
        <v>109.71239881077084</v>
      </c>
      <c r="AC3504">
        <v>1270.2481403595668</v>
      </c>
      <c r="AD3504">
        <v>3021.869354038191</v>
      </c>
      <c r="AE3504">
        <v>1555.0977629600086</v>
      </c>
      <c r="AF3504">
        <v>2145.6195761666249</v>
      </c>
      <c r="AG3504">
        <v>7369.8548999308623</v>
      </c>
      <c r="AH3504">
        <v>2765.6824890818943</v>
      </c>
      <c r="AI3504">
        <v>575.73845981432032</v>
      </c>
      <c r="AJ3504">
        <v>4009.6831113304006</v>
      </c>
      <c r="AK3504">
        <v>555.29506758783691</v>
      </c>
      <c r="AL3504">
        <v>56672.66796875</v>
      </c>
      <c r="AM3504">
        <v>42546.55078125</v>
      </c>
      <c r="AN3504">
        <v>14126.1103515625</v>
      </c>
      <c r="AO3504" s="5" t="s">
        <v>3800</v>
      </c>
    </row>
    <row r="3505" spans="1:41" ht="15" x14ac:dyDescent="0.25">
      <c r="A3505">
        <v>2023</v>
      </c>
      <c r="B3505" s="5" t="s">
        <v>803</v>
      </c>
      <c r="C3505" s="5" t="s">
        <v>474</v>
      </c>
      <c r="D3505" s="5" t="s">
        <v>153</v>
      </c>
      <c r="E3505" s="5" t="s">
        <v>174</v>
      </c>
      <c r="F3505" s="5" t="s">
        <v>174</v>
      </c>
      <c r="G3505" s="5" t="s">
        <v>94</v>
      </c>
      <c r="H3505" s="5" t="s">
        <v>319</v>
      </c>
      <c r="I3505">
        <v>1245.7581257087379</v>
      </c>
      <c r="J3505">
        <v>3174.02</v>
      </c>
      <c r="K3505">
        <v>265.11811999999998</v>
      </c>
      <c r="L3505">
        <v>258</v>
      </c>
      <c r="M3505">
        <v>1300</v>
      </c>
      <c r="N3505">
        <v>1137.9192459000001</v>
      </c>
      <c r="O3505">
        <v>1439.2159999999999</v>
      </c>
      <c r="P3505">
        <v>1067</v>
      </c>
      <c r="Q3505">
        <v>699.53780462263808</v>
      </c>
      <c r="R3505">
        <v>831.33528250000006</v>
      </c>
      <c r="S3505">
        <v>1123.498462411949</v>
      </c>
      <c r="T3505">
        <v>800</v>
      </c>
      <c r="U3505">
        <v>120</v>
      </c>
      <c r="V3505">
        <v>1063</v>
      </c>
      <c r="W3505">
        <v>273</v>
      </c>
      <c r="X3505">
        <v>1097.0588235294119</v>
      </c>
      <c r="Y3505">
        <v>8380</v>
      </c>
      <c r="Z3505">
        <v>1023.14728</v>
      </c>
      <c r="AA3505">
        <v>7396.3244700000014</v>
      </c>
      <c r="AB3505">
        <v>87</v>
      </c>
      <c r="AC3505">
        <v>1251.655</v>
      </c>
      <c r="AD3505">
        <v>2866.848413520001</v>
      </c>
      <c r="AE3505">
        <v>1200</v>
      </c>
      <c r="AF3505">
        <v>2259.3409432012309</v>
      </c>
      <c r="AG3505">
        <v>8973.6589077020017</v>
      </c>
      <c r="AH3505">
        <v>2149</v>
      </c>
      <c r="AI3505">
        <v>635</v>
      </c>
      <c r="AJ3505">
        <v>4079</v>
      </c>
      <c r="AK3505">
        <v>496.24004000000002</v>
      </c>
      <c r="AL3505">
        <v>56691.671875</v>
      </c>
      <c r="AM3505">
        <v>44159.6953125</v>
      </c>
      <c r="AN3505">
        <v>12531.9794921875</v>
      </c>
      <c r="AO3505" s="5" t="s">
        <v>1504</v>
      </c>
    </row>
    <row r="3506" spans="1:41" ht="15" x14ac:dyDescent="0.25">
      <c r="A3506">
        <v>2023</v>
      </c>
      <c r="B3506" s="5" t="s">
        <v>1806</v>
      </c>
      <c r="C3506" s="5" t="s">
        <v>474</v>
      </c>
      <c r="D3506" s="5" t="s">
        <v>153</v>
      </c>
      <c r="E3506" s="5" t="s">
        <v>174</v>
      </c>
      <c r="F3506" s="5" t="s">
        <v>174</v>
      </c>
      <c r="G3506" s="5" t="s">
        <v>94</v>
      </c>
      <c r="H3506" s="5" t="s">
        <v>319</v>
      </c>
      <c r="I3506">
        <v>1271.7472170581939</v>
      </c>
      <c r="J3506">
        <v>5287.0128098037439</v>
      </c>
      <c r="K3506">
        <v>239.95523847587992</v>
      </c>
      <c r="L3506">
        <v>271.74418032524864</v>
      </c>
      <c r="M3506">
        <v>1195.0843480557098</v>
      </c>
      <c r="N3506">
        <v>985.45719733042995</v>
      </c>
      <c r="O3506">
        <v>1517.6656108730867</v>
      </c>
      <c r="P3506">
        <v>692.17857252657677</v>
      </c>
      <c r="Q3506">
        <v>592.30899718296814</v>
      </c>
      <c r="R3506">
        <v>716.80987521115208</v>
      </c>
      <c r="S3506">
        <v>824.46158860943365</v>
      </c>
      <c r="T3506">
        <v>984.43174759335352</v>
      </c>
      <c r="U3506">
        <v>157.19582910256671</v>
      </c>
      <c r="V3506">
        <v>770.11275254438385</v>
      </c>
      <c r="W3506">
        <v>267.05787502680943</v>
      </c>
      <c r="X3506">
        <v>1310.5247639836518</v>
      </c>
      <c r="Y3506">
        <v>7077.6540853013812</v>
      </c>
      <c r="Z3506">
        <v>1320.7792613544161</v>
      </c>
      <c r="AA3506">
        <v>8597.6915891299996</v>
      </c>
      <c r="AB3506">
        <v>89.214127125647664</v>
      </c>
      <c r="AC3506">
        <v>1322.5481621508727</v>
      </c>
      <c r="AD3506">
        <v>2638.1673604283205</v>
      </c>
      <c r="AE3506">
        <v>1132.1990547060641</v>
      </c>
      <c r="AF3506">
        <v>2302.9932486879379</v>
      </c>
      <c r="AG3506">
        <v>7106.9655950274564</v>
      </c>
      <c r="AH3506">
        <v>2684.6274116660411</v>
      </c>
      <c r="AI3506">
        <v>586.55724960770647</v>
      </c>
      <c r="AJ3506">
        <v>4479.7494207898562</v>
      </c>
      <c r="AK3506">
        <v>496.31767274498242</v>
      </c>
      <c r="AL3506">
        <v>56919.21484375</v>
      </c>
      <c r="AM3506">
        <v>44085.1484375</v>
      </c>
      <c r="AN3506">
        <v>12834.0654296875</v>
      </c>
      <c r="AO3506" s="5" t="s">
        <v>3801</v>
      </c>
    </row>
    <row r="3507" spans="1:41" ht="15" x14ac:dyDescent="0.25">
      <c r="A3507">
        <v>2023</v>
      </c>
      <c r="B3507" s="5" t="s">
        <v>1808</v>
      </c>
      <c r="C3507" s="5" t="s">
        <v>474</v>
      </c>
      <c r="D3507" s="5" t="s">
        <v>153</v>
      </c>
      <c r="E3507" s="5" t="s">
        <v>174</v>
      </c>
      <c r="F3507" s="5" t="s">
        <v>174</v>
      </c>
      <c r="G3507" s="5" t="s">
        <v>97</v>
      </c>
      <c r="H3507" s="5" t="s">
        <v>319</v>
      </c>
      <c r="I3507">
        <v>1449.737317622021</v>
      </c>
      <c r="J3507">
        <v>3187.3</v>
      </c>
      <c r="K3507">
        <v>339.69114953422343</v>
      </c>
      <c r="L3507">
        <v>313.93067658866158</v>
      </c>
      <c r="M3507">
        <v>1588.5069175420349</v>
      </c>
      <c r="N3507">
        <v>1232.771682126926</v>
      </c>
      <c r="O3507">
        <v>1780.2351839999999</v>
      </c>
      <c r="P3507">
        <v>972.50025994523332</v>
      </c>
      <c r="Q3507">
        <v>799.18016265586664</v>
      </c>
      <c r="R3507">
        <v>992.62224972579509</v>
      </c>
      <c r="S3507">
        <v>1236.0047892190551</v>
      </c>
      <c r="T3507">
        <v>1013.8433279357751</v>
      </c>
      <c r="U3507">
        <v>169.18761461672719</v>
      </c>
      <c r="V3507">
        <v>961</v>
      </c>
      <c r="W3507">
        <v>262.95555890418962</v>
      </c>
      <c r="X3507">
        <v>1678.2297604355981</v>
      </c>
      <c r="Y3507">
        <v>8117.0748000000031</v>
      </c>
      <c r="Z3507">
        <v>2031.8135493406869</v>
      </c>
      <c r="AA3507">
        <v>10158.8556485482</v>
      </c>
      <c r="AB3507"/>
      <c r="AC3507">
        <v>1451.6028799999999</v>
      </c>
      <c r="AD3507">
        <v>3285.047449874402</v>
      </c>
      <c r="AE3507">
        <v>1744.641241658197</v>
      </c>
      <c r="AF3507">
        <v>2611.257939360949</v>
      </c>
      <c r="AG3507">
        <v>10021.98737511541</v>
      </c>
      <c r="AH3507">
        <v>2527.9504673309511</v>
      </c>
      <c r="AI3507">
        <v>729.41539895729295</v>
      </c>
      <c r="AJ3507">
        <v>6128.408296488451</v>
      </c>
      <c r="AK3507">
        <v>597.9775897392359</v>
      </c>
      <c r="AL3507">
        <v>67383.7265625</v>
      </c>
      <c r="AM3507">
        <v>52343.875</v>
      </c>
      <c r="AN3507">
        <v>15039.857421875</v>
      </c>
      <c r="AO3507" s="5" t="s">
        <v>3804</v>
      </c>
    </row>
    <row r="3508" spans="1:41" ht="15" x14ac:dyDescent="0.25">
      <c r="A3508">
        <v>2023</v>
      </c>
      <c r="B3508" s="5" t="s">
        <v>1806</v>
      </c>
      <c r="C3508" s="5" t="s">
        <v>474</v>
      </c>
      <c r="D3508" s="5" t="s">
        <v>153</v>
      </c>
      <c r="E3508" s="5" t="s">
        <v>174</v>
      </c>
      <c r="F3508" s="5" t="s">
        <v>174</v>
      </c>
      <c r="G3508" s="5" t="s">
        <v>97</v>
      </c>
      <c r="H3508" s="5" t="s">
        <v>319</v>
      </c>
      <c r="I3508">
        <v>1512.4205353414679</v>
      </c>
      <c r="J3508">
        <v>5044.8131886778428</v>
      </c>
      <c r="K3508">
        <v>304</v>
      </c>
      <c r="L3508">
        <v>323.03352129861071</v>
      </c>
      <c r="M3508">
        <v>1427.64513309262</v>
      </c>
      <c r="N3508">
        <v>1230.161246972699</v>
      </c>
      <c r="O3508">
        <v>1894.4</v>
      </c>
      <c r="P3508">
        <v>836.32500000000005</v>
      </c>
      <c r="Q3508">
        <v>726.31645335483711</v>
      </c>
      <c r="R3508">
        <v>861.73228144088102</v>
      </c>
      <c r="S3508">
        <v>1004.085827837923</v>
      </c>
      <c r="T3508">
        <v>1228.8811624285031</v>
      </c>
      <c r="U3508">
        <v>127</v>
      </c>
      <c r="V3508">
        <v>938</v>
      </c>
      <c r="W3508">
        <v>312.15125493737031</v>
      </c>
      <c r="X3508">
        <v>1717.349151912661</v>
      </c>
      <c r="Y3508">
        <v>10453</v>
      </c>
      <c r="Z3508">
        <v>1619.0160000000001</v>
      </c>
      <c r="AA3508">
        <v>10429.252794273099</v>
      </c>
      <c r="AB3508">
        <v>87</v>
      </c>
      <c r="AC3508">
        <v>1642.921245120137</v>
      </c>
      <c r="AD3508">
        <v>3210.7208639999999</v>
      </c>
      <c r="AE3508">
        <v>1386.6500402398931</v>
      </c>
      <c r="AF3508">
        <v>2737.6631130063961</v>
      </c>
      <c r="AG3508">
        <v>8689.4858628994953</v>
      </c>
      <c r="AH3508">
        <v>3207.05</v>
      </c>
      <c r="AI3508">
        <v>683.59294925196184</v>
      </c>
      <c r="AJ3508">
        <v>5457.2331766324514</v>
      </c>
      <c r="AK3508">
        <v>561</v>
      </c>
      <c r="AL3508">
        <v>69652.90625</v>
      </c>
      <c r="AM3508">
        <v>54015.0234375</v>
      </c>
      <c r="AN3508">
        <v>15637.8759765625</v>
      </c>
      <c r="AO3508" s="5" t="s">
        <v>3803</v>
      </c>
    </row>
    <row r="3509" spans="1:41" ht="15" x14ac:dyDescent="0.25">
      <c r="A3509">
        <v>2023</v>
      </c>
      <c r="B3509" s="5" t="s">
        <v>1807</v>
      </c>
      <c r="C3509" s="5" t="s">
        <v>474</v>
      </c>
      <c r="D3509" s="5" t="s">
        <v>153</v>
      </c>
      <c r="E3509" s="5" t="s">
        <v>174</v>
      </c>
      <c r="F3509" s="5" t="s">
        <v>174</v>
      </c>
      <c r="G3509" s="5" t="s">
        <v>97</v>
      </c>
      <c r="H3509" s="5" t="s">
        <v>319</v>
      </c>
      <c r="I3509">
        <v>1895.125267346154</v>
      </c>
      <c r="J3509">
        <v>3329.5</v>
      </c>
      <c r="K3509">
        <v>300.23743568545308</v>
      </c>
      <c r="L3509">
        <v>385.24210000000011</v>
      </c>
      <c r="M3509">
        <v>1854.066166074706</v>
      </c>
      <c r="N3509">
        <v>1326</v>
      </c>
      <c r="O3509">
        <v>1894.4</v>
      </c>
      <c r="P3509">
        <v>854.77617040009773</v>
      </c>
      <c r="Q3509">
        <v>956.18522512461982</v>
      </c>
      <c r="R3509">
        <v>708.96818675863165</v>
      </c>
      <c r="S3509">
        <v>1373.5641305874969</v>
      </c>
      <c r="T3509">
        <v>1362.8973532571219</v>
      </c>
      <c r="U3509">
        <v>172.57136690906171</v>
      </c>
      <c r="V3509">
        <v>914</v>
      </c>
      <c r="W3509">
        <v>301.22191026187238</v>
      </c>
      <c r="X3509">
        <v>2010.364119162148</v>
      </c>
      <c r="Y3509">
        <v>9472.0499999999993</v>
      </c>
      <c r="Z3509">
        <v>2215.0880000000002</v>
      </c>
      <c r="AA3509">
        <v>10366.334957756881</v>
      </c>
      <c r="AB3509">
        <v>109</v>
      </c>
      <c r="AC3509">
        <v>1598.8962748026379</v>
      </c>
      <c r="AD3509">
        <v>4212.5939052434924</v>
      </c>
      <c r="AE3509">
        <v>1810.2137436485</v>
      </c>
      <c r="AF3509">
        <v>2542.5684998154679</v>
      </c>
      <c r="AG3509">
        <v>9258</v>
      </c>
      <c r="AH3509">
        <v>3781.6600088103528</v>
      </c>
      <c r="AI3509">
        <v>670.18916593329595</v>
      </c>
      <c r="AJ3509">
        <v>5443.6535102845974</v>
      </c>
      <c r="AK3509">
        <v>778.55158379161674</v>
      </c>
      <c r="AL3509">
        <v>71897.9296875</v>
      </c>
      <c r="AM3509">
        <v>53249.171875</v>
      </c>
      <c r="AN3509">
        <v>18648.744140625</v>
      </c>
      <c r="AO3509" s="5" t="s">
        <v>3802</v>
      </c>
    </row>
    <row r="3510" spans="1:41" ht="15" x14ac:dyDescent="0.25">
      <c r="A3510">
        <v>2023</v>
      </c>
      <c r="B3510" s="5" t="s">
        <v>803</v>
      </c>
      <c r="C3510" s="5" t="s">
        <v>474</v>
      </c>
      <c r="D3510" s="5" t="s">
        <v>153</v>
      </c>
      <c r="E3510" s="5" t="s">
        <v>174</v>
      </c>
      <c r="F3510" s="5" t="s">
        <v>174</v>
      </c>
      <c r="G3510" s="5" t="s">
        <v>97</v>
      </c>
      <c r="H3510" s="5" t="s">
        <v>319</v>
      </c>
      <c r="I3510">
        <v>1382.598318523897</v>
      </c>
      <c r="J3510">
        <v>3640.600939999998</v>
      </c>
      <c r="K3510">
        <v>292.74679902409122</v>
      </c>
      <c r="L3510">
        <v>294.90815273266372</v>
      </c>
      <c r="M3510">
        <v>1464</v>
      </c>
      <c r="N3510">
        <v>1281.891230320289</v>
      </c>
      <c r="O3510">
        <v>1776</v>
      </c>
      <c r="P3510">
        <v>1236.4982849999999</v>
      </c>
      <c r="Q3510">
        <v>785.58095459122251</v>
      </c>
      <c r="R3510">
        <v>916.18700662046217</v>
      </c>
      <c r="S3510">
        <v>1235.747329340699</v>
      </c>
      <c r="T3510">
        <v>830.90489788293291</v>
      </c>
      <c r="U3510">
        <v>126.745568418</v>
      </c>
      <c r="V3510">
        <v>26</v>
      </c>
      <c r="W3510">
        <v>309.25526317286642</v>
      </c>
      <c r="X3510">
        <v>1260.175747156416</v>
      </c>
      <c r="Y3510">
        <v>9460.1065000000017</v>
      </c>
      <c r="Z3510">
        <v>1155.6200321483391</v>
      </c>
      <c r="AA3510">
        <v>8480.4657020578961</v>
      </c>
      <c r="AB3510">
        <v>87</v>
      </c>
      <c r="AC3510">
        <v>1418.28577</v>
      </c>
      <c r="AD3510">
        <v>3238.035735965987</v>
      </c>
      <c r="AE3510">
        <v>1351.3949031167999</v>
      </c>
      <c r="AF3510">
        <v>2582.5506354757722</v>
      </c>
      <c r="AG3510">
        <v>10409.35842635576</v>
      </c>
      <c r="AH3510">
        <v>2477.0083971123199</v>
      </c>
      <c r="AI3510">
        <v>715.11313623264016</v>
      </c>
      <c r="AJ3510">
        <v>4685.4888383414127</v>
      </c>
      <c r="AK3510">
        <v>558.84688398206413</v>
      </c>
      <c r="AL3510">
        <v>63479.11328125</v>
      </c>
      <c r="AM3510">
        <v>49234.27734375</v>
      </c>
      <c r="AN3510">
        <v>14244.8349609375</v>
      </c>
      <c r="AO3510" s="5" t="s">
        <v>1505</v>
      </c>
    </row>
    <row r="3511" spans="1:41" ht="15" x14ac:dyDescent="0.25">
      <c r="A3511">
        <v>2023</v>
      </c>
      <c r="B3511" s="5" t="s">
        <v>1808</v>
      </c>
      <c r="C3511" s="5" t="s">
        <v>474</v>
      </c>
      <c r="D3511" s="5" t="s">
        <v>153</v>
      </c>
      <c r="E3511" s="5" t="s">
        <v>177</v>
      </c>
      <c r="F3511" s="5" t="s">
        <v>177</v>
      </c>
      <c r="G3511" s="5" t="s">
        <v>94</v>
      </c>
      <c r="H3511" s="5" t="s">
        <v>319</v>
      </c>
      <c r="I3511">
        <v>2996.6999648689516</v>
      </c>
      <c r="J3511">
        <v>4031.148438649022</v>
      </c>
      <c r="K3511">
        <v>180.29873730339912</v>
      </c>
      <c r="L3511">
        <v>376.48213210863497</v>
      </c>
      <c r="M3511">
        <v>1911.773180973641</v>
      </c>
      <c r="N3511">
        <v>1471.8670235623622</v>
      </c>
      <c r="O3511">
        <v>2520.842081000314</v>
      </c>
      <c r="P3511">
        <v>3564.3492282645111</v>
      </c>
      <c r="Q3511">
        <v>1280.31671885988</v>
      </c>
      <c r="R3511">
        <v>2340.1365554805784</v>
      </c>
      <c r="S3511">
        <v>4620.6276302099868</v>
      </c>
      <c r="T3511">
        <v>1932.5452034749519</v>
      </c>
      <c r="U3511">
        <v>258.5092934518442</v>
      </c>
      <c r="V3511">
        <v>2464.6225841719515</v>
      </c>
      <c r="W3511">
        <v>1942.5843993371595</v>
      </c>
      <c r="X3511">
        <v>2646.0107750103175</v>
      </c>
      <c r="Y3511">
        <v>16824.68834547362</v>
      </c>
      <c r="Z3511">
        <v>837.58691238217034</v>
      </c>
      <c r="AA3511">
        <v>9816.4501043213804</v>
      </c>
      <c r="AB3511"/>
      <c r="AC3511">
        <v>3126.205591491429</v>
      </c>
      <c r="AD3511">
        <v>1673.05508058737</v>
      </c>
      <c r="AE3511">
        <v>4697.2382554312844</v>
      </c>
      <c r="AF3511">
        <v>6719.2337905755085</v>
      </c>
      <c r="AG3511">
        <v>41967.10526812762</v>
      </c>
      <c r="AH3511">
        <v>3766.3843541172205</v>
      </c>
      <c r="AI3511">
        <v>1164.5467200160749</v>
      </c>
      <c r="AJ3511">
        <v>4448.7787625846922</v>
      </c>
      <c r="AK3511">
        <v>2265.6688123334811</v>
      </c>
      <c r="AL3511">
        <v>131845.75</v>
      </c>
      <c r="AM3511">
        <v>107221.421875</v>
      </c>
      <c r="AN3511">
        <v>24624.3359375</v>
      </c>
      <c r="AO3511" s="5" t="s">
        <v>3806</v>
      </c>
    </row>
    <row r="3512" spans="1:41" ht="15" x14ac:dyDescent="0.25">
      <c r="A3512">
        <v>2023</v>
      </c>
      <c r="B3512" s="5" t="s">
        <v>803</v>
      </c>
      <c r="C3512" s="5" t="s">
        <v>474</v>
      </c>
      <c r="D3512" s="5" t="s">
        <v>153</v>
      </c>
      <c r="E3512" s="5" t="s">
        <v>177</v>
      </c>
      <c r="F3512" s="5" t="s">
        <v>177</v>
      </c>
      <c r="G3512" s="5" t="s">
        <v>94</v>
      </c>
      <c r="H3512" s="5" t="s">
        <v>319</v>
      </c>
      <c r="I3512">
        <v>6005.6959039977164</v>
      </c>
      <c r="J3512">
        <v>3198.178876893056</v>
      </c>
      <c r="K3512">
        <v>160.875</v>
      </c>
      <c r="L3512">
        <v>301.02267999999998</v>
      </c>
      <c r="M3512">
        <v>2294.5900383695312</v>
      </c>
      <c r="N3512">
        <v>1599.5819272510821</v>
      </c>
      <c r="O3512">
        <v>1905</v>
      </c>
      <c r="P3512">
        <v>4327.2</v>
      </c>
      <c r="Q3512">
        <v>732.68756121449564</v>
      </c>
      <c r="R3512">
        <v>1970</v>
      </c>
      <c r="S3512">
        <v>2986.9570925130829</v>
      </c>
      <c r="T3512">
        <v>2400</v>
      </c>
      <c r="U3512">
        <v>250</v>
      </c>
      <c r="V3512">
        <v>2157</v>
      </c>
      <c r="W3512">
        <v>1935</v>
      </c>
      <c r="X3512">
        <v>2865.6862745098042</v>
      </c>
      <c r="Y3512">
        <v>17056</v>
      </c>
      <c r="Z3512">
        <v>941.16200000000003</v>
      </c>
      <c r="AA3512">
        <v>15301.4797741478</v>
      </c>
      <c r="AB3512">
        <v>784</v>
      </c>
      <c r="AC3512">
        <v>2123.8560000000002</v>
      </c>
      <c r="AD3512">
        <v>1789.7670000000001</v>
      </c>
      <c r="AE3512">
        <v>5390</v>
      </c>
      <c r="AF3512">
        <v>6891</v>
      </c>
      <c r="AG3512">
        <v>42233.681123116767</v>
      </c>
      <c r="AH3512">
        <v>3699.335560413635</v>
      </c>
      <c r="AI3512">
        <v>1160</v>
      </c>
      <c r="AJ3512">
        <v>4366.9365680957981</v>
      </c>
      <c r="AK3512">
        <v>2248.5050000000001</v>
      </c>
      <c r="AL3512">
        <v>139075.1875</v>
      </c>
      <c r="AM3512">
        <v>114845.4765625</v>
      </c>
      <c r="AN3512">
        <v>24229.716796875</v>
      </c>
      <c r="AO3512" s="5" t="s">
        <v>1506</v>
      </c>
    </row>
    <row r="3513" spans="1:41" ht="15" x14ac:dyDescent="0.25">
      <c r="A3513">
        <v>2023</v>
      </c>
      <c r="B3513" s="5" t="s">
        <v>1806</v>
      </c>
      <c r="C3513" s="5" t="s">
        <v>474</v>
      </c>
      <c r="D3513" s="5" t="s">
        <v>153</v>
      </c>
      <c r="E3513" s="5" t="s">
        <v>177</v>
      </c>
      <c r="F3513" s="5" t="s">
        <v>177</v>
      </c>
      <c r="G3513" s="5" t="s">
        <v>94</v>
      </c>
      <c r="H3513" s="5" t="s">
        <v>319</v>
      </c>
      <c r="I3513">
        <v>6183.9705673214448</v>
      </c>
      <c r="J3513">
        <v>574.25185276278955</v>
      </c>
      <c r="K3513">
        <v>0</v>
      </c>
      <c r="L3513">
        <v>165.81522248525548</v>
      </c>
      <c r="M3513">
        <v>2200.7289606867912</v>
      </c>
      <c r="N3513">
        <v>2115.5028075886339</v>
      </c>
      <c r="O3513">
        <v>2009.8814846697635</v>
      </c>
      <c r="P3513">
        <v>3589.0740797674348</v>
      </c>
      <c r="Q3513">
        <v>1422.9705225824484</v>
      </c>
      <c r="R3513">
        <v>2286.7502108952217</v>
      </c>
      <c r="S3513">
        <v>2083.7138657392652</v>
      </c>
      <c r="T3513">
        <v>2645.6603216571375</v>
      </c>
      <c r="U3513">
        <v>282.20983492429286</v>
      </c>
      <c r="V3513">
        <v>3204.5304283637811</v>
      </c>
      <c r="W3513">
        <v>1133.121959469433</v>
      </c>
      <c r="X3513">
        <v>4742.5061890198795</v>
      </c>
      <c r="Y3513">
        <v>16919.920661760763</v>
      </c>
      <c r="Z3513">
        <v>1374.3779587072715</v>
      </c>
      <c r="AA3513">
        <v>16343.704907169193</v>
      </c>
      <c r="AB3513">
        <v>803.95259386790542</v>
      </c>
      <c r="AC3513">
        <v>2868.6894211440544</v>
      </c>
      <c r="AD3513">
        <v>2083.9020811973355</v>
      </c>
      <c r="AE3513">
        <v>3718.0465058230097</v>
      </c>
      <c r="AF3513">
        <v>8190.6721571077796</v>
      </c>
      <c r="AG3513">
        <v>43239.846651257722</v>
      </c>
      <c r="AH3513">
        <v>7062.8272687308254</v>
      </c>
      <c r="AI3513">
        <v>1185.4198960603298</v>
      </c>
      <c r="AJ3513">
        <v>4805.2867214052549</v>
      </c>
      <c r="AK3513">
        <v>1658.1522248525548</v>
      </c>
      <c r="AL3513">
        <v>144895.484375</v>
      </c>
      <c r="AM3513">
        <v>117285.6171875</v>
      </c>
      <c r="AN3513">
        <v>27609.8671875</v>
      </c>
      <c r="AO3513" s="5" t="s">
        <v>3807</v>
      </c>
    </row>
    <row r="3514" spans="1:41" ht="15" x14ac:dyDescent="0.25">
      <c r="A3514">
        <v>2023</v>
      </c>
      <c r="B3514" s="5" t="s">
        <v>1807</v>
      </c>
      <c r="C3514" s="5" t="s">
        <v>474</v>
      </c>
      <c r="D3514" s="5" t="s">
        <v>153</v>
      </c>
      <c r="E3514" s="5" t="s">
        <v>177</v>
      </c>
      <c r="F3514" s="5" t="s">
        <v>177</v>
      </c>
      <c r="G3514" s="5" t="s">
        <v>94</v>
      </c>
      <c r="H3514" s="5" t="s">
        <v>319</v>
      </c>
      <c r="I3514">
        <v>4395.2858387074002</v>
      </c>
      <c r="J3514">
        <v>4969.2888017810164</v>
      </c>
      <c r="K3514">
        <v>701.9589975764585</v>
      </c>
      <c r="L3514">
        <v>162.75683383212515</v>
      </c>
      <c r="M3514">
        <v>1869.8676016574964</v>
      </c>
      <c r="N3514">
        <v>3036.7184147898679</v>
      </c>
      <c r="O3514">
        <v>1952.6793916779395</v>
      </c>
      <c r="P3514">
        <v>2415.6858453747705</v>
      </c>
      <c r="Q3514">
        <v>897.8299058642898</v>
      </c>
      <c r="R3514">
        <v>2498.6193600537931</v>
      </c>
      <c r="S3514">
        <v>2516.597142705336</v>
      </c>
      <c r="T3514">
        <v>2717.6465760466172</v>
      </c>
      <c r="U3514">
        <v>288.71927191040265</v>
      </c>
      <c r="V3514">
        <v>2870.6400129203525</v>
      </c>
      <c r="W3514">
        <v>2021.093627890491</v>
      </c>
      <c r="X3514">
        <v>2793.8696731094133</v>
      </c>
      <c r="Y3514">
        <v>16039.147477519571</v>
      </c>
      <c r="Z3514">
        <v>2038.2349320349626</v>
      </c>
      <c r="AA3514">
        <v>11895.291550885069</v>
      </c>
      <c r="AB3514">
        <v>789.12404282242505</v>
      </c>
      <c r="AC3514">
        <v>2429.7773461394568</v>
      </c>
      <c r="AD3514">
        <v>1662.7970902329671</v>
      </c>
      <c r="AE3514">
        <v>4946.5002738692056</v>
      </c>
      <c r="AF3514">
        <v>7138.3516730824467</v>
      </c>
      <c r="AG3514">
        <v>43621.247152854921</v>
      </c>
      <c r="AH3514">
        <v>6014.3357467454271</v>
      </c>
      <c r="AI3514">
        <v>1163.5553488555145</v>
      </c>
      <c r="AJ3514">
        <v>4724.4452732716436</v>
      </c>
      <c r="AK3514">
        <v>2277.5386580989639</v>
      </c>
      <c r="AL3514">
        <v>140849.59375</v>
      </c>
      <c r="AM3514">
        <v>114368.546875</v>
      </c>
      <c r="AN3514">
        <v>26481.064453125</v>
      </c>
      <c r="AO3514" s="5" t="s">
        <v>3805</v>
      </c>
    </row>
    <row r="3515" spans="1:41" ht="15" x14ac:dyDescent="0.25">
      <c r="A3515">
        <v>2023</v>
      </c>
      <c r="B3515" s="5" t="s">
        <v>1807</v>
      </c>
      <c r="C3515" s="5" t="s">
        <v>474</v>
      </c>
      <c r="D3515" s="5" t="s">
        <v>153</v>
      </c>
      <c r="E3515" s="5" t="s">
        <v>177</v>
      </c>
      <c r="F3515" s="5" t="s">
        <v>177</v>
      </c>
      <c r="G3515" s="5" t="s">
        <v>97</v>
      </c>
      <c r="H3515" s="5" t="s">
        <v>319</v>
      </c>
      <c r="I3515">
        <v>5198.5069015527361</v>
      </c>
      <c r="J3515">
        <v>5993.0578779033531</v>
      </c>
      <c r="K3515">
        <v>856.38393341070969</v>
      </c>
      <c r="L3515">
        <v>192.85959</v>
      </c>
      <c r="M3515">
        <v>2229.271121112241</v>
      </c>
      <c r="N3515">
        <v>3768</v>
      </c>
      <c r="O3515">
        <v>2511</v>
      </c>
      <c r="P3515">
        <v>2910.577868281915</v>
      </c>
      <c r="Q3515">
        <v>1177.107250982112</v>
      </c>
      <c r="R3515">
        <v>3139.1521255608241</v>
      </c>
      <c r="S3515">
        <v>2929.45</v>
      </c>
      <c r="T3515">
        <v>3170.2518610399829</v>
      </c>
      <c r="U3515">
        <v>342.80575707025611</v>
      </c>
      <c r="V3515">
        <v>3408</v>
      </c>
      <c r="W3515">
        <v>2352.65688727112</v>
      </c>
      <c r="X3515">
        <v>3621.6956626871952</v>
      </c>
      <c r="Y3515">
        <v>19433</v>
      </c>
      <c r="Z3515">
        <v>2443.114836918272</v>
      </c>
      <c r="AA3515">
        <v>14396.55593363236</v>
      </c>
      <c r="AB3515">
        <v>784</v>
      </c>
      <c r="AC3515">
        <v>3058.4275811201019</v>
      </c>
      <c r="AD3515">
        <v>2180.0237428502792</v>
      </c>
      <c r="AE3515">
        <v>5757.9806183216633</v>
      </c>
      <c r="AF3515">
        <v>8458.9776800092914</v>
      </c>
      <c r="AG3515">
        <v>55026</v>
      </c>
      <c r="AH3515">
        <v>8113.6080510808633</v>
      </c>
      <c r="AI3515">
        <v>1354.438244438619</v>
      </c>
      <c r="AJ3515">
        <v>6414.0338231016513</v>
      </c>
      <c r="AK3515">
        <v>2852.5469585150108</v>
      </c>
      <c r="AL3515">
        <v>174073.484375</v>
      </c>
      <c r="AM3515">
        <v>141118.15625</v>
      </c>
      <c r="AN3515">
        <v>32955.328125</v>
      </c>
      <c r="AO3515" s="5" t="s">
        <v>3810</v>
      </c>
    </row>
    <row r="3516" spans="1:41" ht="15" x14ac:dyDescent="0.25">
      <c r="A3516">
        <v>2023</v>
      </c>
      <c r="B3516" s="5" t="s">
        <v>1808</v>
      </c>
      <c r="C3516" s="5" t="s">
        <v>474</v>
      </c>
      <c r="D3516" s="5" t="s">
        <v>153</v>
      </c>
      <c r="E3516" s="5" t="s">
        <v>177</v>
      </c>
      <c r="F3516" s="5" t="s">
        <v>177</v>
      </c>
      <c r="G3516" s="5" t="s">
        <v>97</v>
      </c>
      <c r="H3516" s="5" t="s">
        <v>319</v>
      </c>
      <c r="I3516">
        <v>3645</v>
      </c>
      <c r="J3516">
        <v>4675.6724109666993</v>
      </c>
      <c r="K3516">
        <v>212.89796709300501</v>
      </c>
      <c r="L3516">
        <v>432.50161558797612</v>
      </c>
      <c r="M3516">
        <v>2237.5631658909342</v>
      </c>
      <c r="N3516">
        <v>1702.1575691181699</v>
      </c>
      <c r="O3516">
        <v>2511</v>
      </c>
      <c r="P3516">
        <v>4078.331501049036</v>
      </c>
      <c r="Q3516">
        <v>1477.372293108519</v>
      </c>
      <c r="R3516">
        <v>2834.6453359291149</v>
      </c>
      <c r="S3516">
        <v>5318</v>
      </c>
      <c r="T3516">
        <v>2168.4982291959641</v>
      </c>
      <c r="U3516">
        <v>301.70229060808339</v>
      </c>
      <c r="V3516">
        <v>2910</v>
      </c>
      <c r="W3516">
        <v>2233.621626337168</v>
      </c>
      <c r="X3516">
        <v>3027.5678405098552</v>
      </c>
      <c r="Y3516">
        <v>19440</v>
      </c>
      <c r="Z3516">
        <v>966.82840756890687</v>
      </c>
      <c r="AA3516">
        <v>11489.0472875956</v>
      </c>
      <c r="AB3516"/>
      <c r="AC3516">
        <v>3676.362306914019</v>
      </c>
      <c r="AD3516">
        <v>1936.3609137903941</v>
      </c>
      <c r="AE3516">
        <v>5442</v>
      </c>
      <c r="AF3516">
        <v>7841.9162370481636</v>
      </c>
      <c r="AG3516">
        <v>51678.436658544852</v>
      </c>
      <c r="AH3516">
        <v>4395.6902739331881</v>
      </c>
      <c r="AI3516">
        <v>1332.4753744731649</v>
      </c>
      <c r="AJ3516">
        <v>5207.3492694700026</v>
      </c>
      <c r="AK3516">
        <v>2690.0015072152719</v>
      </c>
      <c r="AL3516">
        <v>155862.96875</v>
      </c>
      <c r="AM3516">
        <v>127799.328125</v>
      </c>
      <c r="AN3516">
        <v>28063.67578125</v>
      </c>
      <c r="AO3516" s="5" t="s">
        <v>3808</v>
      </c>
    </row>
    <row r="3517" spans="1:41" ht="15" x14ac:dyDescent="0.25">
      <c r="A3517">
        <v>2023</v>
      </c>
      <c r="B3517" s="5" t="s">
        <v>803</v>
      </c>
      <c r="C3517" s="5" t="s">
        <v>474</v>
      </c>
      <c r="D3517" s="5" t="s">
        <v>153</v>
      </c>
      <c r="E3517" s="5" t="s">
        <v>177</v>
      </c>
      <c r="F3517" s="5" t="s">
        <v>177</v>
      </c>
      <c r="G3517" s="5" t="s">
        <v>97</v>
      </c>
      <c r="H3517" s="5" t="s">
        <v>319</v>
      </c>
      <c r="I3517">
        <v>7304.6604141946027</v>
      </c>
      <c r="J3517">
        <v>3668.3111717963338</v>
      </c>
      <c r="K3517">
        <v>177.6402204911557</v>
      </c>
      <c r="L3517">
        <v>344.08543600556499</v>
      </c>
      <c r="M3517">
        <v>2584.0810688293059</v>
      </c>
      <c r="N3517">
        <v>1801.9644646226379</v>
      </c>
      <c r="O3517">
        <v>2363</v>
      </c>
      <c r="P3517">
        <v>5014.5973559999993</v>
      </c>
      <c r="Q3517">
        <v>822.80813124387851</v>
      </c>
      <c r="R3517">
        <v>2171.0715772998728</v>
      </c>
      <c r="S3517">
        <v>3285.3843360000001</v>
      </c>
      <c r="T3517">
        <v>2519.5180774514738</v>
      </c>
      <c r="U3517">
        <v>264.05326753750001</v>
      </c>
      <c r="V3517">
        <v>53</v>
      </c>
      <c r="W3517">
        <v>2191.9741180933929</v>
      </c>
      <c r="X3517">
        <v>3291.7727515086722</v>
      </c>
      <c r="Y3517">
        <v>19438</v>
      </c>
      <c r="Z3517">
        <v>1063.0196472758009</v>
      </c>
      <c r="AA3517">
        <v>17544.345835789569</v>
      </c>
      <c r="AB3517">
        <v>784</v>
      </c>
      <c r="AC3517">
        <v>2406.6014599999999</v>
      </c>
      <c r="AD3517">
        <v>2021.498408399264</v>
      </c>
      <c r="AE3517">
        <v>6070.0154398329614</v>
      </c>
      <c r="AF3517">
        <v>7876.7910096154492</v>
      </c>
      <c r="AG3517">
        <v>48990.665791588282</v>
      </c>
      <c r="AH3517">
        <v>4249.3737380724588</v>
      </c>
      <c r="AI3517">
        <v>1306.3484063462399</v>
      </c>
      <c r="AJ3517">
        <v>5016.2374473051768</v>
      </c>
      <c r="AK3517">
        <v>2415.6347290299009</v>
      </c>
      <c r="AL3517">
        <v>157040.453125</v>
      </c>
      <c r="AM3517">
        <v>129850.2265625</v>
      </c>
      <c r="AN3517">
        <v>27190.224609375</v>
      </c>
      <c r="AO3517" s="5" t="s">
        <v>1507</v>
      </c>
    </row>
    <row r="3518" spans="1:41" ht="15" x14ac:dyDescent="0.25">
      <c r="A3518">
        <v>2023</v>
      </c>
      <c r="B3518" s="5" t="s">
        <v>1806</v>
      </c>
      <c r="C3518" s="5" t="s">
        <v>474</v>
      </c>
      <c r="D3518" s="5" t="s">
        <v>153</v>
      </c>
      <c r="E3518" s="5" t="s">
        <v>177</v>
      </c>
      <c r="F3518" s="5" t="s">
        <v>177</v>
      </c>
      <c r="G3518" s="5" t="s">
        <v>97</v>
      </c>
      <c r="H3518" s="5" t="s">
        <v>319</v>
      </c>
      <c r="I3518">
        <v>7354.263449932283</v>
      </c>
      <c r="J3518">
        <v>585</v>
      </c>
      <c r="K3518"/>
      <c r="L3518">
        <v>197.11139771315229</v>
      </c>
      <c r="M3518">
        <v>2628.9859749999978</v>
      </c>
      <c r="N3518">
        <v>2640.8144146770842</v>
      </c>
      <c r="O3518">
        <v>2511</v>
      </c>
      <c r="P3518">
        <v>4336.5</v>
      </c>
      <c r="Q3518">
        <v>1744.9117067375901</v>
      </c>
      <c r="R3518">
        <v>2749.0783043965212</v>
      </c>
      <c r="S3518">
        <v>2537.6895549336559</v>
      </c>
      <c r="T3518">
        <v>3302.618124026601</v>
      </c>
      <c r="U3518">
        <v>228</v>
      </c>
      <c r="V3518">
        <v>3903</v>
      </c>
      <c r="W3518">
        <v>1324.4523929877289</v>
      </c>
      <c r="X3518">
        <v>6215.3526556414472</v>
      </c>
      <c r="Y3518">
        <v>20674</v>
      </c>
      <c r="Z3518">
        <v>1715.543652252381</v>
      </c>
      <c r="AA3518">
        <v>19825.394794036489</v>
      </c>
      <c r="AB3518">
        <v>784</v>
      </c>
      <c r="AC3518">
        <v>3563.5986125330278</v>
      </c>
      <c r="AD3518">
        <v>2536.1650632911392</v>
      </c>
      <c r="AE3518">
        <v>4553.642149305404</v>
      </c>
      <c r="AF3518">
        <v>9736.59</v>
      </c>
      <c r="AG3518">
        <v>52868.137767957567</v>
      </c>
      <c r="AH3518">
        <v>8270.8553571730245</v>
      </c>
      <c r="AI3518">
        <v>1381.5270093273921</v>
      </c>
      <c r="AJ3518">
        <v>5853.802892988705</v>
      </c>
      <c r="AK3518">
        <v>1971</v>
      </c>
      <c r="AL3518">
        <v>175993.046875</v>
      </c>
      <c r="AM3518">
        <v>142529.390625</v>
      </c>
      <c r="AN3518">
        <v>33463.6484375</v>
      </c>
      <c r="AO3518" s="5" t="s">
        <v>3809</v>
      </c>
    </row>
    <row r="3519" spans="1:41" ht="15" x14ac:dyDescent="0.25">
      <c r="A3519">
        <v>2023</v>
      </c>
      <c r="B3519" s="5" t="s">
        <v>1808</v>
      </c>
      <c r="C3519" s="5" t="s">
        <v>474</v>
      </c>
      <c r="D3519" s="5" t="s">
        <v>153</v>
      </c>
      <c r="E3519" s="5" t="s">
        <v>183</v>
      </c>
      <c r="F3519" s="5" t="s">
        <v>184</v>
      </c>
      <c r="G3519" s="5" t="s">
        <v>94</v>
      </c>
      <c r="H3519" s="5" t="s">
        <v>319</v>
      </c>
      <c r="I3519">
        <v>13037.368080294493</v>
      </c>
      <c r="J3519">
        <v>18001.643280552566</v>
      </c>
      <c r="K3519">
        <v>2684.494426076752</v>
      </c>
      <c r="L3519">
        <v>3581.9866564069607</v>
      </c>
      <c r="M3519">
        <v>10818.54861485469</v>
      </c>
      <c r="N3519">
        <v>10457.150111994531</v>
      </c>
      <c r="O3519">
        <v>8322.6654488153508</v>
      </c>
      <c r="P3519">
        <v>10262.199531653518</v>
      </c>
      <c r="Q3519">
        <v>6149.2299603962829</v>
      </c>
      <c r="R3519">
        <v>8347.9943033488162</v>
      </c>
      <c r="S3519">
        <v>15372.760404228233</v>
      </c>
      <c r="T3519">
        <v>11705.702375333994</v>
      </c>
      <c r="U3519">
        <v>2055.5351510421556</v>
      </c>
      <c r="V3519">
        <v>10935.696052702677</v>
      </c>
      <c r="W3519">
        <v>4805.0603155283961</v>
      </c>
      <c r="X3519">
        <v>15439.881668240712</v>
      </c>
      <c r="Y3519">
        <v>56704.38998850686</v>
      </c>
      <c r="Z3519">
        <v>6754.2054734625817</v>
      </c>
      <c r="AA3519">
        <v>81429.568578139922</v>
      </c>
      <c r="AB3519">
        <v>0</v>
      </c>
      <c r="AC3519">
        <v>10418.937480971819</v>
      </c>
      <c r="AD3519">
        <v>13873.185917582043</v>
      </c>
      <c r="AE3519">
        <v>14383.923095101854</v>
      </c>
      <c r="AF3519">
        <v>35288.882301375204</v>
      </c>
      <c r="AG3519">
        <v>107859.13479800741</v>
      </c>
      <c r="AH3519">
        <v>19458.96021560705</v>
      </c>
      <c r="AI3519">
        <v>5058.7507949663805</v>
      </c>
      <c r="AJ3519">
        <v>38292.655628391869</v>
      </c>
      <c r="AK3519">
        <v>8563.8143876565246</v>
      </c>
      <c r="AL3519">
        <v>550064.3125</v>
      </c>
      <c r="AM3519">
        <v>433960.46875</v>
      </c>
      <c r="AN3519">
        <v>116103.8203125</v>
      </c>
      <c r="AO3519" s="5" t="s">
        <v>3811</v>
      </c>
    </row>
    <row r="3520" spans="1:41" ht="15" x14ac:dyDescent="0.25">
      <c r="A3520">
        <v>2023</v>
      </c>
      <c r="B3520" s="5" t="s">
        <v>803</v>
      </c>
      <c r="C3520" s="5" t="s">
        <v>474</v>
      </c>
      <c r="D3520" s="5" t="s">
        <v>153</v>
      </c>
      <c r="E3520" s="5" t="s">
        <v>183</v>
      </c>
      <c r="F3520" s="5" t="s">
        <v>184</v>
      </c>
      <c r="G3520" s="5" t="s">
        <v>94</v>
      </c>
      <c r="H3520" s="5" t="s">
        <v>319</v>
      </c>
      <c r="I3520">
        <v>18760.235241366951</v>
      </c>
      <c r="J3520">
        <v>19222.471119304169</v>
      </c>
      <c r="K3520">
        <v>2878.5338782041208</v>
      </c>
      <c r="L3520">
        <v>4079.89</v>
      </c>
      <c r="M3520">
        <v>12110.3988592859</v>
      </c>
      <c r="N3520">
        <v>10890.957144051081</v>
      </c>
      <c r="O3520">
        <v>6644.9759999999997</v>
      </c>
      <c r="P3520">
        <v>11478.8</v>
      </c>
      <c r="Q3520">
        <v>4822.9301993574954</v>
      </c>
      <c r="R3520">
        <v>8362.9266900698804</v>
      </c>
      <c r="S3520">
        <v>11941.922431148039</v>
      </c>
      <c r="T3520">
        <v>12200</v>
      </c>
      <c r="U3520">
        <v>2110.1570757190871</v>
      </c>
      <c r="V3520">
        <v>11505</v>
      </c>
      <c r="W3520">
        <v>4795</v>
      </c>
      <c r="X3520">
        <v>14339.215686274511</v>
      </c>
      <c r="Y3520">
        <v>59801</v>
      </c>
      <c r="Z3520">
        <v>6429.8229463291136</v>
      </c>
      <c r="AA3520">
        <v>89432.335030020811</v>
      </c>
      <c r="AB3520">
        <v>2043</v>
      </c>
      <c r="AC3520">
        <v>11218.89863</v>
      </c>
      <c r="AD3520">
        <v>13679.68343424</v>
      </c>
      <c r="AE3520">
        <v>14920</v>
      </c>
      <c r="AF3520">
        <v>35839.916813510652</v>
      </c>
      <c r="AG3520">
        <v>113425.8493793174</v>
      </c>
      <c r="AH3520">
        <v>25210.160737729329</v>
      </c>
      <c r="AI3520">
        <v>5938</v>
      </c>
      <c r="AJ3520">
        <v>30118.498042763142</v>
      </c>
      <c r="AK3520">
        <v>8376.0502747826085</v>
      </c>
      <c r="AL3520">
        <v>572576.6875</v>
      </c>
      <c r="AM3520">
        <v>452419.6875</v>
      </c>
      <c r="AN3520">
        <v>120156.9375</v>
      </c>
      <c r="AO3520" s="5" t="s">
        <v>1508</v>
      </c>
    </row>
    <row r="3521" spans="1:41" ht="15" x14ac:dyDescent="0.25">
      <c r="A3521">
        <v>2023</v>
      </c>
      <c r="B3521" s="5" t="s">
        <v>1806</v>
      </c>
      <c r="C3521" s="5" t="s">
        <v>474</v>
      </c>
      <c r="D3521" s="5" t="s">
        <v>153</v>
      </c>
      <c r="E3521" s="5" t="s">
        <v>183</v>
      </c>
      <c r="F3521" s="5" t="s">
        <v>184</v>
      </c>
      <c r="G3521" s="5" t="s">
        <v>94</v>
      </c>
      <c r="H3521" s="5" t="s">
        <v>319</v>
      </c>
      <c r="I3521">
        <v>15316.674535865131</v>
      </c>
      <c r="J3521">
        <v>13739.135590847081</v>
      </c>
      <c r="K3521">
        <v>883.93767335986536</v>
      </c>
      <c r="L3521">
        <v>2829.2209518425007</v>
      </c>
      <c r="M3521">
        <v>10072.38685769541</v>
      </c>
      <c r="N3521">
        <v>9319.2872105504139</v>
      </c>
      <c r="O3521">
        <v>7108.4175774136738</v>
      </c>
      <c r="P3521">
        <v>8673.2538761922751</v>
      </c>
      <c r="Q3521">
        <v>5588.1098009516345</v>
      </c>
      <c r="R3521">
        <v>8642.1796346043211</v>
      </c>
      <c r="S3521">
        <v>15806.282247295783</v>
      </c>
      <c r="T3521">
        <v>11382.492081548151</v>
      </c>
      <c r="U3521">
        <v>2655.0004206693343</v>
      </c>
      <c r="V3521">
        <v>10267.828217346094</v>
      </c>
      <c r="W3521">
        <v>3683.3436740968691</v>
      </c>
      <c r="X3521">
        <v>15246.822845388735</v>
      </c>
      <c r="Y3521">
        <v>63209.747243126985</v>
      </c>
      <c r="Z3521">
        <v>6168.6956970950305</v>
      </c>
      <c r="AA3521">
        <v>82529.978882020165</v>
      </c>
      <c r="AB3521">
        <v>2249.8367231456436</v>
      </c>
      <c r="AC3521">
        <v>10153.205943731253</v>
      </c>
      <c r="AD3521">
        <v>13319.758673120048</v>
      </c>
      <c r="AE3521">
        <v>14250.465416217299</v>
      </c>
      <c r="AF3521">
        <v>34942.386367332932</v>
      </c>
      <c r="AG3521">
        <v>109787.51176334148</v>
      </c>
      <c r="AH3521">
        <v>22711.636837211168</v>
      </c>
      <c r="AI3521">
        <v>5053.4163043125482</v>
      </c>
      <c r="AJ3521">
        <v>38544.060257273282</v>
      </c>
      <c r="AK3521">
        <v>8527.6400135274253</v>
      </c>
      <c r="AL3521">
        <v>552662.6875</v>
      </c>
      <c r="AM3521">
        <v>436616.75</v>
      </c>
      <c r="AN3521">
        <v>116045.9765625</v>
      </c>
      <c r="AO3521" s="5" t="s">
        <v>3813</v>
      </c>
    </row>
    <row r="3522" spans="1:41" ht="15" x14ac:dyDescent="0.25">
      <c r="A3522">
        <v>2023</v>
      </c>
      <c r="B3522" s="5" t="s">
        <v>1807</v>
      </c>
      <c r="C3522" s="5" t="s">
        <v>474</v>
      </c>
      <c r="D3522" s="5" t="s">
        <v>153</v>
      </c>
      <c r="E3522" s="5" t="s">
        <v>183</v>
      </c>
      <c r="F3522" s="5" t="s">
        <v>184</v>
      </c>
      <c r="G3522" s="5" t="s">
        <v>94</v>
      </c>
      <c r="H3522" s="5" t="s">
        <v>319</v>
      </c>
      <c r="I3522">
        <v>14108.040703475652</v>
      </c>
      <c r="J3522">
        <v>20222.826079535702</v>
      </c>
      <c r="K3522">
        <v>2709.5203775984005</v>
      </c>
      <c r="L3522">
        <v>3086.5469680295673</v>
      </c>
      <c r="M3522">
        <v>10532.234208755483</v>
      </c>
      <c r="N3522">
        <v>10501.18767699791</v>
      </c>
      <c r="O3522">
        <v>6723.6347794346575</v>
      </c>
      <c r="P3522">
        <v>8787.4696866596732</v>
      </c>
      <c r="Q3522">
        <v>4698.1775251781683</v>
      </c>
      <c r="R3522">
        <v>7834.5677653344246</v>
      </c>
      <c r="S3522">
        <v>9829.729086840025</v>
      </c>
      <c r="T3522">
        <v>11977.775649983238</v>
      </c>
      <c r="U3522">
        <v>2565.6717633558492</v>
      </c>
      <c r="V3522">
        <v>10473.004675468537</v>
      </c>
      <c r="W3522">
        <v>4416.4726141275796</v>
      </c>
      <c r="X3522">
        <v>16137.494817114442</v>
      </c>
      <c r="Y3522">
        <v>57447.022474549856</v>
      </c>
      <c r="Z3522">
        <v>6978.3124858263682</v>
      </c>
      <c r="AA3522">
        <v>75897.633340462591</v>
      </c>
      <c r="AB3522">
        <v>2232.4963354338506</v>
      </c>
      <c r="AC3522">
        <v>9987.8544348557698</v>
      </c>
      <c r="AD3522">
        <v>12983.235353340682</v>
      </c>
      <c r="AE3522">
        <v>14345.694793224435</v>
      </c>
      <c r="AF3522">
        <v>34082.605704108319</v>
      </c>
      <c r="AG3522">
        <v>110399.86274093374</v>
      </c>
      <c r="AH3522">
        <v>22703.646318661929</v>
      </c>
      <c r="AI3522">
        <v>4949.1363757115614</v>
      </c>
      <c r="AJ3522">
        <v>34559.274186453709</v>
      </c>
      <c r="AK3522">
        <v>9268.3122329837133</v>
      </c>
      <c r="AL3522">
        <v>540439.4375</v>
      </c>
      <c r="AM3522">
        <v>425975.78125</v>
      </c>
      <c r="AN3522">
        <v>114463.6875</v>
      </c>
      <c r="AO3522" s="5" t="s">
        <v>3812</v>
      </c>
    </row>
    <row r="3523" spans="1:41" ht="15" x14ac:dyDescent="0.25">
      <c r="A3523">
        <v>2023</v>
      </c>
      <c r="B3523" s="5" t="s">
        <v>1808</v>
      </c>
      <c r="C3523" s="5" t="s">
        <v>474</v>
      </c>
      <c r="D3523" s="5" t="s">
        <v>153</v>
      </c>
      <c r="E3523" s="5" t="s">
        <v>183</v>
      </c>
      <c r="F3523" s="5" t="s">
        <v>184</v>
      </c>
      <c r="G3523" s="5" t="s">
        <v>97</v>
      </c>
      <c r="H3523" s="5" t="s">
        <v>319</v>
      </c>
      <c r="I3523">
        <v>15528</v>
      </c>
      <c r="J3523">
        <v>20958.898696993881</v>
      </c>
      <c r="K3523">
        <v>3169.869154560457</v>
      </c>
      <c r="L3523">
        <v>4114.9762067952624</v>
      </c>
      <c r="M3523">
        <v>12662.16417821639</v>
      </c>
      <c r="N3523">
        <v>12093.291669417071</v>
      </c>
      <c r="O3523">
        <v>8290.1714071999995</v>
      </c>
      <c r="P3523">
        <v>11742.017669904741</v>
      </c>
      <c r="Q3523">
        <v>7095.6676841119252</v>
      </c>
      <c r="R3523">
        <v>10112.060794456889</v>
      </c>
      <c r="S3523">
        <v>17679.546022269449</v>
      </c>
      <c r="T3523">
        <v>13134.90355970127</v>
      </c>
      <c r="U3523">
        <v>2398.9840179976982</v>
      </c>
      <c r="V3523">
        <v>12912</v>
      </c>
      <c r="W3523">
        <v>5524.9525530426808</v>
      </c>
      <c r="X3523">
        <v>17666.326094178869</v>
      </c>
      <c r="Y3523">
        <v>66476.972800000003</v>
      </c>
      <c r="Z3523">
        <v>7796.3941720730609</v>
      </c>
      <c r="AA3523">
        <v>95304.12257593128</v>
      </c>
      <c r="AB3523">
        <v>0</v>
      </c>
      <c r="AC3523">
        <v>12146.94515457086</v>
      </c>
      <c r="AD3523">
        <v>16056.551438295781</v>
      </c>
      <c r="AE3523">
        <v>16664.538868777719</v>
      </c>
      <c r="AF3523">
        <v>41185.121359311022</v>
      </c>
      <c r="AG3523">
        <v>132818.1067074337</v>
      </c>
      <c r="AH3523">
        <v>22744.885276607161</v>
      </c>
      <c r="AI3523">
        <v>5788.2270792847221</v>
      </c>
      <c r="AJ3523">
        <v>44822.015873120567</v>
      </c>
      <c r="AK3523">
        <v>10181.951553824219</v>
      </c>
      <c r="AL3523">
        <v>647069.625</v>
      </c>
      <c r="AM3523">
        <v>514170.09375</v>
      </c>
      <c r="AN3523">
        <v>132899.546875</v>
      </c>
      <c r="AO3523" s="5" t="s">
        <v>3815</v>
      </c>
    </row>
    <row r="3524" spans="1:41" ht="15" x14ac:dyDescent="0.25">
      <c r="A3524">
        <v>2023</v>
      </c>
      <c r="B3524" s="5" t="s">
        <v>1807</v>
      </c>
      <c r="C3524" s="5" t="s">
        <v>474</v>
      </c>
      <c r="D3524" s="5" t="s">
        <v>153</v>
      </c>
      <c r="E3524" s="5" t="s">
        <v>183</v>
      </c>
      <c r="F3524" s="5" t="s">
        <v>184</v>
      </c>
      <c r="G3524" s="5" t="s">
        <v>97</v>
      </c>
      <c r="H3524" s="5" t="s">
        <v>319</v>
      </c>
      <c r="I3524">
        <v>16686.229213700859</v>
      </c>
      <c r="J3524">
        <v>24541.66346116977</v>
      </c>
      <c r="K3524">
        <v>3305.591532604366</v>
      </c>
      <c r="L3524">
        <v>3657.4205135000011</v>
      </c>
      <c r="M3524">
        <v>12556.61392365774</v>
      </c>
      <c r="N3524">
        <v>13030</v>
      </c>
      <c r="O3524">
        <v>8875.6</v>
      </c>
      <c r="P3524">
        <v>10587.72391168351</v>
      </c>
      <c r="Q3524">
        <v>6187.2727981894304</v>
      </c>
      <c r="R3524">
        <v>9842.9958746779193</v>
      </c>
      <c r="S3524">
        <v>12040.62311598206</v>
      </c>
      <c r="T3524">
        <v>15067.22552012979</v>
      </c>
      <c r="U3524">
        <v>3046.3053103844131</v>
      </c>
      <c r="V3524">
        <v>12435</v>
      </c>
      <c r="W3524">
        <v>5141.0011736648376</v>
      </c>
      <c r="X3524">
        <v>20948.57683590701</v>
      </c>
      <c r="Y3524">
        <v>72282.280000000013</v>
      </c>
      <c r="Z3524">
        <v>8805.4430692597762</v>
      </c>
      <c r="AA3524">
        <v>91856.893035546469</v>
      </c>
      <c r="AB3524">
        <v>2218</v>
      </c>
      <c r="AC3524">
        <v>12548.201658452121</v>
      </c>
      <c r="AD3524">
        <v>17697.530621562979</v>
      </c>
      <c r="AE3524">
        <v>16699.126251363159</v>
      </c>
      <c r="AF3524">
        <v>40388.035520126687</v>
      </c>
      <c r="AG3524">
        <v>139098</v>
      </c>
      <c r="AH3524">
        <v>30769.833008819031</v>
      </c>
      <c r="AI3524">
        <v>5761.04917638814</v>
      </c>
      <c r="AJ3524">
        <v>46918.59905496522</v>
      </c>
      <c r="AK3524">
        <v>12307.60259784232</v>
      </c>
      <c r="AL3524">
        <v>675300.5</v>
      </c>
      <c r="AM3524">
        <v>528611.1875</v>
      </c>
      <c r="AN3524">
        <v>146689.265625</v>
      </c>
      <c r="AO3524" s="5" t="s">
        <v>3814</v>
      </c>
    </row>
    <row r="3525" spans="1:41" ht="15" x14ac:dyDescent="0.25">
      <c r="A3525">
        <v>2023</v>
      </c>
      <c r="B3525" s="5" t="s">
        <v>803</v>
      </c>
      <c r="C3525" s="5" t="s">
        <v>474</v>
      </c>
      <c r="D3525" s="5" t="s">
        <v>153</v>
      </c>
      <c r="E3525" s="5" t="s">
        <v>183</v>
      </c>
      <c r="F3525" s="5" t="s">
        <v>184</v>
      </c>
      <c r="G3525" s="5" t="s">
        <v>97</v>
      </c>
      <c r="H3525" s="5" t="s">
        <v>319</v>
      </c>
      <c r="I3525">
        <v>21860.048849196679</v>
      </c>
      <c r="J3525">
        <v>22048.17437384187</v>
      </c>
      <c r="K3525">
        <v>3573.7941949770379</v>
      </c>
      <c r="L3525">
        <v>4663.5380746219671</v>
      </c>
      <c r="M3525">
        <v>13638.29805530092</v>
      </c>
      <c r="N3525">
        <v>12268.90440868778</v>
      </c>
      <c r="O3525">
        <v>8331</v>
      </c>
      <c r="P3525">
        <v>13302.264773999999</v>
      </c>
      <c r="Q3525">
        <v>5416.1506138784662</v>
      </c>
      <c r="R3525">
        <v>9216.5037765752386</v>
      </c>
      <c r="S3525">
        <v>13135.041342027231</v>
      </c>
      <c r="T3525">
        <v>12946.034376692151</v>
      </c>
      <c r="U3525">
        <v>2228.7754834440029</v>
      </c>
      <c r="V3525">
        <v>283</v>
      </c>
      <c r="W3525">
        <v>5431.7911608567556</v>
      </c>
      <c r="X3525">
        <v>16471.251544155271</v>
      </c>
      <c r="Y3525">
        <v>67909.408049999998</v>
      </c>
      <c r="Z3525">
        <v>7262.329036289846</v>
      </c>
      <c r="AA3525">
        <v>102541.18149538701</v>
      </c>
      <c r="AB3525">
        <v>2043</v>
      </c>
      <c r="AC3525">
        <v>12712.45219</v>
      </c>
      <c r="AD3525">
        <v>15450.870582440029</v>
      </c>
      <c r="AE3525">
        <v>16815.85724445005</v>
      </c>
      <c r="AF3525">
        <v>40966.99093629753</v>
      </c>
      <c r="AG3525">
        <v>131572.89943233549</v>
      </c>
      <c r="AH3525">
        <v>28987.728569980431</v>
      </c>
      <c r="AI3525">
        <v>6687.1524455896333</v>
      </c>
      <c r="AJ3525">
        <v>34596.6870328449</v>
      </c>
      <c r="AK3525">
        <v>9249.4868668145245</v>
      </c>
      <c r="AL3525">
        <v>641610.625</v>
      </c>
      <c r="AM3525">
        <v>505665.15625</v>
      </c>
      <c r="AN3525">
        <v>135945.453125</v>
      </c>
      <c r="AO3525" s="5" t="s">
        <v>1509</v>
      </c>
    </row>
    <row r="3526" spans="1:41" ht="15" x14ac:dyDescent="0.25">
      <c r="A3526">
        <v>2023</v>
      </c>
      <c r="B3526" s="5" t="s">
        <v>1806</v>
      </c>
      <c r="C3526" s="5" t="s">
        <v>474</v>
      </c>
      <c r="D3526" s="5" t="s">
        <v>153</v>
      </c>
      <c r="E3526" s="5" t="s">
        <v>183</v>
      </c>
      <c r="F3526" s="5" t="s">
        <v>184</v>
      </c>
      <c r="G3526" s="5" t="s">
        <v>97</v>
      </c>
      <c r="H3526" s="5" t="s">
        <v>319</v>
      </c>
      <c r="I3526">
        <v>18215.296869113688</v>
      </c>
      <c r="J3526">
        <v>13166.297497321701</v>
      </c>
      <c r="K3526">
        <v>1121</v>
      </c>
      <c r="L3526">
        <v>3363.2116997376361</v>
      </c>
      <c r="M3526">
        <v>12032.451181717421</v>
      </c>
      <c r="N3526">
        <v>11633.40833765649</v>
      </c>
      <c r="O3526">
        <v>8875.6</v>
      </c>
      <c r="P3526">
        <v>10479.462</v>
      </c>
      <c r="Q3526">
        <v>6852.3964871173921</v>
      </c>
      <c r="R3526">
        <v>10389.42881605217</v>
      </c>
      <c r="S3526">
        <v>19249.97381877332</v>
      </c>
      <c r="T3526">
        <v>14208.938440579561</v>
      </c>
      <c r="U3526">
        <v>2145</v>
      </c>
      <c r="V3526">
        <v>12505</v>
      </c>
      <c r="W3526">
        <v>4305.2853248365727</v>
      </c>
      <c r="X3526">
        <v>19981.10501629283</v>
      </c>
      <c r="Y3526">
        <v>84620</v>
      </c>
      <c r="Z3526">
        <v>7626.8053229654824</v>
      </c>
      <c r="AA3526">
        <v>100111.29196060239</v>
      </c>
      <c r="AB3526">
        <v>2194</v>
      </c>
      <c r="AC3526">
        <v>12612.7109986738</v>
      </c>
      <c r="AD3526">
        <v>16210.505715713271</v>
      </c>
      <c r="AE3526">
        <v>17453.12218792217</v>
      </c>
      <c r="AF3526">
        <v>41537.456652452027</v>
      </c>
      <c r="AG3526">
        <v>134236.43677728681</v>
      </c>
      <c r="AH3526">
        <v>26799.265415775732</v>
      </c>
      <c r="AI3526">
        <v>5889.4161781707498</v>
      </c>
      <c r="AJ3526">
        <v>46954.395132445803</v>
      </c>
      <c r="AK3526">
        <v>10033</v>
      </c>
      <c r="AL3526">
        <v>674802.25</v>
      </c>
      <c r="AM3526">
        <v>533901.75</v>
      </c>
      <c r="AN3526">
        <v>140900.53125</v>
      </c>
      <c r="AO3526" s="5" t="s">
        <v>3816</v>
      </c>
    </row>
    <row r="3527" spans="1:41" ht="15" x14ac:dyDescent="0.25">
      <c r="A3527">
        <v>2023</v>
      </c>
      <c r="B3527" s="5" t="s">
        <v>1808</v>
      </c>
      <c r="C3527" s="5" t="s">
        <v>474</v>
      </c>
      <c r="D3527" s="5" t="s">
        <v>153</v>
      </c>
      <c r="E3527" s="5" t="s">
        <v>31</v>
      </c>
      <c r="F3527" s="5" t="s">
        <v>31</v>
      </c>
      <c r="G3527" s="5" t="s">
        <v>94</v>
      </c>
      <c r="H3527" s="5" t="s">
        <v>319</v>
      </c>
      <c r="I3527">
        <v>428.4178501442874</v>
      </c>
      <c r="J3527">
        <v>3504.120103381847</v>
      </c>
      <c r="K3527">
        <v>74.125406568195615</v>
      </c>
      <c r="L3527">
        <v>557.35083265168669</v>
      </c>
      <c r="M3527">
        <v>1088.0441479722274</v>
      </c>
      <c r="N3527">
        <v>992.81221991880784</v>
      </c>
      <c r="O3527">
        <v>1336.2339957360061</v>
      </c>
      <c r="P3527">
        <v>450.00595060386689</v>
      </c>
      <c r="Q3527">
        <v>1.4076703017852006</v>
      </c>
      <c r="R3527">
        <v>591.57326948695209</v>
      </c>
      <c r="S3527">
        <v>945.61419293462461</v>
      </c>
      <c r="T3527">
        <v>2429.4853986542253</v>
      </c>
      <c r="U3527">
        <v>50.195979311037711</v>
      </c>
      <c r="V3527">
        <v>887.46491421914675</v>
      </c>
      <c r="W3527">
        <v>295.15235834890177</v>
      </c>
      <c r="X3527">
        <v>1757.8631954725408</v>
      </c>
      <c r="Y3527">
        <v>3227.6014696997249</v>
      </c>
      <c r="Z3527">
        <v>975.80983780657323</v>
      </c>
      <c r="AA3527">
        <v>9199.8237147159398</v>
      </c>
      <c r="AB3527"/>
      <c r="AC3527">
        <v>854.63774766931442</v>
      </c>
      <c r="AD3527">
        <v>1308.2457968857268</v>
      </c>
      <c r="AE3527">
        <v>1683.2388408699933</v>
      </c>
      <c r="AF3527">
        <v>815.65042321784824</v>
      </c>
      <c r="AG3527">
        <v>3474.2817091766765</v>
      </c>
      <c r="AH3527">
        <v>702.74371035452793</v>
      </c>
      <c r="AI3527">
        <v>502.9637126965979</v>
      </c>
      <c r="AJ3527">
        <v>2360.123091067805</v>
      </c>
      <c r="AK3527">
        <v>552.15577242141489</v>
      </c>
      <c r="AL3527">
        <v>41047.1484375</v>
      </c>
      <c r="AM3527">
        <v>30054.513671875</v>
      </c>
      <c r="AN3527">
        <v>10992.62890625</v>
      </c>
      <c r="AO3527" s="5" t="s">
        <v>3818</v>
      </c>
    </row>
    <row r="3528" spans="1:41" ht="15" x14ac:dyDescent="0.25">
      <c r="A3528">
        <v>2023</v>
      </c>
      <c r="B3528" s="5" t="s">
        <v>1806</v>
      </c>
      <c r="C3528" s="5" t="s">
        <v>474</v>
      </c>
      <c r="D3528" s="5" t="s">
        <v>153</v>
      </c>
      <c r="E3528" s="5" t="s">
        <v>31</v>
      </c>
      <c r="F3528" s="5" t="s">
        <v>31</v>
      </c>
      <c r="G3528" s="5" t="s">
        <v>94</v>
      </c>
      <c r="H3528" s="5" t="s">
        <v>319</v>
      </c>
      <c r="I3528">
        <v>105.17333945802002</v>
      </c>
      <c r="J3528">
        <v>1717.1723919179881</v>
      </c>
      <c r="K3528">
        <v>55.374285802126138</v>
      </c>
      <c r="L3528">
        <v>471.70687905514859</v>
      </c>
      <c r="M3528">
        <v>906.6787433163538</v>
      </c>
      <c r="N3528">
        <v>1011.0934407573402</v>
      </c>
      <c r="O3528">
        <v>1230.539684491692</v>
      </c>
      <c r="P3528">
        <v>287.12592638139478</v>
      </c>
      <c r="Q3528">
        <v>1.333084658199333</v>
      </c>
      <c r="R3528">
        <v>435.11883243626227</v>
      </c>
      <c r="S3528">
        <v>1054.1623297145495</v>
      </c>
      <c r="T3528">
        <v>1476.6476213900303</v>
      </c>
      <c r="U3528">
        <v>24.755248677569547</v>
      </c>
      <c r="V3528">
        <v>1088.0021710380711</v>
      </c>
      <c r="W3528">
        <v>256.36243426910249</v>
      </c>
      <c r="X3528">
        <v>1468.4440234934191</v>
      </c>
      <c r="Y3528">
        <v>2830.2412743308914</v>
      </c>
      <c r="Z3528">
        <v>871.63227651494844</v>
      </c>
      <c r="AA3528">
        <v>9112.6802554289789</v>
      </c>
      <c r="AB3528">
        <v>383.51820166657734</v>
      </c>
      <c r="AC3528">
        <v>738.81602656881182</v>
      </c>
      <c r="AD3528">
        <v>1286.9394200308946</v>
      </c>
      <c r="AE3528">
        <v>1213.715969299448</v>
      </c>
      <c r="AF3528">
        <v>839.38331191191378</v>
      </c>
      <c r="AG3528">
        <v>4786.0698238547611</v>
      </c>
      <c r="AH3528">
        <v>1179.2671976378715</v>
      </c>
      <c r="AI3528">
        <v>513.75031827528142</v>
      </c>
      <c r="AJ3528">
        <v>1431.6869287567811</v>
      </c>
      <c r="AK3528">
        <v>498.36857221913522</v>
      </c>
      <c r="AL3528">
        <v>37275.75390625</v>
      </c>
      <c r="AM3528">
        <v>26965.708984375</v>
      </c>
      <c r="AN3528">
        <v>10310.0517578125</v>
      </c>
      <c r="AO3528" s="5" t="s">
        <v>3819</v>
      </c>
    </row>
    <row r="3529" spans="1:41" ht="15" x14ac:dyDescent="0.25">
      <c r="A3529">
        <v>2023</v>
      </c>
      <c r="B3529" s="5" t="s">
        <v>803</v>
      </c>
      <c r="C3529" s="5" t="s">
        <v>474</v>
      </c>
      <c r="D3529" s="5" t="s">
        <v>153</v>
      </c>
      <c r="E3529" s="5" t="s">
        <v>31</v>
      </c>
      <c r="F3529" s="5" t="s">
        <v>31</v>
      </c>
      <c r="G3529" s="5" t="s">
        <v>94</v>
      </c>
      <c r="H3529" s="5" t="s">
        <v>319</v>
      </c>
      <c r="I3529">
        <v>471.87350635471688</v>
      </c>
      <c r="J3529">
        <v>4202.1016986113473</v>
      </c>
      <c r="K3529">
        <v>117.2</v>
      </c>
      <c r="L3529">
        <v>362</v>
      </c>
      <c r="M3529">
        <v>1100</v>
      </c>
      <c r="N3529">
        <v>1078.9803657</v>
      </c>
      <c r="O3529">
        <v>1125.1199999999999</v>
      </c>
      <c r="P3529">
        <v>244</v>
      </c>
      <c r="Q3529">
        <v>1.4218047995094341</v>
      </c>
      <c r="R3529">
        <v>612.0079199999999</v>
      </c>
      <c r="S3529">
        <v>1198.0149601003011</v>
      </c>
      <c r="T3529">
        <v>2200</v>
      </c>
      <c r="U3529">
        <v>31.157075719087199</v>
      </c>
      <c r="V3529">
        <v>1021</v>
      </c>
      <c r="W3529">
        <v>300</v>
      </c>
      <c r="X3529">
        <v>1862.7450980392159</v>
      </c>
      <c r="Y3529">
        <v>3390</v>
      </c>
      <c r="Z3529">
        <v>1080</v>
      </c>
      <c r="AA3529">
        <v>9359.1367762517038</v>
      </c>
      <c r="AB3529">
        <v>144</v>
      </c>
      <c r="AC3529">
        <v>1061.2672600000001</v>
      </c>
      <c r="AD3529">
        <v>1321.3816480800001</v>
      </c>
      <c r="AE3529">
        <v>1843</v>
      </c>
      <c r="AF3529">
        <v>928.81781131899811</v>
      </c>
      <c r="AG3529">
        <v>4419.0248096397172</v>
      </c>
      <c r="AH3529">
        <v>714.35</v>
      </c>
      <c r="AI3529">
        <v>1003</v>
      </c>
      <c r="AJ3529">
        <v>1467</v>
      </c>
      <c r="AK3529">
        <v>600</v>
      </c>
      <c r="AL3529">
        <v>43258.59765625</v>
      </c>
      <c r="AM3529">
        <v>31572.791015625</v>
      </c>
      <c r="AN3529">
        <v>11685.8115234375</v>
      </c>
      <c r="AO3529" s="5" t="s">
        <v>1510</v>
      </c>
    </row>
    <row r="3530" spans="1:41" ht="15" x14ac:dyDescent="0.25">
      <c r="A3530">
        <v>2023</v>
      </c>
      <c r="B3530" s="5" t="s">
        <v>1807</v>
      </c>
      <c r="C3530" s="5" t="s">
        <v>474</v>
      </c>
      <c r="D3530" s="5" t="s">
        <v>153</v>
      </c>
      <c r="E3530" s="5" t="s">
        <v>31</v>
      </c>
      <c r="F3530" s="5" t="s">
        <v>31</v>
      </c>
      <c r="G3530" s="5" t="s">
        <v>94</v>
      </c>
      <c r="H3530" s="5" t="s">
        <v>319</v>
      </c>
      <c r="I3530">
        <v>96.656763680811508</v>
      </c>
      <c r="J3530">
        <v>3357.8135079323529</v>
      </c>
      <c r="K3530">
        <v>63.411753441087725</v>
      </c>
      <c r="L3530">
        <v>564.66656635635263</v>
      </c>
      <c r="M3530">
        <v>1073.8597069759919</v>
      </c>
      <c r="N3530">
        <v>995.46387544818674</v>
      </c>
      <c r="O3530">
        <v>1132.4735243116922</v>
      </c>
      <c r="P3530">
        <v>270.26640951643384</v>
      </c>
      <c r="Q3530">
        <v>1.4638150340779095</v>
      </c>
      <c r="R3530">
        <v>478.34444835773058</v>
      </c>
      <c r="S3530">
        <v>727.68774077542798</v>
      </c>
      <c r="T3530">
        <v>1811.764384031078</v>
      </c>
      <c r="U3530">
        <v>35.228751911715406</v>
      </c>
      <c r="V3530">
        <v>1013.5815192884975</v>
      </c>
      <c r="W3530">
        <v>251.63394222653861</v>
      </c>
      <c r="X3530">
        <v>1610.457230249847</v>
      </c>
      <c r="Y3530">
        <v>2949.1498028950323</v>
      </c>
      <c r="Z3530">
        <v>855.55540357023131</v>
      </c>
      <c r="AA3530">
        <v>9078.3305028632349</v>
      </c>
      <c r="AB3530">
        <v>376.44437757090174</v>
      </c>
      <c r="AC3530">
        <v>869.64690433491739</v>
      </c>
      <c r="AD3530">
        <v>1413.1445136675202</v>
      </c>
      <c r="AE3530">
        <v>1328.6272149561239</v>
      </c>
      <c r="AF3530">
        <v>810.28876616372884</v>
      </c>
      <c r="AG3530">
        <v>4008.0254317843069</v>
      </c>
      <c r="AH3530">
        <v>821.33318742742199</v>
      </c>
      <c r="AI3530">
        <v>504.27442022198335</v>
      </c>
      <c r="AJ3530">
        <v>1290.7439647889021</v>
      </c>
      <c r="AK3530">
        <v>526.43833785329684</v>
      </c>
      <c r="AL3530">
        <v>38316.7734375</v>
      </c>
      <c r="AM3530">
        <v>28003.853515625</v>
      </c>
      <c r="AN3530">
        <v>10312.9228515625</v>
      </c>
      <c r="AO3530" s="5" t="s">
        <v>3817</v>
      </c>
    </row>
    <row r="3531" spans="1:41" ht="15" x14ac:dyDescent="0.25">
      <c r="A3531">
        <v>2023</v>
      </c>
      <c r="B3531" s="5" t="s">
        <v>1807</v>
      </c>
      <c r="C3531" s="5" t="s">
        <v>474</v>
      </c>
      <c r="D3531" s="5" t="s">
        <v>153</v>
      </c>
      <c r="E3531" s="5" t="s">
        <v>31</v>
      </c>
      <c r="F3531" s="5" t="s">
        <v>31</v>
      </c>
      <c r="G3531" s="5" t="s">
        <v>97</v>
      </c>
      <c r="H3531" s="5" t="s">
        <v>319</v>
      </c>
      <c r="I3531">
        <v>114.3204040682417</v>
      </c>
      <c r="J3531">
        <v>4089.6000000000008</v>
      </c>
      <c r="K3531">
        <v>77.361793244104476</v>
      </c>
      <c r="L3531">
        <v>669.10470000000009</v>
      </c>
      <c r="M3531">
        <v>1280.2641378275121</v>
      </c>
      <c r="N3531">
        <v>1235</v>
      </c>
      <c r="O3531">
        <v>1536</v>
      </c>
      <c r="P3531">
        <v>325.63482192218191</v>
      </c>
      <c r="Q3531">
        <v>1.943438558028429</v>
      </c>
      <c r="R3531">
        <v>600.97028615837723</v>
      </c>
      <c r="S3531">
        <v>966.11688000486367</v>
      </c>
      <c r="T3531">
        <v>2453.2152358628191</v>
      </c>
      <c r="U3531">
        <v>41.82823990178089</v>
      </c>
      <c r="V3531">
        <v>1204</v>
      </c>
      <c r="W3531">
        <v>292.91484525056637</v>
      </c>
      <c r="X3531">
        <v>2112.9724957545441</v>
      </c>
      <c r="Y3531">
        <v>3814.86</v>
      </c>
      <c r="Z3531">
        <v>1135.5999999999999</v>
      </c>
      <c r="AA3531">
        <v>10987.262675268081</v>
      </c>
      <c r="AB3531">
        <v>374</v>
      </c>
      <c r="AC3531">
        <v>1094.648479738097</v>
      </c>
      <c r="AD3531">
        <v>1969.973969109202</v>
      </c>
      <c r="AE3531">
        <v>1546.590382922991</v>
      </c>
      <c r="AF3531">
        <v>960.19570080686401</v>
      </c>
      <c r="AG3531">
        <v>5056</v>
      </c>
      <c r="AH3531">
        <v>1123.0511387567481</v>
      </c>
      <c r="AI3531">
        <v>587.00134988213506</v>
      </c>
      <c r="AJ3531">
        <v>1752.3486818564161</v>
      </c>
      <c r="AK3531">
        <v>738.09299888924147</v>
      </c>
      <c r="AL3531">
        <v>48140.8671875</v>
      </c>
      <c r="AM3531">
        <v>34629.90234375</v>
      </c>
      <c r="AN3531">
        <v>13510.9638671875</v>
      </c>
      <c r="AO3531" s="5" t="s">
        <v>3820</v>
      </c>
    </row>
    <row r="3532" spans="1:41" ht="15" x14ac:dyDescent="0.25">
      <c r="A3532">
        <v>2023</v>
      </c>
      <c r="B3532" s="5" t="s">
        <v>803</v>
      </c>
      <c r="C3532" s="5" t="s">
        <v>474</v>
      </c>
      <c r="D3532" s="5" t="s">
        <v>153</v>
      </c>
      <c r="E3532" s="5" t="s">
        <v>31</v>
      </c>
      <c r="F3532" s="5" t="s">
        <v>31</v>
      </c>
      <c r="G3532" s="5" t="s">
        <v>97</v>
      </c>
      <c r="H3532" s="5" t="s">
        <v>319</v>
      </c>
      <c r="I3532">
        <v>523.7064105609079</v>
      </c>
      <c r="J3532">
        <v>4819.8106483072124</v>
      </c>
      <c r="K3532">
        <v>129.41373017288859</v>
      </c>
      <c r="L3532">
        <v>413.78585771017163</v>
      </c>
      <c r="M3532">
        <v>1238.7786611904</v>
      </c>
      <c r="N3532">
        <v>1215.495276542812</v>
      </c>
      <c r="O3532">
        <v>1440</v>
      </c>
      <c r="P3532">
        <v>282.76062000000002</v>
      </c>
      <c r="Q3532">
        <v>1.596686789849094</v>
      </c>
      <c r="R3532">
        <v>674.47360415960111</v>
      </c>
      <c r="S3532">
        <v>1317.7087793034491</v>
      </c>
      <c r="T3532">
        <v>2369.4191281564922</v>
      </c>
      <c r="U3532">
        <v>32.908510602153108</v>
      </c>
      <c r="V3532">
        <v>25</v>
      </c>
      <c r="W3532">
        <v>339.8409485416114</v>
      </c>
      <c r="X3532">
        <v>2139.7085966016002</v>
      </c>
      <c r="Y3532">
        <v>3841.2089999999998</v>
      </c>
      <c r="Z3532">
        <v>1219.833800193659</v>
      </c>
      <c r="AA3532">
        <v>10730.983849316081</v>
      </c>
      <c r="AB3532">
        <v>144</v>
      </c>
      <c r="AC3532">
        <v>1202.5520200000001</v>
      </c>
      <c r="AD3532">
        <v>1492.4685160033209</v>
      </c>
      <c r="AE3532">
        <v>2064.2557145109122</v>
      </c>
      <c r="AF3532">
        <v>1061.689709152254</v>
      </c>
      <c r="AG3532">
        <v>5126.0264749998123</v>
      </c>
      <c r="AH3532">
        <v>823.38341018017002</v>
      </c>
      <c r="AI3532">
        <v>1129.5409065217921</v>
      </c>
      <c r="AJ3532">
        <v>1685.121874441493</v>
      </c>
      <c r="AK3532">
        <v>675.69745155840008</v>
      </c>
      <c r="AL3532">
        <v>48161.16796875</v>
      </c>
      <c r="AM3532">
        <v>34921.2109375</v>
      </c>
      <c r="AN3532">
        <v>13239.9609375</v>
      </c>
      <c r="AO3532" s="5" t="s">
        <v>1511</v>
      </c>
    </row>
    <row r="3533" spans="1:41" ht="15" x14ac:dyDescent="0.25">
      <c r="A3533">
        <v>2023</v>
      </c>
      <c r="B3533" s="5" t="s">
        <v>1806</v>
      </c>
      <c r="C3533" s="5" t="s">
        <v>474</v>
      </c>
      <c r="D3533" s="5" t="s">
        <v>153</v>
      </c>
      <c r="E3533" s="5" t="s">
        <v>31</v>
      </c>
      <c r="F3533" s="5" t="s">
        <v>31</v>
      </c>
      <c r="G3533" s="5" t="s">
        <v>97</v>
      </c>
      <c r="H3533" s="5" t="s">
        <v>319</v>
      </c>
      <c r="I3533">
        <v>125.0769934725714</v>
      </c>
      <c r="J3533">
        <v>1638.508216571337</v>
      </c>
      <c r="K3533">
        <v>70</v>
      </c>
      <c r="L3533">
        <v>560.73743319758842</v>
      </c>
      <c r="M3533">
        <v>1083.1164321413951</v>
      </c>
      <c r="N3533">
        <v>1262.163360577608</v>
      </c>
      <c r="O3533">
        <v>1536</v>
      </c>
      <c r="P3533">
        <v>346.92</v>
      </c>
      <c r="Q3533">
        <v>1.634689538011507</v>
      </c>
      <c r="R3533">
        <v>523.08981382649222</v>
      </c>
      <c r="S3533">
        <v>1283.8311331062</v>
      </c>
      <c r="T3533">
        <v>1843.321743642754</v>
      </c>
      <c r="U3533">
        <v>20</v>
      </c>
      <c r="V3533">
        <v>1325</v>
      </c>
      <c r="W3533">
        <v>299.64986266690698</v>
      </c>
      <c r="X3533">
        <v>1924.540446148136</v>
      </c>
      <c r="Y3533">
        <v>4255</v>
      </c>
      <c r="Z3533">
        <v>1068.45</v>
      </c>
      <c r="AA3533">
        <v>11053.94919461945</v>
      </c>
      <c r="AB3533">
        <v>374</v>
      </c>
      <c r="AC3533">
        <v>917.78627124709283</v>
      </c>
      <c r="AD3533">
        <v>1566.24</v>
      </c>
      <c r="AE3533">
        <v>1486.4871072567821</v>
      </c>
      <c r="AF3533">
        <v>997.80958194453069</v>
      </c>
      <c r="AG3533">
        <v>5851.792233570698</v>
      </c>
      <c r="AH3533">
        <v>1408.75</v>
      </c>
      <c r="AI3533">
        <v>598.74137687977782</v>
      </c>
      <c r="AJ3533">
        <v>1744.081793928767</v>
      </c>
      <c r="AK3533">
        <v>547</v>
      </c>
      <c r="AL3533">
        <v>45713.6796875</v>
      </c>
      <c r="AM3533">
        <v>33178.48828125</v>
      </c>
      <c r="AN3533">
        <v>12535.1904296875</v>
      </c>
      <c r="AO3533" s="5" t="s">
        <v>3822</v>
      </c>
    </row>
    <row r="3534" spans="1:41" ht="15" x14ac:dyDescent="0.25">
      <c r="A3534">
        <v>2023</v>
      </c>
      <c r="B3534" s="5" t="s">
        <v>1808</v>
      </c>
      <c r="C3534" s="5" t="s">
        <v>474</v>
      </c>
      <c r="D3534" s="5" t="s">
        <v>153</v>
      </c>
      <c r="E3534" s="5" t="s">
        <v>31</v>
      </c>
      <c r="F3534" s="5" t="s">
        <v>31</v>
      </c>
      <c r="G3534" s="5" t="s">
        <v>97</v>
      </c>
      <c r="H3534" s="5" t="s">
        <v>319</v>
      </c>
      <c r="I3534">
        <v>500</v>
      </c>
      <c r="J3534">
        <v>4089.6016986113468</v>
      </c>
      <c r="K3534">
        <v>87.527780861579046</v>
      </c>
      <c r="L3534">
        <v>640.2830705962989</v>
      </c>
      <c r="M3534">
        <v>1273.4604358901761</v>
      </c>
      <c r="N3534">
        <v>1148.1491247474851</v>
      </c>
      <c r="O3534">
        <v>1331.0169599999999</v>
      </c>
      <c r="P3534">
        <v>514.8972018381221</v>
      </c>
      <c r="Q3534">
        <v>1.62432706771266</v>
      </c>
      <c r="R3534">
        <v>716.58228887722009</v>
      </c>
      <c r="S3534">
        <v>1085.1433909631969</v>
      </c>
      <c r="T3534">
        <v>2726.1120595606399</v>
      </c>
      <c r="U3534">
        <v>58.582969050113277</v>
      </c>
      <c r="V3534">
        <v>1048</v>
      </c>
      <c r="W3534">
        <v>339.37196803262401</v>
      </c>
      <c r="X3534">
        <v>2011.3486040538889</v>
      </c>
      <c r="Y3534">
        <v>3812.4756000000011</v>
      </c>
      <c r="Z3534">
        <v>1126.3794331424961</v>
      </c>
      <c r="AA3534">
        <v>10767.35567059879</v>
      </c>
      <c r="AB3534"/>
      <c r="AC3534">
        <v>979.20045999999991</v>
      </c>
      <c r="AD3534">
        <v>1514.1378524314509</v>
      </c>
      <c r="AE3534">
        <v>1950.1215978182161</v>
      </c>
      <c r="AF3534">
        <v>951.93328539315564</v>
      </c>
      <c r="AG3534">
        <v>4278.2423542084434</v>
      </c>
      <c r="AH3534">
        <v>823.38341018016979</v>
      </c>
      <c r="AI3534">
        <v>575.49151949228929</v>
      </c>
      <c r="AJ3534">
        <v>2762.5525812820761</v>
      </c>
      <c r="AK3534">
        <v>662.75924521644754</v>
      </c>
      <c r="AL3534">
        <v>47775.73046875</v>
      </c>
      <c r="AM3534">
        <v>35345.98046875</v>
      </c>
      <c r="AN3534">
        <v>12429.751953125</v>
      </c>
      <c r="AO3534" s="5" t="s">
        <v>3821</v>
      </c>
    </row>
    <row r="3535" spans="1:41" ht="15" x14ac:dyDescent="0.25">
      <c r="A3535">
        <v>2024</v>
      </c>
      <c r="B3535" s="5" t="s">
        <v>803</v>
      </c>
      <c r="C3535" s="5" t="s">
        <v>363</v>
      </c>
      <c r="D3535" s="5" t="s">
        <v>91</v>
      </c>
      <c r="E3535" s="5" t="s">
        <v>92</v>
      </c>
      <c r="F3535" s="5" t="s">
        <v>93</v>
      </c>
      <c r="G3535" s="5" t="s">
        <v>94</v>
      </c>
      <c r="H3535" s="5" t="s">
        <v>319</v>
      </c>
      <c r="I3535">
        <v>9542</v>
      </c>
      <c r="J3535">
        <v>19768.75</v>
      </c>
      <c r="K3535">
        <v>992</v>
      </c>
      <c r="L3535">
        <v>2566</v>
      </c>
      <c r="M3535">
        <v>14056</v>
      </c>
      <c r="N3535">
        <v>8721</v>
      </c>
      <c r="O3535">
        <v>8460.66</v>
      </c>
      <c r="P3535">
        <v>12705</v>
      </c>
      <c r="Q3535">
        <v>2917.6351541676881</v>
      </c>
      <c r="R3535">
        <v>5816.529042870412</v>
      </c>
      <c r="S3535">
        <v>22752.60811005775</v>
      </c>
      <c r="T3535">
        <v>10900</v>
      </c>
      <c r="U3535">
        <v>1578</v>
      </c>
      <c r="V3535">
        <v>5693</v>
      </c>
      <c r="W3535">
        <v>4522</v>
      </c>
      <c r="X3535">
        <v>12688.53490593161</v>
      </c>
      <c r="Y3535">
        <v>42481.5</v>
      </c>
      <c r="Z3535">
        <v>13818.99124296282</v>
      </c>
      <c r="AA3535">
        <v>210262.04924406769</v>
      </c>
      <c r="AB3535">
        <v>1009</v>
      </c>
      <c r="AC3535">
        <v>9609.4293100000014</v>
      </c>
      <c r="AD3535">
        <v>14444.700443407801</v>
      </c>
      <c r="AE3535">
        <v>15048.101000000001</v>
      </c>
      <c r="AF3535">
        <v>31732.927778730969</v>
      </c>
      <c r="AG3535">
        <v>162948</v>
      </c>
      <c r="AH3535">
        <v>31185.744286375</v>
      </c>
      <c r="AI3535">
        <v>4232.3280000000004</v>
      </c>
      <c r="AJ3535">
        <v>39661.605108247073</v>
      </c>
      <c r="AK3535">
        <v>1613.9</v>
      </c>
      <c r="AL3535">
        <v>721727.9375</v>
      </c>
      <c r="AM3535">
        <v>594870.5625</v>
      </c>
      <c r="AN3535">
        <v>126857.4765625</v>
      </c>
      <c r="AO3535" s="5" t="s">
        <v>1512</v>
      </c>
    </row>
    <row r="3536" spans="1:41" ht="15" x14ac:dyDescent="0.25">
      <c r="A3536">
        <v>2024</v>
      </c>
      <c r="B3536" s="5" t="s">
        <v>1808</v>
      </c>
      <c r="C3536" s="5" t="s">
        <v>363</v>
      </c>
      <c r="D3536" s="5" t="s">
        <v>91</v>
      </c>
      <c r="E3536" s="5" t="s">
        <v>92</v>
      </c>
      <c r="F3536" s="5" t="s">
        <v>93</v>
      </c>
      <c r="G3536" s="5" t="s">
        <v>94</v>
      </c>
      <c r="H3536" s="5" t="s">
        <v>319</v>
      </c>
      <c r="I3536">
        <v>7827.6597511383507</v>
      </c>
      <c r="J3536">
        <v>15569.383459460232</v>
      </c>
      <c r="K3536">
        <v>1026.1556590754492</v>
      </c>
      <c r="L3536">
        <v>3388.8919554994231</v>
      </c>
      <c r="M3536">
        <v>20720.776049192067</v>
      </c>
      <c r="N3536">
        <v>8057.4632225719961</v>
      </c>
      <c r="O3536">
        <v>10469.164486362301</v>
      </c>
      <c r="P3536">
        <v>15299.596197356821</v>
      </c>
      <c r="Q3536">
        <v>2798.896902391019</v>
      </c>
      <c r="R3536">
        <v>6075.0901905058263</v>
      </c>
      <c r="S3536">
        <v>17636.223441846207</v>
      </c>
      <c r="T3536">
        <v>11086.606366895556</v>
      </c>
      <c r="U3536">
        <v>1511.9037147785009</v>
      </c>
      <c r="V3536">
        <v>5070.9621866070183</v>
      </c>
      <c r="W3536">
        <v>2776.2924967146823</v>
      </c>
      <c r="X3536">
        <v>13671.94129710276</v>
      </c>
      <c r="Y3536">
        <v>45104.806065249992</v>
      </c>
      <c r="Z3536">
        <v>13937.760270704508</v>
      </c>
      <c r="AA3536">
        <v>165804.26608540237</v>
      </c>
      <c r="AB3536">
        <v>0</v>
      </c>
      <c r="AC3536">
        <v>10226.156798796937</v>
      </c>
      <c r="AD3536">
        <v>16853.086867773829</v>
      </c>
      <c r="AE3536">
        <v>18952.357634886121</v>
      </c>
      <c r="AF3536">
        <v>33571.776733547806</v>
      </c>
      <c r="AG3536">
        <v>164176.36266105779</v>
      </c>
      <c r="AH3536">
        <v>31272.455640677734</v>
      </c>
      <c r="AI3536">
        <v>4900.1026284659656</v>
      </c>
      <c r="AJ3536">
        <v>61817.864152661125</v>
      </c>
      <c r="AK3536">
        <v>1642.7772355188774</v>
      </c>
      <c r="AL3536">
        <v>711246.8125</v>
      </c>
      <c r="AM3536">
        <v>579191.1875</v>
      </c>
      <c r="AN3536">
        <v>132055.578125</v>
      </c>
      <c r="AO3536" s="5" t="s">
        <v>3824</v>
      </c>
    </row>
    <row r="3537" spans="1:41" ht="15" x14ac:dyDescent="0.25">
      <c r="A3537">
        <v>2024</v>
      </c>
      <c r="B3537" s="5" t="s">
        <v>1807</v>
      </c>
      <c r="C3537" s="5" t="s">
        <v>363</v>
      </c>
      <c r="D3537" s="5" t="s">
        <v>91</v>
      </c>
      <c r="E3537" s="5" t="s">
        <v>92</v>
      </c>
      <c r="F3537" s="5" t="s">
        <v>93</v>
      </c>
      <c r="G3537" s="5" t="s">
        <v>94</v>
      </c>
      <c r="H3537" s="5" t="s">
        <v>319</v>
      </c>
      <c r="I3537">
        <v>9905.5222719142312</v>
      </c>
      <c r="J3537">
        <v>13602.220213623476</v>
      </c>
      <c r="K3537">
        <v>1015.2338306569827</v>
      </c>
      <c r="L3537">
        <v>3154.62762171852</v>
      </c>
      <c r="M3537">
        <v>20747.384476966032</v>
      </c>
      <c r="N3537">
        <v>6885.6119493829319</v>
      </c>
      <c r="O3537">
        <v>7780.2393850706339</v>
      </c>
      <c r="P3537">
        <v>11785.278471067168</v>
      </c>
      <c r="Q3537">
        <v>3162.0247634636207</v>
      </c>
      <c r="R3537">
        <v>8207.1474705621858</v>
      </c>
      <c r="S3537">
        <v>22948.086012412205</v>
      </c>
      <c r="T3537">
        <v>10665.242898099657</v>
      </c>
      <c r="U3537">
        <v>1508.0452526217264</v>
      </c>
      <c r="V3537">
        <v>7474.6590782120356</v>
      </c>
      <c r="W3537">
        <v>2754.8793008973335</v>
      </c>
      <c r="X3537">
        <v>9981.4611832095052</v>
      </c>
      <c r="Y3537">
        <v>44283.230650969264</v>
      </c>
      <c r="Z3537">
        <v>12001.967441798017</v>
      </c>
      <c r="AA3537">
        <v>167338.77423901137</v>
      </c>
      <c r="AB3537">
        <v>0</v>
      </c>
      <c r="AC3537">
        <v>8863.9431233517007</v>
      </c>
      <c r="AD3537">
        <v>19223.829006549146</v>
      </c>
      <c r="AE3537">
        <v>19925.550229503686</v>
      </c>
      <c r="AF3537">
        <v>30695.596609595625</v>
      </c>
      <c r="AG3537">
        <v>185089.81775165116</v>
      </c>
      <c r="AH3537">
        <v>33508.084813071771</v>
      </c>
      <c r="AI3537">
        <v>5551.0024761651066</v>
      </c>
      <c r="AJ3537">
        <v>40358.142365618878</v>
      </c>
      <c r="AK3537">
        <v>2335.4755036010251</v>
      </c>
      <c r="AL3537">
        <v>710753.125</v>
      </c>
      <c r="AM3537">
        <v>574242.1875</v>
      </c>
      <c r="AN3537">
        <v>136510.921875</v>
      </c>
      <c r="AO3537" s="5" t="s">
        <v>3823</v>
      </c>
    </row>
    <row r="3538" spans="1:41" ht="15" x14ac:dyDescent="0.25">
      <c r="A3538">
        <v>2024</v>
      </c>
      <c r="B3538" s="5" t="s">
        <v>1807</v>
      </c>
      <c r="C3538" s="5" t="s">
        <v>363</v>
      </c>
      <c r="D3538" s="5" t="s">
        <v>91</v>
      </c>
      <c r="E3538" s="5" t="s">
        <v>92</v>
      </c>
      <c r="F3538" s="5" t="s">
        <v>93</v>
      </c>
      <c r="G3538" s="5" t="s">
        <v>97</v>
      </c>
      <c r="H3538" s="5" t="s">
        <v>319</v>
      </c>
      <c r="I3538">
        <v>9553.9442399999989</v>
      </c>
      <c r="J3538">
        <v>16130.36</v>
      </c>
      <c r="K3538">
        <v>1209.8190696298129</v>
      </c>
      <c r="L3538">
        <v>3693.2523000000001</v>
      </c>
      <c r="M3538">
        <v>24083.084297843208</v>
      </c>
      <c r="N3538">
        <v>8331</v>
      </c>
      <c r="O3538">
        <v>10268</v>
      </c>
      <c r="P3538">
        <v>13752.3042632652</v>
      </c>
      <c r="Q3538">
        <v>3609.8469132928149</v>
      </c>
      <c r="R3538">
        <v>10088.62497094938</v>
      </c>
      <c r="S3538">
        <v>30202.23261446278</v>
      </c>
      <c r="T3538">
        <v>13563.862160244589</v>
      </c>
      <c r="U3538">
        <v>1721.24402288397</v>
      </c>
      <c r="V3538">
        <v>8615</v>
      </c>
      <c r="W3538">
        <v>3113.2161412611199</v>
      </c>
      <c r="X3538">
        <v>12673.42526849264</v>
      </c>
      <c r="Y3538">
        <v>56019</v>
      </c>
      <c r="Z3538">
        <v>16422.003000000001</v>
      </c>
      <c r="AA3538">
        <v>196999.60790082041</v>
      </c>
      <c r="AB3538">
        <v>831</v>
      </c>
      <c r="AC3538">
        <v>10625</v>
      </c>
      <c r="AD3538">
        <v>26340.907422938501</v>
      </c>
      <c r="AE3538">
        <v>22517.336631697272</v>
      </c>
      <c r="AF3538">
        <v>35937.058945984652</v>
      </c>
      <c r="AG3538">
        <v>226387</v>
      </c>
      <c r="AH3538">
        <v>44414.418949679071</v>
      </c>
      <c r="AI3538">
        <v>6273.0408926985101</v>
      </c>
      <c r="AJ3538">
        <v>54378.699797357418</v>
      </c>
      <c r="AK3538">
        <v>3281.9131356601229</v>
      </c>
      <c r="AL3538">
        <v>871036.25</v>
      </c>
      <c r="AM3538">
        <v>694781.3125</v>
      </c>
      <c r="AN3538">
        <v>176254.921875</v>
      </c>
      <c r="AO3538" s="5" t="s">
        <v>3825</v>
      </c>
    </row>
    <row r="3539" spans="1:41" ht="15" x14ac:dyDescent="0.25">
      <c r="A3539">
        <v>2024</v>
      </c>
      <c r="B3539" s="5" t="s">
        <v>1808</v>
      </c>
      <c r="C3539" s="5" t="s">
        <v>363</v>
      </c>
      <c r="D3539" s="5" t="s">
        <v>91</v>
      </c>
      <c r="E3539" s="5" t="s">
        <v>92</v>
      </c>
      <c r="F3539" s="5" t="s">
        <v>93</v>
      </c>
      <c r="G3539" s="5" t="s">
        <v>97</v>
      </c>
      <c r="H3539" s="5" t="s">
        <v>319</v>
      </c>
      <c r="I3539">
        <v>9070.752595843338</v>
      </c>
      <c r="J3539">
        <v>17705.5</v>
      </c>
      <c r="K3539">
        <v>1223.424510181253</v>
      </c>
      <c r="L3539">
        <v>3980.0032000000001</v>
      </c>
      <c r="M3539">
        <v>24151.44776087745</v>
      </c>
      <c r="N3539">
        <v>9252.0602495833336</v>
      </c>
      <c r="O3539">
        <v>10151.304601600001</v>
      </c>
      <c r="P3539">
        <v>17729.29027763976</v>
      </c>
      <c r="Q3539">
        <v>3139.5968950926358</v>
      </c>
      <c r="R3539">
        <v>7223.7286833342732</v>
      </c>
      <c r="S3539">
        <v>24209.78835490884</v>
      </c>
      <c r="T3539">
        <v>12109.795305899541</v>
      </c>
      <c r="U3539">
        <v>1734.8291790748151</v>
      </c>
      <c r="V3539">
        <v>5819</v>
      </c>
      <c r="W3539">
        <v>3172.7031089817829</v>
      </c>
      <c r="X3539">
        <v>15531.10367035928</v>
      </c>
      <c r="Y3539">
        <v>53515.20678</v>
      </c>
      <c r="Z3539">
        <v>15602.12837273707</v>
      </c>
      <c r="AA3539">
        <v>192678.91378232269</v>
      </c>
      <c r="AB3539">
        <v>1000</v>
      </c>
      <c r="AC3539">
        <v>11656.322190000001</v>
      </c>
      <c r="AD3539">
        <v>19249.457724383959</v>
      </c>
      <c r="AE3539">
        <v>21703.26702679638</v>
      </c>
      <c r="AF3539">
        <v>38903.234253202718</v>
      </c>
      <c r="AG3539">
        <v>201717.51596607341</v>
      </c>
      <c r="AH3539">
        <v>37046.029776788797</v>
      </c>
      <c r="AI3539">
        <v>5566.9380234187338</v>
      </c>
      <c r="AJ3539">
        <v>71868.797232401877</v>
      </c>
      <c r="AK3539">
        <v>2097.5451149790042</v>
      </c>
      <c r="AL3539">
        <v>838809.6875</v>
      </c>
      <c r="AM3539">
        <v>683300.125</v>
      </c>
      <c r="AN3539">
        <v>155509.53125</v>
      </c>
      <c r="AO3539" s="5" t="s">
        <v>3826</v>
      </c>
    </row>
    <row r="3540" spans="1:41" ht="15" x14ac:dyDescent="0.25">
      <c r="A3540">
        <v>2024</v>
      </c>
      <c r="B3540" s="5" t="s">
        <v>803</v>
      </c>
      <c r="C3540" s="5" t="s">
        <v>363</v>
      </c>
      <c r="D3540" s="5" t="s">
        <v>91</v>
      </c>
      <c r="E3540" s="5" t="s">
        <v>92</v>
      </c>
      <c r="F3540" s="5" t="s">
        <v>93</v>
      </c>
      <c r="G3540" s="5" t="s">
        <v>97</v>
      </c>
      <c r="H3540" s="5" t="s">
        <v>319</v>
      </c>
      <c r="I3540">
        <v>10748.992261292409</v>
      </c>
      <c r="J3540">
        <v>23184.949467980881</v>
      </c>
      <c r="K3540">
        <v>1112.905077276532</v>
      </c>
      <c r="L3540">
        <v>2991.7403345358739</v>
      </c>
      <c r="M3540">
        <v>16145.92574447828</v>
      </c>
      <c r="N3540">
        <v>10020.88762370559</v>
      </c>
      <c r="O3540">
        <v>8460.66</v>
      </c>
      <c r="P3540">
        <v>15045.853999999999</v>
      </c>
      <c r="Q3540">
        <v>3334.8569812136661</v>
      </c>
      <c r="R3540">
        <v>6630.9142983366246</v>
      </c>
      <c r="S3540">
        <v>25626.59076947072</v>
      </c>
      <c r="T3540">
        <v>11570.569641550899</v>
      </c>
      <c r="U3540">
        <v>1762.7606773910361</v>
      </c>
      <c r="V3540">
        <v>6598</v>
      </c>
      <c r="W3540">
        <v>4073.5171233319661</v>
      </c>
      <c r="X3540">
        <v>14849.64095370947</v>
      </c>
      <c r="Y3540">
        <v>49106.157569999981</v>
      </c>
      <c r="Z3540">
        <v>15920.379680371439</v>
      </c>
      <c r="AA3540">
        <v>263260.38341446419</v>
      </c>
      <c r="AB3540">
        <v>1009</v>
      </c>
      <c r="AC3540">
        <v>11128.257180000001</v>
      </c>
      <c r="AD3540">
        <v>16641.237510399998</v>
      </c>
      <c r="AE3540">
        <v>17285.537944038799</v>
      </c>
      <c r="AF3540">
        <v>36997.926721957672</v>
      </c>
      <c r="AG3540">
        <v>193257</v>
      </c>
      <c r="AH3540">
        <v>37261.69845403728</v>
      </c>
      <c r="AI3540">
        <v>4861.6145143907434</v>
      </c>
      <c r="AJ3540">
        <v>46469.891690685057</v>
      </c>
      <c r="AK3540">
        <v>1853.863799019173</v>
      </c>
      <c r="AL3540">
        <v>857211.75</v>
      </c>
      <c r="AM3540">
        <v>713744.5</v>
      </c>
      <c r="AN3540">
        <v>143467.21875</v>
      </c>
      <c r="AO3540" s="5" t="s">
        <v>1513</v>
      </c>
    </row>
    <row r="3541" spans="1:41" ht="15" x14ac:dyDescent="0.25">
      <c r="A3541">
        <v>2024</v>
      </c>
      <c r="B3541" s="5" t="s">
        <v>803</v>
      </c>
      <c r="C3541" s="5" t="s">
        <v>363</v>
      </c>
      <c r="D3541" s="5" t="s">
        <v>91</v>
      </c>
      <c r="E3541" s="5" t="s">
        <v>29</v>
      </c>
      <c r="F3541" s="5" t="s">
        <v>29</v>
      </c>
      <c r="G3541" s="5" t="s">
        <v>94</v>
      </c>
      <c r="H3541" s="5" t="s">
        <v>319</v>
      </c>
      <c r="I3541">
        <v>1000</v>
      </c>
      <c r="J3541">
        <v>0</v>
      </c>
      <c r="K3541">
        <v>80</v>
      </c>
      <c r="L3541">
        <v>110</v>
      </c>
      <c r="M3541">
        <v>180</v>
      </c>
      <c r="N3541">
        <v>56</v>
      </c>
      <c r="O3541">
        <v>0</v>
      </c>
      <c r="P3541">
        <v>0</v>
      </c>
      <c r="Q3541">
        <v>5.5945967264150953</v>
      </c>
      <c r="R3541">
        <v>27.483000000000001</v>
      </c>
      <c r="S3541">
        <v>0</v>
      </c>
      <c r="T3541">
        <v>200</v>
      </c>
      <c r="U3541">
        <v>0</v>
      </c>
      <c r="V3541">
        <v>540</v>
      </c>
      <c r="W3541">
        <v>0</v>
      </c>
      <c r="X3541">
        <v>99.107061017052075</v>
      </c>
      <c r="Y3541">
        <v>1450</v>
      </c>
      <c r="Z3541">
        <v>358.10424</v>
      </c>
      <c r="AA3541">
        <v>3002.1702883461321</v>
      </c>
      <c r="AB3541">
        <v>0</v>
      </c>
      <c r="AC3541">
        <v>10.870649999999999</v>
      </c>
      <c r="AD3541">
        <v>53.799591549600002</v>
      </c>
      <c r="AE3541"/>
      <c r="AF3541">
        <v>458.98121641034248</v>
      </c>
      <c r="AG3541">
        <v>9777</v>
      </c>
      <c r="AH3541">
        <v>1000</v>
      </c>
      <c r="AI3541">
        <v>97</v>
      </c>
      <c r="AJ3541">
        <v>1344</v>
      </c>
      <c r="AK3541"/>
      <c r="AL3541">
        <v>19850.111328125</v>
      </c>
      <c r="AM3541">
        <v>18140.203125</v>
      </c>
      <c r="AN3541">
        <v>1709.90673828125</v>
      </c>
      <c r="AO3541" s="5" t="s">
        <v>1514</v>
      </c>
    </row>
    <row r="3542" spans="1:41" ht="15" x14ac:dyDescent="0.25">
      <c r="A3542">
        <v>2024</v>
      </c>
      <c r="B3542" s="5" t="s">
        <v>1807</v>
      </c>
      <c r="C3542" s="5" t="s">
        <v>363</v>
      </c>
      <c r="D3542" s="5" t="s">
        <v>91</v>
      </c>
      <c r="E3542" s="5" t="s">
        <v>29</v>
      </c>
      <c r="F3542" s="5" t="s">
        <v>29</v>
      </c>
      <c r="G3542" s="5" t="s">
        <v>94</v>
      </c>
      <c r="H3542" s="5" t="s">
        <v>319</v>
      </c>
      <c r="I3542">
        <v>0</v>
      </c>
      <c r="J3542">
        <v>833.99228481407829</v>
      </c>
      <c r="K3542">
        <v>84.602819221415231</v>
      </c>
      <c r="L3542">
        <v>157.57275079988585</v>
      </c>
      <c r="M3542">
        <v>189.69538372301696</v>
      </c>
      <c r="N3542">
        <v>56.049367734187584</v>
      </c>
      <c r="O3542">
        <v>0</v>
      </c>
      <c r="P3542">
        <v>0</v>
      </c>
      <c r="Q3542">
        <v>6.211089534759191</v>
      </c>
      <c r="R3542">
        <v>20.526790739653077</v>
      </c>
      <c r="S3542">
        <v>0</v>
      </c>
      <c r="T3542">
        <v>105.75352402676903</v>
      </c>
      <c r="U3542"/>
      <c r="V3542">
        <v>951.78171624092124</v>
      </c>
      <c r="W3542">
        <v>0</v>
      </c>
      <c r="X3542">
        <v>31.72605720803071</v>
      </c>
      <c r="Y3542">
        <v>793.15143020076778</v>
      </c>
      <c r="Z3542">
        <v>63.45211441606142</v>
      </c>
      <c r="AA3542">
        <v>2649.2241831631854</v>
      </c>
      <c r="AB3542"/>
      <c r="AC3542">
        <v>11.104120022810749</v>
      </c>
      <c r="AD3542">
        <v>92.763025519130792</v>
      </c>
      <c r="AE3542"/>
      <c r="AF3542">
        <v>1271.7939989843628</v>
      </c>
      <c r="AG3542">
        <v>18772.308049991771</v>
      </c>
      <c r="AH3542">
        <v>2749.5916246959951</v>
      </c>
      <c r="AI3542">
        <v>0</v>
      </c>
      <c r="AJ3542">
        <v>1155.7756993594503</v>
      </c>
      <c r="AK3542">
        <v>0</v>
      </c>
      <c r="AL3542">
        <v>29997.076171875</v>
      </c>
      <c r="AM3542">
        <v>26742.943359375</v>
      </c>
      <c r="AN3542">
        <v>3254.13232421875</v>
      </c>
      <c r="AO3542" s="5" t="s">
        <v>3827</v>
      </c>
    </row>
    <row r="3543" spans="1:41" ht="15" x14ac:dyDescent="0.25">
      <c r="A3543">
        <v>2024</v>
      </c>
      <c r="B3543" s="5" t="s">
        <v>1808</v>
      </c>
      <c r="C3543" s="5" t="s">
        <v>363</v>
      </c>
      <c r="D3543" s="5" t="s">
        <v>91</v>
      </c>
      <c r="E3543" s="5" t="s">
        <v>29</v>
      </c>
      <c r="F3543" s="5" t="s">
        <v>29</v>
      </c>
      <c r="G3543" s="5" t="s">
        <v>94</v>
      </c>
      <c r="H3543" s="5" t="s">
        <v>319</v>
      </c>
      <c r="I3543">
        <v>0</v>
      </c>
      <c r="J3543">
        <v>945.3044093033094</v>
      </c>
      <c r="K3543">
        <v>82.504977614106465</v>
      </c>
      <c r="L3543">
        <v>134.070588622923</v>
      </c>
      <c r="M3543">
        <v>184.99162949412934</v>
      </c>
      <c r="N3543">
        <v>56.722172109698192</v>
      </c>
      <c r="O3543">
        <v>0</v>
      </c>
      <c r="P3543">
        <v>0</v>
      </c>
      <c r="Q3543">
        <v>5.5857086014821045</v>
      </c>
      <c r="R3543">
        <v>28.3435537471061</v>
      </c>
      <c r="S3543">
        <v>0</v>
      </c>
      <c r="T3543">
        <v>206.26244403526616</v>
      </c>
      <c r="U3543"/>
      <c r="V3543">
        <v>556.90859889521857</v>
      </c>
      <c r="W3543">
        <v>0</v>
      </c>
      <c r="X3543">
        <v>52.918280354420162</v>
      </c>
      <c r="Y3543">
        <v>1392.2714972380465</v>
      </c>
      <c r="Z3543">
        <v>357.53532049073038</v>
      </c>
      <c r="AA3543">
        <v>2624.9306138557176</v>
      </c>
      <c r="AB3543"/>
      <c r="AC3543">
        <v>11.045353878088504</v>
      </c>
      <c r="AD3543">
        <v>53.543513150281719</v>
      </c>
      <c r="AE3543"/>
      <c r="AF3543">
        <v>1072.4055104113463</v>
      </c>
      <c r="AG3543">
        <v>13605.733699123384</v>
      </c>
      <c r="AH3543">
        <v>1954.7658676813567</v>
      </c>
      <c r="AI3543">
        <v>100.03728535710408</v>
      </c>
      <c r="AJ3543">
        <v>1150.4287816066969</v>
      </c>
      <c r="AK3543"/>
      <c r="AL3543">
        <v>24576.310546875</v>
      </c>
      <c r="AM3543">
        <v>21941.287109375</v>
      </c>
      <c r="AN3543">
        <v>2635.024169921875</v>
      </c>
      <c r="AO3543" s="5" t="s">
        <v>3828</v>
      </c>
    </row>
    <row r="3544" spans="1:41" ht="15" x14ac:dyDescent="0.25">
      <c r="A3544">
        <v>2024</v>
      </c>
      <c r="B3544" s="5" t="s">
        <v>803</v>
      </c>
      <c r="C3544" s="5" t="s">
        <v>363</v>
      </c>
      <c r="D3544" s="5" t="s">
        <v>91</v>
      </c>
      <c r="E3544" s="5" t="s">
        <v>29</v>
      </c>
      <c r="F3544" s="5" t="s">
        <v>29</v>
      </c>
      <c r="G3544" s="5" t="s">
        <v>97</v>
      </c>
      <c r="H3544" s="5" t="s">
        <v>319</v>
      </c>
      <c r="I3544">
        <v>1126.492586595306</v>
      </c>
      <c r="J3544">
        <v>0</v>
      </c>
      <c r="K3544">
        <v>89.750409457784841</v>
      </c>
      <c r="L3544">
        <v>128.2507547930422</v>
      </c>
      <c r="M3544">
        <v>206.7634201768704</v>
      </c>
      <c r="N3544">
        <v>64.346944952128553</v>
      </c>
      <c r="O3544">
        <v>0</v>
      </c>
      <c r="P3544">
        <v>0</v>
      </c>
      <c r="Q3544">
        <v>6.3946240582924521</v>
      </c>
      <c r="R3544">
        <v>31.3309563689985</v>
      </c>
      <c r="S3544">
        <v>0</v>
      </c>
      <c r="T3544">
        <v>212.3040301202</v>
      </c>
      <c r="U3544">
        <v>54.138841443213607</v>
      </c>
      <c r="V3544">
        <v>626</v>
      </c>
      <c r="W3544">
        <v>0</v>
      </c>
      <c r="X3544">
        <v>116.119717764193</v>
      </c>
      <c r="Y3544">
        <v>1676.519</v>
      </c>
      <c r="Z3544">
        <v>412.55945283662538</v>
      </c>
      <c r="AA3544">
        <v>3621.588324004796</v>
      </c>
      <c r="AB3544">
        <v>0</v>
      </c>
      <c r="AC3544">
        <v>12.58882</v>
      </c>
      <c r="AD3544">
        <v>61.980640197214413</v>
      </c>
      <c r="AE3544"/>
      <c r="AF3544">
        <v>535.13352218595514</v>
      </c>
      <c r="AG3544">
        <v>11596</v>
      </c>
      <c r="AH3544">
        <v>1194.831141814911</v>
      </c>
      <c r="AI3544">
        <v>111.42250976198019</v>
      </c>
      <c r="AJ3544">
        <v>1574.710208067045</v>
      </c>
      <c r="AK3544"/>
      <c r="AL3544">
        <v>23459.2265625</v>
      </c>
      <c r="AM3544">
        <v>21466.0546875</v>
      </c>
      <c r="AN3544">
        <v>1993.171875</v>
      </c>
      <c r="AO3544" s="5" t="s">
        <v>1515</v>
      </c>
    </row>
    <row r="3545" spans="1:41" ht="15" x14ac:dyDescent="0.25">
      <c r="A3545">
        <v>2024</v>
      </c>
      <c r="B3545" s="5" t="s">
        <v>1808</v>
      </c>
      <c r="C3545" s="5" t="s">
        <v>363</v>
      </c>
      <c r="D3545" s="5" t="s">
        <v>91</v>
      </c>
      <c r="E3545" s="5" t="s">
        <v>29</v>
      </c>
      <c r="F3545" s="5" t="s">
        <v>29</v>
      </c>
      <c r="G3545" s="5" t="s">
        <v>97</v>
      </c>
      <c r="H3545" s="5" t="s">
        <v>319</v>
      </c>
      <c r="I3545">
        <v>0</v>
      </c>
      <c r="J3545">
        <v>1075</v>
      </c>
      <c r="K3545">
        <v>98.567379453750476</v>
      </c>
      <c r="L3545">
        <v>157.45599999999999</v>
      </c>
      <c r="M3545">
        <v>215.24999999999989</v>
      </c>
      <c r="N3545">
        <v>65.131783956023355</v>
      </c>
      <c r="O3545">
        <v>0</v>
      </c>
      <c r="P3545">
        <v>0</v>
      </c>
      <c r="Q3545">
        <v>6.2656374970882958</v>
      </c>
      <c r="R3545">
        <v>33.702568319162573</v>
      </c>
      <c r="S3545">
        <v>0</v>
      </c>
      <c r="T3545">
        <v>225.2985173190612</v>
      </c>
      <c r="U3545"/>
      <c r="V3545">
        <v>639</v>
      </c>
      <c r="W3545">
        <v>0</v>
      </c>
      <c r="X3545">
        <v>60.119717764192998</v>
      </c>
      <c r="Y3545">
        <v>1643.652</v>
      </c>
      <c r="Z3545">
        <v>400.23015604659258</v>
      </c>
      <c r="AA3545">
        <v>3050.3966597046078</v>
      </c>
      <c r="AB3545">
        <v>139</v>
      </c>
      <c r="AC3545">
        <v>12.59009</v>
      </c>
      <c r="AD3545">
        <v>61.156961979006887</v>
      </c>
      <c r="AE3545">
        <v>0</v>
      </c>
      <c r="AF3545">
        <v>1242.711790831964</v>
      </c>
      <c r="AG3545">
        <v>16716.869348294171</v>
      </c>
      <c r="AH3545">
        <v>2315.6580785609372</v>
      </c>
      <c r="AI3545">
        <v>113.6509599572198</v>
      </c>
      <c r="AJ3545">
        <v>1337.476374651674</v>
      </c>
      <c r="AK3545"/>
      <c r="AL3545">
        <v>29609.18359375</v>
      </c>
      <c r="AM3545">
        <v>26380.482421875</v>
      </c>
      <c r="AN3545">
        <v>3228.701416015625</v>
      </c>
      <c r="AO3545" s="5" t="s">
        <v>3830</v>
      </c>
    </row>
    <row r="3546" spans="1:41" ht="15" x14ac:dyDescent="0.25">
      <c r="A3546">
        <v>2024</v>
      </c>
      <c r="B3546" s="5" t="s">
        <v>1807</v>
      </c>
      <c r="C3546" s="5" t="s">
        <v>363</v>
      </c>
      <c r="D3546" s="5" t="s">
        <v>91</v>
      </c>
      <c r="E3546" s="5" t="s">
        <v>29</v>
      </c>
      <c r="F3546" s="5" t="s">
        <v>29</v>
      </c>
      <c r="G3546" s="5" t="s">
        <v>97</v>
      </c>
      <c r="H3546" s="5" t="s">
        <v>319</v>
      </c>
      <c r="I3546">
        <v>0</v>
      </c>
      <c r="J3546">
        <v>989</v>
      </c>
      <c r="K3546">
        <v>101.0315639400942</v>
      </c>
      <c r="L3546">
        <v>184.4769</v>
      </c>
      <c r="M3546">
        <v>219.73437499999989</v>
      </c>
      <c r="N3546">
        <v>67</v>
      </c>
      <c r="O3546">
        <v>0</v>
      </c>
      <c r="P3546">
        <v>0</v>
      </c>
      <c r="Q3546">
        <v>7.012922247431467</v>
      </c>
      <c r="R3546">
        <v>25.23252986160016</v>
      </c>
      <c r="S3546">
        <v>0</v>
      </c>
      <c r="T3546">
        <v>137.4794540050494</v>
      </c>
      <c r="U3546"/>
      <c r="V3546">
        <v>1097</v>
      </c>
      <c r="W3546">
        <v>0</v>
      </c>
      <c r="X3546">
        <v>39.142945394180011</v>
      </c>
      <c r="Y3546">
        <v>1002</v>
      </c>
      <c r="Z3546">
        <v>86.820000000000007</v>
      </c>
      <c r="AA3546">
        <v>3118.7997384221921</v>
      </c>
      <c r="AB3546">
        <v>139</v>
      </c>
      <c r="AC3546">
        <v>13.3</v>
      </c>
      <c r="AD3546">
        <v>127.4917612202744</v>
      </c>
      <c r="AE3546">
        <v>0</v>
      </c>
      <c r="AF3546">
        <v>1488.960663605133</v>
      </c>
      <c r="AG3546">
        <v>22961</v>
      </c>
      <c r="AH3546">
        <v>3711.2745848097788</v>
      </c>
      <c r="AI3546">
        <v>0</v>
      </c>
      <c r="AJ3546">
        <v>1560.013836326596</v>
      </c>
      <c r="AK3546">
        <v>0</v>
      </c>
      <c r="AL3546">
        <v>37075.7734375</v>
      </c>
      <c r="AM3546">
        <v>32600.615234375</v>
      </c>
      <c r="AN3546">
        <v>4475.15478515625</v>
      </c>
      <c r="AO3546" s="5" t="s">
        <v>3829</v>
      </c>
    </row>
    <row r="3547" spans="1:41" ht="15" x14ac:dyDescent="0.25">
      <c r="A3547">
        <v>2024</v>
      </c>
      <c r="B3547" s="5" t="s">
        <v>1808</v>
      </c>
      <c r="C3547" s="5" t="s">
        <v>363</v>
      </c>
      <c r="D3547" s="5" t="s">
        <v>91</v>
      </c>
      <c r="E3547" s="5" t="s">
        <v>154</v>
      </c>
      <c r="F3547" s="5" t="s">
        <v>154</v>
      </c>
      <c r="G3547" s="5" t="s">
        <v>94</v>
      </c>
      <c r="H3547" s="5" t="s">
        <v>319</v>
      </c>
      <c r="I3547">
        <v>3619.9058928189211</v>
      </c>
      <c r="J3547">
        <v>7888.675214753478</v>
      </c>
      <c r="K3547">
        <v>675.50950421549669</v>
      </c>
      <c r="L3547">
        <v>1539.7491447232619</v>
      </c>
      <c r="M3547">
        <v>3922.4155498021432</v>
      </c>
      <c r="N3547">
        <v>6064.9680131913246</v>
      </c>
      <c r="O3547">
        <v>8072.5849616399328</v>
      </c>
      <c r="P3547">
        <v>3254.8213668765002</v>
      </c>
      <c r="Q3547">
        <v>1606.6794795097405</v>
      </c>
      <c r="R3547">
        <v>4863.9344107331126</v>
      </c>
      <c r="S3547">
        <v>4048.1692849129608</v>
      </c>
      <c r="T3547">
        <v>7322.3167632519489</v>
      </c>
      <c r="U3547">
        <v>1157.1323110378432</v>
      </c>
      <c r="V3547">
        <v>1050.907152359681</v>
      </c>
      <c r="W3547">
        <v>1118.973758891319</v>
      </c>
      <c r="X3547">
        <v>10822.126616528409</v>
      </c>
      <c r="Y3547">
        <v>19321.634445003558</v>
      </c>
      <c r="Z3547">
        <v>8159.5850109215526</v>
      </c>
      <c r="AA3547">
        <v>75456.926132879031</v>
      </c>
      <c r="AB3547"/>
      <c r="AC3547">
        <v>6925.5451693446093</v>
      </c>
      <c r="AD3547">
        <v>9025.1903326035826</v>
      </c>
      <c r="AE3547">
        <v>6784.8174603404486</v>
      </c>
      <c r="AF3547">
        <v>13060.612479593494</v>
      </c>
      <c r="AG3547">
        <v>64001.941502566166</v>
      </c>
      <c r="AH3547">
        <v>12420.474258298258</v>
      </c>
      <c r="AI3547">
        <v>760.07710626995583</v>
      </c>
      <c r="AJ3547">
        <v>25651.592409210527</v>
      </c>
      <c r="AK3547">
        <v>897.13850033139011</v>
      </c>
      <c r="AL3547">
        <v>309494.375</v>
      </c>
      <c r="AM3547">
        <v>250409.421875</v>
      </c>
      <c r="AN3547">
        <v>59084.9765625</v>
      </c>
      <c r="AO3547" s="5" t="s">
        <v>3832</v>
      </c>
    </row>
    <row r="3548" spans="1:41" ht="15" x14ac:dyDescent="0.25">
      <c r="A3548">
        <v>2024</v>
      </c>
      <c r="B3548" s="5" t="s">
        <v>1807</v>
      </c>
      <c r="C3548" s="5" t="s">
        <v>363</v>
      </c>
      <c r="D3548" s="5" t="s">
        <v>91</v>
      </c>
      <c r="E3548" s="5" t="s">
        <v>154</v>
      </c>
      <c r="F3548" s="5" t="s">
        <v>154</v>
      </c>
      <c r="G3548" s="5" t="s">
        <v>94</v>
      </c>
      <c r="H3548" s="5" t="s">
        <v>319</v>
      </c>
      <c r="I3548">
        <v>4727.1825239965756</v>
      </c>
      <c r="J3548">
        <v>6870.5448133148629</v>
      </c>
      <c r="K3548">
        <v>703.26093477801408</v>
      </c>
      <c r="L3548">
        <v>1707.9194130323199</v>
      </c>
      <c r="M3548">
        <v>4069.6024187854973</v>
      </c>
      <c r="N3548">
        <v>5937.0028388628134</v>
      </c>
      <c r="O3548">
        <v>6848.6016000863319</v>
      </c>
      <c r="P3548">
        <v>3489.8662928833783</v>
      </c>
      <c r="Q3548">
        <v>1629.7422572459141</v>
      </c>
      <c r="R3548">
        <v>6430.9338478514164</v>
      </c>
      <c r="S3548">
        <v>4332.7963416962375</v>
      </c>
      <c r="T3548">
        <v>7085.4861097935254</v>
      </c>
      <c r="U3548">
        <v>1186.5545395803485</v>
      </c>
      <c r="V3548">
        <v>1499.5849706995848</v>
      </c>
      <c r="W3548">
        <v>1068.1105926703672</v>
      </c>
      <c r="X3548">
        <v>8134.0800333087564</v>
      </c>
      <c r="Y3548">
        <v>22615.391113124559</v>
      </c>
      <c r="Z3548">
        <v>10162.913658972504</v>
      </c>
      <c r="AA3548">
        <v>76155.275283542855</v>
      </c>
      <c r="AB3548"/>
      <c r="AC3548">
        <v>5985.2264458190202</v>
      </c>
      <c r="AD3548">
        <v>10913.499870787284</v>
      </c>
      <c r="AE3548">
        <v>6455.195106593982</v>
      </c>
      <c r="AF3548">
        <v>13256.312686444629</v>
      </c>
      <c r="AG3548">
        <v>52511.912355492161</v>
      </c>
      <c r="AH3548">
        <v>12901.929931265822</v>
      </c>
      <c r="AI3548">
        <v>666.24720136864494</v>
      </c>
      <c r="AJ3548">
        <v>22227.336267008985</v>
      </c>
      <c r="AK3548">
        <v>868.49575959205049</v>
      </c>
      <c r="AL3548">
        <v>300441</v>
      </c>
      <c r="AM3548">
        <v>242848.875</v>
      </c>
      <c r="AN3548">
        <v>57592.109375</v>
      </c>
      <c r="AO3548" s="5" t="s">
        <v>3831</v>
      </c>
    </row>
    <row r="3549" spans="1:41" ht="15" x14ac:dyDescent="0.25">
      <c r="A3549">
        <v>2024</v>
      </c>
      <c r="B3549" s="5" t="s">
        <v>803</v>
      </c>
      <c r="C3549" s="5" t="s">
        <v>363</v>
      </c>
      <c r="D3549" s="5" t="s">
        <v>91</v>
      </c>
      <c r="E3549" s="5" t="s">
        <v>154</v>
      </c>
      <c r="F3549" s="5" t="s">
        <v>154</v>
      </c>
      <c r="G3549" s="5" t="s">
        <v>94</v>
      </c>
      <c r="H3549" s="5" t="s">
        <v>319</v>
      </c>
      <c r="I3549">
        <v>4720</v>
      </c>
      <c r="J3549">
        <v>10753.75</v>
      </c>
      <c r="K3549">
        <v>697</v>
      </c>
      <c r="L3549">
        <v>1140</v>
      </c>
      <c r="M3549">
        <v>4018</v>
      </c>
      <c r="N3549">
        <v>6690</v>
      </c>
      <c r="O3549">
        <v>6805.527</v>
      </c>
      <c r="P3549">
        <v>4298</v>
      </c>
      <c r="Q3549">
        <v>1726.4247919418569</v>
      </c>
      <c r="R3549">
        <v>4045.3425422372702</v>
      </c>
      <c r="S3549">
        <v>5612.4563068777488</v>
      </c>
      <c r="T3549">
        <v>7100</v>
      </c>
      <c r="U3549">
        <v>1221</v>
      </c>
      <c r="V3549">
        <v>1382</v>
      </c>
      <c r="W3549">
        <v>1215</v>
      </c>
      <c r="X3549">
        <v>10142.59850940119</v>
      </c>
      <c r="Y3549">
        <v>20090</v>
      </c>
      <c r="Z3549">
        <v>8160.1195149628174</v>
      </c>
      <c r="AA3549">
        <v>100380.85562941059</v>
      </c>
      <c r="AB3549">
        <v>629</v>
      </c>
      <c r="AC3549">
        <v>7846.2241399999994</v>
      </c>
      <c r="AD3549">
        <v>6972.9582024000019</v>
      </c>
      <c r="AE3549">
        <v>5940.2430000000004</v>
      </c>
      <c r="AF3549">
        <v>13715.44184532592</v>
      </c>
      <c r="AG3549">
        <v>67319</v>
      </c>
      <c r="AH3549">
        <v>11914.000000000009</v>
      </c>
      <c r="AI3549">
        <v>737</v>
      </c>
      <c r="AJ3549">
        <v>23501</v>
      </c>
      <c r="AK3549">
        <v>869.9</v>
      </c>
      <c r="AL3549">
        <v>339642.84375</v>
      </c>
      <c r="AM3549">
        <v>282929.40625</v>
      </c>
      <c r="AN3549">
        <v>56713.4375</v>
      </c>
      <c r="AO3549" s="5" t="s">
        <v>1516</v>
      </c>
    </row>
    <row r="3550" spans="1:41" ht="15" x14ac:dyDescent="0.25">
      <c r="A3550">
        <v>2024</v>
      </c>
      <c r="B3550" s="5" t="s">
        <v>1808</v>
      </c>
      <c r="C3550" s="5" t="s">
        <v>363</v>
      </c>
      <c r="D3550" s="5" t="s">
        <v>91</v>
      </c>
      <c r="E3550" s="5" t="s">
        <v>154</v>
      </c>
      <c r="F3550" s="5" t="s">
        <v>154</v>
      </c>
      <c r="G3550" s="5" t="s">
        <v>97</v>
      </c>
      <c r="H3550" s="5" t="s">
        <v>319</v>
      </c>
      <c r="I3550">
        <v>4194.774915864311</v>
      </c>
      <c r="J3550">
        <v>8971</v>
      </c>
      <c r="K3550">
        <v>805.00663637602486</v>
      </c>
      <c r="L3550">
        <v>1808.3216</v>
      </c>
      <c r="M3550">
        <v>4563.9899999999971</v>
      </c>
      <c r="N3550">
        <v>6964.1583113462939</v>
      </c>
      <c r="O3550">
        <v>7827.4889055999993</v>
      </c>
      <c r="P3550">
        <v>3771.7121465720129</v>
      </c>
      <c r="Q3550">
        <v>1802.254988730956</v>
      </c>
      <c r="R3550">
        <v>5783.575455649966</v>
      </c>
      <c r="S3550">
        <v>4630.6348208824711</v>
      </c>
      <c r="T3550">
        <v>7998.0973648266709</v>
      </c>
      <c r="U3550">
        <v>1327.7478437393879</v>
      </c>
      <c r="V3550">
        <v>1206</v>
      </c>
      <c r="W3550">
        <v>1278.7454952619739</v>
      </c>
      <c r="X3550">
        <v>12294.866602552091</v>
      </c>
      <c r="Y3550">
        <v>22810.2372</v>
      </c>
      <c r="Z3550">
        <v>9133.9562695911027</v>
      </c>
      <c r="AA3550">
        <v>87687.481799457295</v>
      </c>
      <c r="AB3550">
        <v>362</v>
      </c>
      <c r="AC3550">
        <v>7894.1079400000008</v>
      </c>
      <c r="AD3550">
        <v>10308.49844452976</v>
      </c>
      <c r="AE3550">
        <v>7769.6246507498954</v>
      </c>
      <c r="AF3550">
        <v>15134.738647186079</v>
      </c>
      <c r="AG3550">
        <v>78636.853976092374</v>
      </c>
      <c r="AH3550">
        <v>14713.56341509177</v>
      </c>
      <c r="AI3550">
        <v>863.51296379866994</v>
      </c>
      <c r="AJ3550">
        <v>29822.270937622001</v>
      </c>
      <c r="AK3550">
        <v>1145.492181254464</v>
      </c>
      <c r="AL3550">
        <v>361510.71875</v>
      </c>
      <c r="AM3550">
        <v>294718.8125</v>
      </c>
      <c r="AN3550">
        <v>66791.8984375</v>
      </c>
      <c r="AO3550" s="5" t="s">
        <v>3834</v>
      </c>
    </row>
    <row r="3551" spans="1:41" ht="15" x14ac:dyDescent="0.25">
      <c r="A3551">
        <v>2024</v>
      </c>
      <c r="B3551" s="5" t="s">
        <v>1807</v>
      </c>
      <c r="C3551" s="5" t="s">
        <v>363</v>
      </c>
      <c r="D3551" s="5" t="s">
        <v>91</v>
      </c>
      <c r="E3551" s="5" t="s">
        <v>154</v>
      </c>
      <c r="F3551" s="5" t="s">
        <v>154</v>
      </c>
      <c r="G3551" s="5" t="s">
        <v>97</v>
      </c>
      <c r="H3551" s="5" t="s">
        <v>319</v>
      </c>
      <c r="I3551">
        <v>4559.3999999999996</v>
      </c>
      <c r="J3551">
        <v>8147.52</v>
      </c>
      <c r="K3551">
        <v>837.72923438138628</v>
      </c>
      <c r="L3551">
        <v>1999.5315000000001</v>
      </c>
      <c r="M3551">
        <v>4714.0395640624974</v>
      </c>
      <c r="N3551">
        <v>7186</v>
      </c>
      <c r="O3551">
        <v>8982</v>
      </c>
      <c r="P3551">
        <v>4090.0895494031611</v>
      </c>
      <c r="Q3551">
        <v>1840.1370113017001</v>
      </c>
      <c r="R3551">
        <v>7905.2167682705476</v>
      </c>
      <c r="S3551">
        <v>5929.1351221631967</v>
      </c>
      <c r="T3551">
        <v>9211.1234183383094</v>
      </c>
      <c r="U3551">
        <v>1354.302800614176</v>
      </c>
      <c r="V3551">
        <v>1729</v>
      </c>
      <c r="W3551">
        <v>1207.043494308534</v>
      </c>
      <c r="X3551">
        <v>10336.793490581509</v>
      </c>
      <c r="Y3551">
        <v>28609</v>
      </c>
      <c r="Z3551">
        <v>13905.67</v>
      </c>
      <c r="AA3551">
        <v>89653.814178229251</v>
      </c>
      <c r="AB3551">
        <v>313</v>
      </c>
      <c r="AC3551">
        <v>7174.4</v>
      </c>
      <c r="AD3551">
        <v>14999.224394306701</v>
      </c>
      <c r="AE3551">
        <v>7294.8450388705851</v>
      </c>
      <c r="AF3551">
        <v>15519.90978910762</v>
      </c>
      <c r="AG3551">
        <v>64202</v>
      </c>
      <c r="AH3551">
        <v>17414.442282568969</v>
      </c>
      <c r="AI3551">
        <v>752.90831823205599</v>
      </c>
      <c r="AJ3551">
        <v>30001.45455596218</v>
      </c>
      <c r="AK3551">
        <v>1220.448528479704</v>
      </c>
      <c r="AL3551">
        <v>371090.1875</v>
      </c>
      <c r="AM3551">
        <v>295172.3125</v>
      </c>
      <c r="AN3551">
        <v>75917.8828125</v>
      </c>
      <c r="AO3551" s="5" t="s">
        <v>3833</v>
      </c>
    </row>
    <row r="3552" spans="1:41" ht="15" x14ac:dyDescent="0.25">
      <c r="A3552">
        <v>2024</v>
      </c>
      <c r="B3552" s="5" t="s">
        <v>803</v>
      </c>
      <c r="C3552" s="5" t="s">
        <v>363</v>
      </c>
      <c r="D3552" s="5" t="s">
        <v>91</v>
      </c>
      <c r="E3552" s="5" t="s">
        <v>154</v>
      </c>
      <c r="F3552" s="5" t="s">
        <v>154</v>
      </c>
      <c r="G3552" s="5" t="s">
        <v>97</v>
      </c>
      <c r="H3552" s="5" t="s">
        <v>319</v>
      </c>
      <c r="I3552">
        <v>5317.0450087298432</v>
      </c>
      <c r="J3552">
        <v>12612.084746951599</v>
      </c>
      <c r="K3552">
        <v>781.95044240095046</v>
      </c>
      <c r="L3552">
        <v>1329.144186036983</v>
      </c>
      <c r="M3552">
        <v>4615.419012614806</v>
      </c>
      <c r="N3552">
        <v>7687.1618166024991</v>
      </c>
      <c r="O3552">
        <v>6805.527</v>
      </c>
      <c r="P3552">
        <v>5090</v>
      </c>
      <c r="Q3552">
        <v>1973.303537189541</v>
      </c>
      <c r="R3552">
        <v>4611.7400097692889</v>
      </c>
      <c r="S3552">
        <v>6321.3905101416522</v>
      </c>
      <c r="T3552">
        <v>7536.7930692671007</v>
      </c>
      <c r="U3552">
        <v>1322.070508043277</v>
      </c>
      <c r="V3552">
        <v>1601</v>
      </c>
      <c r="W3552">
        <v>1405.25931426699</v>
      </c>
      <c r="X3552">
        <v>11883.6706912795</v>
      </c>
      <c r="Y3552">
        <v>23202.683499999988</v>
      </c>
      <c r="Z3552">
        <v>9400.9901758620053</v>
      </c>
      <c r="AA3552">
        <v>126065.9805581433</v>
      </c>
      <c r="AB3552">
        <v>629</v>
      </c>
      <c r="AC3552">
        <v>9086.3668699999998</v>
      </c>
      <c r="AD3552">
        <v>8033.3028747015233</v>
      </c>
      <c r="AE3552">
        <v>6823.4719964539627</v>
      </c>
      <c r="AF3552">
        <v>15991.052445301129</v>
      </c>
      <c r="AG3552">
        <v>79840</v>
      </c>
      <c r="AH3552">
        <v>14235.21822358285</v>
      </c>
      <c r="AI3552">
        <v>846.58133705751959</v>
      </c>
      <c r="AJ3552">
        <v>27535.167112934239</v>
      </c>
      <c r="AK3552">
        <v>999.24166228810884</v>
      </c>
      <c r="AL3552">
        <v>403582.625</v>
      </c>
      <c r="AM3552">
        <v>339489.21875</v>
      </c>
      <c r="AN3552">
        <v>64093.359375</v>
      </c>
      <c r="AO3552" s="5" t="s">
        <v>1517</v>
      </c>
    </row>
    <row r="3553" spans="1:41" ht="15" x14ac:dyDescent="0.25">
      <c r="A3553">
        <v>2024</v>
      </c>
      <c r="B3553" s="5" t="s">
        <v>1808</v>
      </c>
      <c r="C3553" s="5" t="s">
        <v>363</v>
      </c>
      <c r="D3553" s="5" t="s">
        <v>91</v>
      </c>
      <c r="E3553" s="5" t="s">
        <v>696</v>
      </c>
      <c r="F3553" s="5" t="s">
        <v>696</v>
      </c>
      <c r="G3553" s="5" t="s">
        <v>97</v>
      </c>
      <c r="H3553" s="5" t="s">
        <v>319</v>
      </c>
      <c r="I3553">
        <v>6670.7525958433398</v>
      </c>
      <c r="J3553"/>
      <c r="K3553"/>
      <c r="L3553"/>
      <c r="M3553">
        <v>24151.44776087745</v>
      </c>
      <c r="N3553"/>
      <c r="O3553"/>
      <c r="P3553"/>
      <c r="Q3553"/>
      <c r="R3553">
        <v>7289.8613248881047</v>
      </c>
      <c r="S3553"/>
      <c r="T3553"/>
      <c r="U3553"/>
      <c r="V3553"/>
      <c r="W3553"/>
      <c r="X3553"/>
      <c r="Y3553"/>
      <c r="Z3553"/>
      <c r="AA3553"/>
      <c r="AB3553">
        <v>1000</v>
      </c>
      <c r="AC3553"/>
      <c r="AD3553"/>
      <c r="AE3553"/>
      <c r="AF3553"/>
      <c r="AG3553"/>
      <c r="AH3553"/>
      <c r="AI3553"/>
      <c r="AJ3553"/>
      <c r="AK3553"/>
      <c r="AL3553">
        <v>39112.0625</v>
      </c>
      <c r="AM3553">
        <v>13960.61328125</v>
      </c>
      <c r="AN3553">
        <v>25151.447265625</v>
      </c>
      <c r="AO3553" s="5" t="s">
        <v>3835</v>
      </c>
    </row>
    <row r="3554" spans="1:41" ht="15" x14ac:dyDescent="0.25">
      <c r="A3554">
        <v>2024</v>
      </c>
      <c r="B3554" s="5" t="s">
        <v>803</v>
      </c>
      <c r="C3554" s="5" t="s">
        <v>363</v>
      </c>
      <c r="D3554" s="5" t="s">
        <v>91</v>
      </c>
      <c r="E3554" s="5" t="s">
        <v>696</v>
      </c>
      <c r="F3554" s="5" t="s">
        <v>696</v>
      </c>
      <c r="G3554" s="5" t="s">
        <v>97</v>
      </c>
      <c r="H3554" s="5" t="s">
        <v>319</v>
      </c>
      <c r="I3554">
        <v>7548.9922612924074</v>
      </c>
      <c r="J3554">
        <v>19636.949467980881</v>
      </c>
      <c r="K3554">
        <v>1586</v>
      </c>
      <c r="L3554"/>
      <c r="M3554">
        <v>15257.991723385379</v>
      </c>
      <c r="N3554">
        <v>10165.053168756431</v>
      </c>
      <c r="O3554"/>
      <c r="P3554">
        <v>14402.67277005</v>
      </c>
      <c r="Q3554">
        <v>3258.339417037605</v>
      </c>
      <c r="R3554">
        <v>6607.777610356592</v>
      </c>
      <c r="S3554">
        <v>15220.478704004679</v>
      </c>
      <c r="T3554">
        <v>11570.569641550899</v>
      </c>
      <c r="U3554">
        <v>1762.7606773910361</v>
      </c>
      <c r="V3554">
        <v>2314</v>
      </c>
      <c r="W3554">
        <v>1968.3637783208001</v>
      </c>
      <c r="X3554">
        <v>11879.71276296758</v>
      </c>
      <c r="Y3554">
        <v>46907</v>
      </c>
      <c r="Z3554">
        <v>15920.379680371439</v>
      </c>
      <c r="AA3554">
        <v>235546.02340135651</v>
      </c>
      <c r="AB3554"/>
      <c r="AC3554">
        <v>10979.86887</v>
      </c>
      <c r="AD3554">
        <v>12581.97495728387</v>
      </c>
      <c r="AE3554">
        <v>12768.599633439941</v>
      </c>
      <c r="AF3554"/>
      <c r="AG3554"/>
      <c r="AH3554"/>
      <c r="AI3554">
        <v>4794.6139767680961</v>
      </c>
      <c r="AJ3554">
        <v>38431.155718109549</v>
      </c>
      <c r="AK3554">
        <v>1853.863799019173</v>
      </c>
      <c r="AL3554">
        <v>502963.15625</v>
      </c>
      <c r="AM3554">
        <v>426249.5625</v>
      </c>
      <c r="AN3554">
        <v>76713.5703125</v>
      </c>
      <c r="AO3554" s="5" t="s">
        <v>1518</v>
      </c>
    </row>
    <row r="3555" spans="1:41" ht="15" x14ac:dyDescent="0.25">
      <c r="A3555">
        <v>2024</v>
      </c>
      <c r="B3555" s="5" t="s">
        <v>803</v>
      </c>
      <c r="C3555" s="5" t="s">
        <v>363</v>
      </c>
      <c r="D3555" s="5" t="s">
        <v>91</v>
      </c>
      <c r="E3555" s="5" t="s">
        <v>403</v>
      </c>
      <c r="F3555" s="5" t="s">
        <v>403</v>
      </c>
      <c r="G3555" s="5" t="s">
        <v>97</v>
      </c>
      <c r="H3555" s="5" t="s">
        <v>319</v>
      </c>
      <c r="I3555">
        <v>7548.9922612924074</v>
      </c>
      <c r="J3555">
        <v>19636.949467980881</v>
      </c>
      <c r="K3555">
        <v>1004.0827058089679</v>
      </c>
      <c r="L3555">
        <v>2665.7403345358739</v>
      </c>
      <c r="M3555">
        <v>12852.44865876429</v>
      </c>
      <c r="N3555">
        <v>10193.245511970221</v>
      </c>
      <c r="O3555">
        <v>9078.7929999999997</v>
      </c>
      <c r="P3555">
        <v>14402.853999999999</v>
      </c>
      <c r="Q3555">
        <v>3258.339417037605</v>
      </c>
      <c r="R3555">
        <v>6607.777610356592</v>
      </c>
      <c r="S3555">
        <v>21054.77792283348</v>
      </c>
      <c r="T3555">
        <v>11570.569641550899</v>
      </c>
      <c r="U3555">
        <v>1762.7606773910361</v>
      </c>
      <c r="V3555">
        <v>6861</v>
      </c>
      <c r="W3555">
        <v>2367.2741985864732</v>
      </c>
      <c r="X3555">
        <v>12814.448557388891</v>
      </c>
      <c r="Y3555">
        <v>46907.027569999977</v>
      </c>
      <c r="Z3555">
        <v>15029.756049313481</v>
      </c>
      <c r="AA3555">
        <v>248479.23918257671</v>
      </c>
      <c r="AB3555">
        <v>1009</v>
      </c>
      <c r="AC3555">
        <v>11292.95521305</v>
      </c>
      <c r="AD3555">
        <v>14253.275074474201</v>
      </c>
      <c r="AE3555">
        <v>17769.190080331831</v>
      </c>
      <c r="AF3555">
        <v>33903.871224189803</v>
      </c>
      <c r="AG3555">
        <v>161032</v>
      </c>
      <c r="AH3555">
        <v>34429.114416221593</v>
      </c>
      <c r="AI3555">
        <v>3182.236068287496</v>
      </c>
      <c r="AJ3555">
        <v>38431.155718109549</v>
      </c>
      <c r="AK3555">
        <v>1853.863799019173</v>
      </c>
      <c r="AL3555">
        <v>771252.75</v>
      </c>
      <c r="AM3555">
        <v>645782.875</v>
      </c>
      <c r="AN3555">
        <v>125469.8828125</v>
      </c>
      <c r="AO3555" s="5" t="s">
        <v>1519</v>
      </c>
    </row>
    <row r="3556" spans="1:41" ht="15" x14ac:dyDescent="0.25">
      <c r="A3556">
        <v>2024</v>
      </c>
      <c r="B3556" s="5" t="s">
        <v>1807</v>
      </c>
      <c r="C3556" s="5" t="s">
        <v>363</v>
      </c>
      <c r="D3556" s="5" t="s">
        <v>91</v>
      </c>
      <c r="E3556" s="5" t="s">
        <v>403</v>
      </c>
      <c r="F3556" s="5" t="s">
        <v>403</v>
      </c>
      <c r="G3556" s="5" t="s">
        <v>97</v>
      </c>
      <c r="H3556" s="5" t="s">
        <v>319</v>
      </c>
      <c r="I3556">
        <v>6685.7220753064521</v>
      </c>
      <c r="J3556">
        <v>12321.2415</v>
      </c>
      <c r="K3556">
        <v>1209.8190696298129</v>
      </c>
      <c r="L3556">
        <v>3358.2523000000001</v>
      </c>
      <c r="M3556">
        <v>18782.589952679678</v>
      </c>
      <c r="N3556">
        <v>8646</v>
      </c>
      <c r="O3556">
        <v>10886.133</v>
      </c>
      <c r="P3556">
        <v>13252.3042632652</v>
      </c>
      <c r="Q3556">
        <v>3829.7687210204649</v>
      </c>
      <c r="R3556">
        <v>9863.2852888127127</v>
      </c>
      <c r="S3556">
        <v>24915.89754342032</v>
      </c>
      <c r="T3556">
        <v>13589.463851128519</v>
      </c>
      <c r="U3556">
        <v>1721.24402288397</v>
      </c>
      <c r="V3556">
        <v>8613</v>
      </c>
      <c r="W3556">
        <v>1516.41253156584</v>
      </c>
      <c r="X3556">
        <v>11922.74805465859</v>
      </c>
      <c r="Y3556">
        <v>53491</v>
      </c>
      <c r="Z3556">
        <v>15420.679</v>
      </c>
      <c r="AA3556">
        <v>184603.90698746571</v>
      </c>
      <c r="AB3556">
        <v>831</v>
      </c>
      <c r="AC3556">
        <v>10605.9</v>
      </c>
      <c r="AD3556">
        <v>24982.399597568448</v>
      </c>
      <c r="AE3556">
        <v>21123.470920919379</v>
      </c>
      <c r="AF3556">
        <v>32864.035880555239</v>
      </c>
      <c r="AG3556">
        <v>192208</v>
      </c>
      <c r="AH3556">
        <v>39365.026988911442</v>
      </c>
      <c r="AI3556">
        <v>4979.0408926985101</v>
      </c>
      <c r="AJ3556">
        <v>46057.537163297638</v>
      </c>
      <c r="AK3556">
        <v>3281.9131356601229</v>
      </c>
      <c r="AL3556">
        <v>780927.8125</v>
      </c>
      <c r="AM3556">
        <v>624665.375</v>
      </c>
      <c r="AN3556">
        <v>156262.4375</v>
      </c>
      <c r="AO3556" s="5" t="s">
        <v>3837</v>
      </c>
    </row>
    <row r="3557" spans="1:41" ht="15" x14ac:dyDescent="0.25">
      <c r="A3557">
        <v>2024</v>
      </c>
      <c r="B3557" s="5" t="s">
        <v>1808</v>
      </c>
      <c r="C3557" s="5" t="s">
        <v>363</v>
      </c>
      <c r="D3557" s="5" t="s">
        <v>91</v>
      </c>
      <c r="E3557" s="5" t="s">
        <v>403</v>
      </c>
      <c r="F3557" s="5" t="s">
        <v>403</v>
      </c>
      <c r="G3557" s="5" t="s">
        <v>97</v>
      </c>
      <c r="H3557" s="5" t="s">
        <v>319</v>
      </c>
      <c r="I3557">
        <v>6670.752595843338</v>
      </c>
      <c r="J3557">
        <v>13634.02</v>
      </c>
      <c r="K3557">
        <v>1223.424510181253</v>
      </c>
      <c r="L3557">
        <v>3654.0032000000001</v>
      </c>
      <c r="M3557">
        <v>20546.983625467481</v>
      </c>
      <c r="N3557">
        <v>9429.6923876452147</v>
      </c>
      <c r="O3557">
        <v>10769.437601600001</v>
      </c>
      <c r="P3557">
        <v>17071.98936489749</v>
      </c>
      <c r="Q3557">
        <v>3100.9807857360729</v>
      </c>
      <c r="R3557">
        <v>7289.8613248881047</v>
      </c>
      <c r="S3557">
        <v>19307.775840777329</v>
      </c>
      <c r="T3557">
        <v>11995.45630836011</v>
      </c>
      <c r="U3557">
        <v>1734.8291790748151</v>
      </c>
      <c r="V3557">
        <v>5751</v>
      </c>
      <c r="W3557">
        <v>1837.6094446352261</v>
      </c>
      <c r="X3557">
        <v>12998.58570213987</v>
      </c>
      <c r="Y3557">
        <v>51357.761339999997</v>
      </c>
      <c r="Z3557">
        <v>14728.52942838938</v>
      </c>
      <c r="AA3557">
        <v>178463.14942991451</v>
      </c>
      <c r="AB3557">
        <v>1000</v>
      </c>
      <c r="AC3557">
        <v>11814.1473838</v>
      </c>
      <c r="AD3557">
        <v>16885.722592916169</v>
      </c>
      <c r="AE3557">
        <v>20546.477800747121</v>
      </c>
      <c r="AF3557">
        <v>35387.164868322543</v>
      </c>
      <c r="AG3557">
        <v>168043.0404660202</v>
      </c>
      <c r="AH3557">
        <v>34181.679990179211</v>
      </c>
      <c r="AI3557">
        <v>3853.9720083934221</v>
      </c>
      <c r="AJ3557">
        <v>66157.271542179587</v>
      </c>
      <c r="AK3557">
        <v>2097.5451149790042</v>
      </c>
      <c r="AL3557">
        <v>751532.875</v>
      </c>
      <c r="AM3557">
        <v>614834.625</v>
      </c>
      <c r="AN3557">
        <v>136698.1875</v>
      </c>
      <c r="AO3557" s="5" t="s">
        <v>3836</v>
      </c>
    </row>
    <row r="3558" spans="1:41" ht="15" x14ac:dyDescent="0.25">
      <c r="A3558">
        <v>2024</v>
      </c>
      <c r="B3558" s="5" t="s">
        <v>1808</v>
      </c>
      <c r="C3558" s="5" t="s">
        <v>363</v>
      </c>
      <c r="D3558" s="5" t="s">
        <v>91</v>
      </c>
      <c r="E3558" s="5" t="s">
        <v>26</v>
      </c>
      <c r="F3558" s="5" t="s">
        <v>26</v>
      </c>
      <c r="G3558" s="5" t="s">
        <v>94</v>
      </c>
      <c r="H3558" s="5" t="s">
        <v>319</v>
      </c>
      <c r="I3558">
        <v>2475.1493284231938</v>
      </c>
      <c r="J3558">
        <v>4838.1998697551717</v>
      </c>
      <c r="K3558">
        <v>103.13122201763308</v>
      </c>
      <c r="L3558">
        <v>300.11185607131227</v>
      </c>
      <c r="M3558">
        <v>5656.5415240256343</v>
      </c>
      <c r="N3558">
        <v>165.00995522821293</v>
      </c>
      <c r="O3558">
        <v>114.47565643957272</v>
      </c>
      <c r="P3558">
        <v>3731.6526971239068</v>
      </c>
      <c r="Q3558">
        <v>226.10948418799552</v>
      </c>
      <c r="R3558">
        <v>283.43553747106097</v>
      </c>
      <c r="S3558">
        <v>7142.3527808311792</v>
      </c>
      <c r="T3558">
        <v>206.26244403526616</v>
      </c>
      <c r="U3558"/>
      <c r="V3558">
        <v>321.76941269501521</v>
      </c>
      <c r="W3558">
        <v>242.35837174143774</v>
      </c>
      <c r="X3558">
        <v>805.17198877725446</v>
      </c>
      <c r="Y3558">
        <v>11041.744285317885</v>
      </c>
      <c r="Z3558">
        <v>1344.4650192717727</v>
      </c>
      <c r="AA3558">
        <v>19366.889393305351</v>
      </c>
      <c r="AB3558"/>
      <c r="AC3558">
        <v>657.7399946618583</v>
      </c>
      <c r="AD3558">
        <v>3449.1217080341908</v>
      </c>
      <c r="AE3558">
        <v>1745.619690114861</v>
      </c>
      <c r="AF3558">
        <v>5006.5570968545171</v>
      </c>
      <c r="AG3558">
        <v>36445.604323585787</v>
      </c>
      <c r="AH3558">
        <v>7001.2926195764203</v>
      </c>
      <c r="AI3558">
        <v>2386.4564774880296</v>
      </c>
      <c r="AJ3558">
        <v>7653.6258139835945</v>
      </c>
      <c r="AK3558">
        <v>101.06859757728041</v>
      </c>
      <c r="AL3558">
        <v>122811.90625</v>
      </c>
      <c r="AM3558">
        <v>95603.6796875</v>
      </c>
      <c r="AN3558">
        <v>27208.234375</v>
      </c>
      <c r="AO3558" s="5" t="s">
        <v>3839</v>
      </c>
    </row>
    <row r="3559" spans="1:41" ht="15" x14ac:dyDescent="0.25">
      <c r="A3559">
        <v>2024</v>
      </c>
      <c r="B3559" s="5" t="s">
        <v>803</v>
      </c>
      <c r="C3559" s="5" t="s">
        <v>363</v>
      </c>
      <c r="D3559" s="5" t="s">
        <v>91</v>
      </c>
      <c r="E3559" s="5" t="s">
        <v>26</v>
      </c>
      <c r="F3559" s="5" t="s">
        <v>26</v>
      </c>
      <c r="G3559" s="5" t="s">
        <v>94</v>
      </c>
      <c r="H3559" s="5" t="s">
        <v>319</v>
      </c>
      <c r="I3559">
        <v>2300</v>
      </c>
      <c r="J3559">
        <v>5500.0000000000009</v>
      </c>
      <c r="K3559">
        <v>100</v>
      </c>
      <c r="L3559">
        <v>300</v>
      </c>
      <c r="M3559">
        <v>4000</v>
      </c>
      <c r="N3559">
        <v>112</v>
      </c>
      <c r="O3559">
        <v>95</v>
      </c>
      <c r="P3559">
        <v>2780</v>
      </c>
      <c r="Q3559">
        <v>269.8091693673407</v>
      </c>
      <c r="R3559">
        <v>274.83</v>
      </c>
      <c r="S3559">
        <v>6765.1518031799997</v>
      </c>
      <c r="T3559">
        <v>400</v>
      </c>
      <c r="U3559">
        <v>0</v>
      </c>
      <c r="V3559">
        <v>312</v>
      </c>
      <c r="W3559">
        <v>235</v>
      </c>
      <c r="X3559">
        <v>780.72573273648254</v>
      </c>
      <c r="Y3559">
        <v>11878.5</v>
      </c>
      <c r="Z3559">
        <v>2483.6808000000001</v>
      </c>
      <c r="AA3559">
        <v>23080.206384576319</v>
      </c>
      <c r="AB3559">
        <v>115</v>
      </c>
      <c r="AC3559">
        <v>647.33656999999994</v>
      </c>
      <c r="AD3559">
        <v>3454.6110764</v>
      </c>
      <c r="AE3559">
        <v>1468.4359999999999</v>
      </c>
      <c r="AF3559">
        <v>7562.6371646415519</v>
      </c>
      <c r="AG3559">
        <v>36732</v>
      </c>
      <c r="AH3559">
        <v>8616.4202554227722</v>
      </c>
      <c r="AI3559">
        <v>2314</v>
      </c>
      <c r="AJ3559">
        <v>8986</v>
      </c>
      <c r="AK3559">
        <v>98</v>
      </c>
      <c r="AL3559">
        <v>131661.34375</v>
      </c>
      <c r="AM3559">
        <v>104687.4375</v>
      </c>
      <c r="AN3559">
        <v>26973.908203125</v>
      </c>
      <c r="AO3559" s="5" t="s">
        <v>1520</v>
      </c>
    </row>
    <row r="3560" spans="1:41" ht="15" x14ac:dyDescent="0.25">
      <c r="A3560">
        <v>2024</v>
      </c>
      <c r="B3560" s="5" t="s">
        <v>1807</v>
      </c>
      <c r="C3560" s="5" t="s">
        <v>363</v>
      </c>
      <c r="D3560" s="5" t="s">
        <v>91</v>
      </c>
      <c r="E3560" s="5" t="s">
        <v>26</v>
      </c>
      <c r="F3560" s="5" t="s">
        <v>26</v>
      </c>
      <c r="G3560" s="5" t="s">
        <v>94</v>
      </c>
      <c r="H3560" s="5" t="s">
        <v>319</v>
      </c>
      <c r="I3560">
        <v>3013.9754347629173</v>
      </c>
      <c r="J3560">
        <v>4268.488884694938</v>
      </c>
      <c r="K3560">
        <v>105.75352402676903</v>
      </c>
      <c r="L3560">
        <v>338.41127688566093</v>
      </c>
      <c r="M3560">
        <v>10812.111495235051</v>
      </c>
      <c r="N3560">
        <v>112.09873546837517</v>
      </c>
      <c r="O3560">
        <v>99.408312585162889</v>
      </c>
      <c r="P3560">
        <v>2368.8789381996262</v>
      </c>
      <c r="Q3560">
        <v>211.17704418181253</v>
      </c>
      <c r="R3560">
        <v>410.53581479306155</v>
      </c>
      <c r="S3560">
        <v>6438.43573159473</v>
      </c>
      <c r="T3560">
        <v>317.2605720803071</v>
      </c>
      <c r="U3560"/>
      <c r="V3560">
        <v>960.24199816306282</v>
      </c>
      <c r="W3560">
        <v>248.52078146290722</v>
      </c>
      <c r="X3560">
        <v>361.67705217155009</v>
      </c>
      <c r="Y3560">
        <v>10998.36649878398</v>
      </c>
      <c r="Z3560">
        <v>1057.5352402676904</v>
      </c>
      <c r="AA3560">
        <v>19546.128748152616</v>
      </c>
      <c r="AB3560"/>
      <c r="AC3560">
        <v>785.74868351889393</v>
      </c>
      <c r="AD3560">
        <v>2925.1274047032575</v>
      </c>
      <c r="AE3560">
        <v>1586.3028604015356</v>
      </c>
      <c r="AF3560">
        <v>5794.4307553158296</v>
      </c>
      <c r="AG3560">
        <v>37228.413063143504</v>
      </c>
      <c r="AH3560">
        <v>6979.7325857667565</v>
      </c>
      <c r="AI3560">
        <v>2318.1172466667772</v>
      </c>
      <c r="AJ3560">
        <v>7635.6050590901186</v>
      </c>
      <c r="AK3560">
        <v>160.30030165593078</v>
      </c>
      <c r="AL3560">
        <v>127082.78125</v>
      </c>
      <c r="AM3560">
        <v>96316.3359375</v>
      </c>
      <c r="AN3560">
        <v>30766.4453125</v>
      </c>
      <c r="AO3560" s="5" t="s">
        <v>3838</v>
      </c>
    </row>
    <row r="3561" spans="1:41" ht="15" x14ac:dyDescent="0.25">
      <c r="A3561">
        <v>2024</v>
      </c>
      <c r="B3561" s="5" t="s">
        <v>1807</v>
      </c>
      <c r="C3561" s="5" t="s">
        <v>363</v>
      </c>
      <c r="D3561" s="5" t="s">
        <v>91</v>
      </c>
      <c r="E3561" s="5" t="s">
        <v>26</v>
      </c>
      <c r="F3561" s="5" t="s">
        <v>26</v>
      </c>
      <c r="G3561" s="5" t="s">
        <v>97</v>
      </c>
      <c r="H3561" s="5" t="s">
        <v>319</v>
      </c>
      <c r="I3561">
        <v>2907</v>
      </c>
      <c r="J3561">
        <v>5061.84</v>
      </c>
      <c r="K3561">
        <v>126.0112653444</v>
      </c>
      <c r="L3561">
        <v>396.19200000000001</v>
      </c>
      <c r="M3561">
        <v>12524.25080256456</v>
      </c>
      <c r="N3561">
        <v>134</v>
      </c>
      <c r="O3561">
        <v>124</v>
      </c>
      <c r="P3561">
        <v>2776.303209291842</v>
      </c>
      <c r="Q3561">
        <v>238.43935641266989</v>
      </c>
      <c r="R3561">
        <v>504.65059723200318</v>
      </c>
      <c r="S3561">
        <v>8810.5584517374336</v>
      </c>
      <c r="T3561">
        <v>412.43836201514819</v>
      </c>
      <c r="U3561"/>
      <c r="V3561">
        <v>1107</v>
      </c>
      <c r="W3561">
        <v>280.84675362624318</v>
      </c>
      <c r="X3561">
        <v>458.62777411597961</v>
      </c>
      <c r="Y3561">
        <v>13912</v>
      </c>
      <c r="Z3561">
        <v>1447</v>
      </c>
      <c r="AA3561">
        <v>23010.684265352658</v>
      </c>
      <c r="AB3561">
        <v>136</v>
      </c>
      <c r="AC3561">
        <v>941.9</v>
      </c>
      <c r="AD3561">
        <v>4020.240203812652</v>
      </c>
      <c r="AE3561">
        <v>1792.6388529334661</v>
      </c>
      <c r="AF3561">
        <v>6783.8655234566259</v>
      </c>
      <c r="AG3561">
        <v>45536</v>
      </c>
      <c r="AH3561">
        <v>9420.9277922094388</v>
      </c>
      <c r="AI3561">
        <v>2619.6429104201061</v>
      </c>
      <c r="AJ3561">
        <v>10306.194833052439</v>
      </c>
      <c r="AK3561">
        <v>225.2610506270388</v>
      </c>
      <c r="AL3561">
        <v>156014.515625</v>
      </c>
      <c r="AM3561">
        <v>116855.7109375</v>
      </c>
      <c r="AN3561">
        <v>39158.80859375</v>
      </c>
      <c r="AO3561" s="5" t="s">
        <v>3840</v>
      </c>
    </row>
    <row r="3562" spans="1:41" ht="15" x14ac:dyDescent="0.25">
      <c r="A3562">
        <v>2024</v>
      </c>
      <c r="B3562" s="5" t="s">
        <v>1808</v>
      </c>
      <c r="C3562" s="5" t="s">
        <v>363</v>
      </c>
      <c r="D3562" s="5" t="s">
        <v>91</v>
      </c>
      <c r="E3562" s="5" t="s">
        <v>26</v>
      </c>
      <c r="F3562" s="5" t="s">
        <v>26</v>
      </c>
      <c r="G3562" s="5" t="s">
        <v>97</v>
      </c>
      <c r="H3562" s="5" t="s">
        <v>319</v>
      </c>
      <c r="I3562">
        <v>2868.2221646935459</v>
      </c>
      <c r="J3562">
        <v>5502</v>
      </c>
      <c r="K3562">
        <v>122.9378198481951</v>
      </c>
      <c r="L3562">
        <v>352.45920000000001</v>
      </c>
      <c r="M3562">
        <v>6581.7603011338224</v>
      </c>
      <c r="N3562">
        <v>189.47428059934069</v>
      </c>
      <c r="O3562">
        <v>111</v>
      </c>
      <c r="P3562">
        <v>4324.2679760448127</v>
      </c>
      <c r="Q3562">
        <v>253.6330058821342</v>
      </c>
      <c r="R3562">
        <v>337.02568319162572</v>
      </c>
      <c r="S3562">
        <v>8170.0208568858588</v>
      </c>
      <c r="T3562">
        <v>225.2985173190612</v>
      </c>
      <c r="U3562"/>
      <c r="V3562">
        <v>369</v>
      </c>
      <c r="W3562">
        <v>276.96331003369937</v>
      </c>
      <c r="X3562">
        <v>914.74462875056736</v>
      </c>
      <c r="Y3562">
        <v>13087.58778</v>
      </c>
      <c r="Z3562">
        <v>1505.0133892331839</v>
      </c>
      <c r="AA3562">
        <v>22506.002407214281</v>
      </c>
      <c r="AB3562">
        <v>136</v>
      </c>
      <c r="AC3562">
        <v>749.72733000000005</v>
      </c>
      <c r="AD3562">
        <v>3939.5585524463199</v>
      </c>
      <c r="AE3562">
        <v>1998.994056130475</v>
      </c>
      <c r="AF3562">
        <v>5801.6370443192427</v>
      </c>
      <c r="AG3562">
        <v>44779.386343293132</v>
      </c>
      <c r="AH3562">
        <v>8293.8832127868918</v>
      </c>
      <c r="AI3562">
        <v>2711.2198076392428</v>
      </c>
      <c r="AJ3562">
        <v>8898.0246933067974</v>
      </c>
      <c r="AK3562">
        <v>129.04728562241351</v>
      </c>
      <c r="AL3562">
        <v>145134.890625</v>
      </c>
      <c r="AM3562">
        <v>113522.453125</v>
      </c>
      <c r="AN3562">
        <v>31612.43359375</v>
      </c>
      <c r="AO3562" s="5" t="s">
        <v>3841</v>
      </c>
    </row>
    <row r="3563" spans="1:41" ht="15" x14ac:dyDescent="0.25">
      <c r="A3563">
        <v>2024</v>
      </c>
      <c r="B3563" s="5" t="s">
        <v>803</v>
      </c>
      <c r="C3563" s="5" t="s">
        <v>363</v>
      </c>
      <c r="D3563" s="5" t="s">
        <v>91</v>
      </c>
      <c r="E3563" s="5" t="s">
        <v>26</v>
      </c>
      <c r="F3563" s="5" t="s">
        <v>26</v>
      </c>
      <c r="G3563" s="5" t="s">
        <v>97</v>
      </c>
      <c r="H3563" s="5" t="s">
        <v>319</v>
      </c>
      <c r="I3563">
        <v>2590.9329491692029</v>
      </c>
      <c r="J3563">
        <v>6450.4443666845327</v>
      </c>
      <c r="K3563">
        <v>112.1880118222311</v>
      </c>
      <c r="L3563">
        <v>349.77478579920592</v>
      </c>
      <c r="M3563">
        <v>4594.7426705971193</v>
      </c>
      <c r="N3563">
        <v>128.69388990425711</v>
      </c>
      <c r="O3563">
        <v>95</v>
      </c>
      <c r="P3563">
        <v>3292</v>
      </c>
      <c r="Q3563">
        <v>308.39188058687029</v>
      </c>
      <c r="R3563">
        <v>313.30956368998488</v>
      </c>
      <c r="S3563">
        <v>7619.6880777287179</v>
      </c>
      <c r="T3563">
        <v>424.60806024040011</v>
      </c>
      <c r="U3563">
        <v>0</v>
      </c>
      <c r="V3563">
        <v>362</v>
      </c>
      <c r="W3563">
        <v>271.79912662777173</v>
      </c>
      <c r="X3563">
        <v>914.74462875056736</v>
      </c>
      <c r="Y3563">
        <v>13744.84287</v>
      </c>
      <c r="Z3563">
        <v>2861.3623560246929</v>
      </c>
      <c r="AA3563">
        <v>27940.772733277241</v>
      </c>
      <c r="AB3563">
        <v>115</v>
      </c>
      <c r="AC3563">
        <v>749.65197000000001</v>
      </c>
      <c r="AD3563">
        <v>3979.9373932096692</v>
      </c>
      <c r="AE3563">
        <v>1686.7713870602381</v>
      </c>
      <c r="AF3563">
        <v>8817.3993144653759</v>
      </c>
      <c r="AG3563">
        <v>43564</v>
      </c>
      <c r="AH3563">
        <v>10295.16725214392</v>
      </c>
      <c r="AI3563">
        <v>2658.0586349404339</v>
      </c>
      <c r="AJ3563">
        <v>10528.53119768636</v>
      </c>
      <c r="AK3563">
        <v>112.5711954296294</v>
      </c>
      <c r="AL3563">
        <v>154882.40625</v>
      </c>
      <c r="AM3563">
        <v>123688.8828125</v>
      </c>
      <c r="AN3563">
        <v>31193.50390625</v>
      </c>
      <c r="AO3563" s="5" t="s">
        <v>1521</v>
      </c>
    </row>
    <row r="3564" spans="1:41" ht="15" x14ac:dyDescent="0.25">
      <c r="A3564">
        <v>2024</v>
      </c>
      <c r="B3564" s="5" t="s">
        <v>803</v>
      </c>
      <c r="C3564" s="5" t="s">
        <v>363</v>
      </c>
      <c r="D3564" s="5" t="s">
        <v>91</v>
      </c>
      <c r="E3564" s="5" t="s">
        <v>406</v>
      </c>
      <c r="F3564" s="5" t="s">
        <v>406</v>
      </c>
      <c r="G3564" s="5" t="s">
        <v>97</v>
      </c>
      <c r="H3564" s="5" t="s">
        <v>319</v>
      </c>
      <c r="I3564">
        <v>0</v>
      </c>
      <c r="J3564"/>
      <c r="K3564"/>
      <c r="L3564">
        <v>0</v>
      </c>
      <c r="M3564">
        <v>152.57991723385379</v>
      </c>
      <c r="N3564">
        <v>0</v>
      </c>
      <c r="O3564">
        <v>618.13300000000004</v>
      </c>
      <c r="P3564">
        <v>0</v>
      </c>
      <c r="Q3564">
        <v>8</v>
      </c>
      <c r="R3564">
        <v>81.755838145628815</v>
      </c>
      <c r="S3564">
        <v>0</v>
      </c>
      <c r="T3564">
        <v>0</v>
      </c>
      <c r="U3564"/>
      <c r="V3564">
        <v>0</v>
      </c>
      <c r="W3564">
        <v>293.29323287990161</v>
      </c>
      <c r="X3564"/>
      <c r="Y3564">
        <v>0</v>
      </c>
      <c r="Z3564"/>
      <c r="AA3564">
        <v>5074.6273300738176</v>
      </c>
      <c r="AB3564"/>
      <c r="AC3564">
        <v>164.69803304999999</v>
      </c>
      <c r="AD3564"/>
      <c r="AE3564">
        <v>1433.2767004540469</v>
      </c>
      <c r="AF3564">
        <v>300.39541359013862</v>
      </c>
      <c r="AG3564">
        <v>3954</v>
      </c>
      <c r="AH3564">
        <v>274.90094716981127</v>
      </c>
      <c r="AI3564"/>
      <c r="AJ3564">
        <v>312.500597394343</v>
      </c>
      <c r="AK3564"/>
      <c r="AL3564">
        <v>12668.162109375</v>
      </c>
      <c r="AM3564">
        <v>11329.2548828125</v>
      </c>
      <c r="AN3564">
        <v>1338.9071044921875</v>
      </c>
      <c r="AO3564" s="5" t="s">
        <v>1522</v>
      </c>
    </row>
    <row r="3565" spans="1:41" ht="15" x14ac:dyDescent="0.25">
      <c r="A3565">
        <v>2024</v>
      </c>
      <c r="B3565" s="5" t="s">
        <v>1808</v>
      </c>
      <c r="C3565" s="5" t="s">
        <v>363</v>
      </c>
      <c r="D3565" s="5" t="s">
        <v>91</v>
      </c>
      <c r="E3565" s="5" t="s">
        <v>406</v>
      </c>
      <c r="F3565" s="5" t="s">
        <v>406</v>
      </c>
      <c r="G3565" s="5" t="s">
        <v>97</v>
      </c>
      <c r="H3565" s="5" t="s">
        <v>319</v>
      </c>
      <c r="I3565">
        <v>0</v>
      </c>
      <c r="J3565"/>
      <c r="K3565"/>
      <c r="L3565">
        <v>0</v>
      </c>
      <c r="M3565">
        <v>241.51447760877451</v>
      </c>
      <c r="N3565">
        <v>0</v>
      </c>
      <c r="O3565">
        <v>618.13300000000004</v>
      </c>
      <c r="P3565">
        <v>0</v>
      </c>
      <c r="Q3565">
        <v>0</v>
      </c>
      <c r="R3565">
        <v>89.922978321715505</v>
      </c>
      <c r="S3565">
        <v>0</v>
      </c>
      <c r="T3565">
        <v>0</v>
      </c>
      <c r="U3565"/>
      <c r="V3565">
        <v>0</v>
      </c>
      <c r="W3565">
        <v>228.43462384668831</v>
      </c>
      <c r="X3565">
        <v>155.3110367035928</v>
      </c>
      <c r="Y3565">
        <v>0</v>
      </c>
      <c r="Z3565">
        <v>0</v>
      </c>
      <c r="AA3565">
        <v>3162.5870130966741</v>
      </c>
      <c r="AB3565">
        <v>0</v>
      </c>
      <c r="AC3565">
        <v>217.07519379999999</v>
      </c>
      <c r="AD3565"/>
      <c r="AE3565">
        <v>255.48114308376751</v>
      </c>
      <c r="AF3565">
        <v>272.32263977241911</v>
      </c>
      <c r="AG3565">
        <v>5067.5168692498291</v>
      </c>
      <c r="AH3565">
        <v>1009.4102284232021</v>
      </c>
      <c r="AI3565">
        <v>0</v>
      </c>
      <c r="AJ3565">
        <v>1350.9700466690499</v>
      </c>
      <c r="AK3565"/>
      <c r="AL3565">
        <v>12668.6787109375</v>
      </c>
      <c r="AM3565">
        <v>10415.8759765625</v>
      </c>
      <c r="AN3565">
        <v>2252.80322265625</v>
      </c>
      <c r="AO3565" s="5" t="s">
        <v>3842</v>
      </c>
    </row>
    <row r="3566" spans="1:41" ht="15" x14ac:dyDescent="0.25">
      <c r="A3566">
        <v>2024</v>
      </c>
      <c r="B3566" s="5" t="s">
        <v>1807</v>
      </c>
      <c r="C3566" s="5" t="s">
        <v>363</v>
      </c>
      <c r="D3566" s="5" t="s">
        <v>91</v>
      </c>
      <c r="E3566" s="5" t="s">
        <v>406</v>
      </c>
      <c r="F3566" s="5" t="s">
        <v>406</v>
      </c>
      <c r="G3566" s="5" t="s">
        <v>97</v>
      </c>
      <c r="H3566" s="5" t="s">
        <v>319</v>
      </c>
      <c r="I3566">
        <v>0</v>
      </c>
      <c r="J3566"/>
      <c r="K3566"/>
      <c r="L3566">
        <v>0</v>
      </c>
      <c r="M3566">
        <v>240.83084297843209</v>
      </c>
      <c r="N3566">
        <v>123</v>
      </c>
      <c r="O3566">
        <v>618.13300000000004</v>
      </c>
      <c r="P3566">
        <v>0</v>
      </c>
      <c r="Q3566">
        <v>261.71390121372912</v>
      </c>
      <c r="R3566">
        <v>119.1533667315726</v>
      </c>
      <c r="S3566">
        <v>0</v>
      </c>
      <c r="T3566">
        <v>0</v>
      </c>
      <c r="U3566"/>
      <c r="V3566">
        <v>0</v>
      </c>
      <c r="W3566">
        <v>239.09499964885401</v>
      </c>
      <c r="X3566">
        <v>126.7342526849264</v>
      </c>
      <c r="Y3566">
        <v>0</v>
      </c>
      <c r="Z3566"/>
      <c r="AA3566">
        <v>6417.5275693631293</v>
      </c>
      <c r="AB3566">
        <v>0</v>
      </c>
      <c r="AC3566">
        <v>185.9</v>
      </c>
      <c r="AD3566">
        <v>1053.63629691754</v>
      </c>
      <c r="AE3566"/>
      <c r="AF3566">
        <v>258.74682441108951</v>
      </c>
      <c r="AG3566">
        <v>5357</v>
      </c>
      <c r="AH3566">
        <v>0</v>
      </c>
      <c r="AI3566">
        <v>0</v>
      </c>
      <c r="AJ3566">
        <v>459.83178128070819</v>
      </c>
      <c r="AK3566"/>
      <c r="AL3566">
        <v>15461.3037109375</v>
      </c>
      <c r="AM3566">
        <v>13182.873046875</v>
      </c>
      <c r="AN3566">
        <v>2278.429443359375</v>
      </c>
      <c r="AO3566" s="5" t="s">
        <v>3843</v>
      </c>
    </row>
    <row r="3567" spans="1:41" ht="15" x14ac:dyDescent="0.25">
      <c r="A3567">
        <v>2024</v>
      </c>
      <c r="B3567" s="5" t="s">
        <v>1807</v>
      </c>
      <c r="C3567" s="5" t="s">
        <v>363</v>
      </c>
      <c r="D3567" s="5" t="s">
        <v>91</v>
      </c>
      <c r="E3567" s="5" t="s">
        <v>409</v>
      </c>
      <c r="F3567" s="5" t="s">
        <v>410</v>
      </c>
      <c r="G3567" s="5" t="s">
        <v>94</v>
      </c>
      <c r="H3567" s="5" t="s">
        <v>319</v>
      </c>
      <c r="I3567">
        <v>0</v>
      </c>
      <c r="J3567"/>
      <c r="K3567"/>
      <c r="L3567"/>
      <c r="M3567"/>
      <c r="N3567">
        <v>0</v>
      </c>
      <c r="O3567"/>
      <c r="P3567"/>
      <c r="Q3567">
        <v>0</v>
      </c>
      <c r="R3567"/>
      <c r="S3567">
        <v>0</v>
      </c>
      <c r="T3567"/>
      <c r="U3567"/>
      <c r="V3567">
        <v>0</v>
      </c>
      <c r="W3567">
        <v>0</v>
      </c>
      <c r="X3567">
        <v>0</v>
      </c>
      <c r="Y3567"/>
      <c r="Z3567"/>
      <c r="AA3567">
        <v>740.27466818738321</v>
      </c>
      <c r="AB3567"/>
      <c r="AC3567"/>
      <c r="AD3567"/>
      <c r="AE3567"/>
      <c r="AF3567">
        <v>0</v>
      </c>
      <c r="AG3567">
        <v>9933.428511834416</v>
      </c>
      <c r="AH3567">
        <v>356.74188771696754</v>
      </c>
      <c r="AI3567"/>
      <c r="AJ3567">
        <v>0</v>
      </c>
      <c r="AK3567"/>
      <c r="AL3567">
        <v>11030.4453125</v>
      </c>
      <c r="AM3567">
        <v>10673.703125</v>
      </c>
      <c r="AN3567">
        <v>356.74188232421875</v>
      </c>
      <c r="AO3567" s="5" t="s">
        <v>3845</v>
      </c>
    </row>
    <row r="3568" spans="1:41" ht="15" x14ac:dyDescent="0.25">
      <c r="A3568">
        <v>2024</v>
      </c>
      <c r="B3568" s="5" t="s">
        <v>803</v>
      </c>
      <c r="C3568" s="5" t="s">
        <v>363</v>
      </c>
      <c r="D3568" s="5" t="s">
        <v>91</v>
      </c>
      <c r="E3568" s="5" t="s">
        <v>409</v>
      </c>
      <c r="F3568" s="5" t="s">
        <v>410</v>
      </c>
      <c r="G3568" s="5" t="s">
        <v>94</v>
      </c>
      <c r="H3568" s="5" t="s">
        <v>319</v>
      </c>
      <c r="I3568">
        <v>0</v>
      </c>
      <c r="J3568"/>
      <c r="K3568"/>
      <c r="L3568"/>
      <c r="M3568"/>
      <c r="N3568">
        <v>0</v>
      </c>
      <c r="O3568"/>
      <c r="P3568">
        <v>0</v>
      </c>
      <c r="Q3568">
        <v>0</v>
      </c>
      <c r="R3568"/>
      <c r="S3568">
        <v>0</v>
      </c>
      <c r="T3568"/>
      <c r="U3568"/>
      <c r="V3568">
        <v>0</v>
      </c>
      <c r="W3568"/>
      <c r="X3568">
        <v>0</v>
      </c>
      <c r="Y3568">
        <v>0</v>
      </c>
      <c r="Z3568"/>
      <c r="AA3568"/>
      <c r="AB3568">
        <v>0</v>
      </c>
      <c r="AC3568">
        <v>0</v>
      </c>
      <c r="AD3568"/>
      <c r="AE3568"/>
      <c r="AF3568">
        <v>0</v>
      </c>
      <c r="AG3568"/>
      <c r="AH3568">
        <v>341.74947246166101</v>
      </c>
      <c r="AI3568"/>
      <c r="AJ3568"/>
      <c r="AK3568"/>
      <c r="AL3568">
        <v>341.74948120117187</v>
      </c>
      <c r="AM3568">
        <v>0</v>
      </c>
      <c r="AN3568">
        <v>341.74948120117187</v>
      </c>
      <c r="AO3568" s="5" t="s">
        <v>1523</v>
      </c>
    </row>
    <row r="3569" spans="1:41" ht="15" x14ac:dyDescent="0.25">
      <c r="A3569">
        <v>2024</v>
      </c>
      <c r="B3569" s="5" t="s">
        <v>1808</v>
      </c>
      <c r="C3569" s="5" t="s">
        <v>363</v>
      </c>
      <c r="D3569" s="5" t="s">
        <v>91</v>
      </c>
      <c r="E3569" s="5" t="s">
        <v>409</v>
      </c>
      <c r="F3569" s="5" t="s">
        <v>410</v>
      </c>
      <c r="G3569" s="5" t="s">
        <v>94</v>
      </c>
      <c r="H3569" s="5" t="s">
        <v>319</v>
      </c>
      <c r="I3569">
        <v>0</v>
      </c>
      <c r="J3569"/>
      <c r="K3569"/>
      <c r="L3569"/>
      <c r="M3569"/>
      <c r="N3569"/>
      <c r="O3569"/>
      <c r="P3569">
        <v>0</v>
      </c>
      <c r="Q3569">
        <v>0</v>
      </c>
      <c r="R3569"/>
      <c r="S3569">
        <v>0</v>
      </c>
      <c r="T3569"/>
      <c r="U3569"/>
      <c r="V3569">
        <v>0</v>
      </c>
      <c r="W3569">
        <v>0</v>
      </c>
      <c r="X3569"/>
      <c r="Y3569">
        <v>0</v>
      </c>
      <c r="Z3569">
        <v>0</v>
      </c>
      <c r="AA3569">
        <v>721.91855412343159</v>
      </c>
      <c r="AB3569"/>
      <c r="AC3569"/>
      <c r="AD3569"/>
      <c r="AE3569"/>
      <c r="AF3569">
        <v>0</v>
      </c>
      <c r="AG3569"/>
      <c r="AH3569">
        <v>357.49024436322026</v>
      </c>
      <c r="AI3569">
        <v>0</v>
      </c>
      <c r="AJ3569">
        <v>0</v>
      </c>
      <c r="AK3569"/>
      <c r="AL3569">
        <v>1079.4088134765625</v>
      </c>
      <c r="AM3569">
        <v>721.9185791015625</v>
      </c>
      <c r="AN3569">
        <v>357.490234375</v>
      </c>
      <c r="AO3569" s="5" t="s">
        <v>3844</v>
      </c>
    </row>
    <row r="3570" spans="1:41" ht="15" x14ac:dyDescent="0.25">
      <c r="A3570">
        <v>2024</v>
      </c>
      <c r="B3570" s="5" t="s">
        <v>1808</v>
      </c>
      <c r="C3570" s="5" t="s">
        <v>363</v>
      </c>
      <c r="D3570" s="5" t="s">
        <v>91</v>
      </c>
      <c r="E3570" s="5" t="s">
        <v>409</v>
      </c>
      <c r="F3570" s="5" t="s">
        <v>411</v>
      </c>
      <c r="G3570" s="5" t="s">
        <v>94</v>
      </c>
      <c r="H3570" s="5" t="s">
        <v>319</v>
      </c>
      <c r="I3570">
        <v>0</v>
      </c>
      <c r="J3570"/>
      <c r="K3570">
        <v>82.504977614106465</v>
      </c>
      <c r="L3570">
        <v>309.39366605289922</v>
      </c>
      <c r="M3570">
        <v>1136.3771526067944</v>
      </c>
      <c r="N3570">
        <v>170.16651632909458</v>
      </c>
      <c r="O3570"/>
      <c r="P3570">
        <v>2858.2972879020035</v>
      </c>
      <c r="Q3570">
        <v>0</v>
      </c>
      <c r="R3570"/>
      <c r="S3570">
        <v>464.09049907934883</v>
      </c>
      <c r="T3570"/>
      <c r="U3570"/>
      <c r="V3570">
        <v>928.18099815869766</v>
      </c>
      <c r="W3570">
        <v>0</v>
      </c>
      <c r="X3570"/>
      <c r="Y3570">
        <v>1392.2714972380465</v>
      </c>
      <c r="Z3570">
        <v>143.01412819629215</v>
      </c>
      <c r="AA3570">
        <v>309.39366605289922</v>
      </c>
      <c r="AB3570"/>
      <c r="AC3570"/>
      <c r="AD3570"/>
      <c r="AE3570"/>
      <c r="AF3570">
        <v>1601.8705825494146</v>
      </c>
      <c r="AG3570">
        <v>8112.6550475522872</v>
      </c>
      <c r="AH3570">
        <v>1031.3122201763308</v>
      </c>
      <c r="AI3570">
        <v>201.10588293438451</v>
      </c>
      <c r="AJ3570">
        <v>0</v>
      </c>
      <c r="AK3570">
        <v>0</v>
      </c>
      <c r="AL3570">
        <v>18740.6328125</v>
      </c>
      <c r="AM3570">
        <v>15825.2431640625</v>
      </c>
      <c r="AN3570">
        <v>2915.390625</v>
      </c>
      <c r="AO3570" s="5" t="s">
        <v>3846</v>
      </c>
    </row>
    <row r="3571" spans="1:41" ht="15" x14ac:dyDescent="0.25">
      <c r="A3571">
        <v>2024</v>
      </c>
      <c r="B3571" s="5" t="s">
        <v>1807</v>
      </c>
      <c r="C3571" s="5" t="s">
        <v>363</v>
      </c>
      <c r="D3571" s="5" t="s">
        <v>91</v>
      </c>
      <c r="E3571" s="5" t="s">
        <v>409</v>
      </c>
      <c r="F3571" s="5" t="s">
        <v>411</v>
      </c>
      <c r="G3571" s="5" t="s">
        <v>94</v>
      </c>
      <c r="H3571" s="5" t="s">
        <v>319</v>
      </c>
      <c r="I3571">
        <v>0</v>
      </c>
      <c r="J3571"/>
      <c r="K3571">
        <v>84.602819221415231</v>
      </c>
      <c r="L3571"/>
      <c r="M3571">
        <v>1056.8742807425231</v>
      </c>
      <c r="N3571">
        <v>166.03303272202737</v>
      </c>
      <c r="O3571"/>
      <c r="P3571">
        <v>2107.6677338535069</v>
      </c>
      <c r="Q3571">
        <v>0</v>
      </c>
      <c r="R3571">
        <v>1042.3945859741623</v>
      </c>
      <c r="S3571">
        <v>475.89085812046062</v>
      </c>
      <c r="T3571"/>
      <c r="U3571"/>
      <c r="V3571">
        <v>951.78171624092124</v>
      </c>
      <c r="W3571">
        <v>0</v>
      </c>
      <c r="X3571">
        <v>0</v>
      </c>
      <c r="Y3571">
        <v>793.15143020076778</v>
      </c>
      <c r="Z3571"/>
      <c r="AA3571">
        <v>317.2605720803071</v>
      </c>
      <c r="AB3571"/>
      <c r="AC3571"/>
      <c r="AD3571">
        <v>290.82219107361482</v>
      </c>
      <c r="AE3571"/>
      <c r="AF3571">
        <v>1625.8730101457372</v>
      </c>
      <c r="AG3571">
        <v>14200.583206314546</v>
      </c>
      <c r="AH3571">
        <v>1057.5352402676904</v>
      </c>
      <c r="AI3571">
        <v>206.2193718521996</v>
      </c>
      <c r="AJ3571">
        <v>0</v>
      </c>
      <c r="AK3571">
        <v>0</v>
      </c>
      <c r="AL3571">
        <v>24376.689453125</v>
      </c>
      <c r="AM3571">
        <v>21204.74609375</v>
      </c>
      <c r="AN3571">
        <v>3171.94482421875</v>
      </c>
      <c r="AO3571" s="5" t="s">
        <v>3847</v>
      </c>
    </row>
    <row r="3572" spans="1:41" ht="15" x14ac:dyDescent="0.25">
      <c r="A3572">
        <v>2024</v>
      </c>
      <c r="B3572" s="5" t="s">
        <v>803</v>
      </c>
      <c r="C3572" s="5" t="s">
        <v>363</v>
      </c>
      <c r="D3572" s="5" t="s">
        <v>91</v>
      </c>
      <c r="E3572" s="5" t="s">
        <v>409</v>
      </c>
      <c r="F3572" s="5" t="s">
        <v>411</v>
      </c>
      <c r="G3572" s="5" t="s">
        <v>94</v>
      </c>
      <c r="H3572" s="5" t="s">
        <v>319</v>
      </c>
      <c r="I3572">
        <v>1000</v>
      </c>
      <c r="J3572"/>
      <c r="K3572">
        <v>80</v>
      </c>
      <c r="L3572">
        <v>50</v>
      </c>
      <c r="M3572">
        <v>150</v>
      </c>
      <c r="N3572">
        <v>165</v>
      </c>
      <c r="O3572"/>
      <c r="P3572">
        <v>2759</v>
      </c>
      <c r="Q3572">
        <v>0</v>
      </c>
      <c r="R3572">
        <v>557.58408675681142</v>
      </c>
      <c r="S3572">
        <v>450</v>
      </c>
      <c r="T3572"/>
      <c r="U3572">
        <v>0</v>
      </c>
      <c r="V3572">
        <v>540</v>
      </c>
      <c r="W3572"/>
      <c r="X3572">
        <v>0</v>
      </c>
      <c r="Y3572">
        <v>1450</v>
      </c>
      <c r="Z3572">
        <v>59.684040000000003</v>
      </c>
      <c r="AA3572"/>
      <c r="AB3572">
        <v>0</v>
      </c>
      <c r="AC3572">
        <v>0</v>
      </c>
      <c r="AD3572"/>
      <c r="AE3572"/>
      <c r="AF3572">
        <v>1562.2220667965989</v>
      </c>
      <c r="AG3572">
        <v>4716</v>
      </c>
      <c r="AH3572">
        <v>500</v>
      </c>
      <c r="AI3572">
        <v>195</v>
      </c>
      <c r="AJ3572"/>
      <c r="AK3572"/>
      <c r="AL3572">
        <v>14234.490234375</v>
      </c>
      <c r="AM3572">
        <v>12859.490234375</v>
      </c>
      <c r="AN3572">
        <v>1375</v>
      </c>
      <c r="AO3572" s="5" t="s">
        <v>1524</v>
      </c>
    </row>
    <row r="3573" spans="1:41" ht="15" x14ac:dyDescent="0.25">
      <c r="A3573">
        <v>2024</v>
      </c>
      <c r="B3573" s="5" t="s">
        <v>1808</v>
      </c>
      <c r="C3573" s="5" t="s">
        <v>363</v>
      </c>
      <c r="D3573" s="5" t="s">
        <v>91</v>
      </c>
      <c r="E3573" s="5" t="s">
        <v>409</v>
      </c>
      <c r="F3573" s="5" t="s">
        <v>412</v>
      </c>
      <c r="G3573" s="5" t="s">
        <v>94</v>
      </c>
      <c r="H3573" s="5" t="s">
        <v>319</v>
      </c>
      <c r="I3573">
        <v>0</v>
      </c>
      <c r="J3573"/>
      <c r="K3573"/>
      <c r="L3573"/>
      <c r="M3573"/>
      <c r="N3573"/>
      <c r="O3573"/>
      <c r="P3573">
        <v>0</v>
      </c>
      <c r="Q3573">
        <v>0</v>
      </c>
      <c r="R3573"/>
      <c r="S3573">
        <v>0</v>
      </c>
      <c r="T3573"/>
      <c r="U3573"/>
      <c r="V3573">
        <v>0</v>
      </c>
      <c r="W3573">
        <v>0</v>
      </c>
      <c r="X3573">
        <v>53.628235449169203</v>
      </c>
      <c r="Y3573">
        <v>0</v>
      </c>
      <c r="Z3573">
        <v>0</v>
      </c>
      <c r="AA3573"/>
      <c r="AB3573"/>
      <c r="AC3573"/>
      <c r="AD3573"/>
      <c r="AE3573"/>
      <c r="AF3573">
        <v>444.96405070817087</v>
      </c>
      <c r="AG3573"/>
      <c r="AH3573">
        <v>0</v>
      </c>
      <c r="AI3573">
        <v>0</v>
      </c>
      <c r="AJ3573">
        <v>0</v>
      </c>
      <c r="AK3573"/>
      <c r="AL3573">
        <v>498.59228515625</v>
      </c>
      <c r="AM3573">
        <v>444.96405029296875</v>
      </c>
      <c r="AN3573">
        <v>53.62823486328125</v>
      </c>
      <c r="AO3573" s="5" t="s">
        <v>3849</v>
      </c>
    </row>
    <row r="3574" spans="1:41" ht="15" x14ac:dyDescent="0.25">
      <c r="A3574">
        <v>2024</v>
      </c>
      <c r="B3574" s="5" t="s">
        <v>1807</v>
      </c>
      <c r="C3574" s="5" t="s">
        <v>363</v>
      </c>
      <c r="D3574" s="5" t="s">
        <v>91</v>
      </c>
      <c r="E3574" s="5" t="s">
        <v>409</v>
      </c>
      <c r="F3574" s="5" t="s">
        <v>412</v>
      </c>
      <c r="G3574" s="5" t="s">
        <v>94</v>
      </c>
      <c r="H3574" s="5" t="s">
        <v>319</v>
      </c>
      <c r="I3574">
        <v>0</v>
      </c>
      <c r="J3574"/>
      <c r="K3574"/>
      <c r="L3574"/>
      <c r="M3574"/>
      <c r="N3574">
        <v>0</v>
      </c>
      <c r="O3574"/>
      <c r="P3574"/>
      <c r="Q3574">
        <v>0</v>
      </c>
      <c r="R3574"/>
      <c r="S3574">
        <v>0</v>
      </c>
      <c r="T3574"/>
      <c r="U3574"/>
      <c r="V3574">
        <v>0</v>
      </c>
      <c r="W3574">
        <v>0</v>
      </c>
      <c r="X3574">
        <v>71.061946556468527</v>
      </c>
      <c r="Y3574"/>
      <c r="Z3574"/>
      <c r="AA3574">
        <v>0</v>
      </c>
      <c r="AB3574"/>
      <c r="AC3574"/>
      <c r="AD3574"/>
      <c r="AE3574"/>
      <c r="AF3574">
        <v>0</v>
      </c>
      <c r="AG3574">
        <v>2000.85667458647</v>
      </c>
      <c r="AH3574">
        <v>0</v>
      </c>
      <c r="AI3574"/>
      <c r="AJ3574">
        <v>0</v>
      </c>
      <c r="AK3574"/>
      <c r="AL3574">
        <v>2071.918701171875</v>
      </c>
      <c r="AM3574">
        <v>2000.856689453125</v>
      </c>
      <c r="AN3574">
        <v>71.061943054199219</v>
      </c>
      <c r="AO3574" s="5" t="s">
        <v>3848</v>
      </c>
    </row>
    <row r="3575" spans="1:41" ht="15" x14ac:dyDescent="0.25">
      <c r="A3575">
        <v>2024</v>
      </c>
      <c r="B3575" s="5" t="s">
        <v>803</v>
      </c>
      <c r="C3575" s="5" t="s">
        <v>363</v>
      </c>
      <c r="D3575" s="5" t="s">
        <v>91</v>
      </c>
      <c r="E3575" s="5" t="s">
        <v>409</v>
      </c>
      <c r="F3575" s="5" t="s">
        <v>412</v>
      </c>
      <c r="G3575" s="5" t="s">
        <v>94</v>
      </c>
      <c r="H3575" s="5" t="s">
        <v>319</v>
      </c>
      <c r="I3575">
        <v>0</v>
      </c>
      <c r="J3575"/>
      <c r="K3575"/>
      <c r="L3575"/>
      <c r="M3575"/>
      <c r="N3575">
        <v>0</v>
      </c>
      <c r="O3575"/>
      <c r="P3575">
        <v>0</v>
      </c>
      <c r="Q3575">
        <v>0</v>
      </c>
      <c r="R3575"/>
      <c r="S3575">
        <v>0</v>
      </c>
      <c r="T3575"/>
      <c r="U3575"/>
      <c r="V3575">
        <v>0</v>
      </c>
      <c r="W3575"/>
      <c r="X3575">
        <v>100</v>
      </c>
      <c r="Y3575">
        <v>0</v>
      </c>
      <c r="Z3575"/>
      <c r="AA3575"/>
      <c r="AB3575">
        <v>0</v>
      </c>
      <c r="AC3575">
        <v>0</v>
      </c>
      <c r="AD3575"/>
      <c r="AE3575"/>
      <c r="AF3575">
        <v>0</v>
      </c>
      <c r="AG3575">
        <v>5246</v>
      </c>
      <c r="AH3575"/>
      <c r="AI3575">
        <v>0</v>
      </c>
      <c r="AJ3575"/>
      <c r="AK3575"/>
      <c r="AL3575">
        <v>5346</v>
      </c>
      <c r="AM3575">
        <v>5246</v>
      </c>
      <c r="AN3575">
        <v>100</v>
      </c>
      <c r="AO3575" s="5" t="s">
        <v>1525</v>
      </c>
    </row>
    <row r="3576" spans="1:41" ht="15" x14ac:dyDescent="0.25">
      <c r="A3576">
        <v>2024</v>
      </c>
      <c r="B3576" s="5" t="s">
        <v>1807</v>
      </c>
      <c r="C3576" s="5" t="s">
        <v>363</v>
      </c>
      <c r="D3576" s="5" t="s">
        <v>91</v>
      </c>
      <c r="E3576" s="5" t="s">
        <v>107</v>
      </c>
      <c r="F3576" s="5" t="s">
        <v>108</v>
      </c>
      <c r="G3576" s="5" t="s">
        <v>94</v>
      </c>
      <c r="H3576" s="5" t="s">
        <v>319</v>
      </c>
      <c r="I3576">
        <v>9512.5294862078736</v>
      </c>
      <c r="J3576">
        <v>13602.220213623476</v>
      </c>
      <c r="K3576">
        <v>1015.2338306569827</v>
      </c>
      <c r="L3576">
        <v>3154.62762171852</v>
      </c>
      <c r="M3576">
        <v>19679.619107210026</v>
      </c>
      <c r="N3576">
        <v>6875.0365969802551</v>
      </c>
      <c r="O3576">
        <v>7780.2393850706339</v>
      </c>
      <c r="P3576">
        <v>11171.908031711908</v>
      </c>
      <c r="Q3576">
        <v>2942.1631870119681</v>
      </c>
      <c r="R3576">
        <v>7456.2974499721267</v>
      </c>
      <c r="S3576">
        <v>19072.883709392336</v>
      </c>
      <c r="T3576">
        <v>9078.9400376981212</v>
      </c>
      <c r="U3576">
        <v>1508.0452526217264</v>
      </c>
      <c r="V3576">
        <v>7020.9764601371962</v>
      </c>
      <c r="W3576">
        <v>2754.8793008973335</v>
      </c>
      <c r="X3576">
        <v>9865.1323067800604</v>
      </c>
      <c r="Y3576">
        <v>41698.61452375503</v>
      </c>
      <c r="Z3576">
        <v>12001.967441798017</v>
      </c>
      <c r="AA3576">
        <v>162703.42008868404</v>
      </c>
      <c r="AB3576">
        <v>0</v>
      </c>
      <c r="AC3576">
        <v>8658.4640261676886</v>
      </c>
      <c r="AD3576">
        <v>18800.81491044207</v>
      </c>
      <c r="AE3576">
        <v>19608.289657423382</v>
      </c>
      <c r="AF3576">
        <v>26386.140505504787</v>
      </c>
      <c r="AG3576">
        <v>178959.28596381936</v>
      </c>
      <c r="AH3576">
        <v>28522.863690449882</v>
      </c>
      <c r="AI3576">
        <v>4618.2563942490033</v>
      </c>
      <c r="AJ3576">
        <v>39917.397197900107</v>
      </c>
      <c r="AK3576">
        <v>2335.4755036010251</v>
      </c>
      <c r="AL3576">
        <v>676701.6875</v>
      </c>
      <c r="AM3576">
        <v>553177.375</v>
      </c>
      <c r="AN3576">
        <v>123524.34375</v>
      </c>
      <c r="AO3576" s="5" t="s">
        <v>3851</v>
      </c>
    </row>
    <row r="3577" spans="1:41" ht="15" x14ac:dyDescent="0.25">
      <c r="A3577">
        <v>2024</v>
      </c>
      <c r="B3577" s="5" t="s">
        <v>803</v>
      </c>
      <c r="C3577" s="5" t="s">
        <v>363</v>
      </c>
      <c r="D3577" s="5" t="s">
        <v>91</v>
      </c>
      <c r="E3577" s="5" t="s">
        <v>107</v>
      </c>
      <c r="F3577" s="5" t="s">
        <v>108</v>
      </c>
      <c r="G3577" s="5" t="s">
        <v>94</v>
      </c>
      <c r="H3577" s="5" t="s">
        <v>319</v>
      </c>
      <c r="I3577">
        <v>9210</v>
      </c>
      <c r="J3577">
        <v>19768.75</v>
      </c>
      <c r="K3577">
        <v>992</v>
      </c>
      <c r="L3577">
        <v>2040</v>
      </c>
      <c r="M3577">
        <v>13023</v>
      </c>
      <c r="N3577">
        <v>8571</v>
      </c>
      <c r="O3577">
        <v>8460.66</v>
      </c>
      <c r="P3577">
        <v>11865</v>
      </c>
      <c r="Q3577">
        <v>2917.6351541676881</v>
      </c>
      <c r="R3577">
        <v>5516.529042870412</v>
      </c>
      <c r="S3577">
        <v>18227.60811005775</v>
      </c>
      <c r="T3577">
        <v>9450</v>
      </c>
      <c r="U3577">
        <v>1556</v>
      </c>
      <c r="V3577">
        <v>5202</v>
      </c>
      <c r="W3577">
        <v>3522</v>
      </c>
      <c r="X3577">
        <v>12599.025569621381</v>
      </c>
      <c r="Y3577">
        <v>39678.5</v>
      </c>
      <c r="Z3577">
        <v>13818.99124296282</v>
      </c>
      <c r="AA3577">
        <v>201241.07387998301</v>
      </c>
      <c r="AB3577">
        <v>1009</v>
      </c>
      <c r="AC3577">
        <v>9481.2936100000006</v>
      </c>
      <c r="AD3577">
        <v>14444.700443407801</v>
      </c>
      <c r="AE3577">
        <v>14793.101000000001</v>
      </c>
      <c r="AF3577">
        <v>26430.669635953371</v>
      </c>
      <c r="AG3577">
        <v>151375</v>
      </c>
      <c r="AH3577">
        <v>28508.547086375009</v>
      </c>
      <c r="AI3577">
        <v>4174</v>
      </c>
      <c r="AJ3577">
        <v>38477</v>
      </c>
      <c r="AK3577">
        <v>1613.9</v>
      </c>
      <c r="AL3577">
        <v>677966.9375</v>
      </c>
      <c r="AM3577">
        <v>561942.5</v>
      </c>
      <c r="AN3577">
        <v>116024.4453125</v>
      </c>
      <c r="AO3577" s="5" t="s">
        <v>1526</v>
      </c>
    </row>
    <row r="3578" spans="1:41" ht="15" x14ac:dyDescent="0.25">
      <c r="A3578">
        <v>2024</v>
      </c>
      <c r="B3578" s="5" t="s">
        <v>1808</v>
      </c>
      <c r="C3578" s="5" t="s">
        <v>363</v>
      </c>
      <c r="D3578" s="5" t="s">
        <v>91</v>
      </c>
      <c r="E3578" s="5" t="s">
        <v>107</v>
      </c>
      <c r="F3578" s="5" t="s">
        <v>108</v>
      </c>
      <c r="G3578" s="5" t="s">
        <v>94</v>
      </c>
      <c r="H3578" s="5" t="s">
        <v>319</v>
      </c>
      <c r="I3578">
        <v>7435.761107471345</v>
      </c>
      <c r="J3578">
        <v>15569.383459460232</v>
      </c>
      <c r="K3578">
        <v>1026.1556590754492</v>
      </c>
      <c r="L3578">
        <v>2803.1066144392671</v>
      </c>
      <c r="M3578">
        <v>19620.715247657183</v>
      </c>
      <c r="N3578">
        <v>8026.5238559667059</v>
      </c>
      <c r="O3578">
        <v>10469.164486362301</v>
      </c>
      <c r="P3578">
        <v>14701.435109654549</v>
      </c>
      <c r="Q3578">
        <v>2798.896902391019</v>
      </c>
      <c r="R3578">
        <v>5817.2621354617431</v>
      </c>
      <c r="S3578">
        <v>17636.223441846207</v>
      </c>
      <c r="T3578">
        <v>9539.6380366310605</v>
      </c>
      <c r="U3578">
        <v>1470.6512259714477</v>
      </c>
      <c r="V3578">
        <v>5070.9621866070183</v>
      </c>
      <c r="W3578">
        <v>2776.2924967146823</v>
      </c>
      <c r="X3578">
        <v>13555.403016222834</v>
      </c>
      <c r="Y3578">
        <v>42552.308320313576</v>
      </c>
      <c r="Z3578">
        <v>13937.760270704508</v>
      </c>
      <c r="AA3578">
        <v>161211.41845378763</v>
      </c>
      <c r="AB3578">
        <v>0</v>
      </c>
      <c r="AC3578">
        <v>10023.225493232841</v>
      </c>
      <c r="AD3578">
        <v>16853.086867773829</v>
      </c>
      <c r="AE3578">
        <v>18694.529579842037</v>
      </c>
      <c r="AF3578">
        <v>25113.66243586344</v>
      </c>
      <c r="AG3578">
        <v>152067.61096214238</v>
      </c>
      <c r="AH3578">
        <v>28523.286655353688</v>
      </c>
      <c r="AI3578">
        <v>4839.9482492875204</v>
      </c>
      <c r="AJ3578">
        <v>60109.538481687043</v>
      </c>
      <c r="AK3578">
        <v>1642.7772355188774</v>
      </c>
      <c r="AL3578">
        <v>673886.75</v>
      </c>
      <c r="AM3578">
        <v>547404.0625</v>
      </c>
      <c r="AN3578">
        <v>126482.6875</v>
      </c>
      <c r="AO3578" s="5" t="s">
        <v>3850</v>
      </c>
    </row>
    <row r="3579" spans="1:41" ht="15" x14ac:dyDescent="0.25">
      <c r="A3579">
        <v>2024</v>
      </c>
      <c r="B3579" s="5" t="s">
        <v>803</v>
      </c>
      <c r="C3579" s="5" t="s">
        <v>363</v>
      </c>
      <c r="D3579" s="5" t="s">
        <v>91</v>
      </c>
      <c r="E3579" s="5" t="s">
        <v>107</v>
      </c>
      <c r="F3579" s="5" t="s">
        <v>108</v>
      </c>
      <c r="G3579" s="5" t="s">
        <v>97</v>
      </c>
      <c r="H3579" s="5" t="s">
        <v>319</v>
      </c>
      <c r="I3579">
        <v>10374.99672254277</v>
      </c>
      <c r="J3579">
        <v>23184.949467980881</v>
      </c>
      <c r="K3579">
        <v>1112.905077276532</v>
      </c>
      <c r="L3579">
        <v>2378.4685434346002</v>
      </c>
      <c r="M3579">
        <v>14959.33344979657</v>
      </c>
      <c r="N3579">
        <v>9848.5297354409595</v>
      </c>
      <c r="O3579">
        <v>8460.66</v>
      </c>
      <c r="P3579">
        <v>14051</v>
      </c>
      <c r="Q3579">
        <v>3334.8569812136661</v>
      </c>
      <c r="R3579">
        <v>6288.9106265868322</v>
      </c>
      <c r="S3579">
        <v>20530.017986652249</v>
      </c>
      <c r="T3579">
        <v>10031.36542317945</v>
      </c>
      <c r="U3579">
        <v>1738.9395871560221</v>
      </c>
      <c r="V3579">
        <v>6029</v>
      </c>
      <c r="W3579">
        <v>4073.5171233319661</v>
      </c>
      <c r="X3579">
        <v>14744.766500134299</v>
      </c>
      <c r="Y3579">
        <v>45891.157569999981</v>
      </c>
      <c r="Z3579">
        <v>15920.379680371439</v>
      </c>
      <c r="AA3579">
        <v>252254.69497049539</v>
      </c>
      <c r="AB3579">
        <v>1009</v>
      </c>
      <c r="AC3579">
        <v>10979.86887</v>
      </c>
      <c r="AD3579">
        <v>16641.237510399998</v>
      </c>
      <c r="AE3579">
        <v>16992.62309878823</v>
      </c>
      <c r="AF3579">
        <v>30815.939368150561</v>
      </c>
      <c r="AG3579">
        <v>179531</v>
      </c>
      <c r="AH3579">
        <v>34062.899866697597</v>
      </c>
      <c r="AI3579">
        <v>4794.6139767680961</v>
      </c>
      <c r="AJ3579">
        <v>45081.938002824172</v>
      </c>
      <c r="AK3579">
        <v>1853.863799019173</v>
      </c>
      <c r="AL3579">
        <v>806971.4375</v>
      </c>
      <c r="AM3579">
        <v>674697.25</v>
      </c>
      <c r="AN3579">
        <v>132274.1875</v>
      </c>
      <c r="AO3579" s="5" t="s">
        <v>1527</v>
      </c>
    </row>
    <row r="3580" spans="1:41" ht="15" x14ac:dyDescent="0.25">
      <c r="A3580">
        <v>2024</v>
      </c>
      <c r="B3580" s="5" t="s">
        <v>1807</v>
      </c>
      <c r="C3580" s="5" t="s">
        <v>363</v>
      </c>
      <c r="D3580" s="5" t="s">
        <v>91</v>
      </c>
      <c r="E3580" s="5" t="s">
        <v>107</v>
      </c>
      <c r="F3580" s="5" t="s">
        <v>108</v>
      </c>
      <c r="G3580" s="5" t="s">
        <v>97</v>
      </c>
      <c r="H3580" s="5" t="s">
        <v>319</v>
      </c>
      <c r="I3580">
        <v>9174.9</v>
      </c>
      <c r="J3580">
        <v>16130.36</v>
      </c>
      <c r="K3580">
        <v>1209.8190696298129</v>
      </c>
      <c r="L3580">
        <v>3693.2523000000001</v>
      </c>
      <c r="M3580">
        <v>22795.96224162705</v>
      </c>
      <c r="N3580">
        <v>8318</v>
      </c>
      <c r="O3580">
        <v>10268</v>
      </c>
      <c r="P3580">
        <v>13093.368184499979</v>
      </c>
      <c r="Q3580">
        <v>3321.9874797007019</v>
      </c>
      <c r="R3580">
        <v>9165.643594736357</v>
      </c>
      <c r="S3580">
        <v>26099.93541446278</v>
      </c>
      <c r="T3580">
        <v>11802.61112633349</v>
      </c>
      <c r="U3580">
        <v>1721.24402288397</v>
      </c>
      <c r="V3580">
        <v>8092</v>
      </c>
      <c r="W3580">
        <v>3113.2161412611199</v>
      </c>
      <c r="X3580">
        <v>12534.449521699629</v>
      </c>
      <c r="Y3580">
        <v>52747</v>
      </c>
      <c r="Z3580">
        <v>16422.003000000001</v>
      </c>
      <c r="AA3580">
        <v>191542.6362321284</v>
      </c>
      <c r="AB3580">
        <v>831</v>
      </c>
      <c r="AC3580">
        <v>10378.799999999999</v>
      </c>
      <c r="AD3580">
        <v>25839.402301105551</v>
      </c>
      <c r="AE3580">
        <v>22158.808861110581</v>
      </c>
      <c r="AF3580">
        <v>30891.736649031842</v>
      </c>
      <c r="AG3580">
        <v>218843</v>
      </c>
      <c r="AH3580">
        <v>38758.972801029617</v>
      </c>
      <c r="AI3580">
        <v>5218.9692471736316</v>
      </c>
      <c r="AJ3580">
        <v>53878.699797357418</v>
      </c>
      <c r="AK3580">
        <v>3281.9131356601229</v>
      </c>
      <c r="AL3580">
        <v>831327.8125</v>
      </c>
      <c r="AM3580">
        <v>669573.4375</v>
      </c>
      <c r="AN3580">
        <v>161754.25</v>
      </c>
      <c r="AO3580" s="5" t="s">
        <v>3853</v>
      </c>
    </row>
    <row r="3581" spans="1:41" ht="15" x14ac:dyDescent="0.25">
      <c r="A3581">
        <v>2024</v>
      </c>
      <c r="B3581" s="5" t="s">
        <v>1808</v>
      </c>
      <c r="C3581" s="5" t="s">
        <v>363</v>
      </c>
      <c r="D3581" s="5" t="s">
        <v>91</v>
      </c>
      <c r="E3581" s="5" t="s">
        <v>107</v>
      </c>
      <c r="F3581" s="5" t="s">
        <v>108</v>
      </c>
      <c r="G3581" s="5" t="s">
        <v>97</v>
      </c>
      <c r="H3581" s="5" t="s">
        <v>319</v>
      </c>
      <c r="I3581">
        <v>8616.6174197668606</v>
      </c>
      <c r="J3581">
        <v>17705.5</v>
      </c>
      <c r="K3581">
        <v>1223.424510181253</v>
      </c>
      <c r="L3581">
        <v>3292.0416</v>
      </c>
      <c r="M3581">
        <v>22830.000301133809</v>
      </c>
      <c r="N3581">
        <v>9216.5338219709574</v>
      </c>
      <c r="O3581">
        <v>10151.304601600001</v>
      </c>
      <c r="P3581">
        <v>17036.136587838821</v>
      </c>
      <c r="Q3581">
        <v>3139.5968950926358</v>
      </c>
      <c r="R3581">
        <v>6917.152178593501</v>
      </c>
      <c r="S3581">
        <v>20173.78835490884</v>
      </c>
      <c r="T3581">
        <v>10420.05642600658</v>
      </c>
      <c r="U3581">
        <v>1687.4941400823241</v>
      </c>
      <c r="V3581">
        <v>5819</v>
      </c>
      <c r="W3581">
        <v>3172.7031089817829</v>
      </c>
      <c r="X3581">
        <v>15400.10367035928</v>
      </c>
      <c r="Y3581">
        <v>50411.20678</v>
      </c>
      <c r="Z3581">
        <v>15602.12837273707</v>
      </c>
      <c r="AA3581">
        <v>187341.62715079889</v>
      </c>
      <c r="AB3581">
        <v>1000</v>
      </c>
      <c r="AC3581">
        <v>11425.010200000001</v>
      </c>
      <c r="AD3581">
        <v>19249.457724383959</v>
      </c>
      <c r="AE3581">
        <v>21408.01557399975</v>
      </c>
      <c r="AF3581">
        <v>29101.906057952179</v>
      </c>
      <c r="AG3581">
        <v>186839.93386737729</v>
      </c>
      <c r="AH3581">
        <v>33789.304521121237</v>
      </c>
      <c r="AI3581">
        <v>5498.5974750436344</v>
      </c>
      <c r="AJ3581">
        <v>69882.715815047413</v>
      </c>
      <c r="AK3581">
        <v>2097.5451149790042</v>
      </c>
      <c r="AL3581">
        <v>790448.875</v>
      </c>
      <c r="AM3581">
        <v>645442.5625</v>
      </c>
      <c r="AN3581">
        <v>145006.28125</v>
      </c>
      <c r="AO3581" s="5" t="s">
        <v>3852</v>
      </c>
    </row>
    <row r="3582" spans="1:41" ht="15" x14ac:dyDescent="0.25">
      <c r="A3582">
        <v>2024</v>
      </c>
      <c r="B3582" s="5" t="s">
        <v>803</v>
      </c>
      <c r="C3582" s="5" t="s">
        <v>363</v>
      </c>
      <c r="D3582" s="5" t="s">
        <v>91</v>
      </c>
      <c r="E3582" s="5" t="s">
        <v>111</v>
      </c>
      <c r="F3582" s="5" t="s">
        <v>112</v>
      </c>
      <c r="G3582" s="5" t="s">
        <v>94</v>
      </c>
      <c r="H3582" s="5" t="s">
        <v>319</v>
      </c>
      <c r="I3582">
        <v>332</v>
      </c>
      <c r="J3582"/>
      <c r="K3582"/>
      <c r="L3582"/>
      <c r="M3582">
        <v>1033</v>
      </c>
      <c r="N3582">
        <v>150</v>
      </c>
      <c r="O3582"/>
      <c r="P3582">
        <v>840</v>
      </c>
      <c r="Q3582">
        <v>0</v>
      </c>
      <c r="R3582">
        <v>300</v>
      </c>
      <c r="S3582">
        <v>4525</v>
      </c>
      <c r="T3582">
        <v>1450</v>
      </c>
      <c r="U3582">
        <v>22</v>
      </c>
      <c r="V3582">
        <v>491</v>
      </c>
      <c r="W3582">
        <v>1000</v>
      </c>
      <c r="X3582">
        <v>89.50933631023193</v>
      </c>
      <c r="Y3582">
        <v>2803</v>
      </c>
      <c r="Z3582"/>
      <c r="AA3582">
        <v>9020.9753640847066</v>
      </c>
      <c r="AB3582">
        <v>0</v>
      </c>
      <c r="AC3582">
        <v>128.13570000000001</v>
      </c>
      <c r="AD3582">
        <v>0</v>
      </c>
      <c r="AE3582">
        <v>255</v>
      </c>
      <c r="AF3582"/>
      <c r="AG3582"/>
      <c r="AH3582"/>
      <c r="AI3582">
        <v>58.328000000000003</v>
      </c>
      <c r="AJ3582">
        <v>1184.6051082470699</v>
      </c>
      <c r="AK3582"/>
      <c r="AL3582">
        <v>23682.552734375</v>
      </c>
      <c r="AM3582">
        <v>15526.716796875</v>
      </c>
      <c r="AN3582">
        <v>8155.83740234375</v>
      </c>
      <c r="AO3582" s="5" t="s">
        <v>1528</v>
      </c>
    </row>
    <row r="3583" spans="1:41" ht="15" x14ac:dyDescent="0.25">
      <c r="A3583">
        <v>2024</v>
      </c>
      <c r="B3583" s="5" t="s">
        <v>1808</v>
      </c>
      <c r="C3583" s="5" t="s">
        <v>363</v>
      </c>
      <c r="D3583" s="5" t="s">
        <v>91</v>
      </c>
      <c r="E3583" s="5" t="s">
        <v>111</v>
      </c>
      <c r="F3583" s="5" t="s">
        <v>112</v>
      </c>
      <c r="G3583" s="5" t="s">
        <v>94</v>
      </c>
      <c r="H3583" s="5" t="s">
        <v>319</v>
      </c>
      <c r="I3583">
        <v>391.89864366700567</v>
      </c>
      <c r="J3583"/>
      <c r="K3583"/>
      <c r="L3583"/>
      <c r="M3583">
        <v>1100.0608015348805</v>
      </c>
      <c r="N3583"/>
      <c r="O3583"/>
      <c r="P3583"/>
      <c r="Q3583"/>
      <c r="R3583">
        <v>257.8280550440827</v>
      </c>
      <c r="S3583"/>
      <c r="T3583"/>
      <c r="U3583"/>
      <c r="V3583"/>
      <c r="W3583"/>
      <c r="X3583"/>
      <c r="Y3583"/>
      <c r="Z3583"/>
      <c r="AA3583"/>
      <c r="AB3583"/>
      <c r="AC3583"/>
      <c r="AD3583"/>
      <c r="AE3583"/>
      <c r="AF3583"/>
      <c r="AG3583"/>
      <c r="AH3583"/>
      <c r="AI3583"/>
      <c r="AJ3583"/>
      <c r="AK3583"/>
      <c r="AL3583">
        <v>1749.7874755859375</v>
      </c>
      <c r="AM3583">
        <v>649.7266845703125</v>
      </c>
      <c r="AN3583">
        <v>1100.060791015625</v>
      </c>
      <c r="AO3583" s="5" t="s">
        <v>3854</v>
      </c>
    </row>
    <row r="3584" spans="1:41" ht="15" x14ac:dyDescent="0.25">
      <c r="A3584">
        <v>2024</v>
      </c>
      <c r="B3584" s="5" t="s">
        <v>803</v>
      </c>
      <c r="C3584" s="5" t="s">
        <v>363</v>
      </c>
      <c r="D3584" s="5" t="s">
        <v>91</v>
      </c>
      <c r="E3584" s="5" t="s">
        <v>111</v>
      </c>
      <c r="F3584" s="5" t="s">
        <v>112</v>
      </c>
      <c r="G3584" s="5" t="s">
        <v>97</v>
      </c>
      <c r="H3584" s="5" t="s">
        <v>319</v>
      </c>
      <c r="I3584">
        <v>373.99553874964153</v>
      </c>
      <c r="J3584"/>
      <c r="K3584"/>
      <c r="L3584"/>
      <c r="M3584">
        <v>1186.5922946817061</v>
      </c>
      <c r="N3584">
        <v>172.35788826462999</v>
      </c>
      <c r="O3584"/>
      <c r="P3584">
        <v>994.85400000000004</v>
      </c>
      <c r="Q3584">
        <v>0</v>
      </c>
      <c r="R3584">
        <v>342.0036717497926</v>
      </c>
      <c r="S3584">
        <v>5096.5727828184654</v>
      </c>
      <c r="T3584">
        <v>1539.20421837145</v>
      </c>
      <c r="U3584">
        <v>23.82109023501399</v>
      </c>
      <c r="V3584">
        <v>569</v>
      </c>
      <c r="W3584"/>
      <c r="X3584">
        <v>104.87445357516999</v>
      </c>
      <c r="Y3584">
        <v>3215</v>
      </c>
      <c r="Z3584"/>
      <c r="AA3584">
        <v>11005.68844396882</v>
      </c>
      <c r="AB3584">
        <v>0</v>
      </c>
      <c r="AC3584">
        <v>148.38830999999999</v>
      </c>
      <c r="AD3584">
        <v>0</v>
      </c>
      <c r="AE3584">
        <v>292.91484525056637</v>
      </c>
      <c r="AF3584"/>
      <c r="AG3584"/>
      <c r="AH3584"/>
      <c r="AI3584">
        <v>67.000537622647215</v>
      </c>
      <c r="AJ3584">
        <v>1387.953687860884</v>
      </c>
      <c r="AK3584"/>
      <c r="AL3584">
        <v>26520.220703125</v>
      </c>
      <c r="AM3584">
        <v>18525.9765625</v>
      </c>
      <c r="AN3584">
        <v>7994.244140625</v>
      </c>
      <c r="AO3584" s="5" t="s">
        <v>1529</v>
      </c>
    </row>
    <row r="3585" spans="1:41" ht="15" x14ac:dyDescent="0.25">
      <c r="A3585">
        <v>2024</v>
      </c>
      <c r="B3585" s="5" t="s">
        <v>1808</v>
      </c>
      <c r="C3585" s="5" t="s">
        <v>363</v>
      </c>
      <c r="D3585" s="5" t="s">
        <v>91</v>
      </c>
      <c r="E3585" s="5" t="s">
        <v>111</v>
      </c>
      <c r="F3585" s="5" t="s">
        <v>112</v>
      </c>
      <c r="G3585" s="5" t="s">
        <v>97</v>
      </c>
      <c r="H3585" s="5" t="s">
        <v>319</v>
      </c>
      <c r="I3585">
        <v>454.1351760764781</v>
      </c>
      <c r="J3585"/>
      <c r="K3585"/>
      <c r="L3585"/>
      <c r="M3585">
        <v>1321.447459743642</v>
      </c>
      <c r="N3585"/>
      <c r="O3585"/>
      <c r="P3585"/>
      <c r="Q3585"/>
      <c r="R3585">
        <v>306.57650474077218</v>
      </c>
      <c r="S3585"/>
      <c r="T3585"/>
      <c r="U3585"/>
      <c r="V3585"/>
      <c r="W3585"/>
      <c r="X3585"/>
      <c r="Y3585"/>
      <c r="Z3585"/>
      <c r="AA3585"/>
      <c r="AB3585"/>
      <c r="AC3585"/>
      <c r="AD3585"/>
      <c r="AE3585"/>
      <c r="AF3585"/>
      <c r="AG3585"/>
      <c r="AH3585"/>
      <c r="AI3585"/>
      <c r="AJ3585"/>
      <c r="AK3585"/>
      <c r="AL3585">
        <v>2082.1591796875</v>
      </c>
      <c r="AM3585">
        <v>760.711669921875</v>
      </c>
      <c r="AN3585">
        <v>1321.447509765625</v>
      </c>
      <c r="AO3585" s="5" t="s">
        <v>3855</v>
      </c>
    </row>
    <row r="3586" spans="1:41" ht="15" x14ac:dyDescent="0.25">
      <c r="A3586">
        <v>2024</v>
      </c>
      <c r="B3586" s="5" t="s">
        <v>1807</v>
      </c>
      <c r="C3586" s="5" t="s">
        <v>363</v>
      </c>
      <c r="D3586" s="5" t="s">
        <v>91</v>
      </c>
      <c r="E3586" s="5" t="s">
        <v>111</v>
      </c>
      <c r="F3586" s="5" t="s">
        <v>111</v>
      </c>
      <c r="G3586" s="5" t="s">
        <v>94</v>
      </c>
      <c r="H3586" s="5" t="s">
        <v>319</v>
      </c>
      <c r="I3586">
        <v>392.99278570635698</v>
      </c>
      <c r="J3586"/>
      <c r="K3586"/>
      <c r="L3586"/>
      <c r="M3586">
        <v>1067.7653697560038</v>
      </c>
      <c r="N3586">
        <v>10.575352402676904</v>
      </c>
      <c r="O3586"/>
      <c r="P3586">
        <v>613.37043935526037</v>
      </c>
      <c r="Q3586">
        <v>219.86157645165284</v>
      </c>
      <c r="R3586">
        <v>750.85002059006013</v>
      </c>
      <c r="S3586">
        <v>3875.2023030198702</v>
      </c>
      <c r="T3586">
        <v>1586.3028604015356</v>
      </c>
      <c r="U3586"/>
      <c r="V3586">
        <v>453.68261807483913</v>
      </c>
      <c r="W3586">
        <v>0</v>
      </c>
      <c r="X3586">
        <v>116.32887642944594</v>
      </c>
      <c r="Y3586">
        <v>2584.6161272142353</v>
      </c>
      <c r="Z3586"/>
      <c r="AA3586">
        <v>4635.3541503273555</v>
      </c>
      <c r="AB3586"/>
      <c r="AC3586">
        <v>205.47909718401223</v>
      </c>
      <c r="AD3586">
        <v>423.01409610707611</v>
      </c>
      <c r="AE3586">
        <v>317.2605720803071</v>
      </c>
      <c r="AF3586">
        <v>4309.4561040908384</v>
      </c>
      <c r="AG3586">
        <v>6130.531787831801</v>
      </c>
      <c r="AH3586">
        <v>4985.2211226218924</v>
      </c>
      <c r="AI3586">
        <v>932.74608191610287</v>
      </c>
      <c r="AJ3586">
        <v>440.74516771876455</v>
      </c>
      <c r="AK3586"/>
      <c r="AL3586">
        <v>34051.35546875</v>
      </c>
      <c r="AM3586">
        <v>21064.77734375</v>
      </c>
      <c r="AN3586">
        <v>12986.5810546875</v>
      </c>
      <c r="AO3586" s="5" t="s">
        <v>3857</v>
      </c>
    </row>
    <row r="3587" spans="1:41" ht="15" x14ac:dyDescent="0.25">
      <c r="A3587">
        <v>2024</v>
      </c>
      <c r="B3587" s="5" t="s">
        <v>1808</v>
      </c>
      <c r="C3587" s="5" t="s">
        <v>363</v>
      </c>
      <c r="D3587" s="5" t="s">
        <v>91</v>
      </c>
      <c r="E3587" s="5" t="s">
        <v>111</v>
      </c>
      <c r="F3587" s="5" t="s">
        <v>111</v>
      </c>
      <c r="G3587" s="5" t="s">
        <v>94</v>
      </c>
      <c r="H3587" s="5" t="s">
        <v>319</v>
      </c>
      <c r="I3587"/>
      <c r="J3587"/>
      <c r="K3587"/>
      <c r="L3587">
        <v>585.78534106015593</v>
      </c>
      <c r="M3587"/>
      <c r="N3587">
        <v>30.939366605289923</v>
      </c>
      <c r="O3587"/>
      <c r="P3587">
        <v>598.16108770227186</v>
      </c>
      <c r="Q3587">
        <v>0</v>
      </c>
      <c r="R3587"/>
      <c r="S3587"/>
      <c r="T3587">
        <v>1546.9683302644962</v>
      </c>
      <c r="U3587">
        <v>41.252488807053233</v>
      </c>
      <c r="V3587"/>
      <c r="W3587"/>
      <c r="X3587">
        <v>116.53828087992538</v>
      </c>
      <c r="Y3587">
        <v>2552.4977449364187</v>
      </c>
      <c r="Z3587">
        <v>0</v>
      </c>
      <c r="AA3587">
        <v>4592.8476316147035</v>
      </c>
      <c r="AB3587"/>
      <c r="AC3587">
        <v>202.93130556409662</v>
      </c>
      <c r="AD3587">
        <v>0</v>
      </c>
      <c r="AE3587">
        <v>257.8280550440827</v>
      </c>
      <c r="AF3587">
        <v>8458.1142976843657</v>
      </c>
      <c r="AG3587">
        <v>12108.751698915486</v>
      </c>
      <c r="AH3587">
        <v>2749.1689853240446</v>
      </c>
      <c r="AI3587">
        <v>60.154379178445026</v>
      </c>
      <c r="AJ3587">
        <v>1708.3256709740808</v>
      </c>
      <c r="AK3587"/>
      <c r="AL3587">
        <v>35610.265625</v>
      </c>
      <c r="AM3587">
        <v>31137.435546875</v>
      </c>
      <c r="AN3587">
        <v>4472.830078125</v>
      </c>
      <c r="AO3587" s="5" t="s">
        <v>3856</v>
      </c>
    </row>
    <row r="3588" spans="1:41" ht="15" x14ac:dyDescent="0.25">
      <c r="A3588">
        <v>2024</v>
      </c>
      <c r="B3588" s="5" t="s">
        <v>803</v>
      </c>
      <c r="C3588" s="5" t="s">
        <v>363</v>
      </c>
      <c r="D3588" s="5" t="s">
        <v>91</v>
      </c>
      <c r="E3588" s="5" t="s">
        <v>111</v>
      </c>
      <c r="F3588" s="5" t="s">
        <v>111</v>
      </c>
      <c r="G3588" s="5" t="s">
        <v>94</v>
      </c>
      <c r="H3588" s="5" t="s">
        <v>319</v>
      </c>
      <c r="I3588"/>
      <c r="J3588"/>
      <c r="K3588"/>
      <c r="L3588">
        <v>526</v>
      </c>
      <c r="M3588"/>
      <c r="N3588"/>
      <c r="O3588"/>
      <c r="P3588"/>
      <c r="Q3588"/>
      <c r="R3588"/>
      <c r="S3588"/>
      <c r="T3588"/>
      <c r="U3588"/>
      <c r="V3588"/>
      <c r="W3588"/>
      <c r="X3588"/>
      <c r="Y3588"/>
      <c r="Z3588"/>
      <c r="AA3588"/>
      <c r="AB3588"/>
      <c r="AC3588"/>
      <c r="AD3588"/>
      <c r="AE3588"/>
      <c r="AF3588">
        <v>5302.2581427776004</v>
      </c>
      <c r="AG3588">
        <v>11573</v>
      </c>
      <c r="AH3588">
        <v>2677.1972000000001</v>
      </c>
      <c r="AI3588"/>
      <c r="AJ3588"/>
      <c r="AK3588"/>
      <c r="AL3588">
        <v>20078.455078125</v>
      </c>
      <c r="AM3588">
        <v>17401.2578125</v>
      </c>
      <c r="AN3588">
        <v>2677.197265625</v>
      </c>
      <c r="AO3588" s="5" t="s">
        <v>1530</v>
      </c>
    </row>
    <row r="3589" spans="1:41" ht="15" x14ac:dyDescent="0.25">
      <c r="A3589">
        <v>2024</v>
      </c>
      <c r="B3589" s="5" t="s">
        <v>803</v>
      </c>
      <c r="C3589" s="5" t="s">
        <v>363</v>
      </c>
      <c r="D3589" s="5" t="s">
        <v>91</v>
      </c>
      <c r="E3589" s="5" t="s">
        <v>111</v>
      </c>
      <c r="F3589" s="5" t="s">
        <v>111</v>
      </c>
      <c r="G3589" s="5" t="s">
        <v>97</v>
      </c>
      <c r="H3589" s="5" t="s">
        <v>319</v>
      </c>
      <c r="I3589"/>
      <c r="J3589"/>
      <c r="K3589"/>
      <c r="L3589">
        <v>613.2717911012744</v>
      </c>
      <c r="M3589"/>
      <c r="N3589"/>
      <c r="O3589">
        <v>0</v>
      </c>
      <c r="P3589"/>
      <c r="Q3589"/>
      <c r="R3589"/>
      <c r="S3589"/>
      <c r="T3589"/>
      <c r="U3589"/>
      <c r="V3589"/>
      <c r="W3589"/>
      <c r="X3589"/>
      <c r="Y3589"/>
      <c r="Z3589"/>
      <c r="AA3589"/>
      <c r="AB3589"/>
      <c r="AC3589"/>
      <c r="AD3589"/>
      <c r="AE3589"/>
      <c r="AF3589">
        <v>6181.9873538071024</v>
      </c>
      <c r="AG3589">
        <v>13726</v>
      </c>
      <c r="AH3589">
        <v>3198.7985873396819</v>
      </c>
      <c r="AI3589"/>
      <c r="AJ3589"/>
      <c r="AK3589"/>
      <c r="AL3589">
        <v>23720.05859375</v>
      </c>
      <c r="AM3589">
        <v>20521.259765625</v>
      </c>
      <c r="AN3589">
        <v>3198.798583984375</v>
      </c>
      <c r="AO3589" s="5" t="s">
        <v>1531</v>
      </c>
    </row>
    <row r="3590" spans="1:41" ht="15" x14ac:dyDescent="0.25">
      <c r="A3590">
        <v>2024</v>
      </c>
      <c r="B3590" s="5" t="s">
        <v>1807</v>
      </c>
      <c r="C3590" s="5" t="s">
        <v>363</v>
      </c>
      <c r="D3590" s="5" t="s">
        <v>91</v>
      </c>
      <c r="E3590" s="5" t="s">
        <v>111</v>
      </c>
      <c r="F3590" s="5" t="s">
        <v>111</v>
      </c>
      <c r="G3590" s="5" t="s">
        <v>97</v>
      </c>
      <c r="H3590" s="5" t="s">
        <v>319</v>
      </c>
      <c r="I3590">
        <v>379.04424</v>
      </c>
      <c r="J3590"/>
      <c r="K3590">
        <v>0</v>
      </c>
      <c r="L3590">
        <v>0</v>
      </c>
      <c r="M3590">
        <v>1287.1220562161541</v>
      </c>
      <c r="N3590">
        <v>13</v>
      </c>
      <c r="O3590">
        <v>0</v>
      </c>
      <c r="P3590">
        <v>658.93607876522401</v>
      </c>
      <c r="Q3590">
        <v>287.85943359211251</v>
      </c>
      <c r="R3590">
        <v>922.98137621302567</v>
      </c>
      <c r="S3590">
        <v>4102.2972</v>
      </c>
      <c r="T3590">
        <v>1761.2510339111011</v>
      </c>
      <c r="U3590">
        <v>0</v>
      </c>
      <c r="V3590">
        <v>523</v>
      </c>
      <c r="W3590">
        <v>0</v>
      </c>
      <c r="X3590">
        <v>138.9757467930103</v>
      </c>
      <c r="Y3590">
        <v>3272</v>
      </c>
      <c r="Z3590">
        <v>0</v>
      </c>
      <c r="AA3590">
        <v>5456.9716686919874</v>
      </c>
      <c r="AB3590"/>
      <c r="AC3590">
        <v>246.2</v>
      </c>
      <c r="AD3590">
        <v>501.5051218329466</v>
      </c>
      <c r="AE3590">
        <v>358.52777058669318</v>
      </c>
      <c r="AF3590">
        <v>5045.3222969528097</v>
      </c>
      <c r="AG3590">
        <v>7544</v>
      </c>
      <c r="AH3590">
        <v>5655.4461486494574</v>
      </c>
      <c r="AI3590">
        <v>1054.071645524878</v>
      </c>
      <c r="AJ3590">
        <v>500</v>
      </c>
      <c r="AK3590"/>
      <c r="AL3590">
        <v>39708.5078125</v>
      </c>
      <c r="AM3590">
        <v>25207.84375</v>
      </c>
      <c r="AN3590">
        <v>14500.66796875</v>
      </c>
      <c r="AO3590" s="5" t="s">
        <v>3859</v>
      </c>
    </row>
    <row r="3591" spans="1:41" ht="15" x14ac:dyDescent="0.25">
      <c r="A3591">
        <v>2024</v>
      </c>
      <c r="B3591" s="5" t="s">
        <v>1808</v>
      </c>
      <c r="C3591" s="5" t="s">
        <v>363</v>
      </c>
      <c r="D3591" s="5" t="s">
        <v>91</v>
      </c>
      <c r="E3591" s="5" t="s">
        <v>111</v>
      </c>
      <c r="F3591" s="5" t="s">
        <v>111</v>
      </c>
      <c r="G3591" s="5" t="s">
        <v>97</v>
      </c>
      <c r="H3591" s="5" t="s">
        <v>319</v>
      </c>
      <c r="I3591"/>
      <c r="J3591"/>
      <c r="K3591">
        <v>0</v>
      </c>
      <c r="L3591">
        <v>687.96159999999998</v>
      </c>
      <c r="M3591"/>
      <c r="N3591">
        <v>35.526427612376381</v>
      </c>
      <c r="O3591">
        <v>0</v>
      </c>
      <c r="P3591">
        <v>693.15368980094024</v>
      </c>
      <c r="Q3591">
        <v>0</v>
      </c>
      <c r="R3591"/>
      <c r="S3591">
        <v>4036</v>
      </c>
      <c r="T3591">
        <v>1689.7388798929589</v>
      </c>
      <c r="U3591">
        <v>47.335038992491533</v>
      </c>
      <c r="V3591"/>
      <c r="W3591">
        <v>0</v>
      </c>
      <c r="X3591">
        <v>131</v>
      </c>
      <c r="Y3591">
        <v>3104</v>
      </c>
      <c r="Z3591">
        <v>0</v>
      </c>
      <c r="AA3591">
        <v>5337.2866315238107</v>
      </c>
      <c r="AB3591"/>
      <c r="AC3591">
        <v>231.31199000000001</v>
      </c>
      <c r="AD3591"/>
      <c r="AE3591">
        <v>295.25145279662217</v>
      </c>
      <c r="AF3591">
        <v>9801.3281952505386</v>
      </c>
      <c r="AG3591">
        <v>14877.58209869617</v>
      </c>
      <c r="AH3591">
        <v>3256.7252556675671</v>
      </c>
      <c r="AI3591">
        <v>68.340548375100155</v>
      </c>
      <c r="AJ3591">
        <v>1986.081417354467</v>
      </c>
      <c r="AK3591"/>
      <c r="AL3591">
        <v>46278.625</v>
      </c>
      <c r="AM3591">
        <v>37096.8203125</v>
      </c>
      <c r="AN3591">
        <v>9181.8046875</v>
      </c>
      <c r="AO3591" s="5" t="s">
        <v>3858</v>
      </c>
    </row>
    <row r="3592" spans="1:41" ht="15" x14ac:dyDescent="0.25">
      <c r="A3592">
        <v>2024</v>
      </c>
      <c r="B3592" s="5" t="s">
        <v>1807</v>
      </c>
      <c r="C3592" s="5" t="s">
        <v>363</v>
      </c>
      <c r="D3592" s="5" t="s">
        <v>91</v>
      </c>
      <c r="E3592" s="5" t="s">
        <v>115</v>
      </c>
      <c r="F3592" s="5" t="s">
        <v>417</v>
      </c>
      <c r="G3592" s="5" t="s">
        <v>94</v>
      </c>
      <c r="H3592" s="5" t="s">
        <v>319</v>
      </c>
      <c r="I3592">
        <v>0</v>
      </c>
      <c r="J3592"/>
      <c r="K3592"/>
      <c r="L3592"/>
      <c r="M3592">
        <v>115.00695737911133</v>
      </c>
      <c r="N3592">
        <v>0</v>
      </c>
      <c r="O3592">
        <v>37.013733409369159</v>
      </c>
      <c r="P3592">
        <v>0</v>
      </c>
      <c r="Q3592">
        <v>0</v>
      </c>
      <c r="R3592">
        <v>0</v>
      </c>
      <c r="S3592">
        <v>0</v>
      </c>
      <c r="T3592">
        <v>0</v>
      </c>
      <c r="U3592"/>
      <c r="V3592">
        <v>0</v>
      </c>
      <c r="W3592">
        <v>52.876762013384514</v>
      </c>
      <c r="X3592">
        <v>0</v>
      </c>
      <c r="Y3592">
        <v>0</v>
      </c>
      <c r="Z3592">
        <v>0</v>
      </c>
      <c r="AA3592">
        <v>0</v>
      </c>
      <c r="AB3592"/>
      <c r="AC3592"/>
      <c r="AD3592">
        <v>0</v>
      </c>
      <c r="AE3592"/>
      <c r="AF3592">
        <v>0</v>
      </c>
      <c r="AG3592">
        <v>0</v>
      </c>
      <c r="AH3592">
        <v>0</v>
      </c>
      <c r="AI3592">
        <v>0</v>
      </c>
      <c r="AJ3592">
        <v>0</v>
      </c>
      <c r="AK3592">
        <v>0</v>
      </c>
      <c r="AL3592">
        <v>204.89744567871094</v>
      </c>
      <c r="AM3592">
        <v>0</v>
      </c>
      <c r="AN3592">
        <v>204.89744567871094</v>
      </c>
      <c r="AO3592" s="5" t="s">
        <v>3860</v>
      </c>
    </row>
    <row r="3593" spans="1:41" ht="15" x14ac:dyDescent="0.25">
      <c r="A3593">
        <v>2024</v>
      </c>
      <c r="B3593" s="5" t="s">
        <v>1808</v>
      </c>
      <c r="C3593" s="5" t="s">
        <v>363</v>
      </c>
      <c r="D3593" s="5" t="s">
        <v>91</v>
      </c>
      <c r="E3593" s="5" t="s">
        <v>115</v>
      </c>
      <c r="F3593" s="5" t="s">
        <v>417</v>
      </c>
      <c r="G3593" s="5" t="s">
        <v>94</v>
      </c>
      <c r="H3593" s="5" t="s">
        <v>319</v>
      </c>
      <c r="I3593">
        <v>0</v>
      </c>
      <c r="J3593"/>
      <c r="K3593">
        <v>36.09592770617158</v>
      </c>
      <c r="L3593"/>
      <c r="M3593">
        <v>112.15520394417598</v>
      </c>
      <c r="N3593">
        <v>0</v>
      </c>
      <c r="O3593">
        <v>0</v>
      </c>
      <c r="P3593">
        <v>0</v>
      </c>
      <c r="Q3593">
        <v>0</v>
      </c>
      <c r="R3593">
        <v>102.31320579083362</v>
      </c>
      <c r="S3593">
        <v>0</v>
      </c>
      <c r="T3593">
        <v>51.565611008816539</v>
      </c>
      <c r="U3593"/>
      <c r="V3593">
        <v>0</v>
      </c>
      <c r="W3593">
        <v>51.565611008816539</v>
      </c>
      <c r="X3593">
        <v>0</v>
      </c>
      <c r="Y3593">
        <v>0</v>
      </c>
      <c r="Z3593">
        <v>0</v>
      </c>
      <c r="AA3593">
        <v>0</v>
      </c>
      <c r="AB3593"/>
      <c r="AC3593">
        <v>0</v>
      </c>
      <c r="AD3593">
        <v>0</v>
      </c>
      <c r="AE3593"/>
      <c r="AF3593">
        <v>0</v>
      </c>
      <c r="AG3593">
        <v>0</v>
      </c>
      <c r="AH3593">
        <v>0</v>
      </c>
      <c r="AI3593">
        <v>0</v>
      </c>
      <c r="AJ3593">
        <v>0</v>
      </c>
      <c r="AK3593"/>
      <c r="AL3593">
        <v>353.695556640625</v>
      </c>
      <c r="AM3593">
        <v>102.31320953369141</v>
      </c>
      <c r="AN3593">
        <v>251.38235473632812</v>
      </c>
      <c r="AO3593" s="5" t="s">
        <v>3861</v>
      </c>
    </row>
    <row r="3594" spans="1:41" ht="15" x14ac:dyDescent="0.25">
      <c r="A3594">
        <v>2024</v>
      </c>
      <c r="B3594" s="5" t="s">
        <v>803</v>
      </c>
      <c r="C3594" s="5" t="s">
        <v>363</v>
      </c>
      <c r="D3594" s="5" t="s">
        <v>91</v>
      </c>
      <c r="E3594" s="5" t="s">
        <v>115</v>
      </c>
      <c r="F3594" s="5" t="s">
        <v>417</v>
      </c>
      <c r="G3594" s="5" t="s">
        <v>94</v>
      </c>
      <c r="H3594" s="5" t="s">
        <v>319</v>
      </c>
      <c r="I3594">
        <v>0</v>
      </c>
      <c r="J3594"/>
      <c r="K3594">
        <v>40</v>
      </c>
      <c r="L3594">
        <v>0</v>
      </c>
      <c r="M3594">
        <v>0</v>
      </c>
      <c r="N3594">
        <v>0</v>
      </c>
      <c r="O3594">
        <v>0</v>
      </c>
      <c r="P3594">
        <v>0</v>
      </c>
      <c r="Q3594">
        <v>0</v>
      </c>
      <c r="R3594">
        <v>99.206820000000008</v>
      </c>
      <c r="S3594">
        <v>0</v>
      </c>
      <c r="T3594">
        <v>50</v>
      </c>
      <c r="U3594">
        <v>0</v>
      </c>
      <c r="V3594">
        <v>0</v>
      </c>
      <c r="W3594">
        <v>50</v>
      </c>
      <c r="X3594">
        <v>0</v>
      </c>
      <c r="Y3594">
        <v>0</v>
      </c>
      <c r="Z3594">
        <v>0</v>
      </c>
      <c r="AA3594">
        <v>0</v>
      </c>
      <c r="AB3594">
        <v>0</v>
      </c>
      <c r="AC3594"/>
      <c r="AD3594">
        <v>0</v>
      </c>
      <c r="AE3594"/>
      <c r="AF3594">
        <v>60.753080375423302</v>
      </c>
      <c r="AG3594">
        <v>0</v>
      </c>
      <c r="AH3594">
        <v>0</v>
      </c>
      <c r="AI3594">
        <v>0</v>
      </c>
      <c r="AJ3594">
        <v>0</v>
      </c>
      <c r="AK3594"/>
      <c r="AL3594">
        <v>299.95989990234375</v>
      </c>
      <c r="AM3594">
        <v>159.95989990234375</v>
      </c>
      <c r="AN3594">
        <v>140</v>
      </c>
      <c r="AO3594" s="5" t="s">
        <v>1532</v>
      </c>
    </row>
    <row r="3595" spans="1:41" ht="15" x14ac:dyDescent="0.25">
      <c r="A3595">
        <v>2024</v>
      </c>
      <c r="B3595" s="5" t="s">
        <v>1807</v>
      </c>
      <c r="C3595" s="5" t="s">
        <v>363</v>
      </c>
      <c r="D3595" s="5" t="s">
        <v>91</v>
      </c>
      <c r="E3595" s="5" t="s">
        <v>115</v>
      </c>
      <c r="F3595" s="5" t="s">
        <v>417</v>
      </c>
      <c r="G3595" s="5" t="s">
        <v>97</v>
      </c>
      <c r="H3595" s="5" t="s">
        <v>319</v>
      </c>
      <c r="I3595">
        <v>0</v>
      </c>
      <c r="J3595"/>
      <c r="K3595">
        <v>0</v>
      </c>
      <c r="L3595">
        <v>0</v>
      </c>
      <c r="M3595">
        <v>133.21874999999989</v>
      </c>
      <c r="N3595">
        <v>0</v>
      </c>
      <c r="O3595">
        <v>47</v>
      </c>
      <c r="P3595">
        <v>0</v>
      </c>
      <c r="Q3595">
        <v>0</v>
      </c>
      <c r="R3595">
        <v>0</v>
      </c>
      <c r="S3595">
        <v>0</v>
      </c>
      <c r="T3595">
        <v>0</v>
      </c>
      <c r="U3595"/>
      <c r="V3595">
        <v>0</v>
      </c>
      <c r="W3595">
        <v>59.754628431115549</v>
      </c>
      <c r="X3595">
        <v>0</v>
      </c>
      <c r="Y3595">
        <v>0</v>
      </c>
      <c r="Z3595">
        <v>0</v>
      </c>
      <c r="AA3595">
        <v>0</v>
      </c>
      <c r="AB3595">
        <v>0</v>
      </c>
      <c r="AC3595"/>
      <c r="AD3595">
        <v>0</v>
      </c>
      <c r="AE3595">
        <v>0</v>
      </c>
      <c r="AF3595">
        <v>0</v>
      </c>
      <c r="AG3595">
        <v>0</v>
      </c>
      <c r="AH3595">
        <v>0</v>
      </c>
      <c r="AI3595">
        <v>0</v>
      </c>
      <c r="AJ3595">
        <v>0</v>
      </c>
      <c r="AK3595">
        <v>0</v>
      </c>
      <c r="AL3595">
        <v>239.97337341308594</v>
      </c>
      <c r="AM3595">
        <v>0</v>
      </c>
      <c r="AN3595">
        <v>239.97337341308594</v>
      </c>
      <c r="AO3595" s="5" t="s">
        <v>3863</v>
      </c>
    </row>
    <row r="3596" spans="1:41" ht="15" x14ac:dyDescent="0.25">
      <c r="A3596">
        <v>2024</v>
      </c>
      <c r="B3596" s="5" t="s">
        <v>1808</v>
      </c>
      <c r="C3596" s="5" t="s">
        <v>363</v>
      </c>
      <c r="D3596" s="5" t="s">
        <v>91</v>
      </c>
      <c r="E3596" s="5" t="s">
        <v>115</v>
      </c>
      <c r="F3596" s="5" t="s">
        <v>417</v>
      </c>
      <c r="G3596" s="5" t="s">
        <v>97</v>
      </c>
      <c r="H3596" s="5" t="s">
        <v>319</v>
      </c>
      <c r="I3596">
        <v>0</v>
      </c>
      <c r="J3596"/>
      <c r="K3596">
        <v>43.09153363832219</v>
      </c>
      <c r="L3596">
        <v>0</v>
      </c>
      <c r="M3596">
        <v>130.49999999999989</v>
      </c>
      <c r="N3596">
        <v>0</v>
      </c>
      <c r="O3596">
        <v>0</v>
      </c>
      <c r="P3596">
        <v>0</v>
      </c>
      <c r="Q3596">
        <v>0</v>
      </c>
      <c r="R3596">
        <v>121.6579204881877</v>
      </c>
      <c r="S3596">
        <v>0</v>
      </c>
      <c r="T3596">
        <v>56.324629329765287</v>
      </c>
      <c r="U3596"/>
      <c r="V3596">
        <v>0</v>
      </c>
      <c r="W3596">
        <v>58.928363836957317</v>
      </c>
      <c r="X3596">
        <v>0</v>
      </c>
      <c r="Y3596">
        <v>0</v>
      </c>
      <c r="Z3596">
        <v>0</v>
      </c>
      <c r="AA3596">
        <v>0</v>
      </c>
      <c r="AB3596">
        <v>99</v>
      </c>
      <c r="AC3596">
        <v>0</v>
      </c>
      <c r="AD3596">
        <v>0</v>
      </c>
      <c r="AE3596">
        <v>0</v>
      </c>
      <c r="AF3596">
        <v>0</v>
      </c>
      <c r="AG3596">
        <v>0</v>
      </c>
      <c r="AH3596">
        <v>0</v>
      </c>
      <c r="AI3596">
        <v>0</v>
      </c>
      <c r="AJ3596">
        <v>0</v>
      </c>
      <c r="AK3596"/>
      <c r="AL3596">
        <v>509.50244140625</v>
      </c>
      <c r="AM3596">
        <v>121.65792083740234</v>
      </c>
      <c r="AN3596">
        <v>387.84454345703125</v>
      </c>
      <c r="AO3596" s="5" t="s">
        <v>3862</v>
      </c>
    </row>
    <row r="3597" spans="1:41" ht="15" x14ac:dyDescent="0.25">
      <c r="A3597">
        <v>2024</v>
      </c>
      <c r="B3597" s="5" t="s">
        <v>803</v>
      </c>
      <c r="C3597" s="5" t="s">
        <v>363</v>
      </c>
      <c r="D3597" s="5" t="s">
        <v>91</v>
      </c>
      <c r="E3597" s="5" t="s">
        <v>115</v>
      </c>
      <c r="F3597" s="5" t="s">
        <v>417</v>
      </c>
      <c r="G3597" s="5" t="s">
        <v>97</v>
      </c>
      <c r="H3597" s="5" t="s">
        <v>319</v>
      </c>
      <c r="I3597">
        <v>0</v>
      </c>
      <c r="J3597"/>
      <c r="K3597">
        <v>44.87520472889242</v>
      </c>
      <c r="L3597">
        <v>0</v>
      </c>
      <c r="M3597">
        <v>0</v>
      </c>
      <c r="N3597">
        <v>0</v>
      </c>
      <c r="O3597">
        <v>0</v>
      </c>
      <c r="P3597">
        <v>0</v>
      </c>
      <c r="Q3597">
        <v>0</v>
      </c>
      <c r="R3597">
        <v>113.0969890087359</v>
      </c>
      <c r="S3597">
        <v>0</v>
      </c>
      <c r="T3597">
        <v>53.076007530050013</v>
      </c>
      <c r="U3597">
        <v>0</v>
      </c>
      <c r="V3597">
        <v>0</v>
      </c>
      <c r="W3597">
        <v>57.829601410164202</v>
      </c>
      <c r="X3597">
        <v>0</v>
      </c>
      <c r="Y3597">
        <v>0</v>
      </c>
      <c r="Z3597"/>
      <c r="AA3597">
        <v>0</v>
      </c>
      <c r="AB3597">
        <v>0</v>
      </c>
      <c r="AC3597"/>
      <c r="AD3597">
        <v>0</v>
      </c>
      <c r="AE3597"/>
      <c r="AF3597">
        <v>70.832985583185405</v>
      </c>
      <c r="AG3597">
        <v>0</v>
      </c>
      <c r="AH3597">
        <v>0</v>
      </c>
      <c r="AI3597">
        <v>0</v>
      </c>
      <c r="AJ3597">
        <v>0</v>
      </c>
      <c r="AK3597"/>
      <c r="AL3597">
        <v>339.71078491210937</v>
      </c>
      <c r="AM3597">
        <v>183.92997741699219</v>
      </c>
      <c r="AN3597">
        <v>155.78080749511719</v>
      </c>
      <c r="AO3597" s="5" t="s">
        <v>1533</v>
      </c>
    </row>
    <row r="3598" spans="1:41" ht="15" x14ac:dyDescent="0.25">
      <c r="A3598">
        <v>2024</v>
      </c>
      <c r="B3598" s="5" t="s">
        <v>803</v>
      </c>
      <c r="C3598" s="5" t="s">
        <v>363</v>
      </c>
      <c r="D3598" s="5" t="s">
        <v>91</v>
      </c>
      <c r="E3598" s="5" t="s">
        <v>115</v>
      </c>
      <c r="F3598" s="5" t="s">
        <v>420</v>
      </c>
      <c r="G3598" s="5" t="s">
        <v>94</v>
      </c>
      <c r="H3598" s="5" t="s">
        <v>319</v>
      </c>
      <c r="I3598">
        <v>250</v>
      </c>
      <c r="J3598">
        <v>250</v>
      </c>
      <c r="K3598">
        <v>55</v>
      </c>
      <c r="L3598">
        <v>90</v>
      </c>
      <c r="M3598">
        <v>250</v>
      </c>
      <c r="N3598">
        <v>61</v>
      </c>
      <c r="O3598">
        <v>0</v>
      </c>
      <c r="P3598">
        <v>54</v>
      </c>
      <c r="Q3598">
        <v>0</v>
      </c>
      <c r="R3598">
        <v>198.11628912374999</v>
      </c>
      <c r="S3598">
        <v>450</v>
      </c>
      <c r="T3598">
        <v>500</v>
      </c>
      <c r="U3598">
        <v>185</v>
      </c>
      <c r="V3598">
        <v>0</v>
      </c>
      <c r="W3598">
        <v>0</v>
      </c>
      <c r="X3598">
        <v>176.96335360235329</v>
      </c>
      <c r="Y3598">
        <v>2510</v>
      </c>
      <c r="Z3598">
        <v>1074.3127199999999</v>
      </c>
      <c r="AA3598">
        <v>856.81099999999992</v>
      </c>
      <c r="AB3598">
        <v>129</v>
      </c>
      <c r="AC3598">
        <v>705.88350000000003</v>
      </c>
      <c r="AD3598">
        <v>133.93319628</v>
      </c>
      <c r="AE3598"/>
      <c r="AF3598">
        <v>546.7777233788097</v>
      </c>
      <c r="AG3598">
        <v>1756</v>
      </c>
      <c r="AH3598">
        <v>1000</v>
      </c>
      <c r="AI3598">
        <v>0</v>
      </c>
      <c r="AJ3598">
        <v>0</v>
      </c>
      <c r="AK3598">
        <v>75</v>
      </c>
      <c r="AL3598">
        <v>11307.796875</v>
      </c>
      <c r="AM3598">
        <v>8537.900390625</v>
      </c>
      <c r="AN3598">
        <v>2769.896484375</v>
      </c>
      <c r="AO3598" s="5" t="s">
        <v>1534</v>
      </c>
    </row>
    <row r="3599" spans="1:41" ht="15" x14ac:dyDescent="0.25">
      <c r="A3599">
        <v>2024</v>
      </c>
      <c r="B3599" s="5" t="s">
        <v>1808</v>
      </c>
      <c r="C3599" s="5" t="s">
        <v>363</v>
      </c>
      <c r="D3599" s="5" t="s">
        <v>91</v>
      </c>
      <c r="E3599" s="5" t="s">
        <v>115</v>
      </c>
      <c r="F3599" s="5" t="s">
        <v>420</v>
      </c>
      <c r="G3599" s="5" t="s">
        <v>94</v>
      </c>
      <c r="H3599" s="5" t="s">
        <v>319</v>
      </c>
      <c r="I3599">
        <v>360.9592770617158</v>
      </c>
      <c r="J3599">
        <v>105.52235266641588</v>
      </c>
      <c r="K3599">
        <v>56.722172109698192</v>
      </c>
      <c r="L3599">
        <v>20.626244403526616</v>
      </c>
      <c r="M3599">
        <v>1332.0686463852533</v>
      </c>
      <c r="N3599">
        <v>62.910045430756178</v>
      </c>
      <c r="O3599">
        <v>0</v>
      </c>
      <c r="P3599">
        <v>448.08040817333148</v>
      </c>
      <c r="Q3599">
        <v>0</v>
      </c>
      <c r="R3599">
        <v>201.98267170703397</v>
      </c>
      <c r="S3599">
        <v>464.09049907934883</v>
      </c>
      <c r="T3599">
        <v>515.65611008816541</v>
      </c>
      <c r="U3599">
        <v>158.82208190715494</v>
      </c>
      <c r="V3599">
        <v>0</v>
      </c>
      <c r="W3599">
        <v>0</v>
      </c>
      <c r="X3599">
        <v>159.33775627454921</v>
      </c>
      <c r="Y3599">
        <v>2387.4877897082056</v>
      </c>
      <c r="Z3599">
        <v>1072.605961472191</v>
      </c>
      <c r="AA3599">
        <v>7110.218416837366</v>
      </c>
      <c r="AB3599"/>
      <c r="AC3599">
        <v>889.04269940300594</v>
      </c>
      <c r="AD3599">
        <v>370.32947050057186</v>
      </c>
      <c r="AE3599"/>
      <c r="AF3599">
        <v>574.00362541354036</v>
      </c>
      <c r="AG3599">
        <v>7725.3434467825291</v>
      </c>
      <c r="AH3599">
        <v>855.98914274635456</v>
      </c>
      <c r="AI3599">
        <v>0</v>
      </c>
      <c r="AJ3599">
        <v>825.04977614106463</v>
      </c>
      <c r="AK3599">
        <v>60.847420990403513</v>
      </c>
      <c r="AL3599">
        <v>25757.693359375</v>
      </c>
      <c r="AM3599">
        <v>21942.654296875</v>
      </c>
      <c r="AN3599">
        <v>3815.041259765625</v>
      </c>
      <c r="AO3599" s="5" t="s">
        <v>3865</v>
      </c>
    </row>
    <row r="3600" spans="1:41" ht="15" x14ac:dyDescent="0.25">
      <c r="A3600">
        <v>2024</v>
      </c>
      <c r="B3600" s="5" t="s">
        <v>1807</v>
      </c>
      <c r="C3600" s="5" t="s">
        <v>363</v>
      </c>
      <c r="D3600" s="5" t="s">
        <v>91</v>
      </c>
      <c r="E3600" s="5" t="s">
        <v>115</v>
      </c>
      <c r="F3600" s="5" t="s">
        <v>420</v>
      </c>
      <c r="G3600" s="5" t="s">
        <v>94</v>
      </c>
      <c r="H3600" s="5" t="s">
        <v>319</v>
      </c>
      <c r="I3600">
        <v>105.75352402676903</v>
      </c>
      <c r="J3600">
        <v>93.096813188548282</v>
      </c>
      <c r="K3600">
        <v>58.164438214722971</v>
      </c>
      <c r="L3600">
        <v>21.150704805353808</v>
      </c>
      <c r="M3600">
        <v>1365.9389547107555</v>
      </c>
      <c r="N3600">
        <v>61.33704393552604</v>
      </c>
      <c r="O3600">
        <v>31.72605720803071</v>
      </c>
      <c r="P3600">
        <v>1419.7410600593741</v>
      </c>
      <c r="Q3600">
        <v>0</v>
      </c>
      <c r="R3600">
        <v>0</v>
      </c>
      <c r="S3600">
        <v>475.89085812046062</v>
      </c>
      <c r="T3600">
        <v>301.39754347629173</v>
      </c>
      <c r="U3600">
        <v>162.86042700122431</v>
      </c>
      <c r="V3600">
        <v>0</v>
      </c>
      <c r="W3600">
        <v>0</v>
      </c>
      <c r="X3600">
        <v>90.681939002518746</v>
      </c>
      <c r="Y3600">
        <v>2532.7969004411184</v>
      </c>
      <c r="Z3600">
        <v>581.64438214722963</v>
      </c>
      <c r="AA3600">
        <v>7176.023045344079</v>
      </c>
      <c r="AB3600"/>
      <c r="AC3600">
        <v>791.24786676828592</v>
      </c>
      <c r="AD3600">
        <v>427.72541560246867</v>
      </c>
      <c r="AE3600">
        <v>507.61691532849136</v>
      </c>
      <c r="AF3600">
        <v>582.60449527337653</v>
      </c>
      <c r="AG3600">
        <v>13044.697188701961</v>
      </c>
      <c r="AH3600">
        <v>252.75092242397798</v>
      </c>
      <c r="AI3600">
        <v>0</v>
      </c>
      <c r="AJ3600">
        <v>2853.1093290390604</v>
      </c>
      <c r="AK3600">
        <v>155.53368299930619</v>
      </c>
      <c r="AL3600">
        <v>33093.4921875</v>
      </c>
      <c r="AM3600">
        <v>29933.6796875</v>
      </c>
      <c r="AN3600">
        <v>3159.809814453125</v>
      </c>
      <c r="AO3600" s="5" t="s">
        <v>3864</v>
      </c>
    </row>
    <row r="3601" spans="1:41" ht="15" x14ac:dyDescent="0.25">
      <c r="A3601">
        <v>2024</v>
      </c>
      <c r="B3601" s="5" t="s">
        <v>1807</v>
      </c>
      <c r="C3601" s="5" t="s">
        <v>363</v>
      </c>
      <c r="D3601" s="5" t="s">
        <v>91</v>
      </c>
      <c r="E3601" s="5" t="s">
        <v>115</v>
      </c>
      <c r="F3601" s="5" t="s">
        <v>420</v>
      </c>
      <c r="G3601" s="5" t="s">
        <v>97</v>
      </c>
      <c r="H3601" s="5" t="s">
        <v>319</v>
      </c>
      <c r="I3601">
        <v>102</v>
      </c>
      <c r="J3601">
        <v>110.4</v>
      </c>
      <c r="K3601">
        <v>69.408148824583236</v>
      </c>
      <c r="L3601">
        <v>24.762</v>
      </c>
      <c r="M3601">
        <v>1582.240624999999</v>
      </c>
      <c r="N3601">
        <v>74</v>
      </c>
      <c r="O3601">
        <v>39</v>
      </c>
      <c r="P3601">
        <v>1663.922793961741</v>
      </c>
      <c r="Q3601">
        <v>0</v>
      </c>
      <c r="R3601">
        <v>0</v>
      </c>
      <c r="S3601">
        <v>651.22405455451792</v>
      </c>
      <c r="T3601">
        <v>391.81644391439079</v>
      </c>
      <c r="U3601">
        <v>185.88469812351431</v>
      </c>
      <c r="V3601">
        <v>0</v>
      </c>
      <c r="W3601">
        <v>0</v>
      </c>
      <c r="X3601">
        <v>115.2386591914623</v>
      </c>
      <c r="Y3601">
        <v>3204</v>
      </c>
      <c r="Z3601">
        <v>795.85</v>
      </c>
      <c r="AA3601">
        <v>8447.9746708367347</v>
      </c>
      <c r="AB3601">
        <v>52</v>
      </c>
      <c r="AC3601">
        <v>948.4</v>
      </c>
      <c r="AD3601">
        <v>587.85778329951484</v>
      </c>
      <c r="AE3601">
        <v>573.6444329387092</v>
      </c>
      <c r="AF3601">
        <v>682.08780399524915</v>
      </c>
      <c r="AG3601">
        <v>15955</v>
      </c>
      <c r="AH3601">
        <v>340.38617602578938</v>
      </c>
      <c r="AI3601">
        <v>0</v>
      </c>
      <c r="AJ3601">
        <v>3850.9981065704869</v>
      </c>
      <c r="AK3601">
        <v>218.56278795730071</v>
      </c>
      <c r="AL3601">
        <v>40666.66015625</v>
      </c>
      <c r="AM3601">
        <v>36618.92578125</v>
      </c>
      <c r="AN3601">
        <v>4047.734619140625</v>
      </c>
      <c r="AO3601" s="5" t="s">
        <v>3867</v>
      </c>
    </row>
    <row r="3602" spans="1:41" ht="15" x14ac:dyDescent="0.25">
      <c r="A3602">
        <v>2024</v>
      </c>
      <c r="B3602" s="5" t="s">
        <v>1808</v>
      </c>
      <c r="C3602" s="5" t="s">
        <v>363</v>
      </c>
      <c r="D3602" s="5" t="s">
        <v>91</v>
      </c>
      <c r="E3602" s="5" t="s">
        <v>115</v>
      </c>
      <c r="F3602" s="5" t="s">
        <v>420</v>
      </c>
      <c r="G3602" s="5" t="s">
        <v>97</v>
      </c>
      <c r="H3602" s="5" t="s">
        <v>319</v>
      </c>
      <c r="I3602">
        <v>418.28239901780881</v>
      </c>
      <c r="J3602">
        <v>120</v>
      </c>
      <c r="K3602">
        <v>67.715267145934874</v>
      </c>
      <c r="L3602">
        <v>24.224</v>
      </c>
      <c r="M3602">
        <v>1549.9499999999989</v>
      </c>
      <c r="N3602">
        <v>72.23706947849864</v>
      </c>
      <c r="O3602">
        <v>0</v>
      </c>
      <c r="P3602">
        <v>519.23903884474714</v>
      </c>
      <c r="Q3602">
        <v>0</v>
      </c>
      <c r="R3602">
        <v>240.17223998202169</v>
      </c>
      <c r="S3602">
        <v>530.86555275411683</v>
      </c>
      <c r="T3602">
        <v>563.24629329765287</v>
      </c>
      <c r="U3602">
        <v>182.2399001210924</v>
      </c>
      <c r="V3602">
        <v>0</v>
      </c>
      <c r="W3602">
        <v>0</v>
      </c>
      <c r="X3602">
        <v>181.02139510672001</v>
      </c>
      <c r="Y3602">
        <v>2818.5587999999998</v>
      </c>
      <c r="Z3602">
        <v>1200.690468139778</v>
      </c>
      <c r="AA3602">
        <v>8262.6894570109362</v>
      </c>
      <c r="AB3602">
        <v>73</v>
      </c>
      <c r="AC3602">
        <v>1013.3785800000001</v>
      </c>
      <c r="AD3602">
        <v>422.98728668666121</v>
      </c>
      <c r="AE3602">
        <v>0</v>
      </c>
      <c r="AF3602">
        <v>665.15983586105335</v>
      </c>
      <c r="AG3602">
        <v>9491.8480639441586</v>
      </c>
      <c r="AH3602">
        <v>1014.023319279769</v>
      </c>
      <c r="AI3602">
        <v>0</v>
      </c>
      <c r="AJ3602">
        <v>959.19417276677632</v>
      </c>
      <c r="AK3602">
        <v>77.691733180840757</v>
      </c>
      <c r="AL3602">
        <v>30468.4140625</v>
      </c>
      <c r="AM3602">
        <v>25987.9140625</v>
      </c>
      <c r="AN3602">
        <v>4480.5009765625</v>
      </c>
      <c r="AO3602" s="5" t="s">
        <v>3866</v>
      </c>
    </row>
    <row r="3603" spans="1:41" ht="15" x14ac:dyDescent="0.25">
      <c r="A3603">
        <v>2024</v>
      </c>
      <c r="B3603" s="5" t="s">
        <v>803</v>
      </c>
      <c r="C3603" s="5" t="s">
        <v>363</v>
      </c>
      <c r="D3603" s="5" t="s">
        <v>91</v>
      </c>
      <c r="E3603" s="5" t="s">
        <v>115</v>
      </c>
      <c r="F3603" s="5" t="s">
        <v>420</v>
      </c>
      <c r="G3603" s="5" t="s">
        <v>97</v>
      </c>
      <c r="H3603" s="5" t="s">
        <v>319</v>
      </c>
      <c r="I3603">
        <v>281.62314664882638</v>
      </c>
      <c r="J3603">
        <v>293.20201666747869</v>
      </c>
      <c r="K3603">
        <v>61.703406502227068</v>
      </c>
      <c r="L3603">
        <v>104.9324357397618</v>
      </c>
      <c r="M3603">
        <v>287.17141691232001</v>
      </c>
      <c r="N3603">
        <v>70.092207894282879</v>
      </c>
      <c r="O3603">
        <v>0</v>
      </c>
      <c r="P3603">
        <v>64</v>
      </c>
      <c r="Q3603">
        <v>0</v>
      </c>
      <c r="R3603">
        <v>225.85499437921999</v>
      </c>
      <c r="S3603">
        <v>506.8414922139911</v>
      </c>
      <c r="T3603">
        <v>530.76007530050003</v>
      </c>
      <c r="U3603">
        <v>200.3137133398904</v>
      </c>
      <c r="V3603">
        <v>0</v>
      </c>
      <c r="W3603"/>
      <c r="X3603">
        <v>190.34077334181831</v>
      </c>
      <c r="Y3603">
        <v>2902.1122</v>
      </c>
      <c r="Z3603">
        <v>1237.6783585098769</v>
      </c>
      <c r="AA3603">
        <v>1085.4460177101409</v>
      </c>
      <c r="AB3603">
        <v>129</v>
      </c>
      <c r="AC3603">
        <v>817.45263</v>
      </c>
      <c r="AD3603">
        <v>154.29978202418701</v>
      </c>
      <c r="AE3603"/>
      <c r="AF3603">
        <v>637.49687024866876</v>
      </c>
      <c r="AG3603">
        <v>2083</v>
      </c>
      <c r="AH3603">
        <v>1194.831141814911</v>
      </c>
      <c r="AI3603">
        <v>0</v>
      </c>
      <c r="AJ3603">
        <v>0</v>
      </c>
      <c r="AK3603">
        <v>86.151425073696004</v>
      </c>
      <c r="AL3603">
        <v>13144.3037109375</v>
      </c>
      <c r="AM3603">
        <v>10003.205078125</v>
      </c>
      <c r="AN3603">
        <v>3141.099609375</v>
      </c>
      <c r="AO3603" s="5" t="s">
        <v>1535</v>
      </c>
    </row>
    <row r="3604" spans="1:41" ht="15" x14ac:dyDescent="0.25">
      <c r="A3604">
        <v>2024</v>
      </c>
      <c r="B3604" s="5" t="s">
        <v>1808</v>
      </c>
      <c r="C3604" s="5" t="s">
        <v>363</v>
      </c>
      <c r="D3604" s="5" t="s">
        <v>91</v>
      </c>
      <c r="E3604" s="5" t="s">
        <v>115</v>
      </c>
      <c r="F3604" s="5" t="s">
        <v>423</v>
      </c>
      <c r="G3604" s="5" t="s">
        <v>94</v>
      </c>
      <c r="H3604" s="5" t="s">
        <v>319</v>
      </c>
      <c r="I3604">
        <v>484.71674348287547</v>
      </c>
      <c r="J3604">
        <v>0</v>
      </c>
      <c r="K3604">
        <v>30.939366605289923</v>
      </c>
      <c r="L3604">
        <v>512.56217342763637</v>
      </c>
      <c r="M3604">
        <v>475.69276155633247</v>
      </c>
      <c r="N3604">
        <v>215.54425401685313</v>
      </c>
      <c r="O3604">
        <v>1138.1921548578339</v>
      </c>
      <c r="P3604">
        <v>2256.625613402251</v>
      </c>
      <c r="Q3604">
        <v>74.960209431889837</v>
      </c>
      <c r="R3604">
        <v>122.34219909885627</v>
      </c>
      <c r="S3604">
        <v>1443.8371082468632</v>
      </c>
      <c r="T3604">
        <v>1082.8778311851472</v>
      </c>
      <c r="U3604"/>
      <c r="V3604">
        <v>0</v>
      </c>
      <c r="W3604">
        <v>115.50696865974905</v>
      </c>
      <c r="X3604">
        <v>0</v>
      </c>
      <c r="Y3604">
        <v>0</v>
      </c>
      <c r="Z3604">
        <v>417.12454057251875</v>
      </c>
      <c r="AA3604">
        <v>22461.580295641175</v>
      </c>
      <c r="AB3604"/>
      <c r="AC3604">
        <v>221.98995539295521</v>
      </c>
      <c r="AD3604">
        <v>374.80459205197201</v>
      </c>
      <c r="AE3604">
        <v>5852.7638847949884</v>
      </c>
      <c r="AF3604">
        <v>605.15110896311239</v>
      </c>
      <c r="AG3604">
        <v>0</v>
      </c>
      <c r="AH3604">
        <v>618.78733210579844</v>
      </c>
      <c r="AI3604">
        <v>120.66352976063071</v>
      </c>
      <c r="AJ3604">
        <v>618.78733210579844</v>
      </c>
      <c r="AK3604">
        <v>360.9592770617158</v>
      </c>
      <c r="AL3604">
        <v>39606.41796875</v>
      </c>
      <c r="AM3604">
        <v>33844.15234375</v>
      </c>
      <c r="AN3604">
        <v>5762.2607421875</v>
      </c>
      <c r="AO3604" s="5" t="s">
        <v>3868</v>
      </c>
    </row>
    <row r="3605" spans="1:41" ht="15" x14ac:dyDescent="0.25">
      <c r="A3605">
        <v>2024</v>
      </c>
      <c r="B3605" s="5" t="s">
        <v>1807</v>
      </c>
      <c r="C3605" s="5" t="s">
        <v>363</v>
      </c>
      <c r="D3605" s="5" t="s">
        <v>91</v>
      </c>
      <c r="E3605" s="5" t="s">
        <v>115</v>
      </c>
      <c r="F3605" s="5" t="s">
        <v>423</v>
      </c>
      <c r="G3605" s="5" t="s">
        <v>94</v>
      </c>
      <c r="H3605" s="5" t="s">
        <v>319</v>
      </c>
      <c r="I3605">
        <v>285.53451487227636</v>
      </c>
      <c r="J3605">
        <v>155.16135531424715</v>
      </c>
      <c r="K3605">
        <v>21.150704805353808</v>
      </c>
      <c r="L3605">
        <v>587.98959358883587</v>
      </c>
      <c r="M3605">
        <v>487.78812957347202</v>
      </c>
      <c r="N3605">
        <v>111.04120022810748</v>
      </c>
      <c r="O3605">
        <v>763.48968178173959</v>
      </c>
      <c r="P3605">
        <v>645.09649656329111</v>
      </c>
      <c r="Q3605">
        <v>56.186847315422391</v>
      </c>
      <c r="R3605">
        <v>193.70927153103213</v>
      </c>
      <c r="S3605">
        <v>1057.5352402676904</v>
      </c>
      <c r="T3605">
        <v>1057.5352402676904</v>
      </c>
      <c r="U3605"/>
      <c r="V3605">
        <v>378.59761601583313</v>
      </c>
      <c r="W3605">
        <v>105.75352402676903</v>
      </c>
      <c r="X3605">
        <v>102.67332429783401</v>
      </c>
      <c r="Y3605">
        <v>0</v>
      </c>
      <c r="Z3605">
        <v>0</v>
      </c>
      <c r="AA3605">
        <v>22669.46082200142</v>
      </c>
      <c r="AB3605"/>
      <c r="AC3605">
        <v>415.92860999728259</v>
      </c>
      <c r="AD3605">
        <v>306.73640438325918</v>
      </c>
      <c r="AE3605">
        <v>1887.7004038778273</v>
      </c>
      <c r="AF3605">
        <v>614.21869269131162</v>
      </c>
      <c r="AG3605">
        <v>10143.878024647685</v>
      </c>
      <c r="AH3605">
        <v>634.5211441606142</v>
      </c>
      <c r="AI3605">
        <v>123.73162311131976</v>
      </c>
      <c r="AJ3605">
        <v>0</v>
      </c>
      <c r="AK3605">
        <v>498.09909816608211</v>
      </c>
      <c r="AL3605">
        <v>43303.51171875</v>
      </c>
      <c r="AM3605">
        <v>38144.50390625</v>
      </c>
      <c r="AN3605">
        <v>5159.013671875</v>
      </c>
      <c r="AO3605" s="5" t="s">
        <v>3869</v>
      </c>
    </row>
    <row r="3606" spans="1:41" ht="15" x14ac:dyDescent="0.25">
      <c r="A3606">
        <v>2024</v>
      </c>
      <c r="B3606" s="5" t="s">
        <v>803</v>
      </c>
      <c r="C3606" s="5" t="s">
        <v>363</v>
      </c>
      <c r="D3606" s="5" t="s">
        <v>91</v>
      </c>
      <c r="E3606" s="5" t="s">
        <v>115</v>
      </c>
      <c r="F3606" s="5" t="s">
        <v>423</v>
      </c>
      <c r="G3606" s="5" t="s">
        <v>94</v>
      </c>
      <c r="H3606" s="5" t="s">
        <v>319</v>
      </c>
      <c r="I3606">
        <v>460</v>
      </c>
      <c r="J3606">
        <v>65</v>
      </c>
      <c r="K3606">
        <v>20</v>
      </c>
      <c r="L3606">
        <v>50</v>
      </c>
      <c r="M3606">
        <v>350</v>
      </c>
      <c r="N3606">
        <v>213</v>
      </c>
      <c r="O3606">
        <v>1100.183</v>
      </c>
      <c r="P3606">
        <v>1701</v>
      </c>
      <c r="Q3606">
        <v>41.081596132075482</v>
      </c>
      <c r="R3606">
        <v>377.54701467722998</v>
      </c>
      <c r="S3606">
        <v>1000</v>
      </c>
      <c r="T3606">
        <v>1050</v>
      </c>
      <c r="U3606">
        <v>0</v>
      </c>
      <c r="V3606">
        <v>0</v>
      </c>
      <c r="W3606">
        <v>812</v>
      </c>
      <c r="X3606">
        <v>42.674518559505579</v>
      </c>
      <c r="Y3606">
        <v>0</v>
      </c>
      <c r="Z3606">
        <v>417.78827999999999</v>
      </c>
      <c r="AA3606">
        <v>5314.4840569140642</v>
      </c>
      <c r="AB3606">
        <v>0</v>
      </c>
      <c r="AC3606">
        <v>218.47874999999999</v>
      </c>
      <c r="AD3606">
        <v>243.60452082719999</v>
      </c>
      <c r="AE3606">
        <v>3327.4607999999998</v>
      </c>
      <c r="AF3606">
        <v>260.37034446609982</v>
      </c>
      <c r="AG3606">
        <v>0</v>
      </c>
      <c r="AH3606">
        <v>1612</v>
      </c>
      <c r="AI3606">
        <v>117</v>
      </c>
      <c r="AJ3606">
        <v>963</v>
      </c>
      <c r="AK3606">
        <v>344</v>
      </c>
      <c r="AL3606">
        <v>20100.671875</v>
      </c>
      <c r="AM3606">
        <v>13409.2109375</v>
      </c>
      <c r="AN3606">
        <v>6691.4619140625</v>
      </c>
      <c r="AO3606" s="5" t="s">
        <v>1536</v>
      </c>
    </row>
    <row r="3607" spans="1:41" ht="15" x14ac:dyDescent="0.25">
      <c r="A3607">
        <v>2024</v>
      </c>
      <c r="B3607" s="5" t="s">
        <v>1807</v>
      </c>
      <c r="C3607" s="5" t="s">
        <v>363</v>
      </c>
      <c r="D3607" s="5" t="s">
        <v>91</v>
      </c>
      <c r="E3607" s="5" t="s">
        <v>115</v>
      </c>
      <c r="F3607" s="5" t="s">
        <v>423</v>
      </c>
      <c r="G3607" s="5" t="s">
        <v>97</v>
      </c>
      <c r="H3607" s="5" t="s">
        <v>319</v>
      </c>
      <c r="I3607">
        <v>275.39999999999998</v>
      </c>
      <c r="J3607">
        <v>184</v>
      </c>
      <c r="K3607">
        <v>25.23932684530299</v>
      </c>
      <c r="L3607">
        <v>688.3836</v>
      </c>
      <c r="M3607">
        <v>565.03124999999955</v>
      </c>
      <c r="N3607">
        <v>134</v>
      </c>
      <c r="O3607">
        <v>1076</v>
      </c>
      <c r="P3607">
        <v>756.04685610179638</v>
      </c>
      <c r="Q3607">
        <v>63.440397911867748</v>
      </c>
      <c r="R3607">
        <v>238.1168610509346</v>
      </c>
      <c r="S3607">
        <v>1447.1645656767059</v>
      </c>
      <c r="T3607">
        <v>1374.7945400504941</v>
      </c>
      <c r="U3607"/>
      <c r="V3607">
        <v>436</v>
      </c>
      <c r="W3607">
        <v>119.5092568622311</v>
      </c>
      <c r="X3607">
        <v>130.47731838292449</v>
      </c>
      <c r="Y3607">
        <v>0</v>
      </c>
      <c r="Z3607">
        <v>0</v>
      </c>
      <c r="AA3607">
        <v>26687.627619876319</v>
      </c>
      <c r="AB3607">
        <v>21</v>
      </c>
      <c r="AC3607">
        <v>498.6</v>
      </c>
      <c r="AD3607">
        <v>421.57275710170723</v>
      </c>
      <c r="AE3607">
        <v>2133.2402349908248</v>
      </c>
      <c r="AF3607">
        <v>719.10032049111544</v>
      </c>
      <c r="AG3607">
        <v>12407</v>
      </c>
      <c r="AH3607">
        <v>856.44798110994907</v>
      </c>
      <c r="AI3607">
        <v>139.8258305288104</v>
      </c>
      <c r="AJ3607">
        <v>0</v>
      </c>
      <c r="AK3607">
        <v>699.95081113511401</v>
      </c>
      <c r="AL3607">
        <v>52097.97265625</v>
      </c>
      <c r="AM3607">
        <v>45220.95703125</v>
      </c>
      <c r="AN3607">
        <v>6877.01318359375</v>
      </c>
      <c r="AO3607" s="5" t="s">
        <v>3871</v>
      </c>
    </row>
    <row r="3608" spans="1:41" ht="15" x14ac:dyDescent="0.25">
      <c r="A3608">
        <v>2024</v>
      </c>
      <c r="B3608" s="5" t="s">
        <v>1808</v>
      </c>
      <c r="C3608" s="5" t="s">
        <v>363</v>
      </c>
      <c r="D3608" s="5" t="s">
        <v>91</v>
      </c>
      <c r="E3608" s="5" t="s">
        <v>115</v>
      </c>
      <c r="F3608" s="5" t="s">
        <v>423</v>
      </c>
      <c r="G3608" s="5" t="s">
        <v>97</v>
      </c>
      <c r="H3608" s="5" t="s">
        <v>319</v>
      </c>
      <c r="I3608">
        <v>561.69350725248614</v>
      </c>
      <c r="J3608">
        <v>0</v>
      </c>
      <c r="K3608">
        <v>36.935600261419019</v>
      </c>
      <c r="L3608">
        <v>601.96640000000002</v>
      </c>
      <c r="M3608">
        <v>553.49999999999966</v>
      </c>
      <c r="N3608">
        <v>247.5007790328888</v>
      </c>
      <c r="O3608">
        <v>1103.634896</v>
      </c>
      <c r="P3608">
        <v>2614.9951954207331</v>
      </c>
      <c r="Q3608">
        <v>84.084855210924914</v>
      </c>
      <c r="R3608">
        <v>145.47386542404831</v>
      </c>
      <c r="S3608">
        <v>1651.5817196794751</v>
      </c>
      <c r="T3608">
        <v>1182.817215925071</v>
      </c>
      <c r="U3608"/>
      <c r="V3608">
        <v>0</v>
      </c>
      <c r="W3608">
        <v>131.9995349947844</v>
      </c>
      <c r="X3608">
        <v>0</v>
      </c>
      <c r="Y3608">
        <v>0</v>
      </c>
      <c r="Z3608">
        <v>466.93518205435788</v>
      </c>
      <c r="AA3608">
        <v>26102.301197541979</v>
      </c>
      <c r="AB3608">
        <v>21</v>
      </c>
      <c r="AC3608">
        <v>253.03607</v>
      </c>
      <c r="AD3608">
        <v>428.0987338530482</v>
      </c>
      <c r="AE3608">
        <v>6702.2847438610506</v>
      </c>
      <c r="AF3608">
        <v>701.25378044266097</v>
      </c>
      <c r="AG3608">
        <v>0</v>
      </c>
      <c r="AH3608">
        <v>733.02890550344762</v>
      </c>
      <c r="AI3608">
        <v>137.0841475772651</v>
      </c>
      <c r="AJ3608">
        <v>719.39562957508224</v>
      </c>
      <c r="AK3608">
        <v>460.883162937191</v>
      </c>
      <c r="AL3608">
        <v>45641.484375</v>
      </c>
      <c r="AM3608">
        <v>39200.91796875</v>
      </c>
      <c r="AN3608">
        <v>6440.56396484375</v>
      </c>
      <c r="AO3608" s="5" t="s">
        <v>3870</v>
      </c>
    </row>
    <row r="3609" spans="1:41" ht="15" x14ac:dyDescent="0.25">
      <c r="A3609">
        <v>2024</v>
      </c>
      <c r="B3609" s="5" t="s">
        <v>803</v>
      </c>
      <c r="C3609" s="5" t="s">
        <v>363</v>
      </c>
      <c r="D3609" s="5" t="s">
        <v>91</v>
      </c>
      <c r="E3609" s="5" t="s">
        <v>115</v>
      </c>
      <c r="F3609" s="5" t="s">
        <v>423</v>
      </c>
      <c r="G3609" s="5" t="s">
        <v>97</v>
      </c>
      <c r="H3609" s="5" t="s">
        <v>319</v>
      </c>
      <c r="I3609">
        <v>518.18658983384057</v>
      </c>
      <c r="J3609">
        <v>76.232524333544461</v>
      </c>
      <c r="K3609">
        <v>22.43760236444621</v>
      </c>
      <c r="L3609">
        <v>58.295797633200984</v>
      </c>
      <c r="M3609">
        <v>402.03998367724802</v>
      </c>
      <c r="N3609">
        <v>244.74820133577461</v>
      </c>
      <c r="O3609">
        <v>1100.183</v>
      </c>
      <c r="P3609">
        <v>2014</v>
      </c>
      <c r="Q3609">
        <v>46.956264378962253</v>
      </c>
      <c r="R3609">
        <v>430.40821759261831</v>
      </c>
      <c r="S3609">
        <v>1126.314427142202</v>
      </c>
      <c r="T3609">
        <v>1114.5961581310501</v>
      </c>
      <c r="U3609">
        <v>0</v>
      </c>
      <c r="V3609">
        <v>0</v>
      </c>
      <c r="W3609">
        <v>939.15272690106656</v>
      </c>
      <c r="X3609">
        <v>50</v>
      </c>
      <c r="Y3609">
        <v>0</v>
      </c>
      <c r="Z3609">
        <v>481.3193616427298</v>
      </c>
      <c r="AA3609">
        <v>6528.6269156028056</v>
      </c>
      <c r="AB3609">
        <v>0</v>
      </c>
      <c r="AC3609">
        <v>253.01064</v>
      </c>
      <c r="AD3609">
        <v>280.64830458583231</v>
      </c>
      <c r="AE3609">
        <v>3822.2065306248069</v>
      </c>
      <c r="AF3609">
        <v>303.56993821365182</v>
      </c>
      <c r="AG3609">
        <v>0</v>
      </c>
      <c r="AH3609">
        <v>1926.067800605636</v>
      </c>
      <c r="AI3609">
        <v>134.39622311496581</v>
      </c>
      <c r="AJ3609">
        <v>1128.307983905182</v>
      </c>
      <c r="AK3609">
        <v>395.14786967135228</v>
      </c>
      <c r="AL3609">
        <v>23396.85546875</v>
      </c>
      <c r="AM3609">
        <v>15905.8681640625</v>
      </c>
      <c r="AN3609">
        <v>7490.984375</v>
      </c>
      <c r="AO3609" s="5" t="s">
        <v>1537</v>
      </c>
    </row>
    <row r="3610" spans="1:41" ht="15" x14ac:dyDescent="0.25">
      <c r="A3610">
        <v>2024</v>
      </c>
      <c r="B3610" s="5" t="s">
        <v>1808</v>
      </c>
      <c r="C3610" s="5" t="s">
        <v>363</v>
      </c>
      <c r="D3610" s="5" t="s">
        <v>91</v>
      </c>
      <c r="E3610" s="5" t="s">
        <v>115</v>
      </c>
      <c r="F3610" s="5" t="s">
        <v>116</v>
      </c>
      <c r="G3610" s="5" t="s">
        <v>94</v>
      </c>
      <c r="H3610" s="5" t="s">
        <v>319</v>
      </c>
      <c r="I3610">
        <v>845.67602054459121</v>
      </c>
      <c r="J3610">
        <v>105.52235266641588</v>
      </c>
      <c r="K3610">
        <v>123.75746642115969</v>
      </c>
      <c r="L3610">
        <v>533.18841783116306</v>
      </c>
      <c r="M3610">
        <v>1919.9166118857618</v>
      </c>
      <c r="N3610">
        <v>278.45429944760929</v>
      </c>
      <c r="O3610">
        <v>1138.1921548578339</v>
      </c>
      <c r="P3610">
        <v>2704.7060215755828</v>
      </c>
      <c r="Q3610">
        <v>74.960209431889837</v>
      </c>
      <c r="R3610">
        <v>426.63807659672386</v>
      </c>
      <c r="S3610">
        <v>1907.927607326212</v>
      </c>
      <c r="T3610">
        <v>1650.0995522821293</v>
      </c>
      <c r="U3610">
        <v>158.82208190715494</v>
      </c>
      <c r="V3610">
        <v>0</v>
      </c>
      <c r="W3610">
        <v>167.0725796685656</v>
      </c>
      <c r="X3610">
        <v>159.33775627454921</v>
      </c>
      <c r="Y3610">
        <v>2387.4877897082056</v>
      </c>
      <c r="Z3610">
        <v>1489.7305020447097</v>
      </c>
      <c r="AA3610">
        <v>29571.798712478543</v>
      </c>
      <c r="AB3610">
        <v>0</v>
      </c>
      <c r="AC3610">
        <v>1111.0326547959612</v>
      </c>
      <c r="AD3610">
        <v>745.13406255254381</v>
      </c>
      <c r="AE3610">
        <v>5852.7638847949884</v>
      </c>
      <c r="AF3610">
        <v>1179.1547343766524</v>
      </c>
      <c r="AG3610">
        <v>7725.3434467825291</v>
      </c>
      <c r="AH3610">
        <v>1474.7764748521531</v>
      </c>
      <c r="AI3610">
        <v>120.66352976063071</v>
      </c>
      <c r="AJ3610">
        <v>1443.8371082468632</v>
      </c>
      <c r="AK3610">
        <v>421.80669805211932</v>
      </c>
      <c r="AL3610">
        <v>65717.8046875</v>
      </c>
      <c r="AM3610">
        <v>55889.1171875</v>
      </c>
      <c r="AN3610">
        <v>9828.6845703125</v>
      </c>
      <c r="AO3610" s="5" t="s">
        <v>3873</v>
      </c>
    </row>
    <row r="3611" spans="1:41" ht="15" x14ac:dyDescent="0.25">
      <c r="A3611">
        <v>2024</v>
      </c>
      <c r="B3611" s="5" t="s">
        <v>803</v>
      </c>
      <c r="C3611" s="5" t="s">
        <v>363</v>
      </c>
      <c r="D3611" s="5" t="s">
        <v>91</v>
      </c>
      <c r="E3611" s="5" t="s">
        <v>115</v>
      </c>
      <c r="F3611" s="5" t="s">
        <v>116</v>
      </c>
      <c r="G3611" s="5" t="s">
        <v>94</v>
      </c>
      <c r="H3611" s="5" t="s">
        <v>319</v>
      </c>
      <c r="I3611">
        <v>710</v>
      </c>
      <c r="J3611">
        <v>315</v>
      </c>
      <c r="K3611">
        <v>115</v>
      </c>
      <c r="L3611">
        <v>140</v>
      </c>
      <c r="M3611">
        <v>600</v>
      </c>
      <c r="N3611">
        <v>274</v>
      </c>
      <c r="O3611">
        <v>1100.183</v>
      </c>
      <c r="P3611">
        <v>1755</v>
      </c>
      <c r="Q3611">
        <v>41.081596132075482</v>
      </c>
      <c r="R3611">
        <v>674.87012380097997</v>
      </c>
      <c r="S3611">
        <v>1450</v>
      </c>
      <c r="T3611">
        <v>1600</v>
      </c>
      <c r="U3611">
        <v>185</v>
      </c>
      <c r="V3611">
        <v>0</v>
      </c>
      <c r="W3611">
        <v>862</v>
      </c>
      <c r="X3611">
        <v>219.63787216185881</v>
      </c>
      <c r="Y3611">
        <v>2510</v>
      </c>
      <c r="Z3611">
        <v>1492.1010000000001</v>
      </c>
      <c r="AA3611">
        <v>6171.2950569140639</v>
      </c>
      <c r="AB3611">
        <v>129</v>
      </c>
      <c r="AC3611">
        <v>924.36225000000002</v>
      </c>
      <c r="AD3611">
        <v>377.53771710720002</v>
      </c>
      <c r="AE3611">
        <v>3327.4607999999998</v>
      </c>
      <c r="AF3611">
        <v>867.90114822033274</v>
      </c>
      <c r="AG3611">
        <v>1756</v>
      </c>
      <c r="AH3611">
        <v>2612</v>
      </c>
      <c r="AI3611">
        <v>117</v>
      </c>
      <c r="AJ3611">
        <v>963</v>
      </c>
      <c r="AK3611">
        <v>419</v>
      </c>
      <c r="AL3611">
        <v>31708.427734375</v>
      </c>
      <c r="AM3611">
        <v>22107.0703125</v>
      </c>
      <c r="AN3611">
        <v>9601.3583984375</v>
      </c>
      <c r="AO3611" s="5" t="s">
        <v>1538</v>
      </c>
    </row>
    <row r="3612" spans="1:41" ht="15" x14ac:dyDescent="0.25">
      <c r="A3612">
        <v>2024</v>
      </c>
      <c r="B3612" s="5" t="s">
        <v>1807</v>
      </c>
      <c r="C3612" s="5" t="s">
        <v>363</v>
      </c>
      <c r="D3612" s="5" t="s">
        <v>91</v>
      </c>
      <c r="E3612" s="5" t="s">
        <v>115</v>
      </c>
      <c r="F3612" s="5" t="s">
        <v>116</v>
      </c>
      <c r="G3612" s="5" t="s">
        <v>94</v>
      </c>
      <c r="H3612" s="5" t="s">
        <v>319</v>
      </c>
      <c r="I3612">
        <v>391.28803889904543</v>
      </c>
      <c r="J3612">
        <v>248.25816850279537</v>
      </c>
      <c r="K3612">
        <v>79.315143020076775</v>
      </c>
      <c r="L3612">
        <v>609.14029839418959</v>
      </c>
      <c r="M3612">
        <v>1968.734041663339</v>
      </c>
      <c r="N3612">
        <v>172.37824416363352</v>
      </c>
      <c r="O3612">
        <v>832.22947239913947</v>
      </c>
      <c r="P3612">
        <v>2064.8375566226655</v>
      </c>
      <c r="Q3612">
        <v>56.186847315422391</v>
      </c>
      <c r="R3612">
        <v>193.70927153103213</v>
      </c>
      <c r="S3612">
        <v>1533.4260983881509</v>
      </c>
      <c r="T3612">
        <v>1358.9327837439821</v>
      </c>
      <c r="U3612">
        <v>162.86042700122431</v>
      </c>
      <c r="V3612">
        <v>378.59761601583313</v>
      </c>
      <c r="W3612">
        <v>158.63028604015355</v>
      </c>
      <c r="X3612">
        <v>193.35526330035273</v>
      </c>
      <c r="Y3612">
        <v>2532.7969004411184</v>
      </c>
      <c r="Z3612">
        <v>581.64438214722963</v>
      </c>
      <c r="AA3612">
        <v>29845.483867345494</v>
      </c>
      <c r="AB3612">
        <v>0</v>
      </c>
      <c r="AC3612">
        <v>1207.1764767655684</v>
      </c>
      <c r="AD3612">
        <v>734.46181998572774</v>
      </c>
      <c r="AE3612">
        <v>2395.3173192063186</v>
      </c>
      <c r="AF3612">
        <v>1196.8231879646883</v>
      </c>
      <c r="AG3612">
        <v>23188.575213349646</v>
      </c>
      <c r="AH3612">
        <v>887.27206658459215</v>
      </c>
      <c r="AI3612">
        <v>123.73162311131976</v>
      </c>
      <c r="AJ3612">
        <v>2853.1093290390604</v>
      </c>
      <c r="AK3612">
        <v>653.63278116538834</v>
      </c>
      <c r="AL3612">
        <v>76601.90625</v>
      </c>
      <c r="AM3612">
        <v>68078.1796875</v>
      </c>
      <c r="AN3612">
        <v>8523.720703125</v>
      </c>
      <c r="AO3612" s="5" t="s">
        <v>3872</v>
      </c>
    </row>
    <row r="3613" spans="1:41" ht="15" x14ac:dyDescent="0.25">
      <c r="A3613">
        <v>2024</v>
      </c>
      <c r="B3613" s="5" t="s">
        <v>1808</v>
      </c>
      <c r="C3613" s="5" t="s">
        <v>363</v>
      </c>
      <c r="D3613" s="5" t="s">
        <v>91</v>
      </c>
      <c r="E3613" s="5" t="s">
        <v>115</v>
      </c>
      <c r="F3613" s="5" t="s">
        <v>116</v>
      </c>
      <c r="G3613" s="5" t="s">
        <v>97</v>
      </c>
      <c r="H3613" s="5" t="s">
        <v>319</v>
      </c>
      <c r="I3613">
        <v>979.9759062702949</v>
      </c>
      <c r="J3613">
        <v>120</v>
      </c>
      <c r="K3613">
        <v>147.7424010456761</v>
      </c>
      <c r="L3613">
        <v>626.19040000000007</v>
      </c>
      <c r="M3613">
        <v>2233.9499999999989</v>
      </c>
      <c r="N3613">
        <v>319.73784851138743</v>
      </c>
      <c r="O3613">
        <v>1103.634896</v>
      </c>
      <c r="P3613">
        <v>3134.2342342654802</v>
      </c>
      <c r="Q3613">
        <v>84.084855210924914</v>
      </c>
      <c r="R3613">
        <v>507.30402589425768</v>
      </c>
      <c r="S3613">
        <v>2182.4472724335919</v>
      </c>
      <c r="T3613">
        <v>1802.388138552489</v>
      </c>
      <c r="U3613">
        <v>182.2399001210924</v>
      </c>
      <c r="V3613">
        <v>0</v>
      </c>
      <c r="W3613">
        <v>190.92789883174169</v>
      </c>
      <c r="X3613">
        <v>181.02139510672001</v>
      </c>
      <c r="Y3613">
        <v>2818.5587999999998</v>
      </c>
      <c r="Z3613">
        <v>1667.6256501941359</v>
      </c>
      <c r="AA3613">
        <v>34364.990654552908</v>
      </c>
      <c r="AB3613">
        <v>193</v>
      </c>
      <c r="AC3613">
        <v>1266.4146499999999</v>
      </c>
      <c r="AD3613">
        <v>851.08602053970935</v>
      </c>
      <c r="AE3613">
        <v>6702.2847438610506</v>
      </c>
      <c r="AF3613">
        <v>1366.413616303714</v>
      </c>
      <c r="AG3613">
        <v>9491.8480639441586</v>
      </c>
      <c r="AH3613">
        <v>1747.0522247832171</v>
      </c>
      <c r="AI3613">
        <v>137.0841475772651</v>
      </c>
      <c r="AJ3613">
        <v>1678.589802341859</v>
      </c>
      <c r="AK3613">
        <v>538.57489611803169</v>
      </c>
      <c r="AL3613">
        <v>76619.40625</v>
      </c>
      <c r="AM3613">
        <v>65310.4921875</v>
      </c>
      <c r="AN3613">
        <v>11308.9091796875</v>
      </c>
      <c r="AO3613" s="5" t="s">
        <v>3874</v>
      </c>
    </row>
    <row r="3614" spans="1:41" ht="15" x14ac:dyDescent="0.25">
      <c r="A3614">
        <v>2024</v>
      </c>
      <c r="B3614" s="5" t="s">
        <v>803</v>
      </c>
      <c r="C3614" s="5" t="s">
        <v>363</v>
      </c>
      <c r="D3614" s="5" t="s">
        <v>91</v>
      </c>
      <c r="E3614" s="5" t="s">
        <v>115</v>
      </c>
      <c r="F3614" s="5" t="s">
        <v>116</v>
      </c>
      <c r="G3614" s="5" t="s">
        <v>97</v>
      </c>
      <c r="H3614" s="5" t="s">
        <v>319</v>
      </c>
      <c r="I3614">
        <v>799.80973648266695</v>
      </c>
      <c r="J3614">
        <v>369.43454100102321</v>
      </c>
      <c r="K3614">
        <v>129.01621359556569</v>
      </c>
      <c r="L3614">
        <v>163.22823337296279</v>
      </c>
      <c r="M3614">
        <v>689.21140058956792</v>
      </c>
      <c r="N3614">
        <v>314.8404092300575</v>
      </c>
      <c r="O3614">
        <v>1100.183</v>
      </c>
      <c r="P3614">
        <v>2078</v>
      </c>
      <c r="Q3614">
        <v>46.956264378962253</v>
      </c>
      <c r="R3614">
        <v>769.36020098057406</v>
      </c>
      <c r="S3614">
        <v>1633.155919356193</v>
      </c>
      <c r="T3614">
        <v>1698.4322409616</v>
      </c>
      <c r="U3614">
        <v>200.3137133398904</v>
      </c>
      <c r="V3614">
        <v>0</v>
      </c>
      <c r="W3614">
        <v>996.98232831123073</v>
      </c>
      <c r="X3614">
        <v>240.34077334181831</v>
      </c>
      <c r="Y3614">
        <v>2902.1122</v>
      </c>
      <c r="Z3614">
        <v>1718.997720152606</v>
      </c>
      <c r="AA3614">
        <v>7614.0729333129466</v>
      </c>
      <c r="AB3614">
        <v>129</v>
      </c>
      <c r="AC3614">
        <v>1070.46327</v>
      </c>
      <c r="AD3614">
        <v>434.94808661001929</v>
      </c>
      <c r="AE3614">
        <v>3822.2065306248069</v>
      </c>
      <c r="AF3614">
        <v>1011.899794045506</v>
      </c>
      <c r="AG3614">
        <v>2083</v>
      </c>
      <c r="AH3614">
        <v>3120.898942420547</v>
      </c>
      <c r="AI3614">
        <v>134.39622311496581</v>
      </c>
      <c r="AJ3614">
        <v>1128.307983905182</v>
      </c>
      <c r="AK3614">
        <v>481.29929474504831</v>
      </c>
      <c r="AL3614">
        <v>36880.8671875</v>
      </c>
      <c r="AM3614">
        <v>26093.00390625</v>
      </c>
      <c r="AN3614">
        <v>10787.865234375</v>
      </c>
      <c r="AO3614" s="5" t="s">
        <v>1539</v>
      </c>
    </row>
    <row r="3615" spans="1:41" ht="15" x14ac:dyDescent="0.25">
      <c r="A3615">
        <v>2024</v>
      </c>
      <c r="B3615" s="5" t="s">
        <v>1807</v>
      </c>
      <c r="C3615" s="5" t="s">
        <v>363</v>
      </c>
      <c r="D3615" s="5" t="s">
        <v>91</v>
      </c>
      <c r="E3615" s="5" t="s">
        <v>115</v>
      </c>
      <c r="F3615" s="5" t="s">
        <v>116</v>
      </c>
      <c r="G3615" s="5" t="s">
        <v>97</v>
      </c>
      <c r="H3615" s="5" t="s">
        <v>319</v>
      </c>
      <c r="I3615">
        <v>377.4</v>
      </c>
      <c r="J3615">
        <v>294.39999999999998</v>
      </c>
      <c r="K3615">
        <v>94.647475669886234</v>
      </c>
      <c r="L3615">
        <v>713.14560000000006</v>
      </c>
      <c r="M3615">
        <v>2280.490624999999</v>
      </c>
      <c r="N3615">
        <v>208</v>
      </c>
      <c r="O3615">
        <v>1162</v>
      </c>
      <c r="P3615">
        <v>2419.9696500635368</v>
      </c>
      <c r="Q3615">
        <v>63.440397911867748</v>
      </c>
      <c r="R3615">
        <v>238.1168610509346</v>
      </c>
      <c r="S3615">
        <v>2098.3886202312242</v>
      </c>
      <c r="T3615">
        <v>1766.610983964885</v>
      </c>
      <c r="U3615">
        <v>185.88469812351431</v>
      </c>
      <c r="V3615">
        <v>436</v>
      </c>
      <c r="W3615">
        <v>179.2638852933467</v>
      </c>
      <c r="X3615">
        <v>245.7159775743867</v>
      </c>
      <c r="Y3615">
        <v>3204</v>
      </c>
      <c r="Z3615">
        <v>795.85</v>
      </c>
      <c r="AA3615">
        <v>35135.602290713046</v>
      </c>
      <c r="AB3615">
        <v>73</v>
      </c>
      <c r="AC3615">
        <v>1447</v>
      </c>
      <c r="AD3615">
        <v>1009.4305404012219</v>
      </c>
      <c r="AE3615">
        <v>2706.8846679295339</v>
      </c>
      <c r="AF3615">
        <v>1401.188124486365</v>
      </c>
      <c r="AG3615">
        <v>28362</v>
      </c>
      <c r="AH3615">
        <v>1196.8341571357389</v>
      </c>
      <c r="AI3615">
        <v>139.8258305288104</v>
      </c>
      <c r="AJ3615">
        <v>3850.9981065704869</v>
      </c>
      <c r="AK3615">
        <v>918.51359909241467</v>
      </c>
      <c r="AL3615">
        <v>93004.6015625</v>
      </c>
      <c r="AM3615">
        <v>81839.875</v>
      </c>
      <c r="AN3615">
        <v>11164.7216796875</v>
      </c>
      <c r="AO3615" s="5" t="s">
        <v>3875</v>
      </c>
    </row>
    <row r="3616" spans="1:41" ht="15" x14ac:dyDescent="0.25">
      <c r="A3616">
        <v>2024</v>
      </c>
      <c r="B3616" s="5" t="s">
        <v>1808</v>
      </c>
      <c r="C3616" s="5" t="s">
        <v>363</v>
      </c>
      <c r="D3616" s="5" t="s">
        <v>91</v>
      </c>
      <c r="E3616" s="5" t="s">
        <v>27</v>
      </c>
      <c r="F3616" s="5" t="s">
        <v>27</v>
      </c>
      <c r="G3616" s="5" t="s">
        <v>94</v>
      </c>
      <c r="H3616" s="5" t="s">
        <v>319</v>
      </c>
      <c r="I3616">
        <v>495.02986568463876</v>
      </c>
      <c r="J3616">
        <v>1791.681612981854</v>
      </c>
      <c r="K3616">
        <v>41.252488807053233</v>
      </c>
      <c r="L3616">
        <v>295.98660719060695</v>
      </c>
      <c r="M3616">
        <v>7936.8499324495197</v>
      </c>
      <c r="N3616">
        <v>1461.3694159898607</v>
      </c>
      <c r="O3616">
        <v>1143.9117134249589</v>
      </c>
      <c r="P3616">
        <v>5010.2550240785595</v>
      </c>
      <c r="Q3616">
        <v>885.56202065991079</v>
      </c>
      <c r="R3616">
        <v>214.91055691374044</v>
      </c>
      <c r="S3616">
        <v>4537.7737687758554</v>
      </c>
      <c r="T3616">
        <v>154.69683302644961</v>
      </c>
      <c r="U3616">
        <v>154.69683302644961</v>
      </c>
      <c r="V3616">
        <v>3141.3770226571037</v>
      </c>
      <c r="W3616">
        <v>1247.8877864133603</v>
      </c>
      <c r="X3616">
        <v>1715.8483742882017</v>
      </c>
      <c r="Y3616">
        <v>8409.1703030458757</v>
      </c>
      <c r="Z3616">
        <v>2586.4444179757429</v>
      </c>
      <c r="AA3616">
        <v>34190.873601268977</v>
      </c>
      <c r="AB3616"/>
      <c r="AC3616">
        <v>1317.8623205523243</v>
      </c>
      <c r="AD3616">
        <v>3580.0972514332366</v>
      </c>
      <c r="AE3616">
        <v>4311.328544591739</v>
      </c>
      <c r="AF3616">
        <v>4794.9326146274298</v>
      </c>
      <c r="AG3616">
        <v>30288.987990084439</v>
      </c>
      <c r="AH3616">
        <v>5671.977434945501</v>
      </c>
      <c r="AI3616">
        <v>1472.7138504118004</v>
      </c>
      <c r="AJ3616">
        <v>24210.054368639365</v>
      </c>
      <c r="AK3616">
        <v>222.76343955808744</v>
      </c>
      <c r="AL3616">
        <v>151286.28125</v>
      </c>
      <c r="AM3616">
        <v>123560.5234375</v>
      </c>
      <c r="AN3616">
        <v>27725.771484375</v>
      </c>
      <c r="AO3616" s="5" t="s">
        <v>3876</v>
      </c>
    </row>
    <row r="3617" spans="1:41" ht="15" x14ac:dyDescent="0.25">
      <c r="A3617">
        <v>2024</v>
      </c>
      <c r="B3617" s="5" t="s">
        <v>803</v>
      </c>
      <c r="C3617" s="5" t="s">
        <v>363</v>
      </c>
      <c r="D3617" s="5" t="s">
        <v>91</v>
      </c>
      <c r="E3617" s="5" t="s">
        <v>27</v>
      </c>
      <c r="F3617" s="5" t="s">
        <v>27</v>
      </c>
      <c r="G3617" s="5" t="s">
        <v>94</v>
      </c>
      <c r="H3617" s="5" t="s">
        <v>319</v>
      </c>
      <c r="I3617">
        <v>480</v>
      </c>
      <c r="J3617">
        <v>3200</v>
      </c>
      <c r="K3617">
        <v>0</v>
      </c>
      <c r="L3617">
        <v>350</v>
      </c>
      <c r="M3617">
        <v>4225</v>
      </c>
      <c r="N3617">
        <v>1439</v>
      </c>
      <c r="O3617">
        <v>459.95</v>
      </c>
      <c r="P3617">
        <v>3032</v>
      </c>
      <c r="Q3617">
        <v>874.72500000000014</v>
      </c>
      <c r="R3617">
        <v>494.00337683216247</v>
      </c>
      <c r="S3617">
        <v>4400</v>
      </c>
      <c r="T3617">
        <v>150</v>
      </c>
      <c r="U3617">
        <v>150</v>
      </c>
      <c r="V3617">
        <v>2968</v>
      </c>
      <c r="W3617">
        <v>1210</v>
      </c>
      <c r="X3617">
        <v>1356.9563943047931</v>
      </c>
      <c r="Y3617">
        <v>3750</v>
      </c>
      <c r="Z3617">
        <v>1324.985688</v>
      </c>
      <c r="AA3617">
        <v>68606.546520735894</v>
      </c>
      <c r="AB3617">
        <v>136</v>
      </c>
      <c r="AC3617">
        <v>52.5</v>
      </c>
      <c r="AD3617">
        <v>3585.7938559509998</v>
      </c>
      <c r="AE3617">
        <v>4056.9612000000002</v>
      </c>
      <c r="AF3617">
        <v>3825.708261355227</v>
      </c>
      <c r="AG3617">
        <v>35791</v>
      </c>
      <c r="AH3617">
        <v>4366.1268309522284</v>
      </c>
      <c r="AI3617">
        <v>909</v>
      </c>
      <c r="AJ3617">
        <v>3683</v>
      </c>
      <c r="AK3617">
        <v>227</v>
      </c>
      <c r="AL3617">
        <v>155104.25</v>
      </c>
      <c r="AM3617">
        <v>134078.4375</v>
      </c>
      <c r="AN3617">
        <v>21025.826171875</v>
      </c>
      <c r="AO3617" s="5" t="s">
        <v>1540</v>
      </c>
    </row>
    <row r="3618" spans="1:41" ht="15" x14ac:dyDescent="0.25">
      <c r="A3618">
        <v>2024</v>
      </c>
      <c r="B3618" s="5" t="s">
        <v>1807</v>
      </c>
      <c r="C3618" s="5" t="s">
        <v>363</v>
      </c>
      <c r="D3618" s="5" t="s">
        <v>91</v>
      </c>
      <c r="E3618" s="5" t="s">
        <v>27</v>
      </c>
      <c r="F3618" s="5" t="s">
        <v>27</v>
      </c>
      <c r="G3618" s="5" t="s">
        <v>94</v>
      </c>
      <c r="H3618" s="5" t="s">
        <v>319</v>
      </c>
      <c r="I3618">
        <v>1380.0834885493359</v>
      </c>
      <c r="J3618">
        <v>1380.936062296799</v>
      </c>
      <c r="K3618">
        <v>42.301409610707616</v>
      </c>
      <c r="L3618">
        <v>341.58388260646399</v>
      </c>
      <c r="M3618">
        <v>2639.4757678031215</v>
      </c>
      <c r="N3618">
        <v>597.50741075124506</v>
      </c>
      <c r="O3618">
        <v>0</v>
      </c>
      <c r="P3618">
        <v>3248.3252440062374</v>
      </c>
      <c r="Q3618">
        <v>1038.8459487340597</v>
      </c>
      <c r="R3618">
        <v>400.5917250569629</v>
      </c>
      <c r="S3618">
        <v>6768.2255377132178</v>
      </c>
      <c r="T3618">
        <v>211.50704805353806</v>
      </c>
      <c r="U3618">
        <v>158.63028604015355</v>
      </c>
      <c r="V3618">
        <v>3230.770159017794</v>
      </c>
      <c r="W3618">
        <v>1279.6176407239052</v>
      </c>
      <c r="X3618">
        <v>1144.2939007913706</v>
      </c>
      <c r="Y3618">
        <v>4758.9085812046069</v>
      </c>
      <c r="Z3618">
        <v>136.42204599453206</v>
      </c>
      <c r="AA3618">
        <v>34507.308006479878</v>
      </c>
      <c r="AB3618"/>
      <c r="AC3618">
        <v>669.20830004139441</v>
      </c>
      <c r="AD3618">
        <v>4134.9627894466694</v>
      </c>
      <c r="AE3618">
        <v>9171.4743712215441</v>
      </c>
      <c r="AF3618">
        <v>4866.7798767952754</v>
      </c>
      <c r="AG3618">
        <v>47258.077281842277</v>
      </c>
      <c r="AH3618">
        <v>5004.3374821367179</v>
      </c>
      <c r="AI3618">
        <v>1510.1603231022618</v>
      </c>
      <c r="AJ3618">
        <v>6045.5708434024909</v>
      </c>
      <c r="AK3618">
        <v>653.0466611876551</v>
      </c>
      <c r="AL3618">
        <v>142578.953125</v>
      </c>
      <c r="AM3618">
        <v>119191.0234375</v>
      </c>
      <c r="AN3618">
        <v>23387.927734375</v>
      </c>
      <c r="AO3618" s="5" t="s">
        <v>3877</v>
      </c>
    </row>
    <row r="3619" spans="1:41" ht="15" x14ac:dyDescent="0.25">
      <c r="A3619">
        <v>2024</v>
      </c>
      <c r="B3619" s="5" t="s">
        <v>1807</v>
      </c>
      <c r="C3619" s="5" t="s">
        <v>363</v>
      </c>
      <c r="D3619" s="5" t="s">
        <v>91</v>
      </c>
      <c r="E3619" s="5" t="s">
        <v>27</v>
      </c>
      <c r="F3619" s="5" t="s">
        <v>27</v>
      </c>
      <c r="G3619" s="5" t="s">
        <v>97</v>
      </c>
      <c r="H3619" s="5" t="s">
        <v>319</v>
      </c>
      <c r="I3619">
        <v>1331.1</v>
      </c>
      <c r="J3619">
        <v>1637.6</v>
      </c>
      <c r="K3619">
        <v>50.39953029404635</v>
      </c>
      <c r="L3619">
        <v>399.90629999999999</v>
      </c>
      <c r="M3619">
        <v>3057.4468749999969</v>
      </c>
      <c r="N3619">
        <v>723</v>
      </c>
      <c r="O3619">
        <v>0</v>
      </c>
      <c r="P3619">
        <v>3807.0057757414388</v>
      </c>
      <c r="Q3619">
        <v>1172.9577918270329</v>
      </c>
      <c r="R3619">
        <v>492.42683832127261</v>
      </c>
      <c r="S3619">
        <v>9261.8532203309223</v>
      </c>
      <c r="T3619">
        <v>274.95890801009881</v>
      </c>
      <c r="U3619">
        <v>181.05652414628011</v>
      </c>
      <c r="V3619">
        <v>3723</v>
      </c>
      <c r="W3619">
        <v>1446.0620080329959</v>
      </c>
      <c r="X3619">
        <v>1454.169334033571</v>
      </c>
      <c r="Y3619">
        <v>6020</v>
      </c>
      <c r="Z3619">
        <v>186.66300000000001</v>
      </c>
      <c r="AA3619">
        <v>40623.735759411276</v>
      </c>
      <c r="AB3619">
        <v>170</v>
      </c>
      <c r="AC3619">
        <v>802.2</v>
      </c>
      <c r="AD3619">
        <v>5683.015401364707</v>
      </c>
      <c r="AE3619">
        <v>10364.44030137699</v>
      </c>
      <c r="AF3619">
        <v>5697.812548376095</v>
      </c>
      <c r="AG3619">
        <v>57782</v>
      </c>
      <c r="AH3619">
        <v>7015.4939843056973</v>
      </c>
      <c r="AI3619">
        <v>1706.59218799266</v>
      </c>
      <c r="AJ3619">
        <v>8160.0384654457093</v>
      </c>
      <c r="AK3619">
        <v>917.68995746096539</v>
      </c>
      <c r="AL3619">
        <v>174142.625</v>
      </c>
      <c r="AM3619">
        <v>143104.9375</v>
      </c>
      <c r="AN3619">
        <v>31037.6796875</v>
      </c>
      <c r="AO3619" s="5" t="s">
        <v>3878</v>
      </c>
    </row>
    <row r="3620" spans="1:41" ht="15" x14ac:dyDescent="0.25">
      <c r="A3620">
        <v>2024</v>
      </c>
      <c r="B3620" s="5" t="s">
        <v>803</v>
      </c>
      <c r="C3620" s="5" t="s">
        <v>363</v>
      </c>
      <c r="D3620" s="5" t="s">
        <v>91</v>
      </c>
      <c r="E3620" s="5" t="s">
        <v>27</v>
      </c>
      <c r="F3620" s="5" t="s">
        <v>27</v>
      </c>
      <c r="G3620" s="5" t="s">
        <v>97</v>
      </c>
      <c r="H3620" s="5" t="s">
        <v>319</v>
      </c>
      <c r="I3620">
        <v>540.71644156574678</v>
      </c>
      <c r="J3620">
        <v>3752.9858133437269</v>
      </c>
      <c r="K3620">
        <v>0</v>
      </c>
      <c r="L3620">
        <v>408.07058343240692</v>
      </c>
      <c r="M3620">
        <v>4853.1969458182084</v>
      </c>
      <c r="N3620">
        <v>1653.486674752018</v>
      </c>
      <c r="O3620">
        <v>459.95</v>
      </c>
      <c r="P3620">
        <v>3591</v>
      </c>
      <c r="Q3620">
        <v>999.81067499999995</v>
      </c>
      <c r="R3620">
        <v>563.16989577798665</v>
      </c>
      <c r="S3620">
        <v>4955.7834794256914</v>
      </c>
      <c r="T3620">
        <v>159.22802259015</v>
      </c>
      <c r="U3620">
        <v>162.41652432964091</v>
      </c>
      <c r="V3620">
        <v>3440</v>
      </c>
      <c r="W3620">
        <v>1399.476354125974</v>
      </c>
      <c r="X3620">
        <v>1589.89068899822</v>
      </c>
      <c r="Y3620">
        <v>4365</v>
      </c>
      <c r="Z3620">
        <v>1526.4699754955141</v>
      </c>
      <c r="AA3620">
        <v>87012.280421757154</v>
      </c>
      <c r="AB3620">
        <v>136</v>
      </c>
      <c r="AC3620">
        <v>60.797939999999997</v>
      </c>
      <c r="AD3620">
        <v>4131.0685156815744</v>
      </c>
      <c r="AE3620">
        <v>4660.1731846492248</v>
      </c>
      <c r="AF3620">
        <v>4460.4542921525899</v>
      </c>
      <c r="AG3620">
        <v>42448</v>
      </c>
      <c r="AH3620">
        <v>5216.7843067353679</v>
      </c>
      <c r="AI3620">
        <v>1044.155271893196</v>
      </c>
      <c r="AJ3620">
        <v>4315.2215002313442</v>
      </c>
      <c r="AK3620">
        <v>260.75164655638662</v>
      </c>
      <c r="AL3620">
        <v>188166.328125</v>
      </c>
      <c r="AM3620">
        <v>163960.046875</v>
      </c>
      <c r="AN3620">
        <v>24206.28515625</v>
      </c>
      <c r="AO3620" s="5" t="s">
        <v>1541</v>
      </c>
    </row>
    <row r="3621" spans="1:41" ht="15" x14ac:dyDescent="0.25">
      <c r="A3621">
        <v>2024</v>
      </c>
      <c r="B3621" s="5" t="s">
        <v>1808</v>
      </c>
      <c r="C3621" s="5" t="s">
        <v>363</v>
      </c>
      <c r="D3621" s="5" t="s">
        <v>91</v>
      </c>
      <c r="E3621" s="5" t="s">
        <v>27</v>
      </c>
      <c r="F3621" s="5" t="s">
        <v>27</v>
      </c>
      <c r="G3621" s="5" t="s">
        <v>97</v>
      </c>
      <c r="H3621" s="5" t="s">
        <v>319</v>
      </c>
      <c r="I3621">
        <v>573.6444329387092</v>
      </c>
      <c r="J3621">
        <v>2037.5</v>
      </c>
      <c r="K3621">
        <v>49.1702734576062</v>
      </c>
      <c r="L3621">
        <v>347.61439999999999</v>
      </c>
      <c r="M3621">
        <v>9235.0499999999938</v>
      </c>
      <c r="N3621">
        <v>1678.031597557911</v>
      </c>
      <c r="O3621">
        <v>1109.1808000000001</v>
      </c>
      <c r="P3621">
        <v>5805.9222309565193</v>
      </c>
      <c r="Q3621">
        <v>993.35840777153248</v>
      </c>
      <c r="R3621">
        <v>255.54444553848981</v>
      </c>
      <c r="S3621">
        <v>5190.6854047069201</v>
      </c>
      <c r="T3621">
        <v>168.97388798929589</v>
      </c>
      <c r="U3621">
        <v>177.50639622184329</v>
      </c>
      <c r="V3621">
        <v>3605</v>
      </c>
      <c r="W3621">
        <v>1426.066404854367</v>
      </c>
      <c r="X3621">
        <v>1949.3513261857081</v>
      </c>
      <c r="Y3621">
        <v>10051.171</v>
      </c>
      <c r="Z3621">
        <v>2895.30290767205</v>
      </c>
      <c r="AA3621">
        <v>39732.755629869796</v>
      </c>
      <c r="AB3621">
        <v>170</v>
      </c>
      <c r="AC3621">
        <v>1502.17019</v>
      </c>
      <c r="AD3621">
        <v>4089.157744889169</v>
      </c>
      <c r="AE3621">
        <v>4937.1121232583337</v>
      </c>
      <c r="AF3621">
        <v>5556.4049593111804</v>
      </c>
      <c r="AG3621">
        <v>37214.976135753408</v>
      </c>
      <c r="AH3621">
        <v>6719.1475898984263</v>
      </c>
      <c r="AI3621">
        <v>1673.1295960712359</v>
      </c>
      <c r="AJ3621">
        <v>28146.35400712509</v>
      </c>
      <c r="AK3621">
        <v>284.43075198409502</v>
      </c>
      <c r="AL3621">
        <v>177574.71875</v>
      </c>
      <c r="AM3621">
        <v>145510.375</v>
      </c>
      <c r="AN3621">
        <v>32064.345703125</v>
      </c>
      <c r="AO3621" s="5" t="s">
        <v>3879</v>
      </c>
    </row>
    <row r="3622" spans="1:41" ht="15" x14ac:dyDescent="0.25">
      <c r="A3622">
        <v>2024</v>
      </c>
      <c r="B3622" s="5" t="s">
        <v>1808</v>
      </c>
      <c r="C3622" s="5" t="s">
        <v>363</v>
      </c>
      <c r="D3622" s="5" t="s">
        <v>91</v>
      </c>
      <c r="E3622" s="5" t="s">
        <v>453</v>
      </c>
      <c r="F3622" s="5" t="s">
        <v>453</v>
      </c>
      <c r="G3622" s="5" t="s">
        <v>97</v>
      </c>
      <c r="H3622" s="5" t="s">
        <v>319</v>
      </c>
      <c r="I3622">
        <v>2400</v>
      </c>
      <c r="J3622">
        <v>4071.48</v>
      </c>
      <c r="K3622">
        <v>0</v>
      </c>
      <c r="L3622">
        <v>326</v>
      </c>
      <c r="M3622">
        <v>3845.9786130187481</v>
      </c>
      <c r="N3622">
        <v>59.210712687293963</v>
      </c>
      <c r="O3622">
        <v>0</v>
      </c>
      <c r="P3622">
        <v>657.30091274227107</v>
      </c>
      <c r="Q3622">
        <v>38.616109356562561</v>
      </c>
      <c r="R3622">
        <v>243.16422050019091</v>
      </c>
      <c r="S3622">
        <v>4902.0125141315157</v>
      </c>
      <c r="T3622">
        <v>114.3389975394236</v>
      </c>
      <c r="U3622"/>
      <c r="V3622">
        <v>181</v>
      </c>
      <c r="W3622">
        <v>1563.528288193246</v>
      </c>
      <c r="X3622">
        <v>2954.2507984202198</v>
      </c>
      <c r="Y3622">
        <v>2157.44544</v>
      </c>
      <c r="Z3622">
        <v>873.5989443476808</v>
      </c>
      <c r="AA3622">
        <v>17378.351365504848</v>
      </c>
      <c r="AB3622">
        <v>0</v>
      </c>
      <c r="AC3622">
        <v>59.25</v>
      </c>
      <c r="AD3622">
        <v>2363.7351314677921</v>
      </c>
      <c r="AE3622">
        <v>1500.8458049720141</v>
      </c>
      <c r="AF3622">
        <v>3788.3920246525981</v>
      </c>
      <c r="AG3622">
        <v>38741.992369303123</v>
      </c>
      <c r="AH3622">
        <v>3873.7600150327899</v>
      </c>
      <c r="AI3622">
        <v>1712.9660150253119</v>
      </c>
      <c r="AJ3622">
        <v>7062.4957368913456</v>
      </c>
      <c r="AK3622"/>
      <c r="AL3622">
        <v>100869.7109375</v>
      </c>
      <c r="AM3622">
        <v>79539.140625</v>
      </c>
      <c r="AN3622">
        <v>21330.572265625</v>
      </c>
      <c r="AO3622" s="5" t="s">
        <v>3881</v>
      </c>
    </row>
    <row r="3623" spans="1:41" ht="15" x14ac:dyDescent="0.25">
      <c r="A3623">
        <v>2024</v>
      </c>
      <c r="B3623" s="5" t="s">
        <v>1807</v>
      </c>
      <c r="C3623" s="5" t="s">
        <v>363</v>
      </c>
      <c r="D3623" s="5" t="s">
        <v>91</v>
      </c>
      <c r="E3623" s="5" t="s">
        <v>453</v>
      </c>
      <c r="F3623" s="5" t="s">
        <v>453</v>
      </c>
      <c r="G3623" s="5" t="s">
        <v>97</v>
      </c>
      <c r="H3623" s="5" t="s">
        <v>319</v>
      </c>
      <c r="I3623">
        <v>2868.2221646935459</v>
      </c>
      <c r="J3623">
        <v>3809.1185</v>
      </c>
      <c r="K3623">
        <v>0</v>
      </c>
      <c r="L3623">
        <v>335</v>
      </c>
      <c r="M3623">
        <v>5541.3251881419619</v>
      </c>
      <c r="N3623">
        <v>64</v>
      </c>
      <c r="O3623">
        <v>0</v>
      </c>
      <c r="P3623">
        <v>500</v>
      </c>
      <c r="Q3623">
        <v>41.792093486078883</v>
      </c>
      <c r="R3623">
        <v>344.493048868242</v>
      </c>
      <c r="S3623">
        <v>5286.3350710424602</v>
      </c>
      <c r="T3623"/>
      <c r="U3623"/>
      <c r="V3623">
        <v>355</v>
      </c>
      <c r="W3623">
        <v>1835.898609344134</v>
      </c>
      <c r="X3623">
        <v>1002.755961735971</v>
      </c>
      <c r="Y3623">
        <v>2528</v>
      </c>
      <c r="Z3623">
        <v>1001.324</v>
      </c>
      <c r="AA3623">
        <v>18813.228482717888</v>
      </c>
      <c r="AB3623">
        <v>0</v>
      </c>
      <c r="AC3623">
        <v>205</v>
      </c>
      <c r="AD3623">
        <v>2412.144122287591</v>
      </c>
      <c r="AE3623">
        <v>1493.865710777889</v>
      </c>
      <c r="AF3623">
        <v>3331.7698898404942</v>
      </c>
      <c r="AG3623">
        <v>39536</v>
      </c>
      <c r="AH3623">
        <v>5049.3919607676271</v>
      </c>
      <c r="AI3623">
        <v>1294</v>
      </c>
      <c r="AJ3623">
        <v>8780.9944153404886</v>
      </c>
      <c r="AK3623"/>
      <c r="AL3623">
        <v>106429.65625</v>
      </c>
      <c r="AM3623">
        <v>84007.8046875</v>
      </c>
      <c r="AN3623">
        <v>22421.8515625</v>
      </c>
      <c r="AO3623" s="5" t="s">
        <v>3880</v>
      </c>
    </row>
    <row r="3624" spans="1:41" ht="15" x14ac:dyDescent="0.25">
      <c r="A3624">
        <v>2024</v>
      </c>
      <c r="B3624" s="5" t="s">
        <v>803</v>
      </c>
      <c r="C3624" s="5" t="s">
        <v>363</v>
      </c>
      <c r="D3624" s="5" t="s">
        <v>91</v>
      </c>
      <c r="E3624" s="5" t="s">
        <v>453</v>
      </c>
      <c r="F3624" s="5" t="s">
        <v>453</v>
      </c>
      <c r="G3624" s="5" t="s">
        <v>97</v>
      </c>
      <c r="H3624" s="5" t="s">
        <v>319</v>
      </c>
      <c r="I3624">
        <v>3200</v>
      </c>
      <c r="J3624">
        <v>3548</v>
      </c>
      <c r="K3624">
        <v>129.01621359556569</v>
      </c>
      <c r="L3624">
        <v>326</v>
      </c>
      <c r="M3624">
        <v>3446.0570029478399</v>
      </c>
      <c r="N3624">
        <v>57.452629421543342</v>
      </c>
      <c r="O3624">
        <v>0</v>
      </c>
      <c r="P3624">
        <v>643</v>
      </c>
      <c r="Q3624">
        <v>92.5175641760611</v>
      </c>
      <c r="R3624">
        <v>308.82931559006272</v>
      </c>
      <c r="S3624">
        <v>4571.8128466372309</v>
      </c>
      <c r="T3624">
        <v>0</v>
      </c>
      <c r="U3624"/>
      <c r="V3624">
        <v>107</v>
      </c>
      <c r="W3624">
        <v>1999.5361576253949</v>
      </c>
      <c r="X3624">
        <v>2376.7341382558998</v>
      </c>
      <c r="Y3624">
        <v>2199.13</v>
      </c>
      <c r="Z3624">
        <v>890.62363105796089</v>
      </c>
      <c r="AA3624">
        <v>19855.771561961341</v>
      </c>
      <c r="AB3624"/>
      <c r="AC3624">
        <v>0</v>
      </c>
      <c r="AD3624">
        <v>2387.9624359258009</v>
      </c>
      <c r="AE3624">
        <v>1038.2</v>
      </c>
      <c r="AF3624">
        <v>3394.450911358007</v>
      </c>
      <c r="AG3624">
        <v>36179</v>
      </c>
      <c r="AH3624">
        <v>3107.4849849854941</v>
      </c>
      <c r="AI3624">
        <v>1679.3784461032469</v>
      </c>
      <c r="AJ3624">
        <v>8351.2365699698476</v>
      </c>
      <c r="AK3624"/>
      <c r="AL3624">
        <v>99889.1875</v>
      </c>
      <c r="AM3624">
        <v>80191.203125</v>
      </c>
      <c r="AN3624">
        <v>19697.984375</v>
      </c>
      <c r="AO3624" s="5" t="s">
        <v>1542</v>
      </c>
    </row>
    <row r="3625" spans="1:41" ht="15" x14ac:dyDescent="0.25">
      <c r="A3625">
        <v>2024</v>
      </c>
      <c r="B3625" s="5" t="s">
        <v>1807</v>
      </c>
      <c r="C3625" s="5" t="s">
        <v>363</v>
      </c>
      <c r="D3625" s="5" t="s">
        <v>91</v>
      </c>
      <c r="E3625" s="5" t="s">
        <v>456</v>
      </c>
      <c r="F3625" s="5" t="s">
        <v>456</v>
      </c>
      <c r="G3625" s="5" t="s">
        <v>97</v>
      </c>
      <c r="H3625" s="5" t="s">
        <v>319</v>
      </c>
      <c r="I3625">
        <v>9174.9</v>
      </c>
      <c r="J3625"/>
      <c r="K3625">
        <v>1209.8190696298129</v>
      </c>
      <c r="L3625">
        <v>3230</v>
      </c>
      <c r="M3625">
        <v>24083.084297843208</v>
      </c>
      <c r="N3625">
        <v>8121</v>
      </c>
      <c r="O3625"/>
      <c r="P3625">
        <v>13252.3042632652</v>
      </c>
      <c r="Q3625">
        <v>3829.7687210204649</v>
      </c>
      <c r="R3625">
        <v>9975.435218117218</v>
      </c>
      <c r="S3625">
        <v>24816</v>
      </c>
      <c r="T3625">
        <v>13563.862160244589</v>
      </c>
      <c r="U3625">
        <v>1721.24402288397</v>
      </c>
      <c r="V3625">
        <v>7465</v>
      </c>
      <c r="W3625"/>
      <c r="X3625">
        <v>11922.74805465859</v>
      </c>
      <c r="Y3625">
        <v>53491</v>
      </c>
      <c r="Z3625">
        <v>15420.679</v>
      </c>
      <c r="AA3625">
        <v>184603.90698746571</v>
      </c>
      <c r="AB3625">
        <v>831</v>
      </c>
      <c r="AC3625">
        <v>10378.799999999999</v>
      </c>
      <c r="AD3625">
        <v>25839.402301105551</v>
      </c>
      <c r="AE3625">
        <v>21123.470920919379</v>
      </c>
      <c r="AF3625">
        <v>32864.035880555239</v>
      </c>
      <c r="AG3625">
        <v>199906</v>
      </c>
      <c r="AH3625">
        <v>45518.823557107549</v>
      </c>
      <c r="AI3625">
        <v>5218.9692471736316</v>
      </c>
      <c r="AJ3625">
        <v>46057.537163297638</v>
      </c>
      <c r="AK3625">
        <v>3281.9131356601229</v>
      </c>
      <c r="AL3625">
        <v>776900.8125</v>
      </c>
      <c r="AM3625">
        <v>620615.125</v>
      </c>
      <c r="AN3625">
        <v>156285.609375</v>
      </c>
      <c r="AO3625" s="5" t="s">
        <v>3883</v>
      </c>
    </row>
    <row r="3626" spans="1:41" ht="15" x14ac:dyDescent="0.25">
      <c r="A3626">
        <v>2024</v>
      </c>
      <c r="B3626" s="5" t="s">
        <v>803</v>
      </c>
      <c r="C3626" s="5" t="s">
        <v>363</v>
      </c>
      <c r="D3626" s="5" t="s">
        <v>91</v>
      </c>
      <c r="E3626" s="5" t="s">
        <v>456</v>
      </c>
      <c r="F3626" s="5" t="s">
        <v>456</v>
      </c>
      <c r="G3626" s="5" t="s">
        <v>97</v>
      </c>
      <c r="H3626" s="5" t="s">
        <v>319</v>
      </c>
      <c r="I3626"/>
      <c r="J3626"/>
      <c r="K3626"/>
      <c r="L3626"/>
      <c r="M3626"/>
      <c r="N3626"/>
      <c r="O3626"/>
      <c r="P3626"/>
      <c r="Q3626"/>
      <c r="R3626"/>
      <c r="S3626"/>
      <c r="T3626"/>
      <c r="U3626"/>
      <c r="V3626"/>
      <c r="W3626"/>
      <c r="X3626"/>
      <c r="Y3626"/>
      <c r="Z3626"/>
      <c r="AA3626"/>
      <c r="AB3626"/>
      <c r="AC3626"/>
      <c r="AD3626"/>
      <c r="AE3626"/>
      <c r="AF3626">
        <v>33903.871224189788</v>
      </c>
      <c r="AG3626">
        <v>168232</v>
      </c>
      <c r="AH3626">
        <v>33263.369999097064</v>
      </c>
      <c r="AI3626"/>
      <c r="AJ3626"/>
      <c r="AK3626"/>
      <c r="AL3626">
        <v>235399.25</v>
      </c>
      <c r="AM3626">
        <v>202135.875</v>
      </c>
      <c r="AN3626">
        <v>33263.37109375</v>
      </c>
      <c r="AO3626" s="5" t="s">
        <v>1543</v>
      </c>
    </row>
    <row r="3627" spans="1:41" ht="15" x14ac:dyDescent="0.25">
      <c r="A3627">
        <v>2024</v>
      </c>
      <c r="B3627" s="5" t="s">
        <v>1808</v>
      </c>
      <c r="C3627" s="5" t="s">
        <v>363</v>
      </c>
      <c r="D3627" s="5" t="s">
        <v>91</v>
      </c>
      <c r="E3627" s="5" t="s">
        <v>456</v>
      </c>
      <c r="F3627" s="5" t="s">
        <v>456</v>
      </c>
      <c r="G3627" s="5" t="s">
        <v>97</v>
      </c>
      <c r="H3627" s="5" t="s">
        <v>319</v>
      </c>
      <c r="I3627"/>
      <c r="J3627"/>
      <c r="K3627">
        <v>1223.424510181253</v>
      </c>
      <c r="L3627">
        <v>3909.6498000000001</v>
      </c>
      <c r="M3627"/>
      <c r="N3627">
        <v>9550.1797686601494</v>
      </c>
      <c r="O3627"/>
      <c r="P3627">
        <v>17729.29027763976</v>
      </c>
      <c r="Q3627">
        <v>3139.5968950926358</v>
      </c>
      <c r="R3627"/>
      <c r="S3627">
        <v>19150.232958133169</v>
      </c>
      <c r="T3627">
        <v>12109.795305899541</v>
      </c>
      <c r="U3627">
        <v>1734.8291790748151</v>
      </c>
      <c r="V3627">
        <v>5315</v>
      </c>
      <c r="W3627">
        <v>1169.2441842719061</v>
      </c>
      <c r="X3627">
        <v>12424.882936287429</v>
      </c>
      <c r="Y3627">
        <v>51358</v>
      </c>
      <c r="Z3627">
        <v>14728.52942838938</v>
      </c>
      <c r="AA3627">
        <v>178463.14942991451</v>
      </c>
      <c r="AB3627"/>
      <c r="AC3627">
        <v>11425.010200000001</v>
      </c>
      <c r="AD3627">
        <v>5664.9811658676963</v>
      </c>
      <c r="AE3627">
        <v>12139.139476122949</v>
      </c>
      <c r="AF3627">
        <v>35387.164868322543</v>
      </c>
      <c r="AG3627">
        <v>144888.0201286737</v>
      </c>
      <c r="AH3627">
        <v>26333.83884117844</v>
      </c>
      <c r="AI3627">
        <v>5498.5974750436344</v>
      </c>
      <c r="AJ3627">
        <v>66157.271542179587</v>
      </c>
      <c r="AK3627">
        <v>2097.5451149790042</v>
      </c>
      <c r="AL3627">
        <v>641597.3125</v>
      </c>
      <c r="AM3627">
        <v>555924.8125</v>
      </c>
      <c r="AN3627">
        <v>85672.5390625</v>
      </c>
      <c r="AO3627" s="5" t="s">
        <v>3882</v>
      </c>
    </row>
    <row r="3628" spans="1:41" ht="15" x14ac:dyDescent="0.25">
      <c r="A3628">
        <v>2024</v>
      </c>
      <c r="B3628" s="5" t="s">
        <v>1808</v>
      </c>
      <c r="C3628" s="5" t="s">
        <v>363</v>
      </c>
      <c r="D3628" s="5" t="s">
        <v>91</v>
      </c>
      <c r="E3628" s="5" t="s">
        <v>457</v>
      </c>
      <c r="F3628" s="5" t="s">
        <v>457</v>
      </c>
      <c r="G3628" s="5" t="s">
        <v>97</v>
      </c>
      <c r="H3628" s="5" t="s">
        <v>319</v>
      </c>
      <c r="I3628">
        <v>0</v>
      </c>
      <c r="J3628"/>
      <c r="K3628"/>
      <c r="L3628">
        <v>0</v>
      </c>
      <c r="M3628">
        <v>0</v>
      </c>
      <c r="N3628">
        <v>236.84285074917591</v>
      </c>
      <c r="O3628">
        <v>0</v>
      </c>
      <c r="P3628">
        <v>0</v>
      </c>
      <c r="Q3628">
        <v>0</v>
      </c>
      <c r="R3628">
        <v>219.37388373230689</v>
      </c>
      <c r="S3628">
        <v>0</v>
      </c>
      <c r="T3628">
        <v>0</v>
      </c>
      <c r="U3628"/>
      <c r="V3628">
        <v>113</v>
      </c>
      <c r="W3628">
        <v>0</v>
      </c>
      <c r="X3628">
        <v>266.42179349721562</v>
      </c>
      <c r="Y3628">
        <v>0</v>
      </c>
      <c r="Z3628">
        <v>0</v>
      </c>
      <c r="AA3628">
        <v>0</v>
      </c>
      <c r="AB3628">
        <v>0</v>
      </c>
      <c r="AC3628"/>
      <c r="AD3628"/>
      <c r="AE3628">
        <v>88.57543583898665</v>
      </c>
      <c r="AF3628"/>
      <c r="AG3628"/>
      <c r="AH3628">
        <v>0</v>
      </c>
      <c r="AI3628">
        <v>0</v>
      </c>
      <c r="AJ3628">
        <v>0</v>
      </c>
      <c r="AK3628"/>
      <c r="AL3628">
        <v>924.2139892578125</v>
      </c>
      <c r="AM3628">
        <v>657.79217529296875</v>
      </c>
      <c r="AN3628">
        <v>266.42178344726562</v>
      </c>
      <c r="AO3628" s="5" t="s">
        <v>3885</v>
      </c>
    </row>
    <row r="3629" spans="1:41" ht="15" x14ac:dyDescent="0.25">
      <c r="A3629">
        <v>2024</v>
      </c>
      <c r="B3629" s="5" t="s">
        <v>1807</v>
      </c>
      <c r="C3629" s="5" t="s">
        <v>363</v>
      </c>
      <c r="D3629" s="5" t="s">
        <v>91</v>
      </c>
      <c r="E3629" s="5" t="s">
        <v>457</v>
      </c>
      <c r="F3629" s="5" t="s">
        <v>457</v>
      </c>
      <c r="G3629" s="5" t="s">
        <v>97</v>
      </c>
      <c r="H3629" s="5" t="s">
        <v>319</v>
      </c>
      <c r="I3629">
        <v>0</v>
      </c>
      <c r="J3629"/>
      <c r="K3629"/>
      <c r="L3629">
        <v>0</v>
      </c>
      <c r="M3629">
        <v>0</v>
      </c>
      <c r="N3629">
        <v>256</v>
      </c>
      <c r="O3629">
        <v>0</v>
      </c>
      <c r="P3629">
        <v>0</v>
      </c>
      <c r="Q3629">
        <v>0</v>
      </c>
      <c r="R3629"/>
      <c r="S3629">
        <v>0</v>
      </c>
      <c r="T3629">
        <v>25.601690883927141</v>
      </c>
      <c r="U3629"/>
      <c r="V3629">
        <v>353</v>
      </c>
      <c r="W3629"/>
      <c r="X3629">
        <v>125.34449521699629</v>
      </c>
      <c r="Y3629">
        <v>0</v>
      </c>
      <c r="Z3629"/>
      <c r="AA3629">
        <v>0</v>
      </c>
      <c r="AB3629">
        <v>0</v>
      </c>
      <c r="AC3629"/>
      <c r="AD3629">
        <v>0</v>
      </c>
      <c r="AE3629">
        <v>100</v>
      </c>
      <c r="AF3629"/>
      <c r="AG3629">
        <v>0</v>
      </c>
      <c r="AH3629">
        <v>0</v>
      </c>
      <c r="AI3629">
        <v>0</v>
      </c>
      <c r="AJ3629">
        <v>0</v>
      </c>
      <c r="AK3629"/>
      <c r="AL3629">
        <v>859.9461669921875</v>
      </c>
      <c r="AM3629">
        <v>709</v>
      </c>
      <c r="AN3629">
        <v>150.94618225097656</v>
      </c>
      <c r="AO3629" s="5" t="s">
        <v>3884</v>
      </c>
    </row>
    <row r="3630" spans="1:41" ht="15" x14ac:dyDescent="0.25">
      <c r="A3630">
        <v>2024</v>
      </c>
      <c r="B3630" s="5" t="s">
        <v>803</v>
      </c>
      <c r="C3630" s="5" t="s">
        <v>363</v>
      </c>
      <c r="D3630" s="5" t="s">
        <v>91</v>
      </c>
      <c r="E3630" s="5" t="s">
        <v>457</v>
      </c>
      <c r="F3630" s="5" t="s">
        <v>457</v>
      </c>
      <c r="G3630" s="5" t="s">
        <v>97</v>
      </c>
      <c r="H3630" s="5" t="s">
        <v>319</v>
      </c>
      <c r="I3630">
        <v>0</v>
      </c>
      <c r="J3630"/>
      <c r="K3630">
        <v>20.193842128001592</v>
      </c>
      <c r="L3630">
        <v>0</v>
      </c>
      <c r="M3630">
        <v>0</v>
      </c>
      <c r="N3630">
        <v>229.8105176861734</v>
      </c>
      <c r="O3630">
        <v>0</v>
      </c>
      <c r="P3630">
        <v>0</v>
      </c>
      <c r="Q3630">
        <v>8</v>
      </c>
      <c r="R3630">
        <v>203.9367894644013</v>
      </c>
      <c r="S3630">
        <v>0</v>
      </c>
      <c r="T3630">
        <v>0</v>
      </c>
      <c r="U3630"/>
      <c r="V3630">
        <v>370</v>
      </c>
      <c r="W3630">
        <v>0</v>
      </c>
      <c r="X3630">
        <v>341.54174193531782</v>
      </c>
      <c r="Y3630">
        <v>0</v>
      </c>
      <c r="Z3630"/>
      <c r="AA3630">
        <v>0</v>
      </c>
      <c r="AB3630"/>
      <c r="AC3630">
        <v>0</v>
      </c>
      <c r="AD3630"/>
      <c r="AE3630">
        <v>88.57543583898665</v>
      </c>
      <c r="AF3630">
        <v>0</v>
      </c>
      <c r="AG3630"/>
      <c r="AH3630"/>
      <c r="AI3630"/>
      <c r="AJ3630">
        <v>0</v>
      </c>
      <c r="AK3630"/>
      <c r="AL3630">
        <v>1262.058349609375</v>
      </c>
      <c r="AM3630">
        <v>900.32275390625</v>
      </c>
      <c r="AN3630">
        <v>361.735595703125</v>
      </c>
      <c r="AO3630" s="5" t="s">
        <v>1544</v>
      </c>
    </row>
    <row r="3631" spans="1:41" ht="15" x14ac:dyDescent="0.25">
      <c r="A3631">
        <v>2024</v>
      </c>
      <c r="B3631" s="5" t="s">
        <v>1807</v>
      </c>
      <c r="C3631" s="5" t="s">
        <v>474</v>
      </c>
      <c r="D3631" s="5" t="s">
        <v>153</v>
      </c>
      <c r="E3631" s="5" t="s">
        <v>154</v>
      </c>
      <c r="F3631" s="5" t="s">
        <v>154</v>
      </c>
      <c r="G3631" s="5" t="s">
        <v>94</v>
      </c>
      <c r="H3631" s="5" t="s">
        <v>319</v>
      </c>
      <c r="I3631">
        <v>500.79661500980222</v>
      </c>
      <c r="J3631">
        <v>173.3619794686482</v>
      </c>
      <c r="K3631">
        <v>386.50973525996329</v>
      </c>
      <c r="L3631">
        <v>603.92146134369261</v>
      </c>
      <c r="M3631">
        <v>1218.1203904168378</v>
      </c>
      <c r="N3631">
        <v>447.90841716323871</v>
      </c>
      <c r="O3631">
        <v>1141.9108036809566</v>
      </c>
      <c r="P3631">
        <v>724.27991614046186</v>
      </c>
      <c r="Q3631">
        <v>106.8176787380759</v>
      </c>
      <c r="R3631">
        <v>822.92399707946277</v>
      </c>
      <c r="S3631">
        <v>134.67345790994506</v>
      </c>
      <c r="T3631">
        <v>1207.8429226873852</v>
      </c>
      <c r="U3631">
        <v>344.60348011617373</v>
      </c>
      <c r="V3631">
        <v>1925.5029259174735</v>
      </c>
      <c r="W3631">
        <v>732.75803976368047</v>
      </c>
      <c r="X3631">
        <v>2199.2806550599475</v>
      </c>
      <c r="Y3631">
        <v>2476.0779915091398</v>
      </c>
      <c r="Z3631">
        <v>469.04566831026796</v>
      </c>
      <c r="AA3631">
        <v>10772.085438205015</v>
      </c>
      <c r="AB3631">
        <v>174.13068802076472</v>
      </c>
      <c r="AC3631">
        <v>303.97380220965863</v>
      </c>
      <c r="AD3631">
        <v>848.1569509760343</v>
      </c>
      <c r="AE3631">
        <v>644.18289209993884</v>
      </c>
      <c r="AF3631">
        <v>1922.177626956505</v>
      </c>
      <c r="AG3631">
        <v>10147.893622111849</v>
      </c>
      <c r="AH3631">
        <v>1314.4330475430093</v>
      </c>
      <c r="AI3631">
        <v>321.08491028106329</v>
      </c>
      <c r="AJ3631">
        <v>719.6296544255739</v>
      </c>
      <c r="AK3631">
        <v>304.98033797856476</v>
      </c>
      <c r="AL3631">
        <v>43089.06640625</v>
      </c>
      <c r="AM3631">
        <v>33105.1875</v>
      </c>
      <c r="AN3631">
        <v>9983.8818359375</v>
      </c>
      <c r="AO3631" s="5" t="s">
        <v>3886</v>
      </c>
    </row>
    <row r="3632" spans="1:41" ht="15" x14ac:dyDescent="0.25">
      <c r="A3632">
        <v>2024</v>
      </c>
      <c r="B3632" s="5" t="s">
        <v>1808</v>
      </c>
      <c r="C3632" s="5" t="s">
        <v>474</v>
      </c>
      <c r="D3632" s="5" t="s">
        <v>153</v>
      </c>
      <c r="E3632" s="5" t="s">
        <v>154</v>
      </c>
      <c r="F3632" s="5" t="s">
        <v>154</v>
      </c>
      <c r="G3632" s="5" t="s">
        <v>94</v>
      </c>
      <c r="H3632" s="5" t="s">
        <v>319</v>
      </c>
      <c r="I3632">
        <v>512.08672496162512</v>
      </c>
      <c r="J3632">
        <v>277.63183444455581</v>
      </c>
      <c r="K3632">
        <v>447.10562691927515</v>
      </c>
      <c r="L3632">
        <v>400.07370174468514</v>
      </c>
      <c r="M3632">
        <v>1096.7485011560054</v>
      </c>
      <c r="N3632">
        <v>2034.945001269469</v>
      </c>
      <c r="O3632">
        <v>1572.8587658142574</v>
      </c>
      <c r="P3632">
        <v>775.23072015801131</v>
      </c>
      <c r="Q3632">
        <v>102.72067888682375</v>
      </c>
      <c r="R3632">
        <v>655.18798716484059</v>
      </c>
      <c r="S3632">
        <v>129.15706049838775</v>
      </c>
      <c r="T3632">
        <v>215.84271103746218</v>
      </c>
      <c r="U3632">
        <v>333.66859262942683</v>
      </c>
      <c r="V3632">
        <v>2010.8509312001709</v>
      </c>
      <c r="W3632">
        <v>823.19398230929414</v>
      </c>
      <c r="X3632">
        <v>1775.9337480245142</v>
      </c>
      <c r="Y3632">
        <v>2298.9758524455274</v>
      </c>
      <c r="Z3632">
        <v>483.56798629081294</v>
      </c>
      <c r="AA3632">
        <v>10916.245783306629</v>
      </c>
      <c r="AB3632"/>
      <c r="AC3632">
        <v>303.1837150386678</v>
      </c>
      <c r="AD3632">
        <v>1144.7118691440812</v>
      </c>
      <c r="AE3632">
        <v>1154.5075241538675</v>
      </c>
      <c r="AF3632">
        <v>1996.380023688713</v>
      </c>
      <c r="AG3632">
        <v>12641.553824280367</v>
      </c>
      <c r="AH3632">
        <v>2438.2268645384784</v>
      </c>
      <c r="AI3632">
        <v>276.07788621070745</v>
      </c>
      <c r="AJ3632">
        <v>1209.7269673417975</v>
      </c>
      <c r="AK3632">
        <v>306.19547379733007</v>
      </c>
      <c r="AL3632">
        <v>48332.58984375</v>
      </c>
      <c r="AM3632">
        <v>38106.5390625</v>
      </c>
      <c r="AN3632">
        <v>10226.052734375</v>
      </c>
      <c r="AO3632" s="5" t="s">
        <v>3887</v>
      </c>
    </row>
    <row r="3633" spans="1:41" ht="15" x14ac:dyDescent="0.25">
      <c r="A3633">
        <v>2024</v>
      </c>
      <c r="B3633" s="5" t="s">
        <v>803</v>
      </c>
      <c r="C3633" s="5" t="s">
        <v>474</v>
      </c>
      <c r="D3633" s="5" t="s">
        <v>153</v>
      </c>
      <c r="E3633" s="5" t="s">
        <v>154</v>
      </c>
      <c r="F3633" s="5" t="s">
        <v>154</v>
      </c>
      <c r="G3633" s="5" t="s">
        <v>94</v>
      </c>
      <c r="H3633" s="5" t="s">
        <v>319</v>
      </c>
      <c r="I3633">
        <v>326.21117197338259</v>
      </c>
      <c r="J3633">
        <v>284</v>
      </c>
      <c r="K3633">
        <v>440.08600000000001</v>
      </c>
      <c r="L3633">
        <v>465.29</v>
      </c>
      <c r="M3633">
        <v>500</v>
      </c>
      <c r="N3633">
        <v>2027.8989999999999</v>
      </c>
      <c r="O3633">
        <v>1157.9359999999999</v>
      </c>
      <c r="P3633">
        <v>1047.5</v>
      </c>
      <c r="Q3633">
        <v>103.75210307764191</v>
      </c>
      <c r="R3633">
        <v>618.87615906505823</v>
      </c>
      <c r="S3633">
        <v>140.0725402006702</v>
      </c>
      <c r="T3633">
        <v>600</v>
      </c>
      <c r="U3633">
        <v>329</v>
      </c>
      <c r="V3633">
        <v>2526</v>
      </c>
      <c r="W3633">
        <v>770</v>
      </c>
      <c r="X3633">
        <v>1336.274509803922</v>
      </c>
      <c r="Y3633">
        <v>2880</v>
      </c>
      <c r="Z3633">
        <v>496.60991999999999</v>
      </c>
      <c r="AA3633">
        <v>13354.45203766283</v>
      </c>
      <c r="AB3633">
        <v>179</v>
      </c>
      <c r="AC3633">
        <v>190</v>
      </c>
      <c r="AD3633">
        <v>1198.26067296</v>
      </c>
      <c r="AE3633">
        <v>877</v>
      </c>
      <c r="AF3633">
        <v>2362.8126137701188</v>
      </c>
      <c r="AG3633">
        <v>15791.465454382</v>
      </c>
      <c r="AH3633">
        <v>2455.9633109680908</v>
      </c>
      <c r="AI3633">
        <v>364</v>
      </c>
      <c r="AJ3633">
        <v>1263</v>
      </c>
      <c r="AK3633">
        <v>275</v>
      </c>
      <c r="AL3633">
        <v>54360.4609375</v>
      </c>
      <c r="AM3633">
        <v>44943.8671875</v>
      </c>
      <c r="AN3633">
        <v>9416.5927734375</v>
      </c>
      <c r="AO3633" s="5" t="s">
        <v>1545</v>
      </c>
    </row>
    <row r="3634" spans="1:41" ht="15" x14ac:dyDescent="0.25">
      <c r="A3634">
        <v>2024</v>
      </c>
      <c r="B3634" s="5" t="s">
        <v>803</v>
      </c>
      <c r="C3634" s="5" t="s">
        <v>474</v>
      </c>
      <c r="D3634" s="5" t="s">
        <v>153</v>
      </c>
      <c r="E3634" s="5" t="s">
        <v>154</v>
      </c>
      <c r="F3634" s="5" t="s">
        <v>154</v>
      </c>
      <c r="G3634" s="5" t="s">
        <v>97</v>
      </c>
      <c r="H3634" s="5" t="s">
        <v>319</v>
      </c>
      <c r="I3634">
        <v>367.47446689258192</v>
      </c>
      <c r="J3634">
        <v>331.71199999999982</v>
      </c>
      <c r="K3634">
        <v>493.72373370798368</v>
      </c>
      <c r="L3634">
        <v>542.48903361504176</v>
      </c>
      <c r="M3634">
        <v>574.29999999999995</v>
      </c>
      <c r="N3634">
        <v>2330.1625950263669</v>
      </c>
      <c r="O3634">
        <v>1531.4</v>
      </c>
      <c r="P3634">
        <v>1240.6066249999999</v>
      </c>
      <c r="Q3634">
        <v>118.5886538177446</v>
      </c>
      <c r="R3634">
        <v>695.68371958931789</v>
      </c>
      <c r="S3634">
        <v>156.37821266063301</v>
      </c>
      <c r="T3634">
        <v>606.399755151725</v>
      </c>
      <c r="U3634">
        <v>352.70651158054022</v>
      </c>
      <c r="V3634">
        <v>62</v>
      </c>
      <c r="W3634">
        <v>890.57586171652872</v>
      </c>
      <c r="X3634">
        <v>1565.658565005969</v>
      </c>
      <c r="Y3634">
        <v>3322.3968</v>
      </c>
      <c r="Z3634">
        <v>572.12703448705417</v>
      </c>
      <c r="AA3634">
        <v>15618.164453604661</v>
      </c>
      <c r="AB3634">
        <v>179</v>
      </c>
      <c r="AC3634">
        <v>220.03088</v>
      </c>
      <c r="AD3634">
        <v>1380.474488634997</v>
      </c>
      <c r="AE3634">
        <v>1078.615841922674</v>
      </c>
      <c r="AF3634">
        <v>2754.8409195503509</v>
      </c>
      <c r="AG3634">
        <v>18720.943624870139</v>
      </c>
      <c r="AH3634">
        <v>2888.8563518032679</v>
      </c>
      <c r="AI3634">
        <v>418.12158302433812</v>
      </c>
      <c r="AJ3634">
        <v>1479.805798205861</v>
      </c>
      <c r="AK3634">
        <v>315.88855860355199</v>
      </c>
      <c r="AL3634">
        <v>60809.12109375</v>
      </c>
      <c r="AM3634">
        <v>49808.34765625</v>
      </c>
      <c r="AN3634">
        <v>11000.77734375</v>
      </c>
      <c r="AO3634" s="5" t="s">
        <v>1546</v>
      </c>
    </row>
    <row r="3635" spans="1:41" ht="15" x14ac:dyDescent="0.25">
      <c r="A3635">
        <v>2024</v>
      </c>
      <c r="B3635" s="5" t="s">
        <v>1808</v>
      </c>
      <c r="C3635" s="5" t="s">
        <v>474</v>
      </c>
      <c r="D3635" s="5" t="s">
        <v>153</v>
      </c>
      <c r="E3635" s="5" t="s">
        <v>154</v>
      </c>
      <c r="F3635" s="5" t="s">
        <v>154</v>
      </c>
      <c r="G3635" s="5" t="s">
        <v>97</v>
      </c>
      <c r="H3635" s="5" t="s">
        <v>319</v>
      </c>
      <c r="I3635">
        <v>609.60165325154151</v>
      </c>
      <c r="J3635">
        <v>330.5</v>
      </c>
      <c r="K3635">
        <v>541.14397850134969</v>
      </c>
      <c r="L3635">
        <v>467.5737785175757</v>
      </c>
      <c r="M3635">
        <v>1310.9597814917081</v>
      </c>
      <c r="N3635">
        <v>2400.4022923428979</v>
      </c>
      <c r="O3635">
        <v>1566.7178799999999</v>
      </c>
      <c r="P3635">
        <v>904.76006064747344</v>
      </c>
      <c r="Q3635">
        <v>120.780291718844</v>
      </c>
      <c r="R3635">
        <v>813.48082308042888</v>
      </c>
      <c r="S3635">
        <v>148.2147070583878</v>
      </c>
      <c r="T3635">
        <v>245.8288447097606</v>
      </c>
      <c r="U3635">
        <v>397.20796456939308</v>
      </c>
      <c r="V3635">
        <v>2433</v>
      </c>
      <c r="W3635">
        <v>966.40159558056541</v>
      </c>
      <c r="X3635">
        <v>2072.6654449930079</v>
      </c>
      <c r="Y3635">
        <v>2766.3429000000001</v>
      </c>
      <c r="Z3635">
        <v>568.78907388666948</v>
      </c>
      <c r="AA3635">
        <v>13031.75872419086</v>
      </c>
      <c r="AB3635"/>
      <c r="AC3635">
        <v>355.01461</v>
      </c>
      <c r="AD3635">
        <v>1351.3642519097771</v>
      </c>
      <c r="AE3635">
        <v>1358.156682864462</v>
      </c>
      <c r="AF3635">
        <v>2376.5438618823609</v>
      </c>
      <c r="AG3635">
        <v>15956.02383723512</v>
      </c>
      <c r="AH3635">
        <v>2915.3605064193439</v>
      </c>
      <c r="AI3635">
        <v>322.20632977562309</v>
      </c>
      <c r="AJ3635">
        <v>1444.799617171599</v>
      </c>
      <c r="AK3635">
        <v>377.45344031886168</v>
      </c>
      <c r="AL3635">
        <v>58153.05078125</v>
      </c>
      <c r="AM3635">
        <v>46334.734375</v>
      </c>
      <c r="AN3635">
        <v>11818.3154296875</v>
      </c>
      <c r="AO3635" s="5" t="s">
        <v>3888</v>
      </c>
    </row>
    <row r="3636" spans="1:41" ht="15" x14ac:dyDescent="0.25">
      <c r="A3636">
        <v>2024</v>
      </c>
      <c r="B3636" s="5" t="s">
        <v>1807</v>
      </c>
      <c r="C3636" s="5" t="s">
        <v>474</v>
      </c>
      <c r="D3636" s="5" t="s">
        <v>153</v>
      </c>
      <c r="E3636" s="5" t="s">
        <v>154</v>
      </c>
      <c r="F3636" s="5" t="s">
        <v>154</v>
      </c>
      <c r="G3636" s="5" t="s">
        <v>97</v>
      </c>
      <c r="H3636" s="5" t="s">
        <v>319</v>
      </c>
      <c r="I3636">
        <v>606.7619235667604</v>
      </c>
      <c r="J3636">
        <v>216</v>
      </c>
      <c r="K3636">
        <v>483.32701302983372</v>
      </c>
      <c r="L3636">
        <v>729.95999999999992</v>
      </c>
      <c r="M3636">
        <v>1482.508147606379</v>
      </c>
      <c r="N3636">
        <v>570</v>
      </c>
      <c r="O3636">
        <v>1591</v>
      </c>
      <c r="P3636">
        <v>891.85880960492864</v>
      </c>
      <c r="Q3636">
        <v>144.88613710359829</v>
      </c>
      <c r="R3636">
        <v>1062.8331783032479</v>
      </c>
      <c r="S3636">
        <v>185.25876972244271</v>
      </c>
      <c r="T3636">
        <v>1692.7185127453449</v>
      </c>
      <c r="U3636">
        <v>417.34206806072871</v>
      </c>
      <c r="V3636">
        <v>2332</v>
      </c>
      <c r="W3636">
        <v>870.02738995704271</v>
      </c>
      <c r="X3636">
        <v>2937.0444367996301</v>
      </c>
      <c r="Y3636">
        <v>3288.7739999999999</v>
      </c>
      <c r="Z3636">
        <v>645.41</v>
      </c>
      <c r="AA3636">
        <v>13323.987085706871</v>
      </c>
      <c r="AB3636">
        <v>173</v>
      </c>
      <c r="AC3636">
        <v>391.80307067366579</v>
      </c>
      <c r="AD3636">
        <v>1225.073904637914</v>
      </c>
      <c r="AE3636">
        <v>764.85924391827893</v>
      </c>
      <c r="AF3636">
        <v>2323.3445977235642</v>
      </c>
      <c r="AG3636">
        <v>13066</v>
      </c>
      <c r="AH3636">
        <v>1862.2191277888071</v>
      </c>
      <c r="AI3636">
        <v>381.2345293905172</v>
      </c>
      <c r="AJ3636">
        <v>1011.449472105923</v>
      </c>
      <c r="AK3636">
        <v>446.8396556600033</v>
      </c>
      <c r="AL3636">
        <v>55117.5234375</v>
      </c>
      <c r="AM3636">
        <v>41787.26953125</v>
      </c>
      <c r="AN3636">
        <v>13330.251953125</v>
      </c>
      <c r="AO3636" s="5" t="s">
        <v>3889</v>
      </c>
    </row>
    <row r="3637" spans="1:41" ht="15" x14ac:dyDescent="0.25">
      <c r="A3637">
        <v>2024</v>
      </c>
      <c r="B3637" s="5" t="s">
        <v>803</v>
      </c>
      <c r="C3637" s="5" t="s">
        <v>474</v>
      </c>
      <c r="D3637" s="5" t="s">
        <v>153</v>
      </c>
      <c r="E3637" s="5" t="s">
        <v>32</v>
      </c>
      <c r="F3637" s="5" t="s">
        <v>32</v>
      </c>
      <c r="G3637" s="5" t="s">
        <v>94</v>
      </c>
      <c r="H3637" s="5" t="s">
        <v>319</v>
      </c>
      <c r="I3637">
        <v>7238.6206064949056</v>
      </c>
      <c r="J3637">
        <v>2627.5854769062971</v>
      </c>
      <c r="K3637">
        <v>1636.6740542041209</v>
      </c>
      <c r="L3637">
        <v>2581.8619199999998</v>
      </c>
      <c r="M3637">
        <v>5937.0794826627853</v>
      </c>
      <c r="N3637">
        <v>3494.9400300000002</v>
      </c>
      <c r="O3637">
        <v>277</v>
      </c>
      <c r="P3637">
        <v>4174.7</v>
      </c>
      <c r="Q3637">
        <v>2461.5083251714009</v>
      </c>
      <c r="R3637">
        <v>3500</v>
      </c>
      <c r="S3637">
        <v>4383.4930050050898</v>
      </c>
      <c r="T3637">
        <v>3800</v>
      </c>
      <c r="U3637">
        <v>1150</v>
      </c>
      <c r="V3637">
        <v>3019</v>
      </c>
      <c r="W3637">
        <v>935</v>
      </c>
      <c r="X3637">
        <v>5714.7058823529414</v>
      </c>
      <c r="Y3637">
        <v>15873</v>
      </c>
      <c r="Z3637">
        <v>1391.319</v>
      </c>
      <c r="AA3637">
        <v>30545.545771879959</v>
      </c>
      <c r="AB3637">
        <v>606</v>
      </c>
      <c r="AC3637">
        <v>5573.5079999999998</v>
      </c>
      <c r="AD3637">
        <v>3058.5360000000001</v>
      </c>
      <c r="AE3637">
        <v>3881</v>
      </c>
      <c r="AF3637">
        <v>22099.13694</v>
      </c>
      <c r="AG3637">
        <v>28548.730811628611</v>
      </c>
      <c r="AH3637">
        <v>14274.31278957942</v>
      </c>
      <c r="AI3637">
        <v>1966</v>
      </c>
      <c r="AJ3637">
        <v>11341.44743690583</v>
      </c>
      <c r="AK3637">
        <v>1693.044234782609</v>
      </c>
      <c r="AL3637">
        <v>193783.765625</v>
      </c>
      <c r="AM3637">
        <v>149501.921875</v>
      </c>
      <c r="AN3637">
        <v>44281.84375</v>
      </c>
      <c r="AO3637" s="5" t="s">
        <v>1547</v>
      </c>
    </row>
    <row r="3638" spans="1:41" ht="15" x14ac:dyDescent="0.25">
      <c r="A3638">
        <v>2024</v>
      </c>
      <c r="B3638" s="5" t="s">
        <v>1807</v>
      </c>
      <c r="C3638" s="5" t="s">
        <v>474</v>
      </c>
      <c r="D3638" s="5" t="s">
        <v>153</v>
      </c>
      <c r="E3638" s="5" t="s">
        <v>32</v>
      </c>
      <c r="F3638" s="5" t="s">
        <v>32</v>
      </c>
      <c r="G3638" s="5" t="s">
        <v>94</v>
      </c>
      <c r="H3638" s="5" t="s">
        <v>319</v>
      </c>
      <c r="I3638">
        <v>5080.3300411405417</v>
      </c>
      <c r="J3638">
        <v>4955.9578970272742</v>
      </c>
      <c r="K3638">
        <v>1109.6308205807613</v>
      </c>
      <c r="L3638">
        <v>1198.78410076723</v>
      </c>
      <c r="M3638">
        <v>4716.9325176462635</v>
      </c>
      <c r="N3638">
        <v>3229.9732824198495</v>
      </c>
      <c r="O3638">
        <v>278.81040798700479</v>
      </c>
      <c r="P3638">
        <v>4027.438010556154</v>
      </c>
      <c r="Q3638">
        <v>2131.842758543235</v>
      </c>
      <c r="R3638">
        <v>2721.1845492743219</v>
      </c>
      <c r="S3638">
        <v>3921.991961157597</v>
      </c>
      <c r="T3638">
        <v>3422.2216142809252</v>
      </c>
      <c r="U3638">
        <v>1552.4816577962608</v>
      </c>
      <c r="V3638">
        <v>2763.9472214163002</v>
      </c>
      <c r="W3638">
        <v>680.88118623425726</v>
      </c>
      <c r="X3638">
        <v>5403.044918720514</v>
      </c>
      <c r="Y3638">
        <v>14575.644469530022</v>
      </c>
      <c r="Z3638">
        <v>1516.8494037415746</v>
      </c>
      <c r="AA3638">
        <v>21140.457899655346</v>
      </c>
      <c r="AB3638">
        <v>609.96067595712952</v>
      </c>
      <c r="AC3638">
        <v>4026.1430756246177</v>
      </c>
      <c r="AD3638">
        <v>3176.6268866678233</v>
      </c>
      <c r="AE3638">
        <v>3858.4599502975789</v>
      </c>
      <c r="AF3638">
        <v>20242.189892154387</v>
      </c>
      <c r="AG3638">
        <v>31136.177475342982</v>
      </c>
      <c r="AH3638">
        <v>8988.5153665012222</v>
      </c>
      <c r="AI3638">
        <v>1668.8363048464041</v>
      </c>
      <c r="AJ3638">
        <v>15917.979500579495</v>
      </c>
      <c r="AK3638">
        <v>1761.7672058540138</v>
      </c>
      <c r="AL3638">
        <v>175815.0625</v>
      </c>
      <c r="AM3638">
        <v>140075.84375</v>
      </c>
      <c r="AN3638">
        <v>35739.21875</v>
      </c>
      <c r="AO3638" s="5" t="s">
        <v>3890</v>
      </c>
    </row>
    <row r="3639" spans="1:41" ht="15" x14ac:dyDescent="0.25">
      <c r="A3639">
        <v>2024</v>
      </c>
      <c r="B3639" s="5" t="s">
        <v>1808</v>
      </c>
      <c r="C3639" s="5" t="s">
        <v>474</v>
      </c>
      <c r="D3639" s="5" t="s">
        <v>153</v>
      </c>
      <c r="E3639" s="5" t="s">
        <v>32</v>
      </c>
      <c r="F3639" s="5" t="s">
        <v>32</v>
      </c>
      <c r="G3639" s="5" t="s">
        <v>94</v>
      </c>
      <c r="H3639" s="5" t="s">
        <v>319</v>
      </c>
      <c r="I3639">
        <v>5438.2323985578259</v>
      </c>
      <c r="J3639">
        <v>3000.4528875154397</v>
      </c>
      <c r="K3639">
        <v>1459.2627749128051</v>
      </c>
      <c r="L3639">
        <v>1779.197543385455</v>
      </c>
      <c r="M3639">
        <v>4822.4834094732842</v>
      </c>
      <c r="N3639">
        <v>3173.9329325399499</v>
      </c>
      <c r="O3639">
        <v>366.43064897057531</v>
      </c>
      <c r="P3639">
        <v>4020.5714489462566</v>
      </c>
      <c r="Q3639">
        <v>3291.0220817200484</v>
      </c>
      <c r="R3639">
        <v>3092.048880920604</v>
      </c>
      <c r="S3639">
        <v>7717.9708295364107</v>
      </c>
      <c r="T3639">
        <v>3513.7185517726398</v>
      </c>
      <c r="U3639">
        <v>1044.0763696695844</v>
      </c>
      <c r="V3639">
        <v>2603.1634870704156</v>
      </c>
      <c r="W3639">
        <v>938.6648131164053</v>
      </c>
      <c r="X3639">
        <v>5525.4930889921343</v>
      </c>
      <c r="Y3639">
        <v>13875.172601157044</v>
      </c>
      <c r="Z3639">
        <v>1792.9997947012289</v>
      </c>
      <c r="AA3639">
        <v>28207.514413668032</v>
      </c>
      <c r="AB3639"/>
      <c r="AC3639">
        <v>3801.8434730179965</v>
      </c>
      <c r="AD3639">
        <v>3581.1237206306737</v>
      </c>
      <c r="AE3639">
        <v>3766.5925471400883</v>
      </c>
      <c r="AF3639">
        <v>21500.945778089896</v>
      </c>
      <c r="AG3639">
        <v>26935.890317885827</v>
      </c>
      <c r="AH3639">
        <v>8139.8271892984276</v>
      </c>
      <c r="AI3639">
        <v>1664.4986739540107</v>
      </c>
      <c r="AJ3639">
        <v>12028.383543252165</v>
      </c>
      <c r="AK3639">
        <v>1639.0541235547762</v>
      </c>
      <c r="AL3639">
        <v>178720.578125</v>
      </c>
      <c r="AM3639">
        <v>139352.046875</v>
      </c>
      <c r="AN3639">
        <v>39368.52734375</v>
      </c>
      <c r="AO3639" s="5" t="s">
        <v>3891</v>
      </c>
    </row>
    <row r="3640" spans="1:41" ht="15" x14ac:dyDescent="0.25">
      <c r="A3640">
        <v>2024</v>
      </c>
      <c r="B3640" s="5" t="s">
        <v>1807</v>
      </c>
      <c r="C3640" s="5" t="s">
        <v>474</v>
      </c>
      <c r="D3640" s="5" t="s">
        <v>153</v>
      </c>
      <c r="E3640" s="5" t="s">
        <v>32</v>
      </c>
      <c r="F3640" s="5" t="s">
        <v>32</v>
      </c>
      <c r="G3640" s="5" t="s">
        <v>97</v>
      </c>
      <c r="H3640" s="5" t="s">
        <v>319</v>
      </c>
      <c r="I3640">
        <v>6155.2948556892679</v>
      </c>
      <c r="J3640">
        <v>6144.5352043293024</v>
      </c>
      <c r="K3640">
        <v>1387.5835487466361</v>
      </c>
      <c r="L3640">
        <v>1448.9706000000001</v>
      </c>
      <c r="M3640">
        <v>5740.722299810699</v>
      </c>
      <c r="N3640">
        <v>4108</v>
      </c>
      <c r="O3640">
        <v>365</v>
      </c>
      <c r="P3640">
        <v>4959.2788503549564</v>
      </c>
      <c r="Q3640">
        <v>2891.6043284837651</v>
      </c>
      <c r="R3640">
        <v>3514.498584947265</v>
      </c>
      <c r="S3640">
        <v>4362.1949999999988</v>
      </c>
      <c r="T3640">
        <v>4064.0280523820702</v>
      </c>
      <c r="U3640">
        <v>1880.1780686388099</v>
      </c>
      <c r="V3640">
        <v>3348</v>
      </c>
      <c r="W3640">
        <v>808.43231897024862</v>
      </c>
      <c r="X3640">
        <v>7214.0909333918944</v>
      </c>
      <c r="Y3640">
        <v>18670</v>
      </c>
      <c r="Z3640">
        <v>1862.2384459176999</v>
      </c>
      <c r="AA3640">
        <v>26148.621792575948</v>
      </c>
      <c r="AB3640">
        <v>606</v>
      </c>
      <c r="AC3640">
        <v>5165.0883406386747</v>
      </c>
      <c r="AD3640">
        <v>4308.7361948511616</v>
      </c>
      <c r="AE3640">
        <v>4581.2746604511167</v>
      </c>
      <c r="AF3640">
        <v>24466.824435208979</v>
      </c>
      <c r="AG3640">
        <v>40258</v>
      </c>
      <c r="AH3640">
        <v>12545.15554764184</v>
      </c>
      <c r="AI3640">
        <v>1981.4634787757909</v>
      </c>
      <c r="AJ3640">
        <v>22372.941225866569</v>
      </c>
      <c r="AK3640">
        <v>2176.4128359750439</v>
      </c>
      <c r="AL3640">
        <v>223535.171875</v>
      </c>
      <c r="AM3640">
        <v>177975.34375</v>
      </c>
      <c r="AN3640">
        <v>45559.82421875</v>
      </c>
      <c r="AO3640" s="5" t="s">
        <v>3893</v>
      </c>
    </row>
    <row r="3641" spans="1:41" ht="15" x14ac:dyDescent="0.25">
      <c r="A3641">
        <v>2024</v>
      </c>
      <c r="B3641" s="5" t="s">
        <v>1808</v>
      </c>
      <c r="C3641" s="5" t="s">
        <v>474</v>
      </c>
      <c r="D3641" s="5" t="s">
        <v>153</v>
      </c>
      <c r="E3641" s="5" t="s">
        <v>32</v>
      </c>
      <c r="F3641" s="5" t="s">
        <v>32</v>
      </c>
      <c r="G3641" s="5" t="s">
        <v>97</v>
      </c>
      <c r="H3641" s="5" t="s">
        <v>319</v>
      </c>
      <c r="I3641">
        <v>6663</v>
      </c>
      <c r="J3641">
        <v>3551.9985138310449</v>
      </c>
      <c r="K3641">
        <v>1766.1850268724311</v>
      </c>
      <c r="L3641">
        <v>2079.3821599921671</v>
      </c>
      <c r="M3641">
        <v>5764.3860831054899</v>
      </c>
      <c r="N3641">
        <v>3743.9419160020011</v>
      </c>
      <c r="O3641">
        <v>365</v>
      </c>
      <c r="P3641">
        <v>4692.3481918320667</v>
      </c>
      <c r="Q3641">
        <v>3869.6259739604579</v>
      </c>
      <c r="R3641">
        <v>3839.0851449224979</v>
      </c>
      <c r="S3641">
        <v>9096</v>
      </c>
      <c r="T3641">
        <v>4001.8649138798228</v>
      </c>
      <c r="U3641">
        <v>1242.896271367204</v>
      </c>
      <c r="V3641">
        <v>3149</v>
      </c>
      <c r="W3641">
        <v>1101.9604037511019</v>
      </c>
      <c r="X3641">
        <v>6448.7195002859899</v>
      </c>
      <c r="Y3641">
        <v>16713</v>
      </c>
      <c r="Z3641">
        <v>2108.9871985317491</v>
      </c>
      <c r="AA3641">
        <v>33673.987316242943</v>
      </c>
      <c r="AB3641"/>
      <c r="AC3641">
        <v>4578.2020788806012</v>
      </c>
      <c r="AD3641">
        <v>4227.6163182835908</v>
      </c>
      <c r="AE3641">
        <v>4431</v>
      </c>
      <c r="AF3641">
        <v>25595.297542184031</v>
      </c>
      <c r="AG3641">
        <v>33998.170949828083</v>
      </c>
      <c r="AH3641">
        <v>9689.8667157404216</v>
      </c>
      <c r="AI3641">
        <v>1942.6112537017559</v>
      </c>
      <c r="AJ3641">
        <v>14365.724173836419</v>
      </c>
      <c r="AK3641">
        <v>1941.1706724197591</v>
      </c>
      <c r="AL3641">
        <v>214641.015625</v>
      </c>
      <c r="AM3641">
        <v>168295.640625</v>
      </c>
      <c r="AN3641">
        <v>46345.37890625</v>
      </c>
      <c r="AO3641" s="5" t="s">
        <v>3892</v>
      </c>
    </row>
    <row r="3642" spans="1:41" ht="15" x14ac:dyDescent="0.25">
      <c r="A3642">
        <v>2024</v>
      </c>
      <c r="B3642" s="5" t="s">
        <v>803</v>
      </c>
      <c r="C3642" s="5" t="s">
        <v>474</v>
      </c>
      <c r="D3642" s="5" t="s">
        <v>153</v>
      </c>
      <c r="E3642" s="5" t="s">
        <v>32</v>
      </c>
      <c r="F3642" s="5" t="s">
        <v>32</v>
      </c>
      <c r="G3642" s="5" t="s">
        <v>97</v>
      </c>
      <c r="H3642" s="5" t="s">
        <v>319</v>
      </c>
      <c r="I3642">
        <v>8586.0748591959527</v>
      </c>
      <c r="J3642">
        <v>3069.019837026553</v>
      </c>
      <c r="K3642">
        <v>2237.7570559320129</v>
      </c>
      <c r="L3642">
        <v>3010.2340001037551</v>
      </c>
      <c r="M3642">
        <v>6819.8381094293427</v>
      </c>
      <c r="N3642">
        <v>4015.8698878821519</v>
      </c>
      <c r="O3642">
        <v>344</v>
      </c>
      <c r="P3642">
        <v>4944.3059450000001</v>
      </c>
      <c r="Q3642">
        <v>2813.504015670911</v>
      </c>
      <c r="R3642">
        <v>3934.3784421119522</v>
      </c>
      <c r="S3642">
        <v>4893.7700447999996</v>
      </c>
      <c r="T3642">
        <v>4060.7126461052999</v>
      </c>
      <c r="U3642">
        <v>1232.8647061325869</v>
      </c>
      <c r="V3642">
        <v>74</v>
      </c>
      <c r="W3642">
        <v>1081.41354637007</v>
      </c>
      <c r="X3642">
        <v>6695.6887567276553</v>
      </c>
      <c r="Y3642">
        <v>18508</v>
      </c>
      <c r="Z3642">
        <v>1602.8902795487729</v>
      </c>
      <c r="AA3642">
        <v>35723.31952257482</v>
      </c>
      <c r="AB3642">
        <v>606</v>
      </c>
      <c r="AC3642">
        <v>6454.4409800000003</v>
      </c>
      <c r="AD3642">
        <v>3523.6330590252751</v>
      </c>
      <c r="AE3642">
        <v>4458.0490761468554</v>
      </c>
      <c r="AF3642">
        <v>25765.736298452732</v>
      </c>
      <c r="AG3642">
        <v>33844.812036604497</v>
      </c>
      <c r="AH3642">
        <v>16724.632487271349</v>
      </c>
      <c r="AI3642">
        <v>2258.3160225984848</v>
      </c>
      <c r="AJ3642">
        <v>13288.313283594811</v>
      </c>
      <c r="AK3642">
        <v>1880.2359670317819</v>
      </c>
      <c r="AL3642">
        <v>222451.78125</v>
      </c>
      <c r="AM3642">
        <v>171325.796875</v>
      </c>
      <c r="AN3642">
        <v>51125.99609375</v>
      </c>
      <c r="AO3642" s="5" t="s">
        <v>1548</v>
      </c>
    </row>
    <row r="3643" spans="1:41" ht="15" x14ac:dyDescent="0.25">
      <c r="A3643">
        <v>2024</v>
      </c>
      <c r="B3643" s="5" t="s">
        <v>1808</v>
      </c>
      <c r="C3643" s="5" t="s">
        <v>474</v>
      </c>
      <c r="D3643" s="5" t="s">
        <v>153</v>
      </c>
      <c r="E3643" s="5" t="s">
        <v>409</v>
      </c>
      <c r="F3643" s="5" t="s">
        <v>480</v>
      </c>
      <c r="G3643" s="5" t="s">
        <v>94</v>
      </c>
      <c r="H3643" s="5" t="s">
        <v>319</v>
      </c>
      <c r="I3643"/>
      <c r="J3643"/>
      <c r="K3643"/>
      <c r="L3643"/>
      <c r="M3643"/>
      <c r="N3643"/>
      <c r="O3643"/>
      <c r="P3643">
        <v>0</v>
      </c>
      <c r="Q3643">
        <v>0</v>
      </c>
      <c r="R3643"/>
      <c r="S3643"/>
      <c r="T3643"/>
      <c r="U3643"/>
      <c r="V3643">
        <v>0</v>
      </c>
      <c r="W3643"/>
      <c r="X3643"/>
      <c r="Y3643">
        <v>0</v>
      </c>
      <c r="Z3643"/>
      <c r="AA3643"/>
      <c r="AB3643"/>
      <c r="AC3643">
        <v>1285.0170703625654</v>
      </c>
      <c r="AD3643"/>
      <c r="AE3643"/>
      <c r="AF3643"/>
      <c r="AG3643"/>
      <c r="AH3643">
        <v>0</v>
      </c>
      <c r="AI3643"/>
      <c r="AJ3643">
        <v>0</v>
      </c>
      <c r="AK3643"/>
      <c r="AL3643">
        <v>1285.01708984375</v>
      </c>
      <c r="AM3643">
        <v>1285.01708984375</v>
      </c>
      <c r="AN3643">
        <v>0</v>
      </c>
      <c r="AO3643" s="5" t="s">
        <v>3894</v>
      </c>
    </row>
    <row r="3644" spans="1:41" ht="15" x14ac:dyDescent="0.25">
      <c r="A3644">
        <v>2024</v>
      </c>
      <c r="B3644" s="5" t="s">
        <v>803</v>
      </c>
      <c r="C3644" s="5" t="s">
        <v>474</v>
      </c>
      <c r="D3644" s="5" t="s">
        <v>153</v>
      </c>
      <c r="E3644" s="5" t="s">
        <v>409</v>
      </c>
      <c r="F3644" s="5" t="s">
        <v>480</v>
      </c>
      <c r="G3644" s="5" t="s">
        <v>94</v>
      </c>
      <c r="H3644" s="5" t="s">
        <v>319</v>
      </c>
      <c r="I3644">
        <v>0</v>
      </c>
      <c r="J3644"/>
      <c r="K3644"/>
      <c r="L3644">
        <v>0</v>
      </c>
      <c r="M3644">
        <v>0</v>
      </c>
      <c r="N3644"/>
      <c r="O3644"/>
      <c r="P3644">
        <v>0</v>
      </c>
      <c r="Q3644">
        <v>0</v>
      </c>
      <c r="R3644"/>
      <c r="S3644"/>
      <c r="T3644"/>
      <c r="U3644"/>
      <c r="V3644">
        <v>0</v>
      </c>
      <c r="W3644"/>
      <c r="X3644">
        <v>0</v>
      </c>
      <c r="Y3644"/>
      <c r="Z3644"/>
      <c r="AA3644"/>
      <c r="AB3644"/>
      <c r="AC3644">
        <v>1629.3520000000001</v>
      </c>
      <c r="AD3644"/>
      <c r="AE3644"/>
      <c r="AF3644">
        <v>0</v>
      </c>
      <c r="AG3644"/>
      <c r="AH3644">
        <v>0</v>
      </c>
      <c r="AI3644"/>
      <c r="AJ3644">
        <v>0</v>
      </c>
      <c r="AK3644"/>
      <c r="AL3644">
        <v>1629.35205078125</v>
      </c>
      <c r="AM3644">
        <v>1629.35205078125</v>
      </c>
      <c r="AN3644">
        <v>0</v>
      </c>
      <c r="AO3644" s="5" t="s">
        <v>1549</v>
      </c>
    </row>
    <row r="3645" spans="1:41" ht="15" x14ac:dyDescent="0.25">
      <c r="A3645">
        <v>2024</v>
      </c>
      <c r="B3645" s="5" t="s">
        <v>1807</v>
      </c>
      <c r="C3645" s="5" t="s">
        <v>474</v>
      </c>
      <c r="D3645" s="5" t="s">
        <v>153</v>
      </c>
      <c r="E3645" s="5" t="s">
        <v>409</v>
      </c>
      <c r="F3645" s="5" t="s">
        <v>480</v>
      </c>
      <c r="G3645" s="5" t="s">
        <v>94</v>
      </c>
      <c r="H3645" s="5" t="s">
        <v>319</v>
      </c>
      <c r="I3645"/>
      <c r="J3645"/>
      <c r="K3645"/>
      <c r="L3645"/>
      <c r="M3645"/>
      <c r="N3645"/>
      <c r="O3645"/>
      <c r="P3645"/>
      <c r="Q3645">
        <v>0</v>
      </c>
      <c r="R3645"/>
      <c r="S3645"/>
      <c r="T3645"/>
      <c r="U3645"/>
      <c r="V3645">
        <v>0</v>
      </c>
      <c r="W3645"/>
      <c r="X3645"/>
      <c r="Y3645"/>
      <c r="Z3645"/>
      <c r="AA3645">
        <v>0</v>
      </c>
      <c r="AB3645">
        <v>0</v>
      </c>
      <c r="AC3645">
        <v>905.88219201553898</v>
      </c>
      <c r="AD3645"/>
      <c r="AE3645"/>
      <c r="AF3645"/>
      <c r="AG3645">
        <v>0</v>
      </c>
      <c r="AH3645">
        <v>0</v>
      </c>
      <c r="AI3645">
        <v>0</v>
      </c>
      <c r="AJ3645"/>
      <c r="AK3645"/>
      <c r="AL3645">
        <v>905.8822021484375</v>
      </c>
      <c r="AM3645">
        <v>905.8822021484375</v>
      </c>
      <c r="AN3645">
        <v>0</v>
      </c>
      <c r="AO3645" s="5" t="s">
        <v>3895</v>
      </c>
    </row>
    <row r="3646" spans="1:41" ht="15" x14ac:dyDescent="0.25">
      <c r="A3646">
        <v>2024</v>
      </c>
      <c r="B3646" s="5" t="s">
        <v>1808</v>
      </c>
      <c r="C3646" s="5" t="s">
        <v>474</v>
      </c>
      <c r="D3646" s="5" t="s">
        <v>153</v>
      </c>
      <c r="E3646" s="5" t="s">
        <v>409</v>
      </c>
      <c r="F3646" s="5" t="s">
        <v>410</v>
      </c>
      <c r="G3646" s="5" t="s">
        <v>94</v>
      </c>
      <c r="H3646" s="5" t="s">
        <v>319</v>
      </c>
      <c r="I3646"/>
      <c r="J3646"/>
      <c r="K3646"/>
      <c r="L3646"/>
      <c r="M3646"/>
      <c r="N3646">
        <v>0</v>
      </c>
      <c r="O3646"/>
      <c r="P3646">
        <v>0</v>
      </c>
      <c r="Q3646">
        <v>125.48994827759428</v>
      </c>
      <c r="R3646"/>
      <c r="S3646"/>
      <c r="T3646"/>
      <c r="U3646"/>
      <c r="V3646">
        <v>0</v>
      </c>
      <c r="W3646"/>
      <c r="X3646"/>
      <c r="Y3646">
        <v>0</v>
      </c>
      <c r="Z3646"/>
      <c r="AA3646">
        <v>174.28044016792293</v>
      </c>
      <c r="AB3646"/>
      <c r="AC3646">
        <v>347.35617683238098</v>
      </c>
      <c r="AD3646">
        <v>125.48994827759428</v>
      </c>
      <c r="AE3646"/>
      <c r="AF3646"/>
      <c r="AG3646"/>
      <c r="AH3646">
        <v>775.30701804656405</v>
      </c>
      <c r="AI3646"/>
      <c r="AJ3646">
        <v>0</v>
      </c>
      <c r="AK3646"/>
      <c r="AL3646">
        <v>1547.923583984375</v>
      </c>
      <c r="AM3646">
        <v>647.1265869140625</v>
      </c>
      <c r="AN3646">
        <v>900.7969970703125</v>
      </c>
      <c r="AO3646" s="5" t="s">
        <v>3896</v>
      </c>
    </row>
    <row r="3647" spans="1:41" ht="15" x14ac:dyDescent="0.25">
      <c r="A3647">
        <v>2024</v>
      </c>
      <c r="B3647" s="5" t="s">
        <v>803</v>
      </c>
      <c r="C3647" s="5" t="s">
        <v>474</v>
      </c>
      <c r="D3647" s="5" t="s">
        <v>153</v>
      </c>
      <c r="E3647" s="5" t="s">
        <v>409</v>
      </c>
      <c r="F3647" s="5" t="s">
        <v>410</v>
      </c>
      <c r="G3647" s="5" t="s">
        <v>94</v>
      </c>
      <c r="H3647" s="5" t="s">
        <v>319</v>
      </c>
      <c r="I3647">
        <v>0</v>
      </c>
      <c r="J3647"/>
      <c r="K3647"/>
      <c r="L3647"/>
      <c r="M3647">
        <v>0</v>
      </c>
      <c r="N3647">
        <v>0</v>
      </c>
      <c r="O3647">
        <v>20</v>
      </c>
      <c r="P3647">
        <v>0</v>
      </c>
      <c r="Q3647">
        <v>125</v>
      </c>
      <c r="R3647"/>
      <c r="S3647"/>
      <c r="T3647"/>
      <c r="U3647"/>
      <c r="V3647">
        <v>60</v>
      </c>
      <c r="W3647"/>
      <c r="X3647">
        <v>0</v>
      </c>
      <c r="Y3647"/>
      <c r="Z3647"/>
      <c r="AA3647"/>
      <c r="AB3647"/>
      <c r="AC3647">
        <v>630</v>
      </c>
      <c r="AD3647">
        <v>125</v>
      </c>
      <c r="AE3647"/>
      <c r="AF3647"/>
      <c r="AG3647"/>
      <c r="AH3647">
        <v>775.52357599999993</v>
      </c>
      <c r="AI3647"/>
      <c r="AJ3647">
        <v>0</v>
      </c>
      <c r="AK3647"/>
      <c r="AL3647">
        <v>1735.5235595703125</v>
      </c>
      <c r="AM3647">
        <v>815</v>
      </c>
      <c r="AN3647">
        <v>920.5235595703125</v>
      </c>
      <c r="AO3647" s="5" t="s">
        <v>1550</v>
      </c>
    </row>
    <row r="3648" spans="1:41" ht="15" x14ac:dyDescent="0.25">
      <c r="A3648">
        <v>2024</v>
      </c>
      <c r="B3648" s="5" t="s">
        <v>1807</v>
      </c>
      <c r="C3648" s="5" t="s">
        <v>474</v>
      </c>
      <c r="D3648" s="5" t="s">
        <v>153</v>
      </c>
      <c r="E3648" s="5" t="s">
        <v>409</v>
      </c>
      <c r="F3648" s="5" t="s">
        <v>410</v>
      </c>
      <c r="G3648" s="5" t="s">
        <v>94</v>
      </c>
      <c r="H3648" s="5" t="s">
        <v>319</v>
      </c>
      <c r="I3648"/>
      <c r="J3648"/>
      <c r="K3648"/>
      <c r="L3648"/>
      <c r="M3648"/>
      <c r="N3648"/>
      <c r="O3648">
        <v>20.130715378123089</v>
      </c>
      <c r="P3648"/>
      <c r="Q3648">
        <v>125.8169711132693</v>
      </c>
      <c r="R3648"/>
      <c r="S3648"/>
      <c r="T3648"/>
      <c r="U3648"/>
      <c r="V3648">
        <v>0</v>
      </c>
      <c r="W3648"/>
      <c r="X3648"/>
      <c r="Y3648"/>
      <c r="Z3648"/>
      <c r="AA3648">
        <v>187.83970519326655</v>
      </c>
      <c r="AB3648">
        <v>0</v>
      </c>
      <c r="AC3648">
        <v>402.61430756246176</v>
      </c>
      <c r="AD3648">
        <v>125.8169711132693</v>
      </c>
      <c r="AE3648"/>
      <c r="AF3648"/>
      <c r="AG3648">
        <v>0</v>
      </c>
      <c r="AH3648">
        <v>1418.2837041271166</v>
      </c>
      <c r="AI3648">
        <v>0</v>
      </c>
      <c r="AJ3648"/>
      <c r="AK3648"/>
      <c r="AL3648">
        <v>2280.50244140625</v>
      </c>
      <c r="AM3648">
        <v>716.27099609375</v>
      </c>
      <c r="AN3648">
        <v>1564.2314453125</v>
      </c>
      <c r="AO3648" s="5" t="s">
        <v>3897</v>
      </c>
    </row>
    <row r="3649" spans="1:41" ht="15" x14ac:dyDescent="0.25">
      <c r="A3649">
        <v>2024</v>
      </c>
      <c r="B3649" s="5" t="s">
        <v>1807</v>
      </c>
      <c r="C3649" s="5" t="s">
        <v>474</v>
      </c>
      <c r="D3649" s="5" t="s">
        <v>153</v>
      </c>
      <c r="E3649" s="5" t="s">
        <v>409</v>
      </c>
      <c r="F3649" s="5" t="s">
        <v>481</v>
      </c>
      <c r="G3649" s="5" t="s">
        <v>94</v>
      </c>
      <c r="H3649" s="5" t="s">
        <v>319</v>
      </c>
      <c r="I3649">
        <v>215.07913104404525</v>
      </c>
      <c r="J3649"/>
      <c r="K3649"/>
      <c r="L3649"/>
      <c r="M3649">
        <v>257.67315683997555</v>
      </c>
      <c r="N3649">
        <v>191.24179609216935</v>
      </c>
      <c r="O3649">
        <v>412.67966525152332</v>
      </c>
      <c r="P3649"/>
      <c r="Q3649">
        <v>133.87831608643867</v>
      </c>
      <c r="R3649"/>
      <c r="S3649">
        <v>503.26788445307722</v>
      </c>
      <c r="T3649"/>
      <c r="U3649"/>
      <c r="V3649">
        <v>238.5489772307586</v>
      </c>
      <c r="W3649"/>
      <c r="X3649">
        <v>108.70586304186467</v>
      </c>
      <c r="Y3649">
        <v>2033.202253190432</v>
      </c>
      <c r="Z3649"/>
      <c r="AA3649">
        <v>1650.7186610060933</v>
      </c>
      <c r="AB3649">
        <v>38.248359218433869</v>
      </c>
      <c r="AC3649">
        <v>201.30715378123088</v>
      </c>
      <c r="AD3649">
        <v>335.17641104574943</v>
      </c>
      <c r="AE3649">
        <v>253.6470137643509</v>
      </c>
      <c r="AF3649"/>
      <c r="AG3649">
        <v>2934.0517663614401</v>
      </c>
      <c r="AH3649">
        <v>506.61260281315236</v>
      </c>
      <c r="AI3649">
        <v>0</v>
      </c>
      <c r="AJ3649">
        <v>3579.8501497590537</v>
      </c>
      <c r="AK3649">
        <v>216.15398918297728</v>
      </c>
      <c r="AL3649">
        <v>13810.0439453125</v>
      </c>
      <c r="AM3649">
        <v>11431.525390625</v>
      </c>
      <c r="AN3649">
        <v>2378.51806640625</v>
      </c>
      <c r="AO3649" s="5" t="s">
        <v>3899</v>
      </c>
    </row>
    <row r="3650" spans="1:41" ht="15" x14ac:dyDescent="0.25">
      <c r="A3650">
        <v>2024</v>
      </c>
      <c r="B3650" s="5" t="s">
        <v>803</v>
      </c>
      <c r="C3650" s="5" t="s">
        <v>474</v>
      </c>
      <c r="D3650" s="5" t="s">
        <v>153</v>
      </c>
      <c r="E3650" s="5" t="s">
        <v>409</v>
      </c>
      <c r="F3650" s="5" t="s">
        <v>481</v>
      </c>
      <c r="G3650" s="5" t="s">
        <v>94</v>
      </c>
      <c r="H3650" s="5" t="s">
        <v>319</v>
      </c>
      <c r="I3650">
        <v>37.734727038660502</v>
      </c>
      <c r="J3650"/>
      <c r="K3650">
        <v>81.634</v>
      </c>
      <c r="L3650"/>
      <c r="M3650">
        <v>238</v>
      </c>
      <c r="N3650">
        <v>128.78399999999999</v>
      </c>
      <c r="O3650">
        <v>370</v>
      </c>
      <c r="P3650">
        <v>21</v>
      </c>
      <c r="Q3650">
        <v>88</v>
      </c>
      <c r="R3650"/>
      <c r="S3650">
        <v>585.57893170847763</v>
      </c>
      <c r="T3650">
        <v>250</v>
      </c>
      <c r="U3650"/>
      <c r="V3650">
        <v>280</v>
      </c>
      <c r="W3650">
        <v>84</v>
      </c>
      <c r="X3650">
        <v>100</v>
      </c>
      <c r="Y3650">
        <v>1510</v>
      </c>
      <c r="Z3650">
        <v>168.4433071638862</v>
      </c>
      <c r="AA3650"/>
      <c r="AB3650"/>
      <c r="AC3650">
        <v>156.06</v>
      </c>
      <c r="AD3650">
        <v>303</v>
      </c>
      <c r="AE3650">
        <v>281</v>
      </c>
      <c r="AF3650"/>
      <c r="AG3650">
        <v>2496.1473436631741</v>
      </c>
      <c r="AH3650">
        <v>464.56601660000001</v>
      </c>
      <c r="AI3650"/>
      <c r="AJ3650">
        <v>1558.667963455835</v>
      </c>
      <c r="AK3650">
        <v>200</v>
      </c>
      <c r="AL3650">
        <v>9402.6162109375</v>
      </c>
      <c r="AM3650">
        <v>6725.83740234375</v>
      </c>
      <c r="AN3650">
        <v>2676.779052734375</v>
      </c>
      <c r="AO3650" s="5" t="s">
        <v>1551</v>
      </c>
    </row>
    <row r="3651" spans="1:41" ht="15" x14ac:dyDescent="0.25">
      <c r="A3651">
        <v>2024</v>
      </c>
      <c r="B3651" s="5" t="s">
        <v>1808</v>
      </c>
      <c r="C3651" s="5" t="s">
        <v>474</v>
      </c>
      <c r="D3651" s="5" t="s">
        <v>153</v>
      </c>
      <c r="E3651" s="5" t="s">
        <v>409</v>
      </c>
      <c r="F3651" s="5" t="s">
        <v>481</v>
      </c>
      <c r="G3651" s="5" t="s">
        <v>94</v>
      </c>
      <c r="H3651" s="5" t="s">
        <v>319</v>
      </c>
      <c r="I3651">
        <v>111.74392109190872</v>
      </c>
      <c r="J3651"/>
      <c r="K3651">
        <v>81.953971501545055</v>
      </c>
      <c r="L3651"/>
      <c r="M3651">
        <v>257.00341407251307</v>
      </c>
      <c r="N3651">
        <v>100.52347208787035</v>
      </c>
      <c r="O3651"/>
      <c r="P3651">
        <v>0</v>
      </c>
      <c r="Q3651">
        <v>104.40763696695845</v>
      </c>
      <c r="R3651"/>
      <c r="S3651"/>
      <c r="T3651">
        <v>230.90150483077349</v>
      </c>
      <c r="U3651"/>
      <c r="V3651">
        <v>190.74472138194332</v>
      </c>
      <c r="W3651">
        <v>96.376280277192407</v>
      </c>
      <c r="X3651">
        <v>120.47035034649051</v>
      </c>
      <c r="Y3651">
        <v>1288.0288291212278</v>
      </c>
      <c r="Z3651">
        <v>168.65849048508673</v>
      </c>
      <c r="AA3651">
        <v>919.17147356494672</v>
      </c>
      <c r="AB3651"/>
      <c r="AC3651">
        <v>212.52977640293366</v>
      </c>
      <c r="AD3651">
        <v>297.61095741555641</v>
      </c>
      <c r="AE3651">
        <v>252.98773572763008</v>
      </c>
      <c r="AF3651"/>
      <c r="AG3651">
        <v>2541.6971636826102</v>
      </c>
      <c r="AH3651">
        <v>464.436290736204</v>
      </c>
      <c r="AI3651"/>
      <c r="AJ3651">
        <v>1707.9020961389078</v>
      </c>
      <c r="AK3651">
        <v>200.78391724415084</v>
      </c>
      <c r="AL3651">
        <v>9347.9326171875</v>
      </c>
      <c r="AM3651">
        <v>7598.39501953125</v>
      </c>
      <c r="AN3651">
        <v>1749.53662109375</v>
      </c>
      <c r="AO3651" s="5" t="s">
        <v>3898</v>
      </c>
    </row>
    <row r="3652" spans="1:41" ht="15" x14ac:dyDescent="0.25">
      <c r="A3652">
        <v>2024</v>
      </c>
      <c r="B3652" s="5" t="s">
        <v>803</v>
      </c>
      <c r="C3652" s="5" t="s">
        <v>474</v>
      </c>
      <c r="D3652" s="5" t="s">
        <v>153</v>
      </c>
      <c r="E3652" s="5" t="s">
        <v>409</v>
      </c>
      <c r="F3652" s="5" t="s">
        <v>482</v>
      </c>
      <c r="G3652" s="5" t="s">
        <v>94</v>
      </c>
      <c r="H3652" s="5" t="s">
        <v>319</v>
      </c>
      <c r="I3652">
        <v>0</v>
      </c>
      <c r="J3652"/>
      <c r="K3652"/>
      <c r="L3652"/>
      <c r="M3652">
        <v>0</v>
      </c>
      <c r="N3652">
        <v>0</v>
      </c>
      <c r="O3652">
        <v>20</v>
      </c>
      <c r="P3652">
        <v>0</v>
      </c>
      <c r="Q3652">
        <v>0</v>
      </c>
      <c r="R3652"/>
      <c r="S3652"/>
      <c r="T3652"/>
      <c r="U3652"/>
      <c r="V3652">
        <v>0</v>
      </c>
      <c r="W3652"/>
      <c r="X3652">
        <v>45</v>
      </c>
      <c r="Y3652"/>
      <c r="Z3652"/>
      <c r="AA3652"/>
      <c r="AB3652"/>
      <c r="AC3652">
        <v>0</v>
      </c>
      <c r="AD3652"/>
      <c r="AE3652"/>
      <c r="AF3652"/>
      <c r="AG3652"/>
      <c r="AH3652">
        <v>10.042</v>
      </c>
      <c r="AI3652"/>
      <c r="AJ3652">
        <v>0</v>
      </c>
      <c r="AK3652"/>
      <c r="AL3652">
        <v>75.041999816894531</v>
      </c>
      <c r="AM3652">
        <v>0</v>
      </c>
      <c r="AN3652">
        <v>75.041999816894531</v>
      </c>
      <c r="AO3652" s="5" t="s">
        <v>1552</v>
      </c>
    </row>
    <row r="3653" spans="1:41" ht="15" x14ac:dyDescent="0.25">
      <c r="A3653">
        <v>2024</v>
      </c>
      <c r="B3653" s="5" t="s">
        <v>1807</v>
      </c>
      <c r="C3653" s="5" t="s">
        <v>474</v>
      </c>
      <c r="D3653" s="5" t="s">
        <v>153</v>
      </c>
      <c r="E3653" s="5" t="s">
        <v>409</v>
      </c>
      <c r="F3653" s="5" t="s">
        <v>482</v>
      </c>
      <c r="G3653" s="5" t="s">
        <v>94</v>
      </c>
      <c r="H3653" s="5" t="s">
        <v>319</v>
      </c>
      <c r="I3653"/>
      <c r="J3653"/>
      <c r="K3653"/>
      <c r="L3653"/>
      <c r="M3653">
        <v>12.078429226873853</v>
      </c>
      <c r="N3653"/>
      <c r="O3653">
        <v>20.130715378123089</v>
      </c>
      <c r="P3653"/>
      <c r="Q3653">
        <v>0</v>
      </c>
      <c r="R3653"/>
      <c r="S3653"/>
      <c r="T3653"/>
      <c r="U3653"/>
      <c r="V3653">
        <v>0</v>
      </c>
      <c r="W3653"/>
      <c r="X3653">
        <v>103.67318419733391</v>
      </c>
      <c r="Y3653"/>
      <c r="Z3653"/>
      <c r="AA3653">
        <v>487.16331215057875</v>
      </c>
      <c r="AB3653">
        <v>0</v>
      </c>
      <c r="AC3653"/>
      <c r="AD3653"/>
      <c r="AE3653"/>
      <c r="AF3653"/>
      <c r="AG3653">
        <v>0</v>
      </c>
      <c r="AH3653">
        <v>135.88232880233085</v>
      </c>
      <c r="AI3653">
        <v>0</v>
      </c>
      <c r="AJ3653"/>
      <c r="AK3653"/>
      <c r="AL3653">
        <v>758.927978515625</v>
      </c>
      <c r="AM3653">
        <v>487.16329956054687</v>
      </c>
      <c r="AN3653">
        <v>271.7646484375</v>
      </c>
      <c r="AO3653" s="5" t="s">
        <v>3900</v>
      </c>
    </row>
    <row r="3654" spans="1:41" ht="15" x14ac:dyDescent="0.25">
      <c r="A3654">
        <v>2024</v>
      </c>
      <c r="B3654" s="5" t="s">
        <v>1808</v>
      </c>
      <c r="C3654" s="5" t="s">
        <v>474</v>
      </c>
      <c r="D3654" s="5" t="s">
        <v>153</v>
      </c>
      <c r="E3654" s="5" t="s">
        <v>409</v>
      </c>
      <c r="F3654" s="5" t="s">
        <v>482</v>
      </c>
      <c r="G3654" s="5" t="s">
        <v>94</v>
      </c>
      <c r="H3654" s="5" t="s">
        <v>319</v>
      </c>
      <c r="I3654"/>
      <c r="J3654"/>
      <c r="K3654"/>
      <c r="L3654"/>
      <c r="M3654">
        <v>12.047035034649051</v>
      </c>
      <c r="N3654">
        <v>0</v>
      </c>
      <c r="O3654"/>
      <c r="P3654">
        <v>0</v>
      </c>
      <c r="Q3654">
        <v>0</v>
      </c>
      <c r="R3654"/>
      <c r="S3654"/>
      <c r="T3654"/>
      <c r="U3654"/>
      <c r="V3654">
        <v>0</v>
      </c>
      <c r="W3654"/>
      <c r="X3654">
        <v>50.195979311037711</v>
      </c>
      <c r="Y3654">
        <v>0</v>
      </c>
      <c r="Z3654"/>
      <c r="AA3654">
        <v>493.68290685704028</v>
      </c>
      <c r="AB3654"/>
      <c r="AC3654"/>
      <c r="AD3654"/>
      <c r="AE3654"/>
      <c r="AF3654">
        <v>602.35175173245261</v>
      </c>
      <c r="AG3654"/>
      <c r="AH3654">
        <v>10.039195862207542</v>
      </c>
      <c r="AI3654"/>
      <c r="AJ3654">
        <v>0</v>
      </c>
      <c r="AK3654"/>
      <c r="AL3654">
        <v>1168.31689453125</v>
      </c>
      <c r="AM3654">
        <v>1096.03466796875</v>
      </c>
      <c r="AN3654">
        <v>72.282211303710938</v>
      </c>
      <c r="AO3654" s="5" t="s">
        <v>3901</v>
      </c>
    </row>
    <row r="3655" spans="1:41" ht="15" x14ac:dyDescent="0.25">
      <c r="A3655">
        <v>2024</v>
      </c>
      <c r="B3655" s="5" t="s">
        <v>1807</v>
      </c>
      <c r="C3655" s="5" t="s">
        <v>474</v>
      </c>
      <c r="D3655" s="5" t="s">
        <v>153</v>
      </c>
      <c r="E3655" s="5" t="s">
        <v>483</v>
      </c>
      <c r="F3655" s="5" t="s">
        <v>483</v>
      </c>
      <c r="G3655" s="5" t="s">
        <v>94</v>
      </c>
      <c r="H3655" s="5" t="s">
        <v>319</v>
      </c>
      <c r="I3655">
        <v>4598.5446539287923</v>
      </c>
      <c r="J3655">
        <v>9541.145889027739</v>
      </c>
      <c r="K3655">
        <v>883.83905867649423</v>
      </c>
      <c r="L3655">
        <v>1757.4114525101456</v>
      </c>
      <c r="M3655">
        <v>3999.1814896912292</v>
      </c>
      <c r="N3655">
        <v>4199.2672278764767</v>
      </c>
      <c r="O3655">
        <v>4492.1449797697132</v>
      </c>
      <c r="P3655">
        <v>2319.3457760535748</v>
      </c>
      <c r="Q3655">
        <v>1615.3597721723979</v>
      </c>
      <c r="R3655">
        <v>2594.7359683223376</v>
      </c>
      <c r="S3655">
        <v>3730.2519786637076</v>
      </c>
      <c r="T3655">
        <v>5837.9074596556957</v>
      </c>
      <c r="U3655">
        <v>754.91165046872038</v>
      </c>
      <c r="V3655">
        <v>4906.8618734175025</v>
      </c>
      <c r="W3655">
        <v>1714.4978000028318</v>
      </c>
      <c r="X3655">
        <v>7940.5802252845151</v>
      </c>
      <c r="Y3655">
        <v>26854.3743144162</v>
      </c>
      <c r="Z3655">
        <v>3423.2281500498311</v>
      </c>
      <c r="AA3655">
        <v>42841.019359982543</v>
      </c>
      <c r="AB3655">
        <v>833.41161665429581</v>
      </c>
      <c r="AC3655">
        <v>3531.9340130916958</v>
      </c>
      <c r="AD3655">
        <v>8143.8113764398913</v>
      </c>
      <c r="AE3655">
        <v>5668.8094504794617</v>
      </c>
      <c r="AF3655">
        <v>6763.6527338098695</v>
      </c>
      <c r="AG3655">
        <v>35599.157074672868</v>
      </c>
      <c r="AH3655">
        <v>7743.4491716942166</v>
      </c>
      <c r="AI3655">
        <v>2116.7447220096428</v>
      </c>
      <c r="AJ3655">
        <v>14209.661969611749</v>
      </c>
      <c r="AK3655">
        <v>5300.6558167053372</v>
      </c>
      <c r="AL3655">
        <v>223915.90625</v>
      </c>
      <c r="AM3655">
        <v>171179.421875</v>
      </c>
      <c r="AN3655">
        <v>52736.4765625</v>
      </c>
      <c r="AO3655" s="5" t="s">
        <v>3902</v>
      </c>
    </row>
    <row r="3656" spans="1:41" ht="15" x14ac:dyDescent="0.25">
      <c r="A3656">
        <v>2024</v>
      </c>
      <c r="B3656" s="5" t="s">
        <v>1808</v>
      </c>
      <c r="C3656" s="5" t="s">
        <v>474</v>
      </c>
      <c r="D3656" s="5" t="s">
        <v>153</v>
      </c>
      <c r="E3656" s="5" t="s">
        <v>483</v>
      </c>
      <c r="F3656" s="5" t="s">
        <v>483</v>
      </c>
      <c r="G3656" s="5" t="s">
        <v>94</v>
      </c>
      <c r="H3656" s="5" t="s">
        <v>319</v>
      </c>
      <c r="I3656">
        <v>4582.3573251432981</v>
      </c>
      <c r="J3656">
        <v>10536.148116332844</v>
      </c>
      <c r="K3656">
        <v>1028.460601289838</v>
      </c>
      <c r="L3656">
        <v>1426.3069809128708</v>
      </c>
      <c r="M3656">
        <v>4141.9740303692979</v>
      </c>
      <c r="N3656">
        <v>5776.2129703744913</v>
      </c>
      <c r="O3656">
        <v>5445.4319147066708</v>
      </c>
      <c r="P3656">
        <v>2677.2788544427494</v>
      </c>
      <c r="Q3656">
        <v>1549.1436383367379</v>
      </c>
      <c r="R3656">
        <v>2928.6244178915272</v>
      </c>
      <c r="S3656">
        <v>3962.8164328259149</v>
      </c>
      <c r="T3656">
        <v>6259.4386200864028</v>
      </c>
      <c r="U3656">
        <v>752.94948792072728</v>
      </c>
      <c r="V3656">
        <v>5926.1373174611126</v>
      </c>
      <c r="W3656">
        <v>1915.7797463850654</v>
      </c>
      <c r="X3656">
        <v>7268.377804238261</v>
      </c>
      <c r="Y3656">
        <v>26066.772056221886</v>
      </c>
      <c r="Z3656">
        <v>4095.8199511669995</v>
      </c>
      <c r="AA3656">
        <v>43414.350881614919</v>
      </c>
      <c r="AB3656">
        <v>0</v>
      </c>
      <c r="AC3656">
        <v>3490.8884164623937</v>
      </c>
      <c r="AD3656">
        <v>8619.0071163640005</v>
      </c>
      <c r="AE3656">
        <v>6114.874199670614</v>
      </c>
      <c r="AF3656">
        <v>7025.6912683136406</v>
      </c>
      <c r="AG3656">
        <v>39064.239503461489</v>
      </c>
      <c r="AH3656">
        <v>7538.0914462325818</v>
      </c>
      <c r="AI3656">
        <v>2229.7054009962953</v>
      </c>
      <c r="AJ3656">
        <v>20525.741592455532</v>
      </c>
      <c r="AK3656">
        <v>4654.5617665952404</v>
      </c>
      <c r="AL3656">
        <v>239017.15625</v>
      </c>
      <c r="AM3656">
        <v>185953.53125</v>
      </c>
      <c r="AN3656">
        <v>53063.64453125</v>
      </c>
      <c r="AO3656" s="5" t="s">
        <v>3903</v>
      </c>
    </row>
    <row r="3657" spans="1:41" ht="15" x14ac:dyDescent="0.25">
      <c r="A3657">
        <v>2024</v>
      </c>
      <c r="B3657" s="5" t="s">
        <v>803</v>
      </c>
      <c r="C3657" s="5" t="s">
        <v>474</v>
      </c>
      <c r="D3657" s="5" t="s">
        <v>153</v>
      </c>
      <c r="E3657" s="5" t="s">
        <v>483</v>
      </c>
      <c r="F3657" s="5" t="s">
        <v>483</v>
      </c>
      <c r="G3657" s="5" t="s">
        <v>94</v>
      </c>
      <c r="H3657" s="5" t="s">
        <v>319</v>
      </c>
      <c r="I3657">
        <v>4842.3751997855043</v>
      </c>
      <c r="J3657">
        <v>13170.854520833571</v>
      </c>
      <c r="K3657">
        <v>1031.5264239999999</v>
      </c>
      <c r="L3657">
        <v>1272.8900000000001</v>
      </c>
      <c r="M3657">
        <v>3920</v>
      </c>
      <c r="N3657">
        <v>5760.8996868000004</v>
      </c>
      <c r="O3657">
        <v>4486.4159999999993</v>
      </c>
      <c r="P3657">
        <v>3005.9</v>
      </c>
      <c r="Q3657">
        <v>1600.0990299527309</v>
      </c>
      <c r="R3657">
        <v>2873.1266854774581</v>
      </c>
      <c r="S3657">
        <v>4662.9017803024644</v>
      </c>
      <c r="T3657">
        <v>6000</v>
      </c>
      <c r="U3657">
        <v>710.15707571908717</v>
      </c>
      <c r="V3657">
        <v>6425</v>
      </c>
      <c r="W3657">
        <v>1925</v>
      </c>
      <c r="X3657">
        <v>5758.8235294117649</v>
      </c>
      <c r="Y3657">
        <v>26935</v>
      </c>
      <c r="Z3657">
        <v>4045.8419463291129</v>
      </c>
      <c r="AA3657">
        <v>39959.594200500673</v>
      </c>
      <c r="AB3657">
        <v>653</v>
      </c>
      <c r="AC3657">
        <v>3521.5346300000001</v>
      </c>
      <c r="AD3657">
        <v>8831.3804342399999</v>
      </c>
      <c r="AE3657">
        <v>5741</v>
      </c>
      <c r="AF3657">
        <v>6796.3300583069549</v>
      </c>
      <c r="AG3657">
        <v>42227.863391604122</v>
      </c>
      <c r="AH3657">
        <v>7676.323685968091</v>
      </c>
      <c r="AI3657">
        <v>2812</v>
      </c>
      <c r="AJ3657">
        <v>14524.789317436769</v>
      </c>
      <c r="AK3657">
        <v>4429.9890400000004</v>
      </c>
      <c r="AL3657">
        <v>235600.609375</v>
      </c>
      <c r="AM3657">
        <v>183413.265625</v>
      </c>
      <c r="AN3657">
        <v>52187.359375</v>
      </c>
      <c r="AO3657" s="5" t="s">
        <v>1553</v>
      </c>
    </row>
    <row r="3658" spans="1:41" ht="15" x14ac:dyDescent="0.25">
      <c r="A3658">
        <v>2024</v>
      </c>
      <c r="B3658" s="5" t="s">
        <v>1808</v>
      </c>
      <c r="C3658" s="5" t="s">
        <v>474</v>
      </c>
      <c r="D3658" s="5" t="s">
        <v>153</v>
      </c>
      <c r="E3658" s="5" t="s">
        <v>483</v>
      </c>
      <c r="F3658" s="5" t="s">
        <v>483</v>
      </c>
      <c r="G3658" s="5" t="s">
        <v>97</v>
      </c>
      <c r="H3658" s="5" t="s">
        <v>319</v>
      </c>
      <c r="I3658">
        <v>5454.96</v>
      </c>
      <c r="J3658">
        <v>12542.498807511251</v>
      </c>
      <c r="K3658">
        <v>1244.7735568632361</v>
      </c>
      <c r="L3658">
        <v>1666.9522177616759</v>
      </c>
      <c r="M3658">
        <v>4950.963109659072</v>
      </c>
      <c r="N3658">
        <v>6813.5673674217696</v>
      </c>
      <c r="O3658">
        <v>5424.1714072000004</v>
      </c>
      <c r="P3658">
        <v>3124.6117004007478</v>
      </c>
      <c r="Q3658">
        <v>1821.5029590960289</v>
      </c>
      <c r="R3658">
        <v>3636.1774767406591</v>
      </c>
      <c r="S3658">
        <v>4547.5460222694537</v>
      </c>
      <c r="T3658">
        <v>7129.0364965830559</v>
      </c>
      <c r="U3658">
        <v>896.33109057020306</v>
      </c>
      <c r="V3658">
        <v>7171</v>
      </c>
      <c r="W3658">
        <v>2249.0599342013129</v>
      </c>
      <c r="X3658">
        <v>8482.8139184564043</v>
      </c>
      <c r="Y3658">
        <v>31365.979650000008</v>
      </c>
      <c r="Z3658">
        <v>4817.6424057770218</v>
      </c>
      <c r="AA3658">
        <v>51827.831388859857</v>
      </c>
      <c r="AB3658">
        <v>0</v>
      </c>
      <c r="AC3658">
        <v>4087.6745099999998</v>
      </c>
      <c r="AD3658">
        <v>10174.978016711961</v>
      </c>
      <c r="AE3658">
        <v>7193.5063959369027</v>
      </c>
      <c r="AF3658">
        <v>8363.5696916764773</v>
      </c>
      <c r="AG3658">
        <v>49306.433794832628</v>
      </c>
      <c r="AH3658">
        <v>9013.2113691905088</v>
      </c>
      <c r="AI3658">
        <v>2602.2554852060321</v>
      </c>
      <c r="AJ3658">
        <v>24514.27834175411</v>
      </c>
      <c r="AK3658">
        <v>5737.773750179229</v>
      </c>
      <c r="AL3658">
        <v>286161.09375</v>
      </c>
      <c r="AM3658">
        <v>224604.5</v>
      </c>
      <c r="AN3658">
        <v>61556.578125</v>
      </c>
      <c r="AO3658" s="5" t="s">
        <v>3904</v>
      </c>
    </row>
    <row r="3659" spans="1:41" ht="15" x14ac:dyDescent="0.25">
      <c r="A3659">
        <v>2024</v>
      </c>
      <c r="B3659" s="5" t="s">
        <v>803</v>
      </c>
      <c r="C3659" s="5" t="s">
        <v>474</v>
      </c>
      <c r="D3659" s="5" t="s">
        <v>153</v>
      </c>
      <c r="E3659" s="5" t="s">
        <v>483</v>
      </c>
      <c r="F3659" s="5" t="s">
        <v>483</v>
      </c>
      <c r="G3659" s="5" t="s">
        <v>97</v>
      </c>
      <c r="H3659" s="5" t="s">
        <v>319</v>
      </c>
      <c r="I3659">
        <v>5454.8997640713333</v>
      </c>
      <c r="J3659">
        <v>15383.5580803336</v>
      </c>
      <c r="K3659">
        <v>1157.248986506557</v>
      </c>
      <c r="L3659">
        <v>1484.0827569865039</v>
      </c>
      <c r="M3659">
        <v>4502.8542344142079</v>
      </c>
      <c r="N3659">
        <v>6619.5766968081098</v>
      </c>
      <c r="O3659">
        <v>5852.7999999999993</v>
      </c>
      <c r="P3659">
        <v>3560.0376650000012</v>
      </c>
      <c r="Q3659">
        <v>1828.913191235971</v>
      </c>
      <c r="R3659">
        <v>3229.705055085451</v>
      </c>
      <c r="S3659">
        <v>5205.7044526439913</v>
      </c>
      <c r="T3659">
        <v>6470.0688161277794</v>
      </c>
      <c r="U3659">
        <v>761.32834301251307</v>
      </c>
      <c r="V3659">
        <v>157</v>
      </c>
      <c r="W3659">
        <v>2226.4396542913219</v>
      </c>
      <c r="X3659">
        <v>6747.3796117718712</v>
      </c>
      <c r="Y3659">
        <v>30955.607949999991</v>
      </c>
      <c r="Z3659">
        <v>4661.0739365750233</v>
      </c>
      <c r="AA3659">
        <v>46733.142772359657</v>
      </c>
      <c r="AB3659">
        <v>653</v>
      </c>
      <c r="AC3659">
        <v>4078.138469999999</v>
      </c>
      <c r="AD3659">
        <v>10174.326558496299</v>
      </c>
      <c r="AE3659">
        <v>6590.0096753039206</v>
      </c>
      <c r="AF3659">
        <v>7923.9496345500665</v>
      </c>
      <c r="AG3659">
        <v>50061.563458859891</v>
      </c>
      <c r="AH3659">
        <v>9029.3679631417399</v>
      </c>
      <c r="AI3659">
        <v>3230.1040974297762</v>
      </c>
      <c r="AJ3659">
        <v>17018.105660856279</v>
      </c>
      <c r="AK3659">
        <v>5088.6649180913919</v>
      </c>
      <c r="AL3659">
        <v>266838.6875</v>
      </c>
      <c r="AM3659">
        <v>206500.6875</v>
      </c>
      <c r="AN3659">
        <v>60337.95703125</v>
      </c>
      <c r="AO3659" s="5" t="s">
        <v>1554</v>
      </c>
    </row>
    <row r="3660" spans="1:41" ht="15" x14ac:dyDescent="0.25">
      <c r="A3660">
        <v>2024</v>
      </c>
      <c r="B3660" s="5" t="s">
        <v>1807</v>
      </c>
      <c r="C3660" s="5" t="s">
        <v>474</v>
      </c>
      <c r="D3660" s="5" t="s">
        <v>153</v>
      </c>
      <c r="E3660" s="5" t="s">
        <v>483</v>
      </c>
      <c r="F3660" s="5" t="s">
        <v>483</v>
      </c>
      <c r="G3660" s="5" t="s">
        <v>97</v>
      </c>
      <c r="H3660" s="5" t="s">
        <v>319</v>
      </c>
      <c r="I3660">
        <v>5571.5668121496064</v>
      </c>
      <c r="J3660">
        <v>11887.771000000001</v>
      </c>
      <c r="K3660">
        <v>1105.232943076815</v>
      </c>
      <c r="L3660">
        <v>2124.1835999999998</v>
      </c>
      <c r="M3660">
        <v>4867.1865185632732</v>
      </c>
      <c r="N3660">
        <v>5341</v>
      </c>
      <c r="O3660">
        <v>6192</v>
      </c>
      <c r="P3660">
        <v>2855.9800110378928</v>
      </c>
      <c r="Q3660">
        <v>2191.0533929172639</v>
      </c>
      <c r="R3660">
        <v>3351.1861190791001</v>
      </c>
      <c r="S3660">
        <v>5131.3889391928524</v>
      </c>
      <c r="T3660">
        <v>8181.4728116025017</v>
      </c>
      <c r="U3660">
        <v>914.25771238160723</v>
      </c>
      <c r="V3660">
        <v>5944</v>
      </c>
      <c r="W3660">
        <v>2035.678853151343</v>
      </c>
      <c r="X3660">
        <v>10632.596675024521</v>
      </c>
      <c r="Y3660">
        <v>35668.491999999977</v>
      </c>
      <c r="Z3660">
        <v>4710.3850000000002</v>
      </c>
      <c r="AA3660">
        <v>52990.035398943313</v>
      </c>
      <c r="AB3660">
        <v>828</v>
      </c>
      <c r="AC3660">
        <v>4552.4403145493161</v>
      </c>
      <c r="AD3660">
        <v>11762.882789664</v>
      </c>
      <c r="AE3660">
        <v>6730.7613464808546</v>
      </c>
      <c r="AF3660">
        <v>8175.2569687624182</v>
      </c>
      <c r="AG3660">
        <v>45858</v>
      </c>
      <c r="AH3660">
        <v>10970.508683986451</v>
      </c>
      <c r="AI3660">
        <v>2513.2796718127202</v>
      </c>
      <c r="AJ3660">
        <v>19971.8772143149</v>
      </c>
      <c r="AK3660">
        <v>7766.2161292354413</v>
      </c>
      <c r="AL3660">
        <v>290824.6875</v>
      </c>
      <c r="AM3660">
        <v>218838.234375</v>
      </c>
      <c r="AN3660">
        <v>71986.4453125</v>
      </c>
      <c r="AO3660" s="5" t="s">
        <v>3905</v>
      </c>
    </row>
    <row r="3661" spans="1:41" ht="15" x14ac:dyDescent="0.25">
      <c r="A3661">
        <v>2024</v>
      </c>
      <c r="B3661" s="5" t="s">
        <v>1807</v>
      </c>
      <c r="C3661" s="5" t="s">
        <v>474</v>
      </c>
      <c r="D3661" s="5" t="s">
        <v>153</v>
      </c>
      <c r="E3661" s="5" t="s">
        <v>162</v>
      </c>
      <c r="F3661" s="5" t="s">
        <v>162</v>
      </c>
      <c r="G3661" s="5" t="s">
        <v>94</v>
      </c>
      <c r="H3661" s="5" t="s">
        <v>319</v>
      </c>
      <c r="I3661">
        <v>9486.1355062605162</v>
      </c>
      <c r="J3661">
        <v>9947.6084984163044</v>
      </c>
      <c r="K3661">
        <v>1811.58981815722</v>
      </c>
      <c r="L3661">
        <v>1361.842895330027</v>
      </c>
      <c r="M3661">
        <v>6601.7590601170205</v>
      </c>
      <c r="N3661">
        <v>6037.2015418991141</v>
      </c>
      <c r="O3661">
        <v>2251.6205150430674</v>
      </c>
      <c r="P3661">
        <v>6443.1238559309249</v>
      </c>
      <c r="Q3661">
        <v>3029.6726644075247</v>
      </c>
      <c r="R3661">
        <v>5219.803909328115</v>
      </c>
      <c r="S3661">
        <v>6621.6675452106838</v>
      </c>
      <c r="T3661">
        <v>6139.8681903275419</v>
      </c>
      <c r="U3661">
        <v>1846.9753151448715</v>
      </c>
      <c r="V3661">
        <v>5662.7702358660244</v>
      </c>
      <c r="W3661">
        <v>2701.9748141247478</v>
      </c>
      <c r="X3661">
        <v>8196.9145918299273</v>
      </c>
      <c r="Y3661">
        <v>30626.870376276467</v>
      </c>
      <c r="Z3661">
        <v>3555.0843357765375</v>
      </c>
      <c r="AA3661">
        <v>32984.308146784715</v>
      </c>
      <c r="AB3661">
        <v>1399.0847187795546</v>
      </c>
      <c r="AC3661">
        <v>6455.9204217640745</v>
      </c>
      <c r="AD3661">
        <v>4839.4239769007909</v>
      </c>
      <c r="AE3661">
        <v>8928.8697220250633</v>
      </c>
      <c r="AF3661">
        <v>27380.541565236832</v>
      </c>
      <c r="AG3661">
        <v>74757.424628197899</v>
      </c>
      <c r="AH3661">
        <v>14954.537396339154</v>
      </c>
      <c r="AI3661">
        <v>2832.3916537019186</v>
      </c>
      <c r="AJ3661">
        <v>20637.587105929695</v>
      </c>
      <c r="AK3661">
        <v>4047.4159563391872</v>
      </c>
      <c r="AL3661">
        <v>316760</v>
      </c>
      <c r="AM3661">
        <v>254361.75</v>
      </c>
      <c r="AN3661">
        <v>62398.25</v>
      </c>
      <c r="AO3661" s="5" t="s">
        <v>3906</v>
      </c>
    </row>
    <row r="3662" spans="1:41" ht="15" x14ac:dyDescent="0.25">
      <c r="A3662">
        <v>2024</v>
      </c>
      <c r="B3662" s="5" t="s">
        <v>1808</v>
      </c>
      <c r="C3662" s="5" t="s">
        <v>474</v>
      </c>
      <c r="D3662" s="5" t="s">
        <v>153</v>
      </c>
      <c r="E3662" s="5" t="s">
        <v>162</v>
      </c>
      <c r="F3662" s="5" t="s">
        <v>162</v>
      </c>
      <c r="G3662" s="5" t="s">
        <v>94</v>
      </c>
      <c r="H3662" s="5" t="s">
        <v>319</v>
      </c>
      <c r="I3662">
        <v>8432.9245242543366</v>
      </c>
      <c r="J3662">
        <v>7047.5753869548689</v>
      </c>
      <c r="K3662">
        <v>1639.5615122162044</v>
      </c>
      <c r="L3662">
        <v>2155.6796754940897</v>
      </c>
      <c r="M3662">
        <v>6749.5507758947151</v>
      </c>
      <c r="N3662">
        <v>4691.9061582418653</v>
      </c>
      <c r="O3662">
        <v>2951.5235834890177</v>
      </c>
      <c r="P3662">
        <v>7584.9206772107682</v>
      </c>
      <c r="Q3662">
        <v>4571.3388005799288</v>
      </c>
      <c r="R3662">
        <v>5432.1854364011824</v>
      </c>
      <c r="S3662">
        <v>12971.044422946694</v>
      </c>
      <c r="T3662">
        <v>5446.2637552475917</v>
      </c>
      <c r="U3662">
        <v>1302.5856631214288</v>
      </c>
      <c r="V3662">
        <v>5072.805669173471</v>
      </c>
      <c r="W3662">
        <v>2881.2492124535647</v>
      </c>
      <c r="X3662">
        <v>8171.5038640024522</v>
      </c>
      <c r="Y3662">
        <v>30704.880544561769</v>
      </c>
      <c r="Z3662">
        <v>2630.5867070833988</v>
      </c>
      <c r="AA3662">
        <v>37971.469338810544</v>
      </c>
      <c r="AB3662">
        <v>0</v>
      </c>
      <c r="AC3662">
        <v>6928.0490645094251</v>
      </c>
      <c r="AD3662">
        <v>5254.1788012180441</v>
      </c>
      <c r="AE3662">
        <v>8508.197879558822</v>
      </c>
      <c r="AF3662">
        <v>28220.179568665404</v>
      </c>
      <c r="AG3662">
        <v>68902.995586013436</v>
      </c>
      <c r="AH3662">
        <v>11906.211543415649</v>
      </c>
      <c r="AI3662">
        <v>2829.0453939700856</v>
      </c>
      <c r="AJ3662">
        <v>16499.40619964978</v>
      </c>
      <c r="AK3662">
        <v>3904.7229358882578</v>
      </c>
      <c r="AL3662">
        <v>311362.53125</v>
      </c>
      <c r="AM3662">
        <v>246657.671875</v>
      </c>
      <c r="AN3662">
        <v>64704.85546875</v>
      </c>
      <c r="AO3662" s="5" t="s">
        <v>3907</v>
      </c>
    </row>
    <row r="3663" spans="1:41" ht="15" x14ac:dyDescent="0.25">
      <c r="A3663">
        <v>2024</v>
      </c>
      <c r="B3663" s="5" t="s">
        <v>803</v>
      </c>
      <c r="C3663" s="5" t="s">
        <v>474</v>
      </c>
      <c r="D3663" s="5" t="s">
        <v>153</v>
      </c>
      <c r="E3663" s="5" t="s">
        <v>162</v>
      </c>
      <c r="F3663" s="5" t="s">
        <v>162</v>
      </c>
      <c r="G3663" s="5" t="s">
        <v>94</v>
      </c>
      <c r="H3663" s="5" t="s">
        <v>319</v>
      </c>
      <c r="I3663">
        <v>13186.472605068861</v>
      </c>
      <c r="J3663">
        <v>5780.6880491938537</v>
      </c>
      <c r="K3663">
        <v>1787.5490542041209</v>
      </c>
      <c r="L3663">
        <v>2892</v>
      </c>
      <c r="M3663">
        <v>8247.7316513009027</v>
      </c>
      <c r="N3663">
        <v>5101.3151275324672</v>
      </c>
      <c r="O3663">
        <v>2197</v>
      </c>
      <c r="P3663">
        <v>8597.2000000000007</v>
      </c>
      <c r="Q3663">
        <v>3194.1958863858958</v>
      </c>
      <c r="R3663">
        <v>5470</v>
      </c>
      <c r="S3663">
        <v>7370.4500975181727</v>
      </c>
      <c r="T3663">
        <v>6200</v>
      </c>
      <c r="U3663">
        <v>1400</v>
      </c>
      <c r="V3663">
        <v>5197</v>
      </c>
      <c r="W3663">
        <v>2870</v>
      </c>
      <c r="X3663">
        <v>8580.3921568627447</v>
      </c>
      <c r="Y3663">
        <v>32937</v>
      </c>
      <c r="Z3663">
        <v>2332.4810000000002</v>
      </c>
      <c r="AA3663">
        <v>45847.025546027762</v>
      </c>
      <c r="AB3663">
        <v>1390</v>
      </c>
      <c r="AC3663">
        <v>7697.3639999999996</v>
      </c>
      <c r="AD3663">
        <v>4848.3029999999999</v>
      </c>
      <c r="AE3663">
        <v>9406</v>
      </c>
      <c r="AF3663">
        <v>28990.13694</v>
      </c>
      <c r="AG3663">
        <v>70814.684940493404</v>
      </c>
      <c r="AH3663">
        <v>18025.65969030033</v>
      </c>
      <c r="AI3663">
        <v>3126</v>
      </c>
      <c r="AJ3663">
        <v>15710.70710048593</v>
      </c>
      <c r="AK3663">
        <v>3941.5492347826089</v>
      </c>
      <c r="AL3663">
        <v>333138.90625</v>
      </c>
      <c r="AM3663">
        <v>264554.28125</v>
      </c>
      <c r="AN3663">
        <v>68584.6328125</v>
      </c>
      <c r="AO3663" s="5" t="s">
        <v>1555</v>
      </c>
    </row>
    <row r="3664" spans="1:41" ht="15" x14ac:dyDescent="0.25">
      <c r="A3664">
        <v>2024</v>
      </c>
      <c r="B3664" s="5" t="s">
        <v>803</v>
      </c>
      <c r="C3664" s="5" t="s">
        <v>474</v>
      </c>
      <c r="D3664" s="5" t="s">
        <v>153</v>
      </c>
      <c r="E3664" s="5" t="s">
        <v>162</v>
      </c>
      <c r="F3664" s="5" t="s">
        <v>162</v>
      </c>
      <c r="G3664" s="5" t="s">
        <v>97</v>
      </c>
      <c r="H3664" s="5" t="s">
        <v>319</v>
      </c>
      <c r="I3664">
        <v>16025.899455605</v>
      </c>
      <c r="J3664">
        <v>6751.8436414584166</v>
      </c>
      <c r="K3664">
        <v>2407.0207187688038</v>
      </c>
      <c r="L3664">
        <v>3371.828935104345</v>
      </c>
      <c r="M3664">
        <v>9474.0511384666752</v>
      </c>
      <c r="N3664">
        <v>5861.67935169272</v>
      </c>
      <c r="O3664">
        <v>2782</v>
      </c>
      <c r="P3664">
        <v>10182.09382</v>
      </c>
      <c r="Q3664">
        <v>3650.9658981390789</v>
      </c>
      <c r="R3664">
        <v>6148.8714509578222</v>
      </c>
      <c r="S3664">
        <v>8228.4351458399997</v>
      </c>
      <c r="T3664">
        <v>6605.4259043312886</v>
      </c>
      <c r="U3664">
        <v>1500.8787726831499</v>
      </c>
      <c r="V3664">
        <v>128</v>
      </c>
      <c r="W3664">
        <v>3319.4191209434248</v>
      </c>
      <c r="X3664">
        <v>10053.296963266501</v>
      </c>
      <c r="Y3664">
        <v>38353</v>
      </c>
      <c r="Z3664">
        <v>2687.1703197700899</v>
      </c>
      <c r="AA3664">
        <v>53618.55227508019</v>
      </c>
      <c r="AB3664">
        <v>1390</v>
      </c>
      <c r="AC3664">
        <v>8913.9876700000004</v>
      </c>
      <c r="AD3664">
        <v>5585.5614355925254</v>
      </c>
      <c r="AE3664">
        <v>10804.53738990913</v>
      </c>
      <c r="AF3664">
        <v>33800.063128260488</v>
      </c>
      <c r="AG3664">
        <v>83951.532453629334</v>
      </c>
      <c r="AH3664">
        <v>21119.933274894771</v>
      </c>
      <c r="AI3664">
        <v>3590.79139707165</v>
      </c>
      <c r="AJ3664">
        <v>18407.59735646324</v>
      </c>
      <c r="AK3664">
        <v>4325.0446600110126</v>
      </c>
      <c r="AL3664">
        <v>383039.46875</v>
      </c>
      <c r="AM3664">
        <v>304158.5</v>
      </c>
      <c r="AN3664">
        <v>78880.9765625</v>
      </c>
      <c r="AO3664" s="5" t="s">
        <v>1556</v>
      </c>
    </row>
    <row r="3665" spans="1:41" ht="15" x14ac:dyDescent="0.25">
      <c r="A3665">
        <v>2024</v>
      </c>
      <c r="B3665" s="5" t="s">
        <v>1808</v>
      </c>
      <c r="C3665" s="5" t="s">
        <v>474</v>
      </c>
      <c r="D3665" s="5" t="s">
        <v>153</v>
      </c>
      <c r="E3665" s="5" t="s">
        <v>162</v>
      </c>
      <c r="F3665" s="5" t="s">
        <v>162</v>
      </c>
      <c r="G3665" s="5" t="s">
        <v>97</v>
      </c>
      <c r="H3665" s="5" t="s">
        <v>319</v>
      </c>
      <c r="I3665">
        <v>10398</v>
      </c>
      <c r="J3665">
        <v>8343.0662766729201</v>
      </c>
      <c r="K3665">
        <v>1984.405443142761</v>
      </c>
      <c r="L3665">
        <v>2519.3840203661998</v>
      </c>
      <c r="M3665">
        <v>8067.8383430728718</v>
      </c>
      <c r="N3665">
        <v>5534.5290858846874</v>
      </c>
      <c r="O3665">
        <v>2940</v>
      </c>
      <c r="P3665">
        <v>8852.2463229020832</v>
      </c>
      <c r="Q3665">
        <v>5375.0387931921769</v>
      </c>
      <c r="R3665">
        <v>6744.5966142498419</v>
      </c>
      <c r="S3665">
        <v>15287</v>
      </c>
      <c r="T3665">
        <v>6202.8906165137259</v>
      </c>
      <c r="U3665">
        <v>1550.6326077874489</v>
      </c>
      <c r="V3665">
        <v>6137</v>
      </c>
      <c r="W3665">
        <v>3382.48808424135</v>
      </c>
      <c r="X3665">
        <v>9536.838697606041</v>
      </c>
      <c r="Y3665">
        <v>36576</v>
      </c>
      <c r="Z3665">
        <v>3094.1853458444648</v>
      </c>
      <c r="AA3665">
        <v>45330.147071542036</v>
      </c>
      <c r="AB3665">
        <v>0</v>
      </c>
      <c r="AC3665">
        <v>8342.7970811605574</v>
      </c>
      <c r="AD3665">
        <v>6202.7044503498009</v>
      </c>
      <c r="AE3665">
        <v>10009</v>
      </c>
      <c r="AF3665">
        <v>33594.052103973147</v>
      </c>
      <c r="AG3665">
        <v>86968.568524836548</v>
      </c>
      <c r="AH3665">
        <v>14173.470795152271</v>
      </c>
      <c r="AI3665">
        <v>3301.7361356643846</v>
      </c>
      <c r="AJ3665">
        <v>19705.550429444451</v>
      </c>
      <c r="AK3665">
        <v>4699.5066119422672</v>
      </c>
      <c r="AL3665">
        <v>374853.6875</v>
      </c>
      <c r="AM3665">
        <v>299074.8125</v>
      </c>
      <c r="AN3665">
        <v>75778.875</v>
      </c>
      <c r="AO3665" s="5" t="s">
        <v>3908</v>
      </c>
    </row>
    <row r="3666" spans="1:41" ht="15" x14ac:dyDescent="0.25">
      <c r="A3666">
        <v>2024</v>
      </c>
      <c r="B3666" s="5" t="s">
        <v>1807</v>
      </c>
      <c r="C3666" s="5" t="s">
        <v>474</v>
      </c>
      <c r="D3666" s="5" t="s">
        <v>153</v>
      </c>
      <c r="E3666" s="5" t="s">
        <v>162</v>
      </c>
      <c r="F3666" s="5" t="s">
        <v>162</v>
      </c>
      <c r="G3666" s="5" t="s">
        <v>97</v>
      </c>
      <c r="H3666" s="5" t="s">
        <v>319</v>
      </c>
      <c r="I3666">
        <v>11493.34011948327</v>
      </c>
      <c r="J3666">
        <v>12302.402173875</v>
      </c>
      <c r="K3666">
        <v>2265.3770804926139</v>
      </c>
      <c r="L3666">
        <v>1646.0598</v>
      </c>
      <c r="M3666">
        <v>8034.6422834351952</v>
      </c>
      <c r="N3666">
        <v>7678</v>
      </c>
      <c r="O3666">
        <v>2940</v>
      </c>
      <c r="P3666">
        <v>7933.8894317390732</v>
      </c>
      <c r="Q3666">
        <v>4109.4093620095064</v>
      </c>
      <c r="R3666">
        <v>6741.5469700237918</v>
      </c>
      <c r="S3666">
        <v>7364.8812499999995</v>
      </c>
      <c r="T3666">
        <v>7291.3444469207716</v>
      </c>
      <c r="U3666">
        <v>2236.8331782947039</v>
      </c>
      <c r="V3666">
        <v>6859</v>
      </c>
      <c r="W3666">
        <v>3208.1423439867908</v>
      </c>
      <c r="X3666">
        <v>10944.437465959711</v>
      </c>
      <c r="Y3666">
        <v>38615</v>
      </c>
      <c r="Z3666">
        <v>4363.9880389220107</v>
      </c>
      <c r="AA3666">
        <v>40798.27423388575</v>
      </c>
      <c r="AB3666">
        <v>1390</v>
      </c>
      <c r="AC3666">
        <v>8296.9181837056603</v>
      </c>
      <c r="AD3666">
        <v>6564.1329609773093</v>
      </c>
      <c r="AE3666">
        <v>10601.536657346371</v>
      </c>
      <c r="AF3666">
        <v>33094.981668818458</v>
      </c>
      <c r="AG3666">
        <v>96660</v>
      </c>
      <c r="AH3666">
        <v>20871.855932881099</v>
      </c>
      <c r="AI3666">
        <v>3362.990488103183</v>
      </c>
      <c r="AJ3666">
        <v>29006.415251876519</v>
      </c>
      <c r="AK3666">
        <v>5126.1510245591098</v>
      </c>
      <c r="AL3666">
        <v>401801.5625</v>
      </c>
      <c r="AM3666">
        <v>322437.59375</v>
      </c>
      <c r="AN3666">
        <v>79363.953125</v>
      </c>
      <c r="AO3666" s="5" t="s">
        <v>3909</v>
      </c>
    </row>
    <row r="3667" spans="1:41" ht="15" x14ac:dyDescent="0.25">
      <c r="A3667">
        <v>2024</v>
      </c>
      <c r="B3667" s="5" t="s">
        <v>1808</v>
      </c>
      <c r="C3667" s="5" t="s">
        <v>474</v>
      </c>
      <c r="D3667" s="5" t="s">
        <v>153</v>
      </c>
      <c r="E3667" s="5" t="s">
        <v>488</v>
      </c>
      <c r="F3667" s="5" t="s">
        <v>488</v>
      </c>
      <c r="G3667" s="5" t="s">
        <v>94</v>
      </c>
      <c r="H3667" s="5" t="s">
        <v>319</v>
      </c>
      <c r="I3667">
        <v>2399.6660602582415</v>
      </c>
      <c r="J3667">
        <v>4145.6582859482742</v>
      </c>
      <c r="K3667">
        <v>208.37475401948325</v>
      </c>
      <c r="L3667">
        <v>195.6134315655832</v>
      </c>
      <c r="M3667">
        <v>593.97171660803394</v>
      </c>
      <c r="N3667">
        <v>1682.4698384669484</v>
      </c>
      <c r="O3667">
        <v>749.12618385949838</v>
      </c>
      <c r="P3667">
        <v>602.10378359465608</v>
      </c>
      <c r="Q3667">
        <v>752.43175526002835</v>
      </c>
      <c r="R3667">
        <v>862.40557939543146</v>
      </c>
      <c r="S3667">
        <v>1810.9675498795632</v>
      </c>
      <c r="T3667">
        <v>2710.5828827960363</v>
      </c>
      <c r="U3667">
        <v>224.11892772998578</v>
      </c>
      <c r="V3667">
        <v>2197.579974237231</v>
      </c>
      <c r="W3667">
        <v>568.74052398578169</v>
      </c>
      <c r="X3667">
        <v>2267.854345272684</v>
      </c>
      <c r="Y3667">
        <v>13668.36516639557</v>
      </c>
      <c r="Z3667">
        <v>914.58101391672005</v>
      </c>
      <c r="AA3667">
        <v>14664.874948543724</v>
      </c>
      <c r="AB3667"/>
      <c r="AC3667">
        <v>1066.1204359438198</v>
      </c>
      <c r="AD3667">
        <v>3327.7018639720527</v>
      </c>
      <c r="AE3667">
        <v>1688.4250894524098</v>
      </c>
      <c r="AF3667">
        <v>1994.7816409635823</v>
      </c>
      <c r="AG3667">
        <v>14771.252076065015</v>
      </c>
      <c r="AH3667">
        <v>2330.7730181205752</v>
      </c>
      <c r="AI3667">
        <v>813.174864838811</v>
      </c>
      <c r="AJ3667">
        <v>12212.49821566289</v>
      </c>
      <c r="AK3667">
        <v>3298.0254247535245</v>
      </c>
      <c r="AL3667">
        <v>92722.234375</v>
      </c>
      <c r="AM3667">
        <v>74042.9453125</v>
      </c>
      <c r="AN3667">
        <v>18679.294921875</v>
      </c>
      <c r="AO3667" s="5" t="s">
        <v>3910</v>
      </c>
    </row>
    <row r="3668" spans="1:41" ht="15" x14ac:dyDescent="0.25">
      <c r="A3668">
        <v>2024</v>
      </c>
      <c r="B3668" s="5" t="s">
        <v>803</v>
      </c>
      <c r="C3668" s="5" t="s">
        <v>474</v>
      </c>
      <c r="D3668" s="5" t="s">
        <v>153</v>
      </c>
      <c r="E3668" s="5" t="s">
        <v>488</v>
      </c>
      <c r="F3668" s="5" t="s">
        <v>488</v>
      </c>
      <c r="G3668" s="5" t="s">
        <v>94</v>
      </c>
      <c r="H3668" s="5" t="s">
        <v>319</v>
      </c>
      <c r="I3668">
        <v>2790.0711561818521</v>
      </c>
      <c r="J3668">
        <v>5585.7328222222222</v>
      </c>
      <c r="K3668">
        <v>209.12230400000001</v>
      </c>
      <c r="L3668">
        <v>187.6</v>
      </c>
      <c r="M3668">
        <v>1020</v>
      </c>
      <c r="N3668">
        <v>1516.1010752</v>
      </c>
      <c r="O3668">
        <v>764.14400000000001</v>
      </c>
      <c r="P3668">
        <v>647.4</v>
      </c>
      <c r="Q3668">
        <v>795.3873174529416</v>
      </c>
      <c r="R3668">
        <v>810.90732391239976</v>
      </c>
      <c r="S3668">
        <v>2154.8855491392978</v>
      </c>
      <c r="T3668">
        <v>2400</v>
      </c>
      <c r="U3668">
        <v>230</v>
      </c>
      <c r="V3668">
        <v>1793</v>
      </c>
      <c r="W3668">
        <v>582</v>
      </c>
      <c r="X3668">
        <v>1462.7450980392159</v>
      </c>
      <c r="Y3668">
        <v>12285</v>
      </c>
      <c r="Z3668">
        <v>1446.0847463291141</v>
      </c>
      <c r="AA3668">
        <v>11769.55446925772</v>
      </c>
      <c r="AB3668">
        <v>243</v>
      </c>
      <c r="AC3668">
        <v>1018.6123700000001</v>
      </c>
      <c r="AD3668">
        <v>3444.8896996799999</v>
      </c>
      <c r="AE3668">
        <v>1819</v>
      </c>
      <c r="AF3668">
        <v>1270.236350235753</v>
      </c>
      <c r="AG3668">
        <v>13189.284074003141</v>
      </c>
      <c r="AH3668">
        <v>2448.0103749999998</v>
      </c>
      <c r="AI3668">
        <v>810</v>
      </c>
      <c r="AJ3668">
        <v>7720.7893174367673</v>
      </c>
      <c r="AK3668">
        <v>3058.7489999999998</v>
      </c>
      <c r="AL3668">
        <v>83472.3046875</v>
      </c>
      <c r="AM3668">
        <v>64874.76171875</v>
      </c>
      <c r="AN3668">
        <v>18597.544921875</v>
      </c>
      <c r="AO3668" s="5" t="s">
        <v>1557</v>
      </c>
    </row>
    <row r="3669" spans="1:41" ht="15" x14ac:dyDescent="0.25">
      <c r="A3669">
        <v>2024</v>
      </c>
      <c r="B3669" s="5" t="s">
        <v>1807</v>
      </c>
      <c r="C3669" s="5" t="s">
        <v>474</v>
      </c>
      <c r="D3669" s="5" t="s">
        <v>153</v>
      </c>
      <c r="E3669" s="5" t="s">
        <v>488</v>
      </c>
      <c r="F3669" s="5" t="s">
        <v>488</v>
      </c>
      <c r="G3669" s="5" t="s">
        <v>94</v>
      </c>
      <c r="H3669" s="5" t="s">
        <v>319</v>
      </c>
      <c r="I3669">
        <v>2406.0630101973434</v>
      </c>
      <c r="J3669">
        <v>3413.201215689423</v>
      </c>
      <c r="K3669">
        <v>178.25748467327995</v>
      </c>
      <c r="L3669">
        <v>246.60126338200783</v>
      </c>
      <c r="M3669">
        <v>146.56755943863757</v>
      </c>
      <c r="N3669">
        <v>1686.9539486867147</v>
      </c>
      <c r="O3669">
        <v>769.13826859502444</v>
      </c>
      <c r="P3669">
        <v>624.31528333947028</v>
      </c>
      <c r="Q3669">
        <v>786.87114752983064</v>
      </c>
      <c r="R3669">
        <v>729.1617593405133</v>
      </c>
      <c r="S3669">
        <v>1798.064815684201</v>
      </c>
      <c r="T3669">
        <v>1811.764384031078</v>
      </c>
      <c r="U3669">
        <v>229.73565341078248</v>
      </c>
      <c r="V3669">
        <v>1180.6664569269192</v>
      </c>
      <c r="W3669">
        <v>471.33553718452941</v>
      </c>
      <c r="X3669">
        <v>2582.7903273970551</v>
      </c>
      <c r="Y3669">
        <v>14106.598801219754</v>
      </c>
      <c r="Z3669">
        <v>429.79077332292792</v>
      </c>
      <c r="AA3669">
        <v>14471.210068197497</v>
      </c>
      <c r="AB3669">
        <v>173.12415225185856</v>
      </c>
      <c r="AC3669">
        <v>1088.0651661875529</v>
      </c>
      <c r="AD3669">
        <v>2860.6405577581459</v>
      </c>
      <c r="AE3669">
        <v>2111.7120431651119</v>
      </c>
      <c r="AF3669">
        <v>1891.6295717603746</v>
      </c>
      <c r="AG3669">
        <v>14174.036697736467</v>
      </c>
      <c r="AH3669">
        <v>2842.0004476418903</v>
      </c>
      <c r="AI3669">
        <v>715.64693169227576</v>
      </c>
      <c r="AJ3669">
        <v>8194.4551724290613</v>
      </c>
      <c r="AK3669">
        <v>3913.629396437278</v>
      </c>
      <c r="AL3669">
        <v>86034.03125</v>
      </c>
      <c r="AM3669">
        <v>67771.0625</v>
      </c>
      <c r="AN3669">
        <v>18262.958984375</v>
      </c>
      <c r="AO3669" s="5" t="s">
        <v>3911</v>
      </c>
    </row>
    <row r="3670" spans="1:41" ht="15" x14ac:dyDescent="0.25">
      <c r="A3670">
        <v>2024</v>
      </c>
      <c r="B3670" s="5" t="s">
        <v>803</v>
      </c>
      <c r="C3670" s="5" t="s">
        <v>474</v>
      </c>
      <c r="D3670" s="5" t="s">
        <v>153</v>
      </c>
      <c r="E3670" s="5" t="s">
        <v>488</v>
      </c>
      <c r="F3670" s="5" t="s">
        <v>488</v>
      </c>
      <c r="G3670" s="5" t="s">
        <v>97</v>
      </c>
      <c r="H3670" s="5" t="s">
        <v>319</v>
      </c>
      <c r="I3670">
        <v>3142.994473512249</v>
      </c>
      <c r="J3670">
        <v>6524.1359363555512</v>
      </c>
      <c r="K3670">
        <v>234.6101551344419</v>
      </c>
      <c r="L3670">
        <v>218.7258327197701</v>
      </c>
      <c r="M3670">
        <v>1171.7</v>
      </c>
      <c r="N3670">
        <v>1742.0798647813799</v>
      </c>
      <c r="O3670">
        <v>998.2</v>
      </c>
      <c r="P3670">
        <v>766.74819000000002</v>
      </c>
      <c r="Q3670">
        <v>909.12770384871192</v>
      </c>
      <c r="R3670">
        <v>911.54751250046843</v>
      </c>
      <c r="S3670">
        <v>2405.7331307040722</v>
      </c>
      <c r="T3670">
        <v>2631.3417946762352</v>
      </c>
      <c r="U3670">
        <v>246.57294122651749</v>
      </c>
      <c r="V3670">
        <v>44</v>
      </c>
      <c r="W3670">
        <v>673.13656041431125</v>
      </c>
      <c r="X3670">
        <v>1713.8390161327261</v>
      </c>
      <c r="Y3670">
        <v>14095.928099999999</v>
      </c>
      <c r="Z3670">
        <v>1665.9839930991311</v>
      </c>
      <c r="AA3670">
        <v>13764.610987265571</v>
      </c>
      <c r="AB3670">
        <v>243</v>
      </c>
      <c r="AC3670">
        <v>1179.6113700000001</v>
      </c>
      <c r="AD3670">
        <v>3968.7377328526131</v>
      </c>
      <c r="AE3670">
        <v>2027.43020340098</v>
      </c>
      <c r="AF3670">
        <v>1480.988824393585</v>
      </c>
      <c r="AG3670">
        <v>15636.03101403696</v>
      </c>
      <c r="AH3670">
        <v>2879.501615319909</v>
      </c>
      <c r="AI3670">
        <v>930.43539079591699</v>
      </c>
      <c r="AJ3670">
        <v>9046.1352325168664</v>
      </c>
      <c r="AK3670">
        <v>3513.5411372365661</v>
      </c>
      <c r="AL3670">
        <v>94766.421875</v>
      </c>
      <c r="AM3670">
        <v>73402.65625</v>
      </c>
      <c r="AN3670">
        <v>21363.775390625</v>
      </c>
      <c r="AO3670" s="5" t="s">
        <v>1558</v>
      </c>
    </row>
    <row r="3671" spans="1:41" ht="15" x14ac:dyDescent="0.25">
      <c r="A3671">
        <v>2024</v>
      </c>
      <c r="B3671" s="5" t="s">
        <v>1808</v>
      </c>
      <c r="C3671" s="5" t="s">
        <v>474</v>
      </c>
      <c r="D3671" s="5" t="s">
        <v>153</v>
      </c>
      <c r="E3671" s="5" t="s">
        <v>488</v>
      </c>
      <c r="F3671" s="5" t="s">
        <v>488</v>
      </c>
      <c r="G3671" s="5" t="s">
        <v>97</v>
      </c>
      <c r="H3671" s="5" t="s">
        <v>319</v>
      </c>
      <c r="I3671">
        <v>2856.626282773997</v>
      </c>
      <c r="J3671">
        <v>4935.0971088999022</v>
      </c>
      <c r="K3671">
        <v>252.2015752436553</v>
      </c>
      <c r="L3671">
        <v>228.61715460687361</v>
      </c>
      <c r="M3671">
        <v>709.98321948557793</v>
      </c>
      <c r="N3671">
        <v>1984.625852066973</v>
      </c>
      <c r="O3671">
        <v>746.2013831999999</v>
      </c>
      <c r="P3671">
        <v>702.70622873425179</v>
      </c>
      <c r="Q3671">
        <v>884.71890843865231</v>
      </c>
      <c r="R3671">
        <v>1070.76200159214</v>
      </c>
      <c r="S3671">
        <v>2078.1831350288139</v>
      </c>
      <c r="T3671">
        <v>3087.152933564435</v>
      </c>
      <c r="U3671">
        <v>266.79713066063272</v>
      </c>
      <c r="V3671">
        <v>2659</v>
      </c>
      <c r="W3671">
        <v>667.68193361826127</v>
      </c>
      <c r="X3671">
        <v>2646.778541684118</v>
      </c>
      <c r="Y3671">
        <v>16447.056150000011</v>
      </c>
      <c r="Z3671">
        <v>1075.761222098721</v>
      </c>
      <c r="AA3671">
        <v>17506.853165774359</v>
      </c>
      <c r="AB3671"/>
      <c r="AC3671">
        <v>1248.3794499999999</v>
      </c>
      <c r="AD3671">
        <v>3928.444756450192</v>
      </c>
      <c r="AE3671">
        <v>1986.254546445206</v>
      </c>
      <c r="AF3671">
        <v>2374.6411045870191</v>
      </c>
      <c r="AG3671">
        <v>18644.10447541792</v>
      </c>
      <c r="AH3671">
        <v>2786.8791478280859</v>
      </c>
      <c r="AI3671">
        <v>949.04409861183512</v>
      </c>
      <c r="AJ3671">
        <v>14585.615781939699</v>
      </c>
      <c r="AK3671">
        <v>4065.5435803608798</v>
      </c>
      <c r="AL3671">
        <v>111375.71875</v>
      </c>
      <c r="AM3671">
        <v>89457.609375</v>
      </c>
      <c r="AN3671">
        <v>21918.09375</v>
      </c>
      <c r="AO3671" s="5" t="s">
        <v>3912</v>
      </c>
    </row>
    <row r="3672" spans="1:41" ht="15" x14ac:dyDescent="0.25">
      <c r="A3672">
        <v>2024</v>
      </c>
      <c r="B3672" s="5" t="s">
        <v>1807</v>
      </c>
      <c r="C3672" s="5" t="s">
        <v>474</v>
      </c>
      <c r="D3672" s="5" t="s">
        <v>153</v>
      </c>
      <c r="E3672" s="5" t="s">
        <v>488</v>
      </c>
      <c r="F3672" s="5" t="s">
        <v>488</v>
      </c>
      <c r="G3672" s="5" t="s">
        <v>97</v>
      </c>
      <c r="H3672" s="5" t="s">
        <v>319</v>
      </c>
      <c r="I3672">
        <v>2915.170303740163</v>
      </c>
      <c r="J3672">
        <v>4252.6710000000003</v>
      </c>
      <c r="K3672">
        <v>222.90941147808209</v>
      </c>
      <c r="L3672">
        <v>298.06700000000001</v>
      </c>
      <c r="M3672">
        <v>178.37941368685819</v>
      </c>
      <c r="N3672">
        <v>2146</v>
      </c>
      <c r="O3672">
        <v>1062</v>
      </c>
      <c r="P3672">
        <v>768.76504927042822</v>
      </c>
      <c r="Q3672">
        <v>1067.301988872319</v>
      </c>
      <c r="R3672">
        <v>941.73619061716681</v>
      </c>
      <c r="S3672">
        <v>2473.4441426283979</v>
      </c>
      <c r="T3672">
        <v>2539.0777691180178</v>
      </c>
      <c r="U3672">
        <v>278.2280453738191</v>
      </c>
      <c r="V3672">
        <v>1430</v>
      </c>
      <c r="W3672">
        <v>559.63197257161266</v>
      </c>
      <c r="X3672">
        <v>3448.5155248606952</v>
      </c>
      <c r="Y3672">
        <v>18736.653499999989</v>
      </c>
      <c r="Z3672">
        <v>591.39499999999998</v>
      </c>
      <c r="AA3672">
        <v>17899.432488658749</v>
      </c>
      <c r="AB3672">
        <v>172</v>
      </c>
      <c r="AC3672">
        <v>1402.4474152259361</v>
      </c>
      <c r="AD3672">
        <v>4131.8957462123963</v>
      </c>
      <c r="AE3672">
        <v>2507.3042089696082</v>
      </c>
      <c r="AF3672">
        <v>2286.4210283220891</v>
      </c>
      <c r="AG3672">
        <v>18250</v>
      </c>
      <c r="AH3672">
        <v>4026.3957184246819</v>
      </c>
      <c r="AI3672">
        <v>849.71081629046319</v>
      </c>
      <c r="AJ3672">
        <v>11517.420533433869</v>
      </c>
      <c r="AK3672">
        <v>5734.0247685337981</v>
      </c>
      <c r="AL3672">
        <v>112687.0078125</v>
      </c>
      <c r="AM3672">
        <v>87289.015625</v>
      </c>
      <c r="AN3672">
        <v>25397.986328125</v>
      </c>
      <c r="AO3672" s="5" t="s">
        <v>3913</v>
      </c>
    </row>
    <row r="3673" spans="1:41" ht="15" x14ac:dyDescent="0.25">
      <c r="A3673">
        <v>2024</v>
      </c>
      <c r="B3673" s="5" t="s">
        <v>1808</v>
      </c>
      <c r="C3673" s="5" t="s">
        <v>474</v>
      </c>
      <c r="D3673" s="5" t="s">
        <v>153</v>
      </c>
      <c r="E3673" s="5" t="s">
        <v>491</v>
      </c>
      <c r="F3673" s="5" t="s">
        <v>491</v>
      </c>
      <c r="G3673" s="5" t="s">
        <v>94</v>
      </c>
      <c r="H3673" s="5" t="s">
        <v>319</v>
      </c>
      <c r="I3673">
        <v>2828.083910402529</v>
      </c>
      <c r="J3673">
        <v>7581.0701520089087</v>
      </c>
      <c r="K3673">
        <v>293.67780126066077</v>
      </c>
      <c r="L3673">
        <v>752.96426421726983</v>
      </c>
      <c r="M3673">
        <v>1690.7202177640393</v>
      </c>
      <c r="N3673">
        <v>2675.2820583857565</v>
      </c>
      <c r="O3673">
        <v>2085.3601795955046</v>
      </c>
      <c r="P3673">
        <v>1052.109734198523</v>
      </c>
      <c r="Q3673">
        <v>753.83942556181353</v>
      </c>
      <c r="R3673">
        <v>1453.9788488823835</v>
      </c>
      <c r="S3673">
        <v>2756.5817428141877</v>
      </c>
      <c r="T3673">
        <v>5140.0682814502616</v>
      </c>
      <c r="U3673">
        <v>274.3149070410235</v>
      </c>
      <c r="V3673">
        <v>3093.0762451461437</v>
      </c>
      <c r="W3673">
        <v>863.89288233468346</v>
      </c>
      <c r="X3673">
        <v>4025.7175407452251</v>
      </c>
      <c r="Y3673">
        <v>16895.966636095294</v>
      </c>
      <c r="Z3673">
        <v>1890.3908517232933</v>
      </c>
      <c r="AA3673">
        <v>23833.696103906295</v>
      </c>
      <c r="AB3673">
        <v>0</v>
      </c>
      <c r="AC3673">
        <v>1920.7581836131342</v>
      </c>
      <c r="AD3673">
        <v>4635.9476608577797</v>
      </c>
      <c r="AE3673">
        <v>3454.4872961856154</v>
      </c>
      <c r="AF3673">
        <v>2805.1616826050372</v>
      </c>
      <c r="AG3673">
        <v>18245.533785241692</v>
      </c>
      <c r="AH3673">
        <v>3033.5167284751033</v>
      </c>
      <c r="AI3673">
        <v>1316.1385775354088</v>
      </c>
      <c r="AJ3673">
        <v>14419.665456964352</v>
      </c>
      <c r="AK3673">
        <v>3850.1811971749394</v>
      </c>
      <c r="AL3673">
        <v>133622.1796875</v>
      </c>
      <c r="AM3673">
        <v>103930.37890625</v>
      </c>
      <c r="AN3673">
        <v>29691.8056640625</v>
      </c>
      <c r="AO3673" s="5" t="s">
        <v>3914</v>
      </c>
    </row>
    <row r="3674" spans="1:41" ht="15" x14ac:dyDescent="0.25">
      <c r="A3674">
        <v>2024</v>
      </c>
      <c r="B3674" s="5" t="s">
        <v>1807</v>
      </c>
      <c r="C3674" s="5" t="s">
        <v>474</v>
      </c>
      <c r="D3674" s="5" t="s">
        <v>153</v>
      </c>
      <c r="E3674" s="5" t="s">
        <v>491</v>
      </c>
      <c r="F3674" s="5" t="s">
        <v>491</v>
      </c>
      <c r="G3674" s="5" t="s">
        <v>94</v>
      </c>
      <c r="H3674" s="5" t="s">
        <v>319</v>
      </c>
      <c r="I3674">
        <v>2502.305530605237</v>
      </c>
      <c r="J3674">
        <v>6695.5213602958293</v>
      </c>
      <c r="K3674">
        <v>251.23132791897615</v>
      </c>
      <c r="L3674">
        <v>822.33972319632812</v>
      </c>
      <c r="M3674">
        <v>1229.0181440704378</v>
      </c>
      <c r="N3674">
        <v>2682.4178241349014</v>
      </c>
      <c r="O3674">
        <v>1901.6117929067168</v>
      </c>
      <c r="P3674">
        <v>889.17636466557542</v>
      </c>
      <c r="Q3674">
        <v>788.33496256390856</v>
      </c>
      <c r="R3674">
        <v>1207.506207698244</v>
      </c>
      <c r="S3674">
        <v>2540.3063112751374</v>
      </c>
      <c r="T3674">
        <v>3623.5287680621559</v>
      </c>
      <c r="U3674">
        <v>264.9644053224979</v>
      </c>
      <c r="V3674">
        <v>2204.313333904478</v>
      </c>
      <c r="W3674">
        <v>722.96947941106805</v>
      </c>
      <c r="X3674">
        <v>4193.2475576469024</v>
      </c>
      <c r="Y3674">
        <v>17055.748604114786</v>
      </c>
      <c r="Z3674">
        <v>1285.3461768931593</v>
      </c>
      <c r="AA3674">
        <v>23518.947432651534</v>
      </c>
      <c r="AB3674">
        <v>549.5685298227603</v>
      </c>
      <c r="AC3674">
        <v>1957.7120705224702</v>
      </c>
      <c r="AD3674">
        <v>4273.7850714256656</v>
      </c>
      <c r="AE3674">
        <v>3453.4242231170156</v>
      </c>
      <c r="AF3674">
        <v>2700.7613927245429</v>
      </c>
      <c r="AG3674">
        <v>18081.408552630157</v>
      </c>
      <c r="AH3674">
        <v>3663.3336350693125</v>
      </c>
      <c r="AI3674">
        <v>1219.921351914259</v>
      </c>
      <c r="AJ3674">
        <v>9491.2490733209743</v>
      </c>
      <c r="AK3674">
        <v>4440.0677342905747</v>
      </c>
      <c r="AL3674">
        <v>124210.06640625</v>
      </c>
      <c r="AM3674">
        <v>95601.46875</v>
      </c>
      <c r="AN3674">
        <v>28608.587890625</v>
      </c>
      <c r="AO3674" s="5" t="s">
        <v>3915</v>
      </c>
    </row>
    <row r="3675" spans="1:41" ht="15" x14ac:dyDescent="0.25">
      <c r="A3675">
        <v>2024</v>
      </c>
      <c r="B3675" s="5" t="s">
        <v>803</v>
      </c>
      <c r="C3675" s="5" t="s">
        <v>474</v>
      </c>
      <c r="D3675" s="5" t="s">
        <v>153</v>
      </c>
      <c r="E3675" s="5" t="s">
        <v>491</v>
      </c>
      <c r="F3675" s="5" t="s">
        <v>491</v>
      </c>
      <c r="G3675" s="5" t="s">
        <v>94</v>
      </c>
      <c r="H3675" s="5" t="s">
        <v>319</v>
      </c>
      <c r="I3675">
        <v>3264.2691625678731</v>
      </c>
      <c r="J3675">
        <v>9712.8345208335704</v>
      </c>
      <c r="K3675">
        <v>326.32230400000003</v>
      </c>
      <c r="L3675">
        <v>549.6</v>
      </c>
      <c r="M3675">
        <v>2120</v>
      </c>
      <c r="N3675">
        <v>2595.0814409</v>
      </c>
      <c r="O3675">
        <v>1889.2639999999999</v>
      </c>
      <c r="P3675">
        <v>891.4</v>
      </c>
      <c r="Q3675">
        <v>796.80912225245106</v>
      </c>
      <c r="R3675">
        <v>1422.9152439123995</v>
      </c>
      <c r="S3675">
        <v>3376.8608084416046</v>
      </c>
      <c r="T3675">
        <v>4600</v>
      </c>
      <c r="U3675">
        <v>261.15707571908717</v>
      </c>
      <c r="V3675">
        <v>2825</v>
      </c>
      <c r="W3675">
        <v>882</v>
      </c>
      <c r="X3675">
        <v>3325.4901960784318</v>
      </c>
      <c r="Y3675">
        <v>15675</v>
      </c>
      <c r="Z3675">
        <v>2526.0847463291138</v>
      </c>
      <c r="AA3675">
        <v>19208.817692837831</v>
      </c>
      <c r="AB3675">
        <v>387</v>
      </c>
      <c r="AC3675">
        <v>2079.8796300000004</v>
      </c>
      <c r="AD3675">
        <v>4766.27134776</v>
      </c>
      <c r="AE3675">
        <v>3664</v>
      </c>
      <c r="AF3675">
        <v>2191.8064629002461</v>
      </c>
      <c r="AG3675">
        <v>17641.859298897369</v>
      </c>
      <c r="AH3675">
        <v>3162.3603749999997</v>
      </c>
      <c r="AI3675">
        <v>1813</v>
      </c>
      <c r="AJ3675">
        <v>9194.7893174367673</v>
      </c>
      <c r="AK3675">
        <v>3658.7489999999998</v>
      </c>
      <c r="AL3675">
        <v>124808.62109375</v>
      </c>
      <c r="AM3675">
        <v>94501.306640625</v>
      </c>
      <c r="AN3675">
        <v>30307.31640625</v>
      </c>
      <c r="AO3675" s="5" t="s">
        <v>1559</v>
      </c>
    </row>
    <row r="3676" spans="1:41" ht="15" x14ac:dyDescent="0.25">
      <c r="A3676">
        <v>2024</v>
      </c>
      <c r="B3676" s="5" t="s">
        <v>1807</v>
      </c>
      <c r="C3676" s="5" t="s">
        <v>474</v>
      </c>
      <c r="D3676" s="5" t="s">
        <v>153</v>
      </c>
      <c r="E3676" s="5" t="s">
        <v>491</v>
      </c>
      <c r="F3676" s="5" t="s">
        <v>491</v>
      </c>
      <c r="G3676" s="5" t="s">
        <v>97</v>
      </c>
      <c r="H3676" s="5" t="s">
        <v>319</v>
      </c>
      <c r="I3676">
        <v>3031.7771158897694</v>
      </c>
      <c r="J3676">
        <v>8342.2710000000006</v>
      </c>
      <c r="K3676">
        <v>314.16255846939185</v>
      </c>
      <c r="L3676">
        <v>993.96219999999994</v>
      </c>
      <c r="M3676">
        <v>1495.7712115113682</v>
      </c>
      <c r="N3676">
        <v>3412</v>
      </c>
      <c r="O3676">
        <v>2647</v>
      </c>
      <c r="P3676">
        <v>1094.9078615148087</v>
      </c>
      <c r="Q3676">
        <v>1069.287488915264</v>
      </c>
      <c r="R3676">
        <v>1559.5336447879786</v>
      </c>
      <c r="S3676">
        <v>3494.4823519693382</v>
      </c>
      <c r="T3676">
        <v>5078.1555382360357</v>
      </c>
      <c r="U3676">
        <v>320.8928500736356</v>
      </c>
      <c r="V3676">
        <v>2670</v>
      </c>
      <c r="W3676">
        <v>858.40511472719049</v>
      </c>
      <c r="X3676">
        <v>5624.8771954878757</v>
      </c>
      <c r="Y3676">
        <v>22653.770499999991</v>
      </c>
      <c r="Z3676">
        <v>1768.645</v>
      </c>
      <c r="AA3676">
        <v>29090.574305200178</v>
      </c>
      <c r="AB3676">
        <v>546</v>
      </c>
      <c r="AC3676">
        <v>2523.3674584777482</v>
      </c>
      <c r="AD3676">
        <v>6173.0350249556686</v>
      </c>
      <c r="AE3676">
        <v>4100.362602943148</v>
      </c>
      <c r="AF3676">
        <v>3264.4222383662791</v>
      </c>
      <c r="AG3676">
        <v>23302</v>
      </c>
      <c r="AH3676">
        <v>5190.0170795690183</v>
      </c>
      <c r="AI3676">
        <v>1448.4521931702409</v>
      </c>
      <c r="AJ3676">
        <v>13340.082368477746</v>
      </c>
      <c r="AK3676">
        <v>6505.3319523730552</v>
      </c>
      <c r="AL3676">
        <v>161913.55859375</v>
      </c>
      <c r="AM3676">
        <v>122537.85546875</v>
      </c>
      <c r="AN3676">
        <v>39375.69140625</v>
      </c>
      <c r="AO3676" s="5" t="s">
        <v>3917</v>
      </c>
    </row>
    <row r="3677" spans="1:41" ht="15" x14ac:dyDescent="0.25">
      <c r="A3677">
        <v>2024</v>
      </c>
      <c r="B3677" s="5" t="s">
        <v>803</v>
      </c>
      <c r="C3677" s="5" t="s">
        <v>474</v>
      </c>
      <c r="D3677" s="5" t="s">
        <v>153</v>
      </c>
      <c r="E3677" s="5" t="s">
        <v>491</v>
      </c>
      <c r="F3677" s="5" t="s">
        <v>491</v>
      </c>
      <c r="G3677" s="5" t="s">
        <v>97</v>
      </c>
      <c r="H3677" s="5" t="s">
        <v>319</v>
      </c>
      <c r="I3677">
        <v>3677.175012284375</v>
      </c>
      <c r="J3677">
        <v>11344.590720333603</v>
      </c>
      <c r="K3677">
        <v>366.09450499009671</v>
      </c>
      <c r="L3677">
        <v>640.78740758414517</v>
      </c>
      <c r="M3677">
        <v>2435.254234414208</v>
      </c>
      <c r="N3677">
        <v>2981.8850468550481</v>
      </c>
      <c r="O3677">
        <v>2486.1999999999998</v>
      </c>
      <c r="P3677">
        <v>1055.7295899999999</v>
      </c>
      <c r="Q3677">
        <v>910.75282673455115</v>
      </c>
      <c r="R3677">
        <v>1599.5105887432615</v>
      </c>
      <c r="S3677">
        <v>3769.9570299169332</v>
      </c>
      <c r="T3677">
        <v>5024.455114114292</v>
      </c>
      <c r="U3677">
        <v>279.97507948770289</v>
      </c>
      <c r="V3677">
        <v>69</v>
      </c>
      <c r="W3677">
        <v>1020.1141688752964</v>
      </c>
      <c r="X3677">
        <v>3896.3417846663583</v>
      </c>
      <c r="Y3677">
        <v>18006.665999999997</v>
      </c>
      <c r="Z3677">
        <v>2910.2144692966631</v>
      </c>
      <c r="AA3677">
        <v>22464.903302655948</v>
      </c>
      <c r="AB3677">
        <v>387</v>
      </c>
      <c r="AC3677">
        <v>2408.6195299999999</v>
      </c>
      <c r="AD3677">
        <v>5491.0556191760006</v>
      </c>
      <c r="AE3677">
        <v>4132.9710322021101</v>
      </c>
      <c r="AF3677">
        <v>2555.4621202474959</v>
      </c>
      <c r="AG3677">
        <v>20914.604431528594</v>
      </c>
      <c r="AH3677">
        <v>3719.7643854087723</v>
      </c>
      <c r="AI3677">
        <v>2082.5671154481452</v>
      </c>
      <c r="AJ3677">
        <v>10773.161160114205</v>
      </c>
      <c r="AK3677">
        <v>4202.7525378261344</v>
      </c>
      <c r="AL3677">
        <v>141607.55859375</v>
      </c>
      <c r="AM3677">
        <v>106726.01171875</v>
      </c>
      <c r="AN3677">
        <v>34881.5556640625</v>
      </c>
      <c r="AO3677" s="5" t="s">
        <v>1560</v>
      </c>
    </row>
    <row r="3678" spans="1:41" ht="15" x14ac:dyDescent="0.25">
      <c r="A3678">
        <v>2024</v>
      </c>
      <c r="B3678" s="5" t="s">
        <v>1808</v>
      </c>
      <c r="C3678" s="5" t="s">
        <v>474</v>
      </c>
      <c r="D3678" s="5" t="s">
        <v>153</v>
      </c>
      <c r="E3678" s="5" t="s">
        <v>491</v>
      </c>
      <c r="F3678" s="5" t="s">
        <v>491</v>
      </c>
      <c r="G3678" s="5" t="s">
        <v>97</v>
      </c>
      <c r="H3678" s="5" t="s">
        <v>319</v>
      </c>
      <c r="I3678">
        <v>3366.626282773997</v>
      </c>
      <c r="J3678">
        <v>9024.6988075112495</v>
      </c>
      <c r="K3678">
        <v>355.44615008930748</v>
      </c>
      <c r="L3678">
        <v>880.00372074806637</v>
      </c>
      <c r="M3678">
        <v>2020.9430009772859</v>
      </c>
      <c r="N3678">
        <v>3155.7379593094083</v>
      </c>
      <c r="O3678">
        <v>2077.2183431999997</v>
      </c>
      <c r="P3678">
        <v>1227.9013746091364</v>
      </c>
      <c r="Q3678">
        <v>886.37406523411016</v>
      </c>
      <c r="R3678">
        <v>1805.2588476912906</v>
      </c>
      <c r="S3678">
        <v>3163.3265259920108</v>
      </c>
      <c r="T3678">
        <v>5854.1566740184844</v>
      </c>
      <c r="U3678">
        <v>326.55175909174829</v>
      </c>
      <c r="V3678">
        <v>3743</v>
      </c>
      <c r="W3678">
        <v>1014.1807129795702</v>
      </c>
      <c r="X3678">
        <v>4698.3541178190844</v>
      </c>
      <c r="Y3678">
        <v>20330.808300000012</v>
      </c>
      <c r="Z3678">
        <v>2223.5418644709239</v>
      </c>
      <c r="AA3678">
        <v>28452.545252028271</v>
      </c>
      <c r="AB3678">
        <v>0</v>
      </c>
      <c r="AC3678">
        <v>2249.1220800000001</v>
      </c>
      <c r="AD3678">
        <v>5472.8653659302781</v>
      </c>
      <c r="AE3678">
        <v>4063.840996292708</v>
      </c>
      <c r="AF3678">
        <v>3339.3390533254956</v>
      </c>
      <c r="AG3678">
        <v>23029.302888481572</v>
      </c>
      <c r="AH3678">
        <v>3627.1419179169493</v>
      </c>
      <c r="AI3678">
        <v>1536.0454484939701</v>
      </c>
      <c r="AJ3678">
        <v>17221.677034896002</v>
      </c>
      <c r="AK3678">
        <v>4746.1973251981717</v>
      </c>
      <c r="AL3678">
        <v>159892.21484375</v>
      </c>
      <c r="AM3678">
        <v>125326.32421875</v>
      </c>
      <c r="AN3678">
        <v>34565.8740234375</v>
      </c>
      <c r="AO3678" s="5" t="s">
        <v>3916</v>
      </c>
    </row>
    <row r="3679" spans="1:41" ht="15" x14ac:dyDescent="0.25">
      <c r="A3679">
        <v>2024</v>
      </c>
      <c r="B3679" s="5" t="s">
        <v>1807</v>
      </c>
      <c r="C3679" s="5" t="s">
        <v>474</v>
      </c>
      <c r="D3679" s="5" t="s">
        <v>153</v>
      </c>
      <c r="E3679" s="5" t="s">
        <v>174</v>
      </c>
      <c r="F3679" s="5" t="s">
        <v>174</v>
      </c>
      <c r="G3679" s="5" t="s">
        <v>94</v>
      </c>
      <c r="H3679" s="5" t="s">
        <v>319</v>
      </c>
      <c r="I3679">
        <v>1595.4425083137533</v>
      </c>
      <c r="J3679">
        <v>2672.2625492632596</v>
      </c>
      <c r="K3679">
        <v>246.09799549755476</v>
      </c>
      <c r="L3679">
        <v>331.15026797012479</v>
      </c>
      <c r="M3679">
        <v>1552.0429552039543</v>
      </c>
      <c r="N3679">
        <v>1068.9409865783359</v>
      </c>
      <c r="O3679">
        <v>1448.6223831820398</v>
      </c>
      <c r="P3679">
        <v>705.88949524753707</v>
      </c>
      <c r="Q3679">
        <v>720.20713087041361</v>
      </c>
      <c r="R3679">
        <v>564.30576354463051</v>
      </c>
      <c r="S3679">
        <v>1055.2722094786252</v>
      </c>
      <c r="T3679">
        <v>1006.5357689061544</v>
      </c>
      <c r="U3679">
        <v>145.3437650300487</v>
      </c>
      <c r="V3679">
        <v>777.04561359555123</v>
      </c>
      <c r="W3679">
        <v>258.77028082808323</v>
      </c>
      <c r="X3679">
        <v>1548.0520125776654</v>
      </c>
      <c r="Y3679">
        <v>7322.5477187922734</v>
      </c>
      <c r="Z3679">
        <v>1668.8363048464041</v>
      </c>
      <c r="AA3679">
        <v>8549.9864891259967</v>
      </c>
      <c r="AB3679">
        <v>109.71239881077084</v>
      </c>
      <c r="AC3679">
        <v>1270.2481403595668</v>
      </c>
      <c r="AD3679">
        <v>3021.869354038191</v>
      </c>
      <c r="AE3679">
        <v>1571.2023352625069</v>
      </c>
      <c r="AF3679">
        <v>2140.7137141288222</v>
      </c>
      <c r="AG3679">
        <v>7369.8548999308623</v>
      </c>
      <c r="AH3679">
        <v>2765.6824890818943</v>
      </c>
      <c r="AI3679">
        <v>575.73845981432032</v>
      </c>
      <c r="AJ3679">
        <v>3998.7832418652047</v>
      </c>
      <c r="AK3679">
        <v>555.60774443619721</v>
      </c>
      <c r="AL3679">
        <v>56616.7734375</v>
      </c>
      <c r="AM3679">
        <v>42472.76171875</v>
      </c>
      <c r="AN3679">
        <v>14144.00390625</v>
      </c>
      <c r="AO3679" s="5" t="s">
        <v>3919</v>
      </c>
    </row>
    <row r="3680" spans="1:41" ht="15" x14ac:dyDescent="0.25">
      <c r="A3680">
        <v>2024</v>
      </c>
      <c r="B3680" s="5" t="s">
        <v>803</v>
      </c>
      <c r="C3680" s="5" t="s">
        <v>474</v>
      </c>
      <c r="D3680" s="5" t="s">
        <v>153</v>
      </c>
      <c r="E3680" s="5" t="s">
        <v>174</v>
      </c>
      <c r="F3680" s="5" t="s">
        <v>174</v>
      </c>
      <c r="G3680" s="5" t="s">
        <v>94</v>
      </c>
      <c r="H3680" s="5" t="s">
        <v>319</v>
      </c>
      <c r="I3680">
        <v>1251.8948652442491</v>
      </c>
      <c r="J3680">
        <v>3174.02</v>
      </c>
      <c r="K3680">
        <v>265.11811999999998</v>
      </c>
      <c r="L3680">
        <v>258</v>
      </c>
      <c r="M3680">
        <v>1300</v>
      </c>
      <c r="N3680">
        <v>1137.9192459000001</v>
      </c>
      <c r="O3680">
        <v>1439.2159999999999</v>
      </c>
      <c r="P3680">
        <v>1067</v>
      </c>
      <c r="Q3680">
        <v>699.53780462263808</v>
      </c>
      <c r="R3680">
        <v>831.33528250000006</v>
      </c>
      <c r="S3680">
        <v>1145.9684316601879</v>
      </c>
      <c r="T3680">
        <v>800</v>
      </c>
      <c r="U3680">
        <v>120</v>
      </c>
      <c r="V3680">
        <v>1074</v>
      </c>
      <c r="W3680">
        <v>273</v>
      </c>
      <c r="X3680">
        <v>1097.0588235294119</v>
      </c>
      <c r="Y3680">
        <v>8380</v>
      </c>
      <c r="Z3680">
        <v>1023.14728</v>
      </c>
      <c r="AA3680">
        <v>7396.3244700000014</v>
      </c>
      <c r="AB3680">
        <v>87</v>
      </c>
      <c r="AC3680">
        <v>1251.655</v>
      </c>
      <c r="AD3680">
        <v>2866.848413520001</v>
      </c>
      <c r="AE3680">
        <v>1200</v>
      </c>
      <c r="AF3680">
        <v>2241.710981636591</v>
      </c>
      <c r="AG3680">
        <v>8794.5386383247605</v>
      </c>
      <c r="AH3680">
        <v>2058</v>
      </c>
      <c r="AI3680">
        <v>635</v>
      </c>
      <c r="AJ3680">
        <v>4067</v>
      </c>
      <c r="AK3680">
        <v>496.24004000000002</v>
      </c>
      <c r="AL3680">
        <v>56431.53125</v>
      </c>
      <c r="AM3680">
        <v>43968.08203125</v>
      </c>
      <c r="AN3680">
        <v>12463.4501953125</v>
      </c>
      <c r="AO3680" s="5" t="s">
        <v>1561</v>
      </c>
    </row>
    <row r="3681" spans="1:41" ht="15" x14ac:dyDescent="0.25">
      <c r="A3681">
        <v>2024</v>
      </c>
      <c r="B3681" s="5" t="s">
        <v>1808</v>
      </c>
      <c r="C3681" s="5" t="s">
        <v>474</v>
      </c>
      <c r="D3681" s="5" t="s">
        <v>153</v>
      </c>
      <c r="E3681" s="5" t="s">
        <v>174</v>
      </c>
      <c r="F3681" s="5" t="s">
        <v>174</v>
      </c>
      <c r="G3681" s="5" t="s">
        <v>94</v>
      </c>
      <c r="H3681" s="5" t="s">
        <v>319</v>
      </c>
      <c r="I3681">
        <v>1242.186689779144</v>
      </c>
      <c r="J3681">
        <v>2677.4461298793726</v>
      </c>
      <c r="K3681">
        <v>287.67717310990201</v>
      </c>
      <c r="L3681">
        <v>273.26901495091522</v>
      </c>
      <c r="M3681">
        <v>1354.5053114492528</v>
      </c>
      <c r="N3681">
        <v>1065.9859107192663</v>
      </c>
      <c r="O3681">
        <v>1787.2129692969083</v>
      </c>
      <c r="P3681">
        <v>849.93840008621498</v>
      </c>
      <c r="Q3681">
        <v>692.58353388810031</v>
      </c>
      <c r="R3681">
        <v>819.45758184430281</v>
      </c>
      <c r="S3681">
        <v>1077.0776295133408</v>
      </c>
      <c r="T3681">
        <v>903.52762759867881</v>
      </c>
      <c r="U3681">
        <v>144.96598825027692</v>
      </c>
      <c r="V3681">
        <v>822.21014111479769</v>
      </c>
      <c r="W3681">
        <v>228.69288174108783</v>
      </c>
      <c r="X3681">
        <v>1466.7265154685219</v>
      </c>
      <c r="Y3681">
        <v>6871.8295676810631</v>
      </c>
      <c r="Z3681">
        <v>1721.8611131528935</v>
      </c>
      <c r="AA3681">
        <v>8664.4089944019979</v>
      </c>
      <c r="AB3681"/>
      <c r="AC3681">
        <v>1266.9465178105918</v>
      </c>
      <c r="AD3681">
        <v>2838.3475863621393</v>
      </c>
      <c r="AE3681">
        <v>1505.8793793311313</v>
      </c>
      <c r="AF3681">
        <v>2224.1495620198912</v>
      </c>
      <c r="AG3681">
        <v>8177.1518939394255</v>
      </c>
      <c r="AH3681">
        <v>2066.3478532190002</v>
      </c>
      <c r="AI3681">
        <v>637.48893725017899</v>
      </c>
      <c r="AJ3681">
        <v>4896.3491681493788</v>
      </c>
      <c r="AK3681">
        <v>498.18509562297055</v>
      </c>
      <c r="AL3681">
        <v>57062.40234375</v>
      </c>
      <c r="AM3681">
        <v>43916.6171875</v>
      </c>
      <c r="AN3681">
        <v>13145.7900390625</v>
      </c>
      <c r="AO3681" s="5" t="s">
        <v>3918</v>
      </c>
    </row>
    <row r="3682" spans="1:41" ht="15" x14ac:dyDescent="0.25">
      <c r="A3682">
        <v>2024</v>
      </c>
      <c r="B3682" s="5" t="s">
        <v>1808</v>
      </c>
      <c r="C3682" s="5" t="s">
        <v>474</v>
      </c>
      <c r="D3682" s="5" t="s">
        <v>153</v>
      </c>
      <c r="E3682" s="5" t="s">
        <v>174</v>
      </c>
      <c r="F3682" s="5" t="s">
        <v>174</v>
      </c>
      <c r="G3682" s="5" t="s">
        <v>97</v>
      </c>
      <c r="H3682" s="5" t="s">
        <v>319</v>
      </c>
      <c r="I3682">
        <v>1478.732063974461</v>
      </c>
      <c r="J3682">
        <v>3187.3</v>
      </c>
      <c r="K3682">
        <v>348.18342827257891</v>
      </c>
      <c r="L3682">
        <v>319.37471849603452</v>
      </c>
      <c r="M3682">
        <v>1619.0603271900779</v>
      </c>
      <c r="N3682">
        <v>1257.427115769465</v>
      </c>
      <c r="O3682">
        <v>1780.2351839999999</v>
      </c>
      <c r="P3682">
        <v>991.95026514413803</v>
      </c>
      <c r="Q3682">
        <v>814.34860214307514</v>
      </c>
      <c r="R3682">
        <v>1017.43780596894</v>
      </c>
      <c r="S3682">
        <v>1236.0047892190551</v>
      </c>
      <c r="T3682">
        <v>1029.0509778548119</v>
      </c>
      <c r="U3682">
        <v>172.57136690906171</v>
      </c>
      <c r="V3682">
        <v>995</v>
      </c>
      <c r="W3682">
        <v>268.47762564117761</v>
      </c>
      <c r="X3682">
        <v>1711.7943556443099</v>
      </c>
      <c r="Y3682">
        <v>8268.8284500000009</v>
      </c>
      <c r="Z3682">
        <v>2025.311467419428</v>
      </c>
      <c r="AA3682">
        <v>10343.52741264074</v>
      </c>
      <c r="AB3682"/>
      <c r="AC3682">
        <v>1483.53782</v>
      </c>
      <c r="AD3682">
        <v>3350.7483988719041</v>
      </c>
      <c r="AE3682">
        <v>1771.508716779733</v>
      </c>
      <c r="AF3682">
        <v>2647.6867764686199</v>
      </c>
      <c r="AG3682">
        <v>10321.10706911594</v>
      </c>
      <c r="AH3682">
        <v>2470.708944854216</v>
      </c>
      <c r="AI3682">
        <v>744.00370693643879</v>
      </c>
      <c r="AJ3682">
        <v>5847.8016896865056</v>
      </c>
      <c r="AK3682">
        <v>614.12298466219511</v>
      </c>
      <c r="AL3682">
        <v>68115.84375</v>
      </c>
      <c r="AM3682">
        <v>52943.44921875</v>
      </c>
      <c r="AN3682">
        <v>15172.390625</v>
      </c>
      <c r="AO3682" s="5" t="s">
        <v>3921</v>
      </c>
    </row>
    <row r="3683" spans="1:41" ht="15" x14ac:dyDescent="0.25">
      <c r="A3683">
        <v>2024</v>
      </c>
      <c r="B3683" s="5" t="s">
        <v>1807</v>
      </c>
      <c r="C3683" s="5" t="s">
        <v>474</v>
      </c>
      <c r="D3683" s="5" t="s">
        <v>153</v>
      </c>
      <c r="E3683" s="5" t="s">
        <v>174</v>
      </c>
      <c r="F3683" s="5" t="s">
        <v>174</v>
      </c>
      <c r="G3683" s="5" t="s">
        <v>97</v>
      </c>
      <c r="H3683" s="5" t="s">
        <v>319</v>
      </c>
      <c r="I3683">
        <v>1933.0277726930769</v>
      </c>
      <c r="J3683">
        <v>3329.5</v>
      </c>
      <c r="K3683">
        <v>307.74337157758941</v>
      </c>
      <c r="L3683">
        <v>400.26139999999998</v>
      </c>
      <c r="M3683">
        <v>1888.9071594455261</v>
      </c>
      <c r="N3683">
        <v>1359</v>
      </c>
      <c r="O3683">
        <v>1954</v>
      </c>
      <c r="P3683">
        <v>869.2133399181555</v>
      </c>
      <c r="Q3683">
        <v>976.87976689840173</v>
      </c>
      <c r="R3683">
        <v>728.81929598787326</v>
      </c>
      <c r="S3683">
        <v>1451.64781750107</v>
      </c>
      <c r="T3683">
        <v>1410.5987606211211</v>
      </c>
      <c r="U3683">
        <v>176.02279424724301</v>
      </c>
      <c r="V3683">
        <v>942</v>
      </c>
      <c r="W3683">
        <v>307.2463484671099</v>
      </c>
      <c r="X3683">
        <v>2070.6750427370121</v>
      </c>
      <c r="Y3683">
        <v>9725.9474999999984</v>
      </c>
      <c r="Z3683">
        <v>2296.33</v>
      </c>
      <c r="AA3683">
        <v>10575.474008036261</v>
      </c>
      <c r="AB3683">
        <v>109</v>
      </c>
      <c r="AC3683">
        <v>1637.2697853979009</v>
      </c>
      <c r="AD3683">
        <v>4364.7738600704142</v>
      </c>
      <c r="AE3683">
        <v>1865.539499619427</v>
      </c>
      <c r="AF3683">
        <v>2587.4901326725758</v>
      </c>
      <c r="AG3683">
        <v>9490</v>
      </c>
      <c r="AH3683">
        <v>3918.2724766286269</v>
      </c>
      <c r="AI3683">
        <v>683.59294925196184</v>
      </c>
      <c r="AJ3683">
        <v>5620.3453737312229</v>
      </c>
      <c r="AK3683">
        <v>814.04452120238238</v>
      </c>
      <c r="AL3683">
        <v>73793.6171875</v>
      </c>
      <c r="AM3683">
        <v>54513.1171875</v>
      </c>
      <c r="AN3683">
        <v>19280.50390625</v>
      </c>
      <c r="AO3683" s="5" t="s">
        <v>3920</v>
      </c>
    </row>
    <row r="3684" spans="1:41" ht="15" x14ac:dyDescent="0.25">
      <c r="A3684">
        <v>2024</v>
      </c>
      <c r="B3684" s="5" t="s">
        <v>803</v>
      </c>
      <c r="C3684" s="5" t="s">
        <v>474</v>
      </c>
      <c r="D3684" s="5" t="s">
        <v>153</v>
      </c>
      <c r="E3684" s="5" t="s">
        <v>174</v>
      </c>
      <c r="F3684" s="5" t="s">
        <v>174</v>
      </c>
      <c r="G3684" s="5" t="s">
        <v>97</v>
      </c>
      <c r="H3684" s="5" t="s">
        <v>319</v>
      </c>
      <c r="I3684">
        <v>1410.2502848943759</v>
      </c>
      <c r="J3684">
        <v>3707.2553599999969</v>
      </c>
      <c r="K3684">
        <v>297.43074780847672</v>
      </c>
      <c r="L3684">
        <v>300.80631578731709</v>
      </c>
      <c r="M3684">
        <v>1493.3</v>
      </c>
      <c r="N3684">
        <v>1307.5290549266949</v>
      </c>
      <c r="O3684">
        <v>1835.2</v>
      </c>
      <c r="P3684">
        <v>1263.70145</v>
      </c>
      <c r="Q3684">
        <v>799.57171068367518</v>
      </c>
      <c r="R3684">
        <v>934.51074675287146</v>
      </c>
      <c r="S3684">
        <v>1279.3692100664259</v>
      </c>
      <c r="T3684">
        <v>839.21394686176222</v>
      </c>
      <c r="U3684">
        <v>128.64675194426999</v>
      </c>
      <c r="V3684">
        <v>26</v>
      </c>
      <c r="W3684">
        <v>315.74962369949651</v>
      </c>
      <c r="X3684">
        <v>1285.379262099545</v>
      </c>
      <c r="Y3684">
        <v>9626.5451499999999</v>
      </c>
      <c r="Z3684">
        <v>1178.7324327913061</v>
      </c>
      <c r="AA3684">
        <v>8650.0750160990538</v>
      </c>
      <c r="AB3684">
        <v>87</v>
      </c>
      <c r="AC3684">
        <v>1449.4880599999999</v>
      </c>
      <c r="AD3684">
        <v>3302.7964506853068</v>
      </c>
      <c r="AE3684">
        <v>1378.422801179137</v>
      </c>
      <c r="AF3684">
        <v>2613.6465947522202</v>
      </c>
      <c r="AG3684">
        <v>10426.01540246116</v>
      </c>
      <c r="AH3684">
        <v>2420.7472259296992</v>
      </c>
      <c r="AI3684">
        <v>729.41539895729295</v>
      </c>
      <c r="AJ3684">
        <v>4765.1387025362137</v>
      </c>
      <c r="AK3684">
        <v>570.02382166170537</v>
      </c>
      <c r="AL3684">
        <v>64421.9609375</v>
      </c>
      <c r="AM3684">
        <v>49966.3359375</v>
      </c>
      <c r="AN3684">
        <v>14455.625</v>
      </c>
      <c r="AO3684" s="5" t="s">
        <v>1562</v>
      </c>
    </row>
    <row r="3685" spans="1:41" ht="15" x14ac:dyDescent="0.25">
      <c r="A3685">
        <v>2024</v>
      </c>
      <c r="B3685" s="5" t="s">
        <v>1808</v>
      </c>
      <c r="C3685" s="5" t="s">
        <v>474</v>
      </c>
      <c r="D3685" s="5" t="s">
        <v>153</v>
      </c>
      <c r="E3685" s="5" t="s">
        <v>177</v>
      </c>
      <c r="F3685" s="5" t="s">
        <v>177</v>
      </c>
      <c r="G3685" s="5" t="s">
        <v>94</v>
      </c>
      <c r="H3685" s="5" t="s">
        <v>319</v>
      </c>
      <c r="I3685">
        <v>2994.6921256965102</v>
      </c>
      <c r="J3685">
        <v>4047.1224994394302</v>
      </c>
      <c r="K3685">
        <v>180.29873730339912</v>
      </c>
      <c r="L3685">
        <v>376.48213210863497</v>
      </c>
      <c r="M3685">
        <v>1927.0673664214301</v>
      </c>
      <c r="N3685">
        <v>1517.9732257019145</v>
      </c>
      <c r="O3685">
        <v>2585.0929345184422</v>
      </c>
      <c r="P3685">
        <v>3564.3492282645111</v>
      </c>
      <c r="Q3685">
        <v>1280.31671885988</v>
      </c>
      <c r="R3685">
        <v>2340.1365554805784</v>
      </c>
      <c r="S3685">
        <v>5253.0735934102822</v>
      </c>
      <c r="T3685">
        <v>1932.5452034749519</v>
      </c>
      <c r="U3685">
        <v>258.5092934518442</v>
      </c>
      <c r="V3685">
        <v>2469.6421821030553</v>
      </c>
      <c r="W3685">
        <v>1942.5843993371595</v>
      </c>
      <c r="X3685">
        <v>2646.0107750103175</v>
      </c>
      <c r="Y3685">
        <v>16829.707943404726</v>
      </c>
      <c r="Z3685">
        <v>837.58691238217034</v>
      </c>
      <c r="AA3685">
        <v>9763.9549251425069</v>
      </c>
      <c r="AB3685"/>
      <c r="AC3685">
        <v>3126.205591491429</v>
      </c>
      <c r="AD3685">
        <v>1673.05508058737</v>
      </c>
      <c r="AE3685">
        <v>4741.6053324187342</v>
      </c>
      <c r="AF3685">
        <v>6719.2337905755085</v>
      </c>
      <c r="AG3685">
        <v>41967.10526812762</v>
      </c>
      <c r="AH3685">
        <v>3766.3843541172205</v>
      </c>
      <c r="AI3685">
        <v>1164.5467200160749</v>
      </c>
      <c r="AJ3685">
        <v>4471.0226563976148</v>
      </c>
      <c r="AK3685">
        <v>2265.6688123334811</v>
      </c>
      <c r="AL3685">
        <v>132641.96875</v>
      </c>
      <c r="AM3685">
        <v>107305.6484375</v>
      </c>
      <c r="AN3685">
        <v>25336.326171875</v>
      </c>
      <c r="AO3685" s="5" t="s">
        <v>3922</v>
      </c>
    </row>
    <row r="3686" spans="1:41" ht="15" x14ac:dyDescent="0.25">
      <c r="A3686">
        <v>2024</v>
      </c>
      <c r="B3686" s="5" t="s">
        <v>1807</v>
      </c>
      <c r="C3686" s="5" t="s">
        <v>474</v>
      </c>
      <c r="D3686" s="5" t="s">
        <v>153</v>
      </c>
      <c r="E3686" s="5" t="s">
        <v>177</v>
      </c>
      <c r="F3686" s="5" t="s">
        <v>177</v>
      </c>
      <c r="G3686" s="5" t="s">
        <v>94</v>
      </c>
      <c r="H3686" s="5" t="s">
        <v>319</v>
      </c>
      <c r="I3686">
        <v>4405.8054651199736</v>
      </c>
      <c r="J3686">
        <v>4991.6506013890312</v>
      </c>
      <c r="K3686">
        <v>701.9589975764585</v>
      </c>
      <c r="L3686">
        <v>163.058794562797</v>
      </c>
      <c r="M3686">
        <v>1884.826542470757</v>
      </c>
      <c r="N3686">
        <v>2807.2282594792646</v>
      </c>
      <c r="O3686">
        <v>1972.8101070560626</v>
      </c>
      <c r="P3686">
        <v>2415.6858453747705</v>
      </c>
      <c r="Q3686">
        <v>897.8299058642898</v>
      </c>
      <c r="R3686">
        <v>2498.6193600537931</v>
      </c>
      <c r="S3686">
        <v>2699.6755840530864</v>
      </c>
      <c r="T3686">
        <v>2717.6465760466172</v>
      </c>
      <c r="U3686">
        <v>294.49365734861072</v>
      </c>
      <c r="V3686">
        <v>2898.8230144497247</v>
      </c>
      <c r="W3686">
        <v>2021.093627890491</v>
      </c>
      <c r="X3686">
        <v>2793.8696731094142</v>
      </c>
      <c r="Y3686">
        <v>16051.225906746444</v>
      </c>
      <c r="Z3686">
        <v>2038.2349320349626</v>
      </c>
      <c r="AA3686">
        <v>11843.850247129369</v>
      </c>
      <c r="AB3686">
        <v>789.12404282242505</v>
      </c>
      <c r="AC3686">
        <v>2429.7773461394568</v>
      </c>
      <c r="AD3686">
        <v>1662.7970902329671</v>
      </c>
      <c r="AE3686">
        <v>5070.4097717274853</v>
      </c>
      <c r="AF3686">
        <v>7138.3516730824467</v>
      </c>
      <c r="AG3686">
        <v>43621.247152854921</v>
      </c>
      <c r="AH3686">
        <v>5966.0220298379309</v>
      </c>
      <c r="AI3686">
        <v>1163.5553488555145</v>
      </c>
      <c r="AJ3686">
        <v>4719.6076053502002</v>
      </c>
      <c r="AK3686">
        <v>2285.648750485173</v>
      </c>
      <c r="AL3686">
        <v>140944.9375</v>
      </c>
      <c r="AM3686">
        <v>114285.90625</v>
      </c>
      <c r="AN3686">
        <v>26659.02734375</v>
      </c>
      <c r="AO3686" s="5" t="s">
        <v>3923</v>
      </c>
    </row>
    <row r="3687" spans="1:41" ht="15" x14ac:dyDescent="0.25">
      <c r="A3687">
        <v>2024</v>
      </c>
      <c r="B3687" s="5" t="s">
        <v>803</v>
      </c>
      <c r="C3687" s="5" t="s">
        <v>474</v>
      </c>
      <c r="D3687" s="5" t="s">
        <v>153</v>
      </c>
      <c r="E3687" s="5" t="s">
        <v>177</v>
      </c>
      <c r="F3687" s="5" t="s">
        <v>177</v>
      </c>
      <c r="G3687" s="5" t="s">
        <v>94</v>
      </c>
      <c r="H3687" s="5" t="s">
        <v>319</v>
      </c>
      <c r="I3687">
        <v>5947.8519985739549</v>
      </c>
      <c r="J3687">
        <v>3153.102572287557</v>
      </c>
      <c r="K3687">
        <v>150.875</v>
      </c>
      <c r="L3687">
        <v>310.13808</v>
      </c>
      <c r="M3687">
        <v>2310.6521686381179</v>
      </c>
      <c r="N3687">
        <v>1606.375097532467</v>
      </c>
      <c r="O3687">
        <v>1920</v>
      </c>
      <c r="P3687">
        <v>4422.5</v>
      </c>
      <c r="Q3687">
        <v>732.68756121449564</v>
      </c>
      <c r="R3687">
        <v>1970</v>
      </c>
      <c r="S3687">
        <v>2986.9570925130829</v>
      </c>
      <c r="T3687">
        <v>2400</v>
      </c>
      <c r="U3687">
        <v>250</v>
      </c>
      <c r="V3687">
        <v>2178</v>
      </c>
      <c r="W3687">
        <v>1935</v>
      </c>
      <c r="X3687">
        <v>2865.6862745098042</v>
      </c>
      <c r="Y3687">
        <v>17064</v>
      </c>
      <c r="Z3687">
        <v>941.16200000000003</v>
      </c>
      <c r="AA3687">
        <v>15301.4797741478</v>
      </c>
      <c r="AB3687">
        <v>784</v>
      </c>
      <c r="AC3687">
        <v>2123.8560000000002</v>
      </c>
      <c r="AD3687">
        <v>1789.7670000000001</v>
      </c>
      <c r="AE3687">
        <v>5525</v>
      </c>
      <c r="AF3687">
        <v>6891</v>
      </c>
      <c r="AG3687">
        <v>42265.954128864789</v>
      </c>
      <c r="AH3687">
        <v>3751.3469007209069</v>
      </c>
      <c r="AI3687">
        <v>1160</v>
      </c>
      <c r="AJ3687">
        <v>4369.2596635801019</v>
      </c>
      <c r="AK3687">
        <v>2248.5050000000001</v>
      </c>
      <c r="AL3687">
        <v>139355.15625</v>
      </c>
      <c r="AM3687">
        <v>115052.3671875</v>
      </c>
      <c r="AN3687">
        <v>24302.791015625</v>
      </c>
      <c r="AO3687" s="5" t="s">
        <v>1563</v>
      </c>
    </row>
    <row r="3688" spans="1:41" ht="15" x14ac:dyDescent="0.25">
      <c r="A3688">
        <v>2024</v>
      </c>
      <c r="B3688" s="5" t="s">
        <v>1807</v>
      </c>
      <c r="C3688" s="5" t="s">
        <v>474</v>
      </c>
      <c r="D3688" s="5" t="s">
        <v>153</v>
      </c>
      <c r="E3688" s="5" t="s">
        <v>177</v>
      </c>
      <c r="F3688" s="5" t="s">
        <v>177</v>
      </c>
      <c r="G3688" s="5" t="s">
        <v>97</v>
      </c>
      <c r="H3688" s="5" t="s">
        <v>319</v>
      </c>
      <c r="I3688">
        <v>5338.0452637939989</v>
      </c>
      <c r="J3688">
        <v>6157.8669695456956</v>
      </c>
      <c r="K3688">
        <v>877.79353174597736</v>
      </c>
      <c r="L3688">
        <v>197.08920000000001</v>
      </c>
      <c r="M3688">
        <v>2293.9199836244961</v>
      </c>
      <c r="N3688">
        <v>3570</v>
      </c>
      <c r="O3688">
        <v>2575</v>
      </c>
      <c r="P3688">
        <v>2974.6105813841168</v>
      </c>
      <c r="Q3688">
        <v>1217.805033525741</v>
      </c>
      <c r="R3688">
        <v>3227.0483850765272</v>
      </c>
      <c r="S3688">
        <v>3002.6862500000002</v>
      </c>
      <c r="T3688">
        <v>3227.3163945387018</v>
      </c>
      <c r="U3688">
        <v>356.65510965589442</v>
      </c>
      <c r="V3688">
        <v>3511</v>
      </c>
      <c r="W3688">
        <v>2399.7100250165422</v>
      </c>
      <c r="X3688">
        <v>3730.3465325678112</v>
      </c>
      <c r="Y3688">
        <v>19945</v>
      </c>
      <c r="Z3688">
        <v>2501.749593004311</v>
      </c>
      <c r="AA3688">
        <v>14649.65244130981</v>
      </c>
      <c r="AB3688">
        <v>784</v>
      </c>
      <c r="AC3688">
        <v>3131.8298430669852</v>
      </c>
      <c r="AD3688">
        <v>2255.3967661261472</v>
      </c>
      <c r="AE3688">
        <v>6020.261996895254</v>
      </c>
      <c r="AF3688">
        <v>8628.1572336094778</v>
      </c>
      <c r="AG3688">
        <v>56402</v>
      </c>
      <c r="AH3688">
        <v>8326.7003852392627</v>
      </c>
      <c r="AI3688">
        <v>1381.5270093273921</v>
      </c>
      <c r="AJ3688">
        <v>6633.4740260099479</v>
      </c>
      <c r="AK3688">
        <v>2949.7381885840659</v>
      </c>
      <c r="AL3688">
        <v>178266.375</v>
      </c>
      <c r="AM3688">
        <v>144462.25</v>
      </c>
      <c r="AN3688">
        <v>33804.13671875</v>
      </c>
      <c r="AO3688" s="5" t="s">
        <v>3925</v>
      </c>
    </row>
    <row r="3689" spans="1:41" ht="15" x14ac:dyDescent="0.25">
      <c r="A3689">
        <v>2024</v>
      </c>
      <c r="B3689" s="5" t="s">
        <v>1808</v>
      </c>
      <c r="C3689" s="5" t="s">
        <v>474</v>
      </c>
      <c r="D3689" s="5" t="s">
        <v>153</v>
      </c>
      <c r="E3689" s="5" t="s">
        <v>177</v>
      </c>
      <c r="F3689" s="5" t="s">
        <v>177</v>
      </c>
      <c r="G3689" s="5" t="s">
        <v>97</v>
      </c>
      <c r="H3689" s="5" t="s">
        <v>319</v>
      </c>
      <c r="I3689">
        <v>3735</v>
      </c>
      <c r="J3689">
        <v>4791.0677628418753</v>
      </c>
      <c r="K3689">
        <v>218.22041627033011</v>
      </c>
      <c r="L3689">
        <v>440.00186037403307</v>
      </c>
      <c r="M3689">
        <v>2303.4522599673819</v>
      </c>
      <c r="N3689">
        <v>1790.587169882687</v>
      </c>
      <c r="O3689">
        <v>2575</v>
      </c>
      <c r="P3689">
        <v>4159.8981310700174</v>
      </c>
      <c r="Q3689">
        <v>1505.4128192317189</v>
      </c>
      <c r="R3689">
        <v>2905.5114693273431</v>
      </c>
      <c r="S3689">
        <v>6191</v>
      </c>
      <c r="T3689">
        <v>2201.0257026339032</v>
      </c>
      <c r="U3689">
        <v>307.7363364202451</v>
      </c>
      <c r="V3689">
        <v>2988</v>
      </c>
      <c r="W3689">
        <v>2280.5276804902478</v>
      </c>
      <c r="X3689">
        <v>3088.1191973200521</v>
      </c>
      <c r="Y3689">
        <v>19863</v>
      </c>
      <c r="Z3689">
        <v>985.19814731271595</v>
      </c>
      <c r="AA3689">
        <v>11656.159755299101</v>
      </c>
      <c r="AB3689"/>
      <c r="AC3689">
        <v>3764.5950022799561</v>
      </c>
      <c r="AD3689">
        <v>1975.0881320662099</v>
      </c>
      <c r="AE3689">
        <v>5578</v>
      </c>
      <c r="AF3689">
        <v>7998.7545617891274</v>
      </c>
      <c r="AG3689">
        <v>52970.397575008472</v>
      </c>
      <c r="AH3689">
        <v>4483.6040794118517</v>
      </c>
      <c r="AI3689">
        <v>1359.1248819626289</v>
      </c>
      <c r="AJ3689">
        <v>5339.8262556080372</v>
      </c>
      <c r="AK3689">
        <v>2758.3359395225079</v>
      </c>
      <c r="AL3689">
        <v>160212.65625</v>
      </c>
      <c r="AM3689">
        <v>130779.1484375</v>
      </c>
      <c r="AN3689">
        <v>29433.498046875</v>
      </c>
      <c r="AO3689" s="5" t="s">
        <v>3924</v>
      </c>
    </row>
    <row r="3690" spans="1:41" ht="15" x14ac:dyDescent="0.25">
      <c r="A3690">
        <v>2024</v>
      </c>
      <c r="B3690" s="5" t="s">
        <v>803</v>
      </c>
      <c r="C3690" s="5" t="s">
        <v>474</v>
      </c>
      <c r="D3690" s="5" t="s">
        <v>153</v>
      </c>
      <c r="E3690" s="5" t="s">
        <v>177</v>
      </c>
      <c r="F3690" s="5" t="s">
        <v>177</v>
      </c>
      <c r="G3690" s="5" t="s">
        <v>97</v>
      </c>
      <c r="H3690" s="5" t="s">
        <v>319</v>
      </c>
      <c r="I3690">
        <v>7439.8245964090484</v>
      </c>
      <c r="J3690">
        <v>3682.8238044318641</v>
      </c>
      <c r="K3690">
        <v>169.2636628367911</v>
      </c>
      <c r="L3690">
        <v>361.59493500058989</v>
      </c>
      <c r="M3690">
        <v>2654.2130290373329</v>
      </c>
      <c r="N3690">
        <v>1845.8094638105681</v>
      </c>
      <c r="O3690">
        <v>2438</v>
      </c>
      <c r="P3690">
        <v>5237.787875</v>
      </c>
      <c r="Q3690">
        <v>837.46188246816837</v>
      </c>
      <c r="R3690">
        <v>2214.4930088458709</v>
      </c>
      <c r="S3690">
        <v>3334.6651010400001</v>
      </c>
      <c r="T3690">
        <v>2544.7132582259892</v>
      </c>
      <c r="U3690">
        <v>268.01406655056252</v>
      </c>
      <c r="V3690">
        <v>54</v>
      </c>
      <c r="W3690">
        <v>2238.0055745733539</v>
      </c>
      <c r="X3690">
        <v>3357.6082065388459</v>
      </c>
      <c r="Y3690">
        <v>19845</v>
      </c>
      <c r="Z3690">
        <v>1084.280040221317</v>
      </c>
      <c r="AA3690">
        <v>17895.23275250537</v>
      </c>
      <c r="AB3690">
        <v>784</v>
      </c>
      <c r="AC3690">
        <v>2459.5466900000001</v>
      </c>
      <c r="AD3690">
        <v>2061.928376567249</v>
      </c>
      <c r="AE3690">
        <v>6346.488313762271</v>
      </c>
      <c r="AF3690">
        <v>8034.3268298077601</v>
      </c>
      <c r="AG3690">
        <v>50106.72041702483</v>
      </c>
      <c r="AH3690">
        <v>4395.3007876234251</v>
      </c>
      <c r="AI3690">
        <v>1332.4753744731649</v>
      </c>
      <c r="AJ3690">
        <v>5119.2840728684296</v>
      </c>
      <c r="AK3690">
        <v>2444.8086929792312</v>
      </c>
      <c r="AL3690">
        <v>160587.671875</v>
      </c>
      <c r="AM3690">
        <v>132832.6875</v>
      </c>
      <c r="AN3690">
        <v>27754.98046875</v>
      </c>
      <c r="AO3690" s="5" t="s">
        <v>1564</v>
      </c>
    </row>
    <row r="3691" spans="1:41" ht="15" x14ac:dyDescent="0.25">
      <c r="A3691">
        <v>2024</v>
      </c>
      <c r="B3691" s="5" t="s">
        <v>1808</v>
      </c>
      <c r="C3691" s="5" t="s">
        <v>474</v>
      </c>
      <c r="D3691" s="5" t="s">
        <v>153</v>
      </c>
      <c r="E3691" s="5" t="s">
        <v>183</v>
      </c>
      <c r="F3691" s="5" t="s">
        <v>184</v>
      </c>
      <c r="G3691" s="5" t="s">
        <v>94</v>
      </c>
      <c r="H3691" s="5" t="s">
        <v>319</v>
      </c>
      <c r="I3691">
        <v>13015.281849397636</v>
      </c>
      <c r="J3691">
        <v>17583.723503287711</v>
      </c>
      <c r="K3691">
        <v>2668.0221135060419</v>
      </c>
      <c r="L3691">
        <v>3581.9866564069607</v>
      </c>
      <c r="M3691">
        <v>10891.524806264013</v>
      </c>
      <c r="N3691">
        <v>10468.119128616358</v>
      </c>
      <c r="O3691">
        <v>8396.9554981956881</v>
      </c>
      <c r="P3691">
        <v>10262.199531653518</v>
      </c>
      <c r="Q3691">
        <v>6120.482438916667</v>
      </c>
      <c r="R3691">
        <v>8360.809854292711</v>
      </c>
      <c r="S3691">
        <v>16933.860855772611</v>
      </c>
      <c r="T3691">
        <v>11705.702375333994</v>
      </c>
      <c r="U3691">
        <v>2055.5351510421556</v>
      </c>
      <c r="V3691">
        <v>10998.942986634584</v>
      </c>
      <c r="W3691">
        <v>4797.0289588386304</v>
      </c>
      <c r="X3691">
        <v>15439.881668240712</v>
      </c>
      <c r="Y3691">
        <v>56771.652600783651</v>
      </c>
      <c r="Z3691">
        <v>6726.4066582503992</v>
      </c>
      <c r="AA3691">
        <v>81385.820220425463</v>
      </c>
      <c r="AB3691">
        <v>0</v>
      </c>
      <c r="AC3691">
        <v>10418.937480971819</v>
      </c>
      <c r="AD3691">
        <v>13873.185917582043</v>
      </c>
      <c r="AE3691">
        <v>14623.072079229436</v>
      </c>
      <c r="AF3691">
        <v>35245.870836979047</v>
      </c>
      <c r="AG3691">
        <v>107967.23508947494</v>
      </c>
      <c r="AH3691">
        <v>19444.302989648229</v>
      </c>
      <c r="AI3691">
        <v>5058.7507949663805</v>
      </c>
      <c r="AJ3691">
        <v>37025.147792105308</v>
      </c>
      <c r="AK3691">
        <v>8559.2847024834973</v>
      </c>
      <c r="AL3691">
        <v>550379.75</v>
      </c>
      <c r="AM3691">
        <v>432611.25</v>
      </c>
      <c r="AN3691">
        <v>117768.5</v>
      </c>
      <c r="AO3691" s="5" t="s">
        <v>3927</v>
      </c>
    </row>
    <row r="3692" spans="1:41" ht="15" x14ac:dyDescent="0.25">
      <c r="A3692">
        <v>2024</v>
      </c>
      <c r="B3692" s="5" t="s">
        <v>1807</v>
      </c>
      <c r="C3692" s="5" t="s">
        <v>474</v>
      </c>
      <c r="D3692" s="5" t="s">
        <v>153</v>
      </c>
      <c r="E3692" s="5" t="s">
        <v>183</v>
      </c>
      <c r="F3692" s="5" t="s">
        <v>184</v>
      </c>
      <c r="G3692" s="5" t="s">
        <v>94</v>
      </c>
      <c r="H3692" s="5" t="s">
        <v>319</v>
      </c>
      <c r="I3692">
        <v>14084.680160189313</v>
      </c>
      <c r="J3692">
        <v>19488.754387444045</v>
      </c>
      <c r="K3692">
        <v>2695.4288768337142</v>
      </c>
      <c r="L3692">
        <v>3119.2543478401726</v>
      </c>
      <c r="M3692">
        <v>10600.940549808249</v>
      </c>
      <c r="N3692">
        <v>10236.468769775591</v>
      </c>
      <c r="O3692">
        <v>6743.7654948127802</v>
      </c>
      <c r="P3692">
        <v>8762.4696319844988</v>
      </c>
      <c r="Q3692">
        <v>4645.0324365799233</v>
      </c>
      <c r="R3692">
        <v>7814.5398776504526</v>
      </c>
      <c r="S3692">
        <v>10351.919523874394</v>
      </c>
      <c r="T3692">
        <v>11977.775649983238</v>
      </c>
      <c r="U3692">
        <v>2601.8869656135917</v>
      </c>
      <c r="V3692">
        <v>10569.632109283528</v>
      </c>
      <c r="W3692">
        <v>4416.4726141275796</v>
      </c>
      <c r="X3692">
        <v>16137.494817114442</v>
      </c>
      <c r="Y3692">
        <v>57481.244690692663</v>
      </c>
      <c r="Z3692">
        <v>6978.3124858263682</v>
      </c>
      <c r="AA3692">
        <v>75825.327506767251</v>
      </c>
      <c r="AB3692">
        <v>2232.4963354338506</v>
      </c>
      <c r="AC3692">
        <v>9987.8544348557698</v>
      </c>
      <c r="AD3692">
        <v>12983.235353340682</v>
      </c>
      <c r="AE3692">
        <v>14597.679172504528</v>
      </c>
      <c r="AF3692">
        <v>34144.1942990467</v>
      </c>
      <c r="AG3692">
        <v>110356.58170287077</v>
      </c>
      <c r="AH3692">
        <v>22697.986568033368</v>
      </c>
      <c r="AI3692">
        <v>4949.1363757115614</v>
      </c>
      <c r="AJ3692">
        <v>34847.24907554144</v>
      </c>
      <c r="AK3692">
        <v>9348.0717730445231</v>
      </c>
      <c r="AL3692">
        <v>540675.875</v>
      </c>
      <c r="AM3692">
        <v>425541.1875</v>
      </c>
      <c r="AN3692">
        <v>115134.71875</v>
      </c>
      <c r="AO3692" s="5" t="s">
        <v>3926</v>
      </c>
    </row>
    <row r="3693" spans="1:41" ht="15" x14ac:dyDescent="0.25">
      <c r="A3693">
        <v>2024</v>
      </c>
      <c r="B3693" s="5" t="s">
        <v>803</v>
      </c>
      <c r="C3693" s="5" t="s">
        <v>474</v>
      </c>
      <c r="D3693" s="5" t="s">
        <v>153</v>
      </c>
      <c r="E3693" s="5" t="s">
        <v>183</v>
      </c>
      <c r="F3693" s="5" t="s">
        <v>184</v>
      </c>
      <c r="G3693" s="5" t="s">
        <v>94</v>
      </c>
      <c r="H3693" s="5" t="s">
        <v>319</v>
      </c>
      <c r="I3693">
        <v>18028.847804854369</v>
      </c>
      <c r="J3693">
        <v>18951.542570027421</v>
      </c>
      <c r="K3693">
        <v>2819.0754782041208</v>
      </c>
      <c r="L3693">
        <v>4164.8900000000003</v>
      </c>
      <c r="M3693">
        <v>12167.731651300899</v>
      </c>
      <c r="N3693">
        <v>10862.21481433247</v>
      </c>
      <c r="O3693">
        <v>6683.4159999999993</v>
      </c>
      <c r="P3693">
        <v>11603.1</v>
      </c>
      <c r="Q3693">
        <v>4794.2949163386274</v>
      </c>
      <c r="R3693">
        <v>8343.1266854774585</v>
      </c>
      <c r="S3693">
        <v>12033.35187782064</v>
      </c>
      <c r="T3693">
        <v>12200</v>
      </c>
      <c r="U3693">
        <v>2110.1570757190871</v>
      </c>
      <c r="V3693">
        <v>11622</v>
      </c>
      <c r="W3693">
        <v>4795</v>
      </c>
      <c r="X3693">
        <v>14339.215686274511</v>
      </c>
      <c r="Y3693">
        <v>59872</v>
      </c>
      <c r="Z3693">
        <v>6378.3229463291136</v>
      </c>
      <c r="AA3693">
        <v>85806.61974652842</v>
      </c>
      <c r="AB3693">
        <v>2043</v>
      </c>
      <c r="AC3693">
        <v>11218.89863</v>
      </c>
      <c r="AD3693">
        <v>13679.68343424</v>
      </c>
      <c r="AE3693">
        <v>15147</v>
      </c>
      <c r="AF3693">
        <v>35786.466998306947</v>
      </c>
      <c r="AG3693">
        <v>113042.5483320975</v>
      </c>
      <c r="AH3693">
        <v>25701.983376268421</v>
      </c>
      <c r="AI3693">
        <v>5938</v>
      </c>
      <c r="AJ3693">
        <v>30235.496417922699</v>
      </c>
      <c r="AK3693">
        <v>8371.5382747826079</v>
      </c>
      <c r="AL3693">
        <v>568739.5625</v>
      </c>
      <c r="AM3693">
        <v>447967.5625</v>
      </c>
      <c r="AN3693">
        <v>120771.9921875</v>
      </c>
      <c r="AO3693" s="5" t="s">
        <v>1565</v>
      </c>
    </row>
    <row r="3694" spans="1:41" ht="15" x14ac:dyDescent="0.25">
      <c r="A3694">
        <v>2024</v>
      </c>
      <c r="B3694" s="5" t="s">
        <v>1808</v>
      </c>
      <c r="C3694" s="5" t="s">
        <v>474</v>
      </c>
      <c r="D3694" s="5" t="s">
        <v>153</v>
      </c>
      <c r="E3694" s="5" t="s">
        <v>183</v>
      </c>
      <c r="F3694" s="5" t="s">
        <v>184</v>
      </c>
      <c r="G3694" s="5" t="s">
        <v>97</v>
      </c>
      <c r="H3694" s="5" t="s">
        <v>319</v>
      </c>
      <c r="I3694">
        <v>15852.96</v>
      </c>
      <c r="J3694">
        <v>20885.565084184171</v>
      </c>
      <c r="K3694">
        <v>3229.1790000059968</v>
      </c>
      <c r="L3694">
        <v>4186.3362381278766</v>
      </c>
      <c r="M3694">
        <v>13018.801452731939</v>
      </c>
      <c r="N3694">
        <v>12348.09645330646</v>
      </c>
      <c r="O3694">
        <v>8364.1714071999995</v>
      </c>
      <c r="P3694">
        <v>11976.85802330283</v>
      </c>
      <c r="Q3694">
        <v>7196.5417522882062</v>
      </c>
      <c r="R3694">
        <v>10380.774090990501</v>
      </c>
      <c r="S3694">
        <v>19834.546022269449</v>
      </c>
      <c r="T3694">
        <v>13331.927113096781</v>
      </c>
      <c r="U3694">
        <v>2446.963698357652</v>
      </c>
      <c r="V3694">
        <v>13308</v>
      </c>
      <c r="W3694">
        <v>5631.5480184426633</v>
      </c>
      <c r="X3694">
        <v>18019.652616062449</v>
      </c>
      <c r="Y3694">
        <v>67941.979650000008</v>
      </c>
      <c r="Z3694">
        <v>7911.8277516214866</v>
      </c>
      <c r="AA3694">
        <v>97157.978460401908</v>
      </c>
      <c r="AB3694">
        <v>0</v>
      </c>
      <c r="AC3694">
        <v>12430.47159116056</v>
      </c>
      <c r="AD3694">
        <v>16377.682467061761</v>
      </c>
      <c r="AE3694">
        <v>17202.5063959369</v>
      </c>
      <c r="AF3694">
        <v>41957.621795649633</v>
      </c>
      <c r="AG3694">
        <v>136275.00231966921</v>
      </c>
      <c r="AH3694">
        <v>23186.682164342779</v>
      </c>
      <c r="AI3694">
        <v>5903.9916208704171</v>
      </c>
      <c r="AJ3694">
        <v>44219.828771198561</v>
      </c>
      <c r="AK3694">
        <v>10437.280362121501</v>
      </c>
      <c r="AL3694">
        <v>661014.75</v>
      </c>
      <c r="AM3694">
        <v>523679.3125</v>
      </c>
      <c r="AN3694">
        <v>137335.453125</v>
      </c>
      <c r="AO3694" s="5" t="s">
        <v>3928</v>
      </c>
    </row>
    <row r="3695" spans="1:41" ht="15" x14ac:dyDescent="0.25">
      <c r="A3695">
        <v>2024</v>
      </c>
      <c r="B3695" s="5" t="s">
        <v>1807</v>
      </c>
      <c r="C3695" s="5" t="s">
        <v>474</v>
      </c>
      <c r="D3695" s="5" t="s">
        <v>153</v>
      </c>
      <c r="E3695" s="5" t="s">
        <v>183</v>
      </c>
      <c r="F3695" s="5" t="s">
        <v>184</v>
      </c>
      <c r="G3695" s="5" t="s">
        <v>97</v>
      </c>
      <c r="H3695" s="5" t="s">
        <v>319</v>
      </c>
      <c r="I3695">
        <v>17064.906931632871</v>
      </c>
      <c r="J3695">
        <v>24190.173173874999</v>
      </c>
      <c r="K3695">
        <v>3370.610023569428</v>
      </c>
      <c r="L3695">
        <v>3770.2433999999989</v>
      </c>
      <c r="M3695">
        <v>12901.82880199847</v>
      </c>
      <c r="N3695">
        <v>13019</v>
      </c>
      <c r="O3695">
        <v>9132</v>
      </c>
      <c r="P3695">
        <v>10789.86944277697</v>
      </c>
      <c r="Q3695">
        <v>6300.4627549267698</v>
      </c>
      <c r="R3695">
        <v>10092.733089102891</v>
      </c>
      <c r="S3695">
        <v>12496.27018919285</v>
      </c>
      <c r="T3695">
        <v>15472.81725852327</v>
      </c>
      <c r="U3695">
        <v>3151.090890676312</v>
      </c>
      <c r="V3695">
        <v>12803</v>
      </c>
      <c r="W3695">
        <v>5243.8211971381343</v>
      </c>
      <c r="X3695">
        <v>21577.034140984219</v>
      </c>
      <c r="Y3695">
        <v>74283.491999999984</v>
      </c>
      <c r="Z3695">
        <v>9074.3730389220109</v>
      </c>
      <c r="AA3695">
        <v>93788.309632829056</v>
      </c>
      <c r="AB3695">
        <v>2218</v>
      </c>
      <c r="AC3695">
        <v>12849.35849825498</v>
      </c>
      <c r="AD3695">
        <v>18327.015750641309</v>
      </c>
      <c r="AE3695">
        <v>17332.298003827229</v>
      </c>
      <c r="AF3695">
        <v>41270.238637580878</v>
      </c>
      <c r="AG3695">
        <v>142518</v>
      </c>
      <c r="AH3695">
        <v>31842.364616867559</v>
      </c>
      <c r="AI3695">
        <v>5876.2701599159036</v>
      </c>
      <c r="AJ3695">
        <v>48978.292466191422</v>
      </c>
      <c r="AK3695">
        <v>12892.36715379455</v>
      </c>
      <c r="AL3695">
        <v>692626.3125</v>
      </c>
      <c r="AM3695">
        <v>541275.875</v>
      </c>
      <c r="AN3695">
        <v>151350.375</v>
      </c>
      <c r="AO3695" s="5" t="s">
        <v>3929</v>
      </c>
    </row>
    <row r="3696" spans="1:41" ht="15" x14ac:dyDescent="0.25">
      <c r="A3696">
        <v>2024</v>
      </c>
      <c r="B3696" s="5" t="s">
        <v>803</v>
      </c>
      <c r="C3696" s="5" t="s">
        <v>474</v>
      </c>
      <c r="D3696" s="5" t="s">
        <v>153</v>
      </c>
      <c r="E3696" s="5" t="s">
        <v>183</v>
      </c>
      <c r="F3696" s="5" t="s">
        <v>184</v>
      </c>
      <c r="G3696" s="5" t="s">
        <v>97</v>
      </c>
      <c r="H3696" s="5" t="s">
        <v>319</v>
      </c>
      <c r="I3696">
        <v>21480.799219676341</v>
      </c>
      <c r="J3696">
        <v>22135.401721792019</v>
      </c>
      <c r="K3696">
        <v>3564.269705275361</v>
      </c>
      <c r="L3696">
        <v>4855.9116920908491</v>
      </c>
      <c r="M3696">
        <v>13976.905372880879</v>
      </c>
      <c r="N3696">
        <v>12481.256048500831</v>
      </c>
      <c r="O3696">
        <v>8634.7999999999993</v>
      </c>
      <c r="P3696">
        <v>13742.131485</v>
      </c>
      <c r="Q3696">
        <v>5479.8790893750502</v>
      </c>
      <c r="R3696">
        <v>9378.5765060432732</v>
      </c>
      <c r="S3696">
        <v>13434.139598483989</v>
      </c>
      <c r="T3696">
        <v>13075.49472045907</v>
      </c>
      <c r="U3696">
        <v>2262.2071156956631</v>
      </c>
      <c r="V3696">
        <v>285</v>
      </c>
      <c r="W3696">
        <v>5545.8587752347466</v>
      </c>
      <c r="X3696">
        <v>16800.676575038371</v>
      </c>
      <c r="Y3696">
        <v>69308.607949999991</v>
      </c>
      <c r="Z3696">
        <v>7348.2442563451132</v>
      </c>
      <c r="AA3696">
        <v>100351.69504743991</v>
      </c>
      <c r="AB3696">
        <v>2043</v>
      </c>
      <c r="AC3696">
        <v>12992.12614</v>
      </c>
      <c r="AD3696">
        <v>15759.887994088829</v>
      </c>
      <c r="AE3696">
        <v>17394.54706521305</v>
      </c>
      <c r="AF3696">
        <v>41724.012762810562</v>
      </c>
      <c r="AG3696">
        <v>134013.0959124892</v>
      </c>
      <c r="AH3696">
        <v>30149.301238036511</v>
      </c>
      <c r="AI3696">
        <v>6820.8954945014257</v>
      </c>
      <c r="AJ3696">
        <v>35425.703017319523</v>
      </c>
      <c r="AK3696">
        <v>9413.7095781024036</v>
      </c>
      <c r="AL3696">
        <v>649878.0625</v>
      </c>
      <c r="AM3696">
        <v>510659.1875</v>
      </c>
      <c r="AN3696">
        <v>139218.953125</v>
      </c>
      <c r="AO3696" s="5" t="s">
        <v>1566</v>
      </c>
    </row>
    <row r="3697" spans="1:41" ht="15" x14ac:dyDescent="0.25">
      <c r="A3697">
        <v>2024</v>
      </c>
      <c r="B3697" s="5" t="s">
        <v>1807</v>
      </c>
      <c r="C3697" s="5" t="s">
        <v>474</v>
      </c>
      <c r="D3697" s="5" t="s">
        <v>153</v>
      </c>
      <c r="E3697" s="5" t="s">
        <v>31</v>
      </c>
      <c r="F3697" s="5" t="s">
        <v>31</v>
      </c>
      <c r="G3697" s="5" t="s">
        <v>94</v>
      </c>
      <c r="H3697" s="5" t="s">
        <v>319</v>
      </c>
      <c r="I3697">
        <v>96.24252040789375</v>
      </c>
      <c r="J3697">
        <v>3282.3201446064063</v>
      </c>
      <c r="K3697">
        <v>72.973843245696202</v>
      </c>
      <c r="L3697">
        <v>575.73845981432032</v>
      </c>
      <c r="M3697">
        <v>1082.4505846318002</v>
      </c>
      <c r="N3697">
        <v>995.46387544818674</v>
      </c>
      <c r="O3697">
        <v>1132.4735243116922</v>
      </c>
      <c r="P3697">
        <v>264.86108132610514</v>
      </c>
      <c r="Q3697">
        <v>1.4638150340779095</v>
      </c>
      <c r="R3697">
        <v>478.34444835773058</v>
      </c>
      <c r="S3697">
        <v>742.24149559093655</v>
      </c>
      <c r="T3697">
        <v>1811.764384031078</v>
      </c>
      <c r="U3697">
        <v>35.228751911715406</v>
      </c>
      <c r="V3697">
        <v>1023.646876977559</v>
      </c>
      <c r="W3697">
        <v>251.63394222653861</v>
      </c>
      <c r="X3697">
        <v>1610.457230249847</v>
      </c>
      <c r="Y3697">
        <v>2949.1498028950323</v>
      </c>
      <c r="Z3697">
        <v>855.55540357023131</v>
      </c>
      <c r="AA3697">
        <v>9047.7373644540348</v>
      </c>
      <c r="AB3697">
        <v>376.44437757090174</v>
      </c>
      <c r="AC3697">
        <v>869.64690433491739</v>
      </c>
      <c r="AD3697">
        <v>1413.1445136675202</v>
      </c>
      <c r="AE3697">
        <v>1341.7121799519039</v>
      </c>
      <c r="AF3697">
        <v>809.13182096416858</v>
      </c>
      <c r="AG3697">
        <v>3907.3718548936913</v>
      </c>
      <c r="AH3697">
        <v>821.33318742742199</v>
      </c>
      <c r="AI3697">
        <v>504.27442022198335</v>
      </c>
      <c r="AJ3697">
        <v>1296.7939008919138</v>
      </c>
      <c r="AK3697">
        <v>526.43833785329684</v>
      </c>
      <c r="AL3697">
        <v>38176.03515625</v>
      </c>
      <c r="AM3697">
        <v>27830.40625</v>
      </c>
      <c r="AN3697">
        <v>10345.62890625</v>
      </c>
      <c r="AO3697" s="5" t="s">
        <v>3930</v>
      </c>
    </row>
    <row r="3698" spans="1:41" ht="15" x14ac:dyDescent="0.25">
      <c r="A3698">
        <v>2024</v>
      </c>
      <c r="B3698" s="5" t="s">
        <v>803</v>
      </c>
      <c r="C3698" s="5" t="s">
        <v>474</v>
      </c>
      <c r="D3698" s="5" t="s">
        <v>153</v>
      </c>
      <c r="E3698" s="5" t="s">
        <v>31</v>
      </c>
      <c r="F3698" s="5" t="s">
        <v>31</v>
      </c>
      <c r="G3698" s="5" t="s">
        <v>94</v>
      </c>
      <c r="H3698" s="5" t="s">
        <v>319</v>
      </c>
      <c r="I3698">
        <v>474.19800638602101</v>
      </c>
      <c r="J3698">
        <v>4127.1016986113473</v>
      </c>
      <c r="K3698">
        <v>117.2</v>
      </c>
      <c r="L3698">
        <v>362</v>
      </c>
      <c r="M3698">
        <v>1100</v>
      </c>
      <c r="N3698">
        <v>1078.9803657</v>
      </c>
      <c r="O3698">
        <v>1125.1199999999999</v>
      </c>
      <c r="P3698">
        <v>244</v>
      </c>
      <c r="Q3698">
        <v>1.4218047995094341</v>
      </c>
      <c r="R3698">
        <v>612.0079199999999</v>
      </c>
      <c r="S3698">
        <v>1221.975259302307</v>
      </c>
      <c r="T3698">
        <v>2200</v>
      </c>
      <c r="U3698">
        <v>31.157075719087199</v>
      </c>
      <c r="V3698">
        <v>1032</v>
      </c>
      <c r="W3698">
        <v>300</v>
      </c>
      <c r="X3698">
        <v>1862.7450980392159</v>
      </c>
      <c r="Y3698">
        <v>3390</v>
      </c>
      <c r="Z3698">
        <v>1080</v>
      </c>
      <c r="AA3698">
        <v>7439.2632235801111</v>
      </c>
      <c r="AB3698">
        <v>144</v>
      </c>
      <c r="AC3698">
        <v>1061.2672600000001</v>
      </c>
      <c r="AD3698">
        <v>1321.3816480800001</v>
      </c>
      <c r="AE3698">
        <v>1845</v>
      </c>
      <c r="AF3698">
        <v>921.57011266449319</v>
      </c>
      <c r="AG3698">
        <v>4452.5752248942272</v>
      </c>
      <c r="AH3698">
        <v>714.35</v>
      </c>
      <c r="AI3698">
        <v>1003</v>
      </c>
      <c r="AJ3698">
        <v>1474</v>
      </c>
      <c r="AK3698">
        <v>600</v>
      </c>
      <c r="AL3698">
        <v>41336.31640625</v>
      </c>
      <c r="AM3698">
        <v>29626.544921875</v>
      </c>
      <c r="AN3698">
        <v>11709.771484375</v>
      </c>
      <c r="AO3698" s="5" t="s">
        <v>1567</v>
      </c>
    </row>
    <row r="3699" spans="1:41" ht="15" x14ac:dyDescent="0.25">
      <c r="A3699">
        <v>2024</v>
      </c>
      <c r="B3699" s="5" t="s">
        <v>1808</v>
      </c>
      <c r="C3699" s="5" t="s">
        <v>474</v>
      </c>
      <c r="D3699" s="5" t="s">
        <v>153</v>
      </c>
      <c r="E3699" s="5" t="s">
        <v>31</v>
      </c>
      <c r="F3699" s="5" t="s">
        <v>31</v>
      </c>
      <c r="G3699" s="5" t="s">
        <v>94</v>
      </c>
      <c r="H3699" s="5" t="s">
        <v>319</v>
      </c>
      <c r="I3699">
        <v>428.4178501442874</v>
      </c>
      <c r="J3699">
        <v>3435.4118660606346</v>
      </c>
      <c r="K3699">
        <v>85.303047241177495</v>
      </c>
      <c r="L3699">
        <v>557.35083265168669</v>
      </c>
      <c r="M3699">
        <v>1096.7485011560054</v>
      </c>
      <c r="N3699">
        <v>992.81221991880784</v>
      </c>
      <c r="O3699">
        <v>1336.2339957360061</v>
      </c>
      <c r="P3699">
        <v>450.00595060386689</v>
      </c>
      <c r="Q3699">
        <v>1.4076703017852006</v>
      </c>
      <c r="R3699">
        <v>591.57326948695209</v>
      </c>
      <c r="S3699">
        <v>945.61419293462461</v>
      </c>
      <c r="T3699">
        <v>2429.4853986542253</v>
      </c>
      <c r="U3699">
        <v>50.195979311037711</v>
      </c>
      <c r="V3699">
        <v>895.49627090891283</v>
      </c>
      <c r="W3699">
        <v>295.15235834890177</v>
      </c>
      <c r="X3699">
        <v>1757.8631954725408</v>
      </c>
      <c r="Y3699">
        <v>3227.6014696997249</v>
      </c>
      <c r="Z3699">
        <v>975.80983780657323</v>
      </c>
      <c r="AA3699">
        <v>9168.8211553625697</v>
      </c>
      <c r="AB3699"/>
      <c r="AC3699">
        <v>854.63774766931442</v>
      </c>
      <c r="AD3699">
        <v>1308.2457968857268</v>
      </c>
      <c r="AE3699">
        <v>1766.0622067332056</v>
      </c>
      <c r="AF3699">
        <v>810.38004164145502</v>
      </c>
      <c r="AG3699">
        <v>3474.2817091766765</v>
      </c>
      <c r="AH3699">
        <v>702.74371035452793</v>
      </c>
      <c r="AI3699">
        <v>502.9637126965979</v>
      </c>
      <c r="AJ3699">
        <v>2207.1672413014621</v>
      </c>
      <c r="AK3699">
        <v>552.15577242141489</v>
      </c>
      <c r="AL3699">
        <v>40899.9453125</v>
      </c>
      <c r="AM3699">
        <v>29887.43359375</v>
      </c>
      <c r="AN3699">
        <v>11012.5107421875</v>
      </c>
      <c r="AO3699" s="5" t="s">
        <v>3931</v>
      </c>
    </row>
    <row r="3700" spans="1:41" ht="15" x14ac:dyDescent="0.25">
      <c r="A3700">
        <v>2024</v>
      </c>
      <c r="B3700" s="5" t="s">
        <v>1807</v>
      </c>
      <c r="C3700" s="5" t="s">
        <v>474</v>
      </c>
      <c r="D3700" s="5" t="s">
        <v>153</v>
      </c>
      <c r="E3700" s="5" t="s">
        <v>31</v>
      </c>
      <c r="F3700" s="5" t="s">
        <v>31</v>
      </c>
      <c r="G3700" s="5" t="s">
        <v>97</v>
      </c>
      <c r="H3700" s="5" t="s">
        <v>319</v>
      </c>
      <c r="I3700">
        <v>116.6068121496065</v>
      </c>
      <c r="J3700">
        <v>4089.6000000000008</v>
      </c>
      <c r="K3700">
        <v>91.253146991309748</v>
      </c>
      <c r="L3700">
        <v>695.89519999999993</v>
      </c>
      <c r="M3700">
        <v>1317.3917978245099</v>
      </c>
      <c r="N3700">
        <v>1266</v>
      </c>
      <c r="O3700">
        <v>1585</v>
      </c>
      <c r="P3700">
        <v>326.14281224438048</v>
      </c>
      <c r="Q3700">
        <v>1.985500042944865</v>
      </c>
      <c r="R3700">
        <v>617.79745417081187</v>
      </c>
      <c r="S3700">
        <v>1021.0382093409401</v>
      </c>
      <c r="T3700">
        <v>2539.0777691180178</v>
      </c>
      <c r="U3700">
        <v>42.664804699816507</v>
      </c>
      <c r="V3700">
        <v>1240</v>
      </c>
      <c r="W3700">
        <v>298.77314215557777</v>
      </c>
      <c r="X3700">
        <v>2176.361670627181</v>
      </c>
      <c r="Y3700">
        <v>3917.1170000000002</v>
      </c>
      <c r="Z3700">
        <v>1177.25</v>
      </c>
      <c r="AA3700">
        <v>11191.141816541431</v>
      </c>
      <c r="AB3700">
        <v>374</v>
      </c>
      <c r="AC3700">
        <v>1120.9200432518121</v>
      </c>
      <c r="AD3700">
        <v>2041.1392787432719</v>
      </c>
      <c r="AE3700">
        <v>1593.05839397354</v>
      </c>
      <c r="AF3700">
        <v>978.00121004418975</v>
      </c>
      <c r="AG3700">
        <v>5052</v>
      </c>
      <c r="AH3700">
        <v>1163.6213611443361</v>
      </c>
      <c r="AI3700">
        <v>598.7413768797777</v>
      </c>
      <c r="AJ3700">
        <v>1822.661835043876</v>
      </c>
      <c r="AK3700">
        <v>771.30718383925716</v>
      </c>
      <c r="AL3700">
        <v>49226.55078125</v>
      </c>
      <c r="AM3700">
        <v>35248.83984375</v>
      </c>
      <c r="AN3700">
        <v>13977.705078125</v>
      </c>
      <c r="AO3700" s="5" t="s">
        <v>3932</v>
      </c>
    </row>
    <row r="3701" spans="1:41" ht="15" x14ac:dyDescent="0.25">
      <c r="A3701">
        <v>2024</v>
      </c>
      <c r="B3701" s="5" t="s">
        <v>1808</v>
      </c>
      <c r="C3701" s="5" t="s">
        <v>474</v>
      </c>
      <c r="D3701" s="5" t="s">
        <v>153</v>
      </c>
      <c r="E3701" s="5" t="s">
        <v>31</v>
      </c>
      <c r="F3701" s="5" t="s">
        <v>31</v>
      </c>
      <c r="G3701" s="5" t="s">
        <v>97</v>
      </c>
      <c r="H3701" s="5" t="s">
        <v>319</v>
      </c>
      <c r="I3701">
        <v>509.99999999999989</v>
      </c>
      <c r="J3701">
        <v>4089.6016986113468</v>
      </c>
      <c r="K3701">
        <v>103.2445748456522</v>
      </c>
      <c r="L3701">
        <v>651.3865661411927</v>
      </c>
      <c r="M3701">
        <v>1310.9597814917081</v>
      </c>
      <c r="N3701">
        <v>1171.1121072424351</v>
      </c>
      <c r="O3701">
        <v>1331.0169599999999</v>
      </c>
      <c r="P3701">
        <v>525.19514587488459</v>
      </c>
      <c r="Q3701">
        <v>1.655156795457847</v>
      </c>
      <c r="R3701">
        <v>734.4968460991505</v>
      </c>
      <c r="S3701">
        <v>1085.1433909631969</v>
      </c>
      <c r="T3701">
        <v>2767.003740454049</v>
      </c>
      <c r="U3701">
        <v>59.754628431115549</v>
      </c>
      <c r="V3701">
        <v>1084</v>
      </c>
      <c r="W3701">
        <v>346.498779361309</v>
      </c>
      <c r="X3701">
        <v>2051.5755761349669</v>
      </c>
      <c r="Y3701">
        <v>3883.7521500000012</v>
      </c>
      <c r="Z3701">
        <v>1147.7806423722029</v>
      </c>
      <c r="AA3701">
        <v>10945.69208625391</v>
      </c>
      <c r="AB3701"/>
      <c r="AC3701">
        <v>1000.74263</v>
      </c>
      <c r="AD3701">
        <v>1544.4206094800859</v>
      </c>
      <c r="AE3701">
        <v>2077.5864498475021</v>
      </c>
      <c r="AF3701">
        <v>964.6979487384765</v>
      </c>
      <c r="AG3701">
        <v>4385.1984130636529</v>
      </c>
      <c r="AH3701">
        <v>840.26277008886325</v>
      </c>
      <c r="AI3701">
        <v>587.00134988213506</v>
      </c>
      <c r="AJ3701">
        <v>2636.0612529563009</v>
      </c>
      <c r="AK3701">
        <v>680.65374483729158</v>
      </c>
      <c r="AL3701">
        <v>48516.49609375</v>
      </c>
      <c r="AM3701">
        <v>35868.71484375</v>
      </c>
      <c r="AN3701">
        <v>12647.7802734375</v>
      </c>
      <c r="AO3701" s="5" t="s">
        <v>3933</v>
      </c>
    </row>
    <row r="3702" spans="1:41" ht="15" x14ac:dyDescent="0.25">
      <c r="A3702">
        <v>2024</v>
      </c>
      <c r="B3702" s="5" t="s">
        <v>803</v>
      </c>
      <c r="C3702" s="5" t="s">
        <v>474</v>
      </c>
      <c r="D3702" s="5" t="s">
        <v>153</v>
      </c>
      <c r="E3702" s="5" t="s">
        <v>31</v>
      </c>
      <c r="F3702" s="5" t="s">
        <v>31</v>
      </c>
      <c r="G3702" s="5" t="s">
        <v>97</v>
      </c>
      <c r="H3702" s="5" t="s">
        <v>319</v>
      </c>
      <c r="I3702">
        <v>534.18053877212606</v>
      </c>
      <c r="J3702">
        <v>4820.4547839780507</v>
      </c>
      <c r="K3702">
        <v>131.48434985565481</v>
      </c>
      <c r="L3702">
        <v>422.06157486437507</v>
      </c>
      <c r="M3702">
        <v>1263.5542344142079</v>
      </c>
      <c r="N3702">
        <v>1239.805182073668</v>
      </c>
      <c r="O3702">
        <v>1488</v>
      </c>
      <c r="P3702">
        <v>288.98140000000001</v>
      </c>
      <c r="Q3702">
        <v>1.625122885839283</v>
      </c>
      <c r="R3702">
        <v>687.96307624279314</v>
      </c>
      <c r="S3702">
        <v>1364.2238992128609</v>
      </c>
      <c r="T3702">
        <v>2393.1133194380568</v>
      </c>
      <c r="U3702">
        <v>33.402138261185399</v>
      </c>
      <c r="V3702">
        <v>25</v>
      </c>
      <c r="W3702">
        <v>346.97760846098521</v>
      </c>
      <c r="X3702">
        <v>2182.5027685336322</v>
      </c>
      <c r="Y3702">
        <v>3910.7379000000001</v>
      </c>
      <c r="Z3702">
        <v>1244.230476197532</v>
      </c>
      <c r="AA3702">
        <v>8700.2923153903794</v>
      </c>
      <c r="AB3702">
        <v>144</v>
      </c>
      <c r="AC3702">
        <v>1229.0081600000001</v>
      </c>
      <c r="AD3702">
        <v>1522.3178863233879</v>
      </c>
      <c r="AE3702">
        <v>2105.5408288011299</v>
      </c>
      <c r="AF3702">
        <v>1074.4732958539109</v>
      </c>
      <c r="AG3702">
        <v>5278.5734174916352</v>
      </c>
      <c r="AH3702">
        <v>840.26277008886336</v>
      </c>
      <c r="AI3702">
        <v>1152.1317246522281</v>
      </c>
      <c r="AJ3702">
        <v>1727.025927597339</v>
      </c>
      <c r="AK3702">
        <v>689.21140058956803</v>
      </c>
      <c r="AL3702">
        <v>46841.13671875</v>
      </c>
      <c r="AM3702">
        <v>33323.35546875</v>
      </c>
      <c r="AN3702">
        <v>13517.7802734375</v>
      </c>
      <c r="AO3702" s="5" t="s">
        <v>1568</v>
      </c>
    </row>
    <row r="3703" spans="1:41" ht="15" x14ac:dyDescent="0.25">
      <c r="A3703">
        <v>2025</v>
      </c>
      <c r="B3703" s="5" t="s">
        <v>803</v>
      </c>
      <c r="C3703" s="5" t="s">
        <v>363</v>
      </c>
      <c r="D3703" s="5" t="s">
        <v>91</v>
      </c>
      <c r="E3703" s="5" t="s">
        <v>92</v>
      </c>
      <c r="F3703" s="5" t="s">
        <v>93</v>
      </c>
      <c r="G3703" s="5" t="s">
        <v>94</v>
      </c>
      <c r="H3703" s="5" t="s">
        <v>319</v>
      </c>
      <c r="I3703">
        <v>9677</v>
      </c>
      <c r="J3703">
        <v>24835</v>
      </c>
      <c r="K3703">
        <v>1117</v>
      </c>
      <c r="L3703">
        <v>2050</v>
      </c>
      <c r="M3703">
        <v>11606</v>
      </c>
      <c r="N3703">
        <v>10983</v>
      </c>
      <c r="O3703">
        <v>8785.643</v>
      </c>
      <c r="P3703">
        <v>10988</v>
      </c>
      <c r="Q3703">
        <v>2917.6351541676881</v>
      </c>
      <c r="R3703">
        <v>5954.8042883541984</v>
      </c>
      <c r="S3703">
        <v>21177.60811005775</v>
      </c>
      <c r="T3703">
        <v>10900</v>
      </c>
      <c r="U3703">
        <v>1703</v>
      </c>
      <c r="V3703">
        <v>5485</v>
      </c>
      <c r="W3703">
        <v>4522</v>
      </c>
      <c r="X3703">
        <v>13198.969189830421</v>
      </c>
      <c r="Y3703">
        <v>50979.5</v>
      </c>
      <c r="Z3703">
        <v>13468.99124296282</v>
      </c>
      <c r="AA3703">
        <v>208789.73554988211</v>
      </c>
      <c r="AB3703">
        <v>1009</v>
      </c>
      <c r="AC3703">
        <v>9392.3793100000021</v>
      </c>
      <c r="AD3703">
        <v>14904.2674424078</v>
      </c>
      <c r="AE3703">
        <v>16017.43286284</v>
      </c>
      <c r="AF3703">
        <v>34394.913130328692</v>
      </c>
      <c r="AG3703">
        <v>161322</v>
      </c>
      <c r="AH3703">
        <v>30854.94852788444</v>
      </c>
      <c r="AI3703">
        <v>3938.328</v>
      </c>
      <c r="AJ3703">
        <v>40496.297210412013</v>
      </c>
      <c r="AK3703">
        <v>1750.9</v>
      </c>
      <c r="AL3703">
        <v>733219.3125</v>
      </c>
      <c r="AM3703">
        <v>609454.6875</v>
      </c>
      <c r="AN3703">
        <v>123764.65625</v>
      </c>
      <c r="AO3703" s="5" t="s">
        <v>1569</v>
      </c>
    </row>
    <row r="3704" spans="1:41" ht="15" x14ac:dyDescent="0.25">
      <c r="A3704">
        <v>2025</v>
      </c>
      <c r="B3704" s="5" t="s">
        <v>1808</v>
      </c>
      <c r="C3704" s="5" t="s">
        <v>363</v>
      </c>
      <c r="D3704" s="5" t="s">
        <v>91</v>
      </c>
      <c r="E3704" s="5" t="s">
        <v>92</v>
      </c>
      <c r="F3704" s="5" t="s">
        <v>93</v>
      </c>
      <c r="G3704" s="5" t="s">
        <v>94</v>
      </c>
      <c r="H3704" s="5" t="s">
        <v>319</v>
      </c>
      <c r="I3704">
        <v>7477.0135962783979</v>
      </c>
      <c r="J3704">
        <v>10789.746771213451</v>
      </c>
      <c r="K3704">
        <v>990.05973136927753</v>
      </c>
      <c r="L3704">
        <v>3079.4982894465238</v>
      </c>
      <c r="M3704">
        <v>19778.657376846822</v>
      </c>
      <c r="N3704">
        <v>8344.5314345633633</v>
      </c>
      <c r="O3704">
        <v>9596.9318048757668</v>
      </c>
      <c r="P3704">
        <v>12573.191366668729</v>
      </c>
      <c r="Q3704">
        <v>2798.896902391019</v>
      </c>
      <c r="R3704">
        <v>6350.621505543113</v>
      </c>
      <c r="S3704">
        <v>17223.698553775674</v>
      </c>
      <c r="T3704">
        <v>11086.606366895556</v>
      </c>
      <c r="U3704">
        <v>1608.8470634750761</v>
      </c>
      <c r="V3704">
        <v>2843.327791026144</v>
      </c>
      <c r="W3704">
        <v>2776.2924967146823</v>
      </c>
      <c r="X3704">
        <v>13610.073575186258</v>
      </c>
      <c r="Y3704">
        <v>51385.342789290822</v>
      </c>
      <c r="Z3704">
        <v>13937.760270704508</v>
      </c>
      <c r="AA3704">
        <v>167290.88393221833</v>
      </c>
      <c r="AB3704">
        <v>0</v>
      </c>
      <c r="AC3704">
        <v>10129.780671821462</v>
      </c>
      <c r="AD3704">
        <v>16853.086867773829</v>
      </c>
      <c r="AE3704">
        <v>21181.601539632917</v>
      </c>
      <c r="AF3704">
        <v>32050.131533575368</v>
      </c>
      <c r="AG3704">
        <v>166427.10227661254</v>
      </c>
      <c r="AH3704">
        <v>28947.732857571202</v>
      </c>
      <c r="AI3704">
        <v>3887.3540282528083</v>
      </c>
      <c r="AJ3704">
        <v>55615.175378503125</v>
      </c>
      <c r="AK3704">
        <v>1784.0670096830347</v>
      </c>
      <c r="AL3704">
        <v>700418.0625</v>
      </c>
      <c r="AM3704">
        <v>573883.4375</v>
      </c>
      <c r="AN3704">
        <v>126534.5625</v>
      </c>
      <c r="AO3704" s="5" t="s">
        <v>3934</v>
      </c>
    </row>
    <row r="3705" spans="1:41" ht="15" x14ac:dyDescent="0.25">
      <c r="A3705">
        <v>2025</v>
      </c>
      <c r="B3705" s="5" t="s">
        <v>803</v>
      </c>
      <c r="C3705" s="5" t="s">
        <v>363</v>
      </c>
      <c r="D3705" s="5" t="s">
        <v>91</v>
      </c>
      <c r="E3705" s="5" t="s">
        <v>92</v>
      </c>
      <c r="F3705" s="5" t="s">
        <v>93</v>
      </c>
      <c r="G3705" s="5" t="s">
        <v>97</v>
      </c>
      <c r="H3705" s="5" t="s">
        <v>319</v>
      </c>
      <c r="I3705">
        <v>11064.584791890011</v>
      </c>
      <c r="J3705">
        <v>29709.222102462281</v>
      </c>
      <c r="K3705">
        <v>1275.6966137112979</v>
      </c>
      <c r="L3705">
        <v>2866.054594838693</v>
      </c>
      <c r="M3705">
        <v>13598.278775912289</v>
      </c>
      <c r="N3705">
        <v>12872.44547031094</v>
      </c>
      <c r="O3705">
        <v>8785.643</v>
      </c>
      <c r="P3705">
        <v>13300.05322</v>
      </c>
      <c r="Q3705">
        <v>3393.2096842970209</v>
      </c>
      <c r="R3705">
        <v>6924.320765973057</v>
      </c>
      <c r="S3705">
        <v>24305.845812109459</v>
      </c>
      <c r="T3705">
        <v>11686.27533796641</v>
      </c>
      <c r="U3705">
        <v>1871.628473649193</v>
      </c>
      <c r="V3705">
        <v>6492</v>
      </c>
      <c r="W3705">
        <v>4159.0609829219366</v>
      </c>
      <c r="X3705">
        <v>15701.98999224117</v>
      </c>
      <c r="Y3705">
        <v>60127.833639999997</v>
      </c>
      <c r="Z3705">
        <v>15827.49997768024</v>
      </c>
      <c r="AA3705">
        <v>269791.57910120703</v>
      </c>
      <c r="AB3705">
        <v>1009</v>
      </c>
      <c r="AC3705">
        <v>11116.19074</v>
      </c>
      <c r="AD3705">
        <v>17514.10245628453</v>
      </c>
      <c r="AE3705">
        <v>18766.975473320461</v>
      </c>
      <c r="AF3705">
        <v>40903.609467326227</v>
      </c>
      <c r="AG3705">
        <v>195523</v>
      </c>
      <c r="AH3705">
        <v>37695.948581267228</v>
      </c>
      <c r="AI3705">
        <v>4614.3789466638918</v>
      </c>
      <c r="AJ3705">
        <v>48396.823852883812</v>
      </c>
      <c r="AK3705">
        <v>2051.4584101968671</v>
      </c>
      <c r="AL3705">
        <v>891344.75</v>
      </c>
      <c r="AM3705">
        <v>748947.0625</v>
      </c>
      <c r="AN3705">
        <v>142397.671875</v>
      </c>
      <c r="AO3705" s="5" t="s">
        <v>1570</v>
      </c>
    </row>
    <row r="3706" spans="1:41" ht="15" x14ac:dyDescent="0.25">
      <c r="A3706">
        <v>2025</v>
      </c>
      <c r="B3706" s="5" t="s">
        <v>1808</v>
      </c>
      <c r="C3706" s="5" t="s">
        <v>363</v>
      </c>
      <c r="D3706" s="5" t="s">
        <v>91</v>
      </c>
      <c r="E3706" s="5" t="s">
        <v>92</v>
      </c>
      <c r="F3706" s="5" t="s">
        <v>93</v>
      </c>
      <c r="G3706" s="5" t="s">
        <v>97</v>
      </c>
      <c r="H3706" s="5" t="s">
        <v>319</v>
      </c>
      <c r="I3706">
        <v>8837.7095449619883</v>
      </c>
      <c r="J3706">
        <v>12515.5</v>
      </c>
      <c r="K3706">
        <v>1209.8190696298129</v>
      </c>
      <c r="L3706">
        <v>3676.3631999999998</v>
      </c>
      <c r="M3706">
        <v>23546.339474822511</v>
      </c>
      <c r="N3706">
        <v>9773.3228888046724</v>
      </c>
      <c r="O3706">
        <v>9305.5542415999989</v>
      </c>
      <c r="P3706">
        <v>14861.30952164508</v>
      </c>
      <c r="Q3706">
        <v>3187.9466872770622</v>
      </c>
      <c r="R3706">
        <v>7740.1395568155158</v>
      </c>
      <c r="S3706">
        <v>24307.753652297572</v>
      </c>
      <c r="T3706">
        <v>12291.44223548803</v>
      </c>
      <c r="U3706">
        <v>1882.987851121314</v>
      </c>
      <c r="V3706">
        <v>3333</v>
      </c>
      <c r="W3706">
        <v>3239.3298742704001</v>
      </c>
      <c r="X3706">
        <v>15770.412949621779</v>
      </c>
      <c r="Y3706">
        <v>62341.403539999999</v>
      </c>
      <c r="Z3706">
        <v>15836.160298328119</v>
      </c>
      <c r="AA3706">
        <v>198294.62229183249</v>
      </c>
      <c r="AB3706">
        <v>1000</v>
      </c>
      <c r="AC3706">
        <v>11800.4899</v>
      </c>
      <c r="AD3706">
        <v>19634.446878871699</v>
      </c>
      <c r="AE3706">
        <v>24629.62637990632</v>
      </c>
      <c r="AF3706">
        <v>37882.73884008325</v>
      </c>
      <c r="AG3706">
        <v>209594.99068222899</v>
      </c>
      <c r="AH3706">
        <v>35063.685241512387</v>
      </c>
      <c r="AI3706">
        <v>4504.695881499998</v>
      </c>
      <c r="AJ3706">
        <v>65974.648618274587</v>
      </c>
      <c r="AK3706">
        <v>2357.6761313994948</v>
      </c>
      <c r="AL3706">
        <v>844394.0625</v>
      </c>
      <c r="AM3706">
        <v>692162.9375</v>
      </c>
      <c r="AN3706">
        <v>152231.15625</v>
      </c>
      <c r="AO3706" s="5" t="s">
        <v>3935</v>
      </c>
    </row>
    <row r="3707" spans="1:41" ht="15" x14ac:dyDescent="0.25">
      <c r="A3707">
        <v>2025</v>
      </c>
      <c r="B3707" s="5" t="s">
        <v>1808</v>
      </c>
      <c r="C3707" s="5" t="s">
        <v>363</v>
      </c>
      <c r="D3707" s="5" t="s">
        <v>91</v>
      </c>
      <c r="E3707" s="5" t="s">
        <v>29</v>
      </c>
      <c r="F3707" s="5" t="s">
        <v>29</v>
      </c>
      <c r="G3707" s="5" t="s">
        <v>94</v>
      </c>
      <c r="H3707" s="5" t="s">
        <v>319</v>
      </c>
      <c r="I3707">
        <v>0</v>
      </c>
      <c r="J3707">
        <v>926.76902872873325</v>
      </c>
      <c r="K3707">
        <v>82.504977614106465</v>
      </c>
      <c r="L3707">
        <v>134.070588622923</v>
      </c>
      <c r="M3707">
        <v>184.99162949412934</v>
      </c>
      <c r="N3707">
        <v>56.722172109698192</v>
      </c>
      <c r="O3707">
        <v>0</v>
      </c>
      <c r="P3707">
        <v>0</v>
      </c>
      <c r="Q3707">
        <v>5.5857086014821045</v>
      </c>
      <c r="R3707">
        <v>27.751580532724883</v>
      </c>
      <c r="S3707">
        <v>0</v>
      </c>
      <c r="T3707">
        <v>206.26244403526616</v>
      </c>
      <c r="U3707"/>
      <c r="V3707">
        <v>0</v>
      </c>
      <c r="W3707">
        <v>0</v>
      </c>
      <c r="X3707">
        <v>52.957801101510825</v>
      </c>
      <c r="Y3707">
        <v>1392.2714972380465</v>
      </c>
      <c r="Z3707">
        <v>357.53532049073038</v>
      </c>
      <c r="AA3707">
        <v>2626.1811248423905</v>
      </c>
      <c r="AB3707"/>
      <c r="AC3707">
        <v>11.045353878088504</v>
      </c>
      <c r="AD3707">
        <v>53.543513150281719</v>
      </c>
      <c r="AE3707"/>
      <c r="AF3707">
        <v>1065.2007042087405</v>
      </c>
      <c r="AG3707">
        <v>13605.733699123384</v>
      </c>
      <c r="AH3707">
        <v>1954.7658676813567</v>
      </c>
      <c r="AI3707">
        <v>100.03728535710408</v>
      </c>
      <c r="AJ3707">
        <v>1148.8818132764325</v>
      </c>
      <c r="AK3707"/>
      <c r="AL3707">
        <v>23992.810546875</v>
      </c>
      <c r="AM3707">
        <v>21357.748046875</v>
      </c>
      <c r="AN3707">
        <v>2635.0634765625</v>
      </c>
      <c r="AO3707" s="5" t="s">
        <v>3936</v>
      </c>
    </row>
    <row r="3708" spans="1:41" ht="15" x14ac:dyDescent="0.25">
      <c r="A3708">
        <v>2025</v>
      </c>
      <c r="B3708" s="5" t="s">
        <v>803</v>
      </c>
      <c r="C3708" s="5" t="s">
        <v>363</v>
      </c>
      <c r="D3708" s="5" t="s">
        <v>91</v>
      </c>
      <c r="E3708" s="5" t="s">
        <v>29</v>
      </c>
      <c r="F3708" s="5" t="s">
        <v>29</v>
      </c>
      <c r="G3708" s="5" t="s">
        <v>94</v>
      </c>
      <c r="H3708" s="5" t="s">
        <v>319</v>
      </c>
      <c r="I3708">
        <v>1000</v>
      </c>
      <c r="J3708">
        <v>0</v>
      </c>
      <c r="K3708">
        <v>80</v>
      </c>
      <c r="L3708">
        <v>110</v>
      </c>
      <c r="M3708">
        <v>180</v>
      </c>
      <c r="N3708">
        <v>56</v>
      </c>
      <c r="O3708">
        <v>0</v>
      </c>
      <c r="P3708">
        <v>0</v>
      </c>
      <c r="Q3708">
        <v>5.5945967264150953</v>
      </c>
      <c r="R3708">
        <v>26.908999999999999</v>
      </c>
      <c r="S3708">
        <v>0</v>
      </c>
      <c r="T3708">
        <v>200</v>
      </c>
      <c r="U3708">
        <v>0</v>
      </c>
      <c r="V3708">
        <v>780</v>
      </c>
      <c r="W3708">
        <v>0</v>
      </c>
      <c r="X3708">
        <v>99.044971221764541</v>
      </c>
      <c r="Y3708">
        <v>1450</v>
      </c>
      <c r="Z3708">
        <v>358.10424</v>
      </c>
      <c r="AA3708">
        <v>3015.7427208813078</v>
      </c>
      <c r="AB3708">
        <v>0</v>
      </c>
      <c r="AC3708">
        <v>10.870649999999999</v>
      </c>
      <c r="AD3708">
        <v>53.799591549600002</v>
      </c>
      <c r="AE3708"/>
      <c r="AF3708">
        <v>457.58403213882582</v>
      </c>
      <c r="AG3708">
        <v>9777</v>
      </c>
      <c r="AH3708">
        <v>1000</v>
      </c>
      <c r="AI3708">
        <v>97</v>
      </c>
      <c r="AJ3708">
        <v>1363</v>
      </c>
      <c r="AK3708"/>
      <c r="AL3708">
        <v>20120.650390625</v>
      </c>
      <c r="AM3708">
        <v>18410.8046875</v>
      </c>
      <c r="AN3708">
        <v>1709.8446044921875</v>
      </c>
      <c r="AO3708" s="5" t="s">
        <v>1571</v>
      </c>
    </row>
    <row r="3709" spans="1:41" ht="15" x14ac:dyDescent="0.25">
      <c r="A3709">
        <v>2025</v>
      </c>
      <c r="B3709" s="5" t="s">
        <v>1808</v>
      </c>
      <c r="C3709" s="5" t="s">
        <v>363</v>
      </c>
      <c r="D3709" s="5" t="s">
        <v>91</v>
      </c>
      <c r="E3709" s="5" t="s">
        <v>29</v>
      </c>
      <c r="F3709" s="5" t="s">
        <v>29</v>
      </c>
      <c r="G3709" s="5" t="s">
        <v>97</v>
      </c>
      <c r="H3709" s="5" t="s">
        <v>319</v>
      </c>
      <c r="I3709">
        <v>0</v>
      </c>
      <c r="J3709">
        <v>1075</v>
      </c>
      <c r="K3709">
        <v>101.0315639400942</v>
      </c>
      <c r="L3709">
        <v>160.05600000000001</v>
      </c>
      <c r="M3709">
        <v>219.73437499999989</v>
      </c>
      <c r="N3709">
        <v>66.43441963514384</v>
      </c>
      <c r="O3709">
        <v>0</v>
      </c>
      <c r="P3709">
        <v>0</v>
      </c>
      <c r="Q3709">
        <v>6.3621283145434564</v>
      </c>
      <c r="R3709">
        <v>33.823635380884703</v>
      </c>
      <c r="S3709">
        <v>0</v>
      </c>
      <c r="T3709">
        <v>228.677995078847</v>
      </c>
      <c r="U3709"/>
      <c r="V3709">
        <v>0</v>
      </c>
      <c r="W3709">
        <v>0</v>
      </c>
      <c r="X3709">
        <v>61.367909066541444</v>
      </c>
      <c r="Y3709">
        <v>1677.1859999999999</v>
      </c>
      <c r="Z3709">
        <v>406.23360838729138</v>
      </c>
      <c r="AA3709">
        <v>3112.8868589848448</v>
      </c>
      <c r="AB3709">
        <v>139</v>
      </c>
      <c r="AC3709">
        <v>12.86707</v>
      </c>
      <c r="AD3709">
        <v>62.380101218587207</v>
      </c>
      <c r="AE3709">
        <v>0</v>
      </c>
      <c r="AF3709">
        <v>1259.0500618551109</v>
      </c>
      <c r="AG3709">
        <v>17134.79108200152</v>
      </c>
      <c r="AH3709">
        <v>2367.7603853285582</v>
      </c>
      <c r="AI3709">
        <v>115.9239791563642</v>
      </c>
      <c r="AJ3709">
        <v>1362.8847417810459</v>
      </c>
      <c r="AK3709"/>
      <c r="AL3709">
        <v>29603.451171875</v>
      </c>
      <c r="AM3709">
        <v>26307.576171875</v>
      </c>
      <c r="AN3709">
        <v>3295.87646484375</v>
      </c>
      <c r="AO3709" s="5" t="s">
        <v>3937</v>
      </c>
    </row>
    <row r="3710" spans="1:41" ht="15" x14ac:dyDescent="0.25">
      <c r="A3710">
        <v>2025</v>
      </c>
      <c r="B3710" s="5" t="s">
        <v>803</v>
      </c>
      <c r="C3710" s="5" t="s">
        <v>363</v>
      </c>
      <c r="D3710" s="5" t="s">
        <v>91</v>
      </c>
      <c r="E3710" s="5" t="s">
        <v>29</v>
      </c>
      <c r="F3710" s="5" t="s">
        <v>29</v>
      </c>
      <c r="G3710" s="5" t="s">
        <v>97</v>
      </c>
      <c r="H3710" s="5" t="s">
        <v>319</v>
      </c>
      <c r="I3710">
        <v>1143.3899753942351</v>
      </c>
      <c r="J3710">
        <v>0</v>
      </c>
      <c r="K3710">
        <v>91.365916828024965</v>
      </c>
      <c r="L3710">
        <v>130.81576988890299</v>
      </c>
      <c r="M3710">
        <v>210.89868858040779</v>
      </c>
      <c r="N3710">
        <v>65.63388385117112</v>
      </c>
      <c r="O3710">
        <v>0</v>
      </c>
      <c r="P3710">
        <v>0</v>
      </c>
      <c r="Q3710">
        <v>6.5065159928207539</v>
      </c>
      <c r="R3710">
        <v>31.290121130591569</v>
      </c>
      <c r="S3710">
        <v>0</v>
      </c>
      <c r="T3710">
        <v>214.42707042140199</v>
      </c>
      <c r="U3710">
        <v>0</v>
      </c>
      <c r="V3710">
        <v>923</v>
      </c>
      <c r="W3710">
        <v>0</v>
      </c>
      <c r="X3710">
        <v>118.3679090665414</v>
      </c>
      <c r="Y3710">
        <v>1707.8679999999999</v>
      </c>
      <c r="Z3710">
        <v>420.81064189335802</v>
      </c>
      <c r="AA3710">
        <v>3731.9661501361929</v>
      </c>
      <c r="AB3710">
        <v>0</v>
      </c>
      <c r="AC3710">
        <v>12.865769999999999</v>
      </c>
      <c r="AD3710">
        <v>63.220253001158703</v>
      </c>
      <c r="AE3710"/>
      <c r="AF3710">
        <v>544.17461321008216</v>
      </c>
      <c r="AG3710">
        <v>11850</v>
      </c>
      <c r="AH3710">
        <v>1221.714842505746</v>
      </c>
      <c r="AI3710">
        <v>113.6509599572198</v>
      </c>
      <c r="AJ3710">
        <v>1628.9111710322099</v>
      </c>
      <c r="AK3710"/>
      <c r="AL3710">
        <v>24230.87890625</v>
      </c>
      <c r="AM3710">
        <v>22197.232421875</v>
      </c>
      <c r="AN3710">
        <v>2033.6456298828125</v>
      </c>
      <c r="AO3710" s="5" t="s">
        <v>1572</v>
      </c>
    </row>
    <row r="3711" spans="1:41" ht="15" x14ac:dyDescent="0.25">
      <c r="A3711">
        <v>2025</v>
      </c>
      <c r="B3711" s="5" t="s">
        <v>1808</v>
      </c>
      <c r="C3711" s="5" t="s">
        <v>363</v>
      </c>
      <c r="D3711" s="5" t="s">
        <v>91</v>
      </c>
      <c r="E3711" s="5" t="s">
        <v>154</v>
      </c>
      <c r="F3711" s="5" t="s">
        <v>154</v>
      </c>
      <c r="G3711" s="5" t="s">
        <v>94</v>
      </c>
      <c r="H3711" s="5" t="s">
        <v>319</v>
      </c>
      <c r="I3711">
        <v>3413.643448783655</v>
      </c>
      <c r="J3711">
        <v>4520.4775833852209</v>
      </c>
      <c r="K3711">
        <v>685.82262641725993</v>
      </c>
      <c r="L3711">
        <v>1539.7491447232619</v>
      </c>
      <c r="M3711">
        <v>6892.5947439099755</v>
      </c>
      <c r="N3711">
        <v>6352.0362251826928</v>
      </c>
      <c r="O3711">
        <v>8229.8728222358641</v>
      </c>
      <c r="P3711">
        <v>3254.8213668765002</v>
      </c>
      <c r="Q3711">
        <v>1606.6794795097405</v>
      </c>
      <c r="R3711">
        <v>4812.0905161620476</v>
      </c>
      <c r="S3711">
        <v>4048.1692849129608</v>
      </c>
      <c r="T3711">
        <v>7322.3167632519489</v>
      </c>
      <c r="U3711">
        <v>1340.7058862292299</v>
      </c>
      <c r="V3711">
        <v>1174.6646187808408</v>
      </c>
      <c r="W3711">
        <v>1118.973758891319</v>
      </c>
      <c r="X3711">
        <v>12152.490429917365</v>
      </c>
      <c r="Y3711">
        <v>21745.218162417936</v>
      </c>
      <c r="Z3711">
        <v>8159.5850109215526</v>
      </c>
      <c r="AA3711">
        <v>76825.092168624964</v>
      </c>
      <c r="AB3711"/>
      <c r="AC3711">
        <v>7244.9941295442277</v>
      </c>
      <c r="AD3711">
        <v>9025.1903326035826</v>
      </c>
      <c r="AE3711">
        <v>8133.9426103254236</v>
      </c>
      <c r="AF3711">
        <v>12999.245467501672</v>
      </c>
      <c r="AG3711">
        <v>64169.408345572272</v>
      </c>
      <c r="AH3711">
        <v>11241.191280995054</v>
      </c>
      <c r="AI3711">
        <v>760.07710626995583</v>
      </c>
      <c r="AJ3711">
        <v>28805.418865975909</v>
      </c>
      <c r="AK3711">
        <v>950.76673578055932</v>
      </c>
      <c r="AL3711">
        <v>318525.21875</v>
      </c>
      <c r="AM3711">
        <v>256097.78125</v>
      </c>
      <c r="AN3711">
        <v>62427.46875</v>
      </c>
      <c r="AO3711" s="5" t="s">
        <v>3938</v>
      </c>
    </row>
    <row r="3712" spans="1:41" ht="15" x14ac:dyDescent="0.25">
      <c r="A3712">
        <v>2025</v>
      </c>
      <c r="B3712" s="5" t="s">
        <v>803</v>
      </c>
      <c r="C3712" s="5" t="s">
        <v>363</v>
      </c>
      <c r="D3712" s="5" t="s">
        <v>91</v>
      </c>
      <c r="E3712" s="5" t="s">
        <v>154</v>
      </c>
      <c r="F3712" s="5" t="s">
        <v>154</v>
      </c>
      <c r="G3712" s="5" t="s">
        <v>94</v>
      </c>
      <c r="H3712" s="5" t="s">
        <v>319</v>
      </c>
      <c r="I3712">
        <v>4720</v>
      </c>
      <c r="J3712">
        <v>15520</v>
      </c>
      <c r="K3712">
        <v>827</v>
      </c>
      <c r="L3712">
        <v>1140</v>
      </c>
      <c r="M3712">
        <v>3818</v>
      </c>
      <c r="N3712">
        <v>8932</v>
      </c>
      <c r="O3712">
        <v>7130.8990000000003</v>
      </c>
      <c r="P3712">
        <v>1539</v>
      </c>
      <c r="Q3712">
        <v>1726.4247919418569</v>
      </c>
      <c r="R3712">
        <v>4408.5467943999729</v>
      </c>
      <c r="S3712">
        <v>5612.4563068777488</v>
      </c>
      <c r="T3712">
        <v>7100</v>
      </c>
      <c r="U3712">
        <v>1007</v>
      </c>
      <c r="V3712">
        <v>1502</v>
      </c>
      <c r="W3712">
        <v>1215</v>
      </c>
      <c r="X3712">
        <v>9522.8961028537942</v>
      </c>
      <c r="Y3712">
        <v>20680</v>
      </c>
      <c r="Z3712">
        <v>8160.1195149628174</v>
      </c>
      <c r="AA3712">
        <v>99321.120999999999</v>
      </c>
      <c r="AB3712">
        <v>629</v>
      </c>
      <c r="AC3712">
        <v>7882.3921399999999</v>
      </c>
      <c r="AD3712">
        <v>7432.5253104000021</v>
      </c>
      <c r="AE3712">
        <v>4178.1581028399996</v>
      </c>
      <c r="AF3712">
        <v>13954.03465369629</v>
      </c>
      <c r="AG3712">
        <v>67656</v>
      </c>
      <c r="AH3712">
        <v>11676</v>
      </c>
      <c r="AI3712">
        <v>737</v>
      </c>
      <c r="AJ3712">
        <v>25849</v>
      </c>
      <c r="AK3712">
        <v>921.9</v>
      </c>
      <c r="AL3712">
        <v>344798.46875</v>
      </c>
      <c r="AM3712">
        <v>288175.8125</v>
      </c>
      <c r="AN3712">
        <v>56622.671875</v>
      </c>
      <c r="AO3712" s="5" t="s">
        <v>1573</v>
      </c>
    </row>
    <row r="3713" spans="1:41" ht="15" x14ac:dyDescent="0.25">
      <c r="A3713">
        <v>2025</v>
      </c>
      <c r="B3713" s="5" t="s">
        <v>803</v>
      </c>
      <c r="C3713" s="5" t="s">
        <v>363</v>
      </c>
      <c r="D3713" s="5" t="s">
        <v>91</v>
      </c>
      <c r="E3713" s="5" t="s">
        <v>154</v>
      </c>
      <c r="F3713" s="5" t="s">
        <v>154</v>
      </c>
      <c r="G3713" s="5" t="s">
        <v>97</v>
      </c>
      <c r="H3713" s="5" t="s">
        <v>319</v>
      </c>
      <c r="I3713">
        <v>5396.8006838607898</v>
      </c>
      <c r="J3713">
        <v>18566.020818611421</v>
      </c>
      <c r="K3713">
        <v>944.49516520970803</v>
      </c>
      <c r="L3713">
        <v>1355.7270697577219</v>
      </c>
      <c r="M3713">
        <v>4473.3955166666501</v>
      </c>
      <c r="N3713">
        <v>10468.604474261791</v>
      </c>
      <c r="O3713">
        <v>7130.8990000000003</v>
      </c>
      <c r="P3713">
        <v>1863</v>
      </c>
      <c r="Q3713">
        <v>2007.8320330283791</v>
      </c>
      <c r="R3713">
        <v>5126.3132486029344</v>
      </c>
      <c r="S3713">
        <v>6441.4969298343431</v>
      </c>
      <c r="T3713">
        <v>7612.1609999597704</v>
      </c>
      <c r="U3713">
        <v>1106.711610666317</v>
      </c>
      <c r="V3713">
        <v>1778</v>
      </c>
      <c r="W3713">
        <v>1434.769759866597</v>
      </c>
      <c r="X3713">
        <v>11380.742364282931</v>
      </c>
      <c r="Y3713">
        <v>24328.387599999998</v>
      </c>
      <c r="Z3713">
        <v>9589.0099793792433</v>
      </c>
      <c r="AA3713">
        <v>128797.0983354288</v>
      </c>
      <c r="AB3713">
        <v>629</v>
      </c>
      <c r="AC3713">
        <v>9329.0711300000021</v>
      </c>
      <c r="AD3713">
        <v>8734.0092559586974</v>
      </c>
      <c r="AE3713">
        <v>4895.3781365031145</v>
      </c>
      <c r="AF3713">
        <v>16594.616238906481</v>
      </c>
      <c r="AG3713">
        <v>81999</v>
      </c>
      <c r="AH3713">
        <v>14264.7425010971</v>
      </c>
      <c r="AI3713">
        <v>863.51296379866994</v>
      </c>
      <c r="AJ3713">
        <v>30891.947806318109</v>
      </c>
      <c r="AK3713">
        <v>1080.1527833459891</v>
      </c>
      <c r="AL3713">
        <v>419082.90625</v>
      </c>
      <c r="AM3713">
        <v>354093.5</v>
      </c>
      <c r="AN3713">
        <v>64989.375</v>
      </c>
      <c r="AO3713" s="5" t="s">
        <v>1574</v>
      </c>
    </row>
    <row r="3714" spans="1:41" ht="15" x14ac:dyDescent="0.25">
      <c r="A3714">
        <v>2025</v>
      </c>
      <c r="B3714" s="5" t="s">
        <v>1808</v>
      </c>
      <c r="C3714" s="5" t="s">
        <v>363</v>
      </c>
      <c r="D3714" s="5" t="s">
        <v>91</v>
      </c>
      <c r="E3714" s="5" t="s">
        <v>154</v>
      </c>
      <c r="F3714" s="5" t="s">
        <v>154</v>
      </c>
      <c r="G3714" s="5" t="s">
        <v>97</v>
      </c>
      <c r="H3714" s="5" t="s">
        <v>319</v>
      </c>
      <c r="I3714">
        <v>4034.871530182646</v>
      </c>
      <c r="J3714">
        <v>5243.5</v>
      </c>
      <c r="K3714">
        <v>837.72923438138628</v>
      </c>
      <c r="L3714">
        <v>1838.1815999999999</v>
      </c>
      <c r="M3714">
        <v>8187.0731249999944</v>
      </c>
      <c r="N3714">
        <v>7439.6629118028914</v>
      </c>
      <c r="O3714">
        <v>7980.001265599999</v>
      </c>
      <c r="P3714">
        <v>3847.146389503454</v>
      </c>
      <c r="Q3714">
        <v>1830.0097155574131</v>
      </c>
      <c r="R3714">
        <v>5864.9774864731644</v>
      </c>
      <c r="S3714">
        <v>4741.7700565836503</v>
      </c>
      <c r="T3714">
        <v>8118.0688252990694</v>
      </c>
      <c r="U3714">
        <v>1569.156542601095</v>
      </c>
      <c r="V3714">
        <v>1377</v>
      </c>
      <c r="W3714">
        <v>1305.5991506624759</v>
      </c>
      <c r="X3714">
        <v>14082.39979990234</v>
      </c>
      <c r="Y3714">
        <v>26195.160599999999</v>
      </c>
      <c r="Z3714">
        <v>9270.9656136349677</v>
      </c>
      <c r="AA3714">
        <v>91062.957383171582</v>
      </c>
      <c r="AB3714">
        <v>362</v>
      </c>
      <c r="AC3714">
        <v>8439.9142199999987</v>
      </c>
      <c r="AD3714">
        <v>10514.66841342039</v>
      </c>
      <c r="AE3714">
        <v>9458.0179460493728</v>
      </c>
      <c r="AF3714">
        <v>15364.8986010438</v>
      </c>
      <c r="AG3714">
        <v>80813.679745023095</v>
      </c>
      <c r="AH3714">
        <v>13616.181783761111</v>
      </c>
      <c r="AI3714">
        <v>880.78322307464339</v>
      </c>
      <c r="AJ3714">
        <v>34171.022118534012</v>
      </c>
      <c r="AK3714">
        <v>1256.4550699677411</v>
      </c>
      <c r="AL3714">
        <v>379703.90625</v>
      </c>
      <c r="AM3714">
        <v>307821.15625</v>
      </c>
      <c r="AN3714">
        <v>71882.7265625</v>
      </c>
      <c r="AO3714" s="5" t="s">
        <v>3939</v>
      </c>
    </row>
    <row r="3715" spans="1:41" ht="15" x14ac:dyDescent="0.25">
      <c r="A3715">
        <v>2025</v>
      </c>
      <c r="B3715" s="5" t="s">
        <v>1808</v>
      </c>
      <c r="C3715" s="5" t="s">
        <v>363</v>
      </c>
      <c r="D3715" s="5" t="s">
        <v>91</v>
      </c>
      <c r="E3715" s="5" t="s">
        <v>696</v>
      </c>
      <c r="F3715" s="5" t="s">
        <v>696</v>
      </c>
      <c r="G3715" s="5" t="s">
        <v>97</v>
      </c>
      <c r="H3715" s="5" t="s">
        <v>319</v>
      </c>
      <c r="I3715">
        <v>6437.7095449619883</v>
      </c>
      <c r="J3715"/>
      <c r="K3715"/>
      <c r="L3715"/>
      <c r="M3715">
        <v>23546.339474822511</v>
      </c>
      <c r="N3715"/>
      <c r="O3715"/>
      <c r="P3715"/>
      <c r="Q3715"/>
      <c r="R3715">
        <v>7809.8400647859644</v>
      </c>
      <c r="S3715"/>
      <c r="T3715"/>
      <c r="U3715"/>
      <c r="V3715"/>
      <c r="W3715"/>
      <c r="X3715"/>
      <c r="Y3715"/>
      <c r="Z3715"/>
      <c r="AA3715"/>
      <c r="AB3715">
        <v>1000</v>
      </c>
      <c r="AC3715"/>
      <c r="AD3715"/>
      <c r="AE3715"/>
      <c r="AF3715"/>
      <c r="AG3715"/>
      <c r="AH3715"/>
      <c r="AI3715"/>
      <c r="AJ3715"/>
      <c r="AK3715"/>
      <c r="AL3715">
        <v>38793.890625</v>
      </c>
      <c r="AM3715">
        <v>14247.5498046875</v>
      </c>
      <c r="AN3715">
        <v>24546.33984375</v>
      </c>
      <c r="AO3715" s="5" t="s">
        <v>3940</v>
      </c>
    </row>
    <row r="3716" spans="1:41" ht="15" x14ac:dyDescent="0.25">
      <c r="A3716">
        <v>2025</v>
      </c>
      <c r="B3716" s="5" t="s">
        <v>803</v>
      </c>
      <c r="C3716" s="5" t="s">
        <v>363</v>
      </c>
      <c r="D3716" s="5" t="s">
        <v>91</v>
      </c>
      <c r="E3716" s="5" t="s">
        <v>696</v>
      </c>
      <c r="F3716" s="5" t="s">
        <v>696</v>
      </c>
      <c r="G3716" s="5" t="s">
        <v>97</v>
      </c>
      <c r="H3716" s="5" t="s">
        <v>319</v>
      </c>
      <c r="I3716">
        <v>7864.5847918900126</v>
      </c>
      <c r="J3716">
        <v>26090.222102462281</v>
      </c>
      <c r="K3716">
        <v>1840</v>
      </c>
      <c r="L3716"/>
      <c r="M3716">
        <v>12926.91795059799</v>
      </c>
      <c r="N3716">
        <v>12191.749015029671</v>
      </c>
      <c r="O3716"/>
      <c r="P3716">
        <v>12656.778186887999</v>
      </c>
      <c r="Q3716">
        <v>3317.073265104756</v>
      </c>
      <c r="R3716">
        <v>6901.6255218615024</v>
      </c>
      <c r="S3716">
        <v>15419.53592551381</v>
      </c>
      <c r="T3716">
        <v>11686.27533796641</v>
      </c>
      <c r="U3716">
        <v>1871.628473649193</v>
      </c>
      <c r="V3716">
        <v>4810</v>
      </c>
      <c r="W3716">
        <v>1706.5800548691379</v>
      </c>
      <c r="X3716">
        <v>12561.591993792939</v>
      </c>
      <c r="Y3716">
        <v>57888</v>
      </c>
      <c r="Z3716">
        <v>15827.49997768024</v>
      </c>
      <c r="AA3716">
        <v>244732.21381660941</v>
      </c>
      <c r="AB3716"/>
      <c r="AC3716">
        <v>10964.537909999999</v>
      </c>
      <c r="AD3716">
        <v>12714.814456429551</v>
      </c>
      <c r="AE3716">
        <v>10993.2745425062</v>
      </c>
      <c r="AF3716"/>
      <c r="AG3716"/>
      <c r="AH3716"/>
      <c r="AI3716">
        <v>4546.0383982887925</v>
      </c>
      <c r="AJ3716">
        <v>39971.480264909871</v>
      </c>
      <c r="AK3716">
        <v>2051.4584101968671</v>
      </c>
      <c r="AL3716">
        <v>531533.875</v>
      </c>
      <c r="AM3716">
        <v>456080.65625</v>
      </c>
      <c r="AN3716">
        <v>75453.2109375</v>
      </c>
      <c r="AO3716" s="5" t="s">
        <v>1575</v>
      </c>
    </row>
    <row r="3717" spans="1:41" ht="15" x14ac:dyDescent="0.25">
      <c r="A3717">
        <v>2025</v>
      </c>
      <c r="B3717" s="5" t="s">
        <v>803</v>
      </c>
      <c r="C3717" s="5" t="s">
        <v>363</v>
      </c>
      <c r="D3717" s="5" t="s">
        <v>91</v>
      </c>
      <c r="E3717" s="5" t="s">
        <v>403</v>
      </c>
      <c r="F3717" s="5" t="s">
        <v>403</v>
      </c>
      <c r="G3717" s="5" t="s">
        <v>97</v>
      </c>
      <c r="H3717" s="5" t="s">
        <v>319</v>
      </c>
      <c r="I3717">
        <v>7864.5847918900126</v>
      </c>
      <c r="J3717">
        <v>26090.222102462281</v>
      </c>
      <c r="K3717">
        <v>1164.915439557318</v>
      </c>
      <c r="L3717">
        <v>2531.054594838693</v>
      </c>
      <c r="M3717">
        <v>10212.569812411481</v>
      </c>
      <c r="N3717">
        <v>13048.25051634086</v>
      </c>
      <c r="O3717">
        <v>9403.7759999999998</v>
      </c>
      <c r="P3717">
        <v>12657.05322</v>
      </c>
      <c r="Q3717">
        <v>3317.073265104756</v>
      </c>
      <c r="R3717">
        <v>6901.6255218615024</v>
      </c>
      <c r="S3717">
        <v>19647.16852138612</v>
      </c>
      <c r="T3717">
        <v>11686.27533796641</v>
      </c>
      <c r="U3717">
        <v>1871.628473649193</v>
      </c>
      <c r="V3717">
        <v>6810</v>
      </c>
      <c r="W3717">
        <v>2052.4371440935838</v>
      </c>
      <c r="X3717">
        <v>13786.98728920613</v>
      </c>
      <c r="Y3717">
        <v>57887.583639999997</v>
      </c>
      <c r="Z3717">
        <v>14919.06387400112</v>
      </c>
      <c r="AA3717">
        <v>254620.2305147392</v>
      </c>
      <c r="AB3717">
        <v>1009</v>
      </c>
      <c r="AC3717">
        <v>11280.65880865</v>
      </c>
      <c r="AD3717">
        <v>15078.38077164021</v>
      </c>
      <c r="AE3717">
        <v>19709.43862335493</v>
      </c>
      <c r="AF3717">
        <v>37739.213959980822</v>
      </c>
      <c r="AG3717">
        <v>162429</v>
      </c>
      <c r="AH3717">
        <v>34928.343596281731</v>
      </c>
      <c r="AI3717">
        <v>2901.4129316385802</v>
      </c>
      <c r="AJ3717">
        <v>39971.480264909871</v>
      </c>
      <c r="AK3717">
        <v>2051.4584101968671</v>
      </c>
      <c r="AL3717">
        <v>803570.8125</v>
      </c>
      <c r="AM3717">
        <v>679648.1875</v>
      </c>
      <c r="AN3717">
        <v>123922.7265625</v>
      </c>
      <c r="AO3717" s="5" t="s">
        <v>1576</v>
      </c>
    </row>
    <row r="3718" spans="1:41" ht="15" x14ac:dyDescent="0.25">
      <c r="A3718">
        <v>2025</v>
      </c>
      <c r="B3718" s="5" t="s">
        <v>1808</v>
      </c>
      <c r="C3718" s="5" t="s">
        <v>363</v>
      </c>
      <c r="D3718" s="5" t="s">
        <v>91</v>
      </c>
      <c r="E3718" s="5" t="s">
        <v>403</v>
      </c>
      <c r="F3718" s="5" t="s">
        <v>403</v>
      </c>
      <c r="G3718" s="5" t="s">
        <v>97</v>
      </c>
      <c r="H3718" s="5" t="s">
        <v>319</v>
      </c>
      <c r="I3718">
        <v>6437.7095449619883</v>
      </c>
      <c r="J3718">
        <v>8444.02</v>
      </c>
      <c r="K3718">
        <v>1209.8190696298129</v>
      </c>
      <c r="L3718">
        <v>3341.3631999999998</v>
      </c>
      <c r="M3718">
        <v>20432.00204374126</v>
      </c>
      <c r="N3718">
        <v>9954.507669627792</v>
      </c>
      <c r="O3718">
        <v>9923.6872415999987</v>
      </c>
      <c r="P3718">
        <v>14190.86259064797</v>
      </c>
      <c r="Q3718">
        <v>3148.5582557333678</v>
      </c>
      <c r="R3718">
        <v>7809.8400647859644</v>
      </c>
      <c r="S3718">
        <v>19288.092837826902</v>
      </c>
      <c r="T3718">
        <v>12175.38815298551</v>
      </c>
      <c r="U3718">
        <v>1882.987851121314</v>
      </c>
      <c r="V3718">
        <v>3367</v>
      </c>
      <c r="W3718">
        <v>1591.141159686204</v>
      </c>
      <c r="X3718">
        <v>13251.295939873409</v>
      </c>
      <c r="Y3718">
        <v>60139.941619999998</v>
      </c>
      <c r="Z3718">
        <v>14949.45736981522</v>
      </c>
      <c r="AA3718">
        <v>183809.14564816011</v>
      </c>
      <c r="AB3718">
        <v>1000</v>
      </c>
      <c r="AC3718">
        <v>11957.37425842666</v>
      </c>
      <c r="AD3718">
        <v>17223.43704477455</v>
      </c>
      <c r="AE3718">
        <v>24042.266009181181</v>
      </c>
      <c r="AF3718">
        <v>34226.398697647928</v>
      </c>
      <c r="AG3718">
        <v>148263.48160739639</v>
      </c>
      <c r="AH3718">
        <v>31997.71535163248</v>
      </c>
      <c r="AI3718">
        <v>2757.4705461741801</v>
      </c>
      <c r="AJ3718">
        <v>59892.607567366111</v>
      </c>
      <c r="AK3718">
        <v>2357.6761313994948</v>
      </c>
      <c r="AL3718">
        <v>729065.3125</v>
      </c>
      <c r="AM3718">
        <v>595857.5625</v>
      </c>
      <c r="AN3718">
        <v>133207.71875</v>
      </c>
      <c r="AO3718" s="5" t="s">
        <v>3941</v>
      </c>
    </row>
    <row r="3719" spans="1:41" ht="15" x14ac:dyDescent="0.25">
      <c r="A3719">
        <v>2025</v>
      </c>
      <c r="B3719" s="5" t="s">
        <v>803</v>
      </c>
      <c r="C3719" s="5" t="s">
        <v>363</v>
      </c>
      <c r="D3719" s="5" t="s">
        <v>91</v>
      </c>
      <c r="E3719" s="5" t="s">
        <v>26</v>
      </c>
      <c r="F3719" s="5" t="s">
        <v>26</v>
      </c>
      <c r="G3719" s="5" t="s">
        <v>94</v>
      </c>
      <c r="H3719" s="5" t="s">
        <v>319</v>
      </c>
      <c r="I3719">
        <v>2250</v>
      </c>
      <c r="J3719">
        <v>5500</v>
      </c>
      <c r="K3719">
        <v>100</v>
      </c>
      <c r="L3719">
        <v>300</v>
      </c>
      <c r="M3719">
        <v>4000</v>
      </c>
      <c r="N3719">
        <v>112</v>
      </c>
      <c r="O3719">
        <v>95</v>
      </c>
      <c r="P3719">
        <v>2780</v>
      </c>
      <c r="Q3719">
        <v>269.8091693673407</v>
      </c>
      <c r="R3719">
        <v>269.08999999999997</v>
      </c>
      <c r="S3719">
        <v>6765.1518031799997</v>
      </c>
      <c r="T3719">
        <v>400</v>
      </c>
      <c r="U3719">
        <v>0</v>
      </c>
      <c r="V3719">
        <v>312</v>
      </c>
      <c r="W3719">
        <v>235</v>
      </c>
      <c r="X3719">
        <v>780.21223352581217</v>
      </c>
      <c r="Y3719">
        <v>11878.5</v>
      </c>
      <c r="Z3719">
        <v>2133.6808000000001</v>
      </c>
      <c r="AA3719">
        <v>23231.544464058981</v>
      </c>
      <c r="AB3719">
        <v>115</v>
      </c>
      <c r="AC3719">
        <v>647.33656999999994</v>
      </c>
      <c r="AD3719">
        <v>3454.6110764</v>
      </c>
      <c r="AE3719">
        <v>1468.4359999999999</v>
      </c>
      <c r="AF3719">
        <v>7539.6157482527424</v>
      </c>
      <c r="AG3719">
        <v>36839</v>
      </c>
      <c r="AH3719">
        <v>8616.4202554227722</v>
      </c>
      <c r="AI3719">
        <v>2314</v>
      </c>
      <c r="AJ3719">
        <v>9249</v>
      </c>
      <c r="AK3719">
        <v>98</v>
      </c>
      <c r="AL3719">
        <v>131753.40625</v>
      </c>
      <c r="AM3719">
        <v>104780.015625</v>
      </c>
      <c r="AN3719">
        <v>26973.39453125</v>
      </c>
      <c r="AO3719" s="5" t="s">
        <v>1577</v>
      </c>
    </row>
    <row r="3720" spans="1:41" ht="15" x14ac:dyDescent="0.25">
      <c r="A3720">
        <v>2025</v>
      </c>
      <c r="B3720" s="5" t="s">
        <v>1808</v>
      </c>
      <c r="C3720" s="5" t="s">
        <v>363</v>
      </c>
      <c r="D3720" s="5" t="s">
        <v>91</v>
      </c>
      <c r="E3720" s="5" t="s">
        <v>26</v>
      </c>
      <c r="F3720" s="5" t="s">
        <v>26</v>
      </c>
      <c r="G3720" s="5" t="s">
        <v>94</v>
      </c>
      <c r="H3720" s="5" t="s">
        <v>319</v>
      </c>
      <c r="I3720">
        <v>2423.5837174143771</v>
      </c>
      <c r="J3720">
        <v>4743.3332056423169</v>
      </c>
      <c r="K3720">
        <v>103.13122201763308</v>
      </c>
      <c r="L3720">
        <v>300.11185607131227</v>
      </c>
      <c r="M3720">
        <v>4693.7966072768604</v>
      </c>
      <c r="N3720">
        <v>165.00995522821293</v>
      </c>
      <c r="O3720">
        <v>114.47565643957272</v>
      </c>
      <c r="P3720">
        <v>3731.6526971239068</v>
      </c>
      <c r="Q3720">
        <v>226.10948418799552</v>
      </c>
      <c r="R3720">
        <v>277.51580532724881</v>
      </c>
      <c r="S3720">
        <v>7142.3527808311792</v>
      </c>
      <c r="T3720">
        <v>206.26244403526616</v>
      </c>
      <c r="U3720"/>
      <c r="V3720">
        <v>321.76941269501521</v>
      </c>
      <c r="W3720">
        <v>242.35837174143774</v>
      </c>
      <c r="X3720">
        <v>804.64241076623921</v>
      </c>
      <c r="Y3720">
        <v>11041.744285317885</v>
      </c>
      <c r="Z3720">
        <v>1344.4650192717727</v>
      </c>
      <c r="AA3720">
        <v>19376.292580710829</v>
      </c>
      <c r="AB3720"/>
      <c r="AC3720">
        <v>657.7399946618583</v>
      </c>
      <c r="AD3720">
        <v>3449.1217080341908</v>
      </c>
      <c r="AE3720">
        <v>1745.619690114861</v>
      </c>
      <c r="AF3720">
        <v>4983.0331273330976</v>
      </c>
      <c r="AG3720">
        <v>36734.579691026469</v>
      </c>
      <c r="AH3720">
        <v>7001.2926195764203</v>
      </c>
      <c r="AI3720">
        <v>2386.4564774880296</v>
      </c>
      <c r="AJ3720">
        <v>7796.7203845330605</v>
      </c>
      <c r="AK3720">
        <v>101.06859757728041</v>
      </c>
      <c r="AL3720">
        <v>122114.234375</v>
      </c>
      <c r="AM3720">
        <v>95869.2734375</v>
      </c>
      <c r="AN3720">
        <v>26244.958984375</v>
      </c>
      <c r="AO3720" s="5" t="s">
        <v>3942</v>
      </c>
    </row>
    <row r="3721" spans="1:41" ht="15" x14ac:dyDescent="0.25">
      <c r="A3721">
        <v>2025</v>
      </c>
      <c r="B3721" s="5" t="s">
        <v>1808</v>
      </c>
      <c r="C3721" s="5" t="s">
        <v>363</v>
      </c>
      <c r="D3721" s="5" t="s">
        <v>91</v>
      </c>
      <c r="E3721" s="5" t="s">
        <v>26</v>
      </c>
      <c r="F3721" s="5" t="s">
        <v>26</v>
      </c>
      <c r="G3721" s="5" t="s">
        <v>97</v>
      </c>
      <c r="H3721" s="5" t="s">
        <v>319</v>
      </c>
      <c r="I3721">
        <v>2864.6368869876792</v>
      </c>
      <c r="J3721">
        <v>5502</v>
      </c>
      <c r="K3721">
        <v>126.0112653444</v>
      </c>
      <c r="L3721">
        <v>358.2792</v>
      </c>
      <c r="M3721">
        <v>5575.3250387463158</v>
      </c>
      <c r="N3721">
        <v>193.26376621132749</v>
      </c>
      <c r="O3721">
        <v>111</v>
      </c>
      <c r="P3721">
        <v>4410.7533355657088</v>
      </c>
      <c r="Q3721">
        <v>257.53895417271912</v>
      </c>
      <c r="R3721">
        <v>338.23635380884701</v>
      </c>
      <c r="S3721">
        <v>8366.101357451118</v>
      </c>
      <c r="T3721">
        <v>228.677995078847</v>
      </c>
      <c r="U3721"/>
      <c r="V3721">
        <v>377</v>
      </c>
      <c r="W3721">
        <v>282.7795395444071</v>
      </c>
      <c r="X3721">
        <v>932.42584223491303</v>
      </c>
      <c r="Y3721">
        <v>13368.195540000001</v>
      </c>
      <c r="Z3721">
        <v>1527.588590071681</v>
      </c>
      <c r="AA3721">
        <v>22967.268319682309</v>
      </c>
      <c r="AB3721">
        <v>136</v>
      </c>
      <c r="AC3721">
        <v>766.22133999999994</v>
      </c>
      <c r="AD3721">
        <v>4018.3497234952579</v>
      </c>
      <c r="AE3721">
        <v>2029.7785645948841</v>
      </c>
      <c r="AF3721">
        <v>5889.8648324263104</v>
      </c>
      <c r="AG3721">
        <v>46262.800846339451</v>
      </c>
      <c r="AH3721">
        <v>8480.4955850745955</v>
      </c>
      <c r="AI3721">
        <v>2765.444203792028</v>
      </c>
      <c r="AJ3721">
        <v>9249.0203302196624</v>
      </c>
      <c r="AK3721">
        <v>133.56394061919789</v>
      </c>
      <c r="AL3721">
        <v>147518.625</v>
      </c>
      <c r="AM3721">
        <v>116362.453125</v>
      </c>
      <c r="AN3721">
        <v>31156.173828125</v>
      </c>
      <c r="AO3721" s="5" t="s">
        <v>3943</v>
      </c>
    </row>
    <row r="3722" spans="1:41" ht="15" x14ac:dyDescent="0.25">
      <c r="A3722">
        <v>2025</v>
      </c>
      <c r="B3722" s="5" t="s">
        <v>803</v>
      </c>
      <c r="C3722" s="5" t="s">
        <v>363</v>
      </c>
      <c r="D3722" s="5" t="s">
        <v>91</v>
      </c>
      <c r="E3722" s="5" t="s">
        <v>26</v>
      </c>
      <c r="F3722" s="5" t="s">
        <v>26</v>
      </c>
      <c r="G3722" s="5" t="s">
        <v>97</v>
      </c>
      <c r="H3722" s="5" t="s">
        <v>319</v>
      </c>
      <c r="I3722">
        <v>2572.6274446370289</v>
      </c>
      <c r="J3722">
        <v>6579.4532540182217</v>
      </c>
      <c r="K3722">
        <v>114.20739603503119</v>
      </c>
      <c r="L3722">
        <v>356.77028151519011</v>
      </c>
      <c r="M3722">
        <v>4686.637524009062</v>
      </c>
      <c r="N3722">
        <v>131.26776770234221</v>
      </c>
      <c r="O3722">
        <v>95</v>
      </c>
      <c r="P3722">
        <v>3365</v>
      </c>
      <c r="Q3722">
        <v>313.78806397421721</v>
      </c>
      <c r="R3722">
        <v>312.90121130591569</v>
      </c>
      <c r="S3722">
        <v>7764.4621512055637</v>
      </c>
      <c r="T3722">
        <v>428.85414084280387</v>
      </c>
      <c r="U3722">
        <v>0</v>
      </c>
      <c r="V3722">
        <v>369</v>
      </c>
      <c r="W3722">
        <v>277.50690828695491</v>
      </c>
      <c r="X3722">
        <v>932.42584223491303</v>
      </c>
      <c r="Y3722">
        <v>14006.199640000001</v>
      </c>
      <c r="Z3722">
        <v>2507.3023068465582</v>
      </c>
      <c r="AA3722">
        <v>28895.04180283703</v>
      </c>
      <c r="AB3722">
        <v>115</v>
      </c>
      <c r="AC3722">
        <v>766.14416999999992</v>
      </c>
      <c r="AD3722">
        <v>4059.5361410738619</v>
      </c>
      <c r="AE3722">
        <v>1720.5068148014429</v>
      </c>
      <c r="AF3722">
        <v>8966.3694434016361</v>
      </c>
      <c r="AG3722">
        <v>44649</v>
      </c>
      <c r="AH3722">
        <v>10526.808515317151</v>
      </c>
      <c r="AI3722">
        <v>2711.2198076392428</v>
      </c>
      <c r="AJ3722">
        <v>11053.411167187751</v>
      </c>
      <c r="AK3722">
        <v>114.8226193382221</v>
      </c>
      <c r="AL3722">
        <v>158391.265625</v>
      </c>
      <c r="AM3722">
        <v>126564.7890625</v>
      </c>
      <c r="AN3722">
        <v>31826.482421875</v>
      </c>
      <c r="AO3722" s="5" t="s">
        <v>1578</v>
      </c>
    </row>
    <row r="3723" spans="1:41" ht="15" x14ac:dyDescent="0.25">
      <c r="A3723">
        <v>2025</v>
      </c>
      <c r="B3723" s="5" t="s">
        <v>803</v>
      </c>
      <c r="C3723" s="5" t="s">
        <v>363</v>
      </c>
      <c r="D3723" s="5" t="s">
        <v>91</v>
      </c>
      <c r="E3723" s="5" t="s">
        <v>406</v>
      </c>
      <c r="F3723" s="5" t="s">
        <v>406</v>
      </c>
      <c r="G3723" s="5" t="s">
        <v>97</v>
      </c>
      <c r="H3723" s="5" t="s">
        <v>319</v>
      </c>
      <c r="I3723">
        <v>0</v>
      </c>
      <c r="J3723"/>
      <c r="K3723"/>
      <c r="L3723">
        <v>0</v>
      </c>
      <c r="M3723">
        <v>129.26917950597991</v>
      </c>
      <c r="N3723">
        <v>0</v>
      </c>
      <c r="O3723">
        <v>618.13300000000004</v>
      </c>
      <c r="P3723">
        <v>0</v>
      </c>
      <c r="Q3723">
        <v>9</v>
      </c>
      <c r="R3723">
        <v>85.481201270247482</v>
      </c>
      <c r="S3723">
        <v>0</v>
      </c>
      <c r="T3723">
        <v>0</v>
      </c>
      <c r="U3723"/>
      <c r="V3723">
        <v>0</v>
      </c>
      <c r="W3723">
        <v>299.4523907703794</v>
      </c>
      <c r="X3723"/>
      <c r="Y3723">
        <v>0</v>
      </c>
      <c r="Z3723"/>
      <c r="AA3723">
        <v>5210.0643197429326</v>
      </c>
      <c r="AB3723"/>
      <c r="AC3723">
        <v>164.46806864999999</v>
      </c>
      <c r="AD3723"/>
      <c r="AE3723">
        <v>1860.7438199665969</v>
      </c>
      <c r="AF3723">
        <v>297.94442223975562</v>
      </c>
      <c r="AG3723">
        <v>3944</v>
      </c>
      <c r="AH3723">
        <v>339.88</v>
      </c>
      <c r="AI3723"/>
      <c r="AJ3723">
        <v>325.45882539783508</v>
      </c>
      <c r="AK3723"/>
      <c r="AL3723">
        <v>13283.8955078125</v>
      </c>
      <c r="AM3723">
        <v>11897.16015625</v>
      </c>
      <c r="AN3723">
        <v>1386.7344970703125</v>
      </c>
      <c r="AO3723" s="5" t="s">
        <v>1579</v>
      </c>
    </row>
    <row r="3724" spans="1:41" ht="15" x14ac:dyDescent="0.25">
      <c r="A3724">
        <v>2025</v>
      </c>
      <c r="B3724" s="5" t="s">
        <v>1808</v>
      </c>
      <c r="C3724" s="5" t="s">
        <v>363</v>
      </c>
      <c r="D3724" s="5" t="s">
        <v>91</v>
      </c>
      <c r="E3724" s="5" t="s">
        <v>406</v>
      </c>
      <c r="F3724" s="5" t="s">
        <v>406</v>
      </c>
      <c r="G3724" s="5" t="s">
        <v>97</v>
      </c>
      <c r="H3724" s="5" t="s">
        <v>319</v>
      </c>
      <c r="I3724">
        <v>0</v>
      </c>
      <c r="J3724"/>
      <c r="K3724"/>
      <c r="L3724">
        <v>0</v>
      </c>
      <c r="M3724">
        <v>235.46339474822511</v>
      </c>
      <c r="N3724">
        <v>0</v>
      </c>
      <c r="O3724">
        <v>618.13300000000004</v>
      </c>
      <c r="P3724">
        <v>0</v>
      </c>
      <c r="Q3724">
        <v>0</v>
      </c>
      <c r="R3724">
        <v>94.085603157528439</v>
      </c>
      <c r="S3724">
        <v>0</v>
      </c>
      <c r="T3724">
        <v>0</v>
      </c>
      <c r="U3724"/>
      <c r="V3724">
        <v>0</v>
      </c>
      <c r="W3724">
        <v>233.23175094746881</v>
      </c>
      <c r="X3724">
        <v>157.7041294962178</v>
      </c>
      <c r="Y3724">
        <v>0</v>
      </c>
      <c r="Z3724">
        <v>0</v>
      </c>
      <c r="AA3724">
        <v>3249.0288778213039</v>
      </c>
      <c r="AB3724">
        <v>0</v>
      </c>
      <c r="AC3724">
        <v>219.71769176000001</v>
      </c>
      <c r="AD3724"/>
      <c r="AE3724">
        <v>816.67912957556564</v>
      </c>
      <c r="AF3724">
        <v>265.17917188058283</v>
      </c>
      <c r="AG3724">
        <v>4998.8440415013438</v>
      </c>
      <c r="AH3724">
        <v>894.9497254911081</v>
      </c>
      <c r="AI3724">
        <v>0</v>
      </c>
      <c r="AJ3724">
        <v>1240.1734487720159</v>
      </c>
      <c r="AK3724"/>
      <c r="AL3724">
        <v>13023.19140625</v>
      </c>
      <c r="AM3724">
        <v>10883.7080078125</v>
      </c>
      <c r="AN3724">
        <v>2139.48193359375</v>
      </c>
      <c r="AO3724" s="5" t="s">
        <v>3944</v>
      </c>
    </row>
    <row r="3725" spans="1:41" ht="15" x14ac:dyDescent="0.25">
      <c r="A3725">
        <v>2025</v>
      </c>
      <c r="B3725" s="5" t="s">
        <v>1808</v>
      </c>
      <c r="C3725" s="5" t="s">
        <v>363</v>
      </c>
      <c r="D3725" s="5" t="s">
        <v>91</v>
      </c>
      <c r="E3725" s="5" t="s">
        <v>409</v>
      </c>
      <c r="F3725" s="5" t="s">
        <v>410</v>
      </c>
      <c r="G3725" s="5" t="s">
        <v>94</v>
      </c>
      <c r="H3725" s="5" t="s">
        <v>319</v>
      </c>
      <c r="I3725">
        <v>0</v>
      </c>
      <c r="J3725"/>
      <c r="K3725"/>
      <c r="L3725"/>
      <c r="M3725"/>
      <c r="N3725"/>
      <c r="O3725"/>
      <c r="P3725">
        <v>0</v>
      </c>
      <c r="Q3725">
        <v>0</v>
      </c>
      <c r="R3725"/>
      <c r="S3725">
        <v>0</v>
      </c>
      <c r="T3725"/>
      <c r="U3725"/>
      <c r="V3725">
        <v>0</v>
      </c>
      <c r="W3725">
        <v>0</v>
      </c>
      <c r="X3725"/>
      <c r="Y3725">
        <v>0</v>
      </c>
      <c r="Z3725">
        <v>0</v>
      </c>
      <c r="AA3725">
        <v>721.91855412343159</v>
      </c>
      <c r="AB3725"/>
      <c r="AC3725"/>
      <c r="AD3725"/>
      <c r="AE3725"/>
      <c r="AF3725">
        <v>0</v>
      </c>
      <c r="AG3725"/>
      <c r="AH3725">
        <v>357.49024436322026</v>
      </c>
      <c r="AI3725">
        <v>0</v>
      </c>
      <c r="AJ3725">
        <v>0</v>
      </c>
      <c r="AK3725"/>
      <c r="AL3725">
        <v>1079.4088134765625</v>
      </c>
      <c r="AM3725">
        <v>721.9185791015625</v>
      </c>
      <c r="AN3725">
        <v>357.490234375</v>
      </c>
      <c r="AO3725" s="5" t="s">
        <v>3945</v>
      </c>
    </row>
    <row r="3726" spans="1:41" ht="15" x14ac:dyDescent="0.25">
      <c r="A3726">
        <v>2025</v>
      </c>
      <c r="B3726" s="5" t="s">
        <v>803</v>
      </c>
      <c r="C3726" s="5" t="s">
        <v>363</v>
      </c>
      <c r="D3726" s="5" t="s">
        <v>91</v>
      </c>
      <c r="E3726" s="5" t="s">
        <v>409</v>
      </c>
      <c r="F3726" s="5" t="s">
        <v>410</v>
      </c>
      <c r="G3726" s="5" t="s">
        <v>94</v>
      </c>
      <c r="H3726" s="5" t="s">
        <v>319</v>
      </c>
      <c r="I3726">
        <v>0</v>
      </c>
      <c r="J3726"/>
      <c r="K3726"/>
      <c r="L3726"/>
      <c r="M3726"/>
      <c r="N3726">
        <v>0</v>
      </c>
      <c r="O3726"/>
      <c r="P3726">
        <v>0</v>
      </c>
      <c r="Q3726">
        <v>0</v>
      </c>
      <c r="R3726"/>
      <c r="S3726">
        <v>0</v>
      </c>
      <c r="T3726"/>
      <c r="U3726"/>
      <c r="V3726">
        <v>0</v>
      </c>
      <c r="W3726"/>
      <c r="X3726">
        <v>0</v>
      </c>
      <c r="Y3726">
        <v>0</v>
      </c>
      <c r="Z3726"/>
      <c r="AA3726"/>
      <c r="AB3726">
        <v>0</v>
      </c>
      <c r="AC3726">
        <v>0</v>
      </c>
      <c r="AD3726"/>
      <c r="AE3726"/>
      <c r="AF3726">
        <v>0</v>
      </c>
      <c r="AG3726"/>
      <c r="AH3726">
        <v>341.74947246166101</v>
      </c>
      <c r="AI3726"/>
      <c r="AJ3726"/>
      <c r="AK3726"/>
      <c r="AL3726">
        <v>341.74948120117187</v>
      </c>
      <c r="AM3726">
        <v>0</v>
      </c>
      <c r="AN3726">
        <v>341.74948120117187</v>
      </c>
      <c r="AO3726" s="5" t="s">
        <v>1580</v>
      </c>
    </row>
    <row r="3727" spans="1:41" ht="15" x14ac:dyDescent="0.25">
      <c r="A3727">
        <v>2025</v>
      </c>
      <c r="B3727" s="5" t="s">
        <v>803</v>
      </c>
      <c r="C3727" s="5" t="s">
        <v>363</v>
      </c>
      <c r="D3727" s="5" t="s">
        <v>91</v>
      </c>
      <c r="E3727" s="5" t="s">
        <v>409</v>
      </c>
      <c r="F3727" s="5" t="s">
        <v>411</v>
      </c>
      <c r="G3727" s="5" t="s">
        <v>94</v>
      </c>
      <c r="H3727" s="5" t="s">
        <v>319</v>
      </c>
      <c r="I3727">
        <v>1000</v>
      </c>
      <c r="J3727"/>
      <c r="K3727">
        <v>80</v>
      </c>
      <c r="L3727">
        <v>50</v>
      </c>
      <c r="M3727">
        <v>150</v>
      </c>
      <c r="N3727">
        <v>165</v>
      </c>
      <c r="O3727"/>
      <c r="P3727">
        <v>0</v>
      </c>
      <c r="Q3727">
        <v>0</v>
      </c>
      <c r="R3727">
        <v>629.6792421954699</v>
      </c>
      <c r="S3727">
        <v>450</v>
      </c>
      <c r="T3727"/>
      <c r="U3727">
        <v>0</v>
      </c>
      <c r="V3727">
        <v>780</v>
      </c>
      <c r="W3727"/>
      <c r="X3727">
        <v>0</v>
      </c>
      <c r="Y3727">
        <v>1450</v>
      </c>
      <c r="Z3727">
        <v>59.684040000000003</v>
      </c>
      <c r="AA3727"/>
      <c r="AB3727">
        <v>0</v>
      </c>
      <c r="AC3727">
        <v>0</v>
      </c>
      <c r="AD3727"/>
      <c r="AE3727"/>
      <c r="AF3727">
        <v>1557.4665081325311</v>
      </c>
      <c r="AG3727">
        <v>4716</v>
      </c>
      <c r="AH3727">
        <v>500</v>
      </c>
      <c r="AI3727">
        <v>195</v>
      </c>
      <c r="AJ3727"/>
      <c r="AK3727"/>
      <c r="AL3727">
        <v>11782.830078125</v>
      </c>
      <c r="AM3727">
        <v>10407.830078125</v>
      </c>
      <c r="AN3727">
        <v>1375</v>
      </c>
      <c r="AO3727" s="5" t="s">
        <v>1581</v>
      </c>
    </row>
    <row r="3728" spans="1:41" ht="15" x14ac:dyDescent="0.25">
      <c r="A3728">
        <v>2025</v>
      </c>
      <c r="B3728" s="5" t="s">
        <v>1808</v>
      </c>
      <c r="C3728" s="5" t="s">
        <v>363</v>
      </c>
      <c r="D3728" s="5" t="s">
        <v>91</v>
      </c>
      <c r="E3728" s="5" t="s">
        <v>409</v>
      </c>
      <c r="F3728" s="5" t="s">
        <v>411</v>
      </c>
      <c r="G3728" s="5" t="s">
        <v>94</v>
      </c>
      <c r="H3728" s="5" t="s">
        <v>319</v>
      </c>
      <c r="I3728">
        <v>0</v>
      </c>
      <c r="J3728"/>
      <c r="K3728">
        <v>82.504977614106465</v>
      </c>
      <c r="L3728">
        <v>309.39366605289922</v>
      </c>
      <c r="M3728">
        <v>1136.3771526067944</v>
      </c>
      <c r="N3728">
        <v>170.16651632909458</v>
      </c>
      <c r="O3728"/>
      <c r="P3728">
        <v>2858.2972879020035</v>
      </c>
      <c r="Q3728">
        <v>0</v>
      </c>
      <c r="R3728"/>
      <c r="S3728">
        <v>464.09049907934883</v>
      </c>
      <c r="T3728"/>
      <c r="U3728"/>
      <c r="V3728">
        <v>10612.202745614444</v>
      </c>
      <c r="W3728">
        <v>0</v>
      </c>
      <c r="X3728"/>
      <c r="Y3728">
        <v>1392.2714972380465</v>
      </c>
      <c r="Z3728">
        <v>143.01412819629215</v>
      </c>
      <c r="AA3728">
        <v>309.39366605289922</v>
      </c>
      <c r="AB3728"/>
      <c r="AC3728"/>
      <c r="AD3728"/>
      <c r="AE3728"/>
      <c r="AF3728">
        <v>1594.3439821267764</v>
      </c>
      <c r="AG3728">
        <v>8112.6550475522872</v>
      </c>
      <c r="AH3728">
        <v>1031.3122201763308</v>
      </c>
      <c r="AI3728">
        <v>201.10588293438451</v>
      </c>
      <c r="AJ3728">
        <v>0</v>
      </c>
      <c r="AK3728">
        <v>0</v>
      </c>
      <c r="AL3728">
        <v>28417.12890625</v>
      </c>
      <c r="AM3728">
        <v>25501.73828125</v>
      </c>
      <c r="AN3728">
        <v>2915.390625</v>
      </c>
      <c r="AO3728" s="5" t="s">
        <v>3946</v>
      </c>
    </row>
    <row r="3729" spans="1:41" ht="15" x14ac:dyDescent="0.25">
      <c r="A3729">
        <v>2025</v>
      </c>
      <c r="B3729" s="5" t="s">
        <v>1808</v>
      </c>
      <c r="C3729" s="5" t="s">
        <v>363</v>
      </c>
      <c r="D3729" s="5" t="s">
        <v>91</v>
      </c>
      <c r="E3729" s="5" t="s">
        <v>409</v>
      </c>
      <c r="F3729" s="5" t="s">
        <v>412</v>
      </c>
      <c r="G3729" s="5" t="s">
        <v>94</v>
      </c>
      <c r="H3729" s="5" t="s">
        <v>319</v>
      </c>
      <c r="I3729">
        <v>0</v>
      </c>
      <c r="J3729"/>
      <c r="K3729"/>
      <c r="L3729"/>
      <c r="M3729"/>
      <c r="N3729"/>
      <c r="O3729"/>
      <c r="P3729">
        <v>0</v>
      </c>
      <c r="Q3729">
        <v>0</v>
      </c>
      <c r="R3729"/>
      <c r="S3729">
        <v>0</v>
      </c>
      <c r="T3729"/>
      <c r="U3729"/>
      <c r="V3729">
        <v>0</v>
      </c>
      <c r="W3729">
        <v>0</v>
      </c>
      <c r="X3729">
        <v>53.628235449169203</v>
      </c>
      <c r="Y3729">
        <v>0</v>
      </c>
      <c r="Z3729">
        <v>0</v>
      </c>
      <c r="AA3729"/>
      <c r="AB3729"/>
      <c r="AC3729"/>
      <c r="AD3729"/>
      <c r="AE3729"/>
      <c r="AF3729">
        <v>442.87332836854887</v>
      </c>
      <c r="AG3729"/>
      <c r="AH3729">
        <v>0</v>
      </c>
      <c r="AI3729">
        <v>0</v>
      </c>
      <c r="AJ3729">
        <v>0</v>
      </c>
      <c r="AK3729"/>
      <c r="AL3729">
        <v>496.50155639648437</v>
      </c>
      <c r="AM3729">
        <v>442.87332153320312</v>
      </c>
      <c r="AN3729">
        <v>53.62823486328125</v>
      </c>
      <c r="AO3729" s="5" t="s">
        <v>3947</v>
      </c>
    </row>
    <row r="3730" spans="1:41" ht="15" x14ac:dyDescent="0.25">
      <c r="A3730">
        <v>2025</v>
      </c>
      <c r="B3730" s="5" t="s">
        <v>803</v>
      </c>
      <c r="C3730" s="5" t="s">
        <v>363</v>
      </c>
      <c r="D3730" s="5" t="s">
        <v>91</v>
      </c>
      <c r="E3730" s="5" t="s">
        <v>409</v>
      </c>
      <c r="F3730" s="5" t="s">
        <v>412</v>
      </c>
      <c r="G3730" s="5" t="s">
        <v>94</v>
      </c>
      <c r="H3730" s="5" t="s">
        <v>319</v>
      </c>
      <c r="I3730">
        <v>0</v>
      </c>
      <c r="J3730"/>
      <c r="K3730"/>
      <c r="L3730"/>
      <c r="M3730"/>
      <c r="N3730">
        <v>0</v>
      </c>
      <c r="O3730"/>
      <c r="P3730">
        <v>0</v>
      </c>
      <c r="Q3730">
        <v>0</v>
      </c>
      <c r="R3730"/>
      <c r="S3730">
        <v>0</v>
      </c>
      <c r="T3730"/>
      <c r="U3730"/>
      <c r="V3730">
        <v>0</v>
      </c>
      <c r="W3730"/>
      <c r="X3730">
        <v>100</v>
      </c>
      <c r="Y3730">
        <v>0</v>
      </c>
      <c r="Z3730"/>
      <c r="AA3730"/>
      <c r="AB3730">
        <v>0</v>
      </c>
      <c r="AC3730">
        <v>0</v>
      </c>
      <c r="AD3730"/>
      <c r="AE3730"/>
      <c r="AF3730">
        <v>0</v>
      </c>
      <c r="AG3730">
        <v>5246</v>
      </c>
      <c r="AH3730"/>
      <c r="AI3730">
        <v>0</v>
      </c>
      <c r="AJ3730"/>
      <c r="AK3730"/>
      <c r="AL3730">
        <v>5346</v>
      </c>
      <c r="AM3730">
        <v>5246</v>
      </c>
      <c r="AN3730">
        <v>100</v>
      </c>
      <c r="AO3730" s="5" t="s">
        <v>1582</v>
      </c>
    </row>
    <row r="3731" spans="1:41" ht="15" x14ac:dyDescent="0.25">
      <c r="A3731">
        <v>2025</v>
      </c>
      <c r="B3731" s="5" t="s">
        <v>803</v>
      </c>
      <c r="C3731" s="5" t="s">
        <v>363</v>
      </c>
      <c r="D3731" s="5" t="s">
        <v>91</v>
      </c>
      <c r="E3731" s="5" t="s">
        <v>107</v>
      </c>
      <c r="F3731" s="5" t="s">
        <v>108</v>
      </c>
      <c r="G3731" s="5" t="s">
        <v>94</v>
      </c>
      <c r="H3731" s="5" t="s">
        <v>319</v>
      </c>
      <c r="I3731">
        <v>9210</v>
      </c>
      <c r="J3731">
        <v>24835</v>
      </c>
      <c r="K3731">
        <v>1117</v>
      </c>
      <c r="L3731">
        <v>1555</v>
      </c>
      <c r="M3731">
        <v>10573</v>
      </c>
      <c r="N3731">
        <v>10813</v>
      </c>
      <c r="O3731">
        <v>8785.643</v>
      </c>
      <c r="P3731">
        <v>10118</v>
      </c>
      <c r="Q3731">
        <v>2917.6351541676881</v>
      </c>
      <c r="R3731">
        <v>5654.8042883541984</v>
      </c>
      <c r="S3731">
        <v>18227.60811005775</v>
      </c>
      <c r="T3731">
        <v>9450</v>
      </c>
      <c r="U3731">
        <v>1621</v>
      </c>
      <c r="V3731">
        <v>5034</v>
      </c>
      <c r="W3731">
        <v>3522</v>
      </c>
      <c r="X3731">
        <v>13063.72281068759</v>
      </c>
      <c r="Y3731">
        <v>47889.5</v>
      </c>
      <c r="Z3731">
        <v>13468.99124296282</v>
      </c>
      <c r="AA3731">
        <v>199768.76018579741</v>
      </c>
      <c r="AB3731">
        <v>1009</v>
      </c>
      <c r="AC3731">
        <v>9264.2436100000014</v>
      </c>
      <c r="AD3731">
        <v>14904.2674424078</v>
      </c>
      <c r="AE3731">
        <v>15762.43286284</v>
      </c>
      <c r="AF3731">
        <v>26193.600150406641</v>
      </c>
      <c r="AG3731">
        <v>150133</v>
      </c>
      <c r="AH3731">
        <v>29234.16972788444</v>
      </c>
      <c r="AI3731">
        <v>3880</v>
      </c>
      <c r="AJ3731">
        <v>39288</v>
      </c>
      <c r="AK3731">
        <v>1750.9</v>
      </c>
      <c r="AL3731">
        <v>689044.3125</v>
      </c>
      <c r="AM3731">
        <v>573527</v>
      </c>
      <c r="AN3731">
        <v>115517.3046875</v>
      </c>
      <c r="AO3731" s="5" t="s">
        <v>1583</v>
      </c>
    </row>
    <row r="3732" spans="1:41" ht="15" x14ac:dyDescent="0.25">
      <c r="A3732">
        <v>2025</v>
      </c>
      <c r="B3732" s="5" t="s">
        <v>1808</v>
      </c>
      <c r="C3732" s="5" t="s">
        <v>363</v>
      </c>
      <c r="D3732" s="5" t="s">
        <v>91</v>
      </c>
      <c r="E3732" s="5" t="s">
        <v>107</v>
      </c>
      <c r="F3732" s="5" t="s">
        <v>108</v>
      </c>
      <c r="G3732" s="5" t="s">
        <v>94</v>
      </c>
      <c r="H3732" s="5" t="s">
        <v>319</v>
      </c>
      <c r="I3732">
        <v>7085.1149526113923</v>
      </c>
      <c r="J3732">
        <v>10789.746771213451</v>
      </c>
      <c r="K3732">
        <v>990.05973136927753</v>
      </c>
      <c r="L3732">
        <v>2803.1066144392671</v>
      </c>
      <c r="M3732">
        <v>18678.596575311949</v>
      </c>
      <c r="N3732">
        <v>8313.592067958074</v>
      </c>
      <c r="O3732">
        <v>9596.9318048757668</v>
      </c>
      <c r="P3732">
        <v>11975.030278966457</v>
      </c>
      <c r="Q3732">
        <v>2798.896902391019</v>
      </c>
      <c r="R3732">
        <v>5938.0966174725809</v>
      </c>
      <c r="S3732">
        <v>17223.698553775674</v>
      </c>
      <c r="T3732">
        <v>9539.6380366310605</v>
      </c>
      <c r="U3732">
        <v>1588.2208190715494</v>
      </c>
      <c r="V3732">
        <v>2843.327791026144</v>
      </c>
      <c r="W3732">
        <v>2776.2924967146823</v>
      </c>
      <c r="X3732">
        <v>13493.535294306334</v>
      </c>
      <c r="Y3732">
        <v>48848.314727657045</v>
      </c>
      <c r="Z3732">
        <v>13937.760270704508</v>
      </c>
      <c r="AA3732">
        <v>162698.03630060368</v>
      </c>
      <c r="AB3732">
        <v>0</v>
      </c>
      <c r="AC3732">
        <v>9926.8493662573637</v>
      </c>
      <c r="AD3732">
        <v>16853.086867773829</v>
      </c>
      <c r="AE3732">
        <v>20923.773484588834</v>
      </c>
      <c r="AF3732">
        <v>24763.202474968006</v>
      </c>
      <c r="AG3732">
        <v>154435.77629580922</v>
      </c>
      <c r="AH3732">
        <v>27283.504327872655</v>
      </c>
      <c r="AI3732">
        <v>3827.1996490743636</v>
      </c>
      <c r="AJ3732">
        <v>53903.433056187103</v>
      </c>
      <c r="AK3732">
        <v>1784.0670096830347</v>
      </c>
      <c r="AL3732">
        <v>665618.875</v>
      </c>
      <c r="AM3732">
        <v>543572.25</v>
      </c>
      <c r="AN3732">
        <v>122046.6171875</v>
      </c>
      <c r="AO3732" s="5" t="s">
        <v>3948</v>
      </c>
    </row>
    <row r="3733" spans="1:41" ht="15" x14ac:dyDescent="0.25">
      <c r="A3733">
        <v>2025</v>
      </c>
      <c r="B3733" s="5" t="s">
        <v>803</v>
      </c>
      <c r="C3733" s="5" t="s">
        <v>363</v>
      </c>
      <c r="D3733" s="5" t="s">
        <v>91</v>
      </c>
      <c r="E3733" s="5" t="s">
        <v>107</v>
      </c>
      <c r="F3733" s="5" t="s">
        <v>108</v>
      </c>
      <c r="G3733" s="5" t="s">
        <v>97</v>
      </c>
      <c r="H3733" s="5" t="s">
        <v>319</v>
      </c>
      <c r="I3733">
        <v>10530.621673380911</v>
      </c>
      <c r="J3733">
        <v>29709.222102462281</v>
      </c>
      <c r="K3733">
        <v>1275.6966137112979</v>
      </c>
      <c r="L3733">
        <v>2277.3836303386288</v>
      </c>
      <c r="M3733">
        <v>12387.95463533695</v>
      </c>
      <c r="N3733">
        <v>12673.199751477019</v>
      </c>
      <c r="O3733">
        <v>8785.643</v>
      </c>
      <c r="P3733">
        <v>12247</v>
      </c>
      <c r="Q3733">
        <v>3393.2096842970209</v>
      </c>
      <c r="R3733">
        <v>6575.4770207882684</v>
      </c>
      <c r="S3733">
        <v>20920.08832839864</v>
      </c>
      <c r="T3733">
        <v>10131.67907741124</v>
      </c>
      <c r="U3733">
        <v>1781.5089581828199</v>
      </c>
      <c r="V3733">
        <v>5958</v>
      </c>
      <c r="W3733">
        <v>4159.0609829219366</v>
      </c>
      <c r="X3733">
        <v>15540.358049594501</v>
      </c>
      <c r="Y3733">
        <v>56512.833639999997</v>
      </c>
      <c r="Z3733">
        <v>15827.49997768024</v>
      </c>
      <c r="AA3733">
        <v>258521.48423415489</v>
      </c>
      <c r="AB3733">
        <v>1009</v>
      </c>
      <c r="AC3733">
        <v>10964.537909999999</v>
      </c>
      <c r="AD3733">
        <v>17514.10245628453</v>
      </c>
      <c r="AE3733">
        <v>18468.202331164892</v>
      </c>
      <c r="AF3733">
        <v>31150.326998523</v>
      </c>
      <c r="AG3733">
        <v>181962</v>
      </c>
      <c r="AH3733">
        <v>35715.819064888579</v>
      </c>
      <c r="AI3733">
        <v>4546.0383982887925</v>
      </c>
      <c r="AJ3733">
        <v>46952.796836033347</v>
      </c>
      <c r="AK3733">
        <v>2051.4584101968671</v>
      </c>
      <c r="AL3733">
        <v>839542.1875</v>
      </c>
      <c r="AM3733">
        <v>705505.3125</v>
      </c>
      <c r="AN3733">
        <v>134036.890625</v>
      </c>
      <c r="AO3733" s="5" t="s">
        <v>1584</v>
      </c>
    </row>
    <row r="3734" spans="1:41" ht="15" x14ac:dyDescent="0.25">
      <c r="A3734">
        <v>2025</v>
      </c>
      <c r="B3734" s="5" t="s">
        <v>1808</v>
      </c>
      <c r="C3734" s="5" t="s">
        <v>363</v>
      </c>
      <c r="D3734" s="5" t="s">
        <v>91</v>
      </c>
      <c r="E3734" s="5" t="s">
        <v>107</v>
      </c>
      <c r="F3734" s="5" t="s">
        <v>108</v>
      </c>
      <c r="G3734" s="5" t="s">
        <v>97</v>
      </c>
      <c r="H3734" s="5" t="s">
        <v>319</v>
      </c>
      <c r="I3734">
        <v>8374.4916653639812</v>
      </c>
      <c r="J3734">
        <v>12515.5</v>
      </c>
      <c r="K3734">
        <v>1209.8190696298129</v>
      </c>
      <c r="L3734">
        <v>3346.4016000000001</v>
      </c>
      <c r="M3734">
        <v>22186.5700387463</v>
      </c>
      <c r="N3734">
        <v>9737.0859326400478</v>
      </c>
      <c r="O3734">
        <v>9305.5542415999989</v>
      </c>
      <c r="P3734">
        <v>14154.292758048119</v>
      </c>
      <c r="Q3734">
        <v>3187.9466872770622</v>
      </c>
      <c r="R3734">
        <v>7237.3540890406493</v>
      </c>
      <c r="S3734">
        <v>20174.753652297572</v>
      </c>
      <c r="T3734">
        <v>10576.357272396681</v>
      </c>
      <c r="U3734">
        <v>1858.8469812351429</v>
      </c>
      <c r="V3734">
        <v>3333</v>
      </c>
      <c r="W3734">
        <v>3239.3298742704001</v>
      </c>
      <c r="X3734">
        <v>15636.412949621779</v>
      </c>
      <c r="Y3734">
        <v>59168.403539999999</v>
      </c>
      <c r="Z3734">
        <v>15836.160298328119</v>
      </c>
      <c r="AA3734">
        <v>192850.5899276782</v>
      </c>
      <c r="AB3734">
        <v>1000</v>
      </c>
      <c r="AC3734">
        <v>11564.089040000001</v>
      </c>
      <c r="AD3734">
        <v>19634.446878871699</v>
      </c>
      <c r="AE3734">
        <v>24329.82805473663</v>
      </c>
      <c r="AF3734">
        <v>29269.706154577721</v>
      </c>
      <c r="AG3734">
        <v>194493.3526507217</v>
      </c>
      <c r="AH3734">
        <v>33047.845672230462</v>
      </c>
      <c r="AI3734">
        <v>4434.9885221573959</v>
      </c>
      <c r="AJ3734">
        <v>63944.058991050639</v>
      </c>
      <c r="AK3734">
        <v>2357.6761313994948</v>
      </c>
      <c r="AL3734">
        <v>798004.875</v>
      </c>
      <c r="AM3734">
        <v>655201.125</v>
      </c>
      <c r="AN3734">
        <v>142803.75</v>
      </c>
      <c r="AO3734" s="5" t="s">
        <v>3949</v>
      </c>
    </row>
    <row r="3735" spans="1:41" ht="15" x14ac:dyDescent="0.25">
      <c r="A3735">
        <v>2025</v>
      </c>
      <c r="B3735" s="5" t="s">
        <v>803</v>
      </c>
      <c r="C3735" s="5" t="s">
        <v>363</v>
      </c>
      <c r="D3735" s="5" t="s">
        <v>91</v>
      </c>
      <c r="E3735" s="5" t="s">
        <v>111</v>
      </c>
      <c r="F3735" s="5" t="s">
        <v>112</v>
      </c>
      <c r="G3735" s="5" t="s">
        <v>94</v>
      </c>
      <c r="H3735" s="5" t="s">
        <v>319</v>
      </c>
      <c r="I3735">
        <v>467</v>
      </c>
      <c r="J3735"/>
      <c r="K3735"/>
      <c r="L3735"/>
      <c r="M3735">
        <v>1033</v>
      </c>
      <c r="N3735">
        <v>170</v>
      </c>
      <c r="O3735"/>
      <c r="P3735">
        <v>870</v>
      </c>
      <c r="Q3735">
        <v>0</v>
      </c>
      <c r="R3735">
        <v>300</v>
      </c>
      <c r="S3735">
        <v>2950</v>
      </c>
      <c r="T3735">
        <v>1450</v>
      </c>
      <c r="U3735">
        <v>82</v>
      </c>
      <c r="V3735">
        <v>451</v>
      </c>
      <c r="W3735">
        <v>1000</v>
      </c>
      <c r="X3735">
        <v>135.24637914283139</v>
      </c>
      <c r="Y3735">
        <v>3090</v>
      </c>
      <c r="Z3735"/>
      <c r="AA3735">
        <v>9020.9753640847066</v>
      </c>
      <c r="AB3735">
        <v>0</v>
      </c>
      <c r="AC3735">
        <v>128.13570000000001</v>
      </c>
      <c r="AD3735">
        <v>0</v>
      </c>
      <c r="AE3735">
        <v>255</v>
      </c>
      <c r="AF3735"/>
      <c r="AG3735"/>
      <c r="AH3735"/>
      <c r="AI3735">
        <v>58.328000000000003</v>
      </c>
      <c r="AJ3735">
        <v>1208.297210412012</v>
      </c>
      <c r="AK3735"/>
      <c r="AL3735">
        <v>22668.98046875</v>
      </c>
      <c r="AM3735">
        <v>16042.408203125</v>
      </c>
      <c r="AN3735">
        <v>6626.57470703125</v>
      </c>
      <c r="AO3735" s="5" t="s">
        <v>1585</v>
      </c>
    </row>
    <row r="3736" spans="1:41" ht="15" x14ac:dyDescent="0.25">
      <c r="A3736">
        <v>2025</v>
      </c>
      <c r="B3736" s="5" t="s">
        <v>1808</v>
      </c>
      <c r="C3736" s="5" t="s">
        <v>363</v>
      </c>
      <c r="D3736" s="5" t="s">
        <v>91</v>
      </c>
      <c r="E3736" s="5" t="s">
        <v>111</v>
      </c>
      <c r="F3736" s="5" t="s">
        <v>112</v>
      </c>
      <c r="G3736" s="5" t="s">
        <v>94</v>
      </c>
      <c r="H3736" s="5" t="s">
        <v>319</v>
      </c>
      <c r="I3736">
        <v>391.89864366700567</v>
      </c>
      <c r="J3736"/>
      <c r="K3736"/>
      <c r="L3736"/>
      <c r="M3736">
        <v>1100.0608015348805</v>
      </c>
      <c r="N3736"/>
      <c r="O3736"/>
      <c r="P3736"/>
      <c r="Q3736"/>
      <c r="R3736">
        <v>412.52488807053231</v>
      </c>
      <c r="S3736"/>
      <c r="T3736"/>
      <c r="U3736"/>
      <c r="V3736"/>
      <c r="W3736"/>
      <c r="X3736"/>
      <c r="Y3736"/>
      <c r="Z3736"/>
      <c r="AA3736"/>
      <c r="AB3736"/>
      <c r="AC3736"/>
      <c r="AD3736"/>
      <c r="AE3736"/>
      <c r="AF3736"/>
      <c r="AG3736"/>
      <c r="AH3736"/>
      <c r="AI3736"/>
      <c r="AJ3736"/>
      <c r="AK3736"/>
      <c r="AL3736">
        <v>1904.484375</v>
      </c>
      <c r="AM3736">
        <v>804.42352294921875</v>
      </c>
      <c r="AN3736">
        <v>1100.060791015625</v>
      </c>
      <c r="AO3736" s="5" t="s">
        <v>3950</v>
      </c>
    </row>
    <row r="3737" spans="1:41" ht="15" x14ac:dyDescent="0.25">
      <c r="A3737">
        <v>2025</v>
      </c>
      <c r="B3737" s="5" t="s">
        <v>1808</v>
      </c>
      <c r="C3737" s="5" t="s">
        <v>363</v>
      </c>
      <c r="D3737" s="5" t="s">
        <v>91</v>
      </c>
      <c r="E3737" s="5" t="s">
        <v>111</v>
      </c>
      <c r="F3737" s="5" t="s">
        <v>112</v>
      </c>
      <c r="G3737" s="5" t="s">
        <v>97</v>
      </c>
      <c r="H3737" s="5" t="s">
        <v>319</v>
      </c>
      <c r="I3737">
        <v>463.2178795980077</v>
      </c>
      <c r="J3737"/>
      <c r="K3737"/>
      <c r="L3737"/>
      <c r="M3737">
        <v>1359.7694360762071</v>
      </c>
      <c r="N3737"/>
      <c r="O3737"/>
      <c r="P3737"/>
      <c r="Q3737"/>
      <c r="R3737">
        <v>502.78546777486639</v>
      </c>
      <c r="S3737"/>
      <c r="T3737"/>
      <c r="U3737"/>
      <c r="V3737"/>
      <c r="W3737"/>
      <c r="X3737"/>
      <c r="Y3737"/>
      <c r="Z3737"/>
      <c r="AA3737"/>
      <c r="AB3737"/>
      <c r="AC3737"/>
      <c r="AD3737"/>
      <c r="AE3737"/>
      <c r="AF3737"/>
      <c r="AG3737"/>
      <c r="AH3737"/>
      <c r="AI3737"/>
      <c r="AJ3737"/>
      <c r="AK3737"/>
      <c r="AL3737">
        <v>2325.772705078125</v>
      </c>
      <c r="AM3737">
        <v>966.00335693359375</v>
      </c>
      <c r="AN3737">
        <v>1359.7694091796875</v>
      </c>
      <c r="AO3737" s="5" t="s">
        <v>3951</v>
      </c>
    </row>
    <row r="3738" spans="1:41" ht="15" x14ac:dyDescent="0.25">
      <c r="A3738">
        <v>2025</v>
      </c>
      <c r="B3738" s="5" t="s">
        <v>803</v>
      </c>
      <c r="C3738" s="5" t="s">
        <v>363</v>
      </c>
      <c r="D3738" s="5" t="s">
        <v>91</v>
      </c>
      <c r="E3738" s="5" t="s">
        <v>111</v>
      </c>
      <c r="F3738" s="5" t="s">
        <v>112</v>
      </c>
      <c r="G3738" s="5" t="s">
        <v>97</v>
      </c>
      <c r="H3738" s="5" t="s">
        <v>319</v>
      </c>
      <c r="I3738">
        <v>533.96311850910786</v>
      </c>
      <c r="J3738"/>
      <c r="K3738"/>
      <c r="L3738"/>
      <c r="M3738">
        <v>1210.3241405753399</v>
      </c>
      <c r="N3738">
        <v>199.24571883391229</v>
      </c>
      <c r="O3738"/>
      <c r="P3738">
        <v>1053.05322</v>
      </c>
      <c r="Q3738">
        <v>0</v>
      </c>
      <c r="R3738">
        <v>348.84374518478842</v>
      </c>
      <c r="S3738">
        <v>3385.7574837108168</v>
      </c>
      <c r="T3738">
        <v>1554.596260555164</v>
      </c>
      <c r="U3738">
        <v>90.1195154663734</v>
      </c>
      <c r="V3738">
        <v>534</v>
      </c>
      <c r="W3738"/>
      <c r="X3738">
        <v>161.63194264667331</v>
      </c>
      <c r="Y3738">
        <v>3615</v>
      </c>
      <c r="Z3738"/>
      <c r="AA3738">
        <v>11270.094867052039</v>
      </c>
      <c r="AB3738">
        <v>0</v>
      </c>
      <c r="AC3738">
        <v>151.65282999999999</v>
      </c>
      <c r="AD3738">
        <v>0</v>
      </c>
      <c r="AE3738">
        <v>298.77314215557777</v>
      </c>
      <c r="AF3738"/>
      <c r="AG3738"/>
      <c r="AH3738"/>
      <c r="AI3738">
        <v>68.340548375100155</v>
      </c>
      <c r="AJ3738">
        <v>1444.027016850464</v>
      </c>
      <c r="AK3738"/>
      <c r="AL3738">
        <v>25919.423828125</v>
      </c>
      <c r="AM3738">
        <v>19538.7734375</v>
      </c>
      <c r="AN3738">
        <v>6380.64990234375</v>
      </c>
      <c r="AO3738" s="5" t="s">
        <v>1586</v>
      </c>
    </row>
    <row r="3739" spans="1:41" ht="15" x14ac:dyDescent="0.25">
      <c r="A3739">
        <v>2025</v>
      </c>
      <c r="B3739" s="5" t="s">
        <v>803</v>
      </c>
      <c r="C3739" s="5" t="s">
        <v>363</v>
      </c>
      <c r="D3739" s="5" t="s">
        <v>91</v>
      </c>
      <c r="E3739" s="5" t="s">
        <v>111</v>
      </c>
      <c r="F3739" s="5" t="s">
        <v>111</v>
      </c>
      <c r="G3739" s="5" t="s">
        <v>94</v>
      </c>
      <c r="H3739" s="5" t="s">
        <v>319</v>
      </c>
      <c r="I3739"/>
      <c r="J3739"/>
      <c r="K3739"/>
      <c r="L3739">
        <v>495</v>
      </c>
      <c r="M3739"/>
      <c r="N3739"/>
      <c r="O3739"/>
      <c r="P3739"/>
      <c r="Q3739"/>
      <c r="R3739"/>
      <c r="S3739"/>
      <c r="T3739"/>
      <c r="U3739"/>
      <c r="V3739"/>
      <c r="W3739"/>
      <c r="X3739"/>
      <c r="Y3739"/>
      <c r="Z3739"/>
      <c r="AA3739"/>
      <c r="AB3739"/>
      <c r="AC3739"/>
      <c r="AD3739"/>
      <c r="AE3739"/>
      <c r="AF3739">
        <v>8201.3129799220478</v>
      </c>
      <c r="AG3739">
        <v>11189</v>
      </c>
      <c r="AH3739">
        <v>1620.7788</v>
      </c>
      <c r="AI3739"/>
      <c r="AJ3739"/>
      <c r="AK3739"/>
      <c r="AL3739">
        <v>21506.091796875</v>
      </c>
      <c r="AM3739">
        <v>19885.3125</v>
      </c>
      <c r="AN3739">
        <v>1620.77880859375</v>
      </c>
      <c r="AO3739" s="5" t="s">
        <v>1587</v>
      </c>
    </row>
    <row r="3740" spans="1:41" ht="15" x14ac:dyDescent="0.25">
      <c r="A3740">
        <v>2025</v>
      </c>
      <c r="B3740" s="5" t="s">
        <v>1808</v>
      </c>
      <c r="C3740" s="5" t="s">
        <v>363</v>
      </c>
      <c r="D3740" s="5" t="s">
        <v>91</v>
      </c>
      <c r="E3740" s="5" t="s">
        <v>111</v>
      </c>
      <c r="F3740" s="5" t="s">
        <v>111</v>
      </c>
      <c r="G3740" s="5" t="s">
        <v>94</v>
      </c>
      <c r="H3740" s="5" t="s">
        <v>319</v>
      </c>
      <c r="I3740"/>
      <c r="J3740"/>
      <c r="K3740"/>
      <c r="L3740">
        <v>276.39167500725665</v>
      </c>
      <c r="M3740"/>
      <c r="N3740">
        <v>30.939366605289923</v>
      </c>
      <c r="O3740"/>
      <c r="P3740">
        <v>598.16108770227186</v>
      </c>
      <c r="Q3740">
        <v>0</v>
      </c>
      <c r="R3740"/>
      <c r="S3740"/>
      <c r="T3740">
        <v>1546.9683302644962</v>
      </c>
      <c r="U3740">
        <v>20.626244403526616</v>
      </c>
      <c r="V3740"/>
      <c r="W3740"/>
      <c r="X3740">
        <v>116.53828087992538</v>
      </c>
      <c r="Y3740">
        <v>2537.0280616337736</v>
      </c>
      <c r="Z3740">
        <v>0</v>
      </c>
      <c r="AA3740">
        <v>4592.8476316147035</v>
      </c>
      <c r="AB3740"/>
      <c r="AC3740">
        <v>202.93130556409662</v>
      </c>
      <c r="AD3740">
        <v>0</v>
      </c>
      <c r="AE3740">
        <v>257.8280550440827</v>
      </c>
      <c r="AF3740">
        <v>7286.9290586073566</v>
      </c>
      <c r="AG3740">
        <v>11991.325980803324</v>
      </c>
      <c r="AH3740">
        <v>1664.2285296985451</v>
      </c>
      <c r="AI3740">
        <v>60.154379178445026</v>
      </c>
      <c r="AJ3740">
        <v>1711.7423223160297</v>
      </c>
      <c r="AK3740"/>
      <c r="AL3740">
        <v>32894.640625</v>
      </c>
      <c r="AM3740">
        <v>29506.75</v>
      </c>
      <c r="AN3740">
        <v>3387.8896484375</v>
      </c>
      <c r="AO3740" s="5" t="s">
        <v>3952</v>
      </c>
    </row>
    <row r="3741" spans="1:41" ht="15" x14ac:dyDescent="0.25">
      <c r="A3741">
        <v>2025</v>
      </c>
      <c r="B3741" s="5" t="s">
        <v>803</v>
      </c>
      <c r="C3741" s="5" t="s">
        <v>363</v>
      </c>
      <c r="D3741" s="5" t="s">
        <v>91</v>
      </c>
      <c r="E3741" s="5" t="s">
        <v>111</v>
      </c>
      <c r="F3741" s="5" t="s">
        <v>111</v>
      </c>
      <c r="G3741" s="5" t="s">
        <v>97</v>
      </c>
      <c r="H3741" s="5" t="s">
        <v>319</v>
      </c>
      <c r="I3741"/>
      <c r="J3741"/>
      <c r="K3741"/>
      <c r="L3741">
        <v>588.67096450006352</v>
      </c>
      <c r="M3741"/>
      <c r="N3741"/>
      <c r="O3741">
        <v>0</v>
      </c>
      <c r="P3741"/>
      <c r="Q3741"/>
      <c r="R3741"/>
      <c r="S3741"/>
      <c r="T3741"/>
      <c r="U3741"/>
      <c r="V3741"/>
      <c r="W3741"/>
      <c r="X3741"/>
      <c r="Y3741"/>
      <c r="Z3741"/>
      <c r="AA3741"/>
      <c r="AB3741"/>
      <c r="AC3741"/>
      <c r="AD3741"/>
      <c r="AE3741"/>
      <c r="AF3741">
        <v>9753.282468803236</v>
      </c>
      <c r="AG3741">
        <v>13561</v>
      </c>
      <c r="AH3741">
        <v>1980.1295163786519</v>
      </c>
      <c r="AI3741"/>
      <c r="AJ3741"/>
      <c r="AK3741"/>
      <c r="AL3741">
        <v>25883.08203125</v>
      </c>
      <c r="AM3741">
        <v>23902.953125</v>
      </c>
      <c r="AN3741">
        <v>1980.1295166015625</v>
      </c>
      <c r="AO3741" s="5" t="s">
        <v>1588</v>
      </c>
    </row>
    <row r="3742" spans="1:41" ht="15" x14ac:dyDescent="0.25">
      <c r="A3742">
        <v>2025</v>
      </c>
      <c r="B3742" s="5" t="s">
        <v>1808</v>
      </c>
      <c r="C3742" s="5" t="s">
        <v>363</v>
      </c>
      <c r="D3742" s="5" t="s">
        <v>91</v>
      </c>
      <c r="E3742" s="5" t="s">
        <v>111</v>
      </c>
      <c r="F3742" s="5" t="s">
        <v>111</v>
      </c>
      <c r="G3742" s="5" t="s">
        <v>97</v>
      </c>
      <c r="H3742" s="5" t="s">
        <v>319</v>
      </c>
      <c r="I3742"/>
      <c r="J3742"/>
      <c r="K3742">
        <v>0</v>
      </c>
      <c r="L3742">
        <v>329.96159999999998</v>
      </c>
      <c r="M3742"/>
      <c r="N3742">
        <v>36.236956164623912</v>
      </c>
      <c r="O3742">
        <v>0</v>
      </c>
      <c r="P3742">
        <v>707.01676359695909</v>
      </c>
      <c r="Q3742">
        <v>0</v>
      </c>
      <c r="R3742"/>
      <c r="S3742">
        <v>4133</v>
      </c>
      <c r="T3742">
        <v>1715.0849630913531</v>
      </c>
      <c r="U3742">
        <v>24.14086988617068</v>
      </c>
      <c r="V3742"/>
      <c r="W3742">
        <v>0</v>
      </c>
      <c r="X3742">
        <v>134</v>
      </c>
      <c r="Y3742">
        <v>3173</v>
      </c>
      <c r="Z3742">
        <v>0</v>
      </c>
      <c r="AA3742">
        <v>5444.0323641542864</v>
      </c>
      <c r="AB3742"/>
      <c r="AC3742">
        <v>236.40085999999999</v>
      </c>
      <c r="AD3742"/>
      <c r="AE3742">
        <v>299.7983251696902</v>
      </c>
      <c r="AF3742">
        <v>8613.0326855055337</v>
      </c>
      <c r="AG3742">
        <v>15101.63803150728</v>
      </c>
      <c r="AH3742">
        <v>2015.839569281932</v>
      </c>
      <c r="AI3742">
        <v>69.70735934260216</v>
      </c>
      <c r="AJ3742">
        <v>2030.589627223952</v>
      </c>
      <c r="AK3742"/>
      <c r="AL3742">
        <v>44063.48046875</v>
      </c>
      <c r="AM3742">
        <v>35995.84765625</v>
      </c>
      <c r="AN3742">
        <v>8067.6318359375</v>
      </c>
      <c r="AO3742" s="5" t="s">
        <v>3953</v>
      </c>
    </row>
    <row r="3743" spans="1:41" ht="15" x14ac:dyDescent="0.25">
      <c r="A3743">
        <v>2025</v>
      </c>
      <c r="B3743" s="5" t="s">
        <v>1808</v>
      </c>
      <c r="C3743" s="5" t="s">
        <v>363</v>
      </c>
      <c r="D3743" s="5" t="s">
        <v>91</v>
      </c>
      <c r="E3743" s="5" t="s">
        <v>115</v>
      </c>
      <c r="F3743" s="5" t="s">
        <v>417</v>
      </c>
      <c r="G3743" s="5" t="s">
        <v>94</v>
      </c>
      <c r="H3743" s="5" t="s">
        <v>319</v>
      </c>
      <c r="I3743">
        <v>0</v>
      </c>
      <c r="J3743"/>
      <c r="K3743"/>
      <c r="L3743"/>
      <c r="M3743">
        <v>112.15520394417598</v>
      </c>
      <c r="N3743">
        <v>0</v>
      </c>
      <c r="O3743">
        <v>0</v>
      </c>
      <c r="P3743">
        <v>0</v>
      </c>
      <c r="Q3743">
        <v>0</v>
      </c>
      <c r="R3743">
        <v>102.31320579083362</v>
      </c>
      <c r="S3743">
        <v>0</v>
      </c>
      <c r="T3743">
        <v>51.565611008816539</v>
      </c>
      <c r="U3743"/>
      <c r="V3743">
        <v>0</v>
      </c>
      <c r="W3743">
        <v>51.565611008816539</v>
      </c>
      <c r="X3743">
        <v>0</v>
      </c>
      <c r="Y3743">
        <v>0</v>
      </c>
      <c r="Z3743">
        <v>0</v>
      </c>
      <c r="AA3743">
        <v>0</v>
      </c>
      <c r="AB3743"/>
      <c r="AC3743">
        <v>0</v>
      </c>
      <c r="AD3743">
        <v>0</v>
      </c>
      <c r="AE3743"/>
      <c r="AF3743">
        <v>0</v>
      </c>
      <c r="AG3743">
        <v>0</v>
      </c>
      <c r="AH3743">
        <v>0</v>
      </c>
      <c r="AI3743">
        <v>0</v>
      </c>
      <c r="AJ3743">
        <v>0</v>
      </c>
      <c r="AK3743"/>
      <c r="AL3743">
        <v>317.59963989257812</v>
      </c>
      <c r="AM3743">
        <v>102.31320953369141</v>
      </c>
      <c r="AN3743">
        <v>215.28642272949219</v>
      </c>
      <c r="AO3743" s="5" t="s">
        <v>3954</v>
      </c>
    </row>
    <row r="3744" spans="1:41" ht="15" x14ac:dyDescent="0.25">
      <c r="A3744">
        <v>2025</v>
      </c>
      <c r="B3744" s="5" t="s">
        <v>803</v>
      </c>
      <c r="C3744" s="5" t="s">
        <v>363</v>
      </c>
      <c r="D3744" s="5" t="s">
        <v>91</v>
      </c>
      <c r="E3744" s="5" t="s">
        <v>115</v>
      </c>
      <c r="F3744" s="5" t="s">
        <v>417</v>
      </c>
      <c r="G3744" s="5" t="s">
        <v>94</v>
      </c>
      <c r="H3744" s="5" t="s">
        <v>319</v>
      </c>
      <c r="I3744">
        <v>0</v>
      </c>
      <c r="J3744"/>
      <c r="K3744">
        <v>40</v>
      </c>
      <c r="L3744">
        <v>0</v>
      </c>
      <c r="M3744">
        <v>0</v>
      </c>
      <c r="N3744">
        <v>0</v>
      </c>
      <c r="O3744">
        <v>0</v>
      </c>
      <c r="P3744">
        <v>0</v>
      </c>
      <c r="Q3744">
        <v>0</v>
      </c>
      <c r="R3744">
        <v>99.206820000000008</v>
      </c>
      <c r="S3744">
        <v>0</v>
      </c>
      <c r="T3744">
        <v>50</v>
      </c>
      <c r="U3744">
        <v>0</v>
      </c>
      <c r="V3744">
        <v>0</v>
      </c>
      <c r="W3744">
        <v>50</v>
      </c>
      <c r="X3744">
        <v>0</v>
      </c>
      <c r="Y3744">
        <v>0</v>
      </c>
      <c r="Z3744">
        <v>0</v>
      </c>
      <c r="AA3744">
        <v>0</v>
      </c>
      <c r="AB3744">
        <v>0</v>
      </c>
      <c r="AC3744"/>
      <c r="AD3744">
        <v>0</v>
      </c>
      <c r="AE3744"/>
      <c r="AF3744">
        <v>60.568141982931763</v>
      </c>
      <c r="AG3744">
        <v>0</v>
      </c>
      <c r="AH3744">
        <v>0</v>
      </c>
      <c r="AI3744">
        <v>0</v>
      </c>
      <c r="AJ3744">
        <v>0</v>
      </c>
      <c r="AK3744"/>
      <c r="AL3744">
        <v>299.77496337890625</v>
      </c>
      <c r="AM3744">
        <v>159.77496337890625</v>
      </c>
      <c r="AN3744">
        <v>140</v>
      </c>
      <c r="AO3744" s="5" t="s">
        <v>1589</v>
      </c>
    </row>
    <row r="3745" spans="1:41" ht="15" x14ac:dyDescent="0.25">
      <c r="A3745">
        <v>2025</v>
      </c>
      <c r="B3745" s="5" t="s">
        <v>1808</v>
      </c>
      <c r="C3745" s="5" t="s">
        <v>363</v>
      </c>
      <c r="D3745" s="5" t="s">
        <v>91</v>
      </c>
      <c r="E3745" s="5" t="s">
        <v>115</v>
      </c>
      <c r="F3745" s="5" t="s">
        <v>417</v>
      </c>
      <c r="G3745" s="5" t="s">
        <v>97</v>
      </c>
      <c r="H3745" s="5" t="s">
        <v>319</v>
      </c>
      <c r="I3745">
        <v>0</v>
      </c>
      <c r="J3745"/>
      <c r="K3745">
        <v>0</v>
      </c>
      <c r="L3745">
        <v>0</v>
      </c>
      <c r="M3745">
        <v>133.21874999999989</v>
      </c>
      <c r="N3745">
        <v>0</v>
      </c>
      <c r="O3745">
        <v>0</v>
      </c>
      <c r="P3745">
        <v>0</v>
      </c>
      <c r="Q3745">
        <v>0</v>
      </c>
      <c r="R3745">
        <v>124.6993685003924</v>
      </c>
      <c r="S3745">
        <v>0</v>
      </c>
      <c r="T3745">
        <v>57.169498769711758</v>
      </c>
      <c r="U3745"/>
      <c r="V3745">
        <v>0</v>
      </c>
      <c r="W3745">
        <v>60.165859477533417</v>
      </c>
      <c r="X3745">
        <v>0</v>
      </c>
      <c r="Y3745">
        <v>0</v>
      </c>
      <c r="Z3745">
        <v>0</v>
      </c>
      <c r="AA3745">
        <v>0</v>
      </c>
      <c r="AB3745">
        <v>99</v>
      </c>
      <c r="AC3745">
        <v>0</v>
      </c>
      <c r="AD3745">
        <v>0</v>
      </c>
      <c r="AE3745">
        <v>0</v>
      </c>
      <c r="AF3745">
        <v>0</v>
      </c>
      <c r="AG3745">
        <v>0</v>
      </c>
      <c r="AH3745">
        <v>0</v>
      </c>
      <c r="AI3745">
        <v>0</v>
      </c>
      <c r="AJ3745">
        <v>0</v>
      </c>
      <c r="AK3745"/>
      <c r="AL3745">
        <v>474.25347900390625</v>
      </c>
      <c r="AM3745">
        <v>124.69937133789062</v>
      </c>
      <c r="AN3745">
        <v>349.55410766601562</v>
      </c>
      <c r="AO3745" s="5" t="s">
        <v>3955</v>
      </c>
    </row>
    <row r="3746" spans="1:41" ht="15" x14ac:dyDescent="0.25">
      <c r="A3746">
        <v>2025</v>
      </c>
      <c r="B3746" s="5" t="s">
        <v>803</v>
      </c>
      <c r="C3746" s="5" t="s">
        <v>363</v>
      </c>
      <c r="D3746" s="5" t="s">
        <v>91</v>
      </c>
      <c r="E3746" s="5" t="s">
        <v>115</v>
      </c>
      <c r="F3746" s="5" t="s">
        <v>417</v>
      </c>
      <c r="G3746" s="5" t="s">
        <v>97</v>
      </c>
      <c r="H3746" s="5" t="s">
        <v>319</v>
      </c>
      <c r="I3746">
        <v>0</v>
      </c>
      <c r="J3746"/>
      <c r="K3746">
        <v>45.682958414012482</v>
      </c>
      <c r="L3746">
        <v>0</v>
      </c>
      <c r="M3746">
        <v>0</v>
      </c>
      <c r="N3746">
        <v>0</v>
      </c>
      <c r="O3746">
        <v>0</v>
      </c>
      <c r="P3746">
        <v>0</v>
      </c>
      <c r="Q3746">
        <v>0</v>
      </c>
      <c r="R3746">
        <v>115.3589287889106</v>
      </c>
      <c r="S3746">
        <v>0</v>
      </c>
      <c r="T3746">
        <v>53.606767605350491</v>
      </c>
      <c r="U3746">
        <v>0</v>
      </c>
      <c r="V3746">
        <v>0</v>
      </c>
      <c r="W3746">
        <v>59.044023039777642</v>
      </c>
      <c r="X3746">
        <v>0</v>
      </c>
      <c r="Y3746">
        <v>0</v>
      </c>
      <c r="Z3746"/>
      <c r="AA3746">
        <v>0</v>
      </c>
      <c r="AB3746">
        <v>0</v>
      </c>
      <c r="AC3746"/>
      <c r="AD3746">
        <v>0</v>
      </c>
      <c r="AE3746"/>
      <c r="AF3746">
        <v>72.029710220341883</v>
      </c>
      <c r="AG3746">
        <v>0</v>
      </c>
      <c r="AH3746">
        <v>0</v>
      </c>
      <c r="AI3746">
        <v>0</v>
      </c>
      <c r="AJ3746">
        <v>0</v>
      </c>
      <c r="AK3746"/>
      <c r="AL3746">
        <v>345.722412109375</v>
      </c>
      <c r="AM3746">
        <v>187.38864135742187</v>
      </c>
      <c r="AN3746">
        <v>158.33375549316406</v>
      </c>
      <c r="AO3746" s="5" t="s">
        <v>1590</v>
      </c>
    </row>
    <row r="3747" spans="1:41" ht="15" x14ac:dyDescent="0.25">
      <c r="A3747">
        <v>2025</v>
      </c>
      <c r="B3747" s="5" t="s">
        <v>1808</v>
      </c>
      <c r="C3747" s="5" t="s">
        <v>363</v>
      </c>
      <c r="D3747" s="5" t="s">
        <v>91</v>
      </c>
      <c r="E3747" s="5" t="s">
        <v>115</v>
      </c>
      <c r="F3747" s="5" t="s">
        <v>420</v>
      </c>
      <c r="G3747" s="5" t="s">
        <v>94</v>
      </c>
      <c r="H3747" s="5" t="s">
        <v>319</v>
      </c>
      <c r="I3747">
        <v>360.9592770617158</v>
      </c>
      <c r="J3747">
        <v>103.45328692785856</v>
      </c>
      <c r="K3747">
        <v>56.722172109698192</v>
      </c>
      <c r="L3747">
        <v>20.626244403526616</v>
      </c>
      <c r="M3747">
        <v>1332.0686463852533</v>
      </c>
      <c r="N3747">
        <v>62.910045430756178</v>
      </c>
      <c r="O3747">
        <v>0</v>
      </c>
      <c r="P3747">
        <v>1370.2797954550065</v>
      </c>
      <c r="Q3747">
        <v>0</v>
      </c>
      <c r="R3747">
        <v>201.98267170703397</v>
      </c>
      <c r="S3747">
        <v>464.09049907934883</v>
      </c>
      <c r="T3747">
        <v>515.65611008816541</v>
      </c>
      <c r="U3747">
        <v>92.818099815869772</v>
      </c>
      <c r="V3747">
        <v>0</v>
      </c>
      <c r="W3747">
        <v>0</v>
      </c>
      <c r="X3747">
        <v>159.18245554678165</v>
      </c>
      <c r="Y3747">
        <v>2387.4877897082056</v>
      </c>
      <c r="Z3747">
        <v>1072.605961472191</v>
      </c>
      <c r="AA3747">
        <v>7121.2561134238658</v>
      </c>
      <c r="AB3747"/>
      <c r="AC3747">
        <v>616.15748594434888</v>
      </c>
      <c r="AD3747">
        <v>370.32947050057186</v>
      </c>
      <c r="AE3747"/>
      <c r="AF3747">
        <v>438.44459508486341</v>
      </c>
      <c r="AG3747">
        <v>7701.0931421064179</v>
      </c>
      <c r="AH3747">
        <v>82.504977614106465</v>
      </c>
      <c r="AI3747">
        <v>0</v>
      </c>
      <c r="AJ3747">
        <v>825.04977614106463</v>
      </c>
      <c r="AK3747">
        <v>60.847420990403513</v>
      </c>
      <c r="AL3747">
        <v>25416.52734375</v>
      </c>
      <c r="AM3747">
        <v>22375.123046875</v>
      </c>
      <c r="AN3747">
        <v>3041.401611328125</v>
      </c>
      <c r="AO3747" s="5" t="s">
        <v>3956</v>
      </c>
    </row>
    <row r="3748" spans="1:41" ht="15" x14ac:dyDescent="0.25">
      <c r="A3748">
        <v>2025</v>
      </c>
      <c r="B3748" s="5" t="s">
        <v>803</v>
      </c>
      <c r="C3748" s="5" t="s">
        <v>363</v>
      </c>
      <c r="D3748" s="5" t="s">
        <v>91</v>
      </c>
      <c r="E3748" s="5" t="s">
        <v>115</v>
      </c>
      <c r="F3748" s="5" t="s">
        <v>420</v>
      </c>
      <c r="G3748" s="5" t="s">
        <v>94</v>
      </c>
      <c r="H3748" s="5" t="s">
        <v>319</v>
      </c>
      <c r="I3748">
        <v>250</v>
      </c>
      <c r="J3748">
        <v>250</v>
      </c>
      <c r="K3748">
        <v>55</v>
      </c>
      <c r="L3748">
        <v>65</v>
      </c>
      <c r="M3748">
        <v>250</v>
      </c>
      <c r="N3748">
        <v>61</v>
      </c>
      <c r="O3748">
        <v>0</v>
      </c>
      <c r="P3748">
        <v>960</v>
      </c>
      <c r="Q3748">
        <v>0</v>
      </c>
      <c r="R3748">
        <v>198.11628912374999</v>
      </c>
      <c r="S3748">
        <v>450</v>
      </c>
      <c r="T3748">
        <v>500</v>
      </c>
      <c r="U3748">
        <v>464</v>
      </c>
      <c r="V3748">
        <v>0</v>
      </c>
      <c r="W3748">
        <v>0</v>
      </c>
      <c r="X3748">
        <v>1281.3801618998309</v>
      </c>
      <c r="Y3748">
        <v>2510</v>
      </c>
      <c r="Z3748">
        <v>1074.3127199999999</v>
      </c>
      <c r="AA3748">
        <v>805.14099999999996</v>
      </c>
      <c r="AB3748">
        <v>129</v>
      </c>
      <c r="AC3748">
        <v>558.45299999999997</v>
      </c>
      <c r="AD3748">
        <v>133.93319628</v>
      </c>
      <c r="AE3748"/>
      <c r="AF3748">
        <v>432.62958559236972</v>
      </c>
      <c r="AG3748">
        <v>1654</v>
      </c>
      <c r="AH3748">
        <v>1000</v>
      </c>
      <c r="AI3748">
        <v>0</v>
      </c>
      <c r="AJ3748">
        <v>0</v>
      </c>
      <c r="AK3748">
        <v>135</v>
      </c>
      <c r="AL3748">
        <v>13216.966796875</v>
      </c>
      <c r="AM3748">
        <v>9282.65234375</v>
      </c>
      <c r="AN3748">
        <v>3934.313232421875</v>
      </c>
      <c r="AO3748" s="5" t="s">
        <v>1591</v>
      </c>
    </row>
    <row r="3749" spans="1:41" ht="15" x14ac:dyDescent="0.25">
      <c r="A3749">
        <v>2025</v>
      </c>
      <c r="B3749" s="5" t="s">
        <v>1808</v>
      </c>
      <c r="C3749" s="5" t="s">
        <v>363</v>
      </c>
      <c r="D3749" s="5" t="s">
        <v>91</v>
      </c>
      <c r="E3749" s="5" t="s">
        <v>115</v>
      </c>
      <c r="F3749" s="5" t="s">
        <v>420</v>
      </c>
      <c r="G3749" s="5" t="s">
        <v>97</v>
      </c>
      <c r="H3749" s="5" t="s">
        <v>319</v>
      </c>
      <c r="I3749">
        <v>426.648046998165</v>
      </c>
      <c r="J3749">
        <v>120</v>
      </c>
      <c r="K3749">
        <v>69.408148824583236</v>
      </c>
      <c r="L3749">
        <v>24.623999999999999</v>
      </c>
      <c r="M3749">
        <v>1582.240624999999</v>
      </c>
      <c r="N3749">
        <v>73.681810868068624</v>
      </c>
      <c r="O3749">
        <v>0</v>
      </c>
      <c r="P3749">
        <v>1619.648629980954</v>
      </c>
      <c r="Q3749">
        <v>0</v>
      </c>
      <c r="R3749">
        <v>246.1765459815723</v>
      </c>
      <c r="S3749">
        <v>543.60632602021565</v>
      </c>
      <c r="T3749">
        <v>571.69498769711754</v>
      </c>
      <c r="U3749">
        <v>108.6339144877681</v>
      </c>
      <c r="V3749">
        <v>0</v>
      </c>
      <c r="W3749">
        <v>0</v>
      </c>
      <c r="X3749">
        <v>184.46185932566939</v>
      </c>
      <c r="Y3749">
        <v>2876.0634</v>
      </c>
      <c r="Z3749">
        <v>1218.700825161874</v>
      </c>
      <c r="AA3749">
        <v>8441.026540495388</v>
      </c>
      <c r="AB3749">
        <v>73</v>
      </c>
      <c r="AC3749">
        <v>717.78062</v>
      </c>
      <c r="AD3749">
        <v>431.44703242039571</v>
      </c>
      <c r="AE3749">
        <v>0</v>
      </c>
      <c r="AF3749">
        <v>518.23444387571453</v>
      </c>
      <c r="AG3749">
        <v>9698.6039129613473</v>
      </c>
      <c r="AH3749">
        <v>99.936274116970026</v>
      </c>
      <c r="AI3749">
        <v>0</v>
      </c>
      <c r="AJ3749">
        <v>978.7323100761547</v>
      </c>
      <c r="AK3749">
        <v>80.410943842170184</v>
      </c>
      <c r="AL3749">
        <v>30704.76171875</v>
      </c>
      <c r="AM3749">
        <v>27068.5546875</v>
      </c>
      <c r="AN3749">
        <v>3636.206298828125</v>
      </c>
      <c r="AO3749" s="5" t="s">
        <v>3957</v>
      </c>
    </row>
    <row r="3750" spans="1:41" ht="15" x14ac:dyDescent="0.25">
      <c r="A3750">
        <v>2025</v>
      </c>
      <c r="B3750" s="5" t="s">
        <v>803</v>
      </c>
      <c r="C3750" s="5" t="s">
        <v>363</v>
      </c>
      <c r="D3750" s="5" t="s">
        <v>91</v>
      </c>
      <c r="E3750" s="5" t="s">
        <v>115</v>
      </c>
      <c r="F3750" s="5" t="s">
        <v>420</v>
      </c>
      <c r="G3750" s="5" t="s">
        <v>97</v>
      </c>
      <c r="H3750" s="5" t="s">
        <v>319</v>
      </c>
      <c r="I3750">
        <v>285.84749384855883</v>
      </c>
      <c r="J3750">
        <v>299.06605700082832</v>
      </c>
      <c r="K3750">
        <v>62.814067819267173</v>
      </c>
      <c r="L3750">
        <v>77.300227661624504</v>
      </c>
      <c r="M3750">
        <v>292.91484525056637</v>
      </c>
      <c r="N3750">
        <v>71.494052052168541</v>
      </c>
      <c r="O3750">
        <v>0</v>
      </c>
      <c r="P3750">
        <v>1162</v>
      </c>
      <c r="Q3750">
        <v>0</v>
      </c>
      <c r="R3750">
        <v>230.3720942668044</v>
      </c>
      <c r="S3750">
        <v>516.47148056605681</v>
      </c>
      <c r="T3750">
        <v>536.0676760535049</v>
      </c>
      <c r="U3750">
        <v>509.94457532191763</v>
      </c>
      <c r="V3750">
        <v>0</v>
      </c>
      <c r="W3750"/>
      <c r="X3750">
        <v>1459.367909066541</v>
      </c>
      <c r="Y3750">
        <v>2956.3784000000001</v>
      </c>
      <c r="Z3750">
        <v>1262.4319256800741</v>
      </c>
      <c r="AA3750">
        <v>1050.294465598201</v>
      </c>
      <c r="AB3750">
        <v>129</v>
      </c>
      <c r="AC3750">
        <v>660.94753999999989</v>
      </c>
      <c r="AD3750">
        <v>157.3857776646708</v>
      </c>
      <c r="AE3750"/>
      <c r="AF3750">
        <v>514.49793014529916</v>
      </c>
      <c r="AG3750">
        <v>2005</v>
      </c>
      <c r="AH3750">
        <v>1221.714842505746</v>
      </c>
      <c r="AI3750">
        <v>0</v>
      </c>
      <c r="AJ3750">
        <v>0</v>
      </c>
      <c r="AK3750">
        <v>158.1740164353059</v>
      </c>
      <c r="AL3750">
        <v>15619.484375</v>
      </c>
      <c r="AM3750">
        <v>11085.5751953125</v>
      </c>
      <c r="AN3750">
        <v>4533.91015625</v>
      </c>
      <c r="AO3750" s="5" t="s">
        <v>1592</v>
      </c>
    </row>
    <row r="3751" spans="1:41" ht="15" x14ac:dyDescent="0.25">
      <c r="A3751">
        <v>2025</v>
      </c>
      <c r="B3751" s="5" t="s">
        <v>803</v>
      </c>
      <c r="C3751" s="5" t="s">
        <v>363</v>
      </c>
      <c r="D3751" s="5" t="s">
        <v>91</v>
      </c>
      <c r="E3751" s="5" t="s">
        <v>115</v>
      </c>
      <c r="F3751" s="5" t="s">
        <v>423</v>
      </c>
      <c r="G3751" s="5" t="s">
        <v>94</v>
      </c>
      <c r="H3751" s="5" t="s">
        <v>319</v>
      </c>
      <c r="I3751">
        <v>460</v>
      </c>
      <c r="J3751">
        <v>65</v>
      </c>
      <c r="K3751">
        <v>15</v>
      </c>
      <c r="L3751">
        <v>50</v>
      </c>
      <c r="M3751">
        <v>350</v>
      </c>
      <c r="N3751">
        <v>112</v>
      </c>
      <c r="O3751">
        <v>946.47699999999998</v>
      </c>
      <c r="P3751">
        <v>64</v>
      </c>
      <c r="Q3751">
        <v>41.081596132075482</v>
      </c>
      <c r="R3751">
        <v>491.18513483047502</v>
      </c>
      <c r="S3751">
        <v>1000</v>
      </c>
      <c r="T3751">
        <v>1050</v>
      </c>
      <c r="U3751">
        <v>0</v>
      </c>
      <c r="V3751">
        <v>0</v>
      </c>
      <c r="W3751">
        <v>812</v>
      </c>
      <c r="X3751">
        <v>0</v>
      </c>
      <c r="Y3751">
        <v>0</v>
      </c>
      <c r="Z3751">
        <v>417.78827999999999</v>
      </c>
      <c r="AA3751">
        <v>5314.4840569140642</v>
      </c>
      <c r="AB3751">
        <v>0</v>
      </c>
      <c r="AC3751">
        <v>58.616250000000001</v>
      </c>
      <c r="AD3751">
        <v>243.60452082719999</v>
      </c>
      <c r="AE3751">
        <v>6819.5801200000014</v>
      </c>
      <c r="AF3751">
        <v>259.57775135542192</v>
      </c>
      <c r="AG3751">
        <v>0</v>
      </c>
      <c r="AH3751">
        <v>1630</v>
      </c>
      <c r="AI3751">
        <v>117</v>
      </c>
      <c r="AJ3751">
        <v>969</v>
      </c>
      <c r="AK3751">
        <v>369</v>
      </c>
      <c r="AL3751">
        <v>21655.39453125</v>
      </c>
      <c r="AM3751">
        <v>15122.3134765625</v>
      </c>
      <c r="AN3751">
        <v>6533.08154296875</v>
      </c>
      <c r="AO3751" s="5" t="s">
        <v>1593</v>
      </c>
    </row>
    <row r="3752" spans="1:41" ht="15" x14ac:dyDescent="0.25">
      <c r="A3752">
        <v>2025</v>
      </c>
      <c r="B3752" s="5" t="s">
        <v>1808</v>
      </c>
      <c r="C3752" s="5" t="s">
        <v>363</v>
      </c>
      <c r="D3752" s="5" t="s">
        <v>91</v>
      </c>
      <c r="E3752" s="5" t="s">
        <v>115</v>
      </c>
      <c r="F3752" s="5" t="s">
        <v>423</v>
      </c>
      <c r="G3752" s="5" t="s">
        <v>94</v>
      </c>
      <c r="H3752" s="5" t="s">
        <v>319</v>
      </c>
      <c r="I3752">
        <v>422.83801027229561</v>
      </c>
      <c r="J3752">
        <v>0</v>
      </c>
      <c r="K3752">
        <v>20.626244403526616</v>
      </c>
      <c r="L3752">
        <v>512.56217342763637</v>
      </c>
      <c r="M3752">
        <v>475.69276155633247</v>
      </c>
      <c r="N3752">
        <v>113.44434421939638</v>
      </c>
      <c r="O3752">
        <v>680.62746948785036</v>
      </c>
      <c r="P3752">
        <v>596.71725059402502</v>
      </c>
      <c r="Q3752">
        <v>74.960209431889837</v>
      </c>
      <c r="R3752">
        <v>238.41782221673009</v>
      </c>
      <c r="S3752">
        <v>1031.3122201763308</v>
      </c>
      <c r="T3752">
        <v>1082.8778311851472</v>
      </c>
      <c r="U3752"/>
      <c r="V3752">
        <v>0</v>
      </c>
      <c r="W3752">
        <v>115.50696865974905</v>
      </c>
      <c r="X3752">
        <v>213.41203428967057</v>
      </c>
      <c r="Y3752">
        <v>0</v>
      </c>
      <c r="Z3752">
        <v>417.12454057251875</v>
      </c>
      <c r="AA3752">
        <v>22494.905719582177</v>
      </c>
      <c r="AB3752"/>
      <c r="AC3752">
        <v>178.67484214554932</v>
      </c>
      <c r="AD3752">
        <v>374.80459205197201</v>
      </c>
      <c r="AE3752">
        <v>9069.5040479414765</v>
      </c>
      <c r="AF3752">
        <v>602.30772658122658</v>
      </c>
      <c r="AG3752">
        <v>0</v>
      </c>
      <c r="AH3752">
        <v>618.78733210579844</v>
      </c>
      <c r="AI3752">
        <v>120.66352976063071</v>
      </c>
      <c r="AJ3752">
        <v>618.78733210579844</v>
      </c>
      <c r="AK3752">
        <v>448.62081577670392</v>
      </c>
      <c r="AL3752">
        <v>40523.18359375</v>
      </c>
      <c r="AM3752">
        <v>35340.25</v>
      </c>
      <c r="AN3752">
        <v>5182.931640625</v>
      </c>
      <c r="AO3752" s="5" t="s">
        <v>3958</v>
      </c>
    </row>
    <row r="3753" spans="1:41" ht="15" x14ac:dyDescent="0.25">
      <c r="A3753">
        <v>2025</v>
      </c>
      <c r="B3753" s="5" t="s">
        <v>803</v>
      </c>
      <c r="C3753" s="5" t="s">
        <v>363</v>
      </c>
      <c r="D3753" s="5" t="s">
        <v>91</v>
      </c>
      <c r="E3753" s="5" t="s">
        <v>115</v>
      </c>
      <c r="F3753" s="5" t="s">
        <v>423</v>
      </c>
      <c r="G3753" s="5" t="s">
        <v>97</v>
      </c>
      <c r="H3753" s="5" t="s">
        <v>319</v>
      </c>
      <c r="I3753">
        <v>525.95938868134817</v>
      </c>
      <c r="J3753">
        <v>77.757174820215354</v>
      </c>
      <c r="K3753">
        <v>17.13110940525468</v>
      </c>
      <c r="L3753">
        <v>59.461713585865013</v>
      </c>
      <c r="M3753">
        <v>410.08078335079301</v>
      </c>
      <c r="N3753">
        <v>131.26776770234221</v>
      </c>
      <c r="O3753">
        <v>946.47699999999998</v>
      </c>
      <c r="P3753">
        <v>77</v>
      </c>
      <c r="Q3753">
        <v>47.777896301603761</v>
      </c>
      <c r="R3753">
        <v>571.15620671119393</v>
      </c>
      <c r="S3753">
        <v>1147.714401257904</v>
      </c>
      <c r="T3753">
        <v>1125.7421197123599</v>
      </c>
      <c r="U3753">
        <v>0</v>
      </c>
      <c r="V3753">
        <v>0</v>
      </c>
      <c r="W3753">
        <v>958.87493416598886</v>
      </c>
      <c r="X3753">
        <v>0</v>
      </c>
      <c r="Y3753">
        <v>0</v>
      </c>
      <c r="Z3753">
        <v>490.94574887558417</v>
      </c>
      <c r="AA3753">
        <v>6711.7151783831232</v>
      </c>
      <c r="AB3753">
        <v>0</v>
      </c>
      <c r="AC3753">
        <v>69.37427000000001</v>
      </c>
      <c r="AD3753">
        <v>286.26127067754891</v>
      </c>
      <c r="AE3753">
        <v>7990.225022094558</v>
      </c>
      <c r="AF3753">
        <v>308.69875808717961</v>
      </c>
      <c r="AG3753">
        <v>0</v>
      </c>
      <c r="AH3753">
        <v>1991.3951932843661</v>
      </c>
      <c r="AI3753">
        <v>137.0841475772651</v>
      </c>
      <c r="AJ3753">
        <v>1158.044698995019</v>
      </c>
      <c r="AK3753">
        <v>432.34231158983602</v>
      </c>
      <c r="AL3753">
        <v>25672.486328125</v>
      </c>
      <c r="AM3753">
        <v>18219.384765625</v>
      </c>
      <c r="AN3753">
        <v>7453.10302734375</v>
      </c>
      <c r="AO3753" s="5" t="s">
        <v>1594</v>
      </c>
    </row>
    <row r="3754" spans="1:41" ht="15" x14ac:dyDescent="0.25">
      <c r="A3754">
        <v>2025</v>
      </c>
      <c r="B3754" s="5" t="s">
        <v>1808</v>
      </c>
      <c r="C3754" s="5" t="s">
        <v>363</v>
      </c>
      <c r="D3754" s="5" t="s">
        <v>91</v>
      </c>
      <c r="E3754" s="5" t="s">
        <v>115</v>
      </c>
      <c r="F3754" s="5" t="s">
        <v>423</v>
      </c>
      <c r="G3754" s="5" t="s">
        <v>97</v>
      </c>
      <c r="H3754" s="5" t="s">
        <v>319</v>
      </c>
      <c r="I3754">
        <v>499.7877121978504</v>
      </c>
      <c r="J3754">
        <v>0</v>
      </c>
      <c r="K3754">
        <v>25.23932684530299</v>
      </c>
      <c r="L3754">
        <v>611.90640000000008</v>
      </c>
      <c r="M3754">
        <v>565.03124999999955</v>
      </c>
      <c r="N3754">
        <v>132.86883927028771</v>
      </c>
      <c r="O3754">
        <v>659.9625759999999</v>
      </c>
      <c r="P3754">
        <v>705.31017140896654</v>
      </c>
      <c r="Q3754">
        <v>85.379761981173175</v>
      </c>
      <c r="R3754">
        <v>290.5837192751581</v>
      </c>
      <c r="S3754">
        <v>1208.0140578227019</v>
      </c>
      <c r="T3754">
        <v>1200.559474163947</v>
      </c>
      <c r="U3754"/>
      <c r="V3754">
        <v>0</v>
      </c>
      <c r="W3754">
        <v>134.77152522967489</v>
      </c>
      <c r="X3754">
        <v>247.30351414874909</v>
      </c>
      <c r="Y3754">
        <v>0</v>
      </c>
      <c r="Z3754">
        <v>473.93920978517332</v>
      </c>
      <c r="AA3754">
        <v>26663.848790243999</v>
      </c>
      <c r="AB3754">
        <v>21</v>
      </c>
      <c r="AC3754">
        <v>208.14375999999999</v>
      </c>
      <c r="AD3754">
        <v>436.66070853011053</v>
      </c>
      <c r="AE3754">
        <v>10545.87377323112</v>
      </c>
      <c r="AF3754">
        <v>711.91802391007241</v>
      </c>
      <c r="AG3754">
        <v>0</v>
      </c>
      <c r="AH3754">
        <v>749.52205587727519</v>
      </c>
      <c r="AI3754">
        <v>139.8258305288104</v>
      </c>
      <c r="AJ3754">
        <v>734.04923255711606</v>
      </c>
      <c r="AK3754">
        <v>592.86034866684804</v>
      </c>
      <c r="AL3754">
        <v>47644.36328125</v>
      </c>
      <c r="AM3754">
        <v>41663.61328125</v>
      </c>
      <c r="AN3754">
        <v>5980.75048828125</v>
      </c>
      <c r="AO3754" s="5" t="s">
        <v>3959</v>
      </c>
    </row>
    <row r="3755" spans="1:41" ht="15" x14ac:dyDescent="0.25">
      <c r="A3755">
        <v>2025</v>
      </c>
      <c r="B3755" s="5" t="s">
        <v>803</v>
      </c>
      <c r="C3755" s="5" t="s">
        <v>363</v>
      </c>
      <c r="D3755" s="5" t="s">
        <v>91</v>
      </c>
      <c r="E3755" s="5" t="s">
        <v>115</v>
      </c>
      <c r="F3755" s="5" t="s">
        <v>116</v>
      </c>
      <c r="G3755" s="5" t="s">
        <v>94</v>
      </c>
      <c r="H3755" s="5" t="s">
        <v>319</v>
      </c>
      <c r="I3755">
        <v>710</v>
      </c>
      <c r="J3755">
        <v>315</v>
      </c>
      <c r="K3755">
        <v>110</v>
      </c>
      <c r="L3755">
        <v>115</v>
      </c>
      <c r="M3755">
        <v>600</v>
      </c>
      <c r="N3755">
        <v>173</v>
      </c>
      <c r="O3755">
        <v>946.47699999999998</v>
      </c>
      <c r="P3755">
        <v>1024</v>
      </c>
      <c r="Q3755">
        <v>41.081596132075482</v>
      </c>
      <c r="R3755">
        <v>788.50824395422501</v>
      </c>
      <c r="S3755">
        <v>1450</v>
      </c>
      <c r="T3755">
        <v>1600</v>
      </c>
      <c r="U3755">
        <v>464</v>
      </c>
      <c r="V3755">
        <v>0</v>
      </c>
      <c r="W3755">
        <v>862</v>
      </c>
      <c r="X3755">
        <v>1281.3801618998309</v>
      </c>
      <c r="Y3755">
        <v>2510</v>
      </c>
      <c r="Z3755">
        <v>1492.1010000000001</v>
      </c>
      <c r="AA3755">
        <v>6119.6250569140639</v>
      </c>
      <c r="AB3755">
        <v>129</v>
      </c>
      <c r="AC3755">
        <v>617.06925000000001</v>
      </c>
      <c r="AD3755">
        <v>377.53771710720002</v>
      </c>
      <c r="AE3755">
        <v>6819.5801200000014</v>
      </c>
      <c r="AF3755">
        <v>752.77547893072335</v>
      </c>
      <c r="AG3755">
        <v>1654</v>
      </c>
      <c r="AH3755">
        <v>2630</v>
      </c>
      <c r="AI3755">
        <v>117</v>
      </c>
      <c r="AJ3755">
        <v>969</v>
      </c>
      <c r="AK3755">
        <v>504</v>
      </c>
      <c r="AL3755">
        <v>35172.1328125</v>
      </c>
      <c r="AM3755">
        <v>24564.7421875</v>
      </c>
      <c r="AN3755">
        <v>10607.39453125</v>
      </c>
      <c r="AO3755" s="5" t="s">
        <v>1595</v>
      </c>
    </row>
    <row r="3756" spans="1:41" ht="15" x14ac:dyDescent="0.25">
      <c r="A3756">
        <v>2025</v>
      </c>
      <c r="B3756" s="5" t="s">
        <v>1808</v>
      </c>
      <c r="C3756" s="5" t="s">
        <v>363</v>
      </c>
      <c r="D3756" s="5" t="s">
        <v>91</v>
      </c>
      <c r="E3756" s="5" t="s">
        <v>115</v>
      </c>
      <c r="F3756" s="5" t="s">
        <v>116</v>
      </c>
      <c r="G3756" s="5" t="s">
        <v>94</v>
      </c>
      <c r="H3756" s="5" t="s">
        <v>319</v>
      </c>
      <c r="I3756">
        <v>783.79728733401134</v>
      </c>
      <c r="J3756">
        <v>103.45328692785856</v>
      </c>
      <c r="K3756">
        <v>77.348416513224805</v>
      </c>
      <c r="L3756">
        <v>533.18841783116306</v>
      </c>
      <c r="M3756">
        <v>1919.9166118857618</v>
      </c>
      <c r="N3756">
        <v>176.35438965015257</v>
      </c>
      <c r="O3756">
        <v>680.62746948785036</v>
      </c>
      <c r="P3756">
        <v>1966.9970460490315</v>
      </c>
      <c r="Q3756">
        <v>74.960209431889837</v>
      </c>
      <c r="R3756">
        <v>542.71369971459762</v>
      </c>
      <c r="S3756">
        <v>1495.4027192556796</v>
      </c>
      <c r="T3756">
        <v>1650.0995522821293</v>
      </c>
      <c r="U3756">
        <v>92.818099815869772</v>
      </c>
      <c r="V3756">
        <v>0</v>
      </c>
      <c r="W3756">
        <v>167.0725796685656</v>
      </c>
      <c r="X3756">
        <v>372.59448983645206</v>
      </c>
      <c r="Y3756">
        <v>2387.4877897082056</v>
      </c>
      <c r="Z3756">
        <v>1489.7305020447097</v>
      </c>
      <c r="AA3756">
        <v>29616.161833006041</v>
      </c>
      <c r="AB3756">
        <v>0</v>
      </c>
      <c r="AC3756">
        <v>794.83232808989817</v>
      </c>
      <c r="AD3756">
        <v>745.13406255254381</v>
      </c>
      <c r="AE3756">
        <v>9069.5040479414765</v>
      </c>
      <c r="AF3756">
        <v>1040.75232166609</v>
      </c>
      <c r="AG3756">
        <v>7701.0931421064179</v>
      </c>
      <c r="AH3756">
        <v>701.29230971990489</v>
      </c>
      <c r="AI3756">
        <v>120.66352976063071</v>
      </c>
      <c r="AJ3756">
        <v>1443.8371082468632</v>
      </c>
      <c r="AK3756">
        <v>509.46823676710738</v>
      </c>
      <c r="AL3756">
        <v>66257.3046875</v>
      </c>
      <c r="AM3756">
        <v>57817.68359375</v>
      </c>
      <c r="AN3756">
        <v>8439.62109375</v>
      </c>
      <c r="AO3756" s="5" t="s">
        <v>3960</v>
      </c>
    </row>
    <row r="3757" spans="1:41" ht="15" x14ac:dyDescent="0.25">
      <c r="A3757">
        <v>2025</v>
      </c>
      <c r="B3757" s="5" t="s">
        <v>1808</v>
      </c>
      <c r="C3757" s="5" t="s">
        <v>363</v>
      </c>
      <c r="D3757" s="5" t="s">
        <v>91</v>
      </c>
      <c r="E3757" s="5" t="s">
        <v>115</v>
      </c>
      <c r="F3757" s="5" t="s">
        <v>116</v>
      </c>
      <c r="G3757" s="5" t="s">
        <v>97</v>
      </c>
      <c r="H3757" s="5" t="s">
        <v>319</v>
      </c>
      <c r="I3757">
        <v>926.4357591960154</v>
      </c>
      <c r="J3757">
        <v>120</v>
      </c>
      <c r="K3757">
        <v>94.647475669886234</v>
      </c>
      <c r="L3757">
        <v>636.5304000000001</v>
      </c>
      <c r="M3757">
        <v>2280.490624999999</v>
      </c>
      <c r="N3757">
        <v>206.5506501383563</v>
      </c>
      <c r="O3757">
        <v>659.9625759999999</v>
      </c>
      <c r="P3757">
        <v>2324.9588013899202</v>
      </c>
      <c r="Q3757">
        <v>85.379761981173175</v>
      </c>
      <c r="R3757">
        <v>661.45963375712267</v>
      </c>
      <c r="S3757">
        <v>1751.6203838429169</v>
      </c>
      <c r="T3757">
        <v>1829.423960630776</v>
      </c>
      <c r="U3757">
        <v>108.6339144877681</v>
      </c>
      <c r="V3757">
        <v>0</v>
      </c>
      <c r="W3757">
        <v>194.93738470720831</v>
      </c>
      <c r="X3757">
        <v>431.76537347441842</v>
      </c>
      <c r="Y3757">
        <v>2876.0634</v>
      </c>
      <c r="Z3757">
        <v>1692.640034947048</v>
      </c>
      <c r="AA3757">
        <v>35104.875330739393</v>
      </c>
      <c r="AB3757">
        <v>193</v>
      </c>
      <c r="AC3757">
        <v>925.92438000000004</v>
      </c>
      <c r="AD3757">
        <v>868.10774095050624</v>
      </c>
      <c r="AE3757">
        <v>10545.87377323112</v>
      </c>
      <c r="AF3757">
        <v>1230.1524677857869</v>
      </c>
      <c r="AG3757">
        <v>9698.6039129613473</v>
      </c>
      <c r="AH3757">
        <v>849.45832999424522</v>
      </c>
      <c r="AI3757">
        <v>139.8258305288104</v>
      </c>
      <c r="AJ3757">
        <v>1712.7815426332711</v>
      </c>
      <c r="AK3757">
        <v>673.27129250901817</v>
      </c>
      <c r="AL3757">
        <v>78823.3828125</v>
      </c>
      <c r="AM3757">
        <v>68856.8671875</v>
      </c>
      <c r="AN3757">
        <v>9966.5107421875</v>
      </c>
      <c r="AO3757" s="5" t="s">
        <v>3961</v>
      </c>
    </row>
    <row r="3758" spans="1:41" ht="15" x14ac:dyDescent="0.25">
      <c r="A3758">
        <v>2025</v>
      </c>
      <c r="B3758" s="5" t="s">
        <v>803</v>
      </c>
      <c r="C3758" s="5" t="s">
        <v>363</v>
      </c>
      <c r="D3758" s="5" t="s">
        <v>91</v>
      </c>
      <c r="E3758" s="5" t="s">
        <v>115</v>
      </c>
      <c r="F3758" s="5" t="s">
        <v>116</v>
      </c>
      <c r="G3758" s="5" t="s">
        <v>97</v>
      </c>
      <c r="H3758" s="5" t="s">
        <v>319</v>
      </c>
      <c r="I3758">
        <v>811.80688252990694</v>
      </c>
      <c r="J3758">
        <v>376.82323182104358</v>
      </c>
      <c r="K3758">
        <v>125.6281356385343</v>
      </c>
      <c r="L3758">
        <v>136.76194124748949</v>
      </c>
      <c r="M3758">
        <v>702.99562860135939</v>
      </c>
      <c r="N3758">
        <v>202.76181975451081</v>
      </c>
      <c r="O3758">
        <v>946.47699999999998</v>
      </c>
      <c r="P3758">
        <v>1239</v>
      </c>
      <c r="Q3758">
        <v>47.777896301603761</v>
      </c>
      <c r="R3758">
        <v>916.88722976690894</v>
      </c>
      <c r="S3758">
        <v>1664.1858818239609</v>
      </c>
      <c r="T3758">
        <v>1715.4165633712159</v>
      </c>
      <c r="U3758">
        <v>509.94457532191763</v>
      </c>
      <c r="V3758">
        <v>0</v>
      </c>
      <c r="W3758">
        <v>1017.918957205766</v>
      </c>
      <c r="X3758">
        <v>1459.367909066541</v>
      </c>
      <c r="Y3758">
        <v>2956.3784000000001</v>
      </c>
      <c r="Z3758">
        <v>1753.3776745556579</v>
      </c>
      <c r="AA3758">
        <v>7762.0096439813242</v>
      </c>
      <c r="AB3758">
        <v>129</v>
      </c>
      <c r="AC3758">
        <v>730.32180999999991</v>
      </c>
      <c r="AD3758">
        <v>443.64704834221959</v>
      </c>
      <c r="AE3758">
        <v>7990.225022094558</v>
      </c>
      <c r="AF3758">
        <v>895.2263984528206</v>
      </c>
      <c r="AG3758">
        <v>2005</v>
      </c>
      <c r="AH3758">
        <v>3213.1100357901119</v>
      </c>
      <c r="AI3758">
        <v>137.0841475772651</v>
      </c>
      <c r="AJ3758">
        <v>1158.044698995019</v>
      </c>
      <c r="AK3758">
        <v>590.51632802514189</v>
      </c>
      <c r="AL3758">
        <v>41637.6953125</v>
      </c>
      <c r="AM3758">
        <v>29492.34765625</v>
      </c>
      <c r="AN3758">
        <v>12145.34765625</v>
      </c>
      <c r="AO3758" s="5" t="s">
        <v>1596</v>
      </c>
    </row>
    <row r="3759" spans="1:41" ht="15" x14ac:dyDescent="0.25">
      <c r="A3759">
        <v>2025</v>
      </c>
      <c r="B3759" s="5" t="s">
        <v>803</v>
      </c>
      <c r="C3759" s="5" t="s">
        <v>363</v>
      </c>
      <c r="D3759" s="5" t="s">
        <v>91</v>
      </c>
      <c r="E3759" s="5" t="s">
        <v>27</v>
      </c>
      <c r="F3759" s="5" t="s">
        <v>27</v>
      </c>
      <c r="G3759" s="5" t="s">
        <v>94</v>
      </c>
      <c r="H3759" s="5" t="s">
        <v>319</v>
      </c>
      <c r="I3759">
        <v>530</v>
      </c>
      <c r="J3759">
        <v>3500</v>
      </c>
      <c r="K3759">
        <v>0</v>
      </c>
      <c r="L3759">
        <v>250</v>
      </c>
      <c r="M3759">
        <v>1975</v>
      </c>
      <c r="N3759">
        <v>1540</v>
      </c>
      <c r="O3759">
        <v>613.26700000000005</v>
      </c>
      <c r="P3759">
        <v>4775</v>
      </c>
      <c r="Q3759">
        <v>874.72500000000014</v>
      </c>
      <c r="R3759">
        <v>161.75024999999999</v>
      </c>
      <c r="S3759">
        <v>4400</v>
      </c>
      <c r="T3759">
        <v>150</v>
      </c>
      <c r="U3759">
        <v>150</v>
      </c>
      <c r="V3759">
        <v>2440</v>
      </c>
      <c r="W3759">
        <v>1210</v>
      </c>
      <c r="X3759">
        <v>1380.1893411863809</v>
      </c>
      <c r="Y3759">
        <v>11371</v>
      </c>
      <c r="Z3759">
        <v>1324.985688</v>
      </c>
      <c r="AA3759">
        <v>68080.726943943038</v>
      </c>
      <c r="AB3759">
        <v>136</v>
      </c>
      <c r="AC3759">
        <v>106.575</v>
      </c>
      <c r="AD3759">
        <v>3585.7937469509998</v>
      </c>
      <c r="AE3759">
        <v>3296.25864</v>
      </c>
      <c r="AF3759">
        <v>3489.590237388054</v>
      </c>
      <c r="AG3759">
        <v>34207</v>
      </c>
      <c r="AH3759">
        <v>5311.7494724616618</v>
      </c>
      <c r="AI3759">
        <v>615</v>
      </c>
      <c r="AJ3759">
        <v>1858</v>
      </c>
      <c r="AK3759">
        <v>227</v>
      </c>
      <c r="AL3759">
        <v>157559.625</v>
      </c>
      <c r="AM3759">
        <v>137955.625</v>
      </c>
      <c r="AN3759">
        <v>19604</v>
      </c>
      <c r="AO3759" s="5" t="s">
        <v>1597</v>
      </c>
    </row>
    <row r="3760" spans="1:41" ht="15" x14ac:dyDescent="0.25">
      <c r="A3760">
        <v>2025</v>
      </c>
      <c r="B3760" s="5" t="s">
        <v>1808</v>
      </c>
      <c r="C3760" s="5" t="s">
        <v>363</v>
      </c>
      <c r="D3760" s="5" t="s">
        <v>91</v>
      </c>
      <c r="E3760" s="5" t="s">
        <v>27</v>
      </c>
      <c r="F3760" s="5" t="s">
        <v>27</v>
      </c>
      <c r="G3760" s="5" t="s">
        <v>94</v>
      </c>
      <c r="H3760" s="5" t="s">
        <v>319</v>
      </c>
      <c r="I3760">
        <v>464.09049907934883</v>
      </c>
      <c r="J3760">
        <v>495.71366652932244</v>
      </c>
      <c r="K3760">
        <v>41.252488807053233</v>
      </c>
      <c r="L3760">
        <v>295.98660719060695</v>
      </c>
      <c r="M3760">
        <v>4987.2969827452134</v>
      </c>
      <c r="N3760">
        <v>1563.4693257873175</v>
      </c>
      <c r="O3760">
        <v>571.95585671247932</v>
      </c>
      <c r="P3760">
        <v>3021.5591689170178</v>
      </c>
      <c r="Q3760">
        <v>885.56202065991079</v>
      </c>
      <c r="R3760">
        <v>278.02501573596095</v>
      </c>
      <c r="S3760">
        <v>4537.7737687758554</v>
      </c>
      <c r="T3760">
        <v>154.69683302644961</v>
      </c>
      <c r="U3760">
        <v>154.69683302644961</v>
      </c>
      <c r="V3760">
        <v>1346.893759550288</v>
      </c>
      <c r="W3760">
        <v>1247.8877864133603</v>
      </c>
      <c r="X3760">
        <v>110.85016268476397</v>
      </c>
      <c r="Y3760">
        <v>12281.592992974971</v>
      </c>
      <c r="Z3760">
        <v>2586.4444179757429</v>
      </c>
      <c r="AA3760">
        <v>34254.308593419431</v>
      </c>
      <c r="AB3760"/>
      <c r="AC3760">
        <v>1218.2375600832906</v>
      </c>
      <c r="AD3760">
        <v>3580.0972514332366</v>
      </c>
      <c r="AE3760">
        <v>1974.7071362070697</v>
      </c>
      <c r="AF3760">
        <v>4674.9708542584021</v>
      </c>
      <c r="AG3760">
        <v>32224.961417980634</v>
      </c>
      <c r="AH3760">
        <v>6384.9622498999224</v>
      </c>
      <c r="AI3760">
        <v>459.96525019864356</v>
      </c>
      <c r="AJ3760">
        <v>14708.57488415483</v>
      </c>
      <c r="AK3760">
        <v>222.76343955808744</v>
      </c>
      <c r="AL3760">
        <v>134729.296875</v>
      </c>
      <c r="AM3760">
        <v>112429.8046875</v>
      </c>
      <c r="AN3760">
        <v>22299.50390625</v>
      </c>
      <c r="AO3760" s="5" t="s">
        <v>3962</v>
      </c>
    </row>
    <row r="3761" spans="1:41" ht="15" x14ac:dyDescent="0.25">
      <c r="A3761">
        <v>2025</v>
      </c>
      <c r="B3761" s="5" t="s">
        <v>1808</v>
      </c>
      <c r="C3761" s="5" t="s">
        <v>363</v>
      </c>
      <c r="D3761" s="5" t="s">
        <v>91</v>
      </c>
      <c r="E3761" s="5" t="s">
        <v>27</v>
      </c>
      <c r="F3761" s="5" t="s">
        <v>27</v>
      </c>
      <c r="G3761" s="5" t="s">
        <v>97</v>
      </c>
      <c r="H3761" s="5" t="s">
        <v>319</v>
      </c>
      <c r="I3761">
        <v>548.5474889976407</v>
      </c>
      <c r="J3761">
        <v>575</v>
      </c>
      <c r="K3761">
        <v>50.39953029404635</v>
      </c>
      <c r="L3761">
        <v>353.3544</v>
      </c>
      <c r="M3761">
        <v>5923.946874999996</v>
      </c>
      <c r="N3761">
        <v>1831.1741848523279</v>
      </c>
      <c r="O3761">
        <v>554.59039999999993</v>
      </c>
      <c r="P3761">
        <v>3571.434231589039</v>
      </c>
      <c r="Q3761">
        <v>1008.656127251214</v>
      </c>
      <c r="R3761">
        <v>338.85697962063159</v>
      </c>
      <c r="S3761">
        <v>5315.2618544198867</v>
      </c>
      <c r="T3761">
        <v>171.5084963091353</v>
      </c>
      <c r="U3761">
        <v>181.05652414628011</v>
      </c>
      <c r="V3761">
        <v>1579</v>
      </c>
      <c r="W3761">
        <v>1456.0137993563089</v>
      </c>
      <c r="X3761">
        <v>128.45402494356671</v>
      </c>
      <c r="Y3761">
        <v>15051.798000000001</v>
      </c>
      <c r="Z3761">
        <v>2938.7324512871301</v>
      </c>
      <c r="AA3761">
        <v>40602.602035100062</v>
      </c>
      <c r="AB3761">
        <v>170</v>
      </c>
      <c r="AC3761">
        <v>1419.16203</v>
      </c>
      <c r="AD3761">
        <v>4170.9408997869641</v>
      </c>
      <c r="AE3761">
        <v>2296.157770861259</v>
      </c>
      <c r="AF3761">
        <v>5525.7401914667089</v>
      </c>
      <c r="AG3761">
        <v>40583.477064396298</v>
      </c>
      <c r="AH3761">
        <v>7733.9495880719523</v>
      </c>
      <c r="AI3761">
        <v>533.01128560555071</v>
      </c>
      <c r="AJ3761">
        <v>17448.350257882648</v>
      </c>
      <c r="AK3761">
        <v>294.3858283035384</v>
      </c>
      <c r="AL3761">
        <v>162355.578125</v>
      </c>
      <c r="AM3761">
        <v>135853.09375</v>
      </c>
      <c r="AN3761">
        <v>26502.462890625</v>
      </c>
      <c r="AO3761" s="5" t="s">
        <v>3963</v>
      </c>
    </row>
    <row r="3762" spans="1:41" ht="15" x14ac:dyDescent="0.25">
      <c r="A3762">
        <v>2025</v>
      </c>
      <c r="B3762" s="5" t="s">
        <v>803</v>
      </c>
      <c r="C3762" s="5" t="s">
        <v>363</v>
      </c>
      <c r="D3762" s="5" t="s">
        <v>91</v>
      </c>
      <c r="E3762" s="5" t="s">
        <v>27</v>
      </c>
      <c r="F3762" s="5" t="s">
        <v>27</v>
      </c>
      <c r="G3762" s="5" t="s">
        <v>97</v>
      </c>
      <c r="H3762" s="5" t="s">
        <v>319</v>
      </c>
      <c r="I3762">
        <v>605.99668695894468</v>
      </c>
      <c r="J3762">
        <v>4186.9247980115961</v>
      </c>
      <c r="K3762">
        <v>0</v>
      </c>
      <c r="L3762">
        <v>297.30856792932502</v>
      </c>
      <c r="M3762">
        <v>2314.0272774794739</v>
      </c>
      <c r="N3762">
        <v>1804.9318059072059</v>
      </c>
      <c r="O3762">
        <v>613.26700000000005</v>
      </c>
      <c r="P3762">
        <v>5780</v>
      </c>
      <c r="Q3762">
        <v>1017.305175</v>
      </c>
      <c r="R3762">
        <v>188.08520998191941</v>
      </c>
      <c r="S3762">
        <v>5049.9433655347784</v>
      </c>
      <c r="T3762">
        <v>160.82030281605151</v>
      </c>
      <c r="U3762">
        <v>164.85277219458541</v>
      </c>
      <c r="V3762">
        <v>2888</v>
      </c>
      <c r="W3762">
        <v>1428.865357562619</v>
      </c>
      <c r="X3762">
        <v>1649.454024943567</v>
      </c>
      <c r="Y3762">
        <v>13514</v>
      </c>
      <c r="Z3762">
        <v>1556.999375005425</v>
      </c>
      <c r="AA3762">
        <v>89335.368301771581</v>
      </c>
      <c r="AB3762">
        <v>136</v>
      </c>
      <c r="AC3762">
        <v>126.13503</v>
      </c>
      <c r="AD3762">
        <v>4213.6897579085899</v>
      </c>
      <c r="AE3762">
        <v>3862.09235776577</v>
      </c>
      <c r="AF3762">
        <v>4149.940304551983</v>
      </c>
      <c r="AG3762">
        <v>41459</v>
      </c>
      <c r="AH3762">
        <v>6489.4431701784788</v>
      </c>
      <c r="AI3762">
        <v>720.5705193163933</v>
      </c>
      <c r="AJ3762">
        <v>2220.4819925002539</v>
      </c>
      <c r="AK3762">
        <v>265.96667948751428</v>
      </c>
      <c r="AL3762">
        <v>196199.484375</v>
      </c>
      <c r="AM3762">
        <v>173157.421875</v>
      </c>
      <c r="AN3762">
        <v>23042.046875</v>
      </c>
      <c r="AO3762" s="5" t="s">
        <v>1598</v>
      </c>
    </row>
    <row r="3763" spans="1:41" ht="15" x14ac:dyDescent="0.25">
      <c r="A3763">
        <v>2025</v>
      </c>
      <c r="B3763" s="5" t="s">
        <v>803</v>
      </c>
      <c r="C3763" s="5" t="s">
        <v>363</v>
      </c>
      <c r="D3763" s="5" t="s">
        <v>91</v>
      </c>
      <c r="E3763" s="5" t="s">
        <v>453</v>
      </c>
      <c r="F3763" s="5" t="s">
        <v>453</v>
      </c>
      <c r="G3763" s="5" t="s">
        <v>97</v>
      </c>
      <c r="H3763" s="5" t="s">
        <v>319</v>
      </c>
      <c r="I3763">
        <v>3200</v>
      </c>
      <c r="J3763">
        <v>3619</v>
      </c>
      <c r="K3763">
        <v>131.3385054402859</v>
      </c>
      <c r="L3763">
        <v>335</v>
      </c>
      <c r="M3763">
        <v>3514.9781430067969</v>
      </c>
      <c r="N3763">
        <v>58.601682009974212</v>
      </c>
      <c r="O3763">
        <v>0</v>
      </c>
      <c r="P3763">
        <v>643</v>
      </c>
      <c r="Q3763">
        <v>94.136419192265166</v>
      </c>
      <c r="R3763">
        <v>311.51746445001612</v>
      </c>
      <c r="S3763">
        <v>4658.677290723338</v>
      </c>
      <c r="T3763">
        <v>0</v>
      </c>
      <c r="U3763"/>
      <c r="V3763">
        <v>119</v>
      </c>
      <c r="W3763">
        <v>2406.076229598732</v>
      </c>
      <c r="X3763">
        <v>2276.148472856587</v>
      </c>
      <c r="Y3763">
        <v>2240.25</v>
      </c>
      <c r="Z3763">
        <v>908.43610367912015</v>
      </c>
      <c r="AA3763">
        <v>20381.412906210739</v>
      </c>
      <c r="AB3763"/>
      <c r="AC3763">
        <v>0</v>
      </c>
      <c r="AD3763">
        <v>2435.721684644318</v>
      </c>
      <c r="AE3763">
        <v>1038.2</v>
      </c>
      <c r="AF3763">
        <v>3462.3399295851668</v>
      </c>
      <c r="AG3763">
        <v>37038</v>
      </c>
      <c r="AH3763">
        <v>3107.4849849854941</v>
      </c>
      <c r="AI3763">
        <v>1712.9660150253119</v>
      </c>
      <c r="AJ3763">
        <v>8750.8024133717736</v>
      </c>
      <c r="AK3763"/>
      <c r="AL3763">
        <v>102443.09375</v>
      </c>
      <c r="AM3763">
        <v>82199.6953125</v>
      </c>
      <c r="AN3763">
        <v>20243.392578125</v>
      </c>
      <c r="AO3763" s="5" t="s">
        <v>1599</v>
      </c>
    </row>
    <row r="3764" spans="1:41" ht="15" x14ac:dyDescent="0.25">
      <c r="A3764">
        <v>2025</v>
      </c>
      <c r="B3764" s="5" t="s">
        <v>1808</v>
      </c>
      <c r="C3764" s="5" t="s">
        <v>363</v>
      </c>
      <c r="D3764" s="5" t="s">
        <v>91</v>
      </c>
      <c r="E3764" s="5" t="s">
        <v>453</v>
      </c>
      <c r="F3764" s="5" t="s">
        <v>453</v>
      </c>
      <c r="G3764" s="5" t="s">
        <v>97</v>
      </c>
      <c r="H3764" s="5" t="s">
        <v>319</v>
      </c>
      <c r="I3764">
        <v>2400</v>
      </c>
      <c r="J3764">
        <v>4071.48</v>
      </c>
      <c r="K3764">
        <v>0</v>
      </c>
      <c r="L3764">
        <v>335</v>
      </c>
      <c r="M3764">
        <v>3349.8008258294708</v>
      </c>
      <c r="N3764">
        <v>60.394926941039849</v>
      </c>
      <c r="O3764">
        <v>0</v>
      </c>
      <c r="P3764">
        <v>670.44693099711651</v>
      </c>
      <c r="Q3764">
        <v>39.388431543693812</v>
      </c>
      <c r="R3764">
        <v>244.19033206155831</v>
      </c>
      <c r="S3764">
        <v>5019.6608144706724</v>
      </c>
      <c r="T3764">
        <v>116.0540825025149</v>
      </c>
      <c r="U3764"/>
      <c r="V3764">
        <v>103</v>
      </c>
      <c r="W3764">
        <v>1881.4204655316639</v>
      </c>
      <c r="X3764">
        <v>2947.3310832730408</v>
      </c>
      <c r="Y3764">
        <v>2201.4619200000002</v>
      </c>
      <c r="Z3764">
        <v>886.70292851289594</v>
      </c>
      <c r="AA3764">
        <v>17734.505521493669</v>
      </c>
      <c r="AB3764">
        <v>0</v>
      </c>
      <c r="AC3764">
        <v>62.8333333333333</v>
      </c>
      <c r="AD3764">
        <v>2411.0098340971549</v>
      </c>
      <c r="AE3764">
        <v>1523.958830368583</v>
      </c>
      <c r="AF3764">
        <v>3921.5193143159072</v>
      </c>
      <c r="AG3764">
        <v>66330.353116333936</v>
      </c>
      <c r="AH3764">
        <v>3960.9196153710282</v>
      </c>
      <c r="AI3764">
        <v>1747.2253353258191</v>
      </c>
      <c r="AJ3764">
        <v>7322.2144996804873</v>
      </c>
      <c r="AK3764"/>
      <c r="AL3764">
        <v>129340.875</v>
      </c>
      <c r="AM3764">
        <v>107907.4453125</v>
      </c>
      <c r="AN3764">
        <v>21433.421875</v>
      </c>
      <c r="AO3764" s="5" t="s">
        <v>3964</v>
      </c>
    </row>
    <row r="3765" spans="1:41" ht="15" x14ac:dyDescent="0.25">
      <c r="A3765">
        <v>2025</v>
      </c>
      <c r="B3765" s="5" t="s">
        <v>803</v>
      </c>
      <c r="C3765" s="5" t="s">
        <v>363</v>
      </c>
      <c r="D3765" s="5" t="s">
        <v>91</v>
      </c>
      <c r="E3765" s="5" t="s">
        <v>456</v>
      </c>
      <c r="F3765" s="5" t="s">
        <v>456</v>
      </c>
      <c r="G3765" s="5" t="s">
        <v>97</v>
      </c>
      <c r="H3765" s="5" t="s">
        <v>319</v>
      </c>
      <c r="I3765"/>
      <c r="J3765"/>
      <c r="K3765"/>
      <c r="L3765"/>
      <c r="M3765"/>
      <c r="N3765"/>
      <c r="O3765"/>
      <c r="P3765"/>
      <c r="Q3765"/>
      <c r="R3765"/>
      <c r="S3765"/>
      <c r="T3765"/>
      <c r="U3765"/>
      <c r="V3765"/>
      <c r="W3765"/>
      <c r="X3765"/>
      <c r="Y3765"/>
      <c r="Z3765"/>
      <c r="AA3765"/>
      <c r="AB3765"/>
      <c r="AC3765"/>
      <c r="AD3765"/>
      <c r="AE3765"/>
      <c r="AF3765">
        <v>37739.213959980829</v>
      </c>
      <c r="AG3765">
        <v>156913</v>
      </c>
      <c r="AH3765">
        <v>34503.998793230618</v>
      </c>
      <c r="AI3765"/>
      <c r="AJ3765"/>
      <c r="AK3765"/>
      <c r="AL3765">
        <v>229156.21875</v>
      </c>
      <c r="AM3765">
        <v>194652.21875</v>
      </c>
      <c r="AN3765">
        <v>34504</v>
      </c>
      <c r="AO3765" s="5" t="s">
        <v>1600</v>
      </c>
    </row>
    <row r="3766" spans="1:41" ht="15" x14ac:dyDescent="0.25">
      <c r="A3766">
        <v>2025</v>
      </c>
      <c r="B3766" s="5" t="s">
        <v>1808</v>
      </c>
      <c r="C3766" s="5" t="s">
        <v>363</v>
      </c>
      <c r="D3766" s="5" t="s">
        <v>91</v>
      </c>
      <c r="E3766" s="5" t="s">
        <v>456</v>
      </c>
      <c r="F3766" s="5" t="s">
        <v>456</v>
      </c>
      <c r="G3766" s="5" t="s">
        <v>97</v>
      </c>
      <c r="H3766" s="5" t="s">
        <v>319</v>
      </c>
      <c r="I3766"/>
      <c r="J3766"/>
      <c r="K3766">
        <v>1209.8190696298129</v>
      </c>
      <c r="L3766">
        <v>4453.4457000000002</v>
      </c>
      <c r="M3766"/>
      <c r="N3766">
        <v>9797.0630850330181</v>
      </c>
      <c r="O3766"/>
      <c r="P3766">
        <v>14861.30952164508</v>
      </c>
      <c r="Q3766">
        <v>3187.9466872770622</v>
      </c>
      <c r="R3766"/>
      <c r="S3766">
        <v>19293.01358856451</v>
      </c>
      <c r="T3766">
        <v>12291.44223548803</v>
      </c>
      <c r="U3766">
        <v>1882.987851121314</v>
      </c>
      <c r="V3766">
        <v>9362</v>
      </c>
      <c r="W3766">
        <v>1012.419996398122</v>
      </c>
      <c r="X3766">
        <v>12616.33035969742</v>
      </c>
      <c r="Y3766">
        <v>60140</v>
      </c>
      <c r="Z3766">
        <v>14949.45736981522</v>
      </c>
      <c r="AA3766">
        <v>183809.14564816011</v>
      </c>
      <c r="AB3766"/>
      <c r="AC3766">
        <v>11564.089040000001</v>
      </c>
      <c r="AD3766">
        <v>5778.280789185068</v>
      </c>
      <c r="AE3766">
        <v>20487.4068155717</v>
      </c>
      <c r="AF3766">
        <v>34226.398697647928</v>
      </c>
      <c r="AG3766">
        <v>98171.232615929795</v>
      </c>
      <c r="AH3766">
        <v>31846.127662725132</v>
      </c>
      <c r="AI3766">
        <v>4434.9885221573959</v>
      </c>
      <c r="AJ3766">
        <v>59892.607567366111</v>
      </c>
      <c r="AK3766">
        <v>2357.6761313994948</v>
      </c>
      <c r="AL3766">
        <v>617625.25</v>
      </c>
      <c r="AM3766">
        <v>526785.0625</v>
      </c>
      <c r="AN3766">
        <v>90840.109375</v>
      </c>
      <c r="AO3766" s="5" t="s">
        <v>3965</v>
      </c>
    </row>
    <row r="3767" spans="1:41" ht="15" x14ac:dyDescent="0.25">
      <c r="A3767">
        <v>2025</v>
      </c>
      <c r="B3767" s="5" t="s">
        <v>1808</v>
      </c>
      <c r="C3767" s="5" t="s">
        <v>363</v>
      </c>
      <c r="D3767" s="5" t="s">
        <v>91</v>
      </c>
      <c r="E3767" s="5" t="s">
        <v>457</v>
      </c>
      <c r="F3767" s="5" t="s">
        <v>457</v>
      </c>
      <c r="G3767" s="5" t="s">
        <v>97</v>
      </c>
      <c r="H3767" s="5" t="s">
        <v>319</v>
      </c>
      <c r="I3767">
        <v>0</v>
      </c>
      <c r="J3767"/>
      <c r="K3767"/>
      <c r="L3767">
        <v>0</v>
      </c>
      <c r="M3767">
        <v>0</v>
      </c>
      <c r="N3767">
        <v>241.57970776415939</v>
      </c>
      <c r="O3767">
        <v>0</v>
      </c>
      <c r="P3767">
        <v>0</v>
      </c>
      <c r="Q3767">
        <v>0</v>
      </c>
      <c r="R3767">
        <v>219.8052368744772</v>
      </c>
      <c r="S3767">
        <v>0</v>
      </c>
      <c r="T3767">
        <v>0</v>
      </c>
      <c r="U3767"/>
      <c r="V3767">
        <v>137</v>
      </c>
      <c r="W3767">
        <v>0</v>
      </c>
      <c r="X3767">
        <v>270.50994402845669</v>
      </c>
      <c r="Y3767">
        <v>0</v>
      </c>
      <c r="Z3767">
        <v>0</v>
      </c>
      <c r="AA3767">
        <v>0</v>
      </c>
      <c r="AB3767">
        <v>0</v>
      </c>
      <c r="AC3767"/>
      <c r="AD3767"/>
      <c r="AE3767">
        <v>119.9193300678761</v>
      </c>
      <c r="AF3767"/>
      <c r="AG3767"/>
      <c r="AH3767">
        <v>0</v>
      </c>
      <c r="AI3767">
        <v>0</v>
      </c>
      <c r="AJ3767">
        <v>0</v>
      </c>
      <c r="AK3767"/>
      <c r="AL3767">
        <v>988.814208984375</v>
      </c>
      <c r="AM3767">
        <v>718.30426025390625</v>
      </c>
      <c r="AN3767">
        <v>270.50994873046875</v>
      </c>
      <c r="AO3767" s="5" t="s">
        <v>3966</v>
      </c>
    </row>
    <row r="3768" spans="1:41" ht="15" x14ac:dyDescent="0.25">
      <c r="A3768">
        <v>2025</v>
      </c>
      <c r="B3768" s="5" t="s">
        <v>803</v>
      </c>
      <c r="C3768" s="5" t="s">
        <v>363</v>
      </c>
      <c r="D3768" s="5" t="s">
        <v>91</v>
      </c>
      <c r="E3768" s="5" t="s">
        <v>457</v>
      </c>
      <c r="F3768" s="5" t="s">
        <v>457</v>
      </c>
      <c r="G3768" s="5" t="s">
        <v>97</v>
      </c>
      <c r="H3768" s="5" t="s">
        <v>319</v>
      </c>
      <c r="I3768">
        <v>0</v>
      </c>
      <c r="J3768"/>
      <c r="K3768">
        <v>20.557331286305619</v>
      </c>
      <c r="L3768">
        <v>0</v>
      </c>
      <c r="M3768">
        <v>0</v>
      </c>
      <c r="N3768">
        <v>234.4067280398969</v>
      </c>
      <c r="O3768">
        <v>0</v>
      </c>
      <c r="P3768">
        <v>0</v>
      </c>
      <c r="Q3768">
        <v>9</v>
      </c>
      <c r="R3768">
        <v>203.3410190682132</v>
      </c>
      <c r="S3768">
        <v>0</v>
      </c>
      <c r="T3768">
        <v>0</v>
      </c>
      <c r="U3768"/>
      <c r="V3768">
        <v>437</v>
      </c>
      <c r="W3768">
        <v>0</v>
      </c>
      <c r="X3768">
        <v>361.14576982154688</v>
      </c>
      <c r="Y3768">
        <v>0</v>
      </c>
      <c r="Z3768"/>
      <c r="AA3768">
        <v>0</v>
      </c>
      <c r="AB3768"/>
      <c r="AC3768">
        <v>0</v>
      </c>
      <c r="AD3768"/>
      <c r="AE3768">
        <v>119.9193300678761</v>
      </c>
      <c r="AF3768">
        <v>0</v>
      </c>
      <c r="AG3768"/>
      <c r="AH3768"/>
      <c r="AI3768"/>
      <c r="AJ3768">
        <v>0</v>
      </c>
      <c r="AK3768"/>
      <c r="AL3768">
        <v>1385.3701171875</v>
      </c>
      <c r="AM3768">
        <v>1003.6670532226562</v>
      </c>
      <c r="AN3768">
        <v>381.70309448242187</v>
      </c>
      <c r="AO3768" s="5" t="s">
        <v>1601</v>
      </c>
    </row>
    <row r="3769" spans="1:41" ht="15" x14ac:dyDescent="0.25">
      <c r="A3769">
        <v>2025</v>
      </c>
      <c r="B3769" s="5" t="s">
        <v>1808</v>
      </c>
      <c r="C3769" s="5" t="s">
        <v>474</v>
      </c>
      <c r="D3769" s="5" t="s">
        <v>153</v>
      </c>
      <c r="E3769" s="5" t="s">
        <v>154</v>
      </c>
      <c r="F3769" s="5" t="s">
        <v>154</v>
      </c>
      <c r="G3769" s="5" t="s">
        <v>94</v>
      </c>
      <c r="H3769" s="5" t="s">
        <v>319</v>
      </c>
      <c r="I3769">
        <v>512.08672496162512</v>
      </c>
      <c r="J3769">
        <v>267.55552257475324</v>
      </c>
      <c r="K3769">
        <v>447.10562691927515</v>
      </c>
      <c r="L3769">
        <v>400.07370174468514</v>
      </c>
      <c r="M3769">
        <v>1105.5224891652542</v>
      </c>
      <c r="N3769">
        <v>2034.945001269469</v>
      </c>
      <c r="O3769">
        <v>1600.6969740587574</v>
      </c>
      <c r="P3769">
        <v>775.23072015801131</v>
      </c>
      <c r="Q3769">
        <v>102.72067888682375</v>
      </c>
      <c r="R3769">
        <v>745.04683930786052</v>
      </c>
      <c r="S3769">
        <v>131.74020170835553</v>
      </c>
      <c r="T3769">
        <v>215.84271103746218</v>
      </c>
      <c r="U3769">
        <v>333.66859262942683</v>
      </c>
      <c r="V3769">
        <v>2030.9293229245859</v>
      </c>
      <c r="W3769">
        <v>823.19398230929414</v>
      </c>
      <c r="X3769">
        <v>1775.9337480245142</v>
      </c>
      <c r="Y3769">
        <v>2298.9758524455274</v>
      </c>
      <c r="Z3769">
        <v>483.56798629081294</v>
      </c>
      <c r="AA3769">
        <v>10913.412032334953</v>
      </c>
      <c r="AB3769"/>
      <c r="AC3769">
        <v>303.1837150386678</v>
      </c>
      <c r="AD3769">
        <v>1144.7128730636675</v>
      </c>
      <c r="AE3769">
        <v>1159.5271220849711</v>
      </c>
      <c r="AF3769">
        <v>1996.380023688713</v>
      </c>
      <c r="AG3769">
        <v>12641.554577220057</v>
      </c>
      <c r="AH3769">
        <v>2484.8618759021242</v>
      </c>
      <c r="AI3769">
        <v>276.07788621070745</v>
      </c>
      <c r="AJ3769">
        <v>1199.2900995020348</v>
      </c>
      <c r="AK3769">
        <v>306.19547379733007</v>
      </c>
      <c r="AL3769">
        <v>48510.03515625</v>
      </c>
      <c r="AM3769">
        <v>38198.1484375</v>
      </c>
      <c r="AN3769">
        <v>10311.8837890625</v>
      </c>
      <c r="AO3769" s="5" t="s">
        <v>3967</v>
      </c>
    </row>
    <row r="3770" spans="1:41" ht="15" x14ac:dyDescent="0.25">
      <c r="A3770">
        <v>2025</v>
      </c>
      <c r="B3770" s="5" t="s">
        <v>803</v>
      </c>
      <c r="C3770" s="5" t="s">
        <v>474</v>
      </c>
      <c r="D3770" s="5" t="s">
        <v>153</v>
      </c>
      <c r="E3770" s="5" t="s">
        <v>154</v>
      </c>
      <c r="F3770" s="5" t="s">
        <v>154</v>
      </c>
      <c r="G3770" s="5" t="s">
        <v>94</v>
      </c>
      <c r="H3770" s="5" t="s">
        <v>319</v>
      </c>
      <c r="I3770">
        <v>327.81812355945851</v>
      </c>
      <c r="J3770">
        <v>303.375</v>
      </c>
      <c r="K3770">
        <v>409.61399999999998</v>
      </c>
      <c r="L3770">
        <v>465.29</v>
      </c>
      <c r="M3770">
        <v>500</v>
      </c>
      <c r="N3770">
        <v>2027.8989999999999</v>
      </c>
      <c r="O3770">
        <v>1134.4960000000001</v>
      </c>
      <c r="P3770">
        <v>1062.5</v>
      </c>
      <c r="Q3770">
        <v>103.75210307764191</v>
      </c>
      <c r="R3770">
        <v>606.27758962805831</v>
      </c>
      <c r="S3770">
        <v>142.8739910046836</v>
      </c>
      <c r="T3770">
        <v>600</v>
      </c>
      <c r="U3770">
        <v>329</v>
      </c>
      <c r="V3770">
        <v>2552</v>
      </c>
      <c r="W3770">
        <v>770</v>
      </c>
      <c r="X3770">
        <v>1336.274509803922</v>
      </c>
      <c r="Y3770">
        <v>2880</v>
      </c>
      <c r="Z3770">
        <v>496.60991999999999</v>
      </c>
      <c r="AA3770">
        <v>11154.45203766283</v>
      </c>
      <c r="AB3770">
        <v>179</v>
      </c>
      <c r="AC3770">
        <v>190</v>
      </c>
      <c r="AD3770">
        <v>1198.26067296</v>
      </c>
      <c r="AE3770">
        <v>882</v>
      </c>
      <c r="AF3770">
        <v>2347.7207598775171</v>
      </c>
      <c r="AG3770">
        <v>15791.465454382</v>
      </c>
      <c r="AH3770">
        <v>2546.9633109680908</v>
      </c>
      <c r="AI3770">
        <v>364</v>
      </c>
      <c r="AJ3770">
        <v>1282</v>
      </c>
      <c r="AK3770">
        <v>275</v>
      </c>
      <c r="AL3770">
        <v>52258.64453125</v>
      </c>
      <c r="AM3770">
        <v>42802.16015625</v>
      </c>
      <c r="AN3770">
        <v>9456.482421875</v>
      </c>
      <c r="AO3770" s="5" t="s">
        <v>1602</v>
      </c>
    </row>
    <row r="3771" spans="1:41" ht="15" x14ac:dyDescent="0.25">
      <c r="A3771">
        <v>2025</v>
      </c>
      <c r="B3771" s="5" t="s">
        <v>803</v>
      </c>
      <c r="C3771" s="5" t="s">
        <v>474</v>
      </c>
      <c r="D3771" s="5" t="s">
        <v>153</v>
      </c>
      <c r="E3771" s="5" t="s">
        <v>154</v>
      </c>
      <c r="F3771" s="5" t="s">
        <v>154</v>
      </c>
      <c r="G3771" s="5" t="s">
        <v>97</v>
      </c>
      <c r="H3771" s="5" t="s">
        <v>319</v>
      </c>
      <c r="I3771">
        <v>374.82395623043362</v>
      </c>
      <c r="J3771">
        <v>360.71287499999983</v>
      </c>
      <c r="K3771">
        <v>467.80948319493268</v>
      </c>
      <c r="L3771">
        <v>553.33881428734264</v>
      </c>
      <c r="M3771">
        <v>585.79999999999995</v>
      </c>
      <c r="N3771">
        <v>2376.765846926894</v>
      </c>
      <c r="O3771">
        <v>1548.8</v>
      </c>
      <c r="P3771">
        <v>1286.0563749999999</v>
      </c>
      <c r="Q3771">
        <v>120.66369587929751</v>
      </c>
      <c r="R3771">
        <v>695.1519966113126</v>
      </c>
      <c r="S3771">
        <v>162.21737512138111</v>
      </c>
      <c r="T3771">
        <v>612.46375270324222</v>
      </c>
      <c r="U3771">
        <v>357.9971092542483</v>
      </c>
      <c r="V3771">
        <v>63</v>
      </c>
      <c r="W3771">
        <v>909.27795481257567</v>
      </c>
      <c r="X3771">
        <v>1596.9717363060879</v>
      </c>
      <c r="Y3771">
        <v>3381.4656</v>
      </c>
      <c r="Z3771">
        <v>583.5695751767953</v>
      </c>
      <c r="AA3771">
        <v>13306.147428527791</v>
      </c>
      <c r="AB3771">
        <v>179</v>
      </c>
      <c r="AC3771">
        <v>224.87154000000001</v>
      </c>
      <c r="AD3771">
        <v>1408.083978407697</v>
      </c>
      <c r="AE3771">
        <v>1100.1881587611269</v>
      </c>
      <c r="AF3771">
        <v>2791.9899880685261</v>
      </c>
      <c r="AG3771">
        <v>19132.80438461728</v>
      </c>
      <c r="AH3771">
        <v>3057.312067126787</v>
      </c>
      <c r="AI3771">
        <v>426.48401468482479</v>
      </c>
      <c r="AJ3771">
        <v>1532.108672973802</v>
      </c>
      <c r="AK3771">
        <v>322.20632977562298</v>
      </c>
      <c r="AL3771">
        <v>59518.08203125</v>
      </c>
      <c r="AM3771">
        <v>48241.65234375</v>
      </c>
      <c r="AN3771">
        <v>11276.4267578125</v>
      </c>
      <c r="AO3771" s="5" t="s">
        <v>1603</v>
      </c>
    </row>
    <row r="3772" spans="1:41" ht="15" x14ac:dyDescent="0.25">
      <c r="A3772">
        <v>2025</v>
      </c>
      <c r="B3772" s="5" t="s">
        <v>1808</v>
      </c>
      <c r="C3772" s="5" t="s">
        <v>474</v>
      </c>
      <c r="D3772" s="5" t="s">
        <v>153</v>
      </c>
      <c r="E3772" s="5" t="s">
        <v>154</v>
      </c>
      <c r="F3772" s="5" t="s">
        <v>154</v>
      </c>
      <c r="G3772" s="5" t="s">
        <v>97</v>
      </c>
      <c r="H3772" s="5" t="s">
        <v>319</v>
      </c>
      <c r="I3772">
        <v>621.79368631657235</v>
      </c>
      <c r="J3772">
        <v>324.875</v>
      </c>
      <c r="K3772">
        <v>554.67257796388333</v>
      </c>
      <c r="L3772">
        <v>475.54401253304621</v>
      </c>
      <c r="M3772">
        <v>1348.9776151549679</v>
      </c>
      <c r="N3772">
        <v>2448.4103381897562</v>
      </c>
      <c r="O3772">
        <v>1594.4474</v>
      </c>
      <c r="P3772">
        <v>922.85526186042284</v>
      </c>
      <c r="Q3772">
        <v>123.0727016556677</v>
      </c>
      <c r="R3772">
        <v>948.175731462508</v>
      </c>
      <c r="S3772">
        <v>154.80729722834491</v>
      </c>
      <c r="T3772">
        <v>249.5162773804069</v>
      </c>
      <c r="U3772">
        <v>405.15212386078099</v>
      </c>
      <c r="V3772">
        <v>2518</v>
      </c>
      <c r="W3772">
        <v>986.69602908775721</v>
      </c>
      <c r="X3772">
        <v>2114.118753892868</v>
      </c>
      <c r="Y3772">
        <v>2817.1122000000009</v>
      </c>
      <c r="Z3772">
        <v>579.59606629051621</v>
      </c>
      <c r="AA3772">
        <v>13288.943322819759</v>
      </c>
      <c r="AB3772"/>
      <c r="AC3772">
        <v>362.82492999999999</v>
      </c>
      <c r="AD3772">
        <v>1378.39274580611</v>
      </c>
      <c r="AE3772">
        <v>1385.068262283969</v>
      </c>
      <c r="AF3772">
        <v>2424.074739120008</v>
      </c>
      <c r="AG3772">
        <v>16354.925407276611</v>
      </c>
      <c r="AH3772">
        <v>3032.02945634765</v>
      </c>
      <c r="AI3772">
        <v>328.65045637113548</v>
      </c>
      <c r="AJ3772">
        <v>1461.4830987152</v>
      </c>
      <c r="AK3772">
        <v>387.64468320747091</v>
      </c>
      <c r="AL3772">
        <v>59591.8671875</v>
      </c>
      <c r="AM3772">
        <v>47461.90625</v>
      </c>
      <c r="AN3772">
        <v>12129.953125</v>
      </c>
      <c r="AO3772" s="5" t="s">
        <v>3968</v>
      </c>
    </row>
    <row r="3773" spans="1:41" ht="15" x14ac:dyDescent="0.25">
      <c r="A3773">
        <v>2025</v>
      </c>
      <c r="B3773" s="5" t="s">
        <v>1808</v>
      </c>
      <c r="C3773" s="5" t="s">
        <v>474</v>
      </c>
      <c r="D3773" s="5" t="s">
        <v>153</v>
      </c>
      <c r="E3773" s="5" t="s">
        <v>32</v>
      </c>
      <c r="F3773" s="5" t="s">
        <v>32</v>
      </c>
      <c r="G3773" s="5" t="s">
        <v>94</v>
      </c>
      <c r="H3773" s="5" t="s">
        <v>319</v>
      </c>
      <c r="I3773">
        <v>5423.1736047645145</v>
      </c>
      <c r="J3773">
        <v>3012.3490184594143</v>
      </c>
      <c r="K3773">
        <v>1459.2627749128051</v>
      </c>
      <c r="L3773">
        <v>1779.197543385455</v>
      </c>
      <c r="M3773">
        <v>4861.0632767490706</v>
      </c>
      <c r="N3773">
        <v>3173.9329325399499</v>
      </c>
      <c r="O3773">
        <v>371.91874270858244</v>
      </c>
      <c r="P3773">
        <v>4020.5714489462566</v>
      </c>
      <c r="Q3773">
        <v>3291.0220817200484</v>
      </c>
      <c r="R3773">
        <v>3092.048880920604</v>
      </c>
      <c r="S3773">
        <v>8978.8707678916817</v>
      </c>
      <c r="T3773">
        <v>3513.7185517726398</v>
      </c>
      <c r="U3773">
        <v>1044.0763696695844</v>
      </c>
      <c r="V3773">
        <v>2603.1634870704156</v>
      </c>
      <c r="W3773">
        <v>938.6648131164053</v>
      </c>
      <c r="X3773">
        <v>5525.4930889921343</v>
      </c>
      <c r="Y3773">
        <v>13868.1451640535</v>
      </c>
      <c r="Z3773">
        <v>1792.9997947012289</v>
      </c>
      <c r="AA3773">
        <v>28207.514413668032</v>
      </c>
      <c r="AB3773"/>
      <c r="AC3773">
        <v>3801.8434730179965</v>
      </c>
      <c r="AD3773">
        <v>3581.1237206306737</v>
      </c>
      <c r="AE3773">
        <v>3783.9742159578409</v>
      </c>
      <c r="AF3773">
        <v>21500.945778089896</v>
      </c>
      <c r="AG3773">
        <v>26935.890317885827</v>
      </c>
      <c r="AH3773">
        <v>8190.0231686094648</v>
      </c>
      <c r="AI3773">
        <v>1664.4986739540107</v>
      </c>
      <c r="AJ3773">
        <v>12165.381055294674</v>
      </c>
      <c r="AK3773">
        <v>1639.0541235547762</v>
      </c>
      <c r="AL3773">
        <v>180219.90625</v>
      </c>
      <c r="AM3773">
        <v>139496.234375</v>
      </c>
      <c r="AN3773">
        <v>40723.69140625</v>
      </c>
      <c r="AO3773" s="5" t="s">
        <v>3969</v>
      </c>
    </row>
    <row r="3774" spans="1:41" ht="15" x14ac:dyDescent="0.25">
      <c r="A3774">
        <v>2025</v>
      </c>
      <c r="B3774" s="5" t="s">
        <v>803</v>
      </c>
      <c r="C3774" s="5" t="s">
        <v>474</v>
      </c>
      <c r="D3774" s="5" t="s">
        <v>153</v>
      </c>
      <c r="E3774" s="5" t="s">
        <v>32</v>
      </c>
      <c r="F3774" s="5" t="s">
        <v>32</v>
      </c>
      <c r="G3774" s="5" t="s">
        <v>94</v>
      </c>
      <c r="H3774" s="5" t="s">
        <v>319</v>
      </c>
      <c r="I3774">
        <v>7022.9648450660707</v>
      </c>
      <c r="J3774">
        <v>2620.1851296425471</v>
      </c>
      <c r="K3774">
        <v>1636.6740542041209</v>
      </c>
      <c r="L3774">
        <v>2658.6392799999999</v>
      </c>
      <c r="M3774">
        <v>5978.6390390414244</v>
      </c>
      <c r="N3774">
        <v>3494.9400300000002</v>
      </c>
      <c r="O3774">
        <v>277</v>
      </c>
      <c r="P3774">
        <v>4174.7</v>
      </c>
      <c r="Q3774">
        <v>2461.5083251714009</v>
      </c>
      <c r="R3774">
        <v>3500</v>
      </c>
      <c r="S3774">
        <v>4383.4930050050898</v>
      </c>
      <c r="T3774">
        <v>3800</v>
      </c>
      <c r="U3774">
        <v>1150</v>
      </c>
      <c r="V3774">
        <v>3050</v>
      </c>
      <c r="W3774">
        <v>935</v>
      </c>
      <c r="X3774">
        <v>5714.7058823529414</v>
      </c>
      <c r="Y3774">
        <v>15858</v>
      </c>
      <c r="Z3774">
        <v>1391.319</v>
      </c>
      <c r="AA3774">
        <v>30545.545771879959</v>
      </c>
      <c r="AB3774">
        <v>606</v>
      </c>
      <c r="AC3774">
        <v>5573.5079999999998</v>
      </c>
      <c r="AD3774">
        <v>3058.5360000000001</v>
      </c>
      <c r="AE3774">
        <v>3958</v>
      </c>
      <c r="AF3774">
        <v>22099.13694</v>
      </c>
      <c r="AG3774">
        <v>28548.730811628611</v>
      </c>
      <c r="AH3774">
        <v>14431.33023026479</v>
      </c>
      <c r="AI3774">
        <v>1966</v>
      </c>
      <c r="AJ3774">
        <v>11343.44595152783</v>
      </c>
      <c r="AK3774">
        <v>1693.044234782609</v>
      </c>
      <c r="AL3774">
        <v>193931.0625</v>
      </c>
      <c r="AM3774">
        <v>149450.640625</v>
      </c>
      <c r="AN3774">
        <v>44480.41796875</v>
      </c>
      <c r="AO3774" s="5" t="s">
        <v>1604</v>
      </c>
    </row>
    <row r="3775" spans="1:41" ht="15" x14ac:dyDescent="0.25">
      <c r="A3775">
        <v>2025</v>
      </c>
      <c r="B3775" s="5" t="s">
        <v>1808</v>
      </c>
      <c r="C3775" s="5" t="s">
        <v>474</v>
      </c>
      <c r="D3775" s="5" t="s">
        <v>153</v>
      </c>
      <c r="E3775" s="5" t="s">
        <v>32</v>
      </c>
      <c r="F3775" s="5" t="s">
        <v>32</v>
      </c>
      <c r="G3775" s="5" t="s">
        <v>97</v>
      </c>
      <c r="H3775" s="5" t="s">
        <v>319</v>
      </c>
      <c r="I3775">
        <v>6799</v>
      </c>
      <c r="J3775">
        <v>3639.9029126969931</v>
      </c>
      <c r="K3775">
        <v>1810.3396525442411</v>
      </c>
      <c r="L3775">
        <v>2114.8271810437682</v>
      </c>
      <c r="M3775">
        <v>5931.5532795155486</v>
      </c>
      <c r="N3775">
        <v>3818.8207543220419</v>
      </c>
      <c r="O3775">
        <v>370.46666666666698</v>
      </c>
      <c r="P3775">
        <v>4786.1951556687081</v>
      </c>
      <c r="Q3775">
        <v>3943.0714749462281</v>
      </c>
      <c r="R3775">
        <v>3935.0622735455599</v>
      </c>
      <c r="S3775">
        <v>10836</v>
      </c>
      <c r="T3775">
        <v>4061.8928875880201</v>
      </c>
      <c r="U3775">
        <v>1267.7541967945481</v>
      </c>
      <c r="V3775">
        <v>3226</v>
      </c>
      <c r="W3775">
        <v>1125.101572229875</v>
      </c>
      <c r="X3775">
        <v>6577.69389029171</v>
      </c>
      <c r="Y3775">
        <v>17099</v>
      </c>
      <c r="Z3775">
        <v>2149.0579553038519</v>
      </c>
      <c r="AA3775">
        <v>34347.467062567812</v>
      </c>
      <c r="AB3775"/>
      <c r="AC3775">
        <v>4688.0789287737362</v>
      </c>
      <c r="AD3775">
        <v>4312.1686446492531</v>
      </c>
      <c r="AE3775">
        <v>4520</v>
      </c>
      <c r="AF3775">
        <v>26107.203493027711</v>
      </c>
      <c r="AG3775">
        <v>34848.125223573777</v>
      </c>
      <c r="AH3775">
        <v>9944.6137710549683</v>
      </c>
      <c r="AI3775">
        <v>1981.4634787757909</v>
      </c>
      <c r="AJ3775">
        <v>14825.01924190452</v>
      </c>
      <c r="AK3775">
        <v>1983.6765670007201</v>
      </c>
      <c r="AL3775">
        <v>221049.5625</v>
      </c>
      <c r="AM3775">
        <v>172114.578125</v>
      </c>
      <c r="AN3775">
        <v>48934.96875</v>
      </c>
      <c r="AO3775" s="5" t="s">
        <v>3970</v>
      </c>
    </row>
    <row r="3776" spans="1:41" ht="15" x14ac:dyDescent="0.25">
      <c r="A3776">
        <v>2025</v>
      </c>
      <c r="B3776" s="5" t="s">
        <v>803</v>
      </c>
      <c r="C3776" s="5" t="s">
        <v>474</v>
      </c>
      <c r="D3776" s="5" t="s">
        <v>153</v>
      </c>
      <c r="E3776" s="5" t="s">
        <v>32</v>
      </c>
      <c r="F3776" s="5" t="s">
        <v>32</v>
      </c>
      <c r="G3776" s="5" t="s">
        <v>97</v>
      </c>
      <c r="H3776" s="5" t="s">
        <v>319</v>
      </c>
      <c r="I3776">
        <v>8510.2362122299492</v>
      </c>
      <c r="J3776">
        <v>3115.4001191449861</v>
      </c>
      <c r="K3776">
        <v>2278.0366829387899</v>
      </c>
      <c r="L3776">
        <v>3161.7449479098068</v>
      </c>
      <c r="M3776">
        <v>7004.9285157192553</v>
      </c>
      <c r="N3776">
        <v>4096.1872856397949</v>
      </c>
      <c r="O3776">
        <v>355</v>
      </c>
      <c r="P3776">
        <v>5053.0819282000002</v>
      </c>
      <c r="Q3776">
        <v>2862.7341821743389</v>
      </c>
      <c r="R3776">
        <v>4013.0660109541909</v>
      </c>
      <c r="S3776">
        <v>4976.9641355616004</v>
      </c>
      <c r="T3776">
        <v>4101.3197725663531</v>
      </c>
      <c r="U3776">
        <v>1251.3576767245761</v>
      </c>
      <c r="V3776">
        <v>75</v>
      </c>
      <c r="W3776">
        <v>1104.1232308438421</v>
      </c>
      <c r="X3776">
        <v>6829.6025318622087</v>
      </c>
      <c r="Y3776">
        <v>18894</v>
      </c>
      <c r="Z3776">
        <v>1634.9480851397479</v>
      </c>
      <c r="AA3776">
        <v>36437.785913026317</v>
      </c>
      <c r="AB3776">
        <v>606</v>
      </c>
      <c r="AC3776">
        <v>6596.4386799999993</v>
      </c>
      <c r="AD3776">
        <v>3594.10572020578</v>
      </c>
      <c r="AE3776">
        <v>4637.4278300069673</v>
      </c>
      <c r="AF3776">
        <v>26281.05102442178</v>
      </c>
      <c r="AG3776">
        <v>34589.397901409808</v>
      </c>
      <c r="AH3776">
        <v>17246.77551352396</v>
      </c>
      <c r="AI3776">
        <v>2303.4823430504539</v>
      </c>
      <c r="AJ3776">
        <v>13556.467959239741</v>
      </c>
      <c r="AK3776">
        <v>1921.484125045592</v>
      </c>
      <c r="AL3776">
        <v>227088.140625</v>
      </c>
      <c r="AM3776">
        <v>174766.328125</v>
      </c>
      <c r="AN3776">
        <v>52321.8203125</v>
      </c>
      <c r="AO3776" s="5" t="s">
        <v>1605</v>
      </c>
    </row>
    <row r="3777" spans="1:41" ht="15" x14ac:dyDescent="0.25">
      <c r="A3777">
        <v>2025</v>
      </c>
      <c r="B3777" s="5" t="s">
        <v>803</v>
      </c>
      <c r="C3777" s="5" t="s">
        <v>474</v>
      </c>
      <c r="D3777" s="5" t="s">
        <v>153</v>
      </c>
      <c r="E3777" s="5" t="s">
        <v>409</v>
      </c>
      <c r="F3777" s="5" t="s">
        <v>480</v>
      </c>
      <c r="G3777" s="5" t="s">
        <v>94</v>
      </c>
      <c r="H3777" s="5" t="s">
        <v>319</v>
      </c>
      <c r="I3777">
        <v>0</v>
      </c>
      <c r="J3777"/>
      <c r="K3777"/>
      <c r="L3777">
        <v>0</v>
      </c>
      <c r="M3777">
        <v>0</v>
      </c>
      <c r="N3777"/>
      <c r="O3777"/>
      <c r="P3777">
        <v>0</v>
      </c>
      <c r="Q3777">
        <v>0</v>
      </c>
      <c r="R3777"/>
      <c r="S3777"/>
      <c r="T3777"/>
      <c r="U3777"/>
      <c r="V3777">
        <v>0</v>
      </c>
      <c r="W3777"/>
      <c r="X3777">
        <v>0</v>
      </c>
      <c r="Y3777"/>
      <c r="Z3777"/>
      <c r="AA3777"/>
      <c r="AB3777"/>
      <c r="AC3777">
        <v>1629.3520000000001</v>
      </c>
      <c r="AD3777"/>
      <c r="AE3777"/>
      <c r="AF3777">
        <v>0</v>
      </c>
      <c r="AG3777"/>
      <c r="AH3777">
        <v>0</v>
      </c>
      <c r="AI3777"/>
      <c r="AJ3777">
        <v>0</v>
      </c>
      <c r="AK3777"/>
      <c r="AL3777">
        <v>1629.35205078125</v>
      </c>
      <c r="AM3777">
        <v>1629.35205078125</v>
      </c>
      <c r="AN3777">
        <v>0</v>
      </c>
      <c r="AO3777" s="5" t="s">
        <v>1606</v>
      </c>
    </row>
    <row r="3778" spans="1:41" ht="15" x14ac:dyDescent="0.25">
      <c r="A3778">
        <v>2025</v>
      </c>
      <c r="B3778" s="5" t="s">
        <v>1808</v>
      </c>
      <c r="C3778" s="5" t="s">
        <v>474</v>
      </c>
      <c r="D3778" s="5" t="s">
        <v>153</v>
      </c>
      <c r="E3778" s="5" t="s">
        <v>409</v>
      </c>
      <c r="F3778" s="5" t="s">
        <v>480</v>
      </c>
      <c r="G3778" s="5" t="s">
        <v>94</v>
      </c>
      <c r="H3778" s="5" t="s">
        <v>319</v>
      </c>
      <c r="I3778"/>
      <c r="J3778"/>
      <c r="K3778"/>
      <c r="L3778"/>
      <c r="M3778"/>
      <c r="N3778"/>
      <c r="O3778"/>
      <c r="P3778">
        <v>0</v>
      </c>
      <c r="Q3778">
        <v>0</v>
      </c>
      <c r="R3778"/>
      <c r="S3778"/>
      <c r="T3778"/>
      <c r="U3778"/>
      <c r="V3778">
        <v>0</v>
      </c>
      <c r="W3778"/>
      <c r="X3778"/>
      <c r="Y3778">
        <v>0</v>
      </c>
      <c r="Z3778"/>
      <c r="AA3778"/>
      <c r="AB3778"/>
      <c r="AC3778">
        <v>1267.309044327837</v>
      </c>
      <c r="AD3778"/>
      <c r="AE3778"/>
      <c r="AF3778"/>
      <c r="AG3778"/>
      <c r="AH3778">
        <v>1.0039195862207543E-3</v>
      </c>
      <c r="AI3778"/>
      <c r="AJ3778">
        <v>0</v>
      </c>
      <c r="AK3778"/>
      <c r="AL3778">
        <v>1267.31005859375</v>
      </c>
      <c r="AM3778">
        <v>1267.30908203125</v>
      </c>
      <c r="AN3778">
        <v>1.0039196349680424E-3</v>
      </c>
      <c r="AO3778" s="5" t="s">
        <v>3971</v>
      </c>
    </row>
    <row r="3779" spans="1:41" ht="15" x14ac:dyDescent="0.25">
      <c r="A3779">
        <v>2025</v>
      </c>
      <c r="B3779" s="5" t="s">
        <v>1808</v>
      </c>
      <c r="C3779" s="5" t="s">
        <v>474</v>
      </c>
      <c r="D3779" s="5" t="s">
        <v>153</v>
      </c>
      <c r="E3779" s="5" t="s">
        <v>409</v>
      </c>
      <c r="F3779" s="5" t="s">
        <v>410</v>
      </c>
      <c r="G3779" s="5" t="s">
        <v>94</v>
      </c>
      <c r="H3779" s="5" t="s">
        <v>319</v>
      </c>
      <c r="I3779"/>
      <c r="J3779"/>
      <c r="K3779"/>
      <c r="L3779"/>
      <c r="M3779"/>
      <c r="N3779">
        <v>0</v>
      </c>
      <c r="O3779"/>
      <c r="P3779">
        <v>0</v>
      </c>
      <c r="Q3779">
        <v>125.48994827759428</v>
      </c>
      <c r="R3779"/>
      <c r="S3779"/>
      <c r="T3779"/>
      <c r="U3779"/>
      <c r="V3779">
        <v>0</v>
      </c>
      <c r="W3779"/>
      <c r="X3779"/>
      <c r="Y3779">
        <v>0</v>
      </c>
      <c r="Z3779"/>
      <c r="AA3779">
        <v>174.28044016792293</v>
      </c>
      <c r="AB3779"/>
      <c r="AC3779">
        <v>347.35617683238098</v>
      </c>
      <c r="AD3779">
        <v>125.48994827759428</v>
      </c>
      <c r="AE3779"/>
      <c r="AF3779"/>
      <c r="AG3779"/>
      <c r="AH3779">
        <v>775.30701804656405</v>
      </c>
      <c r="AI3779"/>
      <c r="AJ3779">
        <v>0</v>
      </c>
      <c r="AK3779"/>
      <c r="AL3779">
        <v>1547.923583984375</v>
      </c>
      <c r="AM3779">
        <v>647.1265869140625</v>
      </c>
      <c r="AN3779">
        <v>900.7969970703125</v>
      </c>
      <c r="AO3779" s="5" t="s">
        <v>3972</v>
      </c>
    </row>
    <row r="3780" spans="1:41" ht="15" x14ac:dyDescent="0.25">
      <c r="A3780">
        <v>2025</v>
      </c>
      <c r="B3780" s="5" t="s">
        <v>803</v>
      </c>
      <c r="C3780" s="5" t="s">
        <v>474</v>
      </c>
      <c r="D3780" s="5" t="s">
        <v>153</v>
      </c>
      <c r="E3780" s="5" t="s">
        <v>409</v>
      </c>
      <c r="F3780" s="5" t="s">
        <v>410</v>
      </c>
      <c r="G3780" s="5" t="s">
        <v>94</v>
      </c>
      <c r="H3780" s="5" t="s">
        <v>319</v>
      </c>
      <c r="I3780">
        <v>0</v>
      </c>
      <c r="J3780"/>
      <c r="K3780"/>
      <c r="L3780"/>
      <c r="M3780">
        <v>0</v>
      </c>
      <c r="N3780">
        <v>0</v>
      </c>
      <c r="O3780">
        <v>20</v>
      </c>
      <c r="P3780">
        <v>0</v>
      </c>
      <c r="Q3780">
        <v>125</v>
      </c>
      <c r="R3780"/>
      <c r="S3780"/>
      <c r="T3780"/>
      <c r="U3780"/>
      <c r="V3780">
        <v>60</v>
      </c>
      <c r="W3780"/>
      <c r="X3780">
        <v>0</v>
      </c>
      <c r="Y3780"/>
      <c r="Z3780"/>
      <c r="AA3780"/>
      <c r="AB3780"/>
      <c r="AC3780">
        <v>630</v>
      </c>
      <c r="AD3780">
        <v>125</v>
      </c>
      <c r="AE3780"/>
      <c r="AF3780"/>
      <c r="AG3780"/>
      <c r="AH3780">
        <v>775.52357599999993</v>
      </c>
      <c r="AI3780"/>
      <c r="AJ3780">
        <v>0</v>
      </c>
      <c r="AK3780"/>
      <c r="AL3780">
        <v>1735.5235595703125</v>
      </c>
      <c r="AM3780">
        <v>815</v>
      </c>
      <c r="AN3780">
        <v>920.5235595703125</v>
      </c>
      <c r="AO3780" s="5" t="s">
        <v>1607</v>
      </c>
    </row>
    <row r="3781" spans="1:41" ht="15" x14ac:dyDescent="0.25">
      <c r="A3781">
        <v>2025</v>
      </c>
      <c r="B3781" s="5" t="s">
        <v>1808</v>
      </c>
      <c r="C3781" s="5" t="s">
        <v>474</v>
      </c>
      <c r="D3781" s="5" t="s">
        <v>153</v>
      </c>
      <c r="E3781" s="5" t="s">
        <v>409</v>
      </c>
      <c r="F3781" s="5" t="s">
        <v>481</v>
      </c>
      <c r="G3781" s="5" t="s">
        <v>94</v>
      </c>
      <c r="H3781" s="5" t="s">
        <v>319</v>
      </c>
      <c r="I3781">
        <v>113.97879951374689</v>
      </c>
      <c r="J3781"/>
      <c r="K3781">
        <v>81.953971501545055</v>
      </c>
      <c r="L3781"/>
      <c r="M3781">
        <v>257.00341407251307</v>
      </c>
      <c r="N3781">
        <v>100.52347208787035</v>
      </c>
      <c r="O3781"/>
      <c r="P3781">
        <v>0</v>
      </c>
      <c r="Q3781">
        <v>106.41547613939996</v>
      </c>
      <c r="R3781"/>
      <c r="S3781"/>
      <c r="T3781">
        <v>230.90150483077349</v>
      </c>
      <c r="U3781"/>
      <c r="V3781">
        <v>190.74472138194332</v>
      </c>
      <c r="W3781">
        <v>96.376280277192407</v>
      </c>
      <c r="X3781">
        <v>120.47035034649051</v>
      </c>
      <c r="Y3781">
        <v>1298.0680249834352</v>
      </c>
      <c r="Z3781">
        <v>168.65849048508673</v>
      </c>
      <c r="AA3781">
        <v>919.17147356494672</v>
      </c>
      <c r="AB3781"/>
      <c r="AC3781">
        <v>212.52977640293366</v>
      </c>
      <c r="AD3781">
        <v>297.61095741555641</v>
      </c>
      <c r="AE3781">
        <v>252.98773572763008</v>
      </c>
      <c r="AF3781"/>
      <c r="AG3781">
        <v>2541.6971636826102</v>
      </c>
      <c r="AH3781">
        <v>464.436290736204</v>
      </c>
      <c r="AI3781"/>
      <c r="AJ3781">
        <v>1793.2972009458535</v>
      </c>
      <c r="AK3781">
        <v>200.78391724415084</v>
      </c>
      <c r="AL3781">
        <v>9447.609375</v>
      </c>
      <c r="AM3781">
        <v>7698.072265625</v>
      </c>
      <c r="AN3781">
        <v>1749.53662109375</v>
      </c>
      <c r="AO3781" s="5" t="s">
        <v>3973</v>
      </c>
    </row>
    <row r="3782" spans="1:41" ht="15" x14ac:dyDescent="0.25">
      <c r="A3782">
        <v>2025</v>
      </c>
      <c r="B3782" s="5" t="s">
        <v>803</v>
      </c>
      <c r="C3782" s="5" t="s">
        <v>474</v>
      </c>
      <c r="D3782" s="5" t="s">
        <v>153</v>
      </c>
      <c r="E3782" s="5" t="s">
        <v>409</v>
      </c>
      <c r="F3782" s="5" t="s">
        <v>481</v>
      </c>
      <c r="G3782" s="5" t="s">
        <v>94</v>
      </c>
      <c r="H3782" s="5" t="s">
        <v>319</v>
      </c>
      <c r="I3782">
        <v>38.300747944240399</v>
      </c>
      <c r="J3782"/>
      <c r="K3782">
        <v>81.634</v>
      </c>
      <c r="L3782"/>
      <c r="M3782">
        <v>238</v>
      </c>
      <c r="N3782">
        <v>128.78399999999999</v>
      </c>
      <c r="O3782">
        <v>390</v>
      </c>
      <c r="P3782">
        <v>21</v>
      </c>
      <c r="Q3782">
        <v>88</v>
      </c>
      <c r="R3782"/>
      <c r="S3782">
        <v>672.07737299503856</v>
      </c>
      <c r="T3782">
        <v>250</v>
      </c>
      <c r="U3782"/>
      <c r="V3782">
        <v>283</v>
      </c>
      <c r="W3782">
        <v>84</v>
      </c>
      <c r="X3782">
        <v>100</v>
      </c>
      <c r="Y3782">
        <v>1560</v>
      </c>
      <c r="Z3782">
        <v>168.4433071638862</v>
      </c>
      <c r="AA3782"/>
      <c r="AB3782"/>
      <c r="AC3782">
        <v>156.06</v>
      </c>
      <c r="AD3782">
        <v>303</v>
      </c>
      <c r="AE3782">
        <v>287</v>
      </c>
      <c r="AF3782"/>
      <c r="AG3782">
        <v>2496.1473436631741</v>
      </c>
      <c r="AH3782">
        <v>464.56601660000001</v>
      </c>
      <c r="AI3782"/>
      <c r="AJ3782">
        <v>1636.601361628627</v>
      </c>
      <c r="AK3782">
        <v>200</v>
      </c>
      <c r="AL3782">
        <v>9646.6142578125</v>
      </c>
      <c r="AM3782">
        <v>6863.3369140625</v>
      </c>
      <c r="AN3782">
        <v>2783.27734375</v>
      </c>
      <c r="AO3782" s="5" t="s">
        <v>1608</v>
      </c>
    </row>
    <row r="3783" spans="1:41" ht="15" x14ac:dyDescent="0.25">
      <c r="A3783">
        <v>2025</v>
      </c>
      <c r="B3783" s="5" t="s">
        <v>1808</v>
      </c>
      <c r="C3783" s="5" t="s">
        <v>474</v>
      </c>
      <c r="D3783" s="5" t="s">
        <v>153</v>
      </c>
      <c r="E3783" s="5" t="s">
        <v>409</v>
      </c>
      <c r="F3783" s="5" t="s">
        <v>482</v>
      </c>
      <c r="G3783" s="5" t="s">
        <v>94</v>
      </c>
      <c r="H3783" s="5" t="s">
        <v>319</v>
      </c>
      <c r="I3783"/>
      <c r="J3783"/>
      <c r="K3783"/>
      <c r="L3783"/>
      <c r="M3783">
        <v>12.047035034649051</v>
      </c>
      <c r="N3783">
        <v>0</v>
      </c>
      <c r="O3783"/>
      <c r="P3783">
        <v>0</v>
      </c>
      <c r="Q3783">
        <v>0</v>
      </c>
      <c r="R3783"/>
      <c r="S3783"/>
      <c r="T3783"/>
      <c r="U3783"/>
      <c r="V3783">
        <v>0</v>
      </c>
      <c r="W3783"/>
      <c r="X3783">
        <v>50.195979311037711</v>
      </c>
      <c r="Y3783">
        <v>0</v>
      </c>
      <c r="Z3783"/>
      <c r="AA3783">
        <v>493.68290685704028</v>
      </c>
      <c r="AB3783"/>
      <c r="AC3783"/>
      <c r="AD3783"/>
      <c r="AE3783"/>
      <c r="AF3783">
        <v>602.35175173245261</v>
      </c>
      <c r="AG3783"/>
      <c r="AH3783">
        <v>10.039195862207542</v>
      </c>
      <c r="AI3783"/>
      <c r="AJ3783">
        <v>0</v>
      </c>
      <c r="AK3783"/>
      <c r="AL3783">
        <v>1168.31689453125</v>
      </c>
      <c r="AM3783">
        <v>1096.03466796875</v>
      </c>
      <c r="AN3783">
        <v>72.282211303710938</v>
      </c>
      <c r="AO3783" s="5" t="s">
        <v>3974</v>
      </c>
    </row>
    <row r="3784" spans="1:41" ht="15" x14ac:dyDescent="0.25">
      <c r="A3784">
        <v>2025</v>
      </c>
      <c r="B3784" s="5" t="s">
        <v>803</v>
      </c>
      <c r="C3784" s="5" t="s">
        <v>474</v>
      </c>
      <c r="D3784" s="5" t="s">
        <v>153</v>
      </c>
      <c r="E3784" s="5" t="s">
        <v>409</v>
      </c>
      <c r="F3784" s="5" t="s">
        <v>482</v>
      </c>
      <c r="G3784" s="5" t="s">
        <v>94</v>
      </c>
      <c r="H3784" s="5" t="s">
        <v>319</v>
      </c>
      <c r="I3784">
        <v>0</v>
      </c>
      <c r="J3784"/>
      <c r="K3784"/>
      <c r="L3784"/>
      <c r="M3784">
        <v>0</v>
      </c>
      <c r="N3784">
        <v>0</v>
      </c>
      <c r="O3784">
        <v>20</v>
      </c>
      <c r="P3784">
        <v>0</v>
      </c>
      <c r="Q3784">
        <v>0</v>
      </c>
      <c r="R3784"/>
      <c r="S3784"/>
      <c r="T3784"/>
      <c r="U3784"/>
      <c r="V3784">
        <v>0</v>
      </c>
      <c r="W3784"/>
      <c r="X3784">
        <v>45</v>
      </c>
      <c r="Y3784"/>
      <c r="Z3784"/>
      <c r="AA3784"/>
      <c r="AB3784"/>
      <c r="AC3784">
        <v>0</v>
      </c>
      <c r="AD3784"/>
      <c r="AE3784"/>
      <c r="AF3784"/>
      <c r="AG3784"/>
      <c r="AH3784">
        <v>10.042</v>
      </c>
      <c r="AI3784"/>
      <c r="AJ3784">
        <v>0</v>
      </c>
      <c r="AK3784"/>
      <c r="AL3784">
        <v>75.041999816894531</v>
      </c>
      <c r="AM3784">
        <v>0</v>
      </c>
      <c r="AN3784">
        <v>75.041999816894531</v>
      </c>
      <c r="AO3784" s="5" t="s">
        <v>1609</v>
      </c>
    </row>
    <row r="3785" spans="1:41" ht="15" x14ac:dyDescent="0.25">
      <c r="A3785">
        <v>2025</v>
      </c>
      <c r="B3785" s="5" t="s">
        <v>1808</v>
      </c>
      <c r="C3785" s="5" t="s">
        <v>474</v>
      </c>
      <c r="D3785" s="5" t="s">
        <v>153</v>
      </c>
      <c r="E3785" s="5" t="s">
        <v>483</v>
      </c>
      <c r="F3785" s="5" t="s">
        <v>483</v>
      </c>
      <c r="G3785" s="5" t="s">
        <v>94</v>
      </c>
      <c r="H3785" s="5" t="s">
        <v>319</v>
      </c>
      <c r="I3785">
        <v>4582.3573251432999</v>
      </c>
      <c r="J3785">
        <v>9930.026592712411</v>
      </c>
      <c r="K3785">
        <v>1024.9308200246858</v>
      </c>
      <c r="L3785">
        <v>1426.3069809128708</v>
      </c>
      <c r="M3785">
        <v>4161.5647694977588</v>
      </c>
      <c r="N3785">
        <v>5776.2129703744913</v>
      </c>
      <c r="O3785">
        <v>5473.2701229511713</v>
      </c>
      <c r="P3785">
        <v>2677.2788544427494</v>
      </c>
      <c r="Q3785">
        <v>1549.1436383367379</v>
      </c>
      <c r="R3785">
        <v>3042.6860721244298</v>
      </c>
      <c r="S3785">
        <v>4042.0727614824341</v>
      </c>
      <c r="T3785">
        <v>6259.4386200864028</v>
      </c>
      <c r="U3785">
        <v>752.94948792072728</v>
      </c>
      <c r="V3785">
        <v>5985.3685730481366</v>
      </c>
      <c r="W3785">
        <v>1923.8111030748314</v>
      </c>
      <c r="X3785">
        <v>7268.377804238261</v>
      </c>
      <c r="Y3785">
        <v>25986.458489324225</v>
      </c>
      <c r="Z3785">
        <v>4119.7731906244971</v>
      </c>
      <c r="AA3785">
        <v>43415.92003570118</v>
      </c>
      <c r="AB3785">
        <v>0</v>
      </c>
      <c r="AC3785">
        <v>3490.8884164623937</v>
      </c>
      <c r="AD3785">
        <v>8619.009124203174</v>
      </c>
      <c r="AE3785">
        <v>5957.2588246339556</v>
      </c>
      <c r="AF3785">
        <v>7025.6912683136406</v>
      </c>
      <c r="AG3785">
        <v>39235.731473473024</v>
      </c>
      <c r="AH3785">
        <v>7538.0914462325791</v>
      </c>
      <c r="AI3785">
        <v>2229.7054009962953</v>
      </c>
      <c r="AJ3785">
        <v>20348.656631884372</v>
      </c>
      <c r="AK3785">
        <v>4671.5581251899575</v>
      </c>
      <c r="AL3785">
        <v>238514.5625</v>
      </c>
      <c r="AM3785">
        <v>185302.703125</v>
      </c>
      <c r="AN3785">
        <v>53211.828125</v>
      </c>
      <c r="AO3785" s="5" t="s">
        <v>3975</v>
      </c>
    </row>
    <row r="3786" spans="1:41" ht="15" x14ac:dyDescent="0.25">
      <c r="A3786">
        <v>2025</v>
      </c>
      <c r="B3786" s="5" t="s">
        <v>803</v>
      </c>
      <c r="C3786" s="5" t="s">
        <v>474</v>
      </c>
      <c r="D3786" s="5" t="s">
        <v>153</v>
      </c>
      <c r="E3786" s="5" t="s">
        <v>483</v>
      </c>
      <c r="F3786" s="5" t="s">
        <v>483</v>
      </c>
      <c r="G3786" s="5" t="s">
        <v>94</v>
      </c>
      <c r="H3786" s="5" t="s">
        <v>319</v>
      </c>
      <c r="I3786">
        <v>4866.2292648090806</v>
      </c>
      <c r="J3786">
        <v>13133.76004833357</v>
      </c>
      <c r="K3786">
        <v>992.26442399999996</v>
      </c>
      <c r="L3786">
        <v>1272.8900000000001</v>
      </c>
      <c r="M3786">
        <v>3920</v>
      </c>
      <c r="N3786">
        <v>5860.8996868000004</v>
      </c>
      <c r="O3786">
        <v>4462.9759999999997</v>
      </c>
      <c r="P3786">
        <v>3034.9</v>
      </c>
      <c r="Q3786">
        <v>1600.0990299527309</v>
      </c>
      <c r="R3786">
        <v>2895.4149885404581</v>
      </c>
      <c r="S3786">
        <v>4742.0777670149837</v>
      </c>
      <c r="T3786">
        <v>6000</v>
      </c>
      <c r="U3786">
        <v>710.15707571908717</v>
      </c>
      <c r="V3786">
        <v>6489</v>
      </c>
      <c r="W3786">
        <v>1925</v>
      </c>
      <c r="X3786">
        <v>5758.8235294117649</v>
      </c>
      <c r="Y3786">
        <v>26870</v>
      </c>
      <c r="Z3786">
        <v>4048.3419463291129</v>
      </c>
      <c r="AA3786">
        <v>37859.594200500658</v>
      </c>
      <c r="AB3786">
        <v>653</v>
      </c>
      <c r="AC3786">
        <v>3521.5346300000001</v>
      </c>
      <c r="AD3786">
        <v>8831.3804342399999</v>
      </c>
      <c r="AE3786">
        <v>5757</v>
      </c>
      <c r="AF3786">
        <v>6752.9202594730941</v>
      </c>
      <c r="AG3786">
        <v>42499.715556146613</v>
      </c>
      <c r="AH3786">
        <v>7676.323685968091</v>
      </c>
      <c r="AI3786">
        <v>2812</v>
      </c>
      <c r="AJ3786">
        <v>14652.31678996498</v>
      </c>
      <c r="AK3786">
        <v>4446.9190399999998</v>
      </c>
      <c r="AL3786">
        <v>234045.53125</v>
      </c>
      <c r="AM3786">
        <v>181824.765625</v>
      </c>
      <c r="AN3786">
        <v>52220.765625</v>
      </c>
      <c r="AO3786" s="5" t="s">
        <v>1610</v>
      </c>
    </row>
    <row r="3787" spans="1:41" ht="15" x14ac:dyDescent="0.25">
      <c r="A3787">
        <v>2025</v>
      </c>
      <c r="B3787" s="5" t="s">
        <v>1808</v>
      </c>
      <c r="C3787" s="5" t="s">
        <v>474</v>
      </c>
      <c r="D3787" s="5" t="s">
        <v>153</v>
      </c>
      <c r="E3787" s="5" t="s">
        <v>483</v>
      </c>
      <c r="F3787" s="5" t="s">
        <v>483</v>
      </c>
      <c r="G3787" s="5" t="s">
        <v>97</v>
      </c>
      <c r="H3787" s="5" t="s">
        <v>319</v>
      </c>
      <c r="I3787">
        <v>5564.0592000000006</v>
      </c>
      <c r="J3787">
        <v>12057.375449636311</v>
      </c>
      <c r="K3787">
        <v>1271.51390174826</v>
      </c>
      <c r="L3787">
        <v>1695.3669832566341</v>
      </c>
      <c r="M3787">
        <v>5078.0131323324531</v>
      </c>
      <c r="N3787">
        <v>6949.838714770206</v>
      </c>
      <c r="O3787">
        <v>5451.9009272000003</v>
      </c>
      <c r="P3787">
        <v>3187.1039344087631</v>
      </c>
      <c r="Q3787">
        <v>1856.075085259673</v>
      </c>
      <c r="R3787">
        <v>3872.2412334874111</v>
      </c>
      <c r="S3787">
        <v>4749.8208693399993</v>
      </c>
      <c r="T3787">
        <v>7235.9720440318006</v>
      </c>
      <c r="U3787">
        <v>914.25771238160712</v>
      </c>
      <c r="V3787">
        <v>7421</v>
      </c>
      <c r="W3787">
        <v>2305.9167303359459</v>
      </c>
      <c r="X3787">
        <v>8652.4701968255322</v>
      </c>
      <c r="Y3787">
        <v>31843.20930000001</v>
      </c>
      <c r="Z3787">
        <v>4937.8875421647244</v>
      </c>
      <c r="AA3787">
        <v>52866.298729772003</v>
      </c>
      <c r="AB3787">
        <v>0</v>
      </c>
      <c r="AC3787">
        <v>4177.6033600000001</v>
      </c>
      <c r="AD3787">
        <v>10378.479994762451</v>
      </c>
      <c r="AE3787">
        <v>7116.0130462277666</v>
      </c>
      <c r="AF3787">
        <v>8530.8410855100065</v>
      </c>
      <c r="AG3787">
        <v>50760.961211599577</v>
      </c>
      <c r="AH3787">
        <v>9197.9822022589105</v>
      </c>
      <c r="AI3787">
        <v>2654.300594910153</v>
      </c>
      <c r="AJ3787">
        <v>24797.351167500012</v>
      </c>
      <c r="AK3787">
        <v>5914.2110987675151</v>
      </c>
      <c r="AL3787">
        <v>291438.09375</v>
      </c>
      <c r="AM3787">
        <v>228547.5</v>
      </c>
      <c r="AN3787">
        <v>62890.578125</v>
      </c>
      <c r="AO3787" s="5" t="s">
        <v>3976</v>
      </c>
    </row>
    <row r="3788" spans="1:41" ht="15" x14ac:dyDescent="0.25">
      <c r="A3788">
        <v>2025</v>
      </c>
      <c r="B3788" s="5" t="s">
        <v>803</v>
      </c>
      <c r="C3788" s="5" t="s">
        <v>474</v>
      </c>
      <c r="D3788" s="5" t="s">
        <v>153</v>
      </c>
      <c r="E3788" s="5" t="s">
        <v>483</v>
      </c>
      <c r="F3788" s="5" t="s">
        <v>483</v>
      </c>
      <c r="G3788" s="5" t="s">
        <v>97</v>
      </c>
      <c r="H3788" s="5" t="s">
        <v>319</v>
      </c>
      <c r="I3788">
        <v>5563.9977593527601</v>
      </c>
      <c r="J3788">
        <v>15616.040697468599</v>
      </c>
      <c r="K3788">
        <v>1133.2393604324011</v>
      </c>
      <c r="L3788">
        <v>1513.764412126234</v>
      </c>
      <c r="M3788">
        <v>4592.9253191024918</v>
      </c>
      <c r="N3788">
        <v>6869.1715947642206</v>
      </c>
      <c r="O3788">
        <v>6009.6</v>
      </c>
      <c r="P3788">
        <v>3673.4611694000009</v>
      </c>
      <c r="Q3788">
        <v>1860.9151718350261</v>
      </c>
      <c r="R3788">
        <v>3319.854708034009</v>
      </c>
      <c r="S3788">
        <v>5384.0968714971641</v>
      </c>
      <c r="T3788">
        <v>6534.7695042890564</v>
      </c>
      <c r="U3788">
        <v>772.74826815770075</v>
      </c>
      <c r="V3788">
        <v>161</v>
      </c>
      <c r="W3788">
        <v>2273.1948870314391</v>
      </c>
      <c r="X3788">
        <v>6882.3272040073089</v>
      </c>
      <c r="Y3788">
        <v>31415.81755</v>
      </c>
      <c r="Z3788">
        <v>4757.233181708657</v>
      </c>
      <c r="AA3788">
        <v>45162.715327937389</v>
      </c>
      <c r="AB3788">
        <v>653</v>
      </c>
      <c r="AC3788">
        <v>4167.8574600000002</v>
      </c>
      <c r="AD3788">
        <v>10377.81308966623</v>
      </c>
      <c r="AE3788">
        <v>6721.8098688099981</v>
      </c>
      <c r="AF3788">
        <v>8030.8042067394872</v>
      </c>
      <c r="AG3788">
        <v>51492.291610718727</v>
      </c>
      <c r="AH3788">
        <v>9214.4700063861455</v>
      </c>
      <c r="AI3788">
        <v>3294.706179378371</v>
      </c>
      <c r="AJ3788">
        <v>17510.87490878706</v>
      </c>
      <c r="AK3788">
        <v>5210.2744097735913</v>
      </c>
      <c r="AL3788">
        <v>270170.78125</v>
      </c>
      <c r="AM3788">
        <v>208610.359375</v>
      </c>
      <c r="AN3788">
        <v>61560.4140625</v>
      </c>
      <c r="AO3788" s="5" t="s">
        <v>1611</v>
      </c>
    </row>
    <row r="3789" spans="1:41" ht="15" x14ac:dyDescent="0.25">
      <c r="A3789">
        <v>2025</v>
      </c>
      <c r="B3789" s="5" t="s">
        <v>803</v>
      </c>
      <c r="C3789" s="5" t="s">
        <v>474</v>
      </c>
      <c r="D3789" s="5" t="s">
        <v>153</v>
      </c>
      <c r="E3789" s="5" t="s">
        <v>162</v>
      </c>
      <c r="F3789" s="5" t="s">
        <v>162</v>
      </c>
      <c r="G3789" s="5" t="s">
        <v>94</v>
      </c>
      <c r="H3789" s="5" t="s">
        <v>319</v>
      </c>
      <c r="I3789">
        <v>12914.16120330629</v>
      </c>
      <c r="J3789">
        <v>5764.4072852136032</v>
      </c>
      <c r="K3789">
        <v>1787.5490542041209</v>
      </c>
      <c r="L3789">
        <v>2978</v>
      </c>
      <c r="M3789">
        <v>8305.4657728600087</v>
      </c>
      <c r="N3789">
        <v>4897.5151664069272</v>
      </c>
      <c r="O3789">
        <v>2217</v>
      </c>
      <c r="P3789">
        <v>8696.0999999999985</v>
      </c>
      <c r="Q3789">
        <v>3194.1958863858958</v>
      </c>
      <c r="R3789">
        <v>5470</v>
      </c>
      <c r="S3789">
        <v>7370.4500975181727</v>
      </c>
      <c r="T3789">
        <v>6200</v>
      </c>
      <c r="U3789">
        <v>1400</v>
      </c>
      <c r="V3789">
        <v>5250</v>
      </c>
      <c r="W3789">
        <v>2870</v>
      </c>
      <c r="X3789">
        <v>8580.3921568627447</v>
      </c>
      <c r="Y3789">
        <v>32922</v>
      </c>
      <c r="Z3789">
        <v>2332.4810000000002</v>
      </c>
      <c r="AA3789">
        <v>45847.025546027762</v>
      </c>
      <c r="AB3789">
        <v>1390</v>
      </c>
      <c r="AC3789">
        <v>7697.3639999999996</v>
      </c>
      <c r="AD3789">
        <v>4848.3029999999999</v>
      </c>
      <c r="AE3789">
        <v>9621</v>
      </c>
      <c r="AF3789">
        <v>28990.13694</v>
      </c>
      <c r="AG3789">
        <v>70847.196305053571</v>
      </c>
      <c r="AH3789">
        <v>18235.306733882069</v>
      </c>
      <c r="AI3789">
        <v>3126</v>
      </c>
      <c r="AJ3789">
        <v>15713.4755370578</v>
      </c>
      <c r="AK3789">
        <v>3941.5492347826089</v>
      </c>
      <c r="AL3789">
        <v>333407.09375</v>
      </c>
      <c r="AM3789">
        <v>264535.0625</v>
      </c>
      <c r="AN3789">
        <v>68872.015625</v>
      </c>
      <c r="AO3789" s="5" t="s">
        <v>1612</v>
      </c>
    </row>
    <row r="3790" spans="1:41" ht="15" x14ac:dyDescent="0.25">
      <c r="A3790">
        <v>2025</v>
      </c>
      <c r="B3790" s="5" t="s">
        <v>1808</v>
      </c>
      <c r="C3790" s="5" t="s">
        <v>474</v>
      </c>
      <c r="D3790" s="5" t="s">
        <v>153</v>
      </c>
      <c r="E3790" s="5" t="s">
        <v>162</v>
      </c>
      <c r="F3790" s="5" t="s">
        <v>162</v>
      </c>
      <c r="G3790" s="5" t="s">
        <v>94</v>
      </c>
      <c r="H3790" s="5" t="s">
        <v>319</v>
      </c>
      <c r="I3790">
        <v>8414.8539717023632</v>
      </c>
      <c r="J3790">
        <v>7075.5174619628106</v>
      </c>
      <c r="K3790">
        <v>1639.5615122162044</v>
      </c>
      <c r="L3790">
        <v>2155.6796754940897</v>
      </c>
      <c r="M3790">
        <v>6803.5471821018718</v>
      </c>
      <c r="N3790">
        <v>4666.502212141022</v>
      </c>
      <c r="O3790">
        <v>3029.7623832418253</v>
      </c>
      <c r="P3790">
        <v>7584.9206772107682</v>
      </c>
      <c r="Q3790">
        <v>4571.3388005799288</v>
      </c>
      <c r="R3790">
        <v>5432.1854364011824</v>
      </c>
      <c r="S3790">
        <v>15089.905459032434</v>
      </c>
      <c r="T3790">
        <v>5446.2637552475917</v>
      </c>
      <c r="U3790">
        <v>1302.5856631214288</v>
      </c>
      <c r="V3790">
        <v>5078.8291866907957</v>
      </c>
      <c r="W3790">
        <v>2881.2492124535647</v>
      </c>
      <c r="X3790">
        <v>8171.5038640024522</v>
      </c>
      <c r="Y3790">
        <v>30692.833509527121</v>
      </c>
      <c r="Z3790">
        <v>2630.5867070833988</v>
      </c>
      <c r="AA3790">
        <v>37930.103281042997</v>
      </c>
      <c r="AB3790">
        <v>0</v>
      </c>
      <c r="AC3790">
        <v>6928.0490645094251</v>
      </c>
      <c r="AD3790">
        <v>5254.1788012180441</v>
      </c>
      <c r="AE3790">
        <v>8590.9609301237542</v>
      </c>
      <c r="AF3790">
        <v>28220.179568665404</v>
      </c>
      <c r="AG3790">
        <v>68902.995586013436</v>
      </c>
      <c r="AH3790">
        <v>11956.407522726686</v>
      </c>
      <c r="AI3790">
        <v>2829.0453939700856</v>
      </c>
      <c r="AJ3790">
        <v>16658.758824974277</v>
      </c>
      <c r="AK3790">
        <v>3904.7229358882578</v>
      </c>
      <c r="AL3790">
        <v>313842.96875</v>
      </c>
      <c r="AM3790">
        <v>246836.875</v>
      </c>
      <c r="AN3790">
        <v>67006.1484375</v>
      </c>
      <c r="AO3790" s="5" t="s">
        <v>3977</v>
      </c>
    </row>
    <row r="3791" spans="1:41" ht="15" x14ac:dyDescent="0.25">
      <c r="A3791">
        <v>2025</v>
      </c>
      <c r="B3791" s="5" t="s">
        <v>1808</v>
      </c>
      <c r="C3791" s="5" t="s">
        <v>474</v>
      </c>
      <c r="D3791" s="5" t="s">
        <v>153</v>
      </c>
      <c r="E3791" s="5" t="s">
        <v>162</v>
      </c>
      <c r="F3791" s="5" t="s">
        <v>162</v>
      </c>
      <c r="G3791" s="5" t="s">
        <v>97</v>
      </c>
      <c r="H3791" s="5" t="s">
        <v>319</v>
      </c>
      <c r="I3791">
        <v>10626</v>
      </c>
      <c r="J3791">
        <v>8549.5393995906124</v>
      </c>
      <c r="K3791">
        <v>2034.01557922133</v>
      </c>
      <c r="L3791">
        <v>2562.3292862038579</v>
      </c>
      <c r="M3791">
        <v>8301.8056550219844</v>
      </c>
      <c r="N3791">
        <v>5614.6540826724122</v>
      </c>
      <c r="O3791">
        <v>3017.933333333337</v>
      </c>
      <c r="P3791">
        <v>9029.2912493601252</v>
      </c>
      <c r="Q3791">
        <v>5477.0570294869649</v>
      </c>
      <c r="R3791">
        <v>6913.2115296060874</v>
      </c>
      <c r="S3791">
        <v>18211</v>
      </c>
      <c r="T3791">
        <v>6295.9339757614307</v>
      </c>
      <c r="U3791">
        <v>1581.645259943198</v>
      </c>
      <c r="V3791">
        <v>6295</v>
      </c>
      <c r="W3791">
        <v>3453.5203340104181</v>
      </c>
      <c r="X3791">
        <v>9727.5754715581625</v>
      </c>
      <c r="Y3791">
        <v>37354</v>
      </c>
      <c r="Z3791">
        <v>3152.9748674155089</v>
      </c>
      <c r="AA3791">
        <v>46186.379771701613</v>
      </c>
      <c r="AB3791">
        <v>0</v>
      </c>
      <c r="AC3791">
        <v>8543.0242111084117</v>
      </c>
      <c r="AD3791">
        <v>6326.7585393567824</v>
      </c>
      <c r="AE3791">
        <v>10262</v>
      </c>
      <c r="AF3791">
        <v>34265.933146052623</v>
      </c>
      <c r="AG3791">
        <v>89142.782737957445</v>
      </c>
      <c r="AH3791">
        <v>14517.889932055061</v>
      </c>
      <c r="AI3791">
        <v>3367.770858377673</v>
      </c>
      <c r="AJ3791">
        <v>20300.754986955752</v>
      </c>
      <c r="AK3791">
        <v>4812.084578293071</v>
      </c>
      <c r="AL3791">
        <v>385922.90625</v>
      </c>
      <c r="AM3791">
        <v>305856.59375</v>
      </c>
      <c r="AN3791">
        <v>80066.2890625</v>
      </c>
      <c r="AO3791" s="5" t="s">
        <v>3978</v>
      </c>
    </row>
    <row r="3792" spans="1:41" ht="15" x14ac:dyDescent="0.25">
      <c r="A3792">
        <v>2025</v>
      </c>
      <c r="B3792" s="5" t="s">
        <v>803</v>
      </c>
      <c r="C3792" s="5" t="s">
        <v>474</v>
      </c>
      <c r="D3792" s="5" t="s">
        <v>153</v>
      </c>
      <c r="E3792" s="5" t="s">
        <v>162</v>
      </c>
      <c r="F3792" s="5" t="s">
        <v>162</v>
      </c>
      <c r="G3792" s="5" t="s">
        <v>97</v>
      </c>
      <c r="H3792" s="5" t="s">
        <v>319</v>
      </c>
      <c r="I3792">
        <v>16088.55601821484</v>
      </c>
      <c r="J3792">
        <v>6853.8802621189689</v>
      </c>
      <c r="K3792">
        <v>2450.3470917066429</v>
      </c>
      <c r="L3792">
        <v>3541.5396611741189</v>
      </c>
      <c r="M3792">
        <v>9731.1768863646612</v>
      </c>
      <c r="N3792">
        <v>5740.0525284160931</v>
      </c>
      <c r="O3792">
        <v>2866</v>
      </c>
      <c r="P3792">
        <v>10525.8116166</v>
      </c>
      <c r="Q3792">
        <v>3714.8498158667971</v>
      </c>
      <c r="R3792">
        <v>6271.8488799769784</v>
      </c>
      <c r="S3792">
        <v>8368.3185433192775</v>
      </c>
      <c r="T3792">
        <v>6671.4801633746019</v>
      </c>
      <c r="U3792">
        <v>1523.391954273397</v>
      </c>
      <c r="V3792">
        <v>129</v>
      </c>
      <c r="W3792">
        <v>3389.1269224832372</v>
      </c>
      <c r="X3792">
        <v>10254.36290253183</v>
      </c>
      <c r="Y3792">
        <v>39143</v>
      </c>
      <c r="Z3792">
        <v>2740.913726165491</v>
      </c>
      <c r="AA3792">
        <v>54690.923320581802</v>
      </c>
      <c r="AB3792">
        <v>1390</v>
      </c>
      <c r="AC3792">
        <v>9110.0953899999986</v>
      </c>
      <c r="AD3792">
        <v>5697.2726643043743</v>
      </c>
      <c r="AE3792">
        <v>11272.5349046228</v>
      </c>
      <c r="AF3792">
        <v>34476.064390825697</v>
      </c>
      <c r="AG3792">
        <v>85837.85665864397</v>
      </c>
      <c r="AH3792">
        <v>21792.879564210842</v>
      </c>
      <c r="AI3792">
        <v>3662.6072250130819</v>
      </c>
      <c r="AJ3792">
        <v>18779.057841566249</v>
      </c>
      <c r="AK3792">
        <v>4395.8588739468269</v>
      </c>
      <c r="AL3792">
        <v>391108.75</v>
      </c>
      <c r="AM3792">
        <v>310439.375</v>
      </c>
      <c r="AN3792">
        <v>80669.4375</v>
      </c>
      <c r="AO3792" s="5" t="s">
        <v>1613</v>
      </c>
    </row>
    <row r="3793" spans="1:41" ht="15" x14ac:dyDescent="0.25">
      <c r="A3793">
        <v>2025</v>
      </c>
      <c r="B3793" s="5" t="s">
        <v>1808</v>
      </c>
      <c r="C3793" s="5" t="s">
        <v>474</v>
      </c>
      <c r="D3793" s="5" t="s">
        <v>153</v>
      </c>
      <c r="E3793" s="5" t="s">
        <v>488</v>
      </c>
      <c r="F3793" s="5" t="s">
        <v>488</v>
      </c>
      <c r="G3793" s="5" t="s">
        <v>94</v>
      </c>
      <c r="H3793" s="5" t="s">
        <v>319</v>
      </c>
      <c r="I3793">
        <v>2399.6660602582415</v>
      </c>
      <c r="J3793">
        <v>3669.4730349023571</v>
      </c>
      <c r="K3793">
        <v>208.37475401948325</v>
      </c>
      <c r="L3793">
        <v>195.6134315655832</v>
      </c>
      <c r="M3793">
        <v>598.72349034089825</v>
      </c>
      <c r="N3793">
        <v>1682.4698384669484</v>
      </c>
      <c r="O3793">
        <v>749.12618385949838</v>
      </c>
      <c r="P3793">
        <v>602.10378359465608</v>
      </c>
      <c r="Q3793">
        <v>752.43175526002835</v>
      </c>
      <c r="R3793">
        <v>886.60838148531445</v>
      </c>
      <c r="S3793">
        <v>1847.1869008771544</v>
      </c>
      <c r="T3793">
        <v>2710.5828827960363</v>
      </c>
      <c r="U3793">
        <v>224.11892772998578</v>
      </c>
      <c r="V3793">
        <v>2219.6662051340877</v>
      </c>
      <c r="W3793">
        <v>576.77188067554778</v>
      </c>
      <c r="X3793">
        <v>2267.854345272684</v>
      </c>
      <c r="Y3793">
        <v>13588.051599497909</v>
      </c>
      <c r="Z3793">
        <v>925.13047121477018</v>
      </c>
      <c r="AA3793">
        <v>14661.949187295593</v>
      </c>
      <c r="AB3793"/>
      <c r="AC3793">
        <v>1066.1204359438198</v>
      </c>
      <c r="AD3793">
        <v>3327.702867891639</v>
      </c>
      <c r="AE3793">
        <v>1610.6213215203015</v>
      </c>
      <c r="AF3793">
        <v>1994.7816409635823</v>
      </c>
      <c r="AG3793">
        <v>14841.270060526804</v>
      </c>
      <c r="AH3793">
        <v>2375.3528018014949</v>
      </c>
      <c r="AI3793">
        <v>813.174864838811</v>
      </c>
      <c r="AJ3793">
        <v>12107.135407929271</v>
      </c>
      <c r="AK3793">
        <v>3315.021783348242</v>
      </c>
      <c r="AL3793">
        <v>92217.078125</v>
      </c>
      <c r="AM3793">
        <v>73427.2109375</v>
      </c>
      <c r="AN3793">
        <v>18789.873046875</v>
      </c>
      <c r="AO3793" s="5" t="s">
        <v>3979</v>
      </c>
    </row>
    <row r="3794" spans="1:41" ht="15" x14ac:dyDescent="0.25">
      <c r="A3794">
        <v>2025</v>
      </c>
      <c r="B3794" s="5" t="s">
        <v>803</v>
      </c>
      <c r="C3794" s="5" t="s">
        <v>474</v>
      </c>
      <c r="D3794" s="5" t="s">
        <v>153</v>
      </c>
      <c r="E3794" s="5" t="s">
        <v>488</v>
      </c>
      <c r="F3794" s="5" t="s">
        <v>488</v>
      </c>
      <c r="G3794" s="5" t="s">
        <v>94</v>
      </c>
      <c r="H3794" s="5" t="s">
        <v>319</v>
      </c>
      <c r="I3794">
        <v>2803.815349069449</v>
      </c>
      <c r="J3794">
        <v>5454.2633497222214</v>
      </c>
      <c r="K3794">
        <v>200.33230399999999</v>
      </c>
      <c r="L3794">
        <v>187.6</v>
      </c>
      <c r="M3794">
        <v>1020</v>
      </c>
      <c r="N3794">
        <v>1616.1010752</v>
      </c>
      <c r="O3794">
        <v>764.14400000000001</v>
      </c>
      <c r="P3794">
        <v>661.4</v>
      </c>
      <c r="Q3794">
        <v>795.3873174529416</v>
      </c>
      <c r="R3794">
        <v>845.79419641239974</v>
      </c>
      <c r="S3794">
        <v>2183.901211228555</v>
      </c>
      <c r="T3794">
        <v>2400</v>
      </c>
      <c r="U3794">
        <v>230</v>
      </c>
      <c r="V3794">
        <v>1811</v>
      </c>
      <c r="W3794">
        <v>582</v>
      </c>
      <c r="X3794">
        <v>1462.7450980392159</v>
      </c>
      <c r="Y3794">
        <v>12220</v>
      </c>
      <c r="Z3794">
        <v>1448.5847463291141</v>
      </c>
      <c r="AA3794">
        <v>11869.55446925772</v>
      </c>
      <c r="AB3794">
        <v>243</v>
      </c>
      <c r="AC3794">
        <v>1018.6123700000001</v>
      </c>
      <c r="AD3794">
        <v>3444.8896996799999</v>
      </c>
      <c r="AE3794">
        <v>1828</v>
      </c>
      <c r="AF3794">
        <v>1262.123044383605</v>
      </c>
      <c r="AG3794">
        <v>13419.72950788102</v>
      </c>
      <c r="AH3794">
        <v>2448.0103749999998</v>
      </c>
      <c r="AI3794">
        <v>810</v>
      </c>
      <c r="AJ3794">
        <v>7834.3167899649761</v>
      </c>
      <c r="AK3794">
        <v>3075.6790000000001</v>
      </c>
      <c r="AL3794">
        <v>83940.984375</v>
      </c>
      <c r="AM3794">
        <v>65306.28125</v>
      </c>
      <c r="AN3794">
        <v>18634.701171875</v>
      </c>
      <c r="AO3794" s="5" t="s">
        <v>1614</v>
      </c>
    </row>
    <row r="3795" spans="1:41" ht="15" x14ac:dyDescent="0.25">
      <c r="A3795">
        <v>2025</v>
      </c>
      <c r="B3795" s="5" t="s">
        <v>803</v>
      </c>
      <c r="C3795" s="5" t="s">
        <v>474</v>
      </c>
      <c r="D3795" s="5" t="s">
        <v>153</v>
      </c>
      <c r="E3795" s="5" t="s">
        <v>488</v>
      </c>
      <c r="F3795" s="5" t="s">
        <v>488</v>
      </c>
      <c r="G3795" s="5" t="s">
        <v>97</v>
      </c>
      <c r="H3795" s="5" t="s">
        <v>319</v>
      </c>
      <c r="I3795">
        <v>3205.8543629824949</v>
      </c>
      <c r="J3795">
        <v>6485.1191228197167</v>
      </c>
      <c r="K3795">
        <v>228.79430781538261</v>
      </c>
      <c r="L3795">
        <v>223.10034937416549</v>
      </c>
      <c r="M3795">
        <v>1195.0999999999999</v>
      </c>
      <c r="N3795">
        <v>1894.124826096956</v>
      </c>
      <c r="O3795">
        <v>1030.4000000000001</v>
      </c>
      <c r="P3795">
        <v>800.56252840000002</v>
      </c>
      <c r="Q3795">
        <v>925.03545019777084</v>
      </c>
      <c r="R3795">
        <v>969.77941196711856</v>
      </c>
      <c r="S3795">
        <v>2479.574620396008</v>
      </c>
      <c r="T3795">
        <v>2657.6552126229981</v>
      </c>
      <c r="U3795">
        <v>250.27153534491521</v>
      </c>
      <c r="V3795">
        <v>45</v>
      </c>
      <c r="W3795">
        <v>687.2724281830117</v>
      </c>
      <c r="X3795">
        <v>1748.11579645538</v>
      </c>
      <c r="Y3795">
        <v>14261.101350000001</v>
      </c>
      <c r="Z3795">
        <v>1702.2414393632471</v>
      </c>
      <c r="AA3795">
        <v>14159.193221290379</v>
      </c>
      <c r="AB3795">
        <v>243</v>
      </c>
      <c r="AC3795">
        <v>1205.5627899999999</v>
      </c>
      <c r="AD3795">
        <v>4048.1124875096648</v>
      </c>
      <c r="AE3795">
        <v>2067.9788074689991</v>
      </c>
      <c r="AF3795">
        <v>1500.9599795051579</v>
      </c>
      <c r="AG3795">
        <v>16259.229411638669</v>
      </c>
      <c r="AH3795">
        <v>2938.5313984339668</v>
      </c>
      <c r="AI3795">
        <v>949.04409861183535</v>
      </c>
      <c r="AJ3795">
        <v>9362.73377592014</v>
      </c>
      <c r="AK3795">
        <v>3603.6481533016699</v>
      </c>
      <c r="AL3795">
        <v>97127.1015625</v>
      </c>
      <c r="AM3795">
        <v>75317.8515625</v>
      </c>
      <c r="AN3795">
        <v>21809.25</v>
      </c>
      <c r="AO3795" s="5" t="s">
        <v>1615</v>
      </c>
    </row>
    <row r="3796" spans="1:41" ht="15" x14ac:dyDescent="0.25">
      <c r="A3796">
        <v>2025</v>
      </c>
      <c r="B3796" s="5" t="s">
        <v>1808</v>
      </c>
      <c r="C3796" s="5" t="s">
        <v>474</v>
      </c>
      <c r="D3796" s="5" t="s">
        <v>153</v>
      </c>
      <c r="E3796" s="5" t="s">
        <v>488</v>
      </c>
      <c r="F3796" s="5" t="s">
        <v>488</v>
      </c>
      <c r="G3796" s="5" t="s">
        <v>97</v>
      </c>
      <c r="H3796" s="5" t="s">
        <v>319</v>
      </c>
      <c r="I3796">
        <v>2913.758808429478</v>
      </c>
      <c r="J3796">
        <v>4455.5987510249661</v>
      </c>
      <c r="K3796">
        <v>258.5066146247467</v>
      </c>
      <c r="L3796">
        <v>232.5141486340938</v>
      </c>
      <c r="M3796">
        <v>730.57273285065969</v>
      </c>
      <c r="N3796">
        <v>2024.3183691083129</v>
      </c>
      <c r="O3796">
        <v>746.2013831999999</v>
      </c>
      <c r="P3796">
        <v>716.76035330893683</v>
      </c>
      <c r="Q3796">
        <v>901.51087332081818</v>
      </c>
      <c r="R3796">
        <v>1128.332483655111</v>
      </c>
      <c r="S3796">
        <v>2170.620720874897</v>
      </c>
      <c r="T3796">
        <v>3133.4602275679008</v>
      </c>
      <c r="U3796">
        <v>272.1330732738453</v>
      </c>
      <c r="V3796">
        <v>2752</v>
      </c>
      <c r="W3796">
        <v>691.32979174065008</v>
      </c>
      <c r="X3796">
        <v>2699.7141125178009</v>
      </c>
      <c r="Y3796">
        <v>16650.4863</v>
      </c>
      <c r="Z3796">
        <v>1108.845078919484</v>
      </c>
      <c r="AA3796">
        <v>17853.427615006622</v>
      </c>
      <c r="AB3796"/>
      <c r="AC3796">
        <v>1275.8437899999999</v>
      </c>
      <c r="AD3796">
        <v>4007.0148604373271</v>
      </c>
      <c r="AE3796">
        <v>1923.905385657858</v>
      </c>
      <c r="AF3796">
        <v>2422.13392667876</v>
      </c>
      <c r="AG3796">
        <v>19200.792379329388</v>
      </c>
      <c r="AH3796">
        <v>2898.4064402635381</v>
      </c>
      <c r="AI3796">
        <v>968.02498058407184</v>
      </c>
      <c r="AJ3796">
        <v>14754.039727245299</v>
      </c>
      <c r="AK3796">
        <v>4196.8307143640723</v>
      </c>
      <c r="AL3796">
        <v>113087.0703125</v>
      </c>
      <c r="AM3796">
        <v>90586.3984375</v>
      </c>
      <c r="AN3796">
        <v>22500.681640625</v>
      </c>
      <c r="AO3796" s="5" t="s">
        <v>3980</v>
      </c>
    </row>
    <row r="3797" spans="1:41" ht="15" x14ac:dyDescent="0.25">
      <c r="A3797">
        <v>2025</v>
      </c>
      <c r="B3797" s="5" t="s">
        <v>803</v>
      </c>
      <c r="C3797" s="5" t="s">
        <v>474</v>
      </c>
      <c r="D3797" s="5" t="s">
        <v>153</v>
      </c>
      <c r="E3797" s="5" t="s">
        <v>491</v>
      </c>
      <c r="F3797" s="5" t="s">
        <v>491</v>
      </c>
      <c r="G3797" s="5" t="s">
        <v>94</v>
      </c>
      <c r="H3797" s="5" t="s">
        <v>319</v>
      </c>
      <c r="I3797">
        <v>3280.3493062258444</v>
      </c>
      <c r="J3797">
        <v>9656.3650483335696</v>
      </c>
      <c r="K3797">
        <v>317.53230400000001</v>
      </c>
      <c r="L3797">
        <v>549.6</v>
      </c>
      <c r="M3797">
        <v>2120</v>
      </c>
      <c r="N3797">
        <v>2695.0814409</v>
      </c>
      <c r="O3797">
        <v>1889.2639999999999</v>
      </c>
      <c r="P3797">
        <v>905.4</v>
      </c>
      <c r="Q3797">
        <v>796.80912225245106</v>
      </c>
      <c r="R3797">
        <v>1457.8021164123998</v>
      </c>
      <c r="S3797">
        <v>3430.3159757169087</v>
      </c>
      <c r="T3797">
        <v>4600</v>
      </c>
      <c r="U3797">
        <v>261.15707571908717</v>
      </c>
      <c r="V3797">
        <v>2853</v>
      </c>
      <c r="W3797">
        <v>882</v>
      </c>
      <c r="X3797">
        <v>3325.4901960784318</v>
      </c>
      <c r="Y3797">
        <v>15610</v>
      </c>
      <c r="Z3797">
        <v>2528.5847463291138</v>
      </c>
      <c r="AA3797">
        <v>19308.817692837831</v>
      </c>
      <c r="AB3797">
        <v>387</v>
      </c>
      <c r="AC3797">
        <v>2079.8796300000004</v>
      </c>
      <c r="AD3797">
        <v>4766.27134776</v>
      </c>
      <c r="AE3797">
        <v>3675</v>
      </c>
      <c r="AF3797">
        <v>2177.8068665267651</v>
      </c>
      <c r="AG3797">
        <v>17906.148181701512</v>
      </c>
      <c r="AH3797">
        <v>3162.3603749999997</v>
      </c>
      <c r="AI3797">
        <v>1813</v>
      </c>
      <c r="AJ3797">
        <v>9315.3167899649761</v>
      </c>
      <c r="AK3797">
        <v>3675.6790000000001</v>
      </c>
      <c r="AL3797">
        <v>125426.03515625</v>
      </c>
      <c r="AM3797">
        <v>95057.1171875</v>
      </c>
      <c r="AN3797">
        <v>30368.912109375</v>
      </c>
      <c r="AO3797" s="5" t="s">
        <v>1616</v>
      </c>
    </row>
    <row r="3798" spans="1:41" ht="15" x14ac:dyDescent="0.25">
      <c r="A3798">
        <v>2025</v>
      </c>
      <c r="B3798" s="5" t="s">
        <v>1808</v>
      </c>
      <c r="C3798" s="5" t="s">
        <v>474</v>
      </c>
      <c r="D3798" s="5" t="s">
        <v>153</v>
      </c>
      <c r="E3798" s="5" t="s">
        <v>491</v>
      </c>
      <c r="F3798" s="5" t="s">
        <v>491</v>
      </c>
      <c r="G3798" s="5" t="s">
        <v>94</v>
      </c>
      <c r="H3798" s="5" t="s">
        <v>319</v>
      </c>
      <c r="I3798">
        <v>2828.083910402529</v>
      </c>
      <c r="J3798">
        <v>7037.5238839814101</v>
      </c>
      <c r="K3798">
        <v>290.14801999550855</v>
      </c>
      <c r="L3798">
        <v>752.96426421726983</v>
      </c>
      <c r="M3798">
        <v>1704.2459795061525</v>
      </c>
      <c r="N3798">
        <v>2675.2820583857565</v>
      </c>
      <c r="O3798">
        <v>2085.3601795955046</v>
      </c>
      <c r="P3798">
        <v>1052.109734198523</v>
      </c>
      <c r="Q3798">
        <v>753.83942556181353</v>
      </c>
      <c r="R3798">
        <v>1478.1816509722667</v>
      </c>
      <c r="S3798">
        <v>2811.7133776704713</v>
      </c>
      <c r="T3798">
        <v>5140.0682814502616</v>
      </c>
      <c r="U3798">
        <v>274.3149070410235</v>
      </c>
      <c r="V3798">
        <v>3124.1977523189871</v>
      </c>
      <c r="W3798">
        <v>871.92423902444955</v>
      </c>
      <c r="X3798">
        <v>4025.7175407452251</v>
      </c>
      <c r="Y3798">
        <v>16815.653069197633</v>
      </c>
      <c r="Z3798">
        <v>1900.9403090213434</v>
      </c>
      <c r="AA3798">
        <v>23835.656120195537</v>
      </c>
      <c r="AB3798">
        <v>0</v>
      </c>
      <c r="AC3798">
        <v>1920.7581836131342</v>
      </c>
      <c r="AD3798">
        <v>4635.9486647773656</v>
      </c>
      <c r="AE3798">
        <v>3291.8523232178532</v>
      </c>
      <c r="AF3798">
        <v>2805.1616826050372</v>
      </c>
      <c r="AG3798">
        <v>18315.551769703481</v>
      </c>
      <c r="AH3798">
        <v>3078.096512156023</v>
      </c>
      <c r="AI3798">
        <v>1316.1385775354088</v>
      </c>
      <c r="AJ3798">
        <v>14295.260407948525</v>
      </c>
      <c r="AK3798">
        <v>3867.1775557696569</v>
      </c>
      <c r="AL3798">
        <v>132983.86328125</v>
      </c>
      <c r="AM3798">
        <v>103157.330078125</v>
      </c>
      <c r="AN3798">
        <v>29826.5400390625</v>
      </c>
      <c r="AO3798" s="5" t="s">
        <v>3981</v>
      </c>
    </row>
    <row r="3799" spans="1:41" ht="15" x14ac:dyDescent="0.25">
      <c r="A3799">
        <v>2025</v>
      </c>
      <c r="B3799" s="5" t="s">
        <v>803</v>
      </c>
      <c r="C3799" s="5" t="s">
        <v>474</v>
      </c>
      <c r="D3799" s="5" t="s">
        <v>153</v>
      </c>
      <c r="E3799" s="5" t="s">
        <v>491</v>
      </c>
      <c r="F3799" s="5" t="s">
        <v>491</v>
      </c>
      <c r="G3799" s="5" t="s">
        <v>97</v>
      </c>
      <c r="H3799" s="5" t="s">
        <v>319</v>
      </c>
      <c r="I3799">
        <v>3750.7185125300634</v>
      </c>
      <c r="J3799">
        <v>11481.418042468606</v>
      </c>
      <c r="K3799">
        <v>362.64537596843923</v>
      </c>
      <c r="L3799">
        <v>653.60315573582807</v>
      </c>
      <c r="M3799">
        <v>2483.9253191024918</v>
      </c>
      <c r="N3799">
        <v>3158.7261118120978</v>
      </c>
      <c r="O3799">
        <v>2566.4</v>
      </c>
      <c r="P3799">
        <v>1095.9015924</v>
      </c>
      <c r="Q3799">
        <v>926.68900917960036</v>
      </c>
      <c r="R3799">
        <v>1671.5017497347676</v>
      </c>
      <c r="S3799">
        <v>3894.738640005477</v>
      </c>
      <c r="T3799">
        <v>5074.6996652554353</v>
      </c>
      <c r="U3799">
        <v>284.17470568001841</v>
      </c>
      <c r="V3799">
        <v>71</v>
      </c>
      <c r="W3799">
        <v>1041.5365664216777</v>
      </c>
      <c r="X3799">
        <v>3974.268620359685</v>
      </c>
      <c r="Y3799">
        <v>18241.368150000002</v>
      </c>
      <c r="Z3799">
        <v>2971.35652508473</v>
      </c>
      <c r="AA3799">
        <v>23033.49138298857</v>
      </c>
      <c r="AB3799">
        <v>387</v>
      </c>
      <c r="AC3799">
        <v>2461.6091299999998</v>
      </c>
      <c r="AD3799">
        <v>5600.8767315595205</v>
      </c>
      <c r="AE3799">
        <v>4215.6304528461515</v>
      </c>
      <c r="AF3799">
        <v>2589.9225628548929</v>
      </c>
      <c r="AG3799">
        <v>21694.935877366475</v>
      </c>
      <c r="AH3799">
        <v>3796.0195553096519</v>
      </c>
      <c r="AI3799">
        <v>2124.2184577571084</v>
      </c>
      <c r="AJ3799">
        <v>11132.665870049783</v>
      </c>
      <c r="AK3799">
        <v>4306.6437819030289</v>
      </c>
      <c r="AL3799">
        <v>145047.6953125</v>
      </c>
      <c r="AM3799">
        <v>109434.71875</v>
      </c>
      <c r="AN3799">
        <v>35612.9755859375</v>
      </c>
      <c r="AO3799" s="5" t="s">
        <v>1617</v>
      </c>
    </row>
    <row r="3800" spans="1:41" ht="15" x14ac:dyDescent="0.25">
      <c r="A3800">
        <v>2025</v>
      </c>
      <c r="B3800" s="5" t="s">
        <v>1808</v>
      </c>
      <c r="C3800" s="5" t="s">
        <v>474</v>
      </c>
      <c r="D3800" s="5" t="s">
        <v>153</v>
      </c>
      <c r="E3800" s="5" t="s">
        <v>491</v>
      </c>
      <c r="F3800" s="5" t="s">
        <v>491</v>
      </c>
      <c r="G3800" s="5" t="s">
        <v>97</v>
      </c>
      <c r="H3800" s="5" t="s">
        <v>319</v>
      </c>
      <c r="I3800">
        <v>3433.9588084294778</v>
      </c>
      <c r="J3800">
        <v>8545.2004496363134</v>
      </c>
      <c r="K3800">
        <v>359.95330980498329</v>
      </c>
      <c r="L3800">
        <v>895.00421032018028</v>
      </c>
      <c r="M3800">
        <v>2079.5503480056277</v>
      </c>
      <c r="N3800">
        <v>3218.8527184955969</v>
      </c>
      <c r="O3800">
        <v>2077.2183431999997</v>
      </c>
      <c r="P3800">
        <v>1252.459402101319</v>
      </c>
      <c r="Q3800">
        <v>903.19744499225385</v>
      </c>
      <c r="R3800">
        <v>1881.1917509067403</v>
      </c>
      <c r="S3800">
        <v>3304.0312898681359</v>
      </c>
      <c r="T3800">
        <v>5941.9690241287608</v>
      </c>
      <c r="U3800">
        <v>333.08279427358315</v>
      </c>
      <c r="V3800">
        <v>3874</v>
      </c>
      <c r="W3800">
        <v>1045.1050454685465</v>
      </c>
      <c r="X3800">
        <v>4792.3212001754673</v>
      </c>
      <c r="Y3800">
        <v>20605.515000000003</v>
      </c>
      <c r="Z3800">
        <v>2278.433553496759</v>
      </c>
      <c r="AA3800">
        <v>29023.982811700989</v>
      </c>
      <c r="AB3800">
        <v>0</v>
      </c>
      <c r="AC3800">
        <v>2298.60277</v>
      </c>
      <c r="AD3800">
        <v>5582.3238821070108</v>
      </c>
      <c r="AE3800">
        <v>3932.1548329256557</v>
      </c>
      <c r="AF3800">
        <v>3406.1258343920063</v>
      </c>
      <c r="AG3800">
        <v>23695.620752719631</v>
      </c>
      <c r="AH3800">
        <v>3755.8945971392232</v>
      </c>
      <c r="AI3800">
        <v>1566.7663574638495</v>
      </c>
      <c r="AJ3800">
        <v>17420.540273470237</v>
      </c>
      <c r="AK3800">
        <v>4895.8621103119704</v>
      </c>
      <c r="AL3800">
        <v>162398.90625</v>
      </c>
      <c r="AM3800">
        <v>126997.921875</v>
      </c>
      <c r="AN3800">
        <v>35400.994140625</v>
      </c>
      <c r="AO3800" s="5" t="s">
        <v>3982</v>
      </c>
    </row>
    <row r="3801" spans="1:41" ht="15" x14ac:dyDescent="0.25">
      <c r="A3801">
        <v>2025</v>
      </c>
      <c r="B3801" s="5" t="s">
        <v>1808</v>
      </c>
      <c r="C3801" s="5" t="s">
        <v>474</v>
      </c>
      <c r="D3801" s="5" t="s">
        <v>153</v>
      </c>
      <c r="E3801" s="5" t="s">
        <v>174</v>
      </c>
      <c r="F3801" s="5" t="s">
        <v>174</v>
      </c>
      <c r="G3801" s="5" t="s">
        <v>94</v>
      </c>
      <c r="H3801" s="5" t="s">
        <v>319</v>
      </c>
      <c r="I3801">
        <v>1242.1866897791449</v>
      </c>
      <c r="J3801">
        <v>2624.9471861562483</v>
      </c>
      <c r="K3801">
        <v>287.67717310990201</v>
      </c>
      <c r="L3801">
        <v>273.26901495091522</v>
      </c>
      <c r="M3801">
        <v>1351.7963008263544</v>
      </c>
      <c r="N3801">
        <v>1065.9859107192663</v>
      </c>
      <c r="O3801">
        <v>1787.2129692969083</v>
      </c>
      <c r="P3801">
        <v>849.93840008621498</v>
      </c>
      <c r="Q3801">
        <v>692.58353388810031</v>
      </c>
      <c r="R3801">
        <v>819.45758184430281</v>
      </c>
      <c r="S3801">
        <v>1098.619182103607</v>
      </c>
      <c r="T3801">
        <v>903.52762759867881</v>
      </c>
      <c r="U3801">
        <v>144.96598825027692</v>
      </c>
      <c r="V3801">
        <v>830.24149780456378</v>
      </c>
      <c r="W3801">
        <v>228.69288174108783</v>
      </c>
      <c r="X3801">
        <v>1466.7265154685219</v>
      </c>
      <c r="Y3801">
        <v>6871.8295676810631</v>
      </c>
      <c r="Z3801">
        <v>1735.2648953123405</v>
      </c>
      <c r="AA3801">
        <v>8666.8518831706861</v>
      </c>
      <c r="AB3801"/>
      <c r="AC3801">
        <v>1266.9465178105918</v>
      </c>
      <c r="AD3801">
        <v>2838.3475863621393</v>
      </c>
      <c r="AE3801">
        <v>1505.8793793311313</v>
      </c>
      <c r="AF3801">
        <v>2224.1495620198912</v>
      </c>
      <c r="AG3801">
        <v>8278.6251265494902</v>
      </c>
      <c r="AH3801">
        <v>1975.1330581744303</v>
      </c>
      <c r="AI3801">
        <v>637.48893725017899</v>
      </c>
      <c r="AJ3801">
        <v>4854.1061244338198</v>
      </c>
      <c r="AK3801">
        <v>498.18509562297055</v>
      </c>
      <c r="AL3801">
        <v>57020.6328125</v>
      </c>
      <c r="AM3801">
        <v>43947.23046875</v>
      </c>
      <c r="AN3801">
        <v>13073.408203125</v>
      </c>
      <c r="AO3801" s="5" t="s">
        <v>3983</v>
      </c>
    </row>
    <row r="3802" spans="1:41" ht="15" x14ac:dyDescent="0.25">
      <c r="A3802">
        <v>2025</v>
      </c>
      <c r="B3802" s="5" t="s">
        <v>803</v>
      </c>
      <c r="C3802" s="5" t="s">
        <v>474</v>
      </c>
      <c r="D3802" s="5" t="s">
        <v>153</v>
      </c>
      <c r="E3802" s="5" t="s">
        <v>174</v>
      </c>
      <c r="F3802" s="5" t="s">
        <v>174</v>
      </c>
      <c r="G3802" s="5" t="s">
        <v>94</v>
      </c>
      <c r="H3802" s="5" t="s">
        <v>319</v>
      </c>
      <c r="I3802">
        <v>1258.061835023778</v>
      </c>
      <c r="J3802">
        <v>3174.02</v>
      </c>
      <c r="K3802">
        <v>265.11811999999998</v>
      </c>
      <c r="L3802">
        <v>258</v>
      </c>
      <c r="M3802">
        <v>1300</v>
      </c>
      <c r="N3802">
        <v>1137.9192459000001</v>
      </c>
      <c r="O3802">
        <v>1439.2159999999999</v>
      </c>
      <c r="P3802">
        <v>1067</v>
      </c>
      <c r="Q3802">
        <v>699.53780462263808</v>
      </c>
      <c r="R3802">
        <v>831.33528250000006</v>
      </c>
      <c r="S3802">
        <v>1168.887800293392</v>
      </c>
      <c r="T3802">
        <v>800</v>
      </c>
      <c r="U3802">
        <v>120</v>
      </c>
      <c r="V3802">
        <v>1084</v>
      </c>
      <c r="W3802">
        <v>273</v>
      </c>
      <c r="X3802">
        <v>1097.0588235294119</v>
      </c>
      <c r="Y3802">
        <v>8380</v>
      </c>
      <c r="Z3802">
        <v>1023.14728</v>
      </c>
      <c r="AA3802">
        <v>7396.3244700000014</v>
      </c>
      <c r="AB3802">
        <v>87</v>
      </c>
      <c r="AC3802">
        <v>1251.655</v>
      </c>
      <c r="AD3802">
        <v>2866.848413520001</v>
      </c>
      <c r="AE3802">
        <v>1200</v>
      </c>
      <c r="AF3802">
        <v>2227.3926330688132</v>
      </c>
      <c r="AG3802">
        <v>8802.1019200630963</v>
      </c>
      <c r="AH3802">
        <v>1967</v>
      </c>
      <c r="AI3802">
        <v>635</v>
      </c>
      <c r="AJ3802">
        <v>4055</v>
      </c>
      <c r="AK3802">
        <v>496.24004000000002</v>
      </c>
      <c r="AL3802">
        <v>56360.8671875</v>
      </c>
      <c r="AM3802">
        <v>43965.49609375</v>
      </c>
      <c r="AN3802">
        <v>12395.369140625</v>
      </c>
      <c r="AO3802" s="5" t="s">
        <v>1618</v>
      </c>
    </row>
    <row r="3803" spans="1:41" ht="15" x14ac:dyDescent="0.25">
      <c r="A3803">
        <v>2025</v>
      </c>
      <c r="B3803" s="5" t="s">
        <v>1808</v>
      </c>
      <c r="C3803" s="5" t="s">
        <v>474</v>
      </c>
      <c r="D3803" s="5" t="s">
        <v>153</v>
      </c>
      <c r="E3803" s="5" t="s">
        <v>174</v>
      </c>
      <c r="F3803" s="5" t="s">
        <v>174</v>
      </c>
      <c r="G3803" s="5" t="s">
        <v>97</v>
      </c>
      <c r="H3803" s="5" t="s">
        <v>319</v>
      </c>
      <c r="I3803">
        <v>1508.3067052539509</v>
      </c>
      <c r="J3803">
        <v>3187.3</v>
      </c>
      <c r="K3803">
        <v>356.88801397939341</v>
      </c>
      <c r="L3803">
        <v>324.81876040340751</v>
      </c>
      <c r="M3803">
        <v>1649.4851691718579</v>
      </c>
      <c r="N3803">
        <v>1282.575658084854</v>
      </c>
      <c r="O3803">
        <v>1780.2351839999999</v>
      </c>
      <c r="P3803">
        <v>1011.789270447021</v>
      </c>
      <c r="Q3803">
        <v>829.80493861175091</v>
      </c>
      <c r="R3803">
        <v>1042.873751118163</v>
      </c>
      <c r="S3803">
        <v>1290.982282243519</v>
      </c>
      <c r="T3803">
        <v>1044.4867425226339</v>
      </c>
      <c r="U3803">
        <v>176.02279424724301</v>
      </c>
      <c r="V3803">
        <v>1029</v>
      </c>
      <c r="W3803">
        <v>274.11565577964228</v>
      </c>
      <c r="X3803">
        <v>1746.030242757196</v>
      </c>
      <c r="Y3803">
        <v>8420.5821000000051</v>
      </c>
      <c r="Z3803">
        <v>2079.8579223774491</v>
      </c>
      <c r="AA3803">
        <v>10553.37259525125</v>
      </c>
      <c r="AB3803"/>
      <c r="AC3803">
        <v>1516.1756600000001</v>
      </c>
      <c r="AD3803">
        <v>3417.763366849334</v>
      </c>
      <c r="AE3803">
        <v>1798.789951018141</v>
      </c>
      <c r="AF3803">
        <v>2700.6405119979918</v>
      </c>
      <c r="AG3803">
        <v>10710.415051603341</v>
      </c>
      <c r="AH3803">
        <v>2410.0581487720378</v>
      </c>
      <c r="AI3803">
        <v>758.88378107516758</v>
      </c>
      <c r="AJ3803">
        <v>5915.3277953145753</v>
      </c>
      <c r="AK3803">
        <v>630.70430524807421</v>
      </c>
      <c r="AL3803">
        <v>69447.28125</v>
      </c>
      <c r="AM3803">
        <v>54087.65234375</v>
      </c>
      <c r="AN3803">
        <v>15359.6337890625</v>
      </c>
      <c r="AO3803" s="5" t="s">
        <v>3984</v>
      </c>
    </row>
    <row r="3804" spans="1:41" ht="15" x14ac:dyDescent="0.25">
      <c r="A3804">
        <v>2025</v>
      </c>
      <c r="B3804" s="5" t="s">
        <v>803</v>
      </c>
      <c r="C3804" s="5" t="s">
        <v>474</v>
      </c>
      <c r="D3804" s="5" t="s">
        <v>153</v>
      </c>
      <c r="E3804" s="5" t="s">
        <v>174</v>
      </c>
      <c r="F3804" s="5" t="s">
        <v>174</v>
      </c>
      <c r="G3804" s="5" t="s">
        <v>97</v>
      </c>
      <c r="H3804" s="5" t="s">
        <v>319</v>
      </c>
      <c r="I3804">
        <v>1438.4552905922631</v>
      </c>
      <c r="J3804">
        <v>3773.9097799999972</v>
      </c>
      <c r="K3804">
        <v>302.78450126902931</v>
      </c>
      <c r="L3804">
        <v>306.82244210306351</v>
      </c>
      <c r="M3804">
        <v>1523.2</v>
      </c>
      <c r="N3804">
        <v>1333.679636025229</v>
      </c>
      <c r="O3804">
        <v>1894.4</v>
      </c>
      <c r="P3804">
        <v>1291.5032020000001</v>
      </c>
      <c r="Q3804">
        <v>813.56246677612796</v>
      </c>
      <c r="R3804">
        <v>953.20096168792884</v>
      </c>
      <c r="S3804">
        <v>1327.140856370306</v>
      </c>
      <c r="T3804">
        <v>847.60608633037987</v>
      </c>
      <c r="U3804">
        <v>130.57645322343399</v>
      </c>
      <c r="V3804">
        <v>27</v>
      </c>
      <c r="W3804">
        <v>322.3803657971859</v>
      </c>
      <c r="X3804">
        <v>1311.086847341536</v>
      </c>
      <c r="Y3804">
        <v>9792.9837999999982</v>
      </c>
      <c r="Z3804">
        <v>1202.3070814471321</v>
      </c>
      <c r="AA3804">
        <v>8823.0765164210352</v>
      </c>
      <c r="AB3804">
        <v>87</v>
      </c>
      <c r="AC3804">
        <v>1481.37679</v>
      </c>
      <c r="AD3804">
        <v>3368.852379699013</v>
      </c>
      <c r="AE3804">
        <v>1405.991257202719</v>
      </c>
      <c r="AF3804">
        <v>2648.8916558160699</v>
      </c>
      <c r="AG3804">
        <v>10664.55134873498</v>
      </c>
      <c r="AH3804">
        <v>2361.1383839497062</v>
      </c>
      <c r="AI3804">
        <v>744.00370693643879</v>
      </c>
      <c r="AJ3804">
        <v>4846.1003657634701</v>
      </c>
      <c r="AK3804">
        <v>581.42429809493956</v>
      </c>
      <c r="AL3804">
        <v>65605</v>
      </c>
      <c r="AM3804">
        <v>50933.98828125</v>
      </c>
      <c r="AN3804">
        <v>14671.017578125</v>
      </c>
      <c r="AO3804" s="5" t="s">
        <v>1619</v>
      </c>
    </row>
    <row r="3805" spans="1:41" ht="15" x14ac:dyDescent="0.25">
      <c r="A3805">
        <v>2025</v>
      </c>
      <c r="B3805" s="5" t="s">
        <v>1808</v>
      </c>
      <c r="C3805" s="5" t="s">
        <v>474</v>
      </c>
      <c r="D3805" s="5" t="s">
        <v>153</v>
      </c>
      <c r="E3805" s="5" t="s">
        <v>177</v>
      </c>
      <c r="F3805" s="5" t="s">
        <v>177</v>
      </c>
      <c r="G3805" s="5" t="s">
        <v>94</v>
      </c>
      <c r="H3805" s="5" t="s">
        <v>319</v>
      </c>
      <c r="I3805">
        <v>2991.6803669378478</v>
      </c>
      <c r="J3805">
        <v>4063.1684435033967</v>
      </c>
      <c r="K3805">
        <v>180.29873730339912</v>
      </c>
      <c r="L3805">
        <v>376.48213210863497</v>
      </c>
      <c r="M3805">
        <v>1942.4839053528019</v>
      </c>
      <c r="N3805">
        <v>1492.5692796010712</v>
      </c>
      <c r="O3805">
        <v>2657.8436405332427</v>
      </c>
      <c r="P3805">
        <v>3564.3492282645111</v>
      </c>
      <c r="Q3805">
        <v>1280.31671885988</v>
      </c>
      <c r="R3805">
        <v>2340.1365554805784</v>
      </c>
      <c r="S3805">
        <v>6111.0346911407478</v>
      </c>
      <c r="T3805">
        <v>1932.5452034749519</v>
      </c>
      <c r="U3805">
        <v>258.5092934518442</v>
      </c>
      <c r="V3805">
        <v>2475.6656996203801</v>
      </c>
      <c r="W3805">
        <v>1942.5843993371595</v>
      </c>
      <c r="X3805">
        <v>2646.0107750103175</v>
      </c>
      <c r="Y3805">
        <v>16824.68834547362</v>
      </c>
      <c r="Z3805">
        <v>837.58691238217034</v>
      </c>
      <c r="AA3805">
        <v>9722.5888673749541</v>
      </c>
      <c r="AB3805"/>
      <c r="AC3805">
        <v>3126.205591491429</v>
      </c>
      <c r="AD3805">
        <v>1673.05508058737</v>
      </c>
      <c r="AE3805">
        <v>4806.9867141659124</v>
      </c>
      <c r="AF3805">
        <v>6719.2337905755085</v>
      </c>
      <c r="AG3805">
        <v>41967.10526812762</v>
      </c>
      <c r="AH3805">
        <v>3766.3843541172205</v>
      </c>
      <c r="AI3805">
        <v>1164.5467200160749</v>
      </c>
      <c r="AJ3805">
        <v>4493.3777696796024</v>
      </c>
      <c r="AK3805">
        <v>2265.6688123334811</v>
      </c>
      <c r="AL3805">
        <v>133623.109375</v>
      </c>
      <c r="AM3805">
        <v>107340.6484375</v>
      </c>
      <c r="AN3805">
        <v>26282.455078125</v>
      </c>
      <c r="AO3805" s="5" t="s">
        <v>3985</v>
      </c>
    </row>
    <row r="3806" spans="1:41" ht="15" x14ac:dyDescent="0.25">
      <c r="A3806">
        <v>2025</v>
      </c>
      <c r="B3806" s="5" t="s">
        <v>803</v>
      </c>
      <c r="C3806" s="5" t="s">
        <v>474</v>
      </c>
      <c r="D3806" s="5" t="s">
        <v>153</v>
      </c>
      <c r="E3806" s="5" t="s">
        <v>177</v>
      </c>
      <c r="F3806" s="5" t="s">
        <v>177</v>
      </c>
      <c r="G3806" s="5" t="s">
        <v>94</v>
      </c>
      <c r="H3806" s="5" t="s">
        <v>319</v>
      </c>
      <c r="I3806">
        <v>5891.1963582402204</v>
      </c>
      <c r="J3806">
        <v>3144.2221555710562</v>
      </c>
      <c r="K3806">
        <v>150.875</v>
      </c>
      <c r="L3806">
        <v>319.36072000000001</v>
      </c>
      <c r="M3806">
        <v>2326.8267338185842</v>
      </c>
      <c r="N3806">
        <v>1402.575136406927</v>
      </c>
      <c r="O3806">
        <v>1940</v>
      </c>
      <c r="P3806">
        <v>4521.3999999999996</v>
      </c>
      <c r="Q3806">
        <v>732.68756121449564</v>
      </c>
      <c r="R3806">
        <v>1970</v>
      </c>
      <c r="S3806">
        <v>2986.9570925130829</v>
      </c>
      <c r="T3806">
        <v>2400</v>
      </c>
      <c r="U3806">
        <v>250</v>
      </c>
      <c r="V3806">
        <v>2200</v>
      </c>
      <c r="W3806">
        <v>1935</v>
      </c>
      <c r="X3806">
        <v>2865.6862745098042</v>
      </c>
      <c r="Y3806">
        <v>17064</v>
      </c>
      <c r="Z3806">
        <v>941.16200000000003</v>
      </c>
      <c r="AA3806">
        <v>15301.4797741478</v>
      </c>
      <c r="AB3806">
        <v>784</v>
      </c>
      <c r="AC3806">
        <v>2123.8560000000002</v>
      </c>
      <c r="AD3806">
        <v>1789.7670000000001</v>
      </c>
      <c r="AE3806">
        <v>5663</v>
      </c>
      <c r="AF3806">
        <v>6891</v>
      </c>
      <c r="AG3806">
        <v>42298.46549342497</v>
      </c>
      <c r="AH3806">
        <v>3803.9765036172712</v>
      </c>
      <c r="AI3806">
        <v>1160</v>
      </c>
      <c r="AJ3806">
        <v>4370.029585529971</v>
      </c>
      <c r="AK3806">
        <v>2248.5050000000001</v>
      </c>
      <c r="AL3806">
        <v>139476.015625</v>
      </c>
      <c r="AM3806">
        <v>115084.4375</v>
      </c>
      <c r="AN3806">
        <v>24391.59375</v>
      </c>
      <c r="AO3806" s="5" t="s">
        <v>1620</v>
      </c>
    </row>
    <row r="3807" spans="1:41" ht="15" x14ac:dyDescent="0.25">
      <c r="A3807">
        <v>2025</v>
      </c>
      <c r="B3807" s="5" t="s">
        <v>1808</v>
      </c>
      <c r="C3807" s="5" t="s">
        <v>474</v>
      </c>
      <c r="D3807" s="5" t="s">
        <v>153</v>
      </c>
      <c r="E3807" s="5" t="s">
        <v>177</v>
      </c>
      <c r="F3807" s="5" t="s">
        <v>177</v>
      </c>
      <c r="G3807" s="5" t="s">
        <v>97</v>
      </c>
      <c r="H3807" s="5" t="s">
        <v>319</v>
      </c>
      <c r="I3807">
        <v>3827</v>
      </c>
      <c r="J3807">
        <v>4909.6364868936189</v>
      </c>
      <c r="K3807">
        <v>223.67592667708831</v>
      </c>
      <c r="L3807">
        <v>447.50210516009008</v>
      </c>
      <c r="M3807">
        <v>2370.2523755064349</v>
      </c>
      <c r="N3807">
        <v>1795.8333283503709</v>
      </c>
      <c r="O3807">
        <v>2647.4666666666699</v>
      </c>
      <c r="P3807">
        <v>4243.0960936914171</v>
      </c>
      <c r="Q3807">
        <v>1533.985554540737</v>
      </c>
      <c r="R3807">
        <v>2978.1492560605261</v>
      </c>
      <c r="S3807">
        <v>7375</v>
      </c>
      <c r="T3807">
        <v>2234.041088173411</v>
      </c>
      <c r="U3807">
        <v>313.89106314865001</v>
      </c>
      <c r="V3807">
        <v>3069</v>
      </c>
      <c r="W3807">
        <v>2328.4187617805428</v>
      </c>
      <c r="X3807">
        <v>3149.8815812664529</v>
      </c>
      <c r="Y3807">
        <v>20255</v>
      </c>
      <c r="Z3807">
        <v>1003.916912111657</v>
      </c>
      <c r="AA3807">
        <v>11838.91270913381</v>
      </c>
      <c r="AB3807"/>
      <c r="AC3807">
        <v>3854.9452823346751</v>
      </c>
      <c r="AD3807">
        <v>2014.58989470753</v>
      </c>
      <c r="AE3807">
        <v>5742</v>
      </c>
      <c r="AF3807">
        <v>8158.7296530249096</v>
      </c>
      <c r="AG3807">
        <v>54294.657514383667</v>
      </c>
      <c r="AH3807">
        <v>4573.2761610000889</v>
      </c>
      <c r="AI3807">
        <v>1386.3073796018809</v>
      </c>
      <c r="AJ3807">
        <v>5475.7357450512318</v>
      </c>
      <c r="AK3807">
        <v>2828.4080112923511</v>
      </c>
      <c r="AL3807">
        <v>164873.328125</v>
      </c>
      <c r="AM3807">
        <v>133742</v>
      </c>
      <c r="AN3807">
        <v>31131.314453125</v>
      </c>
      <c r="AO3807" s="5" t="s">
        <v>3986</v>
      </c>
    </row>
    <row r="3808" spans="1:41" ht="15" x14ac:dyDescent="0.25">
      <c r="A3808">
        <v>2025</v>
      </c>
      <c r="B3808" s="5" t="s">
        <v>803</v>
      </c>
      <c r="C3808" s="5" t="s">
        <v>474</v>
      </c>
      <c r="D3808" s="5" t="s">
        <v>153</v>
      </c>
      <c r="E3808" s="5" t="s">
        <v>177</v>
      </c>
      <c r="F3808" s="5" t="s">
        <v>177</v>
      </c>
      <c r="G3808" s="5" t="s">
        <v>97</v>
      </c>
      <c r="H3808" s="5" t="s">
        <v>319</v>
      </c>
      <c r="I3808">
        <v>7578.3198059848964</v>
      </c>
      <c r="J3808">
        <v>3738.4801429739832</v>
      </c>
      <c r="K3808">
        <v>172.3104087678534</v>
      </c>
      <c r="L3808">
        <v>379.79471326431258</v>
      </c>
      <c r="M3808">
        <v>2726.248370645405</v>
      </c>
      <c r="N3808">
        <v>1643.8652427762979</v>
      </c>
      <c r="O3808">
        <v>2511</v>
      </c>
      <c r="P3808">
        <v>5472.7296883999998</v>
      </c>
      <c r="Q3808">
        <v>852.11563369245835</v>
      </c>
      <c r="R3808">
        <v>2258.782869022788</v>
      </c>
      <c r="S3808">
        <v>3391.3544077576789</v>
      </c>
      <c r="T3808">
        <v>2570.1603908082488</v>
      </c>
      <c r="U3808">
        <v>272.03427754882091</v>
      </c>
      <c r="V3808">
        <v>54</v>
      </c>
      <c r="W3808">
        <v>2285.0036916393951</v>
      </c>
      <c r="X3808">
        <v>3424.7603706696218</v>
      </c>
      <c r="Y3808">
        <v>20249</v>
      </c>
      <c r="Z3808">
        <v>1105.965641025743</v>
      </c>
      <c r="AA3808">
        <v>18253.13740755547</v>
      </c>
      <c r="AB3808">
        <v>784</v>
      </c>
      <c r="AC3808">
        <v>2513.6567100000002</v>
      </c>
      <c r="AD3808">
        <v>2103.1669440985938</v>
      </c>
      <c r="AE3808">
        <v>6635.1070746158293</v>
      </c>
      <c r="AF3808">
        <v>8195.0133664039149</v>
      </c>
      <c r="AG3808">
        <v>51248.458757234162</v>
      </c>
      <c r="AH3808">
        <v>4546.1040506868812</v>
      </c>
      <c r="AI3808">
        <v>1359.124881962628</v>
      </c>
      <c r="AJ3808">
        <v>5222.5898823265052</v>
      </c>
      <c r="AK3808">
        <v>2474.3747489012349</v>
      </c>
      <c r="AL3808">
        <v>164020.671875</v>
      </c>
      <c r="AM3808">
        <v>135673.0625</v>
      </c>
      <c r="AN3808">
        <v>28347.607421875</v>
      </c>
      <c r="AO3808" s="5" t="s">
        <v>1621</v>
      </c>
    </row>
    <row r="3809" spans="1:41" ht="15" x14ac:dyDescent="0.25">
      <c r="A3809">
        <v>2025</v>
      </c>
      <c r="B3809" s="5" t="s">
        <v>1808</v>
      </c>
      <c r="C3809" s="5" t="s">
        <v>474</v>
      </c>
      <c r="D3809" s="5" t="s">
        <v>153</v>
      </c>
      <c r="E3809" s="5" t="s">
        <v>183</v>
      </c>
      <c r="F3809" s="5" t="s">
        <v>184</v>
      </c>
      <c r="G3809" s="5" t="s">
        <v>94</v>
      </c>
      <c r="H3809" s="5" t="s">
        <v>319</v>
      </c>
      <c r="I3809">
        <v>12997.211296845662</v>
      </c>
      <c r="J3809">
        <v>17005.544054675218</v>
      </c>
      <c r="K3809">
        <v>2664.4923322408899</v>
      </c>
      <c r="L3809">
        <v>3581.9866564069607</v>
      </c>
      <c r="M3809">
        <v>10965.111951599632</v>
      </c>
      <c r="N3809">
        <v>10442.715182515516</v>
      </c>
      <c r="O3809">
        <v>8503.032506192998</v>
      </c>
      <c r="P3809">
        <v>10262.199531653518</v>
      </c>
      <c r="Q3809">
        <v>6120.482438916667</v>
      </c>
      <c r="R3809">
        <v>8474.8715085256117</v>
      </c>
      <c r="S3809">
        <v>19131.978220514866</v>
      </c>
      <c r="T3809">
        <v>11705.702375333994</v>
      </c>
      <c r="U3809">
        <v>2055.5351510421556</v>
      </c>
      <c r="V3809">
        <v>11064.197759738932</v>
      </c>
      <c r="W3809">
        <v>4805.0603155283961</v>
      </c>
      <c r="X3809">
        <v>15439.881668240712</v>
      </c>
      <c r="Y3809">
        <v>56679.291998851346</v>
      </c>
      <c r="Z3809">
        <v>6750.3598977078973</v>
      </c>
      <c r="AA3809">
        <v>81346.023316744177</v>
      </c>
      <c r="AB3809">
        <v>0</v>
      </c>
      <c r="AC3809">
        <v>10418.937480971819</v>
      </c>
      <c r="AD3809">
        <v>13873.187925421216</v>
      </c>
      <c r="AE3809">
        <v>14548.219754757713</v>
      </c>
      <c r="AF3809">
        <v>35245.870836979047</v>
      </c>
      <c r="AG3809">
        <v>108138.7270594865</v>
      </c>
      <c r="AH3809">
        <v>19494.498968959266</v>
      </c>
      <c r="AI3809">
        <v>5058.7507949663805</v>
      </c>
      <c r="AJ3809">
        <v>37007.415456858645</v>
      </c>
      <c r="AK3809">
        <v>8576.2810610782144</v>
      </c>
      <c r="AL3809">
        <v>552357.5625</v>
      </c>
      <c r="AM3809">
        <v>432139.5625</v>
      </c>
      <c r="AN3809">
        <v>120217.9765625</v>
      </c>
      <c r="AO3809" s="5" t="s">
        <v>3987</v>
      </c>
    </row>
    <row r="3810" spans="1:41" ht="15" x14ac:dyDescent="0.25">
      <c r="A3810">
        <v>2025</v>
      </c>
      <c r="B3810" s="5" t="s">
        <v>803</v>
      </c>
      <c r="C3810" s="5" t="s">
        <v>474</v>
      </c>
      <c r="D3810" s="5" t="s">
        <v>153</v>
      </c>
      <c r="E3810" s="5" t="s">
        <v>183</v>
      </c>
      <c r="F3810" s="5" t="s">
        <v>184</v>
      </c>
      <c r="G3810" s="5" t="s">
        <v>94</v>
      </c>
      <c r="H3810" s="5" t="s">
        <v>319</v>
      </c>
      <c r="I3810">
        <v>17780.390468115369</v>
      </c>
      <c r="J3810">
        <v>18898.167333547171</v>
      </c>
      <c r="K3810">
        <v>2779.813478204122</v>
      </c>
      <c r="L3810">
        <v>4250.8900000000003</v>
      </c>
      <c r="M3810">
        <v>12225.46577286001</v>
      </c>
      <c r="N3810">
        <v>10758.41485320693</v>
      </c>
      <c r="O3810">
        <v>6679.9759999999997</v>
      </c>
      <c r="P3810">
        <v>11731</v>
      </c>
      <c r="Q3810">
        <v>4794.2949163386274</v>
      </c>
      <c r="R3810">
        <v>8365.4149885404586</v>
      </c>
      <c r="S3810">
        <v>12112.52786453316</v>
      </c>
      <c r="T3810">
        <v>12200</v>
      </c>
      <c r="U3810">
        <v>2110.1570757190871</v>
      </c>
      <c r="V3810">
        <v>11739</v>
      </c>
      <c r="W3810">
        <v>4795</v>
      </c>
      <c r="X3810">
        <v>14339.215686274511</v>
      </c>
      <c r="Y3810">
        <v>59792</v>
      </c>
      <c r="Z3810">
        <v>6380.8229463291136</v>
      </c>
      <c r="AA3810">
        <v>83706.61974652842</v>
      </c>
      <c r="AB3810">
        <v>2043</v>
      </c>
      <c r="AC3810">
        <v>11218.89863</v>
      </c>
      <c r="AD3810">
        <v>13679.68343424</v>
      </c>
      <c r="AE3810">
        <v>15378</v>
      </c>
      <c r="AF3810">
        <v>35743.057199473093</v>
      </c>
      <c r="AG3810">
        <v>113346.91186120021</v>
      </c>
      <c r="AH3810">
        <v>25911.63041985016</v>
      </c>
      <c r="AI3810">
        <v>5938</v>
      </c>
      <c r="AJ3810">
        <v>30365.792327022769</v>
      </c>
      <c r="AK3810">
        <v>8388.4682747826082</v>
      </c>
      <c r="AL3810">
        <v>567452.625</v>
      </c>
      <c r="AM3810">
        <v>446359.8125</v>
      </c>
      <c r="AN3810">
        <v>121092.78125</v>
      </c>
      <c r="AO3810" s="5" t="s">
        <v>1622</v>
      </c>
    </row>
    <row r="3811" spans="1:41" ht="15" x14ac:dyDescent="0.25">
      <c r="A3811">
        <v>2025</v>
      </c>
      <c r="B3811" s="5" t="s">
        <v>803</v>
      </c>
      <c r="C3811" s="5" t="s">
        <v>474</v>
      </c>
      <c r="D3811" s="5" t="s">
        <v>153</v>
      </c>
      <c r="E3811" s="5" t="s">
        <v>183</v>
      </c>
      <c r="F3811" s="5" t="s">
        <v>184</v>
      </c>
      <c r="G3811" s="5" t="s">
        <v>97</v>
      </c>
      <c r="H3811" s="5" t="s">
        <v>319</v>
      </c>
      <c r="I3811">
        <v>21652.553777567609</v>
      </c>
      <c r="J3811">
        <v>22469.920959587569</v>
      </c>
      <c r="K3811">
        <v>3583.586452139044</v>
      </c>
      <c r="L3811">
        <v>5055.3040733003536</v>
      </c>
      <c r="M3811">
        <v>14324.10220546715</v>
      </c>
      <c r="N3811">
        <v>12609.224123180309</v>
      </c>
      <c r="O3811">
        <v>8875.6</v>
      </c>
      <c r="P3811">
        <v>14199.272786</v>
      </c>
      <c r="Q3811">
        <v>5575.764987701823</v>
      </c>
      <c r="R3811">
        <v>9591.703588010987</v>
      </c>
      <c r="S3811">
        <v>13752.41541481644</v>
      </c>
      <c r="T3811">
        <v>13206.24966766366</v>
      </c>
      <c r="U3811">
        <v>2296.1402224310982</v>
      </c>
      <c r="V3811">
        <v>290</v>
      </c>
      <c r="W3811">
        <v>5662.3218095146758</v>
      </c>
      <c r="X3811">
        <v>17136.690106539139</v>
      </c>
      <c r="Y3811">
        <v>70558.817550000007</v>
      </c>
      <c r="Z3811">
        <v>7498.1469078741484</v>
      </c>
      <c r="AA3811">
        <v>99853.638648519191</v>
      </c>
      <c r="AB3811">
        <v>2043</v>
      </c>
      <c r="AC3811">
        <v>13277.95285</v>
      </c>
      <c r="AD3811">
        <v>16075.08575397061</v>
      </c>
      <c r="AE3811">
        <v>17994.344773432789</v>
      </c>
      <c r="AF3811">
        <v>42506.868597565182</v>
      </c>
      <c r="AG3811">
        <v>137330.14826936269</v>
      </c>
      <c r="AH3811">
        <v>31007.34957059698</v>
      </c>
      <c r="AI3811">
        <v>6957.3134043914542</v>
      </c>
      <c r="AJ3811">
        <v>36289.932750353299</v>
      </c>
      <c r="AK3811">
        <v>9606.1332837204172</v>
      </c>
      <c r="AL3811">
        <v>661279.5625</v>
      </c>
      <c r="AM3811">
        <v>519049.71875</v>
      </c>
      <c r="AN3811">
        <v>142229.859375</v>
      </c>
      <c r="AO3811" s="5" t="s">
        <v>1623</v>
      </c>
    </row>
    <row r="3812" spans="1:41" ht="15" x14ac:dyDescent="0.25">
      <c r="A3812">
        <v>2025</v>
      </c>
      <c r="B3812" s="5" t="s">
        <v>1808</v>
      </c>
      <c r="C3812" s="5" t="s">
        <v>474</v>
      </c>
      <c r="D3812" s="5" t="s">
        <v>153</v>
      </c>
      <c r="E3812" s="5" t="s">
        <v>183</v>
      </c>
      <c r="F3812" s="5" t="s">
        <v>184</v>
      </c>
      <c r="G3812" s="5" t="s">
        <v>97</v>
      </c>
      <c r="H3812" s="5" t="s">
        <v>319</v>
      </c>
      <c r="I3812">
        <v>16190.0592</v>
      </c>
      <c r="J3812">
        <v>20606.914849226931</v>
      </c>
      <c r="K3812">
        <v>3305.5294809695888</v>
      </c>
      <c r="L3812">
        <v>4257.6962694604917</v>
      </c>
      <c r="M3812">
        <v>13379.818787354439</v>
      </c>
      <c r="N3812">
        <v>12564.492797442619</v>
      </c>
      <c r="O3812">
        <v>8469.8342605333382</v>
      </c>
      <c r="P3812">
        <v>12216.395183768889</v>
      </c>
      <c r="Q3812">
        <v>7333.1321147466369</v>
      </c>
      <c r="R3812">
        <v>10785.452763093501</v>
      </c>
      <c r="S3812">
        <v>22960.820869340001</v>
      </c>
      <c r="T3812">
        <v>13531.90601979323</v>
      </c>
      <c r="U3812">
        <v>2495.902972324805</v>
      </c>
      <c r="V3812">
        <v>13716</v>
      </c>
      <c r="W3812">
        <v>5759.4370643463644</v>
      </c>
      <c r="X3812">
        <v>18380.0456683837</v>
      </c>
      <c r="Y3812">
        <v>69197.209300000017</v>
      </c>
      <c r="Z3812">
        <v>8090.8624095802334</v>
      </c>
      <c r="AA3812">
        <v>99052.678501473609</v>
      </c>
      <c r="AB3812">
        <v>0</v>
      </c>
      <c r="AC3812">
        <v>12720.627571108411</v>
      </c>
      <c r="AD3812">
        <v>16705.238534119238</v>
      </c>
      <c r="AE3812">
        <v>17378.01304622777</v>
      </c>
      <c r="AF3812">
        <v>42796.774231562631</v>
      </c>
      <c r="AG3812">
        <v>139903.74394955701</v>
      </c>
      <c r="AH3812">
        <v>23715.87213431397</v>
      </c>
      <c r="AI3812">
        <v>6022.0714532878246</v>
      </c>
      <c r="AJ3812">
        <v>45098.10615445576</v>
      </c>
      <c r="AK3812">
        <v>10726.295677060591</v>
      </c>
      <c r="AL3812">
        <v>677361</v>
      </c>
      <c r="AM3812">
        <v>534404.0625</v>
      </c>
      <c r="AN3812">
        <v>142956.875</v>
      </c>
      <c r="AO3812" s="5" t="s">
        <v>3988</v>
      </c>
    </row>
    <row r="3813" spans="1:41" ht="15" x14ac:dyDescent="0.25">
      <c r="A3813">
        <v>2025</v>
      </c>
      <c r="B3813" s="5" t="s">
        <v>1808</v>
      </c>
      <c r="C3813" s="5" t="s">
        <v>474</v>
      </c>
      <c r="D3813" s="5" t="s">
        <v>153</v>
      </c>
      <c r="E3813" s="5" t="s">
        <v>31</v>
      </c>
      <c r="F3813" s="5" t="s">
        <v>31</v>
      </c>
      <c r="G3813" s="5" t="s">
        <v>94</v>
      </c>
      <c r="H3813" s="5" t="s">
        <v>319</v>
      </c>
      <c r="I3813">
        <v>428.41785014428734</v>
      </c>
      <c r="J3813">
        <v>3368.0508490790535</v>
      </c>
      <c r="K3813">
        <v>81.773265976025314</v>
      </c>
      <c r="L3813">
        <v>557.35083265168669</v>
      </c>
      <c r="M3813">
        <v>1105.5224891652542</v>
      </c>
      <c r="N3813">
        <v>992.81221991880784</v>
      </c>
      <c r="O3813">
        <v>1336.2339957360061</v>
      </c>
      <c r="P3813">
        <v>450.00595060386689</v>
      </c>
      <c r="Q3813">
        <v>1.4076703017852006</v>
      </c>
      <c r="R3813">
        <v>591.57326948695209</v>
      </c>
      <c r="S3813">
        <v>964.5264767933171</v>
      </c>
      <c r="T3813">
        <v>2429.4853986542253</v>
      </c>
      <c r="U3813">
        <v>50.195979311037711</v>
      </c>
      <c r="V3813">
        <v>904.53154718489964</v>
      </c>
      <c r="W3813">
        <v>295.15235834890177</v>
      </c>
      <c r="X3813">
        <v>1757.8631954725408</v>
      </c>
      <c r="Y3813">
        <v>3227.6014696997249</v>
      </c>
      <c r="Z3813">
        <v>975.80983780657323</v>
      </c>
      <c r="AA3813">
        <v>9173.7069328999441</v>
      </c>
      <c r="AB3813"/>
      <c r="AC3813">
        <v>854.63774766931442</v>
      </c>
      <c r="AD3813">
        <v>1308.2457968857268</v>
      </c>
      <c r="AE3813">
        <v>1681.2310016975518</v>
      </c>
      <c r="AF3813">
        <v>810.38004164145502</v>
      </c>
      <c r="AG3813">
        <v>3474.2817091766765</v>
      </c>
      <c r="AH3813">
        <v>702.74371035452793</v>
      </c>
      <c r="AI3813">
        <v>502.9637126965979</v>
      </c>
      <c r="AJ3813">
        <v>2188.1250000192535</v>
      </c>
      <c r="AK3813">
        <v>552.15577242141489</v>
      </c>
      <c r="AL3813">
        <v>40766.78515625</v>
      </c>
      <c r="AM3813">
        <v>29730.119140625</v>
      </c>
      <c r="AN3813">
        <v>11036.6669921875</v>
      </c>
      <c r="AO3813" s="5" t="s">
        <v>3989</v>
      </c>
    </row>
    <row r="3814" spans="1:41" ht="15" x14ac:dyDescent="0.25">
      <c r="A3814">
        <v>2025</v>
      </c>
      <c r="B3814" s="5" t="s">
        <v>803</v>
      </c>
      <c r="C3814" s="5" t="s">
        <v>474</v>
      </c>
      <c r="D3814" s="5" t="s">
        <v>153</v>
      </c>
      <c r="E3814" s="5" t="s">
        <v>31</v>
      </c>
      <c r="F3814" s="5" t="s">
        <v>31</v>
      </c>
      <c r="G3814" s="5" t="s">
        <v>94</v>
      </c>
      <c r="H3814" s="5" t="s">
        <v>319</v>
      </c>
      <c r="I3814">
        <v>476.53395715639562</v>
      </c>
      <c r="J3814">
        <v>4202.1016986113473</v>
      </c>
      <c r="K3814">
        <v>117.2</v>
      </c>
      <c r="L3814">
        <v>362</v>
      </c>
      <c r="M3814">
        <v>1100</v>
      </c>
      <c r="N3814">
        <v>1078.9803657</v>
      </c>
      <c r="O3814">
        <v>1125.1199999999999</v>
      </c>
      <c r="P3814">
        <v>244</v>
      </c>
      <c r="Q3814">
        <v>1.4218047995094341</v>
      </c>
      <c r="R3814">
        <v>612.0079199999999</v>
      </c>
      <c r="S3814">
        <v>1246.414764488354</v>
      </c>
      <c r="T3814">
        <v>2200</v>
      </c>
      <c r="U3814">
        <v>31.157075719087199</v>
      </c>
      <c r="V3814">
        <v>1042</v>
      </c>
      <c r="W3814">
        <v>300</v>
      </c>
      <c r="X3814">
        <v>1862.7450980392159</v>
      </c>
      <c r="Y3814">
        <v>3390</v>
      </c>
      <c r="Z3814">
        <v>1080</v>
      </c>
      <c r="AA3814">
        <v>7439.2632235801111</v>
      </c>
      <c r="AB3814">
        <v>144</v>
      </c>
      <c r="AC3814">
        <v>1061.2672600000001</v>
      </c>
      <c r="AD3814">
        <v>1321.3816480800001</v>
      </c>
      <c r="AE3814">
        <v>1847</v>
      </c>
      <c r="AF3814">
        <v>915.68382214316</v>
      </c>
      <c r="AG3814">
        <v>4486.4186738204917</v>
      </c>
      <c r="AH3814">
        <v>714.35</v>
      </c>
      <c r="AI3814">
        <v>1003</v>
      </c>
      <c r="AJ3814">
        <v>1481</v>
      </c>
      <c r="AK3814">
        <v>600</v>
      </c>
      <c r="AL3814">
        <v>41485.05078125</v>
      </c>
      <c r="AM3814">
        <v>29750.8359375</v>
      </c>
      <c r="AN3814">
        <v>11734.2109375</v>
      </c>
      <c r="AO3814" s="5" t="s">
        <v>1624</v>
      </c>
    </row>
    <row r="3815" spans="1:41" ht="15" x14ac:dyDescent="0.25">
      <c r="A3815">
        <v>2025</v>
      </c>
      <c r="B3815" s="5" t="s">
        <v>1808</v>
      </c>
      <c r="C3815" s="5" t="s">
        <v>474</v>
      </c>
      <c r="D3815" s="5" t="s">
        <v>153</v>
      </c>
      <c r="E3815" s="5" t="s">
        <v>31</v>
      </c>
      <c r="F3815" s="5" t="s">
        <v>31</v>
      </c>
      <c r="G3815" s="5" t="s">
        <v>97</v>
      </c>
      <c r="H3815" s="5" t="s">
        <v>319</v>
      </c>
      <c r="I3815">
        <v>520.19999999999993</v>
      </c>
      <c r="J3815">
        <v>4089.6016986113468</v>
      </c>
      <c r="K3815">
        <v>101.4466951802366</v>
      </c>
      <c r="L3815">
        <v>662.49006168608651</v>
      </c>
      <c r="M3815">
        <v>1348.9776151549679</v>
      </c>
      <c r="N3815">
        <v>1194.534349387284</v>
      </c>
      <c r="O3815">
        <v>1331.0169599999999</v>
      </c>
      <c r="P3815">
        <v>535.6990487923822</v>
      </c>
      <c r="Q3815">
        <v>1.6865716714356369</v>
      </c>
      <c r="R3815">
        <v>752.85926725162915</v>
      </c>
      <c r="S3815">
        <v>1133.4105689932389</v>
      </c>
      <c r="T3815">
        <v>2808.50879656086</v>
      </c>
      <c r="U3815">
        <v>60.949720999737863</v>
      </c>
      <c r="V3815">
        <v>1122</v>
      </c>
      <c r="W3815">
        <v>353.77525372789648</v>
      </c>
      <c r="X3815">
        <v>2092.6070876576659</v>
      </c>
      <c r="Y3815">
        <v>3955.0287000000012</v>
      </c>
      <c r="Z3815">
        <v>1169.5884745772751</v>
      </c>
      <c r="AA3815">
        <v>11170.555196694369</v>
      </c>
      <c r="AB3815"/>
      <c r="AC3815">
        <v>1022.75898</v>
      </c>
      <c r="AD3815">
        <v>1575.3090216696839</v>
      </c>
      <c r="AE3815">
        <v>2008.2494472677979</v>
      </c>
      <c r="AF3815">
        <v>983.99190771324606</v>
      </c>
      <c r="AG3815">
        <v>4494.8283733902445</v>
      </c>
      <c r="AH3815">
        <v>857.48815687568481</v>
      </c>
      <c r="AI3815">
        <v>598.7413768797777</v>
      </c>
      <c r="AJ3815">
        <v>2666.5005462249369</v>
      </c>
      <c r="AK3815">
        <v>699.03139594789832</v>
      </c>
      <c r="AL3815">
        <v>49311.8359375</v>
      </c>
      <c r="AM3815">
        <v>36411.5234375</v>
      </c>
      <c r="AN3815">
        <v>12900.3125</v>
      </c>
      <c r="AO3815" s="5" t="s">
        <v>3990</v>
      </c>
    </row>
    <row r="3816" spans="1:41" ht="15" x14ac:dyDescent="0.25">
      <c r="A3816">
        <v>2025</v>
      </c>
      <c r="B3816" s="5" t="s">
        <v>803</v>
      </c>
      <c r="C3816" s="5" t="s">
        <v>474</v>
      </c>
      <c r="D3816" s="5" t="s">
        <v>153</v>
      </c>
      <c r="E3816" s="5" t="s">
        <v>31</v>
      </c>
      <c r="F3816" s="5" t="s">
        <v>31</v>
      </c>
      <c r="G3816" s="5" t="s">
        <v>97</v>
      </c>
      <c r="H3816" s="5" t="s">
        <v>319</v>
      </c>
      <c r="I3816">
        <v>544.86414954756867</v>
      </c>
      <c r="J3816">
        <v>4996.2989196488888</v>
      </c>
      <c r="K3816">
        <v>133.85106815305659</v>
      </c>
      <c r="L3816">
        <v>430.50280636166258</v>
      </c>
      <c r="M3816">
        <v>1288.8253191024919</v>
      </c>
      <c r="N3816">
        <v>1264.601285715142</v>
      </c>
      <c r="O3816">
        <v>1536</v>
      </c>
      <c r="P3816">
        <v>295.33906400000001</v>
      </c>
      <c r="Q3816">
        <v>1.653558981829472</v>
      </c>
      <c r="R3816">
        <v>701.72233776764904</v>
      </c>
      <c r="S3816">
        <v>1415.1640196094691</v>
      </c>
      <c r="T3816">
        <v>2417.0444526324368</v>
      </c>
      <c r="U3816">
        <v>33.903170335103177</v>
      </c>
      <c r="V3816">
        <v>26</v>
      </c>
      <c r="W3816">
        <v>354.26413823866591</v>
      </c>
      <c r="X3816">
        <v>2226.152823904305</v>
      </c>
      <c r="Y3816">
        <v>3980.2667999999999</v>
      </c>
      <c r="Z3816">
        <v>1269.115085721483</v>
      </c>
      <c r="AA3816">
        <v>8874.2981616981888</v>
      </c>
      <c r="AB3816">
        <v>144</v>
      </c>
      <c r="AC3816">
        <v>1256.0463400000001</v>
      </c>
      <c r="AD3816">
        <v>1552.764244049856</v>
      </c>
      <c r="AE3816">
        <v>2147.6516453771528</v>
      </c>
      <c r="AF3816">
        <v>1088.962583349735</v>
      </c>
      <c r="AG3816">
        <v>5435.706465727807</v>
      </c>
      <c r="AH3816">
        <v>857.48815687568492</v>
      </c>
      <c r="AI3816">
        <v>1175.174359145273</v>
      </c>
      <c r="AJ3816">
        <v>1769.9320941296421</v>
      </c>
      <c r="AK3816">
        <v>702.99562860135939</v>
      </c>
      <c r="AL3816">
        <v>47920.59375</v>
      </c>
      <c r="AM3816">
        <v>34116.8671875</v>
      </c>
      <c r="AN3816">
        <v>13803.7255859375</v>
      </c>
      <c r="AO3816" s="5" t="s">
        <v>1625</v>
      </c>
    </row>
    <row r="3817" spans="1:41" ht="15" x14ac:dyDescent="0.25">
      <c r="A3817">
        <v>2026</v>
      </c>
      <c r="B3817" s="5" t="s">
        <v>803</v>
      </c>
      <c r="C3817" s="5" t="s">
        <v>363</v>
      </c>
      <c r="D3817" s="5" t="s">
        <v>91</v>
      </c>
      <c r="E3817" s="5" t="s">
        <v>92</v>
      </c>
      <c r="F3817" s="5" t="s">
        <v>93</v>
      </c>
      <c r="G3817" s="5" t="s">
        <v>94</v>
      </c>
      <c r="H3817" s="5" t="s">
        <v>319</v>
      </c>
      <c r="I3817">
        <v>9682</v>
      </c>
      <c r="J3817">
        <v>14425</v>
      </c>
      <c r="K3817">
        <v>1287</v>
      </c>
      <c r="L3817">
        <v>950</v>
      </c>
      <c r="M3817">
        <v>13186</v>
      </c>
      <c r="N3817">
        <v>10328</v>
      </c>
      <c r="O3817">
        <v>9438.1859999999997</v>
      </c>
      <c r="P3817">
        <v>11799</v>
      </c>
      <c r="Q3817">
        <v>2917.6351541676881</v>
      </c>
      <c r="R3817">
        <v>7437.7321342650348</v>
      </c>
      <c r="S3817">
        <v>21277.60811005775</v>
      </c>
      <c r="T3817">
        <v>10900</v>
      </c>
      <c r="U3817">
        <v>1592</v>
      </c>
      <c r="V3817">
        <v>6965</v>
      </c>
      <c r="W3817">
        <v>4522</v>
      </c>
      <c r="X3817">
        <v>13842.952450217759</v>
      </c>
      <c r="Y3817">
        <v>55857.516069999998</v>
      </c>
      <c r="Z3817">
        <v>13818.99124296282</v>
      </c>
      <c r="AA3817">
        <v>210053.08541617141</v>
      </c>
      <c r="AB3817">
        <v>1009</v>
      </c>
      <c r="AC3817">
        <v>10741.63681</v>
      </c>
      <c r="AD3817">
        <v>17090.393193684798</v>
      </c>
      <c r="AE3817">
        <v>15052.69600568</v>
      </c>
      <c r="AF3817">
        <v>33127.679172889722</v>
      </c>
      <c r="AG3817">
        <v>151202</v>
      </c>
      <c r="AH3817">
        <v>28895.94852788444</v>
      </c>
      <c r="AI3817">
        <v>4443.3280000000004</v>
      </c>
      <c r="AJ3817">
        <v>37682.463154620251</v>
      </c>
      <c r="AK3817">
        <v>2075.9</v>
      </c>
      <c r="AL3817">
        <v>721600.6875</v>
      </c>
      <c r="AM3817">
        <v>593632.4375</v>
      </c>
      <c r="AN3817">
        <v>127968.3046875</v>
      </c>
      <c r="AO3817" s="5" t="s">
        <v>1626</v>
      </c>
    </row>
    <row r="3818" spans="1:41" ht="15" x14ac:dyDescent="0.25">
      <c r="A3818">
        <v>2026</v>
      </c>
      <c r="B3818" s="5" t="s">
        <v>803</v>
      </c>
      <c r="C3818" s="5" t="s">
        <v>363</v>
      </c>
      <c r="D3818" s="5" t="s">
        <v>91</v>
      </c>
      <c r="E3818" s="5" t="s">
        <v>92</v>
      </c>
      <c r="F3818" s="5" t="s">
        <v>93</v>
      </c>
      <c r="G3818" s="5" t="s">
        <v>97</v>
      </c>
      <c r="H3818" s="5" t="s">
        <v>319</v>
      </c>
      <c r="I3818">
        <v>11236.35626789349</v>
      </c>
      <c r="J3818">
        <v>17601.233718726751</v>
      </c>
      <c r="K3818">
        <v>1496.306472336327</v>
      </c>
      <c r="L3818">
        <v>2098.5227958723481</v>
      </c>
      <c r="M3818">
        <v>15758.49060985379</v>
      </c>
      <c r="N3818">
        <v>12346.85870469988</v>
      </c>
      <c r="O3818">
        <v>9438.1859999999997</v>
      </c>
      <c r="P3818">
        <v>14596.109399999999</v>
      </c>
      <c r="Q3818">
        <v>3451.5623873803738</v>
      </c>
      <c r="R3818">
        <v>8821.6615335540992</v>
      </c>
      <c r="S3818">
        <v>24884.608980027719</v>
      </c>
      <c r="T3818">
        <v>11803.138091346071</v>
      </c>
      <c r="U3818">
        <v>1775.881983558578</v>
      </c>
      <c r="V3818">
        <v>8419</v>
      </c>
      <c r="W3818">
        <v>4246.4012635632971</v>
      </c>
      <c r="X3818">
        <v>16807.4817930682</v>
      </c>
      <c r="Y3818">
        <v>67257.857739999978</v>
      </c>
      <c r="Z3818">
        <v>16563.563019458448</v>
      </c>
      <c r="AA3818">
        <v>280387.49702849379</v>
      </c>
      <c r="AB3818">
        <v>1009</v>
      </c>
      <c r="AC3818">
        <v>12992.77224</v>
      </c>
      <c r="AD3818">
        <v>20484.69383284952</v>
      </c>
      <c r="AE3818">
        <v>17989.365134118911</v>
      </c>
      <c r="AF3818">
        <v>40184.502843152994</v>
      </c>
      <c r="AG3818">
        <v>187340</v>
      </c>
      <c r="AH3818">
        <v>36096.917911906443</v>
      </c>
      <c r="AI3818">
        <v>5310.1882727514358</v>
      </c>
      <c r="AJ3818">
        <v>45934.712317140118</v>
      </c>
      <c r="AK3818">
        <v>2480.8926632030548</v>
      </c>
      <c r="AL3818">
        <v>898813.6875</v>
      </c>
      <c r="AM3818">
        <v>748997.4375</v>
      </c>
      <c r="AN3818">
        <v>149816.296875</v>
      </c>
      <c r="AO3818" s="5" t="s">
        <v>1627</v>
      </c>
    </row>
    <row r="3819" spans="1:41" ht="15" x14ac:dyDescent="0.25">
      <c r="A3819">
        <v>2026</v>
      </c>
      <c r="B3819" s="5" t="s">
        <v>803</v>
      </c>
      <c r="C3819" s="5" t="s">
        <v>363</v>
      </c>
      <c r="D3819" s="5" t="s">
        <v>91</v>
      </c>
      <c r="E3819" s="5" t="s">
        <v>29</v>
      </c>
      <c r="F3819" s="5" t="s">
        <v>29</v>
      </c>
      <c r="G3819" s="5" t="s">
        <v>94</v>
      </c>
      <c r="H3819" s="5" t="s">
        <v>319</v>
      </c>
      <c r="I3819">
        <v>1000</v>
      </c>
      <c r="J3819">
        <v>0</v>
      </c>
      <c r="K3819">
        <v>80</v>
      </c>
      <c r="L3819">
        <v>110</v>
      </c>
      <c r="M3819">
        <v>180</v>
      </c>
      <c r="N3819">
        <v>56</v>
      </c>
      <c r="O3819">
        <v>0</v>
      </c>
      <c r="P3819">
        <v>0</v>
      </c>
      <c r="Q3819">
        <v>5.5945967264150953</v>
      </c>
      <c r="R3819">
        <v>26.335000000000001</v>
      </c>
      <c r="S3819">
        <v>0</v>
      </c>
      <c r="T3819">
        <v>200</v>
      </c>
      <c r="U3819">
        <v>0</v>
      </c>
      <c r="V3819">
        <v>540</v>
      </c>
      <c r="W3819">
        <v>0</v>
      </c>
      <c r="X3819">
        <v>99.262144284893793</v>
      </c>
      <c r="Y3819">
        <v>1450</v>
      </c>
      <c r="Z3819">
        <v>358.10424</v>
      </c>
      <c r="AA3819">
        <v>3029.3151534164831</v>
      </c>
      <c r="AB3819">
        <v>0</v>
      </c>
      <c r="AC3819">
        <v>10.870649999999999</v>
      </c>
      <c r="AD3819">
        <v>53.799591549600002</v>
      </c>
      <c r="AE3819"/>
      <c r="AF3819">
        <v>456.1589041818786</v>
      </c>
      <c r="AG3819">
        <v>9777</v>
      </c>
      <c r="AH3819">
        <v>1000</v>
      </c>
      <c r="AI3819">
        <v>97</v>
      </c>
      <c r="AJ3819">
        <v>1363</v>
      </c>
      <c r="AK3819"/>
      <c r="AL3819">
        <v>19892.439453125</v>
      </c>
      <c r="AM3819">
        <v>18182.37890625</v>
      </c>
      <c r="AN3819">
        <v>1710.061767578125</v>
      </c>
      <c r="AO3819" s="5" t="s">
        <v>1628</v>
      </c>
    </row>
    <row r="3820" spans="1:41" ht="15" x14ac:dyDescent="0.25">
      <c r="A3820">
        <v>2026</v>
      </c>
      <c r="B3820" s="5" t="s">
        <v>803</v>
      </c>
      <c r="C3820" s="5" t="s">
        <v>363</v>
      </c>
      <c r="D3820" s="5" t="s">
        <v>91</v>
      </c>
      <c r="E3820" s="5" t="s">
        <v>29</v>
      </c>
      <c r="F3820" s="5" t="s">
        <v>29</v>
      </c>
      <c r="G3820" s="5" t="s">
        <v>97</v>
      </c>
      <c r="H3820" s="5" t="s">
        <v>319</v>
      </c>
      <c r="I3820">
        <v>1160.5408250251489</v>
      </c>
      <c r="J3820">
        <v>0</v>
      </c>
      <c r="K3820">
        <v>93.010503330929424</v>
      </c>
      <c r="L3820">
        <v>133.43208528668109</v>
      </c>
      <c r="M3820">
        <v>215.11666235201599</v>
      </c>
      <c r="N3820">
        <v>66.946561528194536</v>
      </c>
      <c r="O3820">
        <v>0</v>
      </c>
      <c r="P3820">
        <v>0</v>
      </c>
      <c r="Q3820">
        <v>6.6184079273490557</v>
      </c>
      <c r="R3820">
        <v>31.235120100100769</v>
      </c>
      <c r="S3820">
        <v>0</v>
      </c>
      <c r="T3820">
        <v>216.57134112561599</v>
      </c>
      <c r="U3820">
        <v>0</v>
      </c>
      <c r="V3820">
        <v>653</v>
      </c>
      <c r="W3820">
        <v>0</v>
      </c>
      <c r="X3820">
        <v>121</v>
      </c>
      <c r="Y3820">
        <v>1739.2170000000001</v>
      </c>
      <c r="Z3820">
        <v>429.2268547312251</v>
      </c>
      <c r="AA3820">
        <v>3845.9650156328398</v>
      </c>
      <c r="AB3820">
        <v>0</v>
      </c>
      <c r="AC3820">
        <v>13.148820000000001</v>
      </c>
      <c r="AD3820">
        <v>64.484658061181861</v>
      </c>
      <c r="AE3820"/>
      <c r="AF3820">
        <v>553.32939824614004</v>
      </c>
      <c r="AG3820">
        <v>12114</v>
      </c>
      <c r="AH3820">
        <v>1249.203426462125</v>
      </c>
      <c r="AI3820">
        <v>115.9239791563642</v>
      </c>
      <c r="AJ3820">
        <v>1661.489394452854</v>
      </c>
      <c r="AK3820"/>
      <c r="AL3820">
        <v>24483.4609375</v>
      </c>
      <c r="AM3820">
        <v>22408.150390625</v>
      </c>
      <c r="AN3820">
        <v>2075.310546875</v>
      </c>
      <c r="AO3820" s="5" t="s">
        <v>1629</v>
      </c>
    </row>
    <row r="3821" spans="1:41" ht="15" x14ac:dyDescent="0.25">
      <c r="A3821">
        <v>2026</v>
      </c>
      <c r="B3821" s="5" t="s">
        <v>803</v>
      </c>
      <c r="C3821" s="5" t="s">
        <v>363</v>
      </c>
      <c r="D3821" s="5" t="s">
        <v>91</v>
      </c>
      <c r="E3821" s="5" t="s">
        <v>154</v>
      </c>
      <c r="F3821" s="5" t="s">
        <v>154</v>
      </c>
      <c r="G3821" s="5" t="s">
        <v>94</v>
      </c>
      <c r="H3821" s="5" t="s">
        <v>319</v>
      </c>
      <c r="I3821">
        <v>4720</v>
      </c>
      <c r="J3821">
        <v>8410</v>
      </c>
      <c r="K3821">
        <v>992</v>
      </c>
      <c r="L3821">
        <v>780</v>
      </c>
      <c r="M3821">
        <v>3398</v>
      </c>
      <c r="N3821">
        <v>8733</v>
      </c>
      <c r="O3821">
        <v>7732.3360000000002</v>
      </c>
      <c r="P3821">
        <v>1539</v>
      </c>
      <c r="Q3821">
        <v>1726.4247919418569</v>
      </c>
      <c r="R3821">
        <v>4384.614849372997</v>
      </c>
      <c r="S3821">
        <v>5612.4563068777488</v>
      </c>
      <c r="T3821">
        <v>7100</v>
      </c>
      <c r="U3821">
        <v>1300</v>
      </c>
      <c r="V3821">
        <v>1502</v>
      </c>
      <c r="W3821">
        <v>1215</v>
      </c>
      <c r="X3821">
        <v>8895.9038972592152</v>
      </c>
      <c r="Y3821">
        <v>20470</v>
      </c>
      <c r="Z3821">
        <v>8160.1195149628174</v>
      </c>
      <c r="AA3821">
        <v>98555.848091587948</v>
      </c>
      <c r="AB3821">
        <v>629</v>
      </c>
      <c r="AC3821">
        <v>7756.7671399999999</v>
      </c>
      <c r="AD3821">
        <v>9618.6510616770011</v>
      </c>
      <c r="AE3821">
        <v>6710.3192056799999</v>
      </c>
      <c r="AF3821">
        <v>14335.81957359218</v>
      </c>
      <c r="AG3821">
        <v>63440</v>
      </c>
      <c r="AH3821">
        <v>11540</v>
      </c>
      <c r="AI3821">
        <v>737</v>
      </c>
      <c r="AJ3821">
        <v>23823</v>
      </c>
      <c r="AK3821">
        <v>1491.9</v>
      </c>
      <c r="AL3821">
        <v>335309.15625</v>
      </c>
      <c r="AM3821">
        <v>276346.90625</v>
      </c>
      <c r="AN3821">
        <v>58962.24609375</v>
      </c>
      <c r="AO3821" s="5" t="s">
        <v>1630</v>
      </c>
    </row>
    <row r="3822" spans="1:41" ht="15" x14ac:dyDescent="0.25">
      <c r="A3822">
        <v>2026</v>
      </c>
      <c r="B3822" s="5" t="s">
        <v>803</v>
      </c>
      <c r="C3822" s="5" t="s">
        <v>363</v>
      </c>
      <c r="D3822" s="5" t="s">
        <v>91</v>
      </c>
      <c r="E3822" s="5" t="s">
        <v>154</v>
      </c>
      <c r="F3822" s="5" t="s">
        <v>154</v>
      </c>
      <c r="G3822" s="5" t="s">
        <v>97</v>
      </c>
      <c r="H3822" s="5" t="s">
        <v>319</v>
      </c>
      <c r="I3822">
        <v>5477.7526941187016</v>
      </c>
      <c r="J3822">
        <v>10261.793800658021</v>
      </c>
      <c r="K3822">
        <v>1153.3302413035251</v>
      </c>
      <c r="L3822">
        <v>946.15478657828396</v>
      </c>
      <c r="M3822">
        <v>4060.924548178612</v>
      </c>
      <c r="N3822">
        <v>10440.077175459341</v>
      </c>
      <c r="O3822">
        <v>7732.3360000000002</v>
      </c>
      <c r="P3822">
        <v>1904</v>
      </c>
      <c r="Q3822">
        <v>2042.360528867215</v>
      </c>
      <c r="R3822">
        <v>5200.4545818435854</v>
      </c>
      <c r="S3822">
        <v>6563.8853715011956</v>
      </c>
      <c r="T3822">
        <v>7688.2826099593694</v>
      </c>
      <c r="U3822">
        <v>1450.1548860717039</v>
      </c>
      <c r="V3822">
        <v>1815</v>
      </c>
      <c r="W3822">
        <v>1464.8999248237949</v>
      </c>
      <c r="X3822">
        <v>10844.057211568601</v>
      </c>
      <c r="Y3822">
        <v>24520.0353</v>
      </c>
      <c r="Z3822">
        <v>9780.7901789668304</v>
      </c>
      <c r="AA3822">
        <v>132060.51413422779</v>
      </c>
      <c r="AB3822">
        <v>629</v>
      </c>
      <c r="AC3822">
        <v>9382.3604700000014</v>
      </c>
      <c r="AD3822">
        <v>11528.99876851718</v>
      </c>
      <c r="AE3822">
        <v>8019.4526157917371</v>
      </c>
      <c r="AF3822">
        <v>17389.620909072939</v>
      </c>
      <c r="AG3822">
        <v>78602</v>
      </c>
      <c r="AH3822">
        <v>14415.807541372929</v>
      </c>
      <c r="AI3822">
        <v>880.78322307464339</v>
      </c>
      <c r="AJ3822">
        <v>29040.1040675351</v>
      </c>
      <c r="AK3822">
        <v>1782.958603127626</v>
      </c>
      <c r="AL3822">
        <v>417077.875</v>
      </c>
      <c r="AM3822">
        <v>348332.625</v>
      </c>
      <c r="AN3822">
        <v>68745.265625</v>
      </c>
      <c r="AO3822" s="5" t="s">
        <v>1631</v>
      </c>
    </row>
    <row r="3823" spans="1:41" ht="15" x14ac:dyDescent="0.25">
      <c r="A3823">
        <v>2026</v>
      </c>
      <c r="B3823" s="5" t="s">
        <v>803</v>
      </c>
      <c r="C3823" s="5" t="s">
        <v>363</v>
      </c>
      <c r="D3823" s="5" t="s">
        <v>91</v>
      </c>
      <c r="E3823" s="5" t="s">
        <v>696</v>
      </c>
      <c r="F3823" s="5" t="s">
        <v>696</v>
      </c>
      <c r="G3823" s="5" t="s">
        <v>97</v>
      </c>
      <c r="H3823" s="5" t="s">
        <v>319</v>
      </c>
      <c r="I3823">
        <v>8036.3562678934886</v>
      </c>
      <c r="J3823">
        <v>13910.233718726749</v>
      </c>
      <c r="K3823">
        <v>2186</v>
      </c>
      <c r="L3823"/>
      <c r="M3823">
        <v>15121.5062707781</v>
      </c>
      <c r="N3823">
        <v>12682.80105105754</v>
      </c>
      <c r="O3823"/>
      <c r="P3823">
        <v>13951.70118142</v>
      </c>
      <c r="Q3823">
        <v>3375.8071131719048</v>
      </c>
      <c r="R3823">
        <v>8820.1677010314124</v>
      </c>
      <c r="S3823">
        <v>15712.50710809858</v>
      </c>
      <c r="T3823">
        <v>11803.138091346071</v>
      </c>
      <c r="U3823">
        <v>1775.881983558578</v>
      </c>
      <c r="V3823">
        <v>6507</v>
      </c>
      <c r="W3823">
        <v>1327.114323624698</v>
      </c>
      <c r="X3823">
        <v>13445.98543445456</v>
      </c>
      <c r="Y3823">
        <v>64976</v>
      </c>
      <c r="Z3823">
        <v>16563.563019458448</v>
      </c>
      <c r="AA3823">
        <v>261013.76168014211</v>
      </c>
      <c r="AB3823"/>
      <c r="AC3823">
        <v>12837.783009999999</v>
      </c>
      <c r="AD3823">
        <v>15650.290745558141</v>
      </c>
      <c r="AE3823">
        <v>10310.21021082685</v>
      </c>
      <c r="AF3823"/>
      <c r="AG3823"/>
      <c r="AH3823"/>
      <c r="AI3823">
        <v>5240.4809134088337</v>
      </c>
      <c r="AJ3823">
        <v>37317.79548014405</v>
      </c>
      <c r="AK3823">
        <v>2480.8926632030548</v>
      </c>
      <c r="AL3823">
        <v>555046.9375</v>
      </c>
      <c r="AM3823">
        <v>472079.0625</v>
      </c>
      <c r="AN3823">
        <v>82967.9140625</v>
      </c>
      <c r="AO3823" s="5" t="s">
        <v>1632</v>
      </c>
    </row>
    <row r="3824" spans="1:41" ht="15" x14ac:dyDescent="0.25">
      <c r="A3824">
        <v>2026</v>
      </c>
      <c r="B3824" s="5" t="s">
        <v>803</v>
      </c>
      <c r="C3824" s="5" t="s">
        <v>363</v>
      </c>
      <c r="D3824" s="5" t="s">
        <v>91</v>
      </c>
      <c r="E3824" s="5" t="s">
        <v>403</v>
      </c>
      <c r="F3824" s="5" t="s">
        <v>403</v>
      </c>
      <c r="G3824" s="5" t="s">
        <v>97</v>
      </c>
      <c r="H3824" s="5" t="s">
        <v>319</v>
      </c>
      <c r="I3824">
        <v>8036.3562678934904</v>
      </c>
      <c r="J3824">
        <v>13910.233718726749</v>
      </c>
      <c r="K3824">
        <v>1383.5312370475749</v>
      </c>
      <c r="L3824">
        <v>1763.5227958723481</v>
      </c>
      <c r="M3824">
        <v>12324.42796669464</v>
      </c>
      <c r="N3824">
        <v>12526.1798516504</v>
      </c>
      <c r="O3824">
        <v>10056.319</v>
      </c>
      <c r="P3824">
        <v>13953.109399999999</v>
      </c>
      <c r="Q3824">
        <v>3375.8071131719048</v>
      </c>
      <c r="R3824">
        <v>8820.1677010314124</v>
      </c>
      <c r="S3824">
        <v>20137.41682078064</v>
      </c>
      <c r="T3824">
        <v>11803.138091346071</v>
      </c>
      <c r="U3824">
        <v>1775.881983558578</v>
      </c>
      <c r="V3824">
        <v>8823</v>
      </c>
      <c r="W3824">
        <v>1596.068537479086</v>
      </c>
      <c r="X3824">
        <v>15025.24243199505</v>
      </c>
      <c r="Y3824">
        <v>64976.487739999982</v>
      </c>
      <c r="Z3824">
        <v>15636.95819370575</v>
      </c>
      <c r="AA3824">
        <v>264886.03704086982</v>
      </c>
      <c r="AB3824">
        <v>1009</v>
      </c>
      <c r="AC3824">
        <v>13185.33898515</v>
      </c>
      <c r="AD3824">
        <v>18000.257714512321</v>
      </c>
      <c r="AE3824">
        <v>19455.51190654184</v>
      </c>
      <c r="AF3824">
        <v>36938.018599789051</v>
      </c>
      <c r="AG3824">
        <v>156062</v>
      </c>
      <c r="AH3824">
        <v>33241.132926920953</v>
      </c>
      <c r="AI3824">
        <v>3562.9629374256169</v>
      </c>
      <c r="AJ3824">
        <v>37317.79548014405</v>
      </c>
      <c r="AK3824">
        <v>2480.8926632030548</v>
      </c>
      <c r="AL3824">
        <v>812062.75</v>
      </c>
      <c r="AM3824">
        <v>681442.4375</v>
      </c>
      <c r="AN3824">
        <v>130620.390625</v>
      </c>
      <c r="AO3824" s="5" t="s">
        <v>1633</v>
      </c>
    </row>
    <row r="3825" spans="1:41" ht="15" x14ac:dyDescent="0.25">
      <c r="A3825">
        <v>2026</v>
      </c>
      <c r="B3825" s="5" t="s">
        <v>803</v>
      </c>
      <c r="C3825" s="5" t="s">
        <v>363</v>
      </c>
      <c r="D3825" s="5" t="s">
        <v>91</v>
      </c>
      <c r="E3825" s="5" t="s">
        <v>26</v>
      </c>
      <c r="F3825" s="5" t="s">
        <v>26</v>
      </c>
      <c r="G3825" s="5" t="s">
        <v>94</v>
      </c>
      <c r="H3825" s="5" t="s">
        <v>319</v>
      </c>
      <c r="I3825">
        <v>2300</v>
      </c>
      <c r="J3825">
        <v>5500</v>
      </c>
      <c r="K3825">
        <v>100</v>
      </c>
      <c r="L3825">
        <v>300</v>
      </c>
      <c r="M3825">
        <v>4000</v>
      </c>
      <c r="N3825">
        <v>112</v>
      </c>
      <c r="O3825">
        <v>95</v>
      </c>
      <c r="P3825">
        <v>2780</v>
      </c>
      <c r="Q3825">
        <v>269.8091693673407</v>
      </c>
      <c r="R3825">
        <v>263.35000000000002</v>
      </c>
      <c r="S3825">
        <v>6765.1518031799997</v>
      </c>
      <c r="T3825">
        <v>400</v>
      </c>
      <c r="U3825">
        <v>0</v>
      </c>
      <c r="V3825">
        <v>312</v>
      </c>
      <c r="W3825">
        <v>235</v>
      </c>
      <c r="X3825">
        <v>780.15123318127269</v>
      </c>
      <c r="Y3825">
        <v>11878.5</v>
      </c>
      <c r="Z3825">
        <v>2483.6808000000001</v>
      </c>
      <c r="AA3825">
        <v>23382.882543541651</v>
      </c>
      <c r="AB3825">
        <v>115</v>
      </c>
      <c r="AC3825">
        <v>940.41781999999989</v>
      </c>
      <c r="AD3825">
        <v>3454.6110764</v>
      </c>
      <c r="AE3825">
        <v>1468.4359999999999</v>
      </c>
      <c r="AF3825">
        <v>7516.1339035361534</v>
      </c>
      <c r="AG3825">
        <v>33435</v>
      </c>
      <c r="AH3825">
        <v>8616.4202554227722</v>
      </c>
      <c r="AI3825">
        <v>2314</v>
      </c>
      <c r="AJ3825">
        <v>9249</v>
      </c>
      <c r="AK3825">
        <v>98</v>
      </c>
      <c r="AL3825">
        <v>129164.546875</v>
      </c>
      <c r="AM3825">
        <v>102191.2109375</v>
      </c>
      <c r="AN3825">
        <v>26973.333984375</v>
      </c>
      <c r="AO3825" s="5" t="s">
        <v>1634</v>
      </c>
    </row>
    <row r="3826" spans="1:41" ht="15" x14ac:dyDescent="0.25">
      <c r="A3826">
        <v>2026</v>
      </c>
      <c r="B3826" s="5" t="s">
        <v>803</v>
      </c>
      <c r="C3826" s="5" t="s">
        <v>363</v>
      </c>
      <c r="D3826" s="5" t="s">
        <v>91</v>
      </c>
      <c r="E3826" s="5" t="s">
        <v>26</v>
      </c>
      <c r="F3826" s="5" t="s">
        <v>26</v>
      </c>
      <c r="G3826" s="5" t="s">
        <v>97</v>
      </c>
      <c r="H3826" s="5" t="s">
        <v>319</v>
      </c>
      <c r="I3826">
        <v>2669.243897557842</v>
      </c>
      <c r="J3826">
        <v>6711.0423190985885</v>
      </c>
      <c r="K3826">
        <v>116.2631291636618</v>
      </c>
      <c r="L3826">
        <v>363.9056871454938</v>
      </c>
      <c r="M3826">
        <v>4780.3702744892444</v>
      </c>
      <c r="N3826">
        <v>133.8931230563891</v>
      </c>
      <c r="O3826">
        <v>95</v>
      </c>
      <c r="P3826">
        <v>3439</v>
      </c>
      <c r="Q3826">
        <v>319.18424736156402</v>
      </c>
      <c r="R3826">
        <v>312.35120100100772</v>
      </c>
      <c r="S3826">
        <v>7911.9869320784692</v>
      </c>
      <c r="T3826">
        <v>433.14268225123209</v>
      </c>
      <c r="U3826">
        <v>0</v>
      </c>
      <c r="V3826">
        <v>377</v>
      </c>
      <c r="W3826">
        <v>283.33455336098092</v>
      </c>
      <c r="X3826">
        <v>951</v>
      </c>
      <c r="Y3826">
        <v>14267.55640999999</v>
      </c>
      <c r="Z3826">
        <v>2976.9613952080899</v>
      </c>
      <c r="AA3826">
        <v>29884.81140463983</v>
      </c>
      <c r="AB3826">
        <v>115</v>
      </c>
      <c r="AC3826">
        <v>1137.5020999999999</v>
      </c>
      <c r="AD3826">
        <v>4140.7268638953392</v>
      </c>
      <c r="AE3826">
        <v>1754.9169510974721</v>
      </c>
      <c r="AF3826">
        <v>9117.2129094795564</v>
      </c>
      <c r="AG3826">
        <v>41426</v>
      </c>
      <c r="AH3826">
        <v>10763.661706911789</v>
      </c>
      <c r="AI3826">
        <v>2765.444203792028</v>
      </c>
      <c r="AJ3826">
        <v>11274.479390531509</v>
      </c>
      <c r="AK3826">
        <v>117.1190717249865</v>
      </c>
      <c r="AL3826">
        <v>158638.109375</v>
      </c>
      <c r="AM3826">
        <v>126165.0625</v>
      </c>
      <c r="AN3826">
        <v>32473.048828125</v>
      </c>
      <c r="AO3826" s="5" t="s">
        <v>1635</v>
      </c>
    </row>
    <row r="3827" spans="1:41" ht="15" x14ac:dyDescent="0.25">
      <c r="A3827">
        <v>2026</v>
      </c>
      <c r="B3827" s="5" t="s">
        <v>803</v>
      </c>
      <c r="C3827" s="5" t="s">
        <v>363</v>
      </c>
      <c r="D3827" s="5" t="s">
        <v>91</v>
      </c>
      <c r="E3827" s="5" t="s">
        <v>406</v>
      </c>
      <c r="F3827" s="5" t="s">
        <v>406</v>
      </c>
      <c r="G3827" s="5" t="s">
        <v>97</v>
      </c>
      <c r="H3827" s="5" t="s">
        <v>319</v>
      </c>
      <c r="I3827">
        <v>0</v>
      </c>
      <c r="J3827"/>
      <c r="K3827"/>
      <c r="L3827">
        <v>0</v>
      </c>
      <c r="M3827">
        <v>151.21506270778099</v>
      </c>
      <c r="N3827">
        <v>0</v>
      </c>
      <c r="O3827">
        <v>618.13300000000004</v>
      </c>
      <c r="P3827">
        <v>0</v>
      </c>
      <c r="Q3827">
        <v>10</v>
      </c>
      <c r="R3827">
        <v>110.05593187505301</v>
      </c>
      <c r="S3827">
        <v>0</v>
      </c>
      <c r="T3827">
        <v>0</v>
      </c>
      <c r="U3827"/>
      <c r="V3827">
        <v>0</v>
      </c>
      <c r="W3827">
        <v>305.74089097655741</v>
      </c>
      <c r="X3827"/>
      <c r="Y3827">
        <v>0</v>
      </c>
      <c r="Z3827"/>
      <c r="AA3827">
        <v>5418.6776079813199</v>
      </c>
      <c r="AB3827"/>
      <c r="AC3827">
        <v>192.56674515</v>
      </c>
      <c r="AD3827"/>
      <c r="AE3827">
        <v>2384.4274423550528</v>
      </c>
      <c r="AF3827">
        <v>285.10248481293269</v>
      </c>
      <c r="AG3827">
        <v>3755</v>
      </c>
      <c r="AH3827">
        <v>251.7</v>
      </c>
      <c r="AI3827"/>
      <c r="AJ3827">
        <v>308.90162464314437</v>
      </c>
      <c r="AK3827"/>
      <c r="AL3827">
        <v>13791.5205078125</v>
      </c>
      <c r="AM3827">
        <v>12464.7314453125</v>
      </c>
      <c r="AN3827">
        <v>1326.7889404296875</v>
      </c>
      <c r="AO3827" s="5" t="s">
        <v>1636</v>
      </c>
    </row>
    <row r="3828" spans="1:41" ht="15" x14ac:dyDescent="0.25">
      <c r="A3828">
        <v>2026</v>
      </c>
      <c r="B3828" s="5" t="s">
        <v>803</v>
      </c>
      <c r="C3828" s="5" t="s">
        <v>363</v>
      </c>
      <c r="D3828" s="5" t="s">
        <v>91</v>
      </c>
      <c r="E3828" s="5" t="s">
        <v>409</v>
      </c>
      <c r="F3828" s="5" t="s">
        <v>410</v>
      </c>
      <c r="G3828" s="5" t="s">
        <v>94</v>
      </c>
      <c r="H3828" s="5" t="s">
        <v>319</v>
      </c>
      <c r="I3828">
        <v>0</v>
      </c>
      <c r="J3828"/>
      <c r="K3828"/>
      <c r="L3828"/>
      <c r="M3828"/>
      <c r="N3828">
        <v>0</v>
      </c>
      <c r="O3828"/>
      <c r="P3828">
        <v>0</v>
      </c>
      <c r="Q3828">
        <v>0</v>
      </c>
      <c r="R3828"/>
      <c r="S3828">
        <v>0</v>
      </c>
      <c r="T3828"/>
      <c r="U3828"/>
      <c r="V3828">
        <v>0</v>
      </c>
      <c r="W3828"/>
      <c r="X3828">
        <v>0</v>
      </c>
      <c r="Y3828">
        <v>0</v>
      </c>
      <c r="Z3828"/>
      <c r="AA3828"/>
      <c r="AB3828">
        <v>0</v>
      </c>
      <c r="AC3828">
        <v>0</v>
      </c>
      <c r="AD3828"/>
      <c r="AE3828"/>
      <c r="AF3828">
        <v>0</v>
      </c>
      <c r="AG3828"/>
      <c r="AH3828">
        <v>341.74947246166101</v>
      </c>
      <c r="AI3828"/>
      <c r="AJ3828"/>
      <c r="AK3828"/>
      <c r="AL3828">
        <v>341.74948120117187</v>
      </c>
      <c r="AM3828">
        <v>0</v>
      </c>
      <c r="AN3828">
        <v>341.74948120117187</v>
      </c>
      <c r="AO3828" s="5" t="s">
        <v>1637</v>
      </c>
    </row>
    <row r="3829" spans="1:41" ht="15" x14ac:dyDescent="0.25">
      <c r="A3829">
        <v>2026</v>
      </c>
      <c r="B3829" s="5" t="s">
        <v>803</v>
      </c>
      <c r="C3829" s="5" t="s">
        <v>363</v>
      </c>
      <c r="D3829" s="5" t="s">
        <v>91</v>
      </c>
      <c r="E3829" s="5" t="s">
        <v>409</v>
      </c>
      <c r="F3829" s="5" t="s">
        <v>411</v>
      </c>
      <c r="G3829" s="5" t="s">
        <v>94</v>
      </c>
      <c r="H3829" s="5" t="s">
        <v>319</v>
      </c>
      <c r="I3829">
        <v>1000</v>
      </c>
      <c r="J3829"/>
      <c r="K3829">
        <v>80</v>
      </c>
      <c r="L3829">
        <v>50</v>
      </c>
      <c r="M3829">
        <v>150</v>
      </c>
      <c r="N3829">
        <v>165</v>
      </c>
      <c r="O3829"/>
      <c r="P3829">
        <v>0</v>
      </c>
      <c r="Q3829">
        <v>0</v>
      </c>
      <c r="R3829">
        <v>629.6792421954699</v>
      </c>
      <c r="S3829">
        <v>450</v>
      </c>
      <c r="T3829"/>
      <c r="U3829">
        <v>0</v>
      </c>
      <c r="V3829">
        <v>540</v>
      </c>
      <c r="W3829"/>
      <c r="X3829">
        <v>0</v>
      </c>
      <c r="Y3829">
        <v>1450</v>
      </c>
      <c r="Z3829">
        <v>59.684040000000003</v>
      </c>
      <c r="AA3829"/>
      <c r="AB3829">
        <v>0</v>
      </c>
      <c r="AC3829">
        <v>0</v>
      </c>
      <c r="AD3829"/>
      <c r="AE3829"/>
      <c r="AF3829">
        <v>1552.6158382951819</v>
      </c>
      <c r="AG3829">
        <v>4716</v>
      </c>
      <c r="AH3829">
        <v>500</v>
      </c>
      <c r="AI3829">
        <v>195</v>
      </c>
      <c r="AJ3829"/>
      <c r="AK3829"/>
      <c r="AL3829">
        <v>11537.978515625</v>
      </c>
      <c r="AM3829">
        <v>10162.978515625</v>
      </c>
      <c r="AN3829">
        <v>1375</v>
      </c>
      <c r="AO3829" s="5" t="s">
        <v>1638</v>
      </c>
    </row>
    <row r="3830" spans="1:41" ht="15" x14ac:dyDescent="0.25">
      <c r="A3830">
        <v>2026</v>
      </c>
      <c r="B3830" s="5" t="s">
        <v>803</v>
      </c>
      <c r="C3830" s="5" t="s">
        <v>363</v>
      </c>
      <c r="D3830" s="5" t="s">
        <v>91</v>
      </c>
      <c r="E3830" s="5" t="s">
        <v>409</v>
      </c>
      <c r="F3830" s="5" t="s">
        <v>412</v>
      </c>
      <c r="G3830" s="5" t="s">
        <v>94</v>
      </c>
      <c r="H3830" s="5" t="s">
        <v>319</v>
      </c>
      <c r="I3830">
        <v>0</v>
      </c>
      <c r="J3830"/>
      <c r="K3830"/>
      <c r="L3830"/>
      <c r="M3830"/>
      <c r="N3830">
        <v>0</v>
      </c>
      <c r="O3830"/>
      <c r="P3830">
        <v>0</v>
      </c>
      <c r="Q3830">
        <v>0</v>
      </c>
      <c r="R3830"/>
      <c r="S3830">
        <v>0</v>
      </c>
      <c r="T3830"/>
      <c r="U3830"/>
      <c r="V3830">
        <v>0</v>
      </c>
      <c r="W3830"/>
      <c r="X3830">
        <v>100</v>
      </c>
      <c r="Y3830">
        <v>0</v>
      </c>
      <c r="Z3830"/>
      <c r="AA3830"/>
      <c r="AB3830">
        <v>0</v>
      </c>
      <c r="AC3830">
        <v>0</v>
      </c>
      <c r="AD3830"/>
      <c r="AE3830"/>
      <c r="AF3830">
        <v>0</v>
      </c>
      <c r="AG3830">
        <v>0</v>
      </c>
      <c r="AH3830"/>
      <c r="AI3830">
        <v>0</v>
      </c>
      <c r="AJ3830"/>
      <c r="AK3830"/>
      <c r="AL3830">
        <v>100</v>
      </c>
      <c r="AM3830">
        <v>0</v>
      </c>
      <c r="AN3830">
        <v>100</v>
      </c>
      <c r="AO3830" s="5" t="s">
        <v>1639</v>
      </c>
    </row>
    <row r="3831" spans="1:41" ht="15" x14ac:dyDescent="0.25">
      <c r="A3831">
        <v>2026</v>
      </c>
      <c r="B3831" s="5" t="s">
        <v>803</v>
      </c>
      <c r="C3831" s="5" t="s">
        <v>363</v>
      </c>
      <c r="D3831" s="5" t="s">
        <v>91</v>
      </c>
      <c r="E3831" s="5" t="s">
        <v>107</v>
      </c>
      <c r="F3831" s="5" t="s">
        <v>108</v>
      </c>
      <c r="G3831" s="5" t="s">
        <v>94</v>
      </c>
      <c r="H3831" s="5" t="s">
        <v>319</v>
      </c>
      <c r="I3831">
        <v>9260</v>
      </c>
      <c r="J3831">
        <v>14425</v>
      </c>
      <c r="K3831">
        <v>1287</v>
      </c>
      <c r="L3831">
        <v>815</v>
      </c>
      <c r="M3831">
        <v>12153</v>
      </c>
      <c r="N3831">
        <v>10178</v>
      </c>
      <c r="O3831">
        <v>9438.1859999999997</v>
      </c>
      <c r="P3831">
        <v>10959</v>
      </c>
      <c r="Q3831">
        <v>2917.6351541676881</v>
      </c>
      <c r="R3831">
        <v>7137.7321342650348</v>
      </c>
      <c r="S3831">
        <v>18227.60811005775</v>
      </c>
      <c r="T3831">
        <v>9450</v>
      </c>
      <c r="U3831">
        <v>1550</v>
      </c>
      <c r="V3831">
        <v>6474</v>
      </c>
      <c r="W3831">
        <v>3522</v>
      </c>
      <c r="X3831">
        <v>13712.989114126131</v>
      </c>
      <c r="Y3831">
        <v>54124.516069999998</v>
      </c>
      <c r="Z3831">
        <v>13818.99124296282</v>
      </c>
      <c r="AA3831">
        <v>201031.09495421269</v>
      </c>
      <c r="AB3831">
        <v>1009</v>
      </c>
      <c r="AC3831">
        <v>10613.501109999999</v>
      </c>
      <c r="AD3831">
        <v>17090.393193684798</v>
      </c>
      <c r="AE3831">
        <v>14797.69600568</v>
      </c>
      <c r="AF3831">
        <v>26061.992452566119</v>
      </c>
      <c r="AG3831">
        <v>139735</v>
      </c>
      <c r="AH3831">
        <v>27275.16972788444</v>
      </c>
      <c r="AI3831">
        <v>4385</v>
      </c>
      <c r="AJ3831">
        <v>36450</v>
      </c>
      <c r="AK3831">
        <v>2075.9</v>
      </c>
      <c r="AL3831">
        <v>679975.4375</v>
      </c>
      <c r="AM3831">
        <v>560349.125</v>
      </c>
      <c r="AN3831">
        <v>119626.2421875</v>
      </c>
      <c r="AO3831" s="5" t="s">
        <v>1640</v>
      </c>
    </row>
    <row r="3832" spans="1:41" ht="15" x14ac:dyDescent="0.25">
      <c r="A3832">
        <v>2026</v>
      </c>
      <c r="B3832" s="5" t="s">
        <v>803</v>
      </c>
      <c r="C3832" s="5" t="s">
        <v>363</v>
      </c>
      <c r="D3832" s="5" t="s">
        <v>91</v>
      </c>
      <c r="E3832" s="5" t="s">
        <v>107</v>
      </c>
      <c r="F3832" s="5" t="s">
        <v>108</v>
      </c>
      <c r="G3832" s="5" t="s">
        <v>97</v>
      </c>
      <c r="H3832" s="5" t="s">
        <v>319</v>
      </c>
      <c r="I3832">
        <v>10746.608039732881</v>
      </c>
      <c r="J3832">
        <v>17601.233718726751</v>
      </c>
      <c r="K3832">
        <v>1496.306472336327</v>
      </c>
      <c r="L3832">
        <v>1934.765236656875</v>
      </c>
      <c r="M3832">
        <v>14523.95998646694</v>
      </c>
      <c r="N3832">
        <v>12167.53755774936</v>
      </c>
      <c r="O3832">
        <v>9438.1859999999997</v>
      </c>
      <c r="P3832">
        <v>13557</v>
      </c>
      <c r="Q3832">
        <v>3451.5623873803738</v>
      </c>
      <c r="R3832">
        <v>8465.8409134656158</v>
      </c>
      <c r="S3832">
        <v>21317.57000663822</v>
      </c>
      <c r="T3832">
        <v>10232.99586818536</v>
      </c>
      <c r="U3832">
        <v>1729.0308257008769</v>
      </c>
      <c r="V3832">
        <v>7825</v>
      </c>
      <c r="W3832">
        <v>4246.4012635632971</v>
      </c>
      <c r="X3832">
        <v>16649.05721156859</v>
      </c>
      <c r="Y3832">
        <v>65190.857739999992</v>
      </c>
      <c r="Z3832">
        <v>16563.563019458448</v>
      </c>
      <c r="AA3832">
        <v>268845.34484928532</v>
      </c>
      <c r="AB3832">
        <v>1009</v>
      </c>
      <c r="AC3832">
        <v>12837.783009999999</v>
      </c>
      <c r="AD3832">
        <v>20484.69383284952</v>
      </c>
      <c r="AE3832">
        <v>17684.61652912022</v>
      </c>
      <c r="AF3832">
        <v>31613.690906105821</v>
      </c>
      <c r="AG3832">
        <v>173132</v>
      </c>
      <c r="AH3832">
        <v>34072.235481409269</v>
      </c>
      <c r="AI3832">
        <v>5240.4809134088337</v>
      </c>
      <c r="AJ3832">
        <v>44432.346608808897</v>
      </c>
      <c r="AK3832">
        <v>2480.8926632030548</v>
      </c>
      <c r="AL3832">
        <v>848970.625</v>
      </c>
      <c r="AM3832">
        <v>707778.8125</v>
      </c>
      <c r="AN3832">
        <v>141191.78125</v>
      </c>
      <c r="AO3832" s="5" t="s">
        <v>1641</v>
      </c>
    </row>
    <row r="3833" spans="1:41" ht="15" x14ac:dyDescent="0.25">
      <c r="A3833">
        <v>2026</v>
      </c>
      <c r="B3833" s="5" t="s">
        <v>803</v>
      </c>
      <c r="C3833" s="5" t="s">
        <v>363</v>
      </c>
      <c r="D3833" s="5" t="s">
        <v>91</v>
      </c>
      <c r="E3833" s="5" t="s">
        <v>111</v>
      </c>
      <c r="F3833" s="5" t="s">
        <v>112</v>
      </c>
      <c r="G3833" s="5" t="s">
        <v>94</v>
      </c>
      <c r="H3833" s="5" t="s">
        <v>319</v>
      </c>
      <c r="I3833">
        <v>422</v>
      </c>
      <c r="J3833"/>
      <c r="K3833"/>
      <c r="L3833"/>
      <c r="M3833">
        <v>1033</v>
      </c>
      <c r="N3833">
        <v>150</v>
      </c>
      <c r="O3833"/>
      <c r="P3833">
        <v>840</v>
      </c>
      <c r="Q3833">
        <v>0</v>
      </c>
      <c r="R3833">
        <v>300</v>
      </c>
      <c r="S3833">
        <v>3050</v>
      </c>
      <c r="T3833">
        <v>1450</v>
      </c>
      <c r="U3833">
        <v>42</v>
      </c>
      <c r="V3833">
        <v>491</v>
      </c>
      <c r="W3833">
        <v>1000</v>
      </c>
      <c r="X3833">
        <v>129.9633360916354</v>
      </c>
      <c r="Y3833">
        <v>1733</v>
      </c>
      <c r="Z3833"/>
      <c r="AA3833">
        <v>9021.9904619587105</v>
      </c>
      <c r="AB3833">
        <v>0</v>
      </c>
      <c r="AC3833">
        <v>128.13570000000001</v>
      </c>
      <c r="AD3833">
        <v>0</v>
      </c>
      <c r="AE3833">
        <v>255</v>
      </c>
      <c r="AF3833"/>
      <c r="AG3833"/>
      <c r="AH3833"/>
      <c r="AI3833">
        <v>58.328000000000003</v>
      </c>
      <c r="AJ3833">
        <v>1232.463154620252</v>
      </c>
      <c r="AK3833"/>
      <c r="AL3833">
        <v>21336.87890625</v>
      </c>
      <c r="AM3833">
        <v>14615.5888671875</v>
      </c>
      <c r="AN3833">
        <v>6721.29150390625</v>
      </c>
      <c r="AO3833" s="5" t="s">
        <v>1642</v>
      </c>
    </row>
    <row r="3834" spans="1:41" ht="15" x14ac:dyDescent="0.25">
      <c r="A3834">
        <v>2026</v>
      </c>
      <c r="B3834" s="5" t="s">
        <v>803</v>
      </c>
      <c r="C3834" s="5" t="s">
        <v>363</v>
      </c>
      <c r="D3834" s="5" t="s">
        <v>91</v>
      </c>
      <c r="E3834" s="5" t="s">
        <v>111</v>
      </c>
      <c r="F3834" s="5" t="s">
        <v>112</v>
      </c>
      <c r="G3834" s="5" t="s">
        <v>97</v>
      </c>
      <c r="H3834" s="5" t="s">
        <v>319</v>
      </c>
      <c r="I3834">
        <v>489.74822816061271</v>
      </c>
      <c r="J3834"/>
      <c r="K3834"/>
      <c r="L3834"/>
      <c r="M3834">
        <v>1234.5306233868471</v>
      </c>
      <c r="N3834">
        <v>179.3211469505211</v>
      </c>
      <c r="O3834"/>
      <c r="P3834">
        <v>1039.1094000000001</v>
      </c>
      <c r="Q3834">
        <v>0</v>
      </c>
      <c r="R3834">
        <v>355.82062008848419</v>
      </c>
      <c r="S3834">
        <v>3567.0389733895031</v>
      </c>
      <c r="T3834">
        <v>1570.142223160716</v>
      </c>
      <c r="U3834">
        <v>46.851157857701182</v>
      </c>
      <c r="V3834">
        <v>594</v>
      </c>
      <c r="W3834"/>
      <c r="X3834">
        <v>158.4245814996068</v>
      </c>
      <c r="Y3834">
        <v>2067</v>
      </c>
      <c r="Z3834"/>
      <c r="AA3834">
        <v>11542.15217920849</v>
      </c>
      <c r="AB3834">
        <v>0</v>
      </c>
      <c r="AC3834">
        <v>154.98922999999999</v>
      </c>
      <c r="AD3834">
        <v>0</v>
      </c>
      <c r="AE3834">
        <v>304.7486049986893</v>
      </c>
      <c r="AF3834"/>
      <c r="AG3834"/>
      <c r="AH3834"/>
      <c r="AI3834">
        <v>69.70735934260216</v>
      </c>
      <c r="AJ3834">
        <v>1502.3657083312221</v>
      </c>
      <c r="AK3834"/>
      <c r="AL3834">
        <v>24875.947265625</v>
      </c>
      <c r="AM3834">
        <v>18276.10546875</v>
      </c>
      <c r="AN3834">
        <v>6599.84423828125</v>
      </c>
      <c r="AO3834" s="5" t="s">
        <v>1643</v>
      </c>
    </row>
    <row r="3835" spans="1:41" ht="15" x14ac:dyDescent="0.25">
      <c r="A3835">
        <v>2026</v>
      </c>
      <c r="B3835" s="5" t="s">
        <v>803</v>
      </c>
      <c r="C3835" s="5" t="s">
        <v>363</v>
      </c>
      <c r="D3835" s="5" t="s">
        <v>91</v>
      </c>
      <c r="E3835" s="5" t="s">
        <v>111</v>
      </c>
      <c r="F3835" s="5" t="s">
        <v>111</v>
      </c>
      <c r="G3835" s="5" t="s">
        <v>94</v>
      </c>
      <c r="H3835" s="5" t="s">
        <v>319</v>
      </c>
      <c r="I3835"/>
      <c r="J3835"/>
      <c r="K3835"/>
      <c r="L3835">
        <v>135</v>
      </c>
      <c r="M3835"/>
      <c r="N3835"/>
      <c r="O3835"/>
      <c r="P3835"/>
      <c r="Q3835"/>
      <c r="R3835"/>
      <c r="S3835"/>
      <c r="T3835"/>
      <c r="U3835"/>
      <c r="V3835"/>
      <c r="W3835"/>
      <c r="X3835"/>
      <c r="Y3835"/>
      <c r="Z3835"/>
      <c r="AA3835"/>
      <c r="AB3835"/>
      <c r="AC3835"/>
      <c r="AD3835"/>
      <c r="AE3835"/>
      <c r="AF3835">
        <v>7065.686720323607</v>
      </c>
      <c r="AG3835">
        <v>11467</v>
      </c>
      <c r="AH3835">
        <v>1620.7788</v>
      </c>
      <c r="AI3835"/>
      <c r="AJ3835"/>
      <c r="AK3835"/>
      <c r="AL3835">
        <v>20288.466796875</v>
      </c>
      <c r="AM3835">
        <v>18667.6875</v>
      </c>
      <c r="AN3835">
        <v>1620.77880859375</v>
      </c>
      <c r="AO3835" s="5" t="s">
        <v>1644</v>
      </c>
    </row>
    <row r="3836" spans="1:41" ht="15" x14ac:dyDescent="0.25">
      <c r="A3836">
        <v>2026</v>
      </c>
      <c r="B3836" s="5" t="s">
        <v>803</v>
      </c>
      <c r="C3836" s="5" t="s">
        <v>363</v>
      </c>
      <c r="D3836" s="5" t="s">
        <v>91</v>
      </c>
      <c r="E3836" s="5" t="s">
        <v>111</v>
      </c>
      <c r="F3836" s="5" t="s">
        <v>111</v>
      </c>
      <c r="G3836" s="5" t="s">
        <v>97</v>
      </c>
      <c r="H3836" s="5" t="s">
        <v>319</v>
      </c>
      <c r="I3836"/>
      <c r="J3836"/>
      <c r="K3836"/>
      <c r="L3836">
        <v>163.75755921547221</v>
      </c>
      <c r="M3836"/>
      <c r="N3836"/>
      <c r="O3836">
        <v>0</v>
      </c>
      <c r="P3836"/>
      <c r="Q3836"/>
      <c r="R3836"/>
      <c r="S3836"/>
      <c r="T3836"/>
      <c r="U3836"/>
      <c r="V3836"/>
      <c r="W3836"/>
      <c r="X3836"/>
      <c r="Y3836"/>
      <c r="Z3836"/>
      <c r="AA3836"/>
      <c r="AB3836"/>
      <c r="AC3836"/>
      <c r="AD3836"/>
      <c r="AE3836"/>
      <c r="AF3836">
        <v>8570.8119370471759</v>
      </c>
      <c r="AG3836">
        <v>14208</v>
      </c>
      <c r="AH3836">
        <v>2024.6824304971719</v>
      </c>
      <c r="AI3836"/>
      <c r="AJ3836"/>
      <c r="AK3836"/>
      <c r="AL3836">
        <v>24967.251953125</v>
      </c>
      <c r="AM3836">
        <v>22942.5703125</v>
      </c>
      <c r="AN3836">
        <v>2024.682373046875</v>
      </c>
      <c r="AO3836" s="5" t="s">
        <v>1645</v>
      </c>
    </row>
    <row r="3837" spans="1:41" ht="15" x14ac:dyDescent="0.25">
      <c r="A3837">
        <v>2026</v>
      </c>
      <c r="B3837" s="5" t="s">
        <v>803</v>
      </c>
      <c r="C3837" s="5" t="s">
        <v>363</v>
      </c>
      <c r="D3837" s="5" t="s">
        <v>91</v>
      </c>
      <c r="E3837" s="5" t="s">
        <v>115</v>
      </c>
      <c r="F3837" s="5" t="s">
        <v>417</v>
      </c>
      <c r="G3837" s="5" t="s">
        <v>94</v>
      </c>
      <c r="H3837" s="5" t="s">
        <v>319</v>
      </c>
      <c r="I3837">
        <v>0</v>
      </c>
      <c r="J3837"/>
      <c r="K3837">
        <v>40</v>
      </c>
      <c r="L3837">
        <v>0</v>
      </c>
      <c r="M3837">
        <v>0</v>
      </c>
      <c r="N3837">
        <v>0</v>
      </c>
      <c r="O3837">
        <v>0</v>
      </c>
      <c r="P3837">
        <v>0</v>
      </c>
      <c r="Q3837">
        <v>0</v>
      </c>
      <c r="R3837">
        <v>99.206820000000008</v>
      </c>
      <c r="S3837">
        <v>0</v>
      </c>
      <c r="T3837">
        <v>50</v>
      </c>
      <c r="U3837">
        <v>0</v>
      </c>
      <c r="V3837">
        <v>0</v>
      </c>
      <c r="W3837">
        <v>50</v>
      </c>
      <c r="X3837">
        <v>0</v>
      </c>
      <c r="Y3837">
        <v>0</v>
      </c>
      <c r="Z3837">
        <v>0</v>
      </c>
      <c r="AA3837">
        <v>0</v>
      </c>
      <c r="AB3837">
        <v>0</v>
      </c>
      <c r="AC3837"/>
      <c r="AD3837">
        <v>0</v>
      </c>
      <c r="AE3837"/>
      <c r="AF3837">
        <v>60.379504822590398</v>
      </c>
      <c r="AG3837">
        <v>0</v>
      </c>
      <c r="AH3837">
        <v>0</v>
      </c>
      <c r="AI3837">
        <v>0</v>
      </c>
      <c r="AJ3837">
        <v>0</v>
      </c>
      <c r="AK3837"/>
      <c r="AL3837">
        <v>299.58633422851562</v>
      </c>
      <c r="AM3837">
        <v>159.58631896972656</v>
      </c>
      <c r="AN3837">
        <v>140</v>
      </c>
      <c r="AO3837" s="5" t="s">
        <v>1646</v>
      </c>
    </row>
    <row r="3838" spans="1:41" ht="15" x14ac:dyDescent="0.25">
      <c r="A3838">
        <v>2026</v>
      </c>
      <c r="B3838" s="5" t="s">
        <v>803</v>
      </c>
      <c r="C3838" s="5" t="s">
        <v>363</v>
      </c>
      <c r="D3838" s="5" t="s">
        <v>91</v>
      </c>
      <c r="E3838" s="5" t="s">
        <v>115</v>
      </c>
      <c r="F3838" s="5" t="s">
        <v>417</v>
      </c>
      <c r="G3838" s="5" t="s">
        <v>97</v>
      </c>
      <c r="H3838" s="5" t="s">
        <v>319</v>
      </c>
      <c r="I3838">
        <v>0</v>
      </c>
      <c r="J3838"/>
      <c r="K3838">
        <v>46.505251665464712</v>
      </c>
      <c r="L3838">
        <v>0</v>
      </c>
      <c r="M3838">
        <v>0</v>
      </c>
      <c r="N3838">
        <v>0</v>
      </c>
      <c r="O3838">
        <v>0</v>
      </c>
      <c r="P3838">
        <v>0</v>
      </c>
      <c r="Q3838">
        <v>0</v>
      </c>
      <c r="R3838">
        <v>117.6661073646888</v>
      </c>
      <c r="S3838">
        <v>0</v>
      </c>
      <c r="T3838">
        <v>54.142835281404011</v>
      </c>
      <c r="U3838">
        <v>0</v>
      </c>
      <c r="V3838">
        <v>0</v>
      </c>
      <c r="W3838">
        <v>60.283947523612959</v>
      </c>
      <c r="X3838">
        <v>0</v>
      </c>
      <c r="Y3838">
        <v>0</v>
      </c>
      <c r="Z3838"/>
      <c r="AA3838">
        <v>0</v>
      </c>
      <c r="AB3838">
        <v>0</v>
      </c>
      <c r="AC3838"/>
      <c r="AD3838">
        <v>0</v>
      </c>
      <c r="AE3838"/>
      <c r="AF3838">
        <v>73.241483973231396</v>
      </c>
      <c r="AG3838">
        <v>0</v>
      </c>
      <c r="AH3838">
        <v>0</v>
      </c>
      <c r="AI3838">
        <v>0</v>
      </c>
      <c r="AJ3838">
        <v>0</v>
      </c>
      <c r="AK3838"/>
      <c r="AL3838">
        <v>351.83963012695312</v>
      </c>
      <c r="AM3838">
        <v>190.9075927734375</v>
      </c>
      <c r="AN3838">
        <v>160.93203735351562</v>
      </c>
      <c r="AO3838" s="5" t="s">
        <v>1647</v>
      </c>
    </row>
    <row r="3839" spans="1:41" ht="15" x14ac:dyDescent="0.25">
      <c r="A3839">
        <v>2026</v>
      </c>
      <c r="B3839" s="5" t="s">
        <v>803</v>
      </c>
      <c r="C3839" s="5" t="s">
        <v>363</v>
      </c>
      <c r="D3839" s="5" t="s">
        <v>91</v>
      </c>
      <c r="E3839" s="5" t="s">
        <v>115</v>
      </c>
      <c r="F3839" s="5" t="s">
        <v>420</v>
      </c>
      <c r="G3839" s="5" t="s">
        <v>94</v>
      </c>
      <c r="H3839" s="5" t="s">
        <v>319</v>
      </c>
      <c r="I3839">
        <v>250</v>
      </c>
      <c r="J3839">
        <v>250</v>
      </c>
      <c r="K3839">
        <v>55</v>
      </c>
      <c r="L3839">
        <v>105</v>
      </c>
      <c r="M3839">
        <v>250</v>
      </c>
      <c r="N3839">
        <v>61</v>
      </c>
      <c r="O3839">
        <v>0</v>
      </c>
      <c r="P3839">
        <v>54</v>
      </c>
      <c r="Q3839">
        <v>0</v>
      </c>
      <c r="R3839">
        <v>198.11628912374999</v>
      </c>
      <c r="S3839">
        <v>450</v>
      </c>
      <c r="T3839">
        <v>500</v>
      </c>
      <c r="U3839">
        <v>100</v>
      </c>
      <c r="V3839">
        <v>0</v>
      </c>
      <c r="W3839">
        <v>0</v>
      </c>
      <c r="X3839">
        <v>2110.7561755787751</v>
      </c>
      <c r="Y3839">
        <v>2895.0160700000001</v>
      </c>
      <c r="Z3839">
        <v>1074.3127199999999</v>
      </c>
      <c r="AA3839">
        <v>1190.3979999999999</v>
      </c>
      <c r="AB3839">
        <v>129</v>
      </c>
      <c r="AC3839">
        <v>57.5505</v>
      </c>
      <c r="AD3839">
        <v>133.93319628</v>
      </c>
      <c r="AE3839"/>
      <c r="AF3839">
        <v>431.2821773042171</v>
      </c>
      <c r="AG3839">
        <v>1594</v>
      </c>
      <c r="AH3839">
        <v>1000</v>
      </c>
      <c r="AI3839">
        <v>0</v>
      </c>
      <c r="AJ3839">
        <v>0</v>
      </c>
      <c r="AK3839">
        <v>75</v>
      </c>
      <c r="AL3839">
        <v>12964.3662109375</v>
      </c>
      <c r="AM3839">
        <v>8260.67578125</v>
      </c>
      <c r="AN3839">
        <v>4703.689453125</v>
      </c>
      <c r="AO3839" s="5" t="s">
        <v>1648</v>
      </c>
    </row>
    <row r="3840" spans="1:41" ht="15" x14ac:dyDescent="0.25">
      <c r="A3840">
        <v>2026</v>
      </c>
      <c r="B3840" s="5" t="s">
        <v>803</v>
      </c>
      <c r="C3840" s="5" t="s">
        <v>363</v>
      </c>
      <c r="D3840" s="5" t="s">
        <v>91</v>
      </c>
      <c r="E3840" s="5" t="s">
        <v>115</v>
      </c>
      <c r="F3840" s="5" t="s">
        <v>420</v>
      </c>
      <c r="G3840" s="5" t="s">
        <v>97</v>
      </c>
      <c r="H3840" s="5" t="s">
        <v>319</v>
      </c>
      <c r="I3840">
        <v>290.13520625628712</v>
      </c>
      <c r="J3840">
        <v>305.0473781408449</v>
      </c>
      <c r="K3840">
        <v>63.944721040013967</v>
      </c>
      <c r="L3840">
        <v>127.3669905009228</v>
      </c>
      <c r="M3840">
        <v>298.77314215557772</v>
      </c>
      <c r="N3840">
        <v>72.923933093211915</v>
      </c>
      <c r="O3840">
        <v>0</v>
      </c>
      <c r="P3840">
        <v>67</v>
      </c>
      <c r="Q3840">
        <v>0</v>
      </c>
      <c r="R3840">
        <v>234.9795361521405</v>
      </c>
      <c r="S3840">
        <v>526.28443869681189</v>
      </c>
      <c r="T3840">
        <v>541.42835281404007</v>
      </c>
      <c r="U3840">
        <v>111.5503758516695</v>
      </c>
      <c r="V3840">
        <v>0</v>
      </c>
      <c r="W3840"/>
      <c r="X3840">
        <v>2506</v>
      </c>
      <c r="Y3840">
        <v>3479.0490300000001</v>
      </c>
      <c r="Z3840">
        <v>1287.6805641936751</v>
      </c>
      <c r="AA3840">
        <v>1634.8183687247431</v>
      </c>
      <c r="AB3840">
        <v>129</v>
      </c>
      <c r="AC3840">
        <v>69.611419999999995</v>
      </c>
      <c r="AD3840">
        <v>160.53349321796421</v>
      </c>
      <c r="AE3840"/>
      <c r="AF3840">
        <v>523.15345695165274</v>
      </c>
      <c r="AG3840">
        <v>1975</v>
      </c>
      <c r="AH3840">
        <v>1249.203426462125</v>
      </c>
      <c r="AI3840">
        <v>0</v>
      </c>
      <c r="AJ3840">
        <v>0</v>
      </c>
      <c r="AK3840">
        <v>89.631942646673323</v>
      </c>
      <c r="AL3840">
        <v>15743.115234375</v>
      </c>
      <c r="AM3840">
        <v>10178.31640625</v>
      </c>
      <c r="AN3840">
        <v>5564.7998046875</v>
      </c>
      <c r="AO3840" s="5" t="s">
        <v>1649</v>
      </c>
    </row>
    <row r="3841" spans="1:41" ht="15" x14ac:dyDescent="0.25">
      <c r="A3841">
        <v>2026</v>
      </c>
      <c r="B3841" s="5" t="s">
        <v>803</v>
      </c>
      <c r="C3841" s="5" t="s">
        <v>363</v>
      </c>
      <c r="D3841" s="5" t="s">
        <v>91</v>
      </c>
      <c r="E3841" s="5" t="s">
        <v>115</v>
      </c>
      <c r="F3841" s="5" t="s">
        <v>423</v>
      </c>
      <c r="G3841" s="5" t="s">
        <v>94</v>
      </c>
      <c r="H3841" s="5" t="s">
        <v>319</v>
      </c>
      <c r="I3841">
        <v>460</v>
      </c>
      <c r="J3841">
        <v>65</v>
      </c>
      <c r="K3841">
        <v>20</v>
      </c>
      <c r="L3841">
        <v>50</v>
      </c>
      <c r="M3841">
        <v>350</v>
      </c>
      <c r="N3841">
        <v>112</v>
      </c>
      <c r="O3841">
        <v>1099.7940000000001</v>
      </c>
      <c r="P3841">
        <v>435</v>
      </c>
      <c r="Q3841">
        <v>41.081596132075482</v>
      </c>
      <c r="R3841">
        <v>257.77517299875001</v>
      </c>
      <c r="S3841">
        <v>1000</v>
      </c>
      <c r="T3841">
        <v>1050</v>
      </c>
      <c r="U3841">
        <v>0</v>
      </c>
      <c r="V3841">
        <v>0</v>
      </c>
      <c r="W3841">
        <v>812</v>
      </c>
      <c r="X3841">
        <v>73.831346988763983</v>
      </c>
      <c r="Y3841">
        <v>0</v>
      </c>
      <c r="Z3841">
        <v>417.78827999999999</v>
      </c>
      <c r="AA3841">
        <v>5314.4840569140642</v>
      </c>
      <c r="AB3841">
        <v>0</v>
      </c>
      <c r="AC3841">
        <v>566.52750000000003</v>
      </c>
      <c r="AD3841">
        <v>243.60452082719999</v>
      </c>
      <c r="AE3841">
        <v>5778.2808000000005</v>
      </c>
      <c r="AF3841">
        <v>258.76930638253032</v>
      </c>
      <c r="AG3841">
        <v>0</v>
      </c>
      <c r="AH3841">
        <v>1582</v>
      </c>
      <c r="AI3841">
        <v>117</v>
      </c>
      <c r="AJ3841">
        <v>1100</v>
      </c>
      <c r="AK3841">
        <v>184</v>
      </c>
      <c r="AL3841">
        <v>21388.935546875</v>
      </c>
      <c r="AM3841">
        <v>14856.70703125</v>
      </c>
      <c r="AN3841">
        <v>6532.22998046875</v>
      </c>
      <c r="AO3841" s="5" t="s">
        <v>1650</v>
      </c>
    </row>
    <row r="3842" spans="1:41" ht="15" x14ac:dyDescent="0.25">
      <c r="A3842">
        <v>2026</v>
      </c>
      <c r="B3842" s="5" t="s">
        <v>803</v>
      </c>
      <c r="C3842" s="5" t="s">
        <v>363</v>
      </c>
      <c r="D3842" s="5" t="s">
        <v>91</v>
      </c>
      <c r="E3842" s="5" t="s">
        <v>115</v>
      </c>
      <c r="F3842" s="5" t="s">
        <v>423</v>
      </c>
      <c r="G3842" s="5" t="s">
        <v>97</v>
      </c>
      <c r="H3842" s="5" t="s">
        <v>319</v>
      </c>
      <c r="I3842">
        <v>533.8487795115683</v>
      </c>
      <c r="J3842">
        <v>79.312318316619667</v>
      </c>
      <c r="K3842">
        <v>23.25262583273236</v>
      </c>
      <c r="L3842">
        <v>60.650947857582302</v>
      </c>
      <c r="M3842">
        <v>418.28239901780881</v>
      </c>
      <c r="N3842">
        <v>133.8931230563891</v>
      </c>
      <c r="O3842">
        <v>1099.7940000000001</v>
      </c>
      <c r="P3842">
        <v>538</v>
      </c>
      <c r="Q3842">
        <v>48.599528224245283</v>
      </c>
      <c r="R3842">
        <v>305.73907299943841</v>
      </c>
      <c r="S3842">
        <v>1169.520974881804</v>
      </c>
      <c r="T3842">
        <v>1136.999540909484</v>
      </c>
      <c r="U3842">
        <v>0</v>
      </c>
      <c r="V3842">
        <v>0</v>
      </c>
      <c r="W3842">
        <v>979.01130778347442</v>
      </c>
      <c r="X3842">
        <v>90</v>
      </c>
      <c r="Y3842">
        <v>0</v>
      </c>
      <c r="Z3842">
        <v>500.76466385309601</v>
      </c>
      <c r="AA3842">
        <v>6899.964095011027</v>
      </c>
      <c r="AB3842">
        <v>0</v>
      </c>
      <c r="AC3842">
        <v>685.25522999999998</v>
      </c>
      <c r="AD3842">
        <v>291.98649609109981</v>
      </c>
      <c r="AE3842">
        <v>6905.5804434929823</v>
      </c>
      <c r="AF3842">
        <v>313.89207417099158</v>
      </c>
      <c r="AG3842">
        <v>0</v>
      </c>
      <c r="AH3842">
        <v>1976.2398206630819</v>
      </c>
      <c r="AI3842">
        <v>139.8258305288104</v>
      </c>
      <c r="AJ3842">
        <v>1340.893861994233</v>
      </c>
      <c r="AK3842">
        <v>219.89703262650519</v>
      </c>
      <c r="AL3842">
        <v>25891.205078125</v>
      </c>
      <c r="AM3842">
        <v>18346.39453125</v>
      </c>
      <c r="AN3842">
        <v>7544.8095703125</v>
      </c>
      <c r="AO3842" s="5" t="s">
        <v>1651</v>
      </c>
    </row>
    <row r="3843" spans="1:41" ht="15" x14ac:dyDescent="0.25">
      <c r="A3843">
        <v>2026</v>
      </c>
      <c r="B3843" s="5" t="s">
        <v>803</v>
      </c>
      <c r="C3843" s="5" t="s">
        <v>363</v>
      </c>
      <c r="D3843" s="5" t="s">
        <v>91</v>
      </c>
      <c r="E3843" s="5" t="s">
        <v>115</v>
      </c>
      <c r="F3843" s="5" t="s">
        <v>116</v>
      </c>
      <c r="G3843" s="5" t="s">
        <v>94</v>
      </c>
      <c r="H3843" s="5" t="s">
        <v>319</v>
      </c>
      <c r="I3843">
        <v>710</v>
      </c>
      <c r="J3843">
        <v>315</v>
      </c>
      <c r="K3843">
        <v>115</v>
      </c>
      <c r="L3843">
        <v>155</v>
      </c>
      <c r="M3843">
        <v>600</v>
      </c>
      <c r="N3843">
        <v>173</v>
      </c>
      <c r="O3843">
        <v>1099.7940000000001</v>
      </c>
      <c r="P3843">
        <v>489</v>
      </c>
      <c r="Q3843">
        <v>41.081596132075482</v>
      </c>
      <c r="R3843">
        <v>555.0982821225</v>
      </c>
      <c r="S3843">
        <v>1450</v>
      </c>
      <c r="T3843">
        <v>1600</v>
      </c>
      <c r="U3843">
        <v>100</v>
      </c>
      <c r="V3843">
        <v>0</v>
      </c>
      <c r="W3843">
        <v>862</v>
      </c>
      <c r="X3843">
        <v>2184.5875225675391</v>
      </c>
      <c r="Y3843">
        <v>2895.0160700000001</v>
      </c>
      <c r="Z3843">
        <v>1492.1010000000001</v>
      </c>
      <c r="AA3843">
        <v>6504.8820569140644</v>
      </c>
      <c r="AB3843">
        <v>129</v>
      </c>
      <c r="AC3843">
        <v>624.07799999999997</v>
      </c>
      <c r="AD3843">
        <v>377.53771710720002</v>
      </c>
      <c r="AE3843">
        <v>5778.2808000000005</v>
      </c>
      <c r="AF3843">
        <v>750.43098850933779</v>
      </c>
      <c r="AG3843">
        <v>1594</v>
      </c>
      <c r="AH3843">
        <v>2582</v>
      </c>
      <c r="AI3843">
        <v>117</v>
      </c>
      <c r="AJ3843">
        <v>1100</v>
      </c>
      <c r="AK3843">
        <v>259</v>
      </c>
      <c r="AL3843">
        <v>34652.890625</v>
      </c>
      <c r="AM3843">
        <v>23276.96875</v>
      </c>
      <c r="AN3843">
        <v>11375.9189453125</v>
      </c>
      <c r="AO3843" s="5" t="s">
        <v>1652</v>
      </c>
    </row>
    <row r="3844" spans="1:41" ht="15" x14ac:dyDescent="0.25">
      <c r="A3844">
        <v>2026</v>
      </c>
      <c r="B3844" s="5" t="s">
        <v>803</v>
      </c>
      <c r="C3844" s="5" t="s">
        <v>363</v>
      </c>
      <c r="D3844" s="5" t="s">
        <v>91</v>
      </c>
      <c r="E3844" s="5" t="s">
        <v>115</v>
      </c>
      <c r="F3844" s="5" t="s">
        <v>116</v>
      </c>
      <c r="G3844" s="5" t="s">
        <v>97</v>
      </c>
      <c r="H3844" s="5" t="s">
        <v>319</v>
      </c>
      <c r="I3844">
        <v>823.98398576785542</v>
      </c>
      <c r="J3844">
        <v>384.35969645746462</v>
      </c>
      <c r="K3844">
        <v>133.70259853821111</v>
      </c>
      <c r="L3844">
        <v>188.01793835850521</v>
      </c>
      <c r="M3844">
        <v>717.05554117338647</v>
      </c>
      <c r="N3844">
        <v>206.817056149601</v>
      </c>
      <c r="O3844">
        <v>1099.7940000000001</v>
      </c>
      <c r="P3844">
        <v>605</v>
      </c>
      <c r="Q3844">
        <v>48.599528224245283</v>
      </c>
      <c r="R3844">
        <v>658.38471651626764</v>
      </c>
      <c r="S3844">
        <v>1695.805413578616</v>
      </c>
      <c r="T3844">
        <v>1732.5707290049279</v>
      </c>
      <c r="U3844">
        <v>111.5503758516695</v>
      </c>
      <c r="V3844">
        <v>0</v>
      </c>
      <c r="W3844">
        <v>1039.2952553070879</v>
      </c>
      <c r="X3844">
        <v>2596</v>
      </c>
      <c r="Y3844">
        <v>3479.0490300000001</v>
      </c>
      <c r="Z3844">
        <v>1788.445228046771</v>
      </c>
      <c r="AA3844">
        <v>8534.7824637357699</v>
      </c>
      <c r="AB3844">
        <v>129</v>
      </c>
      <c r="AC3844">
        <v>754.86664999999994</v>
      </c>
      <c r="AD3844">
        <v>452.51998930906399</v>
      </c>
      <c r="AE3844">
        <v>6905.5804434929823</v>
      </c>
      <c r="AF3844">
        <v>910.28701509587574</v>
      </c>
      <c r="AG3844">
        <v>1975</v>
      </c>
      <c r="AH3844">
        <v>3225.443247125208</v>
      </c>
      <c r="AI3844">
        <v>139.8258305288104</v>
      </c>
      <c r="AJ3844">
        <v>1340.893861994233</v>
      </c>
      <c r="AK3844">
        <v>309.5289752731785</v>
      </c>
      <c r="AL3844">
        <v>41986.15234375</v>
      </c>
      <c r="AM3844">
        <v>28715.619140625</v>
      </c>
      <c r="AN3844">
        <v>13270.5419921875</v>
      </c>
      <c r="AO3844" s="5" t="s">
        <v>1653</v>
      </c>
    </row>
    <row r="3845" spans="1:41" ht="15" x14ac:dyDescent="0.25">
      <c r="A3845">
        <v>2026</v>
      </c>
      <c r="B3845" s="5" t="s">
        <v>803</v>
      </c>
      <c r="C3845" s="5" t="s">
        <v>363</v>
      </c>
      <c r="D3845" s="5" t="s">
        <v>91</v>
      </c>
      <c r="E3845" s="5" t="s">
        <v>27</v>
      </c>
      <c r="F3845" s="5" t="s">
        <v>27</v>
      </c>
      <c r="G3845" s="5" t="s">
        <v>94</v>
      </c>
      <c r="H3845" s="5" t="s">
        <v>319</v>
      </c>
      <c r="I3845">
        <v>530</v>
      </c>
      <c r="J3845">
        <v>200</v>
      </c>
      <c r="K3845">
        <v>0</v>
      </c>
      <c r="L3845">
        <v>250</v>
      </c>
      <c r="M3845">
        <v>3975</v>
      </c>
      <c r="N3845">
        <v>1104</v>
      </c>
      <c r="O3845">
        <v>511.05599999999998</v>
      </c>
      <c r="P3845">
        <v>6151</v>
      </c>
      <c r="Q3845">
        <v>874.72500000000014</v>
      </c>
      <c r="R3845">
        <v>1908.3340027695381</v>
      </c>
      <c r="S3845">
        <v>4400</v>
      </c>
      <c r="T3845">
        <v>150</v>
      </c>
      <c r="U3845">
        <v>150</v>
      </c>
      <c r="V3845">
        <v>4120</v>
      </c>
      <c r="W3845">
        <v>1210</v>
      </c>
      <c r="X3845">
        <v>1753.0843168332069</v>
      </c>
      <c r="Y3845">
        <v>17431</v>
      </c>
      <c r="Z3845">
        <v>1324.985688</v>
      </c>
      <c r="AA3845">
        <v>69558.167108752576</v>
      </c>
      <c r="AB3845">
        <v>136</v>
      </c>
      <c r="AC3845">
        <v>1281.3675000000001</v>
      </c>
      <c r="AD3845">
        <v>3585.7937469509998</v>
      </c>
      <c r="AE3845">
        <v>840.66</v>
      </c>
      <c r="AF3845">
        <v>3003.4490827465679</v>
      </c>
      <c r="AG3845">
        <v>31489</v>
      </c>
      <c r="AH3845">
        <v>3536.7494724616608</v>
      </c>
      <c r="AI3845">
        <v>1120</v>
      </c>
      <c r="AJ3845">
        <v>915</v>
      </c>
      <c r="AK3845">
        <v>227</v>
      </c>
      <c r="AL3845">
        <v>161736.375</v>
      </c>
      <c r="AM3845">
        <v>141131.6875</v>
      </c>
      <c r="AN3845">
        <v>20604.68359375</v>
      </c>
      <c r="AO3845" s="5" t="s">
        <v>1654</v>
      </c>
    </row>
    <row r="3846" spans="1:41" ht="15" x14ac:dyDescent="0.25">
      <c r="A3846">
        <v>2026</v>
      </c>
      <c r="B3846" s="5" t="s">
        <v>803</v>
      </c>
      <c r="C3846" s="5" t="s">
        <v>363</v>
      </c>
      <c r="D3846" s="5" t="s">
        <v>91</v>
      </c>
      <c r="E3846" s="5" t="s">
        <v>27</v>
      </c>
      <c r="F3846" s="5" t="s">
        <v>27</v>
      </c>
      <c r="G3846" s="5" t="s">
        <v>97</v>
      </c>
      <c r="H3846" s="5" t="s">
        <v>319</v>
      </c>
      <c r="I3846">
        <v>615.08663726332873</v>
      </c>
      <c r="J3846">
        <v>244.03790251267591</v>
      </c>
      <c r="K3846">
        <v>0</v>
      </c>
      <c r="L3846">
        <v>303.2547392879116</v>
      </c>
      <c r="M3846">
        <v>4750.4929602736856</v>
      </c>
      <c r="N3846">
        <v>1319.8036415558349</v>
      </c>
      <c r="O3846">
        <v>511.05599999999998</v>
      </c>
      <c r="P3846">
        <v>7609</v>
      </c>
      <c r="Q3846">
        <v>1034.799675</v>
      </c>
      <c r="R3846">
        <v>2263.4152940046538</v>
      </c>
      <c r="S3846">
        <v>5145.8922894799389</v>
      </c>
      <c r="T3846">
        <v>162.428505844212</v>
      </c>
      <c r="U3846">
        <v>167.32556377750419</v>
      </c>
      <c r="V3846">
        <v>4980</v>
      </c>
      <c r="W3846">
        <v>1458.8715300714341</v>
      </c>
      <c r="X3846">
        <v>2137</v>
      </c>
      <c r="Y3846">
        <v>21185</v>
      </c>
      <c r="Z3846">
        <v>1588.139362505533</v>
      </c>
      <c r="AA3846">
        <v>94519.271831049133</v>
      </c>
      <c r="AB3846">
        <v>136</v>
      </c>
      <c r="AC3846">
        <v>1549.90497</v>
      </c>
      <c r="AD3846">
        <v>4297.9635530667611</v>
      </c>
      <c r="AE3846">
        <v>1004.666518738032</v>
      </c>
      <c r="AF3846">
        <v>3643.2406742113099</v>
      </c>
      <c r="AG3846">
        <v>39015</v>
      </c>
      <c r="AH3846">
        <v>4418.119559537221</v>
      </c>
      <c r="AI3846">
        <v>1338.5036768569889</v>
      </c>
      <c r="AJ3846">
        <v>1115.379894295203</v>
      </c>
      <c r="AK3846">
        <v>271.28601307726461</v>
      </c>
      <c r="AL3846">
        <v>206784.9375</v>
      </c>
      <c r="AM3846">
        <v>182157.328125</v>
      </c>
      <c r="AN3846">
        <v>24627.61328125</v>
      </c>
      <c r="AO3846" s="5" t="s">
        <v>1655</v>
      </c>
    </row>
    <row r="3847" spans="1:41" ht="15" x14ac:dyDescent="0.25">
      <c r="A3847">
        <v>2026</v>
      </c>
      <c r="B3847" s="5" t="s">
        <v>803</v>
      </c>
      <c r="C3847" s="5" t="s">
        <v>363</v>
      </c>
      <c r="D3847" s="5" t="s">
        <v>91</v>
      </c>
      <c r="E3847" s="5" t="s">
        <v>453</v>
      </c>
      <c r="F3847" s="5" t="s">
        <v>453</v>
      </c>
      <c r="G3847" s="5" t="s">
        <v>97</v>
      </c>
      <c r="H3847" s="5" t="s">
        <v>319</v>
      </c>
      <c r="I3847">
        <v>3200</v>
      </c>
      <c r="J3847">
        <v>3691</v>
      </c>
      <c r="K3847">
        <v>133.70259853821111</v>
      </c>
      <c r="L3847">
        <v>335</v>
      </c>
      <c r="M3847">
        <v>3585.277705866933</v>
      </c>
      <c r="N3847">
        <v>59.773715650173699</v>
      </c>
      <c r="O3847">
        <v>0</v>
      </c>
      <c r="P3847">
        <v>643</v>
      </c>
      <c r="Q3847">
        <v>95.755274208469189</v>
      </c>
      <c r="R3847">
        <v>314.18960753813161</v>
      </c>
      <c r="S3847">
        <v>4747.1921592470817</v>
      </c>
      <c r="T3847">
        <v>0</v>
      </c>
      <c r="U3847"/>
      <c r="V3847">
        <v>125</v>
      </c>
      <c r="W3847">
        <v>2956.0736170607688</v>
      </c>
      <c r="X3847">
        <v>2168.811442313719</v>
      </c>
      <c r="Y3847">
        <v>2281.37</v>
      </c>
      <c r="Z3847">
        <v>926.6048257527026</v>
      </c>
      <c r="AA3847">
        <v>20920.137595605342</v>
      </c>
      <c r="AB3847"/>
      <c r="AC3847">
        <v>0</v>
      </c>
      <c r="AD3847">
        <v>2484.436118337203</v>
      </c>
      <c r="AE3847">
        <v>1038.2</v>
      </c>
      <c r="AF3847">
        <v>3531.5867281768701</v>
      </c>
      <c r="AG3847">
        <v>35033</v>
      </c>
      <c r="AH3847">
        <v>3107.4849849854941</v>
      </c>
      <c r="AI3847">
        <v>1747.2253353258191</v>
      </c>
      <c r="AJ3847">
        <v>8925.81846163921</v>
      </c>
      <c r="AK3847"/>
      <c r="AL3847">
        <v>102050.640625</v>
      </c>
      <c r="AM3847">
        <v>81120.4375</v>
      </c>
      <c r="AN3847">
        <v>20930.203125</v>
      </c>
      <c r="AO3847" s="5" t="s">
        <v>1656</v>
      </c>
    </row>
    <row r="3848" spans="1:41" ht="15" x14ac:dyDescent="0.25">
      <c r="A3848">
        <v>2026</v>
      </c>
      <c r="B3848" s="5" t="s">
        <v>803</v>
      </c>
      <c r="C3848" s="5" t="s">
        <v>363</v>
      </c>
      <c r="D3848" s="5" t="s">
        <v>91</v>
      </c>
      <c r="E3848" s="5" t="s">
        <v>456</v>
      </c>
      <c r="F3848" s="5" t="s">
        <v>456</v>
      </c>
      <c r="G3848" s="5" t="s">
        <v>97</v>
      </c>
      <c r="H3848" s="5" t="s">
        <v>319</v>
      </c>
      <c r="I3848"/>
      <c r="J3848"/>
      <c r="K3848"/>
      <c r="L3848"/>
      <c r="M3848"/>
      <c r="N3848"/>
      <c r="O3848"/>
      <c r="P3848"/>
      <c r="Q3848"/>
      <c r="R3848"/>
      <c r="S3848"/>
      <c r="T3848"/>
      <c r="U3848"/>
      <c r="V3848"/>
      <c r="W3848"/>
      <c r="X3848"/>
      <c r="Y3848"/>
      <c r="Z3848"/>
      <c r="AA3848"/>
      <c r="AB3848"/>
      <c r="AC3848"/>
      <c r="AD3848"/>
      <c r="AE3848"/>
      <c r="AF3848">
        <v>36938.018599789051</v>
      </c>
      <c r="AG3848">
        <v>168226</v>
      </c>
      <c r="AH3848">
        <v>34675.261995877612</v>
      </c>
      <c r="AI3848"/>
      <c r="AJ3848"/>
      <c r="AK3848"/>
      <c r="AL3848">
        <v>239839.28125</v>
      </c>
      <c r="AM3848">
        <v>205164.015625</v>
      </c>
      <c r="AN3848">
        <v>34675.26171875</v>
      </c>
      <c r="AO3848" s="5" t="s">
        <v>1657</v>
      </c>
    </row>
    <row r="3849" spans="1:41" ht="15" x14ac:dyDescent="0.25">
      <c r="A3849">
        <v>2026</v>
      </c>
      <c r="B3849" s="5" t="s">
        <v>803</v>
      </c>
      <c r="C3849" s="5" t="s">
        <v>363</v>
      </c>
      <c r="D3849" s="5" t="s">
        <v>91</v>
      </c>
      <c r="E3849" s="5" t="s">
        <v>457</v>
      </c>
      <c r="F3849" s="5" t="s">
        <v>457</v>
      </c>
      <c r="G3849" s="5" t="s">
        <v>97</v>
      </c>
      <c r="H3849" s="5" t="s">
        <v>319</v>
      </c>
      <c r="I3849">
        <v>0</v>
      </c>
      <c r="J3849"/>
      <c r="K3849">
        <v>20.92736324945912</v>
      </c>
      <c r="L3849">
        <v>0</v>
      </c>
      <c r="M3849">
        <v>0</v>
      </c>
      <c r="N3849">
        <v>239.0948626006948</v>
      </c>
      <c r="O3849">
        <v>0</v>
      </c>
      <c r="P3849">
        <v>0</v>
      </c>
      <c r="Q3849">
        <v>10</v>
      </c>
      <c r="R3849">
        <v>202.6398431403918</v>
      </c>
      <c r="S3849">
        <v>0</v>
      </c>
      <c r="T3849">
        <v>0</v>
      </c>
      <c r="U3849"/>
      <c r="V3849">
        <v>529</v>
      </c>
      <c r="W3849">
        <v>0</v>
      </c>
      <c r="X3849">
        <v>386.57208124056859</v>
      </c>
      <c r="Y3849">
        <v>0</v>
      </c>
      <c r="Z3849"/>
      <c r="AA3849">
        <v>0</v>
      </c>
      <c r="AB3849"/>
      <c r="AC3849">
        <v>0</v>
      </c>
      <c r="AD3849"/>
      <c r="AE3849">
        <v>119.9193300678761</v>
      </c>
      <c r="AF3849">
        <v>0</v>
      </c>
      <c r="AG3849"/>
      <c r="AH3849"/>
      <c r="AI3849"/>
      <c r="AJ3849">
        <v>0</v>
      </c>
      <c r="AK3849"/>
      <c r="AL3849">
        <v>1508.1534423828125</v>
      </c>
      <c r="AM3849">
        <v>1100.654052734375</v>
      </c>
      <c r="AN3849">
        <v>407.49945068359375</v>
      </c>
      <c r="AO3849" s="5" t="s">
        <v>1658</v>
      </c>
    </row>
    <row r="3850" spans="1:41" ht="15" x14ac:dyDescent="0.25">
      <c r="A3850">
        <v>2026</v>
      </c>
      <c r="B3850" s="5" t="s">
        <v>803</v>
      </c>
      <c r="C3850" s="5" t="s">
        <v>474</v>
      </c>
      <c r="D3850" s="5" t="s">
        <v>153</v>
      </c>
      <c r="E3850" s="5" t="s">
        <v>154</v>
      </c>
      <c r="F3850" s="5" t="s">
        <v>154</v>
      </c>
      <c r="G3850" s="5" t="s">
        <v>94</v>
      </c>
      <c r="H3850" s="5" t="s">
        <v>319</v>
      </c>
      <c r="I3850">
        <v>329.43299116319969</v>
      </c>
      <c r="J3850">
        <v>285.72500000000002</v>
      </c>
      <c r="K3850">
        <v>409.61399999999998</v>
      </c>
      <c r="L3850">
        <v>465.29</v>
      </c>
      <c r="M3850">
        <v>500</v>
      </c>
      <c r="N3850">
        <v>2083.1060000000002</v>
      </c>
      <c r="O3850">
        <v>1134.4960000000001</v>
      </c>
      <c r="P3850">
        <v>1082.5</v>
      </c>
      <c r="Q3850">
        <v>103.75210307764191</v>
      </c>
      <c r="R3850">
        <v>608.61391551126303</v>
      </c>
      <c r="S3850">
        <v>145.7314708247772</v>
      </c>
      <c r="T3850">
        <v>600</v>
      </c>
      <c r="U3850">
        <v>329</v>
      </c>
      <c r="V3850">
        <v>2577</v>
      </c>
      <c r="W3850">
        <v>770</v>
      </c>
      <c r="X3850">
        <v>1336.274509803922</v>
      </c>
      <c r="Y3850">
        <v>2880</v>
      </c>
      <c r="Z3850">
        <v>496.60991999999999</v>
      </c>
      <c r="AA3850">
        <v>10630.592037662829</v>
      </c>
      <c r="AB3850">
        <v>179</v>
      </c>
      <c r="AC3850">
        <v>190</v>
      </c>
      <c r="AD3850">
        <v>1198.26067296</v>
      </c>
      <c r="AE3850">
        <v>887</v>
      </c>
      <c r="AF3850">
        <v>2332.3738880550331</v>
      </c>
      <c r="AG3850">
        <v>15791.465454382</v>
      </c>
      <c r="AH3850">
        <v>2539.2095889246812</v>
      </c>
      <c r="AI3850">
        <v>364</v>
      </c>
      <c r="AJ3850">
        <v>1293</v>
      </c>
      <c r="AK3850">
        <v>313</v>
      </c>
      <c r="AL3850">
        <v>51855.046875</v>
      </c>
      <c r="AM3850">
        <v>42365.4609375</v>
      </c>
      <c r="AN3850">
        <v>9489.5869140625</v>
      </c>
      <c r="AO3850" s="5" t="s">
        <v>1659</v>
      </c>
    </row>
    <row r="3851" spans="1:41" ht="15" x14ac:dyDescent="0.25">
      <c r="A3851">
        <v>2026</v>
      </c>
      <c r="B3851" s="5" t="s">
        <v>803</v>
      </c>
      <c r="C3851" s="5" t="s">
        <v>474</v>
      </c>
      <c r="D3851" s="5" t="s">
        <v>153</v>
      </c>
      <c r="E3851" s="5" t="s">
        <v>154</v>
      </c>
      <c r="F3851" s="5" t="s">
        <v>154</v>
      </c>
      <c r="G3851" s="5" t="s">
        <v>97</v>
      </c>
      <c r="H3851" s="5" t="s">
        <v>319</v>
      </c>
      <c r="I3851">
        <v>382.32043535504221</v>
      </c>
      <c r="J3851">
        <v>340.58420000000001</v>
      </c>
      <c r="K3851">
        <v>476.2300538924415</v>
      </c>
      <c r="L3851">
        <v>564.4055905730894</v>
      </c>
      <c r="M3851">
        <v>597.5</v>
      </c>
      <c r="N3851">
        <v>2490.2997142634149</v>
      </c>
      <c r="O3851">
        <v>1591</v>
      </c>
      <c r="P3851">
        <v>1339.0903874999999</v>
      </c>
      <c r="Q3851">
        <v>122.7387379408503</v>
      </c>
      <c r="R3851">
        <v>711.78742128418151</v>
      </c>
      <c r="S3851">
        <v>168.27457190841341</v>
      </c>
      <c r="T3851">
        <v>618.58839023027463</v>
      </c>
      <c r="U3851">
        <v>363.36706589306198</v>
      </c>
      <c r="V3851">
        <v>63</v>
      </c>
      <c r="W3851">
        <v>928.37279186363958</v>
      </c>
      <c r="X3851">
        <v>1628.9111710322099</v>
      </c>
      <c r="Y3851">
        <v>3440.5344000000009</v>
      </c>
      <c r="Z3851">
        <v>595.24096668033121</v>
      </c>
      <c r="AA3851">
        <v>12934.859454917671</v>
      </c>
      <c r="AB3851">
        <v>179</v>
      </c>
      <c r="AC3851">
        <v>229.81872000000001</v>
      </c>
      <c r="AD3851">
        <v>1436.2456579758509</v>
      </c>
      <c r="AE3851">
        <v>1122.1919219363499</v>
      </c>
      <c r="AF3851">
        <v>2829.2137413762471</v>
      </c>
      <c r="AG3851">
        <v>19553.726081078861</v>
      </c>
      <c r="AH3851">
        <v>3110.4887861829861</v>
      </c>
      <c r="AI3851">
        <v>435.01369497852141</v>
      </c>
      <c r="AJ3851">
        <v>1576.159785053221</v>
      </c>
      <c r="AK3851">
        <v>374.06397397878328</v>
      </c>
      <c r="AL3851">
        <v>60203.02734375</v>
      </c>
      <c r="AM3851">
        <v>48659.33984375</v>
      </c>
      <c r="AN3851">
        <v>11543.689453125</v>
      </c>
      <c r="AO3851" s="5" t="s">
        <v>1660</v>
      </c>
    </row>
    <row r="3852" spans="1:41" ht="15" x14ac:dyDescent="0.25">
      <c r="A3852">
        <v>2026</v>
      </c>
      <c r="B3852" s="5" t="s">
        <v>803</v>
      </c>
      <c r="C3852" s="5" t="s">
        <v>474</v>
      </c>
      <c r="D3852" s="5" t="s">
        <v>153</v>
      </c>
      <c r="E3852" s="5" t="s">
        <v>32</v>
      </c>
      <c r="F3852" s="5" t="s">
        <v>32</v>
      </c>
      <c r="G3852" s="5" t="s">
        <v>94</v>
      </c>
      <c r="H3852" s="5" t="s">
        <v>319</v>
      </c>
      <c r="I3852">
        <v>6956.5201605796647</v>
      </c>
      <c r="J3852">
        <v>2593.2757890987968</v>
      </c>
      <c r="K3852">
        <v>1636.6740542041209</v>
      </c>
      <c r="L3852">
        <v>2737.2021599999998</v>
      </c>
      <c r="M3852">
        <v>6020.4895123147144</v>
      </c>
      <c r="N3852">
        <v>3494.9400300000002</v>
      </c>
      <c r="O3852">
        <v>277</v>
      </c>
      <c r="P3852">
        <v>4174.7</v>
      </c>
      <c r="Q3852">
        <v>2461.5083251714009</v>
      </c>
      <c r="R3852">
        <v>3500</v>
      </c>
      <c r="S3852">
        <v>4383.4930050050898</v>
      </c>
      <c r="T3852">
        <v>3800</v>
      </c>
      <c r="U3852">
        <v>1150</v>
      </c>
      <c r="V3852">
        <v>3082</v>
      </c>
      <c r="W3852">
        <v>935</v>
      </c>
      <c r="X3852">
        <v>5714.7058823529414</v>
      </c>
      <c r="Y3852">
        <v>16016</v>
      </c>
      <c r="Z3852">
        <v>1391.319</v>
      </c>
      <c r="AA3852">
        <v>30545.545771879959</v>
      </c>
      <c r="AB3852">
        <v>606</v>
      </c>
      <c r="AC3852">
        <v>5573.5079999999998</v>
      </c>
      <c r="AD3852">
        <v>3058.5360000000001</v>
      </c>
      <c r="AE3852">
        <v>4038</v>
      </c>
      <c r="AF3852">
        <v>22099.13694</v>
      </c>
      <c r="AG3852">
        <v>28548.730811628611</v>
      </c>
      <c r="AH3852">
        <v>14590.07486279771</v>
      </c>
      <c r="AI3852">
        <v>1966</v>
      </c>
      <c r="AJ3852">
        <v>11345.16518666214</v>
      </c>
      <c r="AK3852">
        <v>1693.044234782609</v>
      </c>
      <c r="AL3852">
        <v>194388.59375</v>
      </c>
      <c r="AM3852">
        <v>149707.5625</v>
      </c>
      <c r="AN3852">
        <v>44681.015625</v>
      </c>
      <c r="AO3852" s="5" t="s">
        <v>1661</v>
      </c>
    </row>
    <row r="3853" spans="1:41" ht="15" x14ac:dyDescent="0.25">
      <c r="A3853">
        <v>2026</v>
      </c>
      <c r="B3853" s="5" t="s">
        <v>803</v>
      </c>
      <c r="C3853" s="5" t="s">
        <v>474</v>
      </c>
      <c r="D3853" s="5" t="s">
        <v>153</v>
      </c>
      <c r="E3853" s="5" t="s">
        <v>32</v>
      </c>
      <c r="F3853" s="5" t="s">
        <v>32</v>
      </c>
      <c r="G3853" s="5" t="s">
        <v>97</v>
      </c>
      <c r="H3853" s="5" t="s">
        <v>319</v>
      </c>
      <c r="I3853">
        <v>8610.2896701057616</v>
      </c>
      <c r="J3853">
        <v>3091.1847406057659</v>
      </c>
      <c r="K3853">
        <v>2319.0413432316882</v>
      </c>
      <c r="L3853">
        <v>3320.2781096364329</v>
      </c>
      <c r="M3853">
        <v>7195.0422756358748</v>
      </c>
      <c r="N3853">
        <v>4178.1110313525915</v>
      </c>
      <c r="O3853">
        <v>365</v>
      </c>
      <c r="P3853">
        <v>5164.2500145000004</v>
      </c>
      <c r="Q3853">
        <v>2911.9643486777659</v>
      </c>
      <c r="R3853">
        <v>4093.3273311732751</v>
      </c>
      <c r="S3853">
        <v>5061.572525866146</v>
      </c>
      <c r="T3853">
        <v>4142.3329702920164</v>
      </c>
      <c r="U3853">
        <v>1270.1280418754441</v>
      </c>
      <c r="V3853">
        <v>76</v>
      </c>
      <c r="W3853">
        <v>1127.309818691562</v>
      </c>
      <c r="X3853">
        <v>6966.1945824994527</v>
      </c>
      <c r="Y3853">
        <v>19490</v>
      </c>
      <c r="Z3853">
        <v>1667.647046842543</v>
      </c>
      <c r="AA3853">
        <v>37166.541631286847</v>
      </c>
      <c r="AB3853">
        <v>606</v>
      </c>
      <c r="AC3853">
        <v>6741.5603300000002</v>
      </c>
      <c r="AD3853">
        <v>3665.9878346098949</v>
      </c>
      <c r="AE3853">
        <v>4825.7837920968914</v>
      </c>
      <c r="AF3853">
        <v>26806.672044910221</v>
      </c>
      <c r="AG3853">
        <v>35350.364655240832</v>
      </c>
      <c r="AH3853">
        <v>17785.21984505617</v>
      </c>
      <c r="AI3853">
        <v>2349.5519899114629</v>
      </c>
      <c r="AJ3853">
        <v>13829.69305645993</v>
      </c>
      <c r="AK3853">
        <v>1963.6483321865089</v>
      </c>
      <c r="AL3853">
        <v>232140.671875</v>
      </c>
      <c r="AM3853">
        <v>178593.796875</v>
      </c>
      <c r="AN3853">
        <v>53546.90234375</v>
      </c>
      <c r="AO3853" s="5" t="s">
        <v>1662</v>
      </c>
    </row>
    <row r="3854" spans="1:41" ht="15" x14ac:dyDescent="0.25">
      <c r="A3854">
        <v>2026</v>
      </c>
      <c r="B3854" s="5" t="s">
        <v>803</v>
      </c>
      <c r="C3854" s="5" t="s">
        <v>474</v>
      </c>
      <c r="D3854" s="5" t="s">
        <v>153</v>
      </c>
      <c r="E3854" s="5" t="s">
        <v>409</v>
      </c>
      <c r="F3854" s="5" t="s">
        <v>480</v>
      </c>
      <c r="G3854" s="5" t="s">
        <v>94</v>
      </c>
      <c r="H3854" s="5" t="s">
        <v>319</v>
      </c>
      <c r="I3854">
        <v>0</v>
      </c>
      <c r="J3854"/>
      <c r="K3854"/>
      <c r="L3854">
        <v>0</v>
      </c>
      <c r="M3854">
        <v>0</v>
      </c>
      <c r="N3854"/>
      <c r="O3854"/>
      <c r="P3854">
        <v>0</v>
      </c>
      <c r="Q3854">
        <v>0</v>
      </c>
      <c r="R3854"/>
      <c r="S3854"/>
      <c r="T3854"/>
      <c r="U3854"/>
      <c r="V3854">
        <v>0</v>
      </c>
      <c r="W3854"/>
      <c r="X3854">
        <v>0</v>
      </c>
      <c r="Y3854"/>
      <c r="Z3854"/>
      <c r="AA3854"/>
      <c r="AB3854"/>
      <c r="AC3854">
        <v>1629.3520000000001</v>
      </c>
      <c r="AD3854"/>
      <c r="AE3854"/>
      <c r="AF3854">
        <v>0</v>
      </c>
      <c r="AG3854"/>
      <c r="AH3854">
        <v>1.0042E-3</v>
      </c>
      <c r="AI3854"/>
      <c r="AJ3854">
        <v>0</v>
      </c>
      <c r="AK3854"/>
      <c r="AL3854">
        <v>1629.35302734375</v>
      </c>
      <c r="AM3854">
        <v>1629.35205078125</v>
      </c>
      <c r="AN3854">
        <v>1.0041999630630016E-3</v>
      </c>
      <c r="AO3854" s="5" t="s">
        <v>1663</v>
      </c>
    </row>
    <row r="3855" spans="1:41" ht="15" x14ac:dyDescent="0.25">
      <c r="A3855">
        <v>2026</v>
      </c>
      <c r="B3855" s="5" t="s">
        <v>803</v>
      </c>
      <c r="C3855" s="5" t="s">
        <v>474</v>
      </c>
      <c r="D3855" s="5" t="s">
        <v>153</v>
      </c>
      <c r="E3855" s="5" t="s">
        <v>409</v>
      </c>
      <c r="F3855" s="5" t="s">
        <v>410</v>
      </c>
      <c r="G3855" s="5" t="s">
        <v>94</v>
      </c>
      <c r="H3855" s="5" t="s">
        <v>319</v>
      </c>
      <c r="I3855">
        <v>0</v>
      </c>
      <c r="J3855"/>
      <c r="K3855"/>
      <c r="L3855"/>
      <c r="M3855">
        <v>0</v>
      </c>
      <c r="N3855">
        <v>0</v>
      </c>
      <c r="O3855">
        <v>20</v>
      </c>
      <c r="P3855">
        <v>0</v>
      </c>
      <c r="Q3855">
        <v>125</v>
      </c>
      <c r="R3855"/>
      <c r="S3855"/>
      <c r="T3855"/>
      <c r="U3855"/>
      <c r="V3855">
        <v>61</v>
      </c>
      <c r="W3855"/>
      <c r="X3855">
        <v>0</v>
      </c>
      <c r="Y3855"/>
      <c r="Z3855"/>
      <c r="AA3855"/>
      <c r="AB3855"/>
      <c r="AC3855">
        <v>630</v>
      </c>
      <c r="AD3855">
        <v>125</v>
      </c>
      <c r="AE3855"/>
      <c r="AF3855"/>
      <c r="AG3855"/>
      <c r="AH3855">
        <v>775.52357599999993</v>
      </c>
      <c r="AI3855"/>
      <c r="AJ3855">
        <v>0</v>
      </c>
      <c r="AK3855"/>
      <c r="AL3855">
        <v>1736.5235595703125</v>
      </c>
      <c r="AM3855">
        <v>816</v>
      </c>
      <c r="AN3855">
        <v>920.5235595703125</v>
      </c>
      <c r="AO3855" s="5" t="s">
        <v>1664</v>
      </c>
    </row>
    <row r="3856" spans="1:41" ht="15" x14ac:dyDescent="0.25">
      <c r="A3856">
        <v>2026</v>
      </c>
      <c r="B3856" s="5" t="s">
        <v>803</v>
      </c>
      <c r="C3856" s="5" t="s">
        <v>474</v>
      </c>
      <c r="D3856" s="5" t="s">
        <v>153</v>
      </c>
      <c r="E3856" s="5" t="s">
        <v>409</v>
      </c>
      <c r="F3856" s="5" t="s">
        <v>481</v>
      </c>
      <c r="G3856" s="5" t="s">
        <v>94</v>
      </c>
      <c r="H3856" s="5" t="s">
        <v>319</v>
      </c>
      <c r="I3856">
        <v>38.875259163404003</v>
      </c>
      <c r="J3856"/>
      <c r="K3856">
        <v>81.634</v>
      </c>
      <c r="L3856"/>
      <c r="M3856">
        <v>238</v>
      </c>
      <c r="N3856">
        <v>128.78399999999999</v>
      </c>
      <c r="O3856">
        <v>410</v>
      </c>
      <c r="P3856">
        <v>21</v>
      </c>
      <c r="Q3856">
        <v>88</v>
      </c>
      <c r="R3856"/>
      <c r="S3856">
        <v>786.00858446115956</v>
      </c>
      <c r="T3856">
        <v>250</v>
      </c>
      <c r="U3856"/>
      <c r="V3856">
        <v>286</v>
      </c>
      <c r="W3856">
        <v>84</v>
      </c>
      <c r="X3856">
        <v>100</v>
      </c>
      <c r="Y3856">
        <v>1610</v>
      </c>
      <c r="Z3856">
        <v>168.4433071638862</v>
      </c>
      <c r="AA3856"/>
      <c r="AB3856"/>
      <c r="AC3856">
        <v>156.06</v>
      </c>
      <c r="AD3856">
        <v>303</v>
      </c>
      <c r="AE3856">
        <v>292</v>
      </c>
      <c r="AF3856"/>
      <c r="AG3856">
        <v>2496.1473436631741</v>
      </c>
      <c r="AH3856">
        <v>464.56601660000001</v>
      </c>
      <c r="AI3856"/>
      <c r="AJ3856">
        <v>1718.431429710058</v>
      </c>
      <c r="AK3856">
        <v>200</v>
      </c>
      <c r="AL3856">
        <v>9920.9501953125</v>
      </c>
      <c r="AM3856">
        <v>7003.74169921875</v>
      </c>
      <c r="AN3856">
        <v>2917.20849609375</v>
      </c>
      <c r="AO3856" s="5" t="s">
        <v>1665</v>
      </c>
    </row>
    <row r="3857" spans="1:41" ht="15" x14ac:dyDescent="0.25">
      <c r="A3857">
        <v>2026</v>
      </c>
      <c r="B3857" s="5" t="s">
        <v>803</v>
      </c>
      <c r="C3857" s="5" t="s">
        <v>474</v>
      </c>
      <c r="D3857" s="5" t="s">
        <v>153</v>
      </c>
      <c r="E3857" s="5" t="s">
        <v>409</v>
      </c>
      <c r="F3857" s="5" t="s">
        <v>482</v>
      </c>
      <c r="G3857" s="5" t="s">
        <v>94</v>
      </c>
      <c r="H3857" s="5" t="s">
        <v>319</v>
      </c>
      <c r="I3857">
        <v>0</v>
      </c>
      <c r="J3857"/>
      <c r="K3857"/>
      <c r="L3857"/>
      <c r="M3857">
        <v>0</v>
      </c>
      <c r="N3857">
        <v>0</v>
      </c>
      <c r="O3857">
        <v>20</v>
      </c>
      <c r="P3857">
        <v>0</v>
      </c>
      <c r="Q3857">
        <v>0</v>
      </c>
      <c r="R3857"/>
      <c r="S3857"/>
      <c r="T3857"/>
      <c r="U3857"/>
      <c r="V3857">
        <v>0</v>
      </c>
      <c r="W3857"/>
      <c r="X3857">
        <v>45</v>
      </c>
      <c r="Y3857"/>
      <c r="Z3857"/>
      <c r="AA3857"/>
      <c r="AB3857"/>
      <c r="AC3857">
        <v>0</v>
      </c>
      <c r="AD3857"/>
      <c r="AE3857"/>
      <c r="AF3857"/>
      <c r="AG3857"/>
      <c r="AH3857">
        <v>10.042</v>
      </c>
      <c r="AI3857"/>
      <c r="AJ3857">
        <v>0</v>
      </c>
      <c r="AK3857"/>
      <c r="AL3857">
        <v>75.041999816894531</v>
      </c>
      <c r="AM3857">
        <v>0</v>
      </c>
      <c r="AN3857">
        <v>75.041999816894531</v>
      </c>
      <c r="AO3857" s="5" t="s">
        <v>1666</v>
      </c>
    </row>
    <row r="3858" spans="1:41" ht="15" x14ac:dyDescent="0.25">
      <c r="A3858">
        <v>2026</v>
      </c>
      <c r="B3858" s="5" t="s">
        <v>803</v>
      </c>
      <c r="C3858" s="5" t="s">
        <v>474</v>
      </c>
      <c r="D3858" s="5" t="s">
        <v>153</v>
      </c>
      <c r="E3858" s="5" t="s">
        <v>483</v>
      </c>
      <c r="F3858" s="5" t="s">
        <v>483</v>
      </c>
      <c r="G3858" s="5" t="s">
        <v>94</v>
      </c>
      <c r="H3858" s="5" t="s">
        <v>319</v>
      </c>
      <c r="I3858">
        <v>4890.2008375421301</v>
      </c>
      <c r="J3858">
        <v>12998.876135833571</v>
      </c>
      <c r="K3858">
        <v>997.89002400000004</v>
      </c>
      <c r="L3858">
        <v>1272.8900000000001</v>
      </c>
      <c r="M3858">
        <v>3920</v>
      </c>
      <c r="N3858">
        <v>6016.1139999999996</v>
      </c>
      <c r="O3858">
        <v>4462.9759999999997</v>
      </c>
      <c r="P3858">
        <v>3068.9</v>
      </c>
      <c r="Q3858">
        <v>1600.0990299527309</v>
      </c>
      <c r="R3858">
        <v>2803.114404423663</v>
      </c>
      <c r="S3858">
        <v>4822.837273461756</v>
      </c>
      <c r="T3858">
        <v>6000</v>
      </c>
      <c r="U3858">
        <v>710.15707571908717</v>
      </c>
      <c r="V3858">
        <v>6553</v>
      </c>
      <c r="W3858">
        <v>1925</v>
      </c>
      <c r="X3858">
        <v>5758.8235294117649</v>
      </c>
      <c r="Y3858">
        <v>26845</v>
      </c>
      <c r="Z3858">
        <v>4050.8419463291129</v>
      </c>
      <c r="AA3858">
        <v>36911.477217400658</v>
      </c>
      <c r="AB3858">
        <v>653</v>
      </c>
      <c r="AC3858">
        <v>3521.5346300000001</v>
      </c>
      <c r="AD3858">
        <v>8831.3804342399999</v>
      </c>
      <c r="AE3858">
        <v>5773</v>
      </c>
      <c r="AF3858">
        <v>6708.7769339887654</v>
      </c>
      <c r="AG3858">
        <v>42835.064407426689</v>
      </c>
      <c r="AH3858">
        <v>7668.5699639246814</v>
      </c>
      <c r="AI3858">
        <v>2729</v>
      </c>
      <c r="AJ3858">
        <v>14897.763148245749</v>
      </c>
      <c r="AK3858">
        <v>4524.8050400000002</v>
      </c>
      <c r="AL3858">
        <v>233751.078125</v>
      </c>
      <c r="AM3858">
        <v>181456.8125</v>
      </c>
      <c r="AN3858">
        <v>52294.28125</v>
      </c>
      <c r="AO3858" s="5" t="s">
        <v>1667</v>
      </c>
    </row>
    <row r="3859" spans="1:41" ht="15" x14ac:dyDescent="0.25">
      <c r="A3859">
        <v>2026</v>
      </c>
      <c r="B3859" s="5" t="s">
        <v>803</v>
      </c>
      <c r="C3859" s="5" t="s">
        <v>474</v>
      </c>
      <c r="D3859" s="5" t="s">
        <v>153</v>
      </c>
      <c r="E3859" s="5" t="s">
        <v>483</v>
      </c>
      <c r="F3859" s="5" t="s">
        <v>483</v>
      </c>
      <c r="G3859" s="5" t="s">
        <v>97</v>
      </c>
      <c r="H3859" s="5" t="s">
        <v>319</v>
      </c>
      <c r="I3859">
        <v>5675.2777145398159</v>
      </c>
      <c r="J3859">
        <v>15494.66035391361</v>
      </c>
      <c r="K3859">
        <v>1160.1781675144159</v>
      </c>
      <c r="L3859">
        <v>1544.039700368759</v>
      </c>
      <c r="M3859">
        <v>4684.7018254845416</v>
      </c>
      <c r="N3859">
        <v>7192.1097511005819</v>
      </c>
      <c r="O3859">
        <v>6192</v>
      </c>
      <c r="P3859">
        <v>3796.3367115000001</v>
      </c>
      <c r="Q3859">
        <v>1892.9171524340809</v>
      </c>
      <c r="R3859">
        <v>3278.304229723678</v>
      </c>
      <c r="S3859">
        <v>5568.8786573183716</v>
      </c>
      <c r="T3859">
        <v>6600.1171993319495</v>
      </c>
      <c r="U3859">
        <v>784.33949218006615</v>
      </c>
      <c r="V3859">
        <v>161</v>
      </c>
      <c r="W3859">
        <v>2320.9319796590989</v>
      </c>
      <c r="X3859">
        <v>7019.9737480874564</v>
      </c>
      <c r="Y3859">
        <v>31921.14605000001</v>
      </c>
      <c r="Z3859">
        <v>4855.3743670730064</v>
      </c>
      <c r="AA3859">
        <v>44912.340572279267</v>
      </c>
      <c r="AB3859">
        <v>653</v>
      </c>
      <c r="AC3859">
        <v>4259.5503799999997</v>
      </c>
      <c r="AD3859">
        <v>10585.369351459551</v>
      </c>
      <c r="AE3859">
        <v>6856.2460661861987</v>
      </c>
      <c r="AF3859">
        <v>8137.8736002300702</v>
      </c>
      <c r="AG3859">
        <v>53040.366551653322</v>
      </c>
      <c r="AH3859">
        <v>9393.868463197161</v>
      </c>
      <c r="AI3859">
        <v>3261.4076197702871</v>
      </c>
      <c r="AJ3859">
        <v>18160.290148115091</v>
      </c>
      <c r="AK3859">
        <v>5407.5608777687794</v>
      </c>
      <c r="AL3859">
        <v>274810.15625</v>
      </c>
      <c r="AM3859">
        <v>211962.171875</v>
      </c>
      <c r="AN3859">
        <v>62847.98828125</v>
      </c>
      <c r="AO3859" s="5" t="s">
        <v>1668</v>
      </c>
    </row>
    <row r="3860" spans="1:41" ht="15" x14ac:dyDescent="0.25">
      <c r="A3860">
        <v>2026</v>
      </c>
      <c r="B3860" s="5" t="s">
        <v>803</v>
      </c>
      <c r="C3860" s="5" t="s">
        <v>474</v>
      </c>
      <c r="D3860" s="5" t="s">
        <v>153</v>
      </c>
      <c r="E3860" s="5" t="s">
        <v>162</v>
      </c>
      <c r="F3860" s="5" t="s">
        <v>162</v>
      </c>
      <c r="G3860" s="5" t="s">
        <v>94</v>
      </c>
      <c r="H3860" s="5" t="s">
        <v>319</v>
      </c>
      <c r="I3860">
        <v>12800.58811037076</v>
      </c>
      <c r="J3860">
        <v>5705.2067360173533</v>
      </c>
      <c r="K3860">
        <v>1787.5490542041209</v>
      </c>
      <c r="L3860">
        <v>3066</v>
      </c>
      <c r="M3860">
        <v>8363.6040332700286</v>
      </c>
      <c r="N3860">
        <v>4955.1454196969698</v>
      </c>
      <c r="O3860">
        <v>2237</v>
      </c>
      <c r="P3860">
        <v>8648.5</v>
      </c>
      <c r="Q3860">
        <v>3194.1958863858958</v>
      </c>
      <c r="R3860">
        <v>5470</v>
      </c>
      <c r="S3860">
        <v>7370.4500975181727</v>
      </c>
      <c r="T3860">
        <v>6200</v>
      </c>
      <c r="U3860">
        <v>1400</v>
      </c>
      <c r="V3860">
        <v>5304</v>
      </c>
      <c r="W3860">
        <v>2870</v>
      </c>
      <c r="X3860">
        <v>8580.3921568627447</v>
      </c>
      <c r="Y3860">
        <v>33084</v>
      </c>
      <c r="Z3860">
        <v>2332.4810000000002</v>
      </c>
      <c r="AA3860">
        <v>45847.025546027762</v>
      </c>
      <c r="AB3860">
        <v>1390</v>
      </c>
      <c r="AC3860">
        <v>7697.3639999999996</v>
      </c>
      <c r="AD3860">
        <v>4848.3029999999999</v>
      </c>
      <c r="AE3860">
        <v>9843</v>
      </c>
      <c r="AF3860">
        <v>28990.13694</v>
      </c>
      <c r="AG3860">
        <v>70879.948092510778</v>
      </c>
      <c r="AH3860">
        <v>18447.260590488611</v>
      </c>
      <c r="AI3860">
        <v>3126</v>
      </c>
      <c r="AJ3860">
        <v>15715.857102531019</v>
      </c>
      <c r="AK3860">
        <v>3941.5492347826089</v>
      </c>
      <c r="AL3860">
        <v>334095.53125</v>
      </c>
      <c r="AM3860">
        <v>264933.4375</v>
      </c>
      <c r="AN3860">
        <v>69162.109375</v>
      </c>
      <c r="AO3860" s="5" t="s">
        <v>1669</v>
      </c>
    </row>
    <row r="3861" spans="1:41" ht="15" x14ac:dyDescent="0.25">
      <c r="A3861">
        <v>2026</v>
      </c>
      <c r="B3861" s="5" t="s">
        <v>803</v>
      </c>
      <c r="C3861" s="5" t="s">
        <v>474</v>
      </c>
      <c r="D3861" s="5" t="s">
        <v>153</v>
      </c>
      <c r="E3861" s="5" t="s">
        <v>162</v>
      </c>
      <c r="F3861" s="5" t="s">
        <v>162</v>
      </c>
      <c r="G3861" s="5" t="s">
        <v>97</v>
      </c>
      <c r="H3861" s="5" t="s">
        <v>319</v>
      </c>
      <c r="I3861">
        <v>16340.702563455259</v>
      </c>
      <c r="J3861">
        <v>6800.6064293326854</v>
      </c>
      <c r="K3861">
        <v>2494.453339357362</v>
      </c>
      <c r="L3861">
        <v>3719.1161226269469</v>
      </c>
      <c r="M3861">
        <v>9995.2810270605969</v>
      </c>
      <c r="N3861">
        <v>5923.749066444545</v>
      </c>
      <c r="O3861">
        <v>2940</v>
      </c>
      <c r="P3861">
        <v>10698.497197500001</v>
      </c>
      <c r="Q3861">
        <v>3778.7337335945149</v>
      </c>
      <c r="R3861">
        <v>6397.2858575765194</v>
      </c>
      <c r="S3861">
        <v>8510.5799585557052</v>
      </c>
      <c r="T3861">
        <v>6738.1949650083479</v>
      </c>
      <c r="U3861">
        <v>1546.242833587497</v>
      </c>
      <c r="V3861">
        <v>131</v>
      </c>
      <c r="W3861">
        <v>3460.2985878553841</v>
      </c>
      <c r="X3861">
        <v>10459.45016058247</v>
      </c>
      <c r="Y3861">
        <v>40146</v>
      </c>
      <c r="Z3861">
        <v>2795.7320006888008</v>
      </c>
      <c r="AA3861">
        <v>55784.741786993429</v>
      </c>
      <c r="AB3861">
        <v>1390</v>
      </c>
      <c r="AC3861">
        <v>9310.5175100000015</v>
      </c>
      <c r="AD3861">
        <v>5811.2181175904607</v>
      </c>
      <c r="AE3861">
        <v>11763.29615294941</v>
      </c>
      <c r="AF3861">
        <v>35165.585678642223</v>
      </c>
      <c r="AG3861">
        <v>87766.844289771048</v>
      </c>
      <c r="AH3861">
        <v>22487.10772399481</v>
      </c>
      <c r="AI3861">
        <v>3735.8593695133441</v>
      </c>
      <c r="AJ3861">
        <v>19157.542113420281</v>
      </c>
      <c r="AK3861">
        <v>4467.9871569488114</v>
      </c>
      <c r="AL3861">
        <v>399716.59375</v>
      </c>
      <c r="AM3861">
        <v>317226.1875</v>
      </c>
      <c r="AN3861">
        <v>82490.4296875</v>
      </c>
      <c r="AO3861" s="5" t="s">
        <v>1670</v>
      </c>
    </row>
    <row r="3862" spans="1:41" ht="15" x14ac:dyDescent="0.25">
      <c r="A3862">
        <v>2026</v>
      </c>
      <c r="B3862" s="5" t="s">
        <v>803</v>
      </c>
      <c r="C3862" s="5" t="s">
        <v>474</v>
      </c>
      <c r="D3862" s="5" t="s">
        <v>153</v>
      </c>
      <c r="E3862" s="5" t="s">
        <v>488</v>
      </c>
      <c r="F3862" s="5" t="s">
        <v>488</v>
      </c>
      <c r="G3862" s="5" t="s">
        <v>94</v>
      </c>
      <c r="H3862" s="5" t="s">
        <v>319</v>
      </c>
      <c r="I3862">
        <v>2817.6272473407271</v>
      </c>
      <c r="J3862">
        <v>5412.9669372222224</v>
      </c>
      <c r="K3862">
        <v>205.95790400000001</v>
      </c>
      <c r="L3862">
        <v>187.6</v>
      </c>
      <c r="M3862">
        <v>1020</v>
      </c>
      <c r="N3862">
        <v>1716.106</v>
      </c>
      <c r="O3862">
        <v>764.14400000000001</v>
      </c>
      <c r="P3862">
        <v>675.4</v>
      </c>
      <c r="Q3862">
        <v>795.3873174529416</v>
      </c>
      <c r="R3862">
        <v>751.15728641239946</v>
      </c>
      <c r="S3862">
        <v>2213.497186559599</v>
      </c>
      <c r="T3862">
        <v>2400</v>
      </c>
      <c r="U3862">
        <v>230</v>
      </c>
      <c r="V3862">
        <v>1829</v>
      </c>
      <c r="W3862">
        <v>582</v>
      </c>
      <c r="X3862">
        <v>1462.7450980392159</v>
      </c>
      <c r="Y3862">
        <v>12195</v>
      </c>
      <c r="Z3862">
        <v>1451.0847463291141</v>
      </c>
      <c r="AA3862">
        <v>11445.29748615772</v>
      </c>
      <c r="AB3862">
        <v>243</v>
      </c>
      <c r="AC3862">
        <v>1018.6123700000001</v>
      </c>
      <c r="AD3862">
        <v>3444.8896996799999</v>
      </c>
      <c r="AE3862">
        <v>1837</v>
      </c>
      <c r="AF3862">
        <v>1253.8726421563099</v>
      </c>
      <c r="AG3862">
        <v>13650.628564308739</v>
      </c>
      <c r="AH3862">
        <v>2448.0103749999998</v>
      </c>
      <c r="AI3862">
        <v>727</v>
      </c>
      <c r="AJ3862">
        <v>8073.7631482457464</v>
      </c>
      <c r="AK3862">
        <v>3115.5650000000001</v>
      </c>
      <c r="AL3862">
        <v>83967.3046875</v>
      </c>
      <c r="AM3862">
        <v>65340.50390625</v>
      </c>
      <c r="AN3862">
        <v>18626.80859375</v>
      </c>
      <c r="AO3862" s="5" t="s">
        <v>1671</v>
      </c>
    </row>
    <row r="3863" spans="1:41" ht="15" x14ac:dyDescent="0.25">
      <c r="A3863">
        <v>2026</v>
      </c>
      <c r="B3863" s="5" t="s">
        <v>803</v>
      </c>
      <c r="C3863" s="5" t="s">
        <v>474</v>
      </c>
      <c r="D3863" s="5" t="s">
        <v>153</v>
      </c>
      <c r="E3863" s="5" t="s">
        <v>488</v>
      </c>
      <c r="F3863" s="5" t="s">
        <v>488</v>
      </c>
      <c r="G3863" s="5" t="s">
        <v>97</v>
      </c>
      <c r="H3863" s="5" t="s">
        <v>319</v>
      </c>
      <c r="I3863">
        <v>3269.9714502421448</v>
      </c>
      <c r="J3863">
        <v>6452.2565891688882</v>
      </c>
      <c r="K3863">
        <v>239.45310395029051</v>
      </c>
      <c r="L3863">
        <v>227.5623563616488</v>
      </c>
      <c r="M3863">
        <v>1219</v>
      </c>
      <c r="N3863">
        <v>2051.5606413911401</v>
      </c>
      <c r="O3863">
        <v>1062</v>
      </c>
      <c r="P3863">
        <v>835.49343900000008</v>
      </c>
      <c r="Q3863">
        <v>940.94319654682988</v>
      </c>
      <c r="R3863">
        <v>878.49504299480759</v>
      </c>
      <c r="S3863">
        <v>2555.9015453610991</v>
      </c>
      <c r="T3863">
        <v>2684.2317647492282</v>
      </c>
      <c r="U3863">
        <v>254.02560837508889</v>
      </c>
      <c r="V3863">
        <v>45</v>
      </c>
      <c r="W3863">
        <v>701.7051491748548</v>
      </c>
      <c r="X3863">
        <v>1783.0781123844879</v>
      </c>
      <c r="Y3863">
        <v>14471.3935</v>
      </c>
      <c r="Z3863">
        <v>1739.282789880687</v>
      </c>
      <c r="AA3863">
        <v>13926.15894567999</v>
      </c>
      <c r="AB3863">
        <v>243</v>
      </c>
      <c r="AC3863">
        <v>1232.08521</v>
      </c>
      <c r="AD3863">
        <v>4129.074737259858</v>
      </c>
      <c r="AE3863">
        <v>2109.3383836183789</v>
      </c>
      <c r="AF3863">
        <v>1520.971284789427</v>
      </c>
      <c r="AG3863">
        <v>16902.842396237251</v>
      </c>
      <c r="AH3863">
        <v>2998.7712921018629</v>
      </c>
      <c r="AI3863">
        <v>868.83229738842022</v>
      </c>
      <c r="AJ3863">
        <v>9841.8722260708673</v>
      </c>
      <c r="AK3863">
        <v>3723.3885785597699</v>
      </c>
      <c r="AL3863">
        <v>98907.703125</v>
      </c>
      <c r="AM3863">
        <v>76699.2578125</v>
      </c>
      <c r="AN3863">
        <v>22208.4375</v>
      </c>
      <c r="AO3863" s="5" t="s">
        <v>1672</v>
      </c>
    </row>
    <row r="3864" spans="1:41" ht="15" x14ac:dyDescent="0.25">
      <c r="A3864">
        <v>2026</v>
      </c>
      <c r="B3864" s="5" t="s">
        <v>803</v>
      </c>
      <c r="C3864" s="5" t="s">
        <v>474</v>
      </c>
      <c r="D3864" s="5" t="s">
        <v>153</v>
      </c>
      <c r="E3864" s="5" t="s">
        <v>491</v>
      </c>
      <c r="F3864" s="5" t="s">
        <v>491</v>
      </c>
      <c r="G3864" s="5" t="s">
        <v>94</v>
      </c>
      <c r="H3864" s="5" t="s">
        <v>319</v>
      </c>
      <c r="I3864">
        <v>3296.5086624141495</v>
      </c>
      <c r="J3864">
        <v>9540.0686358335697</v>
      </c>
      <c r="K3864">
        <v>323.15790400000003</v>
      </c>
      <c r="L3864">
        <v>549.6</v>
      </c>
      <c r="M3864">
        <v>2120</v>
      </c>
      <c r="N3864">
        <v>2795.0860000000002</v>
      </c>
      <c r="O3864">
        <v>1889.2639999999999</v>
      </c>
      <c r="P3864">
        <v>919.4</v>
      </c>
      <c r="Q3864">
        <v>796.80912225245106</v>
      </c>
      <c r="R3864">
        <v>1363.1652064123994</v>
      </c>
      <c r="S3864">
        <v>3484.8402463377197</v>
      </c>
      <c r="T3864">
        <v>4600</v>
      </c>
      <c r="U3864">
        <v>261.15707571908717</v>
      </c>
      <c r="V3864">
        <v>2881</v>
      </c>
      <c r="W3864">
        <v>882</v>
      </c>
      <c r="X3864">
        <v>3325.4901960784318</v>
      </c>
      <c r="Y3864">
        <v>15585</v>
      </c>
      <c r="Z3864">
        <v>2531.0847463291138</v>
      </c>
      <c r="AA3864">
        <v>18884.560709737831</v>
      </c>
      <c r="AB3864">
        <v>387</v>
      </c>
      <c r="AC3864">
        <v>2079.8796300000004</v>
      </c>
      <c r="AD3864">
        <v>4766.27134776</v>
      </c>
      <c r="AE3864">
        <v>3686</v>
      </c>
      <c r="AF3864">
        <v>2163.5707088857444</v>
      </c>
      <c r="AG3864">
        <v>18171.186382250704</v>
      </c>
      <c r="AH3864">
        <v>3162.3603749999997</v>
      </c>
      <c r="AI3864">
        <v>1730</v>
      </c>
      <c r="AJ3864">
        <v>9561.7631482457473</v>
      </c>
      <c r="AK3864">
        <v>3715.5650000000001</v>
      </c>
      <c r="AL3864">
        <v>125451.78125</v>
      </c>
      <c r="AM3864">
        <v>95065.83984375</v>
      </c>
      <c r="AN3864">
        <v>30385.9482421875</v>
      </c>
      <c r="AO3864" s="5" t="s">
        <v>1673</v>
      </c>
    </row>
    <row r="3865" spans="1:41" ht="15" x14ac:dyDescent="0.25">
      <c r="A3865">
        <v>2026</v>
      </c>
      <c r="B3865" s="5" t="s">
        <v>803</v>
      </c>
      <c r="C3865" s="5" t="s">
        <v>474</v>
      </c>
      <c r="D3865" s="5" t="s">
        <v>153</v>
      </c>
      <c r="E3865" s="5" t="s">
        <v>491</v>
      </c>
      <c r="F3865" s="5" t="s">
        <v>491</v>
      </c>
      <c r="G3865" s="5" t="s">
        <v>97</v>
      </c>
      <c r="H3865" s="5" t="s">
        <v>319</v>
      </c>
      <c r="I3865">
        <v>3825.732882780665</v>
      </c>
      <c r="J3865">
        <v>11371.761813913614</v>
      </c>
      <c r="K3865">
        <v>375.7134913301021</v>
      </c>
      <c r="L3865">
        <v>666.67521885054475</v>
      </c>
      <c r="M3865">
        <v>2533.6018254845421</v>
      </c>
      <c r="N3865">
        <v>3341.4535156356278</v>
      </c>
      <c r="O3865">
        <v>2647</v>
      </c>
      <c r="P3865">
        <v>1137.3299790000001</v>
      </c>
      <c r="Q3865">
        <v>942.62519162464957</v>
      </c>
      <c r="R3865">
        <v>1594.2518275178095</v>
      </c>
      <c r="S3865">
        <v>4023.9077894627853</v>
      </c>
      <c r="T3865">
        <v>5125.4466619079903</v>
      </c>
      <c r="U3865">
        <v>288.43732626521864</v>
      </c>
      <c r="V3865">
        <v>71</v>
      </c>
      <c r="W3865">
        <v>1063.4088343165324</v>
      </c>
      <c r="X3865">
        <v>4053.7539927668786</v>
      </c>
      <c r="Y3865">
        <v>18521.189200000001</v>
      </c>
      <c r="Z3865">
        <v>3033.7801773166002</v>
      </c>
      <c r="AA3865">
        <v>22977.943070612142</v>
      </c>
      <c r="AB3865">
        <v>387</v>
      </c>
      <c r="AC3865">
        <v>2515.7645700000003</v>
      </c>
      <c r="AD3865">
        <v>5712.8942661907113</v>
      </c>
      <c r="AE3865">
        <v>4299.9430619030754</v>
      </c>
      <c r="AF3865">
        <v>2624.452285016434</v>
      </c>
      <c r="AG3865">
        <v>22500.407078316086</v>
      </c>
      <c r="AH3865">
        <v>3873.8379561934994</v>
      </c>
      <c r="AI3865">
        <v>2067.5101437165981</v>
      </c>
      <c r="AJ3865">
        <v>11655.735923023067</v>
      </c>
      <c r="AK3865">
        <v>4440.4441197331562</v>
      </c>
      <c r="AL3865">
        <v>147673.01953125</v>
      </c>
      <c r="AM3865">
        <v>111368.48828125</v>
      </c>
      <c r="AN3865">
        <v>36304.51953125</v>
      </c>
      <c r="AO3865" s="5" t="s">
        <v>1674</v>
      </c>
    </row>
    <row r="3866" spans="1:41" ht="15" x14ac:dyDescent="0.25">
      <c r="A3866">
        <v>2026</v>
      </c>
      <c r="B3866" s="5" t="s">
        <v>803</v>
      </c>
      <c r="C3866" s="5" t="s">
        <v>474</v>
      </c>
      <c r="D3866" s="5" t="s">
        <v>153</v>
      </c>
      <c r="E3866" s="5" t="s">
        <v>174</v>
      </c>
      <c r="F3866" s="5" t="s">
        <v>174</v>
      </c>
      <c r="G3866" s="5" t="s">
        <v>94</v>
      </c>
      <c r="H3866" s="5" t="s">
        <v>319</v>
      </c>
      <c r="I3866">
        <v>1264.259183964781</v>
      </c>
      <c r="J3866">
        <v>3173.0825</v>
      </c>
      <c r="K3866">
        <v>265.11811999999998</v>
      </c>
      <c r="L3866">
        <v>258</v>
      </c>
      <c r="M3866">
        <v>1300</v>
      </c>
      <c r="N3866">
        <v>1137.922</v>
      </c>
      <c r="O3866">
        <v>1439.2159999999999</v>
      </c>
      <c r="P3866">
        <v>1067</v>
      </c>
      <c r="Q3866">
        <v>699.53780462263808</v>
      </c>
      <c r="R3866">
        <v>831.33528250000006</v>
      </c>
      <c r="S3866">
        <v>1192.26555629926</v>
      </c>
      <c r="T3866">
        <v>800</v>
      </c>
      <c r="U3866">
        <v>120</v>
      </c>
      <c r="V3866">
        <v>1095</v>
      </c>
      <c r="W3866">
        <v>273</v>
      </c>
      <c r="X3866">
        <v>1097.0588235294119</v>
      </c>
      <c r="Y3866">
        <v>8380</v>
      </c>
      <c r="Z3866">
        <v>1023.14728</v>
      </c>
      <c r="AA3866">
        <v>7396.3244700000014</v>
      </c>
      <c r="AB3866">
        <v>87</v>
      </c>
      <c r="AC3866">
        <v>1251.655</v>
      </c>
      <c r="AD3866">
        <v>2866.848413520001</v>
      </c>
      <c r="AE3866">
        <v>1200</v>
      </c>
      <c r="AF3866">
        <v>2212.8323370479879</v>
      </c>
      <c r="AG3866">
        <v>8872.4125707939802</v>
      </c>
      <c r="AH3866">
        <v>1967</v>
      </c>
      <c r="AI3866">
        <v>635</v>
      </c>
      <c r="AJ3866">
        <v>4043</v>
      </c>
      <c r="AK3866">
        <v>496.24004000000002</v>
      </c>
      <c r="AL3866">
        <v>56444.25390625</v>
      </c>
      <c r="AM3866">
        <v>44025.5078125</v>
      </c>
      <c r="AN3866">
        <v>12418.7470703125</v>
      </c>
      <c r="AO3866" s="5" t="s">
        <v>1675</v>
      </c>
    </row>
    <row r="3867" spans="1:41" ht="15" x14ac:dyDescent="0.25">
      <c r="A3867">
        <v>2026</v>
      </c>
      <c r="B3867" s="5" t="s">
        <v>803</v>
      </c>
      <c r="C3867" s="5" t="s">
        <v>474</v>
      </c>
      <c r="D3867" s="5" t="s">
        <v>153</v>
      </c>
      <c r="E3867" s="5" t="s">
        <v>174</v>
      </c>
      <c r="F3867" s="5" t="s">
        <v>174</v>
      </c>
      <c r="G3867" s="5" t="s">
        <v>97</v>
      </c>
      <c r="H3867" s="5" t="s">
        <v>319</v>
      </c>
      <c r="I3867">
        <v>1467.224396404109</v>
      </c>
      <c r="J3867">
        <v>3782.314339999999</v>
      </c>
      <c r="K3867">
        <v>308.2346222918718</v>
      </c>
      <c r="L3867">
        <v>312.95889094512472</v>
      </c>
      <c r="M3867">
        <v>1553.6</v>
      </c>
      <c r="N3867">
        <v>1360.356521201539</v>
      </c>
      <c r="O3867">
        <v>1954</v>
      </c>
      <c r="P3867">
        <v>1319.9163450000001</v>
      </c>
      <c r="Q3867">
        <v>827.55322286858063</v>
      </c>
      <c r="R3867">
        <v>972.26498092168742</v>
      </c>
      <c r="S3867">
        <v>1376.696295947173</v>
      </c>
      <c r="T3867">
        <v>856.08214719368368</v>
      </c>
      <c r="U3867">
        <v>132.53510002178561</v>
      </c>
      <c r="V3867">
        <v>27</v>
      </c>
      <c r="W3867">
        <v>329.15035347892677</v>
      </c>
      <c r="X3867">
        <v>1337.3085842883661</v>
      </c>
      <c r="Y3867">
        <v>9959.4224500000018</v>
      </c>
      <c r="Z3867">
        <v>1226.3532230760741</v>
      </c>
      <c r="AA3867">
        <v>8999.538046749456</v>
      </c>
      <c r="AB3867">
        <v>87</v>
      </c>
      <c r="AC3867">
        <v>1513.9670900000001</v>
      </c>
      <c r="AD3867">
        <v>3436.2294272929939</v>
      </c>
      <c r="AE3867">
        <v>1434.1110823467741</v>
      </c>
      <c r="AF3867">
        <v>2684.207573837391</v>
      </c>
      <c r="AG3867">
        <v>10986.23339225838</v>
      </c>
      <c r="AH3867">
        <v>2409.541720820675</v>
      </c>
      <c r="AI3867">
        <v>758.88378107516758</v>
      </c>
      <c r="AJ3867">
        <v>4928.3944400388027</v>
      </c>
      <c r="AK3867">
        <v>593.05278405683862</v>
      </c>
      <c r="AL3867">
        <v>66934.1328125</v>
      </c>
      <c r="AM3867">
        <v>51934.3515625</v>
      </c>
      <c r="AN3867">
        <v>14999.779296875</v>
      </c>
      <c r="AO3867" s="5" t="s">
        <v>1676</v>
      </c>
    </row>
    <row r="3868" spans="1:41" ht="15" x14ac:dyDescent="0.25">
      <c r="A3868">
        <v>2026</v>
      </c>
      <c r="B3868" s="5" t="s">
        <v>803</v>
      </c>
      <c r="C3868" s="5" t="s">
        <v>474</v>
      </c>
      <c r="D3868" s="5" t="s">
        <v>153</v>
      </c>
      <c r="E3868" s="5" t="s">
        <v>177</v>
      </c>
      <c r="F3868" s="5" t="s">
        <v>177</v>
      </c>
      <c r="G3868" s="5" t="s">
        <v>94</v>
      </c>
      <c r="H3868" s="5" t="s">
        <v>319</v>
      </c>
      <c r="I3868">
        <v>5844.0679497910924</v>
      </c>
      <c r="J3868">
        <v>3111.9309469185559</v>
      </c>
      <c r="K3868">
        <v>150.875</v>
      </c>
      <c r="L3868">
        <v>328.79784000000001</v>
      </c>
      <c r="M3868">
        <v>2343.1145209553142</v>
      </c>
      <c r="N3868">
        <v>1460.2053896969701</v>
      </c>
      <c r="O3868">
        <v>1960</v>
      </c>
      <c r="P3868">
        <v>4473.8</v>
      </c>
      <c r="Q3868">
        <v>732.68756121449564</v>
      </c>
      <c r="R3868">
        <v>1970</v>
      </c>
      <c r="S3868">
        <v>2986.9570925130829</v>
      </c>
      <c r="T3868">
        <v>2400</v>
      </c>
      <c r="U3868">
        <v>250</v>
      </c>
      <c r="V3868">
        <v>2222</v>
      </c>
      <c r="W3868">
        <v>1935</v>
      </c>
      <c r="X3868">
        <v>2865.6862745098042</v>
      </c>
      <c r="Y3868">
        <v>17068</v>
      </c>
      <c r="Z3868">
        <v>941.16200000000003</v>
      </c>
      <c r="AA3868">
        <v>15301.4797741478</v>
      </c>
      <c r="AB3868">
        <v>784</v>
      </c>
      <c r="AC3868">
        <v>2123.8560000000002</v>
      </c>
      <c r="AD3868">
        <v>1789.7670000000001</v>
      </c>
      <c r="AE3868">
        <v>5805</v>
      </c>
      <c r="AF3868">
        <v>6891</v>
      </c>
      <c r="AG3868">
        <v>42331.217280882163</v>
      </c>
      <c r="AH3868">
        <v>3857.1857276909068</v>
      </c>
      <c r="AI3868">
        <v>1160</v>
      </c>
      <c r="AJ3868">
        <v>4370.6919158688788</v>
      </c>
      <c r="AK3868">
        <v>2248.5050000000001</v>
      </c>
      <c r="AL3868">
        <v>139706.96875</v>
      </c>
      <c r="AM3868">
        <v>115225.8984375</v>
      </c>
      <c r="AN3868">
        <v>24481.091796875</v>
      </c>
      <c r="AO3868" s="5" t="s">
        <v>1677</v>
      </c>
    </row>
    <row r="3869" spans="1:41" ht="15" x14ac:dyDescent="0.25">
      <c r="A3869">
        <v>2026</v>
      </c>
      <c r="B3869" s="5" t="s">
        <v>803</v>
      </c>
      <c r="C3869" s="5" t="s">
        <v>474</v>
      </c>
      <c r="D3869" s="5" t="s">
        <v>153</v>
      </c>
      <c r="E3869" s="5" t="s">
        <v>177</v>
      </c>
      <c r="F3869" s="5" t="s">
        <v>177</v>
      </c>
      <c r="G3869" s="5" t="s">
        <v>97</v>
      </c>
      <c r="H3869" s="5" t="s">
        <v>319</v>
      </c>
      <c r="I3869">
        <v>7730.412893349494</v>
      </c>
      <c r="J3869">
        <v>3709.421688726919</v>
      </c>
      <c r="K3869">
        <v>175.4119961256747</v>
      </c>
      <c r="L3869">
        <v>398.83801299051379</v>
      </c>
      <c r="M3869">
        <v>2800.2387514247221</v>
      </c>
      <c r="N3869">
        <v>1745.6380350919551</v>
      </c>
      <c r="O3869">
        <v>2575</v>
      </c>
      <c r="P3869">
        <v>5534.2471830000004</v>
      </c>
      <c r="Q3869">
        <v>866.76938491674832</v>
      </c>
      <c r="R3869">
        <v>2303.9585264032439</v>
      </c>
      <c r="S3869">
        <v>3449.0074326895601</v>
      </c>
      <c r="T3869">
        <v>2595.861994716332</v>
      </c>
      <c r="U3869">
        <v>276.1147917120532</v>
      </c>
      <c r="V3869">
        <v>55</v>
      </c>
      <c r="W3869">
        <v>2332.988769163821</v>
      </c>
      <c r="X3869">
        <v>3493.2555780830148</v>
      </c>
      <c r="Y3869">
        <v>20656</v>
      </c>
      <c r="Z3869">
        <v>1128.084953846258</v>
      </c>
      <c r="AA3869">
        <v>18618.200155706581</v>
      </c>
      <c r="AB3869">
        <v>784</v>
      </c>
      <c r="AC3869">
        <v>2568.9571799999999</v>
      </c>
      <c r="AD3869">
        <v>2145.2302829805658</v>
      </c>
      <c r="AE3869">
        <v>6937.5123608525146</v>
      </c>
      <c r="AF3869">
        <v>8358.9136337319924</v>
      </c>
      <c r="AG3869">
        <v>52416.479634530231</v>
      </c>
      <c r="AH3869">
        <v>4701.8878789386326</v>
      </c>
      <c r="AI3869">
        <v>1386.3073796018809</v>
      </c>
      <c r="AJ3869">
        <v>5327.8490569603582</v>
      </c>
      <c r="AK3869">
        <v>2504.3388247623029</v>
      </c>
      <c r="AL3869">
        <v>167575.9375</v>
      </c>
      <c r="AM3869">
        <v>138632.40625</v>
      </c>
      <c r="AN3869">
        <v>28943.52734375</v>
      </c>
      <c r="AO3869" s="5" t="s">
        <v>1678</v>
      </c>
    </row>
    <row r="3870" spans="1:41" ht="15" x14ac:dyDescent="0.25">
      <c r="A3870">
        <v>2026</v>
      </c>
      <c r="B3870" s="5" t="s">
        <v>803</v>
      </c>
      <c r="C3870" s="5" t="s">
        <v>474</v>
      </c>
      <c r="D3870" s="5" t="s">
        <v>153</v>
      </c>
      <c r="E3870" s="5" t="s">
        <v>183</v>
      </c>
      <c r="F3870" s="5" t="s">
        <v>184</v>
      </c>
      <c r="G3870" s="5" t="s">
        <v>94</v>
      </c>
      <c r="H3870" s="5" t="s">
        <v>319</v>
      </c>
      <c r="I3870">
        <v>17690.78894791289</v>
      </c>
      <c r="J3870">
        <v>18704.082871850918</v>
      </c>
      <c r="K3870">
        <v>2785.439078204121</v>
      </c>
      <c r="L3870">
        <v>4338.8900000000003</v>
      </c>
      <c r="M3870">
        <v>12283.60403327003</v>
      </c>
      <c r="N3870">
        <v>10971.259419696969</v>
      </c>
      <c r="O3870">
        <v>6699.9759999999997</v>
      </c>
      <c r="P3870">
        <v>11717.4</v>
      </c>
      <c r="Q3870">
        <v>4794.2949163386274</v>
      </c>
      <c r="R3870">
        <v>8273.1144044236626</v>
      </c>
      <c r="S3870">
        <v>12193.28737097993</v>
      </c>
      <c r="T3870">
        <v>12200</v>
      </c>
      <c r="U3870">
        <v>2110.1570757190871</v>
      </c>
      <c r="V3870">
        <v>11857</v>
      </c>
      <c r="W3870">
        <v>4795</v>
      </c>
      <c r="X3870">
        <v>14339.215686274511</v>
      </c>
      <c r="Y3870">
        <v>59929</v>
      </c>
      <c r="Z3870">
        <v>6383.3229463291136</v>
      </c>
      <c r="AA3870">
        <v>82758.502763428405</v>
      </c>
      <c r="AB3870">
        <v>2043</v>
      </c>
      <c r="AC3870">
        <v>11218.89863</v>
      </c>
      <c r="AD3870">
        <v>13679.68343424</v>
      </c>
      <c r="AE3870">
        <v>15616</v>
      </c>
      <c r="AF3870">
        <v>35698.913873988757</v>
      </c>
      <c r="AG3870">
        <v>113715.0124999375</v>
      </c>
      <c r="AH3870">
        <v>26115.830554413289</v>
      </c>
      <c r="AI3870">
        <v>5855</v>
      </c>
      <c r="AJ3870">
        <v>30613.62025077677</v>
      </c>
      <c r="AK3870">
        <v>8466.3542747826086</v>
      </c>
      <c r="AL3870">
        <v>567846.6875</v>
      </c>
      <c r="AM3870">
        <v>446390.25</v>
      </c>
      <c r="AN3870">
        <v>121456.3828125</v>
      </c>
      <c r="AO3870" s="5" t="s">
        <v>1679</v>
      </c>
    </row>
    <row r="3871" spans="1:41" ht="15" x14ac:dyDescent="0.25">
      <c r="A3871">
        <v>2026</v>
      </c>
      <c r="B3871" s="5" t="s">
        <v>803</v>
      </c>
      <c r="C3871" s="5" t="s">
        <v>474</v>
      </c>
      <c r="D3871" s="5" t="s">
        <v>153</v>
      </c>
      <c r="E3871" s="5" t="s">
        <v>183</v>
      </c>
      <c r="F3871" s="5" t="s">
        <v>184</v>
      </c>
      <c r="G3871" s="5" t="s">
        <v>97</v>
      </c>
      <c r="H3871" s="5" t="s">
        <v>319</v>
      </c>
      <c r="I3871">
        <v>22015.98027799507</v>
      </c>
      <c r="J3871">
        <v>22295.266783246301</v>
      </c>
      <c r="K3871">
        <v>3654.6315068717781</v>
      </c>
      <c r="L3871">
        <v>5263.1558229957054</v>
      </c>
      <c r="M3871">
        <v>14679.982852545139</v>
      </c>
      <c r="N3871">
        <v>13115.85881754513</v>
      </c>
      <c r="O3871">
        <v>9132</v>
      </c>
      <c r="P3871">
        <v>14494.833909000001</v>
      </c>
      <c r="Q3871">
        <v>5671.6508860285958</v>
      </c>
      <c r="R3871">
        <v>9675.5900873001974</v>
      </c>
      <c r="S3871">
        <v>14079.45861587408</v>
      </c>
      <c r="T3871">
        <v>13338.312164340299</v>
      </c>
      <c r="U3871">
        <v>2330.5823257675638</v>
      </c>
      <c r="V3871">
        <v>292</v>
      </c>
      <c r="W3871">
        <v>5781.2305675144826</v>
      </c>
      <c r="X3871">
        <v>17479.42390866992</v>
      </c>
      <c r="Y3871">
        <v>72067.14605000001</v>
      </c>
      <c r="Z3871">
        <v>7651.1063677618067</v>
      </c>
      <c r="AA3871">
        <v>100697.0823592727</v>
      </c>
      <c r="AB3871">
        <v>2043</v>
      </c>
      <c r="AC3871">
        <v>13570.06789</v>
      </c>
      <c r="AD3871">
        <v>16396.58746905001</v>
      </c>
      <c r="AE3871">
        <v>18619.542219135608</v>
      </c>
      <c r="AF3871">
        <v>43303.459278872288</v>
      </c>
      <c r="AG3871">
        <v>140807.21084142441</v>
      </c>
      <c r="AH3871">
        <v>31880.976187191969</v>
      </c>
      <c r="AI3871">
        <v>6997.2669892836311</v>
      </c>
      <c r="AJ3871">
        <v>37317.832261535368</v>
      </c>
      <c r="AK3871">
        <v>9875.5480347175908</v>
      </c>
      <c r="AL3871">
        <v>674526.75</v>
      </c>
      <c r="AM3871">
        <v>529188.375</v>
      </c>
      <c r="AN3871">
        <v>145338.421875</v>
      </c>
      <c r="AO3871" s="5" t="s">
        <v>1680</v>
      </c>
    </row>
    <row r="3872" spans="1:41" ht="15" x14ac:dyDescent="0.25">
      <c r="A3872">
        <v>2026</v>
      </c>
      <c r="B3872" s="5" t="s">
        <v>803</v>
      </c>
      <c r="C3872" s="5" t="s">
        <v>474</v>
      </c>
      <c r="D3872" s="5" t="s">
        <v>153</v>
      </c>
      <c r="E3872" s="5" t="s">
        <v>31</v>
      </c>
      <c r="F3872" s="5" t="s">
        <v>31</v>
      </c>
      <c r="G3872" s="5" t="s">
        <v>94</v>
      </c>
      <c r="H3872" s="5" t="s">
        <v>319</v>
      </c>
      <c r="I3872">
        <v>478.88141507342232</v>
      </c>
      <c r="J3872">
        <v>4127.1016986113473</v>
      </c>
      <c r="K3872">
        <v>117.2</v>
      </c>
      <c r="L3872">
        <v>362</v>
      </c>
      <c r="M3872">
        <v>1100</v>
      </c>
      <c r="N3872">
        <v>1078.98</v>
      </c>
      <c r="O3872">
        <v>1125.1199999999999</v>
      </c>
      <c r="P3872">
        <v>244</v>
      </c>
      <c r="Q3872">
        <v>1.4218047995094341</v>
      </c>
      <c r="R3872">
        <v>612.0079199999999</v>
      </c>
      <c r="S3872">
        <v>1271.343059778121</v>
      </c>
      <c r="T3872">
        <v>2200</v>
      </c>
      <c r="U3872">
        <v>31.157075719087199</v>
      </c>
      <c r="V3872">
        <v>1052</v>
      </c>
      <c r="W3872">
        <v>300</v>
      </c>
      <c r="X3872">
        <v>1862.7450980392159</v>
      </c>
      <c r="Y3872">
        <v>3390</v>
      </c>
      <c r="Z3872">
        <v>1080</v>
      </c>
      <c r="AA3872">
        <v>7439.2632235801111</v>
      </c>
      <c r="AB3872">
        <v>144</v>
      </c>
      <c r="AC3872">
        <v>1061.2672600000001</v>
      </c>
      <c r="AD3872">
        <v>1321.3816480800001</v>
      </c>
      <c r="AE3872">
        <v>1849</v>
      </c>
      <c r="AF3872">
        <v>909.69806672943423</v>
      </c>
      <c r="AG3872">
        <v>4520.5578179419635</v>
      </c>
      <c r="AH3872">
        <v>714.35</v>
      </c>
      <c r="AI3872">
        <v>1003</v>
      </c>
      <c r="AJ3872">
        <v>1488</v>
      </c>
      <c r="AK3872">
        <v>600</v>
      </c>
      <c r="AL3872">
        <v>41484.4765625</v>
      </c>
      <c r="AM3872">
        <v>29725.3359375</v>
      </c>
      <c r="AN3872">
        <v>11759.1396484375</v>
      </c>
      <c r="AO3872" s="5" t="s">
        <v>1681</v>
      </c>
    </row>
    <row r="3873" spans="1:41" ht="15" x14ac:dyDescent="0.25">
      <c r="A3873">
        <v>2026</v>
      </c>
      <c r="B3873" s="5" t="s">
        <v>803</v>
      </c>
      <c r="C3873" s="5" t="s">
        <v>474</v>
      </c>
      <c r="D3873" s="5" t="s">
        <v>153</v>
      </c>
      <c r="E3873" s="5" t="s">
        <v>31</v>
      </c>
      <c r="F3873" s="5" t="s">
        <v>31</v>
      </c>
      <c r="G3873" s="5" t="s">
        <v>97</v>
      </c>
      <c r="H3873" s="5" t="s">
        <v>319</v>
      </c>
      <c r="I3873">
        <v>555.76143253852013</v>
      </c>
      <c r="J3873">
        <v>4919.5052247447256</v>
      </c>
      <c r="K3873">
        <v>136.26038737981159</v>
      </c>
      <c r="L3873">
        <v>439.11286248889593</v>
      </c>
      <c r="M3873">
        <v>1314.6018254845419</v>
      </c>
      <c r="N3873">
        <v>1289.892874244488</v>
      </c>
      <c r="O3873">
        <v>1585</v>
      </c>
      <c r="P3873">
        <v>301.83654000000001</v>
      </c>
      <c r="Q3873">
        <v>1.68199507781966</v>
      </c>
      <c r="R3873">
        <v>715.7567845230019</v>
      </c>
      <c r="S3873">
        <v>1468.006244101686</v>
      </c>
      <c r="T3873">
        <v>2441.2148971587621</v>
      </c>
      <c r="U3873">
        <v>34.411717890129722</v>
      </c>
      <c r="V3873">
        <v>26</v>
      </c>
      <c r="W3873">
        <v>361.70368514167768</v>
      </c>
      <c r="X3873">
        <v>2270.6758803823909</v>
      </c>
      <c r="Y3873">
        <v>4049.795700000001</v>
      </c>
      <c r="Z3873">
        <v>1294.497387435913</v>
      </c>
      <c r="AA3873">
        <v>9051.7841249321518</v>
      </c>
      <c r="AB3873">
        <v>144</v>
      </c>
      <c r="AC3873">
        <v>1283.6793600000001</v>
      </c>
      <c r="AD3873">
        <v>1583.819528930853</v>
      </c>
      <c r="AE3873">
        <v>2190.6046782846961</v>
      </c>
      <c r="AF3873">
        <v>1103.4810002270069</v>
      </c>
      <c r="AG3873">
        <v>5597.564682078837</v>
      </c>
      <c r="AH3873">
        <v>875.06666409163643</v>
      </c>
      <c r="AI3873">
        <v>1198.677846328178</v>
      </c>
      <c r="AJ3873">
        <v>1813.863696952199</v>
      </c>
      <c r="AK3873">
        <v>717.05554117338659</v>
      </c>
      <c r="AL3873">
        <v>48765.31640625</v>
      </c>
      <c r="AM3873">
        <v>34669.23046875</v>
      </c>
      <c r="AN3873">
        <v>14096.08203125</v>
      </c>
      <c r="AO3873" s="5" t="s">
        <v>1682</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1230"/>
  <sheetViews>
    <sheetView zoomScale="70" zoomScaleNormal="70" workbookViewId="0"/>
  </sheetViews>
  <sheetFormatPr defaultRowHeight="15" x14ac:dyDescent="0.25"/>
  <cols>
    <col min="3" max="3" width="27.5703125" bestFit="1" customWidth="1"/>
    <col min="4" max="4" width="59.7109375" bestFit="1" customWidth="1"/>
    <col min="6" max="6" width="18" customWidth="1"/>
    <col min="7" max="7" width="19" customWidth="1"/>
    <col min="8" max="8" width="17.7109375" customWidth="1"/>
    <col min="9" max="9" width="12" customWidth="1"/>
    <col min="10" max="10" width="12.42578125" customWidth="1"/>
    <col min="11" max="11" width="29" customWidth="1"/>
    <col min="12" max="12" width="34.85546875" customWidth="1"/>
    <col min="13" max="13" width="33.28515625" customWidth="1"/>
    <col min="14" max="14" width="20" customWidth="1"/>
    <col min="16" max="16" width="16.85546875" customWidth="1"/>
  </cols>
  <sheetData>
    <row r="1" spans="1:15" x14ac:dyDescent="0.25">
      <c r="A1" t="s">
        <v>4008</v>
      </c>
      <c r="B1" t="s">
        <v>42</v>
      </c>
      <c r="C1" t="s">
        <v>4009</v>
      </c>
      <c r="D1" t="s">
        <v>4020</v>
      </c>
      <c r="E1" t="s">
        <v>49</v>
      </c>
      <c r="F1" t="s">
        <v>4059</v>
      </c>
      <c r="G1" t="s">
        <v>4545</v>
      </c>
      <c r="H1" t="s">
        <v>4004</v>
      </c>
      <c r="I1" t="s">
        <v>4068</v>
      </c>
      <c r="J1" t="s">
        <v>4069</v>
      </c>
      <c r="K1" t="s">
        <v>4061</v>
      </c>
      <c r="L1" t="s">
        <v>4062</v>
      </c>
      <c r="M1" t="s">
        <v>4514</v>
      </c>
      <c r="N1" t="s">
        <v>4546</v>
      </c>
      <c r="O1" t="s">
        <v>4547</v>
      </c>
    </row>
    <row r="2" spans="1:15" x14ac:dyDescent="0.25">
      <c r="A2" t="s">
        <v>50</v>
      </c>
      <c r="B2">
        <v>2016</v>
      </c>
      <c r="C2" t="s">
        <v>4010</v>
      </c>
      <c r="D2" t="s">
        <v>4021</v>
      </c>
      <c r="E2" t="s">
        <v>148</v>
      </c>
      <c r="F2">
        <v>0</v>
      </c>
      <c r="G2">
        <v>0</v>
      </c>
      <c r="I2">
        <v>0</v>
      </c>
      <c r="J2">
        <v>0</v>
      </c>
      <c r="K2">
        <v>0</v>
      </c>
      <c r="L2">
        <v>-1</v>
      </c>
      <c r="M2">
        <v>0</v>
      </c>
      <c r="O2">
        <v>70</v>
      </c>
    </row>
    <row r="3" spans="1:15" x14ac:dyDescent="0.25">
      <c r="A3" t="s">
        <v>50</v>
      </c>
      <c r="B3">
        <v>2016</v>
      </c>
      <c r="C3" t="s">
        <v>4010</v>
      </c>
      <c r="D3" t="s">
        <v>4022</v>
      </c>
      <c r="E3" t="s">
        <v>148</v>
      </c>
      <c r="F3">
        <v>129.94821166992187</v>
      </c>
      <c r="G3">
        <v>0</v>
      </c>
      <c r="H3">
        <v>33.048641204833984</v>
      </c>
      <c r="I3">
        <v>0</v>
      </c>
      <c r="J3">
        <v>0</v>
      </c>
      <c r="K3">
        <v>0</v>
      </c>
      <c r="L3">
        <v>0</v>
      </c>
      <c r="M3">
        <v>0.54361653777453967</v>
      </c>
      <c r="N3">
        <v>3.1046750545501709</v>
      </c>
      <c r="O3">
        <v>70</v>
      </c>
    </row>
    <row r="4" spans="1:15" x14ac:dyDescent="0.25">
      <c r="A4" t="s">
        <v>50</v>
      </c>
      <c r="B4">
        <v>2016</v>
      </c>
      <c r="C4" t="s">
        <v>4010</v>
      </c>
      <c r="D4" t="s">
        <v>4023</v>
      </c>
      <c r="E4" t="s">
        <v>148</v>
      </c>
      <c r="F4">
        <v>137.15223693847656</v>
      </c>
      <c r="G4">
        <v>1.6002349853515625</v>
      </c>
      <c r="H4">
        <v>8.6090211868286133</v>
      </c>
      <c r="I4">
        <v>0</v>
      </c>
      <c r="J4">
        <v>0</v>
      </c>
      <c r="K4">
        <v>0</v>
      </c>
      <c r="L4">
        <v>0</v>
      </c>
      <c r="M4">
        <v>8.1541875604503105</v>
      </c>
      <c r="N4">
        <v>3.8769052028656006</v>
      </c>
      <c r="O4">
        <v>45</v>
      </c>
    </row>
    <row r="5" spans="1:15" x14ac:dyDescent="0.25">
      <c r="A5" t="s">
        <v>50</v>
      </c>
      <c r="B5">
        <v>2016</v>
      </c>
      <c r="C5" t="s">
        <v>4011</v>
      </c>
      <c r="D5" t="s">
        <v>4024</v>
      </c>
      <c r="E5" t="s">
        <v>148</v>
      </c>
      <c r="F5">
        <v>0.372110515832901</v>
      </c>
      <c r="G5">
        <v>0</v>
      </c>
      <c r="H5">
        <v>20.937681198120117</v>
      </c>
      <c r="I5">
        <v>0</v>
      </c>
      <c r="J5">
        <v>0</v>
      </c>
      <c r="K5">
        <v>0</v>
      </c>
      <c r="L5">
        <v>-1</v>
      </c>
      <c r="M5">
        <v>0</v>
      </c>
      <c r="O5">
        <v>60</v>
      </c>
    </row>
    <row r="6" spans="1:15" x14ac:dyDescent="0.25">
      <c r="A6" t="s">
        <v>50</v>
      </c>
      <c r="B6">
        <v>2016</v>
      </c>
      <c r="C6" t="s">
        <v>4011</v>
      </c>
      <c r="D6" t="s">
        <v>4025</v>
      </c>
      <c r="E6" t="s">
        <v>148</v>
      </c>
      <c r="F6">
        <v>2914.3369140625</v>
      </c>
      <c r="G6">
        <v>627.22796630859375</v>
      </c>
      <c r="H6">
        <v>38.974094390869141</v>
      </c>
      <c r="I6">
        <v>0</v>
      </c>
      <c r="J6">
        <v>0</v>
      </c>
      <c r="K6">
        <v>0</v>
      </c>
      <c r="L6">
        <v>1</v>
      </c>
      <c r="M6">
        <v>4.4584690885421878</v>
      </c>
      <c r="O6">
        <v>60</v>
      </c>
    </row>
    <row r="7" spans="1:15" x14ac:dyDescent="0.25">
      <c r="A7" t="s">
        <v>50</v>
      </c>
      <c r="B7">
        <v>2016</v>
      </c>
      <c r="C7" t="s">
        <v>4011</v>
      </c>
      <c r="D7" t="s">
        <v>4026</v>
      </c>
      <c r="E7" t="s">
        <v>148</v>
      </c>
      <c r="F7">
        <v>6.7699298858642578</v>
      </c>
      <c r="G7">
        <v>0</v>
      </c>
      <c r="H7">
        <v>40.999885559082031</v>
      </c>
      <c r="I7">
        <v>0</v>
      </c>
      <c r="J7">
        <v>0</v>
      </c>
      <c r="K7">
        <v>0</v>
      </c>
      <c r="L7">
        <v>-1</v>
      </c>
      <c r="M7">
        <v>0</v>
      </c>
      <c r="O7">
        <v>60</v>
      </c>
    </row>
    <row r="8" spans="1:15" x14ac:dyDescent="0.25">
      <c r="A8" t="s">
        <v>50</v>
      </c>
      <c r="B8">
        <v>2016</v>
      </c>
      <c r="C8" t="s">
        <v>4064</v>
      </c>
      <c r="D8" t="s">
        <v>4065</v>
      </c>
      <c r="E8" t="s">
        <v>460</v>
      </c>
      <c r="F8">
        <v>27192</v>
      </c>
      <c r="G8">
        <v>2221.60009765625</v>
      </c>
      <c r="H8">
        <v>36.912605285644531</v>
      </c>
      <c r="I8">
        <v>1.6573136833272099E-2</v>
      </c>
      <c r="J8">
        <v>0.13221796821733889</v>
      </c>
      <c r="K8">
        <v>1.6573136833272099E-2</v>
      </c>
      <c r="L8">
        <v>0</v>
      </c>
      <c r="M8">
        <v>4593</v>
      </c>
      <c r="N8">
        <v>2.9151413440704346</v>
      </c>
      <c r="O8">
        <v>60</v>
      </c>
    </row>
    <row r="9" spans="1:15" x14ac:dyDescent="0.25">
      <c r="A9" t="s">
        <v>50</v>
      </c>
      <c r="B9">
        <v>2016</v>
      </c>
      <c r="C9" t="s">
        <v>4064</v>
      </c>
      <c r="D9" t="s">
        <v>4066</v>
      </c>
      <c r="E9" t="s">
        <v>460</v>
      </c>
      <c r="F9">
        <v>706</v>
      </c>
      <c r="G9">
        <v>0</v>
      </c>
      <c r="H9">
        <v>29.666666030883789</v>
      </c>
      <c r="I9">
        <v>0</v>
      </c>
      <c r="J9">
        <v>0</v>
      </c>
      <c r="K9">
        <v>0</v>
      </c>
      <c r="L9">
        <v>-1</v>
      </c>
      <c r="M9">
        <v>691</v>
      </c>
      <c r="O9">
        <v>60</v>
      </c>
    </row>
    <row r="10" spans="1:15" x14ac:dyDescent="0.25">
      <c r="A10" t="s">
        <v>50</v>
      </c>
      <c r="B10">
        <v>2016</v>
      </c>
      <c r="C10" t="s">
        <v>4064</v>
      </c>
      <c r="D10" t="s">
        <v>4005</v>
      </c>
      <c r="E10" t="s">
        <v>460</v>
      </c>
      <c r="F10">
        <v>21629</v>
      </c>
      <c r="G10">
        <v>5731.7998046875</v>
      </c>
      <c r="H10">
        <v>32.364830017089844</v>
      </c>
      <c r="I10">
        <v>1.46082337317397E-2</v>
      </c>
      <c r="J10">
        <v>4.4014418516410497E-2</v>
      </c>
      <c r="K10">
        <v>1.46082337317397E-2</v>
      </c>
      <c r="L10">
        <v>0</v>
      </c>
      <c r="M10">
        <v>4569</v>
      </c>
      <c r="N10">
        <v>2.9654715061187744</v>
      </c>
      <c r="O10">
        <v>45</v>
      </c>
    </row>
    <row r="11" spans="1:15" x14ac:dyDescent="0.25">
      <c r="A11" t="s">
        <v>50</v>
      </c>
      <c r="B11">
        <v>2016</v>
      </c>
      <c r="C11" t="s">
        <v>4012</v>
      </c>
      <c r="D11" t="s">
        <v>4027</v>
      </c>
      <c r="E11" t="s">
        <v>460</v>
      </c>
      <c r="F11">
        <v>879</v>
      </c>
      <c r="H11">
        <v>20.592718124389648</v>
      </c>
      <c r="I11">
        <v>0</v>
      </c>
      <c r="J11">
        <v>0</v>
      </c>
      <c r="K11">
        <v>0</v>
      </c>
      <c r="L11">
        <v>1</v>
      </c>
      <c r="M11">
        <v>0</v>
      </c>
    </row>
    <row r="12" spans="1:15" x14ac:dyDescent="0.25">
      <c r="A12" t="s">
        <v>50</v>
      </c>
      <c r="B12">
        <v>2016</v>
      </c>
      <c r="C12" t="s">
        <v>389</v>
      </c>
      <c r="D12" t="s">
        <v>4028</v>
      </c>
      <c r="E12" t="s">
        <v>460</v>
      </c>
      <c r="F12">
        <v>48</v>
      </c>
      <c r="G12">
        <v>0</v>
      </c>
      <c r="I12">
        <v>0</v>
      </c>
      <c r="J12">
        <v>0</v>
      </c>
      <c r="K12">
        <v>0</v>
      </c>
      <c r="L12">
        <v>1</v>
      </c>
      <c r="M12">
        <v>48</v>
      </c>
      <c r="O12">
        <v>45</v>
      </c>
    </row>
    <row r="13" spans="1:15" x14ac:dyDescent="0.25">
      <c r="A13" t="s">
        <v>50</v>
      </c>
      <c r="B13">
        <v>2016</v>
      </c>
      <c r="C13" t="s">
        <v>389</v>
      </c>
      <c r="D13" t="s">
        <v>4029</v>
      </c>
      <c r="E13" t="s">
        <v>460</v>
      </c>
      <c r="F13">
        <v>231</v>
      </c>
      <c r="G13">
        <v>0</v>
      </c>
      <c r="I13">
        <v>0</v>
      </c>
      <c r="J13">
        <v>0</v>
      </c>
      <c r="K13">
        <v>0</v>
      </c>
      <c r="L13">
        <v>1</v>
      </c>
      <c r="M13">
        <v>231</v>
      </c>
      <c r="O13">
        <v>40</v>
      </c>
    </row>
    <row r="14" spans="1:15" x14ac:dyDescent="0.25">
      <c r="A14" t="s">
        <v>50</v>
      </c>
      <c r="B14">
        <v>2016</v>
      </c>
      <c r="C14" t="s">
        <v>389</v>
      </c>
      <c r="D14" t="s">
        <v>4030</v>
      </c>
      <c r="E14" t="s">
        <v>460</v>
      </c>
      <c r="F14">
        <v>502</v>
      </c>
      <c r="G14">
        <v>55.900001525878906</v>
      </c>
      <c r="H14">
        <v>23.324138641357422</v>
      </c>
      <c r="I14">
        <v>0</v>
      </c>
      <c r="J14">
        <v>0</v>
      </c>
      <c r="K14">
        <v>0</v>
      </c>
      <c r="L14">
        <v>1</v>
      </c>
      <c r="M14">
        <v>212</v>
      </c>
      <c r="O14">
        <v>40</v>
      </c>
    </row>
    <row r="15" spans="1:15" x14ac:dyDescent="0.25">
      <c r="A15" t="s">
        <v>50</v>
      </c>
      <c r="B15">
        <v>2016</v>
      </c>
      <c r="C15" t="s">
        <v>389</v>
      </c>
      <c r="D15" t="s">
        <v>4031</v>
      </c>
      <c r="E15" t="s">
        <v>460</v>
      </c>
      <c r="F15">
        <v>86</v>
      </c>
      <c r="G15">
        <v>0</v>
      </c>
      <c r="I15">
        <v>0</v>
      </c>
      <c r="J15">
        <v>0</v>
      </c>
      <c r="K15">
        <v>0</v>
      </c>
      <c r="L15">
        <v>1</v>
      </c>
      <c r="M15">
        <v>86</v>
      </c>
      <c r="O15">
        <v>35</v>
      </c>
    </row>
    <row r="16" spans="1:15" x14ac:dyDescent="0.25">
      <c r="A16" t="s">
        <v>50</v>
      </c>
      <c r="B16">
        <v>2016</v>
      </c>
      <c r="C16" t="s">
        <v>389</v>
      </c>
      <c r="D16" t="s">
        <v>4032</v>
      </c>
      <c r="E16" t="s">
        <v>460</v>
      </c>
      <c r="F16">
        <v>6713.970703125</v>
      </c>
      <c r="G16">
        <v>2520.60009765625</v>
      </c>
      <c r="H16">
        <v>26.216667175292969</v>
      </c>
      <c r="I16">
        <v>0</v>
      </c>
      <c r="J16">
        <v>0</v>
      </c>
      <c r="K16">
        <v>0</v>
      </c>
      <c r="L16">
        <v>1</v>
      </c>
      <c r="M16">
        <v>0</v>
      </c>
      <c r="O16">
        <v>35</v>
      </c>
    </row>
    <row r="17" spans="1:15" x14ac:dyDescent="0.25">
      <c r="A17" t="s">
        <v>50</v>
      </c>
      <c r="B17">
        <v>2016</v>
      </c>
      <c r="C17" t="s">
        <v>4013</v>
      </c>
      <c r="D17" t="s">
        <v>4033</v>
      </c>
      <c r="E17" t="s">
        <v>460</v>
      </c>
      <c r="F17">
        <v>912</v>
      </c>
      <c r="G17">
        <v>65</v>
      </c>
      <c r="H17">
        <v>20.545970916748047</v>
      </c>
      <c r="I17">
        <v>4.7106325706594898E-2</v>
      </c>
      <c r="J17">
        <v>2.1534320323014802E-2</v>
      </c>
      <c r="K17">
        <v>4.7106325706594898E-2</v>
      </c>
      <c r="L17">
        <v>0</v>
      </c>
      <c r="M17">
        <v>31</v>
      </c>
      <c r="N17">
        <v>3.4495289325714111</v>
      </c>
      <c r="O17">
        <v>45</v>
      </c>
    </row>
    <row r="18" spans="1:15" x14ac:dyDescent="0.25">
      <c r="A18" t="s">
        <v>50</v>
      </c>
      <c r="B18">
        <v>2016</v>
      </c>
      <c r="C18" t="s">
        <v>4013</v>
      </c>
      <c r="D18" t="s">
        <v>4034</v>
      </c>
      <c r="E18" t="s">
        <v>460</v>
      </c>
      <c r="F18">
        <v>4878.9853515625</v>
      </c>
      <c r="G18">
        <v>1502.199951171875</v>
      </c>
      <c r="H18">
        <v>29.261507034301758</v>
      </c>
      <c r="I18">
        <v>1.3834400165186901E-2</v>
      </c>
      <c r="J18">
        <v>1.8377039025397501E-2</v>
      </c>
      <c r="K18">
        <v>1.3834400165186901E-2</v>
      </c>
      <c r="L18">
        <v>0</v>
      </c>
      <c r="M18">
        <v>0</v>
      </c>
      <c r="N18">
        <v>3.4003715515136719</v>
      </c>
      <c r="O18">
        <v>45</v>
      </c>
    </row>
    <row r="19" spans="1:15" x14ac:dyDescent="0.25">
      <c r="A19" t="s">
        <v>50</v>
      </c>
      <c r="B19">
        <v>2016</v>
      </c>
      <c r="C19" t="s">
        <v>4013</v>
      </c>
      <c r="D19" t="s">
        <v>4035</v>
      </c>
      <c r="E19" t="s">
        <v>460</v>
      </c>
      <c r="F19">
        <v>0</v>
      </c>
      <c r="G19">
        <v>0</v>
      </c>
      <c r="I19">
        <v>0</v>
      </c>
      <c r="J19">
        <v>0</v>
      </c>
      <c r="K19">
        <v>0</v>
      </c>
      <c r="L19">
        <v>1</v>
      </c>
      <c r="M19">
        <v>0</v>
      </c>
      <c r="O19">
        <v>45</v>
      </c>
    </row>
    <row r="20" spans="1:15" x14ac:dyDescent="0.25">
      <c r="A20" t="s">
        <v>50</v>
      </c>
      <c r="B20">
        <v>2016</v>
      </c>
      <c r="C20" t="s">
        <v>4014</v>
      </c>
      <c r="D20" t="s">
        <v>4036</v>
      </c>
      <c r="E20" t="s">
        <v>148</v>
      </c>
      <c r="F20">
        <v>326.56719970703125</v>
      </c>
      <c r="G20">
        <v>3.9462033659219742E-2</v>
      </c>
      <c r="H20">
        <v>26.227035522460938</v>
      </c>
      <c r="I20">
        <v>7.45279163640961E-2</v>
      </c>
      <c r="J20">
        <v>0.1210321601923908</v>
      </c>
      <c r="K20">
        <v>7.45279163640961E-2</v>
      </c>
      <c r="L20">
        <v>0</v>
      </c>
      <c r="M20">
        <v>29.632530039562649</v>
      </c>
      <c r="N20">
        <v>3.0480124950408936</v>
      </c>
      <c r="O20">
        <v>70</v>
      </c>
    </row>
    <row r="21" spans="1:15" x14ac:dyDescent="0.25">
      <c r="A21" t="s">
        <v>50</v>
      </c>
      <c r="B21">
        <v>2016</v>
      </c>
      <c r="C21" t="s">
        <v>4015</v>
      </c>
      <c r="D21" t="s">
        <v>4037</v>
      </c>
      <c r="E21" t="s">
        <v>148</v>
      </c>
      <c r="F21">
        <v>372.95999145507812</v>
      </c>
      <c r="G21">
        <v>44.214893341064453</v>
      </c>
      <c r="H21">
        <v>44.323173522949219</v>
      </c>
      <c r="I21">
        <v>0</v>
      </c>
      <c r="J21">
        <v>0</v>
      </c>
      <c r="K21">
        <v>0</v>
      </c>
      <c r="L21">
        <v>1</v>
      </c>
      <c r="M21">
        <v>0.47483920500649202</v>
      </c>
      <c r="O21">
        <v>60</v>
      </c>
    </row>
    <row r="22" spans="1:15" x14ac:dyDescent="0.25">
      <c r="A22" t="s">
        <v>50</v>
      </c>
      <c r="B22">
        <v>2016</v>
      </c>
      <c r="C22" t="s">
        <v>4016</v>
      </c>
      <c r="D22" t="s">
        <v>4038</v>
      </c>
      <c r="E22" t="s">
        <v>148</v>
      </c>
      <c r="F22">
        <v>0</v>
      </c>
      <c r="G22">
        <v>0</v>
      </c>
      <c r="I22">
        <v>0</v>
      </c>
      <c r="J22">
        <v>0</v>
      </c>
      <c r="K22">
        <v>0</v>
      </c>
      <c r="L22">
        <v>-1</v>
      </c>
      <c r="M22">
        <v>0</v>
      </c>
      <c r="O22">
        <v>70</v>
      </c>
    </row>
    <row r="23" spans="1:15" x14ac:dyDescent="0.25">
      <c r="A23" t="s">
        <v>50</v>
      </c>
      <c r="B23">
        <v>2016</v>
      </c>
      <c r="C23" t="s">
        <v>4016</v>
      </c>
      <c r="D23" t="s">
        <v>4039</v>
      </c>
      <c r="E23" t="s">
        <v>148</v>
      </c>
      <c r="F23">
        <v>0</v>
      </c>
      <c r="G23">
        <v>0</v>
      </c>
      <c r="I23">
        <v>0</v>
      </c>
      <c r="J23">
        <v>0</v>
      </c>
      <c r="K23">
        <v>0</v>
      </c>
      <c r="L23">
        <v>-1</v>
      </c>
      <c r="M23">
        <v>0</v>
      </c>
      <c r="O23">
        <v>70</v>
      </c>
    </row>
    <row r="24" spans="1:15" x14ac:dyDescent="0.25">
      <c r="A24" t="s">
        <v>50</v>
      </c>
      <c r="B24">
        <v>2016</v>
      </c>
      <c r="C24" t="s">
        <v>4016</v>
      </c>
      <c r="D24" t="s">
        <v>4040</v>
      </c>
      <c r="E24" t="s">
        <v>148</v>
      </c>
      <c r="F24">
        <v>0</v>
      </c>
      <c r="G24">
        <v>0</v>
      </c>
      <c r="I24">
        <v>0</v>
      </c>
      <c r="J24">
        <v>0</v>
      </c>
      <c r="K24">
        <v>0</v>
      </c>
      <c r="L24">
        <v>-1</v>
      </c>
      <c r="M24">
        <v>0</v>
      </c>
      <c r="O24">
        <v>70</v>
      </c>
    </row>
    <row r="25" spans="1:15" x14ac:dyDescent="0.25">
      <c r="A25" t="s">
        <v>50</v>
      </c>
      <c r="B25">
        <v>2016</v>
      </c>
      <c r="C25" t="s">
        <v>4016</v>
      </c>
      <c r="D25" t="s">
        <v>4041</v>
      </c>
      <c r="E25" t="s">
        <v>148</v>
      </c>
      <c r="F25">
        <v>0</v>
      </c>
      <c r="G25">
        <v>0</v>
      </c>
      <c r="I25">
        <v>0</v>
      </c>
      <c r="J25">
        <v>0</v>
      </c>
      <c r="K25">
        <v>0</v>
      </c>
      <c r="L25">
        <v>-1</v>
      </c>
      <c r="M25">
        <v>0</v>
      </c>
      <c r="O25">
        <v>45</v>
      </c>
    </row>
    <row r="26" spans="1:15" x14ac:dyDescent="0.25">
      <c r="A26" t="s">
        <v>50</v>
      </c>
      <c r="B26">
        <v>2016</v>
      </c>
      <c r="C26" t="s">
        <v>4016</v>
      </c>
      <c r="D26" t="s">
        <v>4042</v>
      </c>
      <c r="E26" t="s">
        <v>148</v>
      </c>
      <c r="F26">
        <v>0</v>
      </c>
      <c r="G26">
        <v>0</v>
      </c>
      <c r="I26">
        <v>0</v>
      </c>
      <c r="J26">
        <v>0</v>
      </c>
      <c r="K26">
        <v>0</v>
      </c>
      <c r="L26">
        <v>-1</v>
      </c>
      <c r="M26">
        <v>0</v>
      </c>
      <c r="O26">
        <v>70</v>
      </c>
    </row>
    <row r="27" spans="1:15" x14ac:dyDescent="0.25">
      <c r="A27" t="s">
        <v>50</v>
      </c>
      <c r="B27">
        <v>2016</v>
      </c>
      <c r="C27" t="s">
        <v>4016</v>
      </c>
      <c r="D27" t="s">
        <v>4043</v>
      </c>
      <c r="E27" t="s">
        <v>148</v>
      </c>
      <c r="F27">
        <v>0</v>
      </c>
      <c r="G27">
        <v>0</v>
      </c>
      <c r="I27">
        <v>0</v>
      </c>
      <c r="J27">
        <v>0</v>
      </c>
      <c r="K27">
        <v>0</v>
      </c>
      <c r="L27">
        <v>-1</v>
      </c>
      <c r="M27">
        <v>0</v>
      </c>
      <c r="O27">
        <v>70</v>
      </c>
    </row>
    <row r="28" spans="1:15" x14ac:dyDescent="0.25">
      <c r="A28" t="s">
        <v>50</v>
      </c>
      <c r="B28">
        <v>2016</v>
      </c>
      <c r="C28" t="s">
        <v>4016</v>
      </c>
      <c r="D28" t="s">
        <v>4044</v>
      </c>
      <c r="E28" t="s">
        <v>148</v>
      </c>
      <c r="F28">
        <v>0</v>
      </c>
      <c r="G28">
        <v>0</v>
      </c>
      <c r="I28">
        <v>0</v>
      </c>
      <c r="J28">
        <v>0</v>
      </c>
      <c r="K28">
        <v>0</v>
      </c>
      <c r="L28">
        <v>-1</v>
      </c>
      <c r="M28">
        <v>0</v>
      </c>
      <c r="O28">
        <v>70</v>
      </c>
    </row>
    <row r="29" spans="1:15" x14ac:dyDescent="0.25">
      <c r="A29" t="s">
        <v>50</v>
      </c>
      <c r="B29">
        <v>2016</v>
      </c>
      <c r="C29" t="s">
        <v>4016</v>
      </c>
      <c r="D29" t="s">
        <v>4045</v>
      </c>
      <c r="E29" t="s">
        <v>148</v>
      </c>
      <c r="F29">
        <v>28</v>
      </c>
      <c r="G29">
        <v>0</v>
      </c>
      <c r="H29">
        <v>14.333333015441895</v>
      </c>
      <c r="I29">
        <v>0</v>
      </c>
      <c r="J29">
        <v>0</v>
      </c>
      <c r="K29">
        <v>0</v>
      </c>
      <c r="L29">
        <v>0</v>
      </c>
      <c r="M29">
        <v>1</v>
      </c>
      <c r="N29">
        <v>3.9336979389190674</v>
      </c>
      <c r="O29">
        <v>45</v>
      </c>
    </row>
    <row r="30" spans="1:15" x14ac:dyDescent="0.25">
      <c r="A30" t="s">
        <v>50</v>
      </c>
      <c r="B30">
        <v>2016</v>
      </c>
      <c r="C30" t="s">
        <v>4016</v>
      </c>
      <c r="D30" t="s">
        <v>4046</v>
      </c>
      <c r="E30" t="s">
        <v>148</v>
      </c>
      <c r="F30">
        <v>0</v>
      </c>
      <c r="G30">
        <v>0</v>
      </c>
      <c r="I30">
        <v>0</v>
      </c>
      <c r="J30">
        <v>0</v>
      </c>
      <c r="K30">
        <v>0</v>
      </c>
      <c r="L30">
        <v>-1</v>
      </c>
      <c r="M30">
        <v>0</v>
      </c>
      <c r="O30">
        <v>70</v>
      </c>
    </row>
    <row r="31" spans="1:15" x14ac:dyDescent="0.25">
      <c r="A31" t="s">
        <v>50</v>
      </c>
      <c r="B31">
        <v>2016</v>
      </c>
      <c r="C31" t="s">
        <v>4017</v>
      </c>
      <c r="D31" t="s">
        <v>4047</v>
      </c>
      <c r="E31" t="s">
        <v>148</v>
      </c>
      <c r="F31">
        <v>0</v>
      </c>
      <c r="G31">
        <v>0</v>
      </c>
      <c r="I31">
        <v>0</v>
      </c>
      <c r="J31">
        <v>0</v>
      </c>
      <c r="K31">
        <v>0</v>
      </c>
      <c r="L31">
        <v>-1</v>
      </c>
      <c r="M31">
        <v>0</v>
      </c>
      <c r="O31">
        <v>60</v>
      </c>
    </row>
    <row r="32" spans="1:15" x14ac:dyDescent="0.25">
      <c r="A32" t="s">
        <v>50</v>
      </c>
      <c r="B32">
        <v>2016</v>
      </c>
      <c r="C32" t="s">
        <v>4017</v>
      </c>
      <c r="D32" t="s">
        <v>4048</v>
      </c>
      <c r="E32" t="s">
        <v>148</v>
      </c>
      <c r="F32">
        <v>385</v>
      </c>
      <c r="G32">
        <v>4.9000000953674316</v>
      </c>
      <c r="H32">
        <v>25.605808258056641</v>
      </c>
      <c r="I32">
        <v>0</v>
      </c>
      <c r="J32">
        <v>0</v>
      </c>
      <c r="K32">
        <v>0</v>
      </c>
      <c r="L32">
        <v>1</v>
      </c>
      <c r="M32">
        <v>144</v>
      </c>
      <c r="O32">
        <v>60</v>
      </c>
    </row>
    <row r="33" spans="1:15" x14ac:dyDescent="0.25">
      <c r="A33" t="s">
        <v>50</v>
      </c>
      <c r="B33">
        <v>2016</v>
      </c>
      <c r="C33" t="s">
        <v>4018</v>
      </c>
      <c r="D33" t="s">
        <v>4049</v>
      </c>
      <c r="E33" t="s">
        <v>460</v>
      </c>
      <c r="F33">
        <v>0</v>
      </c>
      <c r="G33">
        <v>0</v>
      </c>
      <c r="I33">
        <v>0</v>
      </c>
      <c r="J33">
        <v>0</v>
      </c>
      <c r="K33">
        <v>0</v>
      </c>
      <c r="L33">
        <v>0</v>
      </c>
      <c r="M33">
        <v>0</v>
      </c>
      <c r="N33">
        <v>4</v>
      </c>
      <c r="O33">
        <v>45</v>
      </c>
    </row>
    <row r="34" spans="1:15" x14ac:dyDescent="0.25">
      <c r="A34" t="s">
        <v>50</v>
      </c>
      <c r="B34">
        <v>2016</v>
      </c>
      <c r="C34" t="s">
        <v>4018</v>
      </c>
      <c r="D34" t="s">
        <v>4050</v>
      </c>
      <c r="E34" t="s">
        <v>460</v>
      </c>
      <c r="F34">
        <v>36.628570556640625</v>
      </c>
      <c r="G34">
        <v>2.7999999523162842</v>
      </c>
      <c r="H34">
        <v>18.209695816040039</v>
      </c>
      <c r="I34">
        <v>0.16700000000000001</v>
      </c>
      <c r="J34">
        <v>0.33300000000000002</v>
      </c>
      <c r="K34">
        <v>0.16700000000000001</v>
      </c>
      <c r="L34">
        <v>0</v>
      </c>
      <c r="M34">
        <v>0</v>
      </c>
      <c r="N34">
        <v>2.5550000667572021</v>
      </c>
      <c r="O34">
        <v>40</v>
      </c>
    </row>
    <row r="35" spans="1:15" x14ac:dyDescent="0.25">
      <c r="A35" t="s">
        <v>50</v>
      </c>
      <c r="B35">
        <v>2016</v>
      </c>
      <c r="C35" t="s">
        <v>4018</v>
      </c>
      <c r="D35" t="s">
        <v>4051</v>
      </c>
      <c r="E35" t="s">
        <v>460</v>
      </c>
      <c r="F35">
        <v>208</v>
      </c>
      <c r="G35">
        <v>38.799999237060547</v>
      </c>
      <c r="H35">
        <v>18.605770111083984</v>
      </c>
      <c r="I35">
        <v>0</v>
      </c>
      <c r="J35">
        <v>6.5000000000000002E-2</v>
      </c>
      <c r="K35">
        <v>0</v>
      </c>
      <c r="L35">
        <v>0</v>
      </c>
      <c r="M35">
        <v>0</v>
      </c>
      <c r="N35">
        <v>3.7219998836517334</v>
      </c>
      <c r="O35">
        <v>35</v>
      </c>
    </row>
    <row r="36" spans="1:15" x14ac:dyDescent="0.25">
      <c r="A36" t="s">
        <v>50</v>
      </c>
      <c r="B36">
        <v>2016</v>
      </c>
      <c r="C36" t="s">
        <v>4018</v>
      </c>
      <c r="D36" t="s">
        <v>4052</v>
      </c>
      <c r="E36" t="s">
        <v>460</v>
      </c>
      <c r="F36">
        <v>0</v>
      </c>
      <c r="G36">
        <v>0</v>
      </c>
      <c r="I36">
        <v>0</v>
      </c>
      <c r="J36">
        <v>0</v>
      </c>
      <c r="K36">
        <v>0</v>
      </c>
      <c r="L36">
        <v>0</v>
      </c>
      <c r="M36">
        <v>0</v>
      </c>
      <c r="N36">
        <v>3.7999999523162842</v>
      </c>
      <c r="O36">
        <v>35</v>
      </c>
    </row>
    <row r="37" spans="1:15" x14ac:dyDescent="0.25">
      <c r="A37" t="s">
        <v>50</v>
      </c>
      <c r="B37">
        <v>2016</v>
      </c>
      <c r="C37" t="s">
        <v>4018</v>
      </c>
      <c r="D37" t="s">
        <v>4053</v>
      </c>
      <c r="E37" t="s">
        <v>460</v>
      </c>
      <c r="F37">
        <v>0</v>
      </c>
      <c r="G37">
        <v>0</v>
      </c>
      <c r="I37">
        <v>0</v>
      </c>
      <c r="J37">
        <v>0</v>
      </c>
      <c r="K37">
        <v>0</v>
      </c>
      <c r="L37">
        <v>-1</v>
      </c>
      <c r="M37">
        <v>0</v>
      </c>
      <c r="O37">
        <v>40</v>
      </c>
    </row>
    <row r="38" spans="1:15" x14ac:dyDescent="0.25">
      <c r="A38" t="s">
        <v>50</v>
      </c>
      <c r="B38">
        <v>2016</v>
      </c>
      <c r="C38" t="s">
        <v>4018</v>
      </c>
      <c r="D38" t="s">
        <v>4054</v>
      </c>
      <c r="E38" t="s">
        <v>460</v>
      </c>
      <c r="F38">
        <v>32</v>
      </c>
      <c r="G38">
        <v>0</v>
      </c>
      <c r="I38">
        <v>0</v>
      </c>
      <c r="J38">
        <v>0</v>
      </c>
      <c r="K38">
        <v>0</v>
      </c>
      <c r="L38">
        <v>1</v>
      </c>
      <c r="M38">
        <v>32</v>
      </c>
      <c r="O38">
        <v>35</v>
      </c>
    </row>
    <row r="39" spans="1:15" x14ac:dyDescent="0.25">
      <c r="A39" t="s">
        <v>50</v>
      </c>
      <c r="B39">
        <v>2016</v>
      </c>
      <c r="C39" t="s">
        <v>4018</v>
      </c>
      <c r="D39" t="s">
        <v>4055</v>
      </c>
      <c r="E39" t="s">
        <v>460</v>
      </c>
      <c r="F39">
        <v>43</v>
      </c>
      <c r="G39">
        <v>0</v>
      </c>
      <c r="I39">
        <v>0</v>
      </c>
      <c r="J39">
        <v>0</v>
      </c>
      <c r="K39">
        <v>0</v>
      </c>
      <c r="L39">
        <v>1</v>
      </c>
      <c r="M39">
        <v>43</v>
      </c>
      <c r="O39">
        <v>35</v>
      </c>
    </row>
    <row r="40" spans="1:15" x14ac:dyDescent="0.25">
      <c r="A40" t="s">
        <v>50</v>
      </c>
      <c r="B40">
        <v>2016</v>
      </c>
      <c r="C40" t="s">
        <v>4018</v>
      </c>
      <c r="D40" t="s">
        <v>4056</v>
      </c>
      <c r="E40" t="s">
        <v>460</v>
      </c>
      <c r="F40">
        <v>0</v>
      </c>
      <c r="G40">
        <v>0</v>
      </c>
      <c r="I40">
        <v>0</v>
      </c>
      <c r="J40">
        <v>0</v>
      </c>
      <c r="K40">
        <v>0</v>
      </c>
      <c r="L40">
        <v>-1</v>
      </c>
      <c r="M40">
        <v>0</v>
      </c>
      <c r="O40">
        <v>35</v>
      </c>
    </row>
    <row r="41" spans="1:15" x14ac:dyDescent="0.25">
      <c r="A41" t="s">
        <v>50</v>
      </c>
      <c r="B41">
        <v>2016</v>
      </c>
      <c r="C41" t="s">
        <v>4018</v>
      </c>
      <c r="D41" t="s">
        <v>4057</v>
      </c>
      <c r="E41" t="s">
        <v>460</v>
      </c>
      <c r="F41">
        <v>1</v>
      </c>
      <c r="G41">
        <v>0</v>
      </c>
      <c r="H41">
        <v>5</v>
      </c>
      <c r="I41">
        <v>0</v>
      </c>
      <c r="J41">
        <v>0</v>
      </c>
      <c r="K41">
        <v>0</v>
      </c>
      <c r="L41">
        <v>0</v>
      </c>
      <c r="M41">
        <v>0</v>
      </c>
      <c r="N41">
        <v>4</v>
      </c>
      <c r="O41">
        <v>40</v>
      </c>
    </row>
    <row r="42" spans="1:15" x14ac:dyDescent="0.25">
      <c r="A42" t="s">
        <v>50</v>
      </c>
      <c r="B42">
        <v>2016</v>
      </c>
      <c r="C42" t="s">
        <v>4019</v>
      </c>
      <c r="D42" t="s">
        <v>4058</v>
      </c>
      <c r="E42" t="s">
        <v>460</v>
      </c>
      <c r="F42">
        <v>22</v>
      </c>
      <c r="G42">
        <v>9.8999996185302734</v>
      </c>
      <c r="H42">
        <v>31.681818008422852</v>
      </c>
      <c r="I42">
        <v>0</v>
      </c>
      <c r="J42">
        <v>0.13</v>
      </c>
      <c r="K42">
        <v>0</v>
      </c>
      <c r="L42">
        <v>0</v>
      </c>
      <c r="M42">
        <v>0</v>
      </c>
      <c r="N42">
        <v>3.5659999847412109</v>
      </c>
      <c r="O42">
        <v>40</v>
      </c>
    </row>
    <row r="43" spans="1:15" x14ac:dyDescent="0.25">
      <c r="A43" t="s">
        <v>51</v>
      </c>
      <c r="B43">
        <v>2016</v>
      </c>
      <c r="C43" t="s">
        <v>4010</v>
      </c>
      <c r="D43" t="s">
        <v>4021</v>
      </c>
      <c r="E43" t="s">
        <v>148</v>
      </c>
      <c r="F43">
        <v>1.3999999761581421</v>
      </c>
      <c r="G43">
        <v>0.98000001907348633</v>
      </c>
      <c r="H43">
        <v>70.999969482421875</v>
      </c>
      <c r="I43">
        <v>1</v>
      </c>
      <c r="J43">
        <v>0</v>
      </c>
      <c r="K43">
        <v>0</v>
      </c>
      <c r="L43">
        <v>0</v>
      </c>
      <c r="M43">
        <v>0</v>
      </c>
      <c r="N43">
        <v>1</v>
      </c>
      <c r="O43">
        <v>70</v>
      </c>
    </row>
    <row r="44" spans="1:15" x14ac:dyDescent="0.25">
      <c r="A44" t="s">
        <v>51</v>
      </c>
      <c r="B44">
        <v>2016</v>
      </c>
      <c r="C44" t="s">
        <v>4010</v>
      </c>
      <c r="D44" t="s">
        <v>4022</v>
      </c>
      <c r="E44" t="s">
        <v>148</v>
      </c>
      <c r="F44">
        <v>429</v>
      </c>
      <c r="G44">
        <v>6.0100002288818359</v>
      </c>
      <c r="H44">
        <v>31.233921051025391</v>
      </c>
      <c r="I44">
        <v>0</v>
      </c>
      <c r="J44">
        <v>0</v>
      </c>
      <c r="K44">
        <v>0</v>
      </c>
      <c r="L44">
        <v>0</v>
      </c>
      <c r="M44">
        <v>0</v>
      </c>
      <c r="N44">
        <v>3.4974000453948975</v>
      </c>
      <c r="O44">
        <v>70</v>
      </c>
    </row>
    <row r="45" spans="1:15" x14ac:dyDescent="0.25">
      <c r="A45" t="s">
        <v>51</v>
      </c>
      <c r="B45">
        <v>2016</v>
      </c>
      <c r="C45" t="s">
        <v>4010</v>
      </c>
      <c r="D45" t="s">
        <v>4023</v>
      </c>
      <c r="E45" t="s">
        <v>148</v>
      </c>
      <c r="F45">
        <v>564</v>
      </c>
      <c r="G45">
        <v>1.3799999952316284</v>
      </c>
      <c r="H45">
        <v>11.151390075683594</v>
      </c>
      <c r="I45">
        <v>0</v>
      </c>
      <c r="J45">
        <v>6.3849666437900001E-5</v>
      </c>
      <c r="K45">
        <v>0</v>
      </c>
      <c r="L45">
        <v>0</v>
      </c>
      <c r="M45">
        <v>0</v>
      </c>
      <c r="N45">
        <v>3.9039528369903564</v>
      </c>
      <c r="O45">
        <v>45</v>
      </c>
    </row>
    <row r="46" spans="1:15" x14ac:dyDescent="0.25">
      <c r="A46" t="s">
        <v>51</v>
      </c>
      <c r="B46">
        <v>2016</v>
      </c>
      <c r="C46" t="s">
        <v>4011</v>
      </c>
      <c r="D46" t="s">
        <v>4024</v>
      </c>
      <c r="E46" t="s">
        <v>148</v>
      </c>
      <c r="F46">
        <v>0</v>
      </c>
      <c r="G46">
        <v>0</v>
      </c>
      <c r="I46">
        <v>0</v>
      </c>
      <c r="J46">
        <v>0</v>
      </c>
      <c r="K46">
        <v>0</v>
      </c>
      <c r="L46">
        <v>0</v>
      </c>
      <c r="M46">
        <v>0</v>
      </c>
      <c r="O46">
        <v>60</v>
      </c>
    </row>
    <row r="47" spans="1:15" x14ac:dyDescent="0.25">
      <c r="A47" t="s">
        <v>51</v>
      </c>
      <c r="B47">
        <v>2016</v>
      </c>
      <c r="C47" t="s">
        <v>4011</v>
      </c>
      <c r="D47" t="s">
        <v>4025</v>
      </c>
      <c r="E47" t="s">
        <v>148</v>
      </c>
      <c r="F47">
        <v>2307</v>
      </c>
      <c r="G47">
        <v>440.67001342773437</v>
      </c>
      <c r="H47">
        <v>41.508338928222656</v>
      </c>
      <c r="I47">
        <v>0.51229999999999998</v>
      </c>
      <c r="J47">
        <v>0.1615</v>
      </c>
      <c r="K47">
        <v>4.6323727479761004E-3</v>
      </c>
      <c r="L47">
        <v>0</v>
      </c>
      <c r="M47">
        <v>0</v>
      </c>
      <c r="N47">
        <v>1.8596999645233154</v>
      </c>
      <c r="O47">
        <v>60</v>
      </c>
    </row>
    <row r="48" spans="1:15" x14ac:dyDescent="0.25">
      <c r="A48" t="s">
        <v>51</v>
      </c>
      <c r="B48">
        <v>2016</v>
      </c>
      <c r="C48" t="s">
        <v>4011</v>
      </c>
      <c r="D48" t="s">
        <v>4026</v>
      </c>
      <c r="E48" t="s">
        <v>148</v>
      </c>
      <c r="F48">
        <v>9</v>
      </c>
      <c r="G48">
        <v>3.8499999046325684</v>
      </c>
      <c r="H48">
        <v>53.781475067138672</v>
      </c>
      <c r="I48">
        <v>0</v>
      </c>
      <c r="J48">
        <v>0</v>
      </c>
      <c r="K48">
        <v>0</v>
      </c>
      <c r="L48">
        <v>0</v>
      </c>
      <c r="M48">
        <v>0</v>
      </c>
      <c r="N48">
        <v>4</v>
      </c>
      <c r="O48">
        <v>60</v>
      </c>
    </row>
    <row r="49" spans="1:15" x14ac:dyDescent="0.25">
      <c r="A49" t="s">
        <v>51</v>
      </c>
      <c r="B49">
        <v>2016</v>
      </c>
      <c r="C49" t="s">
        <v>4064</v>
      </c>
      <c r="D49" t="s">
        <v>4065</v>
      </c>
      <c r="E49" t="s">
        <v>460</v>
      </c>
      <c r="F49">
        <v>22290</v>
      </c>
      <c r="G49">
        <v>1246.800048828125</v>
      </c>
      <c r="H49">
        <v>35.570747375488281</v>
      </c>
      <c r="I49">
        <v>4.1905105213356003E-3</v>
      </c>
      <c r="J49">
        <v>1.7122516108683001E-3</v>
      </c>
      <c r="K49">
        <v>4.1900000000000001E-3</v>
      </c>
      <c r="L49">
        <v>0</v>
      </c>
      <c r="M49">
        <v>0</v>
      </c>
      <c r="N49">
        <v>3.9543099403381348</v>
      </c>
      <c r="O49">
        <v>60</v>
      </c>
    </row>
    <row r="50" spans="1:15" x14ac:dyDescent="0.25">
      <c r="A50" t="s">
        <v>51</v>
      </c>
      <c r="B50">
        <v>2016</v>
      </c>
      <c r="C50" t="s">
        <v>4064</v>
      </c>
      <c r="D50" t="s">
        <v>4066</v>
      </c>
      <c r="E50" t="s">
        <v>460</v>
      </c>
      <c r="F50">
        <v>0</v>
      </c>
      <c r="G50">
        <v>0</v>
      </c>
      <c r="I50">
        <v>3.4482758620689703E-2</v>
      </c>
      <c r="J50">
        <v>0</v>
      </c>
      <c r="K50">
        <v>0</v>
      </c>
      <c r="L50">
        <v>0</v>
      </c>
      <c r="M50">
        <v>0</v>
      </c>
      <c r="N50">
        <v>3.8965516090393066</v>
      </c>
      <c r="O50">
        <v>60</v>
      </c>
    </row>
    <row r="51" spans="1:15" x14ac:dyDescent="0.25">
      <c r="A51" t="s">
        <v>51</v>
      </c>
      <c r="B51">
        <v>2016</v>
      </c>
      <c r="C51" t="s">
        <v>4064</v>
      </c>
      <c r="D51" t="s">
        <v>4005</v>
      </c>
      <c r="E51" t="s">
        <v>460</v>
      </c>
      <c r="F51">
        <v>31757</v>
      </c>
      <c r="G51">
        <v>15370.2001953125</v>
      </c>
      <c r="H51">
        <v>40.838241577148438</v>
      </c>
      <c r="I51">
        <v>6.6197934649549595E-2</v>
      </c>
      <c r="J51">
        <v>6.3467152139112998E-2</v>
      </c>
      <c r="K51">
        <v>0.17499999999999999</v>
      </c>
      <c r="L51">
        <v>0</v>
      </c>
      <c r="M51">
        <v>0</v>
      </c>
      <c r="N51">
        <v>3.2297623157501221</v>
      </c>
      <c r="O51">
        <v>45</v>
      </c>
    </row>
    <row r="52" spans="1:15" x14ac:dyDescent="0.25">
      <c r="A52" t="s">
        <v>51</v>
      </c>
      <c r="B52">
        <v>2016</v>
      </c>
      <c r="C52" t="s">
        <v>4012</v>
      </c>
      <c r="D52" t="s">
        <v>4027</v>
      </c>
      <c r="E52" t="s">
        <v>460</v>
      </c>
      <c r="F52">
        <v>2759</v>
      </c>
      <c r="H52">
        <v>15.516491889953613</v>
      </c>
      <c r="I52">
        <v>8.7815587266739895E-2</v>
      </c>
      <c r="J52">
        <v>8.0497621661178201E-2</v>
      </c>
      <c r="K52">
        <v>0</v>
      </c>
      <c r="L52">
        <v>0</v>
      </c>
      <c r="M52">
        <v>0</v>
      </c>
      <c r="N52">
        <v>3.3512623310089111</v>
      </c>
    </row>
    <row r="53" spans="1:15" x14ac:dyDescent="0.25">
      <c r="A53" t="s">
        <v>51</v>
      </c>
      <c r="B53">
        <v>2016</v>
      </c>
      <c r="C53" t="s">
        <v>389</v>
      </c>
      <c r="D53" t="s">
        <v>4028</v>
      </c>
      <c r="E53" t="s">
        <v>460</v>
      </c>
      <c r="F53">
        <v>6</v>
      </c>
      <c r="G53">
        <v>0.40000000596046448</v>
      </c>
      <c r="H53">
        <v>21.666666030883789</v>
      </c>
      <c r="I53">
        <v>0</v>
      </c>
      <c r="J53">
        <v>0</v>
      </c>
      <c r="K53">
        <v>0</v>
      </c>
      <c r="L53">
        <v>0</v>
      </c>
      <c r="M53">
        <v>0</v>
      </c>
      <c r="N53">
        <v>3.5999999046325684</v>
      </c>
      <c r="O53">
        <v>45</v>
      </c>
    </row>
    <row r="54" spans="1:15" x14ac:dyDescent="0.25">
      <c r="A54" t="s">
        <v>51</v>
      </c>
      <c r="B54">
        <v>2016</v>
      </c>
      <c r="C54" t="s">
        <v>389</v>
      </c>
      <c r="D54" t="s">
        <v>4029</v>
      </c>
      <c r="E54" t="s">
        <v>460</v>
      </c>
      <c r="F54">
        <v>37</v>
      </c>
      <c r="G54">
        <v>0</v>
      </c>
      <c r="H54">
        <v>9.5945949554443359</v>
      </c>
      <c r="I54">
        <v>0</v>
      </c>
      <c r="J54">
        <v>2.2222222222222199E-2</v>
      </c>
      <c r="K54">
        <v>0.1111</v>
      </c>
      <c r="L54">
        <v>0</v>
      </c>
      <c r="M54">
        <v>0</v>
      </c>
      <c r="N54">
        <v>3.6222221851348877</v>
      </c>
      <c r="O54">
        <v>40</v>
      </c>
    </row>
    <row r="55" spans="1:15" x14ac:dyDescent="0.25">
      <c r="A55" t="s">
        <v>51</v>
      </c>
      <c r="B55">
        <v>2016</v>
      </c>
      <c r="C55" t="s">
        <v>389</v>
      </c>
      <c r="D55" t="s">
        <v>4030</v>
      </c>
      <c r="E55" t="s">
        <v>460</v>
      </c>
      <c r="F55">
        <v>573</v>
      </c>
      <c r="G55">
        <v>33.549999237060547</v>
      </c>
      <c r="H55">
        <v>17.749563217163086</v>
      </c>
      <c r="I55">
        <v>0.4454976303317536</v>
      </c>
      <c r="J55">
        <v>8.0568720379146905E-2</v>
      </c>
      <c r="K55">
        <v>0.11774999999999999</v>
      </c>
      <c r="L55">
        <v>0</v>
      </c>
      <c r="M55">
        <v>0</v>
      </c>
      <c r="N55">
        <v>2.1445498466491699</v>
      </c>
      <c r="O55">
        <v>40</v>
      </c>
    </row>
    <row r="56" spans="1:15" x14ac:dyDescent="0.25">
      <c r="A56" t="s">
        <v>51</v>
      </c>
      <c r="B56">
        <v>2016</v>
      </c>
      <c r="C56" t="s">
        <v>389</v>
      </c>
      <c r="D56" t="s">
        <v>4031</v>
      </c>
      <c r="E56" t="s">
        <v>460</v>
      </c>
      <c r="F56">
        <v>985</v>
      </c>
      <c r="G56">
        <v>209.19999694824219</v>
      </c>
      <c r="H56">
        <v>20.587818145751953</v>
      </c>
      <c r="I56">
        <v>0.35096153846153838</v>
      </c>
      <c r="J56">
        <v>6.25E-2</v>
      </c>
      <c r="K56">
        <v>0</v>
      </c>
      <c r="L56">
        <v>0</v>
      </c>
      <c r="M56">
        <v>0</v>
      </c>
      <c r="N56">
        <v>2.288461446762085</v>
      </c>
      <c r="O56">
        <v>35</v>
      </c>
    </row>
    <row r="57" spans="1:15" x14ac:dyDescent="0.25">
      <c r="A57" t="s">
        <v>51</v>
      </c>
      <c r="B57">
        <v>2016</v>
      </c>
      <c r="C57" t="s">
        <v>389</v>
      </c>
      <c r="D57" t="s">
        <v>4032</v>
      </c>
      <c r="E57" t="s">
        <v>460</v>
      </c>
      <c r="F57">
        <v>6482</v>
      </c>
      <c r="G57">
        <v>1754.199951171875</v>
      </c>
      <c r="H57">
        <v>23.840480804443359</v>
      </c>
      <c r="I57">
        <v>0.1405405405405406</v>
      </c>
      <c r="J57">
        <v>7.9279279279279302E-2</v>
      </c>
      <c r="K57">
        <v>0.1336</v>
      </c>
      <c r="L57">
        <v>0</v>
      </c>
      <c r="M57">
        <v>0</v>
      </c>
      <c r="N57">
        <v>2.7153153419494629</v>
      </c>
      <c r="O57">
        <v>35</v>
      </c>
    </row>
    <row r="58" spans="1:15" x14ac:dyDescent="0.25">
      <c r="A58" t="s">
        <v>51</v>
      </c>
      <c r="B58">
        <v>2016</v>
      </c>
      <c r="C58" t="s">
        <v>4013</v>
      </c>
      <c r="D58" t="s">
        <v>4033</v>
      </c>
      <c r="E58" t="s">
        <v>460</v>
      </c>
      <c r="F58">
        <v>2759</v>
      </c>
      <c r="G58">
        <v>105.40000152587891</v>
      </c>
      <c r="H58">
        <v>15.516491889953613</v>
      </c>
      <c r="I58">
        <v>0</v>
      </c>
      <c r="J58">
        <v>4.9762166117819202E-2</v>
      </c>
      <c r="K58">
        <v>7.3000000000000001E-3</v>
      </c>
      <c r="L58">
        <v>0</v>
      </c>
      <c r="M58">
        <v>0</v>
      </c>
      <c r="N58">
        <v>3.5170142650604248</v>
      </c>
      <c r="O58">
        <v>45</v>
      </c>
    </row>
    <row r="59" spans="1:15" x14ac:dyDescent="0.25">
      <c r="A59" t="s">
        <v>51</v>
      </c>
      <c r="B59">
        <v>2016</v>
      </c>
      <c r="C59" t="s">
        <v>4013</v>
      </c>
      <c r="D59" t="s">
        <v>4034</v>
      </c>
      <c r="E59" t="s">
        <v>460</v>
      </c>
      <c r="F59">
        <v>4152</v>
      </c>
      <c r="G59">
        <v>484.39999389648437</v>
      </c>
      <c r="H59">
        <v>24.100673675537109</v>
      </c>
      <c r="I59">
        <v>2.46079613992762E-2</v>
      </c>
      <c r="J59">
        <v>0.32738238841978279</v>
      </c>
      <c r="K59">
        <v>2.4799999999999999E-2</v>
      </c>
      <c r="L59">
        <v>0</v>
      </c>
      <c r="M59">
        <v>0</v>
      </c>
      <c r="N59">
        <v>2.7293124198913574</v>
      </c>
      <c r="O59">
        <v>45</v>
      </c>
    </row>
    <row r="60" spans="1:15" x14ac:dyDescent="0.25">
      <c r="A60" t="s">
        <v>51</v>
      </c>
      <c r="B60">
        <v>2016</v>
      </c>
      <c r="C60" t="s">
        <v>4013</v>
      </c>
      <c r="D60" t="s">
        <v>4035</v>
      </c>
      <c r="E60" t="s">
        <v>460</v>
      </c>
      <c r="F60">
        <v>41</v>
      </c>
      <c r="G60">
        <v>3</v>
      </c>
      <c r="H60">
        <v>16.682926177978516</v>
      </c>
      <c r="I60">
        <v>0</v>
      </c>
      <c r="J60">
        <v>0.14634146341463411</v>
      </c>
      <c r="K60">
        <v>0</v>
      </c>
      <c r="L60">
        <v>0</v>
      </c>
      <c r="M60">
        <v>0</v>
      </c>
      <c r="N60">
        <v>3.3170731067657471</v>
      </c>
      <c r="O60">
        <v>45</v>
      </c>
    </row>
    <row r="61" spans="1:15" x14ac:dyDescent="0.25">
      <c r="A61" t="s">
        <v>51</v>
      </c>
      <c r="B61">
        <v>2016</v>
      </c>
      <c r="C61" t="s">
        <v>4014</v>
      </c>
      <c r="D61" t="s">
        <v>4036</v>
      </c>
      <c r="E61" t="s">
        <v>148</v>
      </c>
      <c r="F61">
        <v>901</v>
      </c>
      <c r="G61">
        <v>0</v>
      </c>
      <c r="H61">
        <v>18.357637405395508</v>
      </c>
      <c r="I61">
        <v>0</v>
      </c>
      <c r="J61">
        <v>0</v>
      </c>
      <c r="K61">
        <v>0</v>
      </c>
      <c r="L61">
        <v>0</v>
      </c>
      <c r="M61">
        <v>0</v>
      </c>
      <c r="N61">
        <v>3.8745691776275635</v>
      </c>
      <c r="O61">
        <v>70</v>
      </c>
    </row>
    <row r="62" spans="1:15" x14ac:dyDescent="0.25">
      <c r="A62" t="s">
        <v>51</v>
      </c>
      <c r="B62">
        <v>2016</v>
      </c>
      <c r="C62" t="s">
        <v>4015</v>
      </c>
      <c r="D62" t="s">
        <v>4037</v>
      </c>
      <c r="E62" t="s">
        <v>148</v>
      </c>
      <c r="F62">
        <v>1049</v>
      </c>
      <c r="G62">
        <v>174.02999877929687</v>
      </c>
      <c r="H62">
        <v>43.358119964599609</v>
      </c>
      <c r="I62">
        <v>0.59060000000000001</v>
      </c>
      <c r="J62">
        <v>0.17469999999999999</v>
      </c>
      <c r="K62">
        <v>0</v>
      </c>
      <c r="L62">
        <v>0</v>
      </c>
      <c r="M62">
        <v>0</v>
      </c>
      <c r="N62">
        <v>1.6581000089645386</v>
      </c>
      <c r="O62">
        <v>60</v>
      </c>
    </row>
    <row r="63" spans="1:15" x14ac:dyDescent="0.25">
      <c r="A63" t="s">
        <v>51</v>
      </c>
      <c r="B63">
        <v>2016</v>
      </c>
      <c r="C63" t="s">
        <v>4016</v>
      </c>
      <c r="D63" t="s">
        <v>4038</v>
      </c>
      <c r="E63" t="s">
        <v>148</v>
      </c>
      <c r="F63">
        <v>0</v>
      </c>
      <c r="G63">
        <v>0</v>
      </c>
      <c r="I63">
        <v>0</v>
      </c>
      <c r="J63">
        <v>0</v>
      </c>
      <c r="K63">
        <v>0</v>
      </c>
      <c r="L63">
        <v>0</v>
      </c>
      <c r="M63">
        <v>0</v>
      </c>
      <c r="O63">
        <v>70</v>
      </c>
    </row>
    <row r="64" spans="1:15" x14ac:dyDescent="0.25">
      <c r="A64" t="s">
        <v>51</v>
      </c>
      <c r="B64">
        <v>2016</v>
      </c>
      <c r="C64" t="s">
        <v>4016</v>
      </c>
      <c r="D64" t="s">
        <v>4039</v>
      </c>
      <c r="E64" t="s">
        <v>148</v>
      </c>
      <c r="F64">
        <v>0</v>
      </c>
      <c r="G64">
        <v>0</v>
      </c>
      <c r="I64">
        <v>0</v>
      </c>
      <c r="J64">
        <v>0</v>
      </c>
      <c r="K64">
        <v>0</v>
      </c>
      <c r="L64">
        <v>0</v>
      </c>
      <c r="M64">
        <v>0</v>
      </c>
      <c r="O64">
        <v>70</v>
      </c>
    </row>
    <row r="65" spans="1:15" x14ac:dyDescent="0.25">
      <c r="A65" t="s">
        <v>51</v>
      </c>
      <c r="B65">
        <v>2016</v>
      </c>
      <c r="C65" t="s">
        <v>4016</v>
      </c>
      <c r="D65" t="s">
        <v>4040</v>
      </c>
      <c r="E65" t="s">
        <v>148</v>
      </c>
      <c r="F65">
        <v>0</v>
      </c>
      <c r="G65">
        <v>0</v>
      </c>
      <c r="I65">
        <v>0</v>
      </c>
      <c r="J65">
        <v>0</v>
      </c>
      <c r="K65">
        <v>0</v>
      </c>
      <c r="L65">
        <v>0</v>
      </c>
      <c r="M65">
        <v>0</v>
      </c>
      <c r="O65">
        <v>70</v>
      </c>
    </row>
    <row r="66" spans="1:15" x14ac:dyDescent="0.25">
      <c r="A66" t="s">
        <v>51</v>
      </c>
      <c r="B66">
        <v>2016</v>
      </c>
      <c r="C66" t="s">
        <v>4016</v>
      </c>
      <c r="D66" t="s">
        <v>4041</v>
      </c>
      <c r="E66" t="s">
        <v>148</v>
      </c>
      <c r="F66">
        <v>0</v>
      </c>
      <c r="G66">
        <v>0</v>
      </c>
      <c r="I66">
        <v>0</v>
      </c>
      <c r="J66">
        <v>0</v>
      </c>
      <c r="K66">
        <v>0</v>
      </c>
      <c r="L66">
        <v>0</v>
      </c>
      <c r="M66">
        <v>0</v>
      </c>
      <c r="O66">
        <v>45</v>
      </c>
    </row>
    <row r="67" spans="1:15" x14ac:dyDescent="0.25">
      <c r="A67" t="s">
        <v>51</v>
      </c>
      <c r="B67">
        <v>2016</v>
      </c>
      <c r="C67" t="s">
        <v>4016</v>
      </c>
      <c r="D67" t="s">
        <v>4042</v>
      </c>
      <c r="E67" t="s">
        <v>148</v>
      </c>
      <c r="F67">
        <v>36</v>
      </c>
      <c r="G67">
        <v>0</v>
      </c>
      <c r="H67">
        <v>51.868179321289063</v>
      </c>
      <c r="I67">
        <v>0</v>
      </c>
      <c r="J67">
        <v>0</v>
      </c>
      <c r="K67">
        <v>1</v>
      </c>
      <c r="L67">
        <v>0</v>
      </c>
      <c r="M67">
        <v>0</v>
      </c>
      <c r="N67">
        <v>3</v>
      </c>
      <c r="O67">
        <v>70</v>
      </c>
    </row>
    <row r="68" spans="1:15" x14ac:dyDescent="0.25">
      <c r="A68" t="s">
        <v>51</v>
      </c>
      <c r="B68">
        <v>2016</v>
      </c>
      <c r="C68" t="s">
        <v>4016</v>
      </c>
      <c r="D68" t="s">
        <v>4043</v>
      </c>
      <c r="E68" t="s">
        <v>148</v>
      </c>
      <c r="F68">
        <v>25.100000381469727</v>
      </c>
      <c r="G68">
        <v>0</v>
      </c>
      <c r="H68">
        <v>39.764968872070313</v>
      </c>
      <c r="I68">
        <v>0</v>
      </c>
      <c r="J68">
        <v>0</v>
      </c>
      <c r="K68">
        <v>0</v>
      </c>
      <c r="L68">
        <v>0</v>
      </c>
      <c r="M68">
        <v>0</v>
      </c>
      <c r="N68">
        <v>3</v>
      </c>
      <c r="O68">
        <v>70</v>
      </c>
    </row>
    <row r="69" spans="1:15" x14ac:dyDescent="0.25">
      <c r="A69" t="s">
        <v>51</v>
      </c>
      <c r="B69">
        <v>2016</v>
      </c>
      <c r="C69" t="s">
        <v>4016</v>
      </c>
      <c r="D69" t="s">
        <v>4044</v>
      </c>
      <c r="E69" t="s">
        <v>148</v>
      </c>
      <c r="F69">
        <v>11.399999618530273</v>
      </c>
      <c r="G69">
        <v>0</v>
      </c>
      <c r="H69">
        <v>50.166767120361328</v>
      </c>
      <c r="I69">
        <v>0</v>
      </c>
      <c r="J69">
        <v>0</v>
      </c>
      <c r="K69">
        <v>4.2586707100789999E-4</v>
      </c>
      <c r="L69">
        <v>0</v>
      </c>
      <c r="M69">
        <v>0</v>
      </c>
      <c r="N69">
        <v>3.2216198444366455</v>
      </c>
      <c r="O69">
        <v>70</v>
      </c>
    </row>
    <row r="70" spans="1:15" x14ac:dyDescent="0.25">
      <c r="A70" t="s">
        <v>51</v>
      </c>
      <c r="B70">
        <v>2016</v>
      </c>
      <c r="C70" t="s">
        <v>4016</v>
      </c>
      <c r="D70" t="s">
        <v>4045</v>
      </c>
      <c r="E70" t="s">
        <v>148</v>
      </c>
      <c r="F70">
        <v>21</v>
      </c>
      <c r="G70">
        <v>3.9999999105930328E-2</v>
      </c>
      <c r="H70">
        <v>12.244165420532227</v>
      </c>
      <c r="I70">
        <v>0</v>
      </c>
      <c r="J70">
        <v>0</v>
      </c>
      <c r="K70">
        <v>0</v>
      </c>
      <c r="L70">
        <v>0</v>
      </c>
      <c r="M70">
        <v>0</v>
      </c>
      <c r="N70">
        <v>3.9436888694763184</v>
      </c>
      <c r="O70">
        <v>45</v>
      </c>
    </row>
    <row r="71" spans="1:15" x14ac:dyDescent="0.25">
      <c r="A71" t="s">
        <v>51</v>
      </c>
      <c r="B71">
        <v>2016</v>
      </c>
      <c r="C71" t="s">
        <v>4016</v>
      </c>
      <c r="D71" t="s">
        <v>4046</v>
      </c>
      <c r="E71" t="s">
        <v>148</v>
      </c>
      <c r="F71">
        <v>0</v>
      </c>
      <c r="G71">
        <v>0</v>
      </c>
      <c r="I71">
        <v>0</v>
      </c>
      <c r="J71">
        <v>0</v>
      </c>
      <c r="K71">
        <v>0</v>
      </c>
      <c r="L71">
        <v>0</v>
      </c>
      <c r="M71">
        <v>0</v>
      </c>
      <c r="O71">
        <v>70</v>
      </c>
    </row>
    <row r="72" spans="1:15" x14ac:dyDescent="0.25">
      <c r="A72" t="s">
        <v>51</v>
      </c>
      <c r="B72">
        <v>2016</v>
      </c>
      <c r="C72" t="s">
        <v>4017</v>
      </c>
      <c r="D72" t="s">
        <v>4047</v>
      </c>
      <c r="E72" t="s">
        <v>148</v>
      </c>
      <c r="F72">
        <v>0</v>
      </c>
      <c r="G72">
        <v>0</v>
      </c>
      <c r="I72">
        <v>0</v>
      </c>
      <c r="J72">
        <v>0</v>
      </c>
      <c r="K72">
        <v>0</v>
      </c>
      <c r="L72">
        <v>0</v>
      </c>
      <c r="M72">
        <v>0</v>
      </c>
      <c r="O72">
        <v>60</v>
      </c>
    </row>
    <row r="73" spans="1:15" x14ac:dyDescent="0.25">
      <c r="A73" t="s">
        <v>51</v>
      </c>
      <c r="B73">
        <v>2016</v>
      </c>
      <c r="C73" t="s">
        <v>4017</v>
      </c>
      <c r="D73" t="s">
        <v>4048</v>
      </c>
      <c r="E73" t="s">
        <v>148</v>
      </c>
      <c r="F73">
        <v>526</v>
      </c>
      <c r="G73">
        <v>125.41999816894531</v>
      </c>
      <c r="H73">
        <v>44.446922302246094</v>
      </c>
      <c r="I73">
        <v>0.3377</v>
      </c>
      <c r="J73">
        <v>0.1595</v>
      </c>
      <c r="K73">
        <v>1.4340660018893401E-2</v>
      </c>
      <c r="L73">
        <v>0</v>
      </c>
      <c r="M73">
        <v>0</v>
      </c>
      <c r="N73">
        <v>2.2237000465393066</v>
      </c>
      <c r="O73">
        <v>60</v>
      </c>
    </row>
    <row r="74" spans="1:15" x14ac:dyDescent="0.25">
      <c r="A74" t="s">
        <v>51</v>
      </c>
      <c r="B74">
        <v>2016</v>
      </c>
      <c r="C74" t="s">
        <v>4018</v>
      </c>
      <c r="D74" t="s">
        <v>4049</v>
      </c>
      <c r="E74" t="s">
        <v>460</v>
      </c>
      <c r="F74">
        <v>6</v>
      </c>
      <c r="G74">
        <v>0</v>
      </c>
      <c r="H74">
        <v>21</v>
      </c>
      <c r="I74">
        <v>0</v>
      </c>
      <c r="J74">
        <v>0</v>
      </c>
      <c r="K74">
        <v>0</v>
      </c>
      <c r="L74">
        <v>0</v>
      </c>
      <c r="M74">
        <v>0</v>
      </c>
      <c r="N74">
        <v>3.1666667461395264</v>
      </c>
      <c r="O74">
        <v>45</v>
      </c>
    </row>
    <row r="75" spans="1:15" x14ac:dyDescent="0.25">
      <c r="A75" t="s">
        <v>51</v>
      </c>
      <c r="B75">
        <v>2016</v>
      </c>
      <c r="C75" t="s">
        <v>4018</v>
      </c>
      <c r="D75" t="s">
        <v>4050</v>
      </c>
      <c r="E75" t="s">
        <v>460</v>
      </c>
      <c r="F75">
        <v>53</v>
      </c>
      <c r="G75">
        <v>14.800000190734863</v>
      </c>
      <c r="H75">
        <v>26.773584365844727</v>
      </c>
      <c r="I75">
        <v>0.2264150943396227</v>
      </c>
      <c r="J75">
        <v>7.5471698113207503E-2</v>
      </c>
      <c r="K75">
        <v>0.22639999999999999</v>
      </c>
      <c r="L75">
        <v>0</v>
      </c>
      <c r="M75">
        <v>0</v>
      </c>
      <c r="N75">
        <v>2.8867924213409424</v>
      </c>
      <c r="O75">
        <v>40</v>
      </c>
    </row>
    <row r="76" spans="1:15" x14ac:dyDescent="0.25">
      <c r="A76" t="s">
        <v>51</v>
      </c>
      <c r="B76">
        <v>2016</v>
      </c>
      <c r="C76" t="s">
        <v>4018</v>
      </c>
      <c r="D76" t="s">
        <v>4051</v>
      </c>
      <c r="E76" t="s">
        <v>460</v>
      </c>
      <c r="F76">
        <v>351</v>
      </c>
      <c r="G76">
        <v>196.80000305175781</v>
      </c>
      <c r="H76">
        <v>34.313388824462891</v>
      </c>
      <c r="I76">
        <v>0.13753581661891121</v>
      </c>
      <c r="J76">
        <v>0.19197707736389691</v>
      </c>
      <c r="K76">
        <v>0</v>
      </c>
      <c r="L76">
        <v>0</v>
      </c>
      <c r="M76">
        <v>0</v>
      </c>
      <c r="N76">
        <v>2.8739254474639893</v>
      </c>
      <c r="O76">
        <v>35</v>
      </c>
    </row>
    <row r="77" spans="1:15" x14ac:dyDescent="0.25">
      <c r="A77" t="s">
        <v>51</v>
      </c>
      <c r="B77">
        <v>2016</v>
      </c>
      <c r="C77" t="s">
        <v>4018</v>
      </c>
      <c r="D77" t="s">
        <v>4052</v>
      </c>
      <c r="E77" t="s">
        <v>460</v>
      </c>
      <c r="F77">
        <v>17</v>
      </c>
      <c r="G77">
        <v>9</v>
      </c>
      <c r="H77">
        <v>31.941177368164062</v>
      </c>
      <c r="I77">
        <v>0.47368421052631582</v>
      </c>
      <c r="J77">
        <v>5.2631578947368397E-2</v>
      </c>
      <c r="K77">
        <v>0.8</v>
      </c>
      <c r="L77">
        <v>0</v>
      </c>
      <c r="M77">
        <v>0</v>
      </c>
      <c r="N77">
        <v>2.3684210777282715</v>
      </c>
      <c r="O77">
        <v>35</v>
      </c>
    </row>
    <row r="78" spans="1:15" x14ac:dyDescent="0.25">
      <c r="A78" t="s">
        <v>51</v>
      </c>
      <c r="B78">
        <v>2016</v>
      </c>
      <c r="C78" t="s">
        <v>4018</v>
      </c>
      <c r="D78" t="s">
        <v>4053</v>
      </c>
      <c r="E78" t="s">
        <v>460</v>
      </c>
      <c r="F78">
        <v>0</v>
      </c>
      <c r="G78">
        <v>0</v>
      </c>
      <c r="I78">
        <v>0</v>
      </c>
      <c r="J78">
        <v>0</v>
      </c>
      <c r="K78">
        <v>0</v>
      </c>
      <c r="L78">
        <v>0</v>
      </c>
      <c r="M78">
        <v>0</v>
      </c>
      <c r="O78">
        <v>40</v>
      </c>
    </row>
    <row r="79" spans="1:15" x14ac:dyDescent="0.25">
      <c r="A79" t="s">
        <v>51</v>
      </c>
      <c r="B79">
        <v>2016</v>
      </c>
      <c r="C79" t="s">
        <v>4018</v>
      </c>
      <c r="D79" t="s">
        <v>4054</v>
      </c>
      <c r="E79" t="s">
        <v>460</v>
      </c>
      <c r="F79">
        <v>0</v>
      </c>
      <c r="G79">
        <v>0</v>
      </c>
      <c r="I79">
        <v>0</v>
      </c>
      <c r="J79">
        <v>0</v>
      </c>
      <c r="K79">
        <v>0</v>
      </c>
      <c r="L79">
        <v>0</v>
      </c>
      <c r="M79">
        <v>0</v>
      </c>
      <c r="O79">
        <v>35</v>
      </c>
    </row>
    <row r="80" spans="1:15" x14ac:dyDescent="0.25">
      <c r="A80" t="s">
        <v>51</v>
      </c>
      <c r="B80">
        <v>2016</v>
      </c>
      <c r="C80" t="s">
        <v>4018</v>
      </c>
      <c r="D80" t="s">
        <v>4055</v>
      </c>
      <c r="E80" t="s">
        <v>460</v>
      </c>
      <c r="F80">
        <v>238</v>
      </c>
      <c r="G80">
        <v>91.800003051757813</v>
      </c>
      <c r="H80">
        <v>28.621849060058594</v>
      </c>
      <c r="I80">
        <v>0.40277777777777779</v>
      </c>
      <c r="J80">
        <v>9.2592592592592601E-2</v>
      </c>
      <c r="K80">
        <v>5.5500000000000001E-2</v>
      </c>
      <c r="L80">
        <v>0</v>
      </c>
      <c r="M80">
        <v>0</v>
      </c>
      <c r="N80">
        <v>2.3981480598449707</v>
      </c>
      <c r="O80">
        <v>35</v>
      </c>
    </row>
    <row r="81" spans="1:15" x14ac:dyDescent="0.25">
      <c r="A81" t="s">
        <v>51</v>
      </c>
      <c r="B81">
        <v>2016</v>
      </c>
      <c r="C81" t="s">
        <v>4018</v>
      </c>
      <c r="D81" t="s">
        <v>4056</v>
      </c>
      <c r="E81" t="s">
        <v>460</v>
      </c>
      <c r="F81">
        <v>0</v>
      </c>
      <c r="G81">
        <v>0</v>
      </c>
      <c r="I81">
        <v>0</v>
      </c>
      <c r="J81">
        <v>0</v>
      </c>
      <c r="K81">
        <v>0</v>
      </c>
      <c r="L81">
        <v>0</v>
      </c>
      <c r="M81">
        <v>0</v>
      </c>
      <c r="O81">
        <v>35</v>
      </c>
    </row>
    <row r="82" spans="1:15" x14ac:dyDescent="0.25">
      <c r="A82" t="s">
        <v>51</v>
      </c>
      <c r="B82">
        <v>2016</v>
      </c>
      <c r="C82" t="s">
        <v>4018</v>
      </c>
      <c r="D82" t="s">
        <v>4057</v>
      </c>
      <c r="E82" t="s">
        <v>460</v>
      </c>
      <c r="F82">
        <v>5</v>
      </c>
      <c r="G82">
        <v>0</v>
      </c>
      <c r="H82">
        <v>8.1999998092651367</v>
      </c>
      <c r="I82">
        <v>0</v>
      </c>
      <c r="J82">
        <v>0</v>
      </c>
      <c r="K82">
        <v>0</v>
      </c>
      <c r="L82">
        <v>0</v>
      </c>
      <c r="M82">
        <v>0</v>
      </c>
      <c r="N82">
        <v>3.4000000953674316</v>
      </c>
      <c r="O82">
        <v>40</v>
      </c>
    </row>
    <row r="83" spans="1:15" x14ac:dyDescent="0.25">
      <c r="A83" t="s">
        <v>51</v>
      </c>
      <c r="B83">
        <v>2016</v>
      </c>
      <c r="C83" t="s">
        <v>4019</v>
      </c>
      <c r="D83" t="s">
        <v>4058</v>
      </c>
      <c r="E83" t="s">
        <v>460</v>
      </c>
      <c r="F83">
        <v>67</v>
      </c>
      <c r="G83">
        <v>30.799999237060547</v>
      </c>
      <c r="H83">
        <v>32.358207702636719</v>
      </c>
      <c r="I83">
        <v>2.9411764705882401E-2</v>
      </c>
      <c r="J83">
        <v>0.26470588235294118</v>
      </c>
      <c r="K83">
        <v>0.14699999999999999</v>
      </c>
      <c r="L83">
        <v>0</v>
      </c>
      <c r="M83">
        <v>0</v>
      </c>
      <c r="N83">
        <v>2.779411792755127</v>
      </c>
      <c r="O83">
        <v>40</v>
      </c>
    </row>
    <row r="84" spans="1:15" x14ac:dyDescent="0.25">
      <c r="A84" t="s">
        <v>52</v>
      </c>
      <c r="B84">
        <v>2016</v>
      </c>
      <c r="C84" t="s">
        <v>4010</v>
      </c>
      <c r="D84" t="s">
        <v>4021</v>
      </c>
      <c r="E84" t="s">
        <v>148</v>
      </c>
      <c r="F84">
        <v>0</v>
      </c>
      <c r="G84">
        <v>0</v>
      </c>
      <c r="I84">
        <v>0</v>
      </c>
      <c r="J84">
        <v>0</v>
      </c>
      <c r="K84">
        <v>0</v>
      </c>
      <c r="L84">
        <v>0</v>
      </c>
      <c r="M84">
        <v>0</v>
      </c>
      <c r="O84">
        <v>70</v>
      </c>
    </row>
    <row r="85" spans="1:15" x14ac:dyDescent="0.25">
      <c r="A85" t="s">
        <v>52</v>
      </c>
      <c r="B85">
        <v>2016</v>
      </c>
      <c r="C85" t="s">
        <v>4010</v>
      </c>
      <c r="D85" t="s">
        <v>4022</v>
      </c>
      <c r="E85" t="s">
        <v>148</v>
      </c>
      <c r="F85">
        <v>0</v>
      </c>
      <c r="G85">
        <v>0</v>
      </c>
      <c r="I85">
        <v>0</v>
      </c>
      <c r="J85">
        <v>0</v>
      </c>
      <c r="K85">
        <v>0</v>
      </c>
      <c r="L85">
        <v>0</v>
      </c>
      <c r="M85">
        <v>0</v>
      </c>
      <c r="O85">
        <v>70</v>
      </c>
    </row>
    <row r="86" spans="1:15" x14ac:dyDescent="0.25">
      <c r="A86" t="s">
        <v>52</v>
      </c>
      <c r="B86">
        <v>2016</v>
      </c>
      <c r="C86" t="s">
        <v>4010</v>
      </c>
      <c r="D86" t="s">
        <v>4023</v>
      </c>
      <c r="E86" t="s">
        <v>148</v>
      </c>
      <c r="F86">
        <v>17.472280502319336</v>
      </c>
      <c r="G86">
        <v>0.30176800489425659</v>
      </c>
      <c r="H86">
        <v>13.515622138977051</v>
      </c>
      <c r="I86">
        <v>0</v>
      </c>
      <c r="J86">
        <v>0.05</v>
      </c>
      <c r="K86">
        <v>0.04</v>
      </c>
      <c r="L86">
        <v>0</v>
      </c>
      <c r="M86">
        <v>0</v>
      </c>
      <c r="N86">
        <v>3.0499999523162842</v>
      </c>
      <c r="O86">
        <v>45</v>
      </c>
    </row>
    <row r="87" spans="1:15" x14ac:dyDescent="0.25">
      <c r="A87" t="s">
        <v>52</v>
      </c>
      <c r="B87">
        <v>2016</v>
      </c>
      <c r="C87" t="s">
        <v>4011</v>
      </c>
      <c r="D87" t="s">
        <v>4024</v>
      </c>
      <c r="E87" t="s">
        <v>148</v>
      </c>
      <c r="F87">
        <v>0</v>
      </c>
      <c r="G87">
        <v>0</v>
      </c>
      <c r="I87">
        <v>0</v>
      </c>
      <c r="J87">
        <v>0</v>
      </c>
      <c r="K87">
        <v>0</v>
      </c>
      <c r="L87">
        <v>0</v>
      </c>
      <c r="M87">
        <v>0</v>
      </c>
      <c r="O87">
        <v>60</v>
      </c>
    </row>
    <row r="88" spans="1:15" x14ac:dyDescent="0.25">
      <c r="A88" t="s">
        <v>52</v>
      </c>
      <c r="B88">
        <v>2016</v>
      </c>
      <c r="C88" t="s">
        <v>4011</v>
      </c>
      <c r="D88" t="s">
        <v>4025</v>
      </c>
      <c r="E88" t="s">
        <v>148</v>
      </c>
      <c r="F88">
        <v>373.61392211914062</v>
      </c>
      <c r="G88">
        <v>5.448188304901123</v>
      </c>
      <c r="H88">
        <v>31.85435676574707</v>
      </c>
      <c r="I88">
        <v>0.01</v>
      </c>
      <c r="J88">
        <v>0.09</v>
      </c>
      <c r="K88">
        <v>0.05</v>
      </c>
      <c r="L88">
        <v>0.01</v>
      </c>
      <c r="M88">
        <v>0</v>
      </c>
      <c r="N88">
        <v>2.9595959186553955</v>
      </c>
      <c r="O88">
        <v>60</v>
      </c>
    </row>
    <row r="89" spans="1:15" x14ac:dyDescent="0.25">
      <c r="A89" t="s">
        <v>52</v>
      </c>
      <c r="B89">
        <v>2016</v>
      </c>
      <c r="C89" t="s">
        <v>4011</v>
      </c>
      <c r="D89" t="s">
        <v>4026</v>
      </c>
      <c r="E89" t="s">
        <v>148</v>
      </c>
      <c r="F89">
        <v>0</v>
      </c>
      <c r="G89">
        <v>0</v>
      </c>
      <c r="I89">
        <v>0</v>
      </c>
      <c r="J89">
        <v>0</v>
      </c>
      <c r="K89">
        <v>0</v>
      </c>
      <c r="L89">
        <v>0</v>
      </c>
      <c r="M89">
        <v>0</v>
      </c>
      <c r="O89">
        <v>60</v>
      </c>
    </row>
    <row r="90" spans="1:15" x14ac:dyDescent="0.25">
      <c r="A90" t="s">
        <v>52</v>
      </c>
      <c r="B90">
        <v>2016</v>
      </c>
      <c r="C90" t="s">
        <v>4064</v>
      </c>
      <c r="D90" t="s">
        <v>4065</v>
      </c>
      <c r="E90" t="s">
        <v>460</v>
      </c>
      <c r="F90">
        <v>5175</v>
      </c>
      <c r="G90">
        <v>174.30000305175781</v>
      </c>
      <c r="H90">
        <v>34.888694763183594</v>
      </c>
      <c r="I90">
        <v>3.0000000000000001E-3</v>
      </c>
      <c r="J90">
        <v>1.6E-2</v>
      </c>
      <c r="K90">
        <v>6.8000000000000005E-2</v>
      </c>
      <c r="L90">
        <v>6.4000000000000001E-2</v>
      </c>
      <c r="M90">
        <v>0</v>
      </c>
      <c r="N90">
        <v>3.884615421295166</v>
      </c>
      <c r="O90">
        <v>60</v>
      </c>
    </row>
    <row r="91" spans="1:15" x14ac:dyDescent="0.25">
      <c r="A91" t="s">
        <v>52</v>
      </c>
      <c r="B91">
        <v>2016</v>
      </c>
      <c r="C91" t="s">
        <v>4064</v>
      </c>
      <c r="D91" t="s">
        <v>4066</v>
      </c>
      <c r="E91" t="s">
        <v>460</v>
      </c>
      <c r="F91">
        <v>239</v>
      </c>
      <c r="G91">
        <v>0</v>
      </c>
      <c r="H91">
        <v>15.786026000976563</v>
      </c>
      <c r="I91">
        <v>2.1999999999999999E-2</v>
      </c>
      <c r="J91">
        <v>1.4E-2</v>
      </c>
      <c r="K91">
        <v>0.24</v>
      </c>
      <c r="L91">
        <v>0.23699999999999999</v>
      </c>
      <c r="M91">
        <v>10</v>
      </c>
      <c r="N91">
        <v>3.8519003391265869</v>
      </c>
      <c r="O91">
        <v>60</v>
      </c>
    </row>
    <row r="92" spans="1:15" x14ac:dyDescent="0.25">
      <c r="A92" t="s">
        <v>52</v>
      </c>
      <c r="B92">
        <v>2016</v>
      </c>
      <c r="C92" t="s">
        <v>4064</v>
      </c>
      <c r="D92" t="s">
        <v>4005</v>
      </c>
      <c r="E92" t="s">
        <v>460</v>
      </c>
      <c r="F92">
        <v>1601</v>
      </c>
      <c r="G92">
        <v>198.39999389648437</v>
      </c>
      <c r="H92">
        <v>27.842006683349609</v>
      </c>
      <c r="I92">
        <v>2E-3</v>
      </c>
      <c r="J92">
        <v>4.1000000000000002E-2</v>
      </c>
      <c r="K92">
        <v>0.16800000000000001</v>
      </c>
      <c r="L92">
        <v>0.12</v>
      </c>
      <c r="M92">
        <v>6</v>
      </c>
      <c r="N92">
        <v>3.7670454978942871</v>
      </c>
      <c r="O92">
        <v>45</v>
      </c>
    </row>
    <row r="93" spans="1:15" x14ac:dyDescent="0.25">
      <c r="A93" t="s">
        <v>52</v>
      </c>
      <c r="B93">
        <v>2016</v>
      </c>
      <c r="C93" t="s">
        <v>4012</v>
      </c>
      <c r="D93" t="s">
        <v>4027</v>
      </c>
      <c r="E93" t="s">
        <v>460</v>
      </c>
      <c r="F93">
        <v>17</v>
      </c>
      <c r="H93">
        <v>13.411765098571777</v>
      </c>
      <c r="I93">
        <v>0</v>
      </c>
      <c r="J93">
        <v>2.7E-2</v>
      </c>
      <c r="K93">
        <v>0.01</v>
      </c>
      <c r="L93">
        <v>0.41099999999999998</v>
      </c>
      <c r="M93">
        <v>0</v>
      </c>
      <c r="N93">
        <v>3.0237691402435303</v>
      </c>
    </row>
    <row r="94" spans="1:15" x14ac:dyDescent="0.25">
      <c r="A94" t="s">
        <v>52</v>
      </c>
      <c r="B94">
        <v>2016</v>
      </c>
      <c r="C94" t="s">
        <v>389</v>
      </c>
      <c r="D94" t="s">
        <v>4028</v>
      </c>
      <c r="E94" t="s">
        <v>460</v>
      </c>
      <c r="F94">
        <v>0</v>
      </c>
      <c r="G94">
        <v>0</v>
      </c>
      <c r="I94">
        <v>0</v>
      </c>
      <c r="J94">
        <v>0</v>
      </c>
      <c r="K94">
        <v>0</v>
      </c>
      <c r="L94">
        <v>0</v>
      </c>
      <c r="M94">
        <v>0</v>
      </c>
      <c r="O94">
        <v>45</v>
      </c>
    </row>
    <row r="95" spans="1:15" x14ac:dyDescent="0.25">
      <c r="A95" t="s">
        <v>52</v>
      </c>
      <c r="B95">
        <v>2016</v>
      </c>
      <c r="C95" t="s">
        <v>389</v>
      </c>
      <c r="D95" t="s">
        <v>4029</v>
      </c>
      <c r="E95" t="s">
        <v>460</v>
      </c>
      <c r="F95">
        <v>52</v>
      </c>
      <c r="G95">
        <v>0</v>
      </c>
      <c r="H95">
        <v>13.211538314819336</v>
      </c>
      <c r="I95">
        <v>0</v>
      </c>
      <c r="J95">
        <v>2.0799999999999999E-2</v>
      </c>
      <c r="K95">
        <v>2.0799999999999999E-2</v>
      </c>
      <c r="L95">
        <v>0</v>
      </c>
      <c r="M95">
        <v>0</v>
      </c>
      <c r="N95">
        <v>3.0834000110626221</v>
      </c>
      <c r="O95">
        <v>40</v>
      </c>
    </row>
    <row r="96" spans="1:15" x14ac:dyDescent="0.25">
      <c r="A96" t="s">
        <v>52</v>
      </c>
      <c r="B96">
        <v>2016</v>
      </c>
      <c r="C96" t="s">
        <v>389</v>
      </c>
      <c r="D96" t="s">
        <v>4030</v>
      </c>
      <c r="E96" t="s">
        <v>460</v>
      </c>
      <c r="F96">
        <v>8</v>
      </c>
      <c r="G96">
        <v>0</v>
      </c>
      <c r="H96">
        <v>12.875</v>
      </c>
      <c r="I96">
        <v>0.1429</v>
      </c>
      <c r="J96">
        <v>0.42870000000000003</v>
      </c>
      <c r="K96">
        <v>0</v>
      </c>
      <c r="L96">
        <v>0</v>
      </c>
      <c r="M96">
        <v>0</v>
      </c>
      <c r="N96">
        <v>2.2855000495910645</v>
      </c>
      <c r="O96">
        <v>40</v>
      </c>
    </row>
    <row r="97" spans="1:15" x14ac:dyDescent="0.25">
      <c r="A97" t="s">
        <v>52</v>
      </c>
      <c r="B97">
        <v>2016</v>
      </c>
      <c r="C97" t="s">
        <v>389</v>
      </c>
      <c r="D97" t="s">
        <v>4031</v>
      </c>
      <c r="E97" t="s">
        <v>460</v>
      </c>
      <c r="F97">
        <v>0</v>
      </c>
      <c r="G97">
        <v>0</v>
      </c>
      <c r="I97">
        <v>0</v>
      </c>
      <c r="J97">
        <v>0</v>
      </c>
      <c r="K97">
        <v>0</v>
      </c>
      <c r="L97">
        <v>0</v>
      </c>
      <c r="M97">
        <v>0</v>
      </c>
      <c r="O97">
        <v>35</v>
      </c>
    </row>
    <row r="98" spans="1:15" x14ac:dyDescent="0.25">
      <c r="A98" t="s">
        <v>52</v>
      </c>
      <c r="B98">
        <v>2016</v>
      </c>
      <c r="C98" t="s">
        <v>389</v>
      </c>
      <c r="D98" t="s">
        <v>4032</v>
      </c>
      <c r="E98" t="s">
        <v>460</v>
      </c>
      <c r="F98">
        <v>980</v>
      </c>
      <c r="G98">
        <v>85.800003051757812</v>
      </c>
      <c r="H98">
        <v>16.632278442382812</v>
      </c>
      <c r="I98">
        <v>7.6E-3</v>
      </c>
      <c r="J98">
        <v>9.0200000000000002E-2</v>
      </c>
      <c r="K98">
        <v>0.09</v>
      </c>
      <c r="L98">
        <v>1.9599999999999999E-2</v>
      </c>
      <c r="M98">
        <v>1</v>
      </c>
      <c r="N98">
        <v>3.1119952201843262</v>
      </c>
      <c r="O98">
        <v>35</v>
      </c>
    </row>
    <row r="99" spans="1:15" x14ac:dyDescent="0.25">
      <c r="A99" t="s">
        <v>52</v>
      </c>
      <c r="B99">
        <v>2016</v>
      </c>
      <c r="C99" t="s">
        <v>4013</v>
      </c>
      <c r="D99" t="s">
        <v>4033</v>
      </c>
      <c r="E99" t="s">
        <v>460</v>
      </c>
      <c r="F99">
        <v>81</v>
      </c>
      <c r="G99">
        <v>6.4000000953674316</v>
      </c>
      <c r="H99">
        <v>21.481481552124023</v>
      </c>
      <c r="I99">
        <v>1.4E-2</v>
      </c>
      <c r="J99">
        <v>4.2000000000000003E-2</v>
      </c>
      <c r="K99">
        <v>5.7000000000000002E-2</v>
      </c>
      <c r="L99">
        <v>0</v>
      </c>
      <c r="M99">
        <v>0</v>
      </c>
      <c r="N99">
        <v>3.0699999332427979</v>
      </c>
      <c r="O99">
        <v>45</v>
      </c>
    </row>
    <row r="100" spans="1:15" x14ac:dyDescent="0.25">
      <c r="A100" t="s">
        <v>52</v>
      </c>
      <c r="B100">
        <v>2016</v>
      </c>
      <c r="C100" t="s">
        <v>4013</v>
      </c>
      <c r="D100" t="s">
        <v>4034</v>
      </c>
      <c r="E100" t="s">
        <v>460</v>
      </c>
      <c r="F100">
        <v>716</v>
      </c>
      <c r="G100">
        <v>126.59999847412109</v>
      </c>
      <c r="H100">
        <v>26.941341400146484</v>
      </c>
      <c r="I100">
        <v>1.6999999999999999E-3</v>
      </c>
      <c r="J100">
        <v>3.6499999999999998E-2</v>
      </c>
      <c r="K100">
        <v>0.11</v>
      </c>
      <c r="L100">
        <v>7.0000000000000001E-3</v>
      </c>
      <c r="M100">
        <v>0</v>
      </c>
      <c r="N100">
        <v>3.0894260406494141</v>
      </c>
      <c r="O100">
        <v>45</v>
      </c>
    </row>
    <row r="101" spans="1:15" x14ac:dyDescent="0.25">
      <c r="A101" t="s">
        <v>52</v>
      </c>
      <c r="B101">
        <v>2016</v>
      </c>
      <c r="C101" t="s">
        <v>4013</v>
      </c>
      <c r="D101" t="s">
        <v>4035</v>
      </c>
      <c r="E101" t="s">
        <v>460</v>
      </c>
      <c r="F101">
        <v>7</v>
      </c>
      <c r="G101">
        <v>0.80000001192092896</v>
      </c>
      <c r="H101">
        <v>26</v>
      </c>
      <c r="I101">
        <v>0</v>
      </c>
      <c r="J101">
        <v>0</v>
      </c>
      <c r="K101">
        <v>0</v>
      </c>
      <c r="L101">
        <v>0</v>
      </c>
      <c r="M101">
        <v>0</v>
      </c>
      <c r="N101">
        <v>3</v>
      </c>
      <c r="O101">
        <v>45</v>
      </c>
    </row>
    <row r="102" spans="1:15" x14ac:dyDescent="0.25">
      <c r="A102" t="s">
        <v>52</v>
      </c>
      <c r="B102">
        <v>2016</v>
      </c>
      <c r="C102" t="s">
        <v>4014</v>
      </c>
      <c r="D102" t="s">
        <v>4036</v>
      </c>
      <c r="E102" t="s">
        <v>148</v>
      </c>
      <c r="F102">
        <v>31.269479751586914</v>
      </c>
      <c r="G102">
        <v>0</v>
      </c>
      <c r="H102">
        <v>13.06702995300293</v>
      </c>
      <c r="I102">
        <v>0</v>
      </c>
      <c r="J102">
        <v>0.02</v>
      </c>
      <c r="K102">
        <v>0</v>
      </c>
      <c r="L102">
        <v>0.01</v>
      </c>
      <c r="M102">
        <v>0</v>
      </c>
      <c r="N102">
        <v>3.1717171669006348</v>
      </c>
      <c r="O102">
        <v>70</v>
      </c>
    </row>
    <row r="103" spans="1:15" x14ac:dyDescent="0.25">
      <c r="A103" t="s">
        <v>52</v>
      </c>
      <c r="B103">
        <v>2016</v>
      </c>
      <c r="C103" t="s">
        <v>4015</v>
      </c>
      <c r="D103" t="s">
        <v>4037</v>
      </c>
      <c r="E103" t="s">
        <v>148</v>
      </c>
      <c r="F103">
        <v>110.65877532958984</v>
      </c>
      <c r="G103">
        <v>3.7388455867767334</v>
      </c>
      <c r="H103">
        <v>34.145477294921875</v>
      </c>
      <c r="I103">
        <v>0.01</v>
      </c>
      <c r="J103">
        <v>0.08</v>
      </c>
      <c r="K103">
        <v>0.06</v>
      </c>
      <c r="L103">
        <v>0</v>
      </c>
      <c r="M103">
        <v>0</v>
      </c>
      <c r="N103">
        <v>2.9600000381469727</v>
      </c>
      <c r="O103">
        <v>60</v>
      </c>
    </row>
    <row r="104" spans="1:15" x14ac:dyDescent="0.25">
      <c r="A104" t="s">
        <v>52</v>
      </c>
      <c r="B104">
        <v>2016</v>
      </c>
      <c r="C104" t="s">
        <v>4016</v>
      </c>
      <c r="D104" t="s">
        <v>4038</v>
      </c>
      <c r="E104" t="s">
        <v>148</v>
      </c>
      <c r="F104">
        <v>0</v>
      </c>
      <c r="G104">
        <v>0</v>
      </c>
      <c r="I104">
        <v>0</v>
      </c>
      <c r="J104">
        <v>0</v>
      </c>
      <c r="K104">
        <v>0</v>
      </c>
      <c r="L104">
        <v>0</v>
      </c>
      <c r="M104">
        <v>0</v>
      </c>
      <c r="O104">
        <v>70</v>
      </c>
    </row>
    <row r="105" spans="1:15" x14ac:dyDescent="0.25">
      <c r="A105" t="s">
        <v>52</v>
      </c>
      <c r="B105">
        <v>2016</v>
      </c>
      <c r="C105" t="s">
        <v>4016</v>
      </c>
      <c r="D105" t="s">
        <v>4039</v>
      </c>
      <c r="E105" t="s">
        <v>148</v>
      </c>
      <c r="F105">
        <v>0</v>
      </c>
      <c r="G105">
        <v>0</v>
      </c>
      <c r="I105">
        <v>0</v>
      </c>
      <c r="J105">
        <v>0</v>
      </c>
      <c r="K105">
        <v>0</v>
      </c>
      <c r="L105">
        <v>0</v>
      </c>
      <c r="M105">
        <v>0</v>
      </c>
      <c r="O105">
        <v>70</v>
      </c>
    </row>
    <row r="106" spans="1:15" x14ac:dyDescent="0.25">
      <c r="A106" t="s">
        <v>52</v>
      </c>
      <c r="B106">
        <v>2016</v>
      </c>
      <c r="C106" t="s">
        <v>4016</v>
      </c>
      <c r="D106" t="s">
        <v>4040</v>
      </c>
      <c r="E106" t="s">
        <v>148</v>
      </c>
      <c r="F106">
        <v>0</v>
      </c>
      <c r="G106">
        <v>0</v>
      </c>
      <c r="I106">
        <v>0</v>
      </c>
      <c r="J106">
        <v>0</v>
      </c>
      <c r="K106">
        <v>0</v>
      </c>
      <c r="L106">
        <v>0</v>
      </c>
      <c r="M106">
        <v>0</v>
      </c>
      <c r="O106">
        <v>70</v>
      </c>
    </row>
    <row r="107" spans="1:15" x14ac:dyDescent="0.25">
      <c r="A107" t="s">
        <v>52</v>
      </c>
      <c r="B107">
        <v>2016</v>
      </c>
      <c r="C107" t="s">
        <v>4016</v>
      </c>
      <c r="D107" t="s">
        <v>4041</v>
      </c>
      <c r="E107" t="s">
        <v>148</v>
      </c>
      <c r="F107">
        <v>0</v>
      </c>
      <c r="G107">
        <v>0</v>
      </c>
      <c r="I107">
        <v>0</v>
      </c>
      <c r="J107">
        <v>0</v>
      </c>
      <c r="K107">
        <v>0</v>
      </c>
      <c r="L107">
        <v>0</v>
      </c>
      <c r="M107">
        <v>0</v>
      </c>
      <c r="O107">
        <v>45</v>
      </c>
    </row>
    <row r="108" spans="1:15" x14ac:dyDescent="0.25">
      <c r="A108" t="s">
        <v>52</v>
      </c>
      <c r="B108">
        <v>2016</v>
      </c>
      <c r="C108" t="s">
        <v>4016</v>
      </c>
      <c r="D108" t="s">
        <v>4042</v>
      </c>
      <c r="E108" t="s">
        <v>148</v>
      </c>
      <c r="F108">
        <v>0</v>
      </c>
      <c r="G108">
        <v>0</v>
      </c>
      <c r="I108">
        <v>0</v>
      </c>
      <c r="J108">
        <v>0</v>
      </c>
      <c r="K108">
        <v>0</v>
      </c>
      <c r="L108">
        <v>0</v>
      </c>
      <c r="M108">
        <v>0</v>
      </c>
      <c r="O108">
        <v>70</v>
      </c>
    </row>
    <row r="109" spans="1:15" x14ac:dyDescent="0.25">
      <c r="A109" t="s">
        <v>52</v>
      </c>
      <c r="B109">
        <v>2016</v>
      </c>
      <c r="C109" t="s">
        <v>4016</v>
      </c>
      <c r="D109" t="s">
        <v>4043</v>
      </c>
      <c r="E109" t="s">
        <v>148</v>
      </c>
      <c r="F109">
        <v>0</v>
      </c>
      <c r="G109">
        <v>0</v>
      </c>
      <c r="I109">
        <v>0</v>
      </c>
      <c r="J109">
        <v>0</v>
      </c>
      <c r="K109">
        <v>0</v>
      </c>
      <c r="L109">
        <v>0</v>
      </c>
      <c r="M109">
        <v>0</v>
      </c>
      <c r="O109">
        <v>70</v>
      </c>
    </row>
    <row r="110" spans="1:15" x14ac:dyDescent="0.25">
      <c r="A110" t="s">
        <v>52</v>
      </c>
      <c r="B110">
        <v>2016</v>
      </c>
      <c r="C110" t="s">
        <v>4016</v>
      </c>
      <c r="D110" t="s">
        <v>4044</v>
      </c>
      <c r="E110" t="s">
        <v>148</v>
      </c>
      <c r="F110">
        <v>0</v>
      </c>
      <c r="G110">
        <v>0</v>
      </c>
      <c r="I110">
        <v>0</v>
      </c>
      <c r="J110">
        <v>0</v>
      </c>
      <c r="K110">
        <v>0</v>
      </c>
      <c r="L110">
        <v>0</v>
      </c>
      <c r="M110">
        <v>0</v>
      </c>
      <c r="O110">
        <v>70</v>
      </c>
    </row>
    <row r="111" spans="1:15" x14ac:dyDescent="0.25">
      <c r="A111" t="s">
        <v>52</v>
      </c>
      <c r="B111">
        <v>2016</v>
      </c>
      <c r="C111" t="s">
        <v>4016</v>
      </c>
      <c r="D111" t="s">
        <v>4045</v>
      </c>
      <c r="E111" t="s">
        <v>148</v>
      </c>
      <c r="F111">
        <v>0.80900001525878906</v>
      </c>
      <c r="G111">
        <v>0</v>
      </c>
      <c r="H111">
        <v>10.18291187286377</v>
      </c>
      <c r="I111">
        <v>0</v>
      </c>
      <c r="J111">
        <v>0</v>
      </c>
      <c r="K111">
        <v>0</v>
      </c>
      <c r="L111">
        <v>0</v>
      </c>
      <c r="M111">
        <v>0</v>
      </c>
      <c r="O111">
        <v>45</v>
      </c>
    </row>
    <row r="112" spans="1:15" x14ac:dyDescent="0.25">
      <c r="A112" t="s">
        <v>52</v>
      </c>
      <c r="B112">
        <v>2016</v>
      </c>
      <c r="C112" t="s">
        <v>4016</v>
      </c>
      <c r="D112" t="s">
        <v>4046</v>
      </c>
      <c r="E112" t="s">
        <v>148</v>
      </c>
      <c r="F112">
        <v>0</v>
      </c>
      <c r="G112">
        <v>0</v>
      </c>
      <c r="I112">
        <v>0</v>
      </c>
      <c r="J112">
        <v>0</v>
      </c>
      <c r="K112">
        <v>0</v>
      </c>
      <c r="L112">
        <v>0</v>
      </c>
      <c r="M112">
        <v>0</v>
      </c>
      <c r="O112">
        <v>70</v>
      </c>
    </row>
    <row r="113" spans="1:15" x14ac:dyDescent="0.25">
      <c r="A113" t="s">
        <v>52</v>
      </c>
      <c r="B113">
        <v>2016</v>
      </c>
      <c r="C113" t="s">
        <v>4017</v>
      </c>
      <c r="D113" t="s">
        <v>4047</v>
      </c>
      <c r="E113" t="s">
        <v>148</v>
      </c>
      <c r="F113">
        <v>1.5279999971389771</v>
      </c>
      <c r="G113">
        <v>0</v>
      </c>
      <c r="H113">
        <v>11.921505928039551</v>
      </c>
      <c r="I113">
        <v>0</v>
      </c>
      <c r="J113">
        <v>0</v>
      </c>
      <c r="K113">
        <v>0</v>
      </c>
      <c r="L113">
        <v>0</v>
      </c>
      <c r="M113">
        <v>0</v>
      </c>
      <c r="N113">
        <v>3</v>
      </c>
      <c r="O113">
        <v>60</v>
      </c>
    </row>
    <row r="114" spans="1:15" x14ac:dyDescent="0.25">
      <c r="A114" t="s">
        <v>52</v>
      </c>
      <c r="B114">
        <v>2016</v>
      </c>
      <c r="C114" t="s">
        <v>4017</v>
      </c>
      <c r="D114" t="s">
        <v>4048</v>
      </c>
      <c r="E114" t="s">
        <v>148</v>
      </c>
      <c r="F114">
        <v>104.71651458740234</v>
      </c>
      <c r="G114">
        <v>0.31446224451065063</v>
      </c>
      <c r="H114">
        <v>32.895748138427734</v>
      </c>
      <c r="I114">
        <v>0</v>
      </c>
      <c r="J114">
        <v>0</v>
      </c>
      <c r="K114">
        <v>0</v>
      </c>
      <c r="L114">
        <v>0</v>
      </c>
      <c r="M114">
        <v>0</v>
      </c>
      <c r="O114">
        <v>60</v>
      </c>
    </row>
    <row r="115" spans="1:15" x14ac:dyDescent="0.25">
      <c r="A115" t="s">
        <v>52</v>
      </c>
      <c r="B115">
        <v>2016</v>
      </c>
      <c r="C115" t="s">
        <v>4018</v>
      </c>
      <c r="D115" t="s">
        <v>4049</v>
      </c>
      <c r="E115" t="s">
        <v>460</v>
      </c>
      <c r="F115">
        <v>0</v>
      </c>
      <c r="G115">
        <v>0</v>
      </c>
      <c r="I115">
        <v>0</v>
      </c>
      <c r="J115">
        <v>0</v>
      </c>
      <c r="K115">
        <v>0</v>
      </c>
      <c r="L115">
        <v>0</v>
      </c>
      <c r="M115">
        <v>0</v>
      </c>
      <c r="O115">
        <v>45</v>
      </c>
    </row>
    <row r="116" spans="1:15" x14ac:dyDescent="0.25">
      <c r="A116" t="s">
        <v>52</v>
      </c>
      <c r="B116">
        <v>2016</v>
      </c>
      <c r="C116" t="s">
        <v>4018</v>
      </c>
      <c r="D116" t="s">
        <v>4050</v>
      </c>
      <c r="E116" t="s">
        <v>460</v>
      </c>
      <c r="F116">
        <v>16</v>
      </c>
      <c r="G116">
        <v>0</v>
      </c>
      <c r="H116">
        <v>12.5</v>
      </c>
      <c r="I116">
        <v>0</v>
      </c>
      <c r="J116">
        <v>0</v>
      </c>
      <c r="K116">
        <v>0</v>
      </c>
      <c r="L116">
        <v>0</v>
      </c>
      <c r="M116">
        <v>0</v>
      </c>
      <c r="N116">
        <v>3</v>
      </c>
      <c r="O116">
        <v>40</v>
      </c>
    </row>
    <row r="117" spans="1:15" x14ac:dyDescent="0.25">
      <c r="A117" t="s">
        <v>52</v>
      </c>
      <c r="B117">
        <v>2016</v>
      </c>
      <c r="C117" t="s">
        <v>4018</v>
      </c>
      <c r="D117" t="s">
        <v>4051</v>
      </c>
      <c r="E117" t="s">
        <v>460</v>
      </c>
      <c r="F117">
        <v>0</v>
      </c>
      <c r="G117">
        <v>0</v>
      </c>
      <c r="I117">
        <v>0</v>
      </c>
      <c r="J117">
        <v>0</v>
      </c>
      <c r="K117">
        <v>0</v>
      </c>
      <c r="L117">
        <v>0</v>
      </c>
      <c r="M117">
        <v>0</v>
      </c>
      <c r="O117">
        <v>35</v>
      </c>
    </row>
    <row r="118" spans="1:15" x14ac:dyDescent="0.25">
      <c r="A118" t="s">
        <v>52</v>
      </c>
      <c r="B118">
        <v>2016</v>
      </c>
      <c r="C118" t="s">
        <v>4018</v>
      </c>
      <c r="D118" t="s">
        <v>4052</v>
      </c>
      <c r="E118" t="s">
        <v>460</v>
      </c>
      <c r="F118">
        <v>25</v>
      </c>
      <c r="G118">
        <v>0</v>
      </c>
      <c r="H118">
        <v>20.159999847412109</v>
      </c>
      <c r="I118">
        <v>0</v>
      </c>
      <c r="J118">
        <v>0</v>
      </c>
      <c r="K118">
        <v>0</v>
      </c>
      <c r="L118">
        <v>0</v>
      </c>
      <c r="M118">
        <v>0</v>
      </c>
      <c r="N118">
        <v>3</v>
      </c>
      <c r="O118">
        <v>35</v>
      </c>
    </row>
    <row r="119" spans="1:15" x14ac:dyDescent="0.25">
      <c r="A119" t="s">
        <v>52</v>
      </c>
      <c r="B119">
        <v>2016</v>
      </c>
      <c r="C119" t="s">
        <v>4018</v>
      </c>
      <c r="D119" t="s">
        <v>4053</v>
      </c>
      <c r="E119" t="s">
        <v>460</v>
      </c>
      <c r="F119">
        <v>0</v>
      </c>
      <c r="G119">
        <v>0</v>
      </c>
      <c r="I119">
        <v>0</v>
      </c>
      <c r="J119">
        <v>0</v>
      </c>
      <c r="K119">
        <v>0</v>
      </c>
      <c r="L119">
        <v>0</v>
      </c>
      <c r="M119">
        <v>0</v>
      </c>
      <c r="O119">
        <v>40</v>
      </c>
    </row>
    <row r="120" spans="1:15" x14ac:dyDescent="0.25">
      <c r="A120" t="s">
        <v>52</v>
      </c>
      <c r="B120">
        <v>2016</v>
      </c>
      <c r="C120" t="s">
        <v>4018</v>
      </c>
      <c r="D120" t="s">
        <v>4054</v>
      </c>
      <c r="E120" t="s">
        <v>460</v>
      </c>
      <c r="F120">
        <v>0</v>
      </c>
      <c r="G120">
        <v>0</v>
      </c>
      <c r="I120">
        <v>0</v>
      </c>
      <c r="J120">
        <v>0</v>
      </c>
      <c r="K120">
        <v>0</v>
      </c>
      <c r="L120">
        <v>0</v>
      </c>
      <c r="M120">
        <v>0</v>
      </c>
      <c r="O120">
        <v>35</v>
      </c>
    </row>
    <row r="121" spans="1:15" x14ac:dyDescent="0.25">
      <c r="A121" t="s">
        <v>52</v>
      </c>
      <c r="B121">
        <v>2016</v>
      </c>
      <c r="C121" t="s">
        <v>4018</v>
      </c>
      <c r="D121" t="s">
        <v>4055</v>
      </c>
      <c r="E121" t="s">
        <v>460</v>
      </c>
      <c r="F121">
        <v>30</v>
      </c>
      <c r="G121">
        <v>0.40000000596046448</v>
      </c>
      <c r="H121">
        <v>12.899999618530273</v>
      </c>
      <c r="I121">
        <v>0</v>
      </c>
      <c r="J121">
        <v>0</v>
      </c>
      <c r="K121">
        <v>0</v>
      </c>
      <c r="L121">
        <v>0</v>
      </c>
      <c r="M121">
        <v>0</v>
      </c>
      <c r="N121">
        <v>3</v>
      </c>
      <c r="O121">
        <v>35</v>
      </c>
    </row>
    <row r="122" spans="1:15" x14ac:dyDescent="0.25">
      <c r="A122" t="s">
        <v>52</v>
      </c>
      <c r="B122">
        <v>2016</v>
      </c>
      <c r="C122" t="s">
        <v>4018</v>
      </c>
      <c r="D122" t="s">
        <v>4056</v>
      </c>
      <c r="E122" t="s">
        <v>460</v>
      </c>
      <c r="F122">
        <v>0</v>
      </c>
      <c r="G122">
        <v>0</v>
      </c>
      <c r="I122">
        <v>0</v>
      </c>
      <c r="J122">
        <v>0</v>
      </c>
      <c r="K122">
        <v>0</v>
      </c>
      <c r="L122">
        <v>0</v>
      </c>
      <c r="M122">
        <v>0</v>
      </c>
      <c r="O122">
        <v>35</v>
      </c>
    </row>
    <row r="123" spans="1:15" x14ac:dyDescent="0.25">
      <c r="A123" t="s">
        <v>52</v>
      </c>
      <c r="B123">
        <v>2016</v>
      </c>
      <c r="C123" t="s">
        <v>4018</v>
      </c>
      <c r="D123" t="s">
        <v>4057</v>
      </c>
      <c r="E123" t="s">
        <v>460</v>
      </c>
      <c r="F123">
        <v>2</v>
      </c>
      <c r="G123">
        <v>0</v>
      </c>
      <c r="H123">
        <v>12</v>
      </c>
      <c r="I123">
        <v>0</v>
      </c>
      <c r="J123">
        <v>0</v>
      </c>
      <c r="K123">
        <v>0</v>
      </c>
      <c r="L123">
        <v>0</v>
      </c>
      <c r="M123">
        <v>0</v>
      </c>
      <c r="N123">
        <v>3</v>
      </c>
      <c r="O123">
        <v>40</v>
      </c>
    </row>
    <row r="124" spans="1:15" x14ac:dyDescent="0.25">
      <c r="A124" t="s">
        <v>52</v>
      </c>
      <c r="B124">
        <v>2016</v>
      </c>
      <c r="C124" t="s">
        <v>4019</v>
      </c>
      <c r="D124" t="s">
        <v>4058</v>
      </c>
      <c r="E124" t="s">
        <v>460</v>
      </c>
      <c r="F124">
        <v>13</v>
      </c>
      <c r="G124">
        <v>4.1999998092651367</v>
      </c>
      <c r="H124">
        <v>29.769229888916016</v>
      </c>
      <c r="I124">
        <v>0</v>
      </c>
      <c r="J124">
        <v>0.4</v>
      </c>
      <c r="K124">
        <v>0</v>
      </c>
      <c r="L124">
        <v>0</v>
      </c>
      <c r="M124">
        <v>0</v>
      </c>
      <c r="N124">
        <v>2.5999999046325684</v>
      </c>
      <c r="O124">
        <v>40</v>
      </c>
    </row>
    <row r="125" spans="1:15" x14ac:dyDescent="0.25">
      <c r="A125" t="s">
        <v>53</v>
      </c>
      <c r="B125">
        <v>2016</v>
      </c>
      <c r="C125" t="s">
        <v>4010</v>
      </c>
      <c r="D125" t="s">
        <v>4021</v>
      </c>
      <c r="E125" t="s">
        <v>148</v>
      </c>
      <c r="F125">
        <v>0</v>
      </c>
      <c r="G125">
        <v>0</v>
      </c>
      <c r="I125">
        <v>0</v>
      </c>
      <c r="J125">
        <v>0</v>
      </c>
      <c r="K125">
        <v>0</v>
      </c>
      <c r="L125">
        <v>0</v>
      </c>
      <c r="M125">
        <v>0</v>
      </c>
      <c r="O125">
        <v>70</v>
      </c>
    </row>
    <row r="126" spans="1:15" x14ac:dyDescent="0.25">
      <c r="A126" t="s">
        <v>53</v>
      </c>
      <c r="B126">
        <v>2016</v>
      </c>
      <c r="C126" t="s">
        <v>4010</v>
      </c>
      <c r="D126" t="s">
        <v>4022</v>
      </c>
      <c r="E126" t="s">
        <v>148</v>
      </c>
      <c r="F126">
        <v>1.9315119981765747</v>
      </c>
      <c r="G126">
        <v>0</v>
      </c>
      <c r="H126">
        <v>19.818439483642578</v>
      </c>
      <c r="I126">
        <v>0</v>
      </c>
      <c r="J126">
        <v>0</v>
      </c>
      <c r="K126">
        <v>0</v>
      </c>
      <c r="L126">
        <v>0</v>
      </c>
      <c r="M126">
        <v>0.99480500000000005</v>
      </c>
      <c r="N126">
        <v>4</v>
      </c>
      <c r="O126">
        <v>70</v>
      </c>
    </row>
    <row r="127" spans="1:15" x14ac:dyDescent="0.25">
      <c r="A127" t="s">
        <v>53</v>
      </c>
      <c r="B127">
        <v>2016</v>
      </c>
      <c r="C127" t="s">
        <v>4010</v>
      </c>
      <c r="D127" t="s">
        <v>4023</v>
      </c>
      <c r="E127" t="s">
        <v>148</v>
      </c>
      <c r="F127">
        <v>28.499956130981445</v>
      </c>
      <c r="G127">
        <v>0.40905100107192993</v>
      </c>
      <c r="H127">
        <v>11.768686294555664</v>
      </c>
      <c r="I127">
        <v>0</v>
      </c>
      <c r="J127">
        <v>0</v>
      </c>
      <c r="K127">
        <v>0</v>
      </c>
      <c r="L127">
        <v>0</v>
      </c>
      <c r="M127">
        <v>10.853834000000001</v>
      </c>
      <c r="N127">
        <v>3.9500000476837158</v>
      </c>
      <c r="O127">
        <v>45</v>
      </c>
    </row>
    <row r="128" spans="1:15" x14ac:dyDescent="0.25">
      <c r="A128" t="s">
        <v>53</v>
      </c>
      <c r="B128">
        <v>2016</v>
      </c>
      <c r="C128" t="s">
        <v>4011</v>
      </c>
      <c r="D128" t="s">
        <v>4024</v>
      </c>
      <c r="E128" t="s">
        <v>148</v>
      </c>
      <c r="F128">
        <v>0</v>
      </c>
      <c r="G128">
        <v>0</v>
      </c>
      <c r="I128">
        <v>0</v>
      </c>
      <c r="J128">
        <v>0</v>
      </c>
      <c r="K128">
        <v>0</v>
      </c>
      <c r="L128">
        <v>0</v>
      </c>
      <c r="M128">
        <v>0</v>
      </c>
      <c r="O128">
        <v>60</v>
      </c>
    </row>
    <row r="129" spans="1:15" x14ac:dyDescent="0.25">
      <c r="A129" t="s">
        <v>53</v>
      </c>
      <c r="B129">
        <v>2016</v>
      </c>
      <c r="C129" t="s">
        <v>4011</v>
      </c>
      <c r="D129" t="s">
        <v>4025</v>
      </c>
      <c r="E129" t="s">
        <v>148</v>
      </c>
      <c r="F129">
        <v>1393.856689453125</v>
      </c>
      <c r="G129">
        <v>0</v>
      </c>
      <c r="H129">
        <v>9.9163017272949219</v>
      </c>
      <c r="I129">
        <v>0</v>
      </c>
      <c r="J129">
        <v>5.0000000000000001E-3</v>
      </c>
      <c r="K129">
        <v>0.01</v>
      </c>
      <c r="L129">
        <v>0</v>
      </c>
      <c r="M129">
        <v>1234.252940000019</v>
      </c>
      <c r="N129">
        <v>3.0399999618530273</v>
      </c>
      <c r="O129">
        <v>60</v>
      </c>
    </row>
    <row r="130" spans="1:15" x14ac:dyDescent="0.25">
      <c r="A130" t="s">
        <v>53</v>
      </c>
      <c r="B130">
        <v>2016</v>
      </c>
      <c r="C130" t="s">
        <v>4011</v>
      </c>
      <c r="D130" t="s">
        <v>4026</v>
      </c>
      <c r="E130" t="s">
        <v>148</v>
      </c>
      <c r="F130">
        <v>0</v>
      </c>
      <c r="G130">
        <v>0</v>
      </c>
      <c r="I130">
        <v>0</v>
      </c>
      <c r="J130">
        <v>0</v>
      </c>
      <c r="K130">
        <v>0</v>
      </c>
      <c r="L130">
        <v>0</v>
      </c>
      <c r="M130">
        <v>0</v>
      </c>
      <c r="O130">
        <v>60</v>
      </c>
    </row>
    <row r="131" spans="1:15" x14ac:dyDescent="0.25">
      <c r="A131" t="s">
        <v>53</v>
      </c>
      <c r="B131">
        <v>2016</v>
      </c>
      <c r="C131" t="s">
        <v>4064</v>
      </c>
      <c r="D131" t="s">
        <v>4065</v>
      </c>
      <c r="E131" t="s">
        <v>460</v>
      </c>
      <c r="F131">
        <v>17543</v>
      </c>
      <c r="G131">
        <v>4561.7001953125</v>
      </c>
      <c r="H131">
        <v>41.154193878173828</v>
      </c>
      <c r="I131">
        <v>0</v>
      </c>
      <c r="J131">
        <v>5.0000000000000001E-3</v>
      </c>
      <c r="K131">
        <v>5.0000000000000001E-3</v>
      </c>
      <c r="L131">
        <v>0</v>
      </c>
      <c r="M131">
        <v>0</v>
      </c>
      <c r="N131">
        <v>3.3250000476837158</v>
      </c>
      <c r="O131">
        <v>60</v>
      </c>
    </row>
    <row r="132" spans="1:15" x14ac:dyDescent="0.25">
      <c r="A132" t="s">
        <v>53</v>
      </c>
      <c r="B132">
        <v>2016</v>
      </c>
      <c r="C132" t="s">
        <v>4064</v>
      </c>
      <c r="D132" t="s">
        <v>4066</v>
      </c>
      <c r="E132" t="s">
        <v>460</v>
      </c>
      <c r="F132">
        <v>0</v>
      </c>
      <c r="G132">
        <v>0</v>
      </c>
      <c r="I132">
        <v>0</v>
      </c>
      <c r="J132">
        <v>0</v>
      </c>
      <c r="K132">
        <v>0</v>
      </c>
      <c r="L132">
        <v>0</v>
      </c>
      <c r="M132">
        <v>0</v>
      </c>
      <c r="O132">
        <v>60</v>
      </c>
    </row>
    <row r="133" spans="1:15" x14ac:dyDescent="0.25">
      <c r="A133" t="s">
        <v>53</v>
      </c>
      <c r="B133">
        <v>2016</v>
      </c>
      <c r="C133" t="s">
        <v>4064</v>
      </c>
      <c r="D133" t="s">
        <v>4005</v>
      </c>
      <c r="E133" t="s">
        <v>460</v>
      </c>
      <c r="F133">
        <v>216</v>
      </c>
      <c r="G133">
        <v>99.400001525878906</v>
      </c>
      <c r="H133">
        <v>44.550926208496094</v>
      </c>
      <c r="I133">
        <v>0</v>
      </c>
      <c r="J133">
        <v>0.18</v>
      </c>
      <c r="K133">
        <v>0.23</v>
      </c>
      <c r="L133">
        <v>0</v>
      </c>
      <c r="M133">
        <v>0</v>
      </c>
      <c r="N133">
        <v>2.880000114440918</v>
      </c>
      <c r="O133">
        <v>45</v>
      </c>
    </row>
    <row r="134" spans="1:15" x14ac:dyDescent="0.25">
      <c r="A134" t="s">
        <v>53</v>
      </c>
      <c r="B134">
        <v>2016</v>
      </c>
      <c r="C134" t="s">
        <v>4012</v>
      </c>
      <c r="D134" t="s">
        <v>4027</v>
      </c>
      <c r="E134" t="s">
        <v>460</v>
      </c>
      <c r="F134">
        <v>4</v>
      </c>
      <c r="H134">
        <v>17</v>
      </c>
      <c r="I134">
        <v>0</v>
      </c>
      <c r="J134">
        <v>0</v>
      </c>
      <c r="K134">
        <v>0</v>
      </c>
      <c r="L134">
        <v>0</v>
      </c>
      <c r="M134">
        <v>0</v>
      </c>
      <c r="N134">
        <v>4</v>
      </c>
    </row>
    <row r="135" spans="1:15" x14ac:dyDescent="0.25">
      <c r="A135" t="s">
        <v>53</v>
      </c>
      <c r="B135">
        <v>2016</v>
      </c>
      <c r="C135" t="s">
        <v>389</v>
      </c>
      <c r="D135" t="s">
        <v>4028</v>
      </c>
      <c r="E135" t="s">
        <v>460</v>
      </c>
      <c r="F135">
        <v>0</v>
      </c>
      <c r="G135">
        <v>0</v>
      </c>
      <c r="I135">
        <v>0</v>
      </c>
      <c r="J135">
        <v>0</v>
      </c>
      <c r="K135">
        <v>0</v>
      </c>
      <c r="L135">
        <v>0</v>
      </c>
      <c r="M135">
        <v>0</v>
      </c>
      <c r="O135">
        <v>45</v>
      </c>
    </row>
    <row r="136" spans="1:15" x14ac:dyDescent="0.25">
      <c r="A136" t="s">
        <v>53</v>
      </c>
      <c r="B136">
        <v>2016</v>
      </c>
      <c r="C136" t="s">
        <v>389</v>
      </c>
      <c r="D136" t="s">
        <v>4029</v>
      </c>
      <c r="E136" t="s">
        <v>460</v>
      </c>
      <c r="F136">
        <v>73</v>
      </c>
      <c r="G136">
        <v>2.0999999046325684</v>
      </c>
      <c r="H136">
        <v>13.205479621887207</v>
      </c>
      <c r="I136">
        <v>0</v>
      </c>
      <c r="J136">
        <v>0.03</v>
      </c>
      <c r="K136">
        <v>5.8823529411764698E-2</v>
      </c>
      <c r="L136">
        <v>0</v>
      </c>
      <c r="M136">
        <v>0</v>
      </c>
      <c r="N136">
        <v>3.4900000095367432</v>
      </c>
      <c r="O136">
        <v>40</v>
      </c>
    </row>
    <row r="137" spans="1:15" x14ac:dyDescent="0.25">
      <c r="A137" t="s">
        <v>53</v>
      </c>
      <c r="B137">
        <v>2016</v>
      </c>
      <c r="C137" t="s">
        <v>389</v>
      </c>
      <c r="D137" t="s">
        <v>4030</v>
      </c>
      <c r="E137" t="s">
        <v>460</v>
      </c>
      <c r="F137">
        <v>16</v>
      </c>
      <c r="G137">
        <v>0</v>
      </c>
      <c r="H137">
        <v>11.0625</v>
      </c>
      <c r="I137">
        <v>0</v>
      </c>
      <c r="J137">
        <v>0</v>
      </c>
      <c r="K137">
        <v>0</v>
      </c>
      <c r="L137">
        <v>0</v>
      </c>
      <c r="M137">
        <v>0</v>
      </c>
      <c r="N137">
        <v>3.7999999523162842</v>
      </c>
      <c r="O137">
        <v>40</v>
      </c>
    </row>
    <row r="138" spans="1:15" x14ac:dyDescent="0.25">
      <c r="A138" t="s">
        <v>53</v>
      </c>
      <c r="B138">
        <v>2016</v>
      </c>
      <c r="C138" t="s">
        <v>389</v>
      </c>
      <c r="D138" t="s">
        <v>4031</v>
      </c>
      <c r="E138" t="s">
        <v>460</v>
      </c>
      <c r="F138">
        <v>7</v>
      </c>
      <c r="G138">
        <v>0</v>
      </c>
      <c r="H138">
        <v>10.142857551574707</v>
      </c>
      <c r="I138">
        <v>0</v>
      </c>
      <c r="J138">
        <v>0</v>
      </c>
      <c r="K138">
        <v>0</v>
      </c>
      <c r="L138">
        <v>0</v>
      </c>
      <c r="M138">
        <v>0</v>
      </c>
      <c r="O138">
        <v>35</v>
      </c>
    </row>
    <row r="139" spans="1:15" x14ac:dyDescent="0.25">
      <c r="A139" t="s">
        <v>53</v>
      </c>
      <c r="B139">
        <v>2016</v>
      </c>
      <c r="C139" t="s">
        <v>389</v>
      </c>
      <c r="D139" t="s">
        <v>4032</v>
      </c>
      <c r="E139" t="s">
        <v>460</v>
      </c>
      <c r="F139">
        <v>3192</v>
      </c>
      <c r="G139">
        <v>122</v>
      </c>
      <c r="H139">
        <v>12.036967277526855</v>
      </c>
      <c r="I139">
        <v>0</v>
      </c>
      <c r="J139">
        <v>0.01</v>
      </c>
      <c r="K139">
        <v>2.1786492374727701E-2</v>
      </c>
      <c r="L139">
        <v>0</v>
      </c>
      <c r="M139">
        <v>0</v>
      </c>
      <c r="N139">
        <v>3.5099999904632568</v>
      </c>
      <c r="O139">
        <v>35</v>
      </c>
    </row>
    <row r="140" spans="1:15" x14ac:dyDescent="0.25">
      <c r="A140" t="s">
        <v>53</v>
      </c>
      <c r="B140">
        <v>2016</v>
      </c>
      <c r="C140" t="s">
        <v>4013</v>
      </c>
      <c r="D140" t="s">
        <v>4033</v>
      </c>
      <c r="E140" t="s">
        <v>460</v>
      </c>
      <c r="F140">
        <v>165</v>
      </c>
      <c r="G140">
        <v>13.800000190734863</v>
      </c>
      <c r="H140">
        <v>17.866666793823242</v>
      </c>
      <c r="I140">
        <v>0</v>
      </c>
      <c r="J140">
        <v>0.01</v>
      </c>
      <c r="K140">
        <v>0.01</v>
      </c>
      <c r="L140">
        <v>0</v>
      </c>
      <c r="M140">
        <v>0</v>
      </c>
      <c r="N140">
        <v>3.7799999713897705</v>
      </c>
      <c r="O140">
        <v>45</v>
      </c>
    </row>
    <row r="141" spans="1:15" x14ac:dyDescent="0.25">
      <c r="A141" t="s">
        <v>53</v>
      </c>
      <c r="B141">
        <v>2016</v>
      </c>
      <c r="C141" t="s">
        <v>4013</v>
      </c>
      <c r="D141" t="s">
        <v>4034</v>
      </c>
      <c r="E141" t="s">
        <v>460</v>
      </c>
      <c r="F141">
        <v>2120</v>
      </c>
      <c r="G141">
        <v>535.79998779296875</v>
      </c>
      <c r="H141">
        <v>31.682546615600586</v>
      </c>
      <c r="I141">
        <v>0</v>
      </c>
      <c r="J141">
        <v>0.01</v>
      </c>
      <c r="K141">
        <v>1.4999999999999999E-2</v>
      </c>
      <c r="L141">
        <v>0</v>
      </c>
      <c r="M141">
        <v>0</v>
      </c>
      <c r="N141">
        <v>3.2899999618530273</v>
      </c>
      <c r="O141">
        <v>45</v>
      </c>
    </row>
    <row r="142" spans="1:15" x14ac:dyDescent="0.25">
      <c r="A142" t="s">
        <v>53</v>
      </c>
      <c r="B142">
        <v>2016</v>
      </c>
      <c r="C142" t="s">
        <v>4013</v>
      </c>
      <c r="D142" t="s">
        <v>4035</v>
      </c>
      <c r="E142" t="s">
        <v>460</v>
      </c>
      <c r="F142">
        <v>5</v>
      </c>
      <c r="G142">
        <v>1</v>
      </c>
      <c r="H142">
        <v>16.600000381469727</v>
      </c>
      <c r="I142">
        <v>0</v>
      </c>
      <c r="J142">
        <v>0</v>
      </c>
      <c r="K142">
        <v>0</v>
      </c>
      <c r="L142">
        <v>0</v>
      </c>
      <c r="M142">
        <v>0</v>
      </c>
      <c r="N142">
        <v>3.8599998950958252</v>
      </c>
      <c r="O142">
        <v>45</v>
      </c>
    </row>
    <row r="143" spans="1:15" x14ac:dyDescent="0.25">
      <c r="A143" t="s">
        <v>53</v>
      </c>
      <c r="B143">
        <v>2016</v>
      </c>
      <c r="C143" t="s">
        <v>4014</v>
      </c>
      <c r="D143" t="s">
        <v>4036</v>
      </c>
      <c r="E143" t="s">
        <v>148</v>
      </c>
      <c r="F143">
        <v>97.885093688964844</v>
      </c>
      <c r="G143">
        <v>0</v>
      </c>
      <c r="H143">
        <v>14.738516807556152</v>
      </c>
      <c r="I143">
        <v>0</v>
      </c>
      <c r="J143">
        <v>0</v>
      </c>
      <c r="K143">
        <v>0</v>
      </c>
      <c r="L143">
        <v>0</v>
      </c>
      <c r="M143">
        <v>66.982698999999997</v>
      </c>
      <c r="N143">
        <v>3.7300000190734863</v>
      </c>
      <c r="O143">
        <v>70</v>
      </c>
    </row>
    <row r="144" spans="1:15" x14ac:dyDescent="0.25">
      <c r="A144" t="s">
        <v>53</v>
      </c>
      <c r="B144">
        <v>2016</v>
      </c>
      <c r="C144" t="s">
        <v>4015</v>
      </c>
      <c r="D144" t="s">
        <v>4037</v>
      </c>
      <c r="E144" t="s">
        <v>148</v>
      </c>
      <c r="F144">
        <v>284.04278564453125</v>
      </c>
      <c r="G144">
        <v>0</v>
      </c>
      <c r="H144">
        <v>5.3237037658691406</v>
      </c>
      <c r="I144">
        <v>0</v>
      </c>
      <c r="J144">
        <v>5.0000000000000001E-3</v>
      </c>
      <c r="K144">
        <v>5.0000000000000001E-3</v>
      </c>
      <c r="L144">
        <v>0</v>
      </c>
      <c r="M144">
        <v>274.55955499999891</v>
      </c>
      <c r="N144">
        <v>3.0950000286102295</v>
      </c>
      <c r="O144">
        <v>60</v>
      </c>
    </row>
    <row r="145" spans="1:15" x14ac:dyDescent="0.25">
      <c r="A145" t="s">
        <v>53</v>
      </c>
      <c r="B145">
        <v>2016</v>
      </c>
      <c r="C145" t="s">
        <v>4016</v>
      </c>
      <c r="D145" t="s">
        <v>4038</v>
      </c>
      <c r="E145" t="s">
        <v>148</v>
      </c>
      <c r="F145">
        <v>0</v>
      </c>
      <c r="G145">
        <v>0</v>
      </c>
      <c r="I145">
        <v>0</v>
      </c>
      <c r="J145">
        <v>0</v>
      </c>
      <c r="K145">
        <v>0</v>
      </c>
      <c r="L145">
        <v>0</v>
      </c>
      <c r="M145">
        <v>0</v>
      </c>
      <c r="O145">
        <v>70</v>
      </c>
    </row>
    <row r="146" spans="1:15" x14ac:dyDescent="0.25">
      <c r="A146" t="s">
        <v>53</v>
      </c>
      <c r="B146">
        <v>2016</v>
      </c>
      <c r="C146" t="s">
        <v>4016</v>
      </c>
      <c r="D146" t="s">
        <v>4039</v>
      </c>
      <c r="E146" t="s">
        <v>148</v>
      </c>
      <c r="F146">
        <v>0</v>
      </c>
      <c r="G146">
        <v>0</v>
      </c>
      <c r="I146">
        <v>0</v>
      </c>
      <c r="J146">
        <v>0</v>
      </c>
      <c r="K146">
        <v>0</v>
      </c>
      <c r="L146">
        <v>0</v>
      </c>
      <c r="M146">
        <v>0</v>
      </c>
      <c r="O146">
        <v>70</v>
      </c>
    </row>
    <row r="147" spans="1:15" x14ac:dyDescent="0.25">
      <c r="A147" t="s">
        <v>53</v>
      </c>
      <c r="B147">
        <v>2016</v>
      </c>
      <c r="C147" t="s">
        <v>4016</v>
      </c>
      <c r="D147" t="s">
        <v>4040</v>
      </c>
      <c r="E147" t="s">
        <v>148</v>
      </c>
      <c r="F147">
        <v>0</v>
      </c>
      <c r="G147">
        <v>0</v>
      </c>
      <c r="I147">
        <v>0</v>
      </c>
      <c r="J147">
        <v>0</v>
      </c>
      <c r="K147">
        <v>0</v>
      </c>
      <c r="L147">
        <v>0</v>
      </c>
      <c r="M147">
        <v>0</v>
      </c>
      <c r="O147">
        <v>70</v>
      </c>
    </row>
    <row r="148" spans="1:15" x14ac:dyDescent="0.25">
      <c r="A148" t="s">
        <v>53</v>
      </c>
      <c r="B148">
        <v>2016</v>
      </c>
      <c r="C148" t="s">
        <v>4016</v>
      </c>
      <c r="D148" t="s">
        <v>4041</v>
      </c>
      <c r="E148" t="s">
        <v>148</v>
      </c>
      <c r="F148">
        <v>0</v>
      </c>
      <c r="G148">
        <v>0</v>
      </c>
      <c r="I148">
        <v>0</v>
      </c>
      <c r="J148">
        <v>0</v>
      </c>
      <c r="K148">
        <v>0</v>
      </c>
      <c r="L148">
        <v>0</v>
      </c>
      <c r="M148">
        <v>0</v>
      </c>
      <c r="O148">
        <v>45</v>
      </c>
    </row>
    <row r="149" spans="1:15" x14ac:dyDescent="0.25">
      <c r="A149" t="s">
        <v>53</v>
      </c>
      <c r="B149">
        <v>2016</v>
      </c>
      <c r="C149" t="s">
        <v>4016</v>
      </c>
      <c r="D149" t="s">
        <v>4042</v>
      </c>
      <c r="E149" t="s">
        <v>148</v>
      </c>
      <c r="F149">
        <v>0</v>
      </c>
      <c r="G149">
        <v>0</v>
      </c>
      <c r="I149">
        <v>0</v>
      </c>
      <c r="J149">
        <v>0</v>
      </c>
      <c r="K149">
        <v>0</v>
      </c>
      <c r="L149">
        <v>0</v>
      </c>
      <c r="M149">
        <v>0</v>
      </c>
      <c r="O149">
        <v>70</v>
      </c>
    </row>
    <row r="150" spans="1:15" x14ac:dyDescent="0.25">
      <c r="A150" t="s">
        <v>53</v>
      </c>
      <c r="B150">
        <v>2016</v>
      </c>
      <c r="C150" t="s">
        <v>4016</v>
      </c>
      <c r="D150" t="s">
        <v>4043</v>
      </c>
      <c r="E150" t="s">
        <v>148</v>
      </c>
      <c r="F150">
        <v>0</v>
      </c>
      <c r="G150">
        <v>0</v>
      </c>
      <c r="I150">
        <v>0</v>
      </c>
      <c r="J150">
        <v>0</v>
      </c>
      <c r="K150">
        <v>0</v>
      </c>
      <c r="L150">
        <v>0</v>
      </c>
      <c r="M150">
        <v>0</v>
      </c>
      <c r="O150">
        <v>70</v>
      </c>
    </row>
    <row r="151" spans="1:15" x14ac:dyDescent="0.25">
      <c r="A151" t="s">
        <v>53</v>
      </c>
      <c r="B151">
        <v>2016</v>
      </c>
      <c r="C151" t="s">
        <v>4016</v>
      </c>
      <c r="D151" t="s">
        <v>4044</v>
      </c>
      <c r="E151" t="s">
        <v>148</v>
      </c>
      <c r="F151">
        <v>0</v>
      </c>
      <c r="G151">
        <v>0</v>
      </c>
      <c r="I151">
        <v>0</v>
      </c>
      <c r="J151">
        <v>0</v>
      </c>
      <c r="K151">
        <v>0</v>
      </c>
      <c r="L151">
        <v>0</v>
      </c>
      <c r="M151">
        <v>0</v>
      </c>
      <c r="O151">
        <v>70</v>
      </c>
    </row>
    <row r="152" spans="1:15" x14ac:dyDescent="0.25">
      <c r="A152" t="s">
        <v>53</v>
      </c>
      <c r="B152">
        <v>2016</v>
      </c>
      <c r="C152" t="s">
        <v>4016</v>
      </c>
      <c r="D152" t="s">
        <v>4045</v>
      </c>
      <c r="E152" t="s">
        <v>148</v>
      </c>
      <c r="F152">
        <v>1.6979490518569946</v>
      </c>
      <c r="G152">
        <v>0</v>
      </c>
      <c r="H152">
        <v>8.5606241226196289</v>
      </c>
      <c r="I152">
        <v>0</v>
      </c>
      <c r="J152">
        <v>0</v>
      </c>
      <c r="K152">
        <v>0</v>
      </c>
      <c r="L152">
        <v>0</v>
      </c>
      <c r="M152">
        <v>0</v>
      </c>
      <c r="N152">
        <v>3.9500000476837158</v>
      </c>
      <c r="O152">
        <v>45</v>
      </c>
    </row>
    <row r="153" spans="1:15" x14ac:dyDescent="0.25">
      <c r="A153" t="s">
        <v>53</v>
      </c>
      <c r="B153">
        <v>2016</v>
      </c>
      <c r="C153" t="s">
        <v>4016</v>
      </c>
      <c r="D153" t="s">
        <v>4046</v>
      </c>
      <c r="E153" t="s">
        <v>148</v>
      </c>
      <c r="F153">
        <v>0</v>
      </c>
      <c r="G153">
        <v>0</v>
      </c>
      <c r="I153">
        <v>0</v>
      </c>
      <c r="J153">
        <v>0</v>
      </c>
      <c r="K153">
        <v>0</v>
      </c>
      <c r="L153">
        <v>0</v>
      </c>
      <c r="M153">
        <v>0</v>
      </c>
      <c r="O153">
        <v>70</v>
      </c>
    </row>
    <row r="154" spans="1:15" x14ac:dyDescent="0.25">
      <c r="A154" t="s">
        <v>53</v>
      </c>
      <c r="B154">
        <v>2016</v>
      </c>
      <c r="C154" t="s">
        <v>4017</v>
      </c>
      <c r="D154" t="s">
        <v>4047</v>
      </c>
      <c r="E154" t="s">
        <v>148</v>
      </c>
      <c r="F154">
        <v>0</v>
      </c>
      <c r="G154">
        <v>0</v>
      </c>
      <c r="I154">
        <v>0</v>
      </c>
      <c r="J154">
        <v>0</v>
      </c>
      <c r="K154">
        <v>0</v>
      </c>
      <c r="L154">
        <v>0</v>
      </c>
      <c r="M154">
        <v>0</v>
      </c>
      <c r="O154">
        <v>60</v>
      </c>
    </row>
    <row r="155" spans="1:15" x14ac:dyDescent="0.25">
      <c r="A155" t="s">
        <v>53</v>
      </c>
      <c r="B155">
        <v>2016</v>
      </c>
      <c r="C155" t="s">
        <v>4017</v>
      </c>
      <c r="D155" t="s">
        <v>4048</v>
      </c>
      <c r="E155" t="s">
        <v>148</v>
      </c>
      <c r="F155">
        <v>94.061904907226563</v>
      </c>
      <c r="G155">
        <v>0</v>
      </c>
      <c r="H155">
        <v>6.9998998641967773</v>
      </c>
      <c r="I155">
        <v>0</v>
      </c>
      <c r="J155">
        <v>0</v>
      </c>
      <c r="K155">
        <v>0</v>
      </c>
      <c r="L155">
        <v>0</v>
      </c>
      <c r="M155">
        <v>92.653887000000054</v>
      </c>
      <c r="N155">
        <v>3.0520000457763672</v>
      </c>
      <c r="O155">
        <v>60</v>
      </c>
    </row>
    <row r="156" spans="1:15" x14ac:dyDescent="0.25">
      <c r="A156" t="s">
        <v>53</v>
      </c>
      <c r="B156">
        <v>2016</v>
      </c>
      <c r="C156" t="s">
        <v>4018</v>
      </c>
      <c r="D156" t="s">
        <v>4049</v>
      </c>
      <c r="E156" t="s">
        <v>460</v>
      </c>
      <c r="F156">
        <v>0</v>
      </c>
      <c r="G156">
        <v>0</v>
      </c>
      <c r="I156">
        <v>0</v>
      </c>
      <c r="J156">
        <v>0</v>
      </c>
      <c r="K156">
        <v>0</v>
      </c>
      <c r="L156">
        <v>0</v>
      </c>
      <c r="M156">
        <v>0</v>
      </c>
      <c r="O156">
        <v>45</v>
      </c>
    </row>
    <row r="157" spans="1:15" x14ac:dyDescent="0.25">
      <c r="A157" t="s">
        <v>53</v>
      </c>
      <c r="B157">
        <v>2016</v>
      </c>
      <c r="C157" t="s">
        <v>4018</v>
      </c>
      <c r="D157" t="s">
        <v>4050</v>
      </c>
      <c r="E157" t="s">
        <v>460</v>
      </c>
      <c r="F157">
        <v>11</v>
      </c>
      <c r="G157">
        <v>0</v>
      </c>
      <c r="H157">
        <v>5.1818180084228516</v>
      </c>
      <c r="I157">
        <v>0</v>
      </c>
      <c r="J157">
        <v>0</v>
      </c>
      <c r="K157">
        <v>0</v>
      </c>
      <c r="L157">
        <v>0</v>
      </c>
      <c r="M157">
        <v>0</v>
      </c>
      <c r="N157">
        <v>4</v>
      </c>
      <c r="O157">
        <v>40</v>
      </c>
    </row>
    <row r="158" spans="1:15" x14ac:dyDescent="0.25">
      <c r="A158" t="s">
        <v>53</v>
      </c>
      <c r="B158">
        <v>2016</v>
      </c>
      <c r="C158" t="s">
        <v>4018</v>
      </c>
      <c r="D158" t="s">
        <v>4051</v>
      </c>
      <c r="E158" t="s">
        <v>460</v>
      </c>
      <c r="F158">
        <v>27</v>
      </c>
      <c r="G158">
        <v>18</v>
      </c>
      <c r="H158">
        <v>29.666666030883789</v>
      </c>
      <c r="I158">
        <v>0</v>
      </c>
      <c r="J158">
        <v>0</v>
      </c>
      <c r="K158">
        <v>0</v>
      </c>
      <c r="L158">
        <v>0</v>
      </c>
      <c r="M158">
        <v>0</v>
      </c>
      <c r="N158">
        <v>3.3299999237060547</v>
      </c>
      <c r="O158">
        <v>35</v>
      </c>
    </row>
    <row r="159" spans="1:15" x14ac:dyDescent="0.25">
      <c r="A159" t="s">
        <v>53</v>
      </c>
      <c r="B159">
        <v>2016</v>
      </c>
      <c r="C159" t="s">
        <v>4018</v>
      </c>
      <c r="D159" t="s">
        <v>4052</v>
      </c>
      <c r="E159" t="s">
        <v>460</v>
      </c>
      <c r="F159">
        <v>2</v>
      </c>
      <c r="G159">
        <v>0</v>
      </c>
      <c r="H159">
        <v>3</v>
      </c>
      <c r="I159">
        <v>0</v>
      </c>
      <c r="J159">
        <v>0</v>
      </c>
      <c r="K159">
        <v>0</v>
      </c>
      <c r="L159">
        <v>0</v>
      </c>
      <c r="M159">
        <v>0</v>
      </c>
      <c r="N159">
        <v>4</v>
      </c>
      <c r="O159">
        <v>35</v>
      </c>
    </row>
    <row r="160" spans="1:15" x14ac:dyDescent="0.25">
      <c r="A160" t="s">
        <v>53</v>
      </c>
      <c r="B160">
        <v>2016</v>
      </c>
      <c r="C160" t="s">
        <v>4018</v>
      </c>
      <c r="D160" t="s">
        <v>4053</v>
      </c>
      <c r="E160" t="s">
        <v>460</v>
      </c>
      <c r="F160">
        <v>0</v>
      </c>
      <c r="G160">
        <v>0</v>
      </c>
      <c r="I160">
        <v>0</v>
      </c>
      <c r="J160">
        <v>0</v>
      </c>
      <c r="K160">
        <v>0</v>
      </c>
      <c r="L160">
        <v>0</v>
      </c>
      <c r="M160">
        <v>0</v>
      </c>
      <c r="O160">
        <v>40</v>
      </c>
    </row>
    <row r="161" spans="1:15" x14ac:dyDescent="0.25">
      <c r="A161" t="s">
        <v>53</v>
      </c>
      <c r="B161">
        <v>2016</v>
      </c>
      <c r="C161" t="s">
        <v>4018</v>
      </c>
      <c r="D161" t="s">
        <v>4054</v>
      </c>
      <c r="E161" t="s">
        <v>460</v>
      </c>
      <c r="F161">
        <v>0</v>
      </c>
      <c r="G161">
        <v>0</v>
      </c>
      <c r="I161">
        <v>0</v>
      </c>
      <c r="J161">
        <v>0</v>
      </c>
      <c r="K161">
        <v>0</v>
      </c>
      <c r="L161">
        <v>0</v>
      </c>
      <c r="M161">
        <v>0</v>
      </c>
      <c r="O161">
        <v>35</v>
      </c>
    </row>
    <row r="162" spans="1:15" x14ac:dyDescent="0.25">
      <c r="A162" t="s">
        <v>53</v>
      </c>
      <c r="B162">
        <v>2016</v>
      </c>
      <c r="C162" t="s">
        <v>4018</v>
      </c>
      <c r="D162" t="s">
        <v>4055</v>
      </c>
      <c r="E162" t="s">
        <v>460</v>
      </c>
      <c r="F162">
        <v>13</v>
      </c>
      <c r="G162">
        <v>0</v>
      </c>
      <c r="H162">
        <v>8.4615383148193359</v>
      </c>
      <c r="I162">
        <v>0</v>
      </c>
      <c r="J162">
        <v>0</v>
      </c>
      <c r="K162">
        <v>0</v>
      </c>
      <c r="L162">
        <v>0</v>
      </c>
      <c r="M162">
        <v>0</v>
      </c>
      <c r="N162">
        <v>3.5499999523162842</v>
      </c>
      <c r="O162">
        <v>35</v>
      </c>
    </row>
    <row r="163" spans="1:15" x14ac:dyDescent="0.25">
      <c r="A163" t="s">
        <v>53</v>
      </c>
      <c r="B163">
        <v>2016</v>
      </c>
      <c r="C163" t="s">
        <v>4018</v>
      </c>
      <c r="D163" t="s">
        <v>4056</v>
      </c>
      <c r="E163" t="s">
        <v>460</v>
      </c>
      <c r="F163">
        <v>0</v>
      </c>
      <c r="G163">
        <v>0</v>
      </c>
      <c r="I163">
        <v>0</v>
      </c>
      <c r="J163">
        <v>0</v>
      </c>
      <c r="K163">
        <v>0</v>
      </c>
      <c r="L163">
        <v>0</v>
      </c>
      <c r="M163">
        <v>0</v>
      </c>
      <c r="O163">
        <v>35</v>
      </c>
    </row>
    <row r="164" spans="1:15" x14ac:dyDescent="0.25">
      <c r="A164" t="s">
        <v>53</v>
      </c>
      <c r="B164">
        <v>2016</v>
      </c>
      <c r="C164" t="s">
        <v>4018</v>
      </c>
      <c r="D164" t="s">
        <v>4057</v>
      </c>
      <c r="E164" t="s">
        <v>460</v>
      </c>
      <c r="F164">
        <v>0</v>
      </c>
      <c r="G164">
        <v>0</v>
      </c>
      <c r="I164">
        <v>0</v>
      </c>
      <c r="J164">
        <v>0</v>
      </c>
      <c r="K164">
        <v>0</v>
      </c>
      <c r="L164">
        <v>0</v>
      </c>
      <c r="M164">
        <v>0</v>
      </c>
      <c r="O164">
        <v>40</v>
      </c>
    </row>
    <row r="165" spans="1:15" x14ac:dyDescent="0.25">
      <c r="A165" t="s">
        <v>53</v>
      </c>
      <c r="B165">
        <v>2016</v>
      </c>
      <c r="C165" t="s">
        <v>4019</v>
      </c>
      <c r="D165" t="s">
        <v>4058</v>
      </c>
      <c r="E165" t="s">
        <v>460</v>
      </c>
      <c r="F165">
        <v>7</v>
      </c>
      <c r="G165">
        <v>1.3999999761581421</v>
      </c>
      <c r="H165">
        <v>18.857143402099609</v>
      </c>
      <c r="I165">
        <v>0</v>
      </c>
      <c r="J165">
        <v>0</v>
      </c>
      <c r="K165">
        <v>0</v>
      </c>
      <c r="L165">
        <v>0</v>
      </c>
      <c r="M165">
        <v>0</v>
      </c>
      <c r="N165">
        <v>3.4300000667572021</v>
      </c>
      <c r="O165">
        <v>40</v>
      </c>
    </row>
    <row r="166" spans="1:15" x14ac:dyDescent="0.25">
      <c r="A166" t="s">
        <v>54</v>
      </c>
      <c r="B166">
        <v>2016</v>
      </c>
      <c r="C166" t="s">
        <v>4010</v>
      </c>
      <c r="D166" t="s">
        <v>4021</v>
      </c>
      <c r="E166" t="s">
        <v>148</v>
      </c>
      <c r="F166">
        <v>1.7751243114471436</v>
      </c>
      <c r="G166">
        <v>0</v>
      </c>
      <c r="H166">
        <v>6.5638155937194824</v>
      </c>
      <c r="I166">
        <v>0</v>
      </c>
      <c r="J166">
        <v>0</v>
      </c>
      <c r="K166">
        <v>0</v>
      </c>
      <c r="L166">
        <v>0</v>
      </c>
      <c r="M166">
        <v>0</v>
      </c>
      <c r="N166">
        <v>4</v>
      </c>
      <c r="O166">
        <v>70</v>
      </c>
    </row>
    <row r="167" spans="1:15" x14ac:dyDescent="0.25">
      <c r="A167" t="s">
        <v>54</v>
      </c>
      <c r="B167">
        <v>2016</v>
      </c>
      <c r="C167" t="s">
        <v>4010</v>
      </c>
      <c r="D167" t="s">
        <v>4022</v>
      </c>
      <c r="E167" t="s">
        <v>148</v>
      </c>
      <c r="F167">
        <v>28.782131195068359</v>
      </c>
      <c r="G167">
        <v>0</v>
      </c>
      <c r="H167">
        <v>32.015689849853516</v>
      </c>
      <c r="I167">
        <v>0</v>
      </c>
      <c r="J167">
        <v>0</v>
      </c>
      <c r="K167">
        <v>0</v>
      </c>
      <c r="L167">
        <v>0</v>
      </c>
      <c r="M167">
        <v>0</v>
      </c>
      <c r="N167">
        <v>3.0239999294281006</v>
      </c>
      <c r="O167">
        <v>70</v>
      </c>
    </row>
    <row r="168" spans="1:15" x14ac:dyDescent="0.25">
      <c r="A168" t="s">
        <v>54</v>
      </c>
      <c r="B168">
        <v>2016</v>
      </c>
      <c r="C168" t="s">
        <v>4010</v>
      </c>
      <c r="D168" t="s">
        <v>4023</v>
      </c>
      <c r="E168" t="s">
        <v>148</v>
      </c>
      <c r="F168">
        <v>206.86106872558594</v>
      </c>
      <c r="G168">
        <v>8.168121799826622E-3</v>
      </c>
      <c r="H168">
        <v>10.470987319946289</v>
      </c>
      <c r="I168">
        <v>0</v>
      </c>
      <c r="J168">
        <v>0</v>
      </c>
      <c r="K168">
        <v>0</v>
      </c>
      <c r="L168">
        <v>0</v>
      </c>
      <c r="M168">
        <v>0</v>
      </c>
      <c r="N168">
        <v>3.6700000762939453</v>
      </c>
      <c r="O168">
        <v>45</v>
      </c>
    </row>
    <row r="169" spans="1:15" x14ac:dyDescent="0.25">
      <c r="A169" t="s">
        <v>54</v>
      </c>
      <c r="B169">
        <v>2016</v>
      </c>
      <c r="C169" t="s">
        <v>4011</v>
      </c>
      <c r="D169" t="s">
        <v>4024</v>
      </c>
      <c r="E169" t="s">
        <v>148</v>
      </c>
      <c r="F169">
        <v>0</v>
      </c>
      <c r="G169">
        <v>0</v>
      </c>
      <c r="I169">
        <v>0</v>
      </c>
      <c r="J169">
        <v>0</v>
      </c>
      <c r="K169">
        <v>0</v>
      </c>
      <c r="L169">
        <v>0</v>
      </c>
      <c r="M169">
        <v>0</v>
      </c>
      <c r="O169">
        <v>60</v>
      </c>
    </row>
    <row r="170" spans="1:15" x14ac:dyDescent="0.25">
      <c r="A170" t="s">
        <v>54</v>
      </c>
      <c r="B170">
        <v>2016</v>
      </c>
      <c r="C170" t="s">
        <v>4011</v>
      </c>
      <c r="D170" t="s">
        <v>4025</v>
      </c>
      <c r="E170" t="s">
        <v>148</v>
      </c>
      <c r="F170">
        <v>1453.642578125</v>
      </c>
      <c r="G170">
        <v>138.47341918945312</v>
      </c>
      <c r="H170">
        <v>34.480922698974609</v>
      </c>
      <c r="I170">
        <v>0</v>
      </c>
      <c r="J170">
        <v>7.9200000000000007E-2</v>
      </c>
      <c r="K170">
        <v>7.9108240629092996E-3</v>
      </c>
      <c r="L170">
        <v>0</v>
      </c>
      <c r="M170">
        <v>0</v>
      </c>
      <c r="N170">
        <v>3.1394000053405762</v>
      </c>
      <c r="O170">
        <v>60</v>
      </c>
    </row>
    <row r="171" spans="1:15" x14ac:dyDescent="0.25">
      <c r="A171" t="s">
        <v>54</v>
      </c>
      <c r="B171">
        <v>2016</v>
      </c>
      <c r="C171" t="s">
        <v>4011</v>
      </c>
      <c r="D171" t="s">
        <v>4026</v>
      </c>
      <c r="E171" t="s">
        <v>148</v>
      </c>
      <c r="F171">
        <v>0</v>
      </c>
      <c r="G171">
        <v>0</v>
      </c>
      <c r="I171">
        <v>0</v>
      </c>
      <c r="J171">
        <v>0</v>
      </c>
      <c r="K171">
        <v>0</v>
      </c>
      <c r="L171">
        <v>0</v>
      </c>
      <c r="M171">
        <v>0</v>
      </c>
      <c r="O171">
        <v>60</v>
      </c>
    </row>
    <row r="172" spans="1:15" x14ac:dyDescent="0.25">
      <c r="A172" t="s">
        <v>54</v>
      </c>
      <c r="B172">
        <v>2016</v>
      </c>
      <c r="C172" t="s">
        <v>4064</v>
      </c>
      <c r="D172" t="s">
        <v>4065</v>
      </c>
      <c r="E172" t="s">
        <v>460</v>
      </c>
      <c r="F172">
        <v>25937</v>
      </c>
      <c r="G172">
        <v>251.10000610351563</v>
      </c>
      <c r="H172">
        <v>27.240945816040039</v>
      </c>
      <c r="I172">
        <v>0</v>
      </c>
      <c r="J172">
        <v>6.9999999999999999E-4</v>
      </c>
      <c r="K172">
        <v>0.01</v>
      </c>
      <c r="L172">
        <v>2.9999999999999997E-4</v>
      </c>
      <c r="M172">
        <v>10</v>
      </c>
      <c r="N172">
        <v>3.3384015560150146</v>
      </c>
      <c r="O172">
        <v>60</v>
      </c>
    </row>
    <row r="173" spans="1:15" x14ac:dyDescent="0.25">
      <c r="A173" t="s">
        <v>54</v>
      </c>
      <c r="B173">
        <v>2016</v>
      </c>
      <c r="C173" t="s">
        <v>4064</v>
      </c>
      <c r="D173" t="s">
        <v>4066</v>
      </c>
      <c r="E173" t="s">
        <v>460</v>
      </c>
      <c r="F173">
        <v>29</v>
      </c>
      <c r="G173">
        <v>10</v>
      </c>
      <c r="H173">
        <v>45.896553039550781</v>
      </c>
      <c r="I173">
        <v>0</v>
      </c>
      <c r="J173">
        <v>0.46</v>
      </c>
      <c r="K173">
        <v>0.15</v>
      </c>
      <c r="L173">
        <v>0.12</v>
      </c>
      <c r="M173">
        <v>0</v>
      </c>
      <c r="N173">
        <v>2.5681817531585693</v>
      </c>
      <c r="O173">
        <v>60</v>
      </c>
    </row>
    <row r="174" spans="1:15" x14ac:dyDescent="0.25">
      <c r="A174" t="s">
        <v>54</v>
      </c>
      <c r="B174">
        <v>2016</v>
      </c>
      <c r="C174" t="s">
        <v>4064</v>
      </c>
      <c r="D174" t="s">
        <v>4005</v>
      </c>
      <c r="E174" t="s">
        <v>460</v>
      </c>
      <c r="F174">
        <v>1459</v>
      </c>
      <c r="G174">
        <v>249.80000305175781</v>
      </c>
      <c r="H174">
        <v>28.826236724853516</v>
      </c>
      <c r="I174">
        <v>0</v>
      </c>
      <c r="J174">
        <v>0.15</v>
      </c>
      <c r="K174">
        <v>0.1</v>
      </c>
      <c r="L174">
        <v>0.05</v>
      </c>
      <c r="M174">
        <v>3</v>
      </c>
      <c r="N174">
        <v>2.8842105865478516</v>
      </c>
      <c r="O174">
        <v>45</v>
      </c>
    </row>
    <row r="175" spans="1:15" x14ac:dyDescent="0.25">
      <c r="A175" t="s">
        <v>54</v>
      </c>
      <c r="B175">
        <v>2016</v>
      </c>
      <c r="C175" t="s">
        <v>4012</v>
      </c>
      <c r="D175" t="s">
        <v>4027</v>
      </c>
      <c r="E175" t="s">
        <v>460</v>
      </c>
      <c r="F175">
        <v>761</v>
      </c>
      <c r="H175">
        <v>18.929428100585938</v>
      </c>
      <c r="I175">
        <v>0</v>
      </c>
      <c r="J175">
        <v>4.6100000000000002E-2</v>
      </c>
      <c r="K175">
        <v>0</v>
      </c>
      <c r="L175">
        <v>0</v>
      </c>
      <c r="M175">
        <v>10</v>
      </c>
      <c r="N175">
        <v>3.3078000545501709</v>
      </c>
    </row>
    <row r="176" spans="1:15" x14ac:dyDescent="0.25">
      <c r="A176" t="s">
        <v>54</v>
      </c>
      <c r="B176">
        <v>2016</v>
      </c>
      <c r="C176" t="s">
        <v>389</v>
      </c>
      <c r="D176" t="s">
        <v>4028</v>
      </c>
      <c r="E176" t="s">
        <v>460</v>
      </c>
      <c r="F176">
        <v>0</v>
      </c>
      <c r="G176">
        <v>0</v>
      </c>
      <c r="I176">
        <v>0</v>
      </c>
      <c r="J176">
        <v>0</v>
      </c>
      <c r="K176">
        <v>0</v>
      </c>
      <c r="L176">
        <v>0</v>
      </c>
      <c r="M176">
        <v>0</v>
      </c>
      <c r="O176">
        <v>45</v>
      </c>
    </row>
    <row r="177" spans="1:15" x14ac:dyDescent="0.25">
      <c r="A177" t="s">
        <v>54</v>
      </c>
      <c r="B177">
        <v>2016</v>
      </c>
      <c r="C177" t="s">
        <v>389</v>
      </c>
      <c r="D177" t="s">
        <v>4029</v>
      </c>
      <c r="E177" t="s">
        <v>460</v>
      </c>
      <c r="F177">
        <v>101</v>
      </c>
      <c r="G177">
        <v>1</v>
      </c>
      <c r="H177">
        <v>10.544554710388184</v>
      </c>
      <c r="I177">
        <v>0</v>
      </c>
      <c r="J177">
        <v>0</v>
      </c>
      <c r="K177">
        <v>0</v>
      </c>
      <c r="L177">
        <v>0</v>
      </c>
      <c r="M177">
        <v>0</v>
      </c>
      <c r="N177">
        <v>3.6895999908447266</v>
      </c>
      <c r="O177">
        <v>40</v>
      </c>
    </row>
    <row r="178" spans="1:15" x14ac:dyDescent="0.25">
      <c r="A178" t="s">
        <v>54</v>
      </c>
      <c r="B178">
        <v>2016</v>
      </c>
      <c r="C178" t="s">
        <v>389</v>
      </c>
      <c r="D178" t="s">
        <v>4030</v>
      </c>
      <c r="E178" t="s">
        <v>460</v>
      </c>
      <c r="F178">
        <v>172</v>
      </c>
      <c r="G178">
        <v>12.600000381469727</v>
      </c>
      <c r="H178">
        <v>12.715116500854492</v>
      </c>
      <c r="I178">
        <v>0</v>
      </c>
      <c r="J178">
        <v>0.10199999999999999</v>
      </c>
      <c r="K178">
        <v>0.05</v>
      </c>
      <c r="L178">
        <v>0</v>
      </c>
      <c r="M178">
        <v>0</v>
      </c>
      <c r="N178">
        <v>3.4709999561309814</v>
      </c>
      <c r="O178">
        <v>40</v>
      </c>
    </row>
    <row r="179" spans="1:15" x14ac:dyDescent="0.25">
      <c r="A179" t="s">
        <v>54</v>
      </c>
      <c r="B179">
        <v>2016</v>
      </c>
      <c r="C179" t="s">
        <v>389</v>
      </c>
      <c r="D179" t="s">
        <v>4031</v>
      </c>
      <c r="E179" t="s">
        <v>460</v>
      </c>
      <c r="F179">
        <v>0</v>
      </c>
      <c r="G179">
        <v>0</v>
      </c>
      <c r="I179">
        <v>0</v>
      </c>
      <c r="J179">
        <v>0</v>
      </c>
      <c r="K179">
        <v>0</v>
      </c>
      <c r="L179">
        <v>0</v>
      </c>
      <c r="M179">
        <v>0</v>
      </c>
      <c r="O179">
        <v>35</v>
      </c>
    </row>
    <row r="180" spans="1:15" x14ac:dyDescent="0.25">
      <c r="A180" t="s">
        <v>54</v>
      </c>
      <c r="B180">
        <v>2016</v>
      </c>
      <c r="C180" t="s">
        <v>389</v>
      </c>
      <c r="D180" t="s">
        <v>4032</v>
      </c>
      <c r="E180" t="s">
        <v>460</v>
      </c>
      <c r="F180">
        <v>4872</v>
      </c>
      <c r="G180">
        <v>430.20001220703125</v>
      </c>
      <c r="H180">
        <v>16.343185424804688</v>
      </c>
      <c r="I180">
        <v>6.6093853271649995E-4</v>
      </c>
      <c r="J180">
        <v>8.3939193654990099E-2</v>
      </c>
      <c r="K180">
        <v>4.5233124565066098E-2</v>
      </c>
      <c r="L180">
        <v>0</v>
      </c>
      <c r="M180">
        <v>0</v>
      </c>
      <c r="N180">
        <v>3.0984797477722168</v>
      </c>
      <c r="O180">
        <v>35</v>
      </c>
    </row>
    <row r="181" spans="1:15" x14ac:dyDescent="0.25">
      <c r="A181" t="s">
        <v>54</v>
      </c>
      <c r="B181">
        <v>2016</v>
      </c>
      <c r="C181" t="s">
        <v>4013</v>
      </c>
      <c r="D181" t="s">
        <v>4033</v>
      </c>
      <c r="E181" t="s">
        <v>460</v>
      </c>
      <c r="F181">
        <v>769</v>
      </c>
      <c r="G181">
        <v>8</v>
      </c>
      <c r="H181">
        <v>11.698309898376465</v>
      </c>
      <c r="I181">
        <v>0</v>
      </c>
      <c r="J181">
        <v>5.1400000000000001E-2</v>
      </c>
      <c r="K181">
        <v>1.3245033112582801E-2</v>
      </c>
      <c r="L181">
        <v>7.3000000000000001E-3</v>
      </c>
      <c r="M181">
        <v>0</v>
      </c>
      <c r="N181">
        <v>3.3434069156646729</v>
      </c>
      <c r="O181">
        <v>45</v>
      </c>
    </row>
    <row r="182" spans="1:15" x14ac:dyDescent="0.25">
      <c r="A182" t="s">
        <v>54</v>
      </c>
      <c r="B182">
        <v>2016</v>
      </c>
      <c r="C182" t="s">
        <v>4013</v>
      </c>
      <c r="D182" t="s">
        <v>4034</v>
      </c>
      <c r="E182" t="s">
        <v>460</v>
      </c>
      <c r="F182">
        <v>3150</v>
      </c>
      <c r="G182">
        <v>81.400001525878906</v>
      </c>
      <c r="H182">
        <v>14.621904373168945</v>
      </c>
      <c r="I182">
        <v>0</v>
      </c>
      <c r="J182">
        <v>9.0399999999999994E-2</v>
      </c>
      <c r="K182">
        <v>1.8502202643171799E-2</v>
      </c>
      <c r="L182">
        <v>1.2999999999999999E-3</v>
      </c>
      <c r="M182">
        <v>0</v>
      </c>
      <c r="N182">
        <v>3.1856412887573242</v>
      </c>
      <c r="O182">
        <v>45</v>
      </c>
    </row>
    <row r="183" spans="1:15" x14ac:dyDescent="0.25">
      <c r="A183" t="s">
        <v>54</v>
      </c>
      <c r="B183">
        <v>2016</v>
      </c>
      <c r="C183" t="s">
        <v>4013</v>
      </c>
      <c r="D183" t="s">
        <v>4035</v>
      </c>
      <c r="E183" t="s">
        <v>460</v>
      </c>
      <c r="F183">
        <v>4</v>
      </c>
      <c r="G183">
        <v>1</v>
      </c>
      <c r="H183">
        <v>27.25</v>
      </c>
      <c r="I183">
        <v>0</v>
      </c>
      <c r="J183">
        <v>0.25</v>
      </c>
      <c r="K183">
        <v>0</v>
      </c>
      <c r="L183">
        <v>0</v>
      </c>
      <c r="M183">
        <v>0</v>
      </c>
      <c r="N183">
        <v>3.25</v>
      </c>
      <c r="O183">
        <v>45</v>
      </c>
    </row>
    <row r="184" spans="1:15" x14ac:dyDescent="0.25">
      <c r="A184" t="s">
        <v>54</v>
      </c>
      <c r="B184">
        <v>2016</v>
      </c>
      <c r="C184" t="s">
        <v>4014</v>
      </c>
      <c r="D184" t="s">
        <v>4036</v>
      </c>
      <c r="E184" t="s">
        <v>148</v>
      </c>
      <c r="F184">
        <v>584.54779052734375</v>
      </c>
      <c r="G184">
        <v>0</v>
      </c>
      <c r="H184">
        <v>13.911055564880371</v>
      </c>
      <c r="I184">
        <v>0</v>
      </c>
      <c r="J184">
        <v>0</v>
      </c>
      <c r="K184">
        <v>5.6540331639858997E-3</v>
      </c>
      <c r="L184">
        <v>0</v>
      </c>
      <c r="M184">
        <v>0.21682824785409999</v>
      </c>
      <c r="N184">
        <v>3.45989990234375</v>
      </c>
      <c r="O184">
        <v>70</v>
      </c>
    </row>
    <row r="185" spans="1:15" x14ac:dyDescent="0.25">
      <c r="A185" t="s">
        <v>54</v>
      </c>
      <c r="B185">
        <v>2016</v>
      </c>
      <c r="C185" t="s">
        <v>4015</v>
      </c>
      <c r="D185" t="s">
        <v>4037</v>
      </c>
      <c r="E185" t="s">
        <v>148</v>
      </c>
      <c r="F185">
        <v>747.77056884765625</v>
      </c>
      <c r="G185">
        <v>0.52688628435134888</v>
      </c>
      <c r="H185">
        <v>20.54986572265625</v>
      </c>
      <c r="I185">
        <v>0</v>
      </c>
      <c r="J185">
        <v>0</v>
      </c>
      <c r="K185">
        <v>6.1773244324715001E-3</v>
      </c>
      <c r="L185">
        <v>3.2972394611106799E-2</v>
      </c>
      <c r="M185">
        <v>0</v>
      </c>
      <c r="N185">
        <v>3.0499958992004395</v>
      </c>
      <c r="O185">
        <v>60</v>
      </c>
    </row>
    <row r="186" spans="1:15" x14ac:dyDescent="0.25">
      <c r="A186" t="s">
        <v>54</v>
      </c>
      <c r="B186">
        <v>2016</v>
      </c>
      <c r="C186" t="s">
        <v>4016</v>
      </c>
      <c r="D186" t="s">
        <v>4038</v>
      </c>
      <c r="E186" t="s">
        <v>148</v>
      </c>
      <c r="F186">
        <v>0</v>
      </c>
      <c r="G186">
        <v>0</v>
      </c>
      <c r="I186">
        <v>0</v>
      </c>
      <c r="J186">
        <v>0</v>
      </c>
      <c r="K186">
        <v>0</v>
      </c>
      <c r="L186">
        <v>0</v>
      </c>
      <c r="M186">
        <v>0</v>
      </c>
      <c r="O186">
        <v>70</v>
      </c>
    </row>
    <row r="187" spans="1:15" x14ac:dyDescent="0.25">
      <c r="A187" t="s">
        <v>54</v>
      </c>
      <c r="B187">
        <v>2016</v>
      </c>
      <c r="C187" t="s">
        <v>4016</v>
      </c>
      <c r="D187" t="s">
        <v>4039</v>
      </c>
      <c r="E187" t="s">
        <v>148</v>
      </c>
      <c r="F187">
        <v>0</v>
      </c>
      <c r="G187">
        <v>0</v>
      </c>
      <c r="I187">
        <v>0</v>
      </c>
      <c r="J187">
        <v>0</v>
      </c>
      <c r="K187">
        <v>0</v>
      </c>
      <c r="L187">
        <v>0</v>
      </c>
      <c r="M187">
        <v>0</v>
      </c>
      <c r="O187">
        <v>70</v>
      </c>
    </row>
    <row r="188" spans="1:15" x14ac:dyDescent="0.25">
      <c r="A188" t="s">
        <v>54</v>
      </c>
      <c r="B188">
        <v>2016</v>
      </c>
      <c r="C188" t="s">
        <v>4016</v>
      </c>
      <c r="D188" t="s">
        <v>4040</v>
      </c>
      <c r="E188" t="s">
        <v>148</v>
      </c>
      <c r="F188">
        <v>0</v>
      </c>
      <c r="G188">
        <v>0</v>
      </c>
      <c r="I188">
        <v>0</v>
      </c>
      <c r="J188">
        <v>0</v>
      </c>
      <c r="K188">
        <v>0</v>
      </c>
      <c r="L188">
        <v>0</v>
      </c>
      <c r="M188">
        <v>0</v>
      </c>
      <c r="O188">
        <v>70</v>
      </c>
    </row>
    <row r="189" spans="1:15" x14ac:dyDescent="0.25">
      <c r="A189" t="s">
        <v>54</v>
      </c>
      <c r="B189">
        <v>2016</v>
      </c>
      <c r="C189" t="s">
        <v>4016</v>
      </c>
      <c r="D189" t="s">
        <v>4041</v>
      </c>
      <c r="E189" t="s">
        <v>148</v>
      </c>
      <c r="F189">
        <v>0</v>
      </c>
      <c r="G189">
        <v>0</v>
      </c>
      <c r="I189">
        <v>0</v>
      </c>
      <c r="J189">
        <v>0</v>
      </c>
      <c r="K189">
        <v>0</v>
      </c>
      <c r="L189">
        <v>0</v>
      </c>
      <c r="M189">
        <v>0</v>
      </c>
      <c r="O189">
        <v>45</v>
      </c>
    </row>
    <row r="190" spans="1:15" x14ac:dyDescent="0.25">
      <c r="A190" t="s">
        <v>54</v>
      </c>
      <c r="B190">
        <v>2016</v>
      </c>
      <c r="C190" t="s">
        <v>4016</v>
      </c>
      <c r="D190" t="s">
        <v>4042</v>
      </c>
      <c r="E190" t="s">
        <v>148</v>
      </c>
      <c r="F190">
        <v>0</v>
      </c>
      <c r="G190">
        <v>0</v>
      </c>
      <c r="I190">
        <v>0</v>
      </c>
      <c r="J190">
        <v>0</v>
      </c>
      <c r="K190">
        <v>0</v>
      </c>
      <c r="L190">
        <v>0</v>
      </c>
      <c r="M190">
        <v>0</v>
      </c>
      <c r="O190">
        <v>70</v>
      </c>
    </row>
    <row r="191" spans="1:15" x14ac:dyDescent="0.25">
      <c r="A191" t="s">
        <v>54</v>
      </c>
      <c r="B191">
        <v>2016</v>
      </c>
      <c r="C191" t="s">
        <v>4016</v>
      </c>
      <c r="D191" t="s">
        <v>4043</v>
      </c>
      <c r="E191" t="s">
        <v>148</v>
      </c>
      <c r="F191">
        <v>0</v>
      </c>
      <c r="G191">
        <v>0</v>
      </c>
      <c r="I191">
        <v>0</v>
      </c>
      <c r="J191">
        <v>0</v>
      </c>
      <c r="K191">
        <v>0</v>
      </c>
      <c r="L191">
        <v>0</v>
      </c>
      <c r="M191">
        <v>0</v>
      </c>
      <c r="O191">
        <v>70</v>
      </c>
    </row>
    <row r="192" spans="1:15" x14ac:dyDescent="0.25">
      <c r="A192" t="s">
        <v>54</v>
      </c>
      <c r="B192">
        <v>2016</v>
      </c>
      <c r="C192" t="s">
        <v>4016</v>
      </c>
      <c r="D192" t="s">
        <v>4044</v>
      </c>
      <c r="E192" t="s">
        <v>148</v>
      </c>
      <c r="F192">
        <v>0</v>
      </c>
      <c r="G192">
        <v>0</v>
      </c>
      <c r="I192">
        <v>0</v>
      </c>
      <c r="J192">
        <v>0</v>
      </c>
      <c r="K192">
        <v>0</v>
      </c>
      <c r="L192">
        <v>0</v>
      </c>
      <c r="M192">
        <v>0</v>
      </c>
      <c r="O192">
        <v>70</v>
      </c>
    </row>
    <row r="193" spans="1:15" x14ac:dyDescent="0.25">
      <c r="A193" t="s">
        <v>54</v>
      </c>
      <c r="B193">
        <v>2016</v>
      </c>
      <c r="C193" t="s">
        <v>4016</v>
      </c>
      <c r="D193" t="s">
        <v>4045</v>
      </c>
      <c r="E193" t="s">
        <v>148</v>
      </c>
      <c r="F193">
        <v>1.9157449007034302</v>
      </c>
      <c r="G193">
        <v>0</v>
      </c>
      <c r="H193">
        <v>14.38270092010498</v>
      </c>
      <c r="I193">
        <v>0</v>
      </c>
      <c r="J193">
        <v>0</v>
      </c>
      <c r="K193">
        <v>0</v>
      </c>
      <c r="L193">
        <v>0</v>
      </c>
      <c r="M193">
        <v>0</v>
      </c>
      <c r="O193">
        <v>45</v>
      </c>
    </row>
    <row r="194" spans="1:15" x14ac:dyDescent="0.25">
      <c r="A194" t="s">
        <v>54</v>
      </c>
      <c r="B194">
        <v>2016</v>
      </c>
      <c r="C194" t="s">
        <v>4016</v>
      </c>
      <c r="D194" t="s">
        <v>4046</v>
      </c>
      <c r="E194" t="s">
        <v>148</v>
      </c>
      <c r="F194">
        <v>0</v>
      </c>
      <c r="G194">
        <v>0</v>
      </c>
      <c r="I194">
        <v>0</v>
      </c>
      <c r="J194">
        <v>0</v>
      </c>
      <c r="K194">
        <v>0</v>
      </c>
      <c r="L194">
        <v>0</v>
      </c>
      <c r="M194">
        <v>0</v>
      </c>
      <c r="O194">
        <v>70</v>
      </c>
    </row>
    <row r="195" spans="1:15" x14ac:dyDescent="0.25">
      <c r="A195" t="s">
        <v>54</v>
      </c>
      <c r="B195">
        <v>2016</v>
      </c>
      <c r="C195" t="s">
        <v>4017</v>
      </c>
      <c r="D195" t="s">
        <v>4047</v>
      </c>
      <c r="E195" t="s">
        <v>148</v>
      </c>
      <c r="F195">
        <v>72.341445922851562</v>
      </c>
      <c r="G195">
        <v>3.4483873844146729</v>
      </c>
      <c r="H195">
        <v>15.576028823852539</v>
      </c>
      <c r="I195">
        <v>0</v>
      </c>
      <c r="J195">
        <v>0</v>
      </c>
      <c r="K195">
        <v>0</v>
      </c>
      <c r="L195">
        <v>0</v>
      </c>
      <c r="M195">
        <v>0</v>
      </c>
      <c r="N195">
        <v>3.619999885559082</v>
      </c>
      <c r="O195">
        <v>60</v>
      </c>
    </row>
    <row r="196" spans="1:15" x14ac:dyDescent="0.25">
      <c r="A196" t="s">
        <v>54</v>
      </c>
      <c r="B196">
        <v>2016</v>
      </c>
      <c r="C196" t="s">
        <v>4017</v>
      </c>
      <c r="D196" t="s">
        <v>4048</v>
      </c>
      <c r="E196" t="s">
        <v>148</v>
      </c>
      <c r="F196">
        <v>87.508674621582031</v>
      </c>
      <c r="G196">
        <v>0</v>
      </c>
      <c r="H196">
        <v>39.182399749755859</v>
      </c>
      <c r="I196">
        <v>0</v>
      </c>
      <c r="J196">
        <v>0.08</v>
      </c>
      <c r="K196">
        <v>7.0000000000000007E-2</v>
      </c>
      <c r="L196">
        <v>0</v>
      </c>
      <c r="M196">
        <v>0</v>
      </c>
      <c r="N196">
        <v>3.2300000190734863</v>
      </c>
      <c r="O196">
        <v>60</v>
      </c>
    </row>
    <row r="197" spans="1:15" x14ac:dyDescent="0.25">
      <c r="A197" t="s">
        <v>54</v>
      </c>
      <c r="B197">
        <v>2016</v>
      </c>
      <c r="C197" t="s">
        <v>4018</v>
      </c>
      <c r="D197" t="s">
        <v>4049</v>
      </c>
      <c r="E197" t="s">
        <v>460</v>
      </c>
      <c r="F197">
        <v>0</v>
      </c>
      <c r="G197">
        <v>0</v>
      </c>
      <c r="I197">
        <v>0</v>
      </c>
      <c r="J197">
        <v>0</v>
      </c>
      <c r="K197">
        <v>0</v>
      </c>
      <c r="L197">
        <v>0</v>
      </c>
      <c r="M197">
        <v>0</v>
      </c>
      <c r="N197">
        <v>3.4877998828887939</v>
      </c>
      <c r="O197">
        <v>45</v>
      </c>
    </row>
    <row r="198" spans="1:15" x14ac:dyDescent="0.25">
      <c r="A198" t="s">
        <v>54</v>
      </c>
      <c r="B198">
        <v>2016</v>
      </c>
      <c r="C198" t="s">
        <v>4018</v>
      </c>
      <c r="D198" t="s">
        <v>4050</v>
      </c>
      <c r="E198" t="s">
        <v>460</v>
      </c>
      <c r="F198">
        <v>12</v>
      </c>
      <c r="G198">
        <v>3</v>
      </c>
      <c r="H198">
        <v>27.75</v>
      </c>
      <c r="I198">
        <v>0</v>
      </c>
      <c r="J198">
        <v>0.36</v>
      </c>
      <c r="K198">
        <v>0</v>
      </c>
      <c r="L198">
        <v>0</v>
      </c>
      <c r="M198">
        <v>0</v>
      </c>
      <c r="N198">
        <v>2.7799999713897705</v>
      </c>
      <c r="O198">
        <v>40</v>
      </c>
    </row>
    <row r="199" spans="1:15" x14ac:dyDescent="0.25">
      <c r="A199" t="s">
        <v>54</v>
      </c>
      <c r="B199">
        <v>2016</v>
      </c>
      <c r="C199" t="s">
        <v>4018</v>
      </c>
      <c r="D199" t="s">
        <v>4051</v>
      </c>
      <c r="E199" t="s">
        <v>460</v>
      </c>
      <c r="F199">
        <v>81</v>
      </c>
      <c r="G199">
        <v>21.399999618530273</v>
      </c>
      <c r="H199">
        <v>22.123456954956055</v>
      </c>
      <c r="I199">
        <v>0</v>
      </c>
      <c r="J199">
        <v>0.70579999999999998</v>
      </c>
      <c r="K199">
        <v>0.70579999999999998</v>
      </c>
      <c r="L199">
        <v>0</v>
      </c>
      <c r="M199">
        <v>0</v>
      </c>
      <c r="N199">
        <v>2.2941999435424805</v>
      </c>
      <c r="O199">
        <v>35</v>
      </c>
    </row>
    <row r="200" spans="1:15" x14ac:dyDescent="0.25">
      <c r="A200" t="s">
        <v>54</v>
      </c>
      <c r="B200">
        <v>2016</v>
      </c>
      <c r="C200" t="s">
        <v>4018</v>
      </c>
      <c r="D200" t="s">
        <v>4052</v>
      </c>
      <c r="E200" t="s">
        <v>460</v>
      </c>
      <c r="F200">
        <v>0</v>
      </c>
      <c r="G200">
        <v>0</v>
      </c>
      <c r="I200">
        <v>0</v>
      </c>
      <c r="J200">
        <v>0</v>
      </c>
      <c r="K200">
        <v>0</v>
      </c>
      <c r="L200">
        <v>0</v>
      </c>
      <c r="M200">
        <v>0</v>
      </c>
      <c r="O200">
        <v>35</v>
      </c>
    </row>
    <row r="201" spans="1:15" x14ac:dyDescent="0.25">
      <c r="A201" t="s">
        <v>54</v>
      </c>
      <c r="B201">
        <v>2016</v>
      </c>
      <c r="C201" t="s">
        <v>4018</v>
      </c>
      <c r="D201" t="s">
        <v>4053</v>
      </c>
      <c r="E201" t="s">
        <v>460</v>
      </c>
      <c r="F201">
        <v>0</v>
      </c>
      <c r="G201">
        <v>0</v>
      </c>
      <c r="I201">
        <v>0</v>
      </c>
      <c r="J201">
        <v>0</v>
      </c>
      <c r="K201">
        <v>0</v>
      </c>
      <c r="L201">
        <v>0</v>
      </c>
      <c r="M201">
        <v>0</v>
      </c>
      <c r="O201">
        <v>40</v>
      </c>
    </row>
    <row r="202" spans="1:15" x14ac:dyDescent="0.25">
      <c r="A202" t="s">
        <v>54</v>
      </c>
      <c r="B202">
        <v>2016</v>
      </c>
      <c r="C202" t="s">
        <v>4018</v>
      </c>
      <c r="D202" t="s">
        <v>4054</v>
      </c>
      <c r="E202" t="s">
        <v>460</v>
      </c>
      <c r="F202">
        <v>32</v>
      </c>
      <c r="G202">
        <v>26.399999618530273</v>
      </c>
      <c r="H202">
        <v>48.5</v>
      </c>
      <c r="I202">
        <v>0</v>
      </c>
      <c r="J202">
        <v>0.69</v>
      </c>
      <c r="K202">
        <v>0</v>
      </c>
      <c r="L202">
        <v>0</v>
      </c>
      <c r="M202">
        <v>0</v>
      </c>
      <c r="N202">
        <v>2.309999942779541</v>
      </c>
      <c r="O202">
        <v>35</v>
      </c>
    </row>
    <row r="203" spans="1:15" x14ac:dyDescent="0.25">
      <c r="A203" t="s">
        <v>54</v>
      </c>
      <c r="B203">
        <v>2016</v>
      </c>
      <c r="C203" t="s">
        <v>4018</v>
      </c>
      <c r="D203" t="s">
        <v>4055</v>
      </c>
      <c r="E203" t="s">
        <v>460</v>
      </c>
      <c r="F203">
        <v>2</v>
      </c>
      <c r="G203">
        <v>0</v>
      </c>
      <c r="H203">
        <v>21</v>
      </c>
      <c r="I203">
        <v>0</v>
      </c>
      <c r="J203">
        <v>0</v>
      </c>
      <c r="K203">
        <v>0</v>
      </c>
      <c r="L203">
        <v>0</v>
      </c>
      <c r="M203">
        <v>0</v>
      </c>
      <c r="N203">
        <v>3</v>
      </c>
      <c r="O203">
        <v>35</v>
      </c>
    </row>
    <row r="204" spans="1:15" x14ac:dyDescent="0.25">
      <c r="A204" t="s">
        <v>54</v>
      </c>
      <c r="B204">
        <v>2016</v>
      </c>
      <c r="C204" t="s">
        <v>4018</v>
      </c>
      <c r="D204" t="s">
        <v>4056</v>
      </c>
      <c r="E204" t="s">
        <v>460</v>
      </c>
      <c r="F204">
        <v>0</v>
      </c>
      <c r="G204">
        <v>0</v>
      </c>
      <c r="I204">
        <v>0</v>
      </c>
      <c r="J204">
        <v>0</v>
      </c>
      <c r="K204">
        <v>0</v>
      </c>
      <c r="L204">
        <v>0</v>
      </c>
      <c r="M204">
        <v>0</v>
      </c>
      <c r="O204">
        <v>35</v>
      </c>
    </row>
    <row r="205" spans="1:15" x14ac:dyDescent="0.25">
      <c r="A205" t="s">
        <v>54</v>
      </c>
      <c r="B205">
        <v>2016</v>
      </c>
      <c r="C205" t="s">
        <v>4018</v>
      </c>
      <c r="D205" t="s">
        <v>4057</v>
      </c>
      <c r="E205" t="s">
        <v>460</v>
      </c>
      <c r="F205">
        <v>17</v>
      </c>
      <c r="G205">
        <v>0</v>
      </c>
      <c r="H205">
        <v>2.5882353782653809</v>
      </c>
      <c r="I205">
        <v>0</v>
      </c>
      <c r="J205">
        <v>0</v>
      </c>
      <c r="K205">
        <v>0</v>
      </c>
      <c r="L205">
        <v>0</v>
      </c>
      <c r="M205">
        <v>0</v>
      </c>
      <c r="N205">
        <v>3.880000114440918</v>
      </c>
      <c r="O205">
        <v>40</v>
      </c>
    </row>
    <row r="206" spans="1:15" x14ac:dyDescent="0.25">
      <c r="A206" t="s">
        <v>54</v>
      </c>
      <c r="B206">
        <v>2016</v>
      </c>
      <c r="C206" t="s">
        <v>4019</v>
      </c>
      <c r="D206" t="s">
        <v>4058</v>
      </c>
      <c r="E206" t="s">
        <v>460</v>
      </c>
      <c r="F206">
        <v>18</v>
      </c>
      <c r="G206">
        <v>7.4000000953674316</v>
      </c>
      <c r="H206">
        <v>32.666667938232422</v>
      </c>
      <c r="I206">
        <v>0</v>
      </c>
      <c r="J206">
        <v>0.42857099999999998</v>
      </c>
      <c r="K206">
        <v>0</v>
      </c>
      <c r="L206">
        <v>0</v>
      </c>
      <c r="M206">
        <v>0</v>
      </c>
      <c r="N206">
        <v>2.7857151031494141</v>
      </c>
      <c r="O206">
        <v>40</v>
      </c>
    </row>
    <row r="207" spans="1:15" x14ac:dyDescent="0.25">
      <c r="A207" t="s">
        <v>55</v>
      </c>
      <c r="B207">
        <v>2016</v>
      </c>
      <c r="C207" t="s">
        <v>4010</v>
      </c>
      <c r="D207" t="s">
        <v>4021</v>
      </c>
      <c r="E207" t="s">
        <v>148</v>
      </c>
      <c r="F207">
        <v>0</v>
      </c>
      <c r="G207">
        <v>0</v>
      </c>
      <c r="I207">
        <v>0</v>
      </c>
      <c r="J207">
        <v>0</v>
      </c>
      <c r="K207">
        <v>0</v>
      </c>
      <c r="L207">
        <v>0</v>
      </c>
      <c r="M207">
        <v>0</v>
      </c>
      <c r="O207">
        <v>70</v>
      </c>
    </row>
    <row r="208" spans="1:15" x14ac:dyDescent="0.25">
      <c r="A208" t="s">
        <v>55</v>
      </c>
      <c r="B208">
        <v>2016</v>
      </c>
      <c r="C208" t="s">
        <v>4010</v>
      </c>
      <c r="D208" t="s">
        <v>4022</v>
      </c>
      <c r="E208" t="s">
        <v>148</v>
      </c>
      <c r="F208">
        <v>104</v>
      </c>
      <c r="G208">
        <v>0</v>
      </c>
      <c r="H208">
        <v>26.495145797729492</v>
      </c>
      <c r="I208">
        <v>0</v>
      </c>
      <c r="J208">
        <v>0</v>
      </c>
      <c r="K208">
        <v>0</v>
      </c>
      <c r="L208">
        <v>0</v>
      </c>
      <c r="M208">
        <v>0</v>
      </c>
      <c r="N208">
        <v>3.6754386425018311</v>
      </c>
      <c r="O208">
        <v>70</v>
      </c>
    </row>
    <row r="209" spans="1:15" x14ac:dyDescent="0.25">
      <c r="A209" t="s">
        <v>55</v>
      </c>
      <c r="B209">
        <v>2016</v>
      </c>
      <c r="C209" t="s">
        <v>4010</v>
      </c>
      <c r="D209" t="s">
        <v>4023</v>
      </c>
      <c r="E209" t="s">
        <v>148</v>
      </c>
      <c r="F209">
        <v>29</v>
      </c>
      <c r="G209">
        <v>1.6000000238418579</v>
      </c>
      <c r="H209">
        <v>21.884614944458008</v>
      </c>
      <c r="I209">
        <v>0</v>
      </c>
      <c r="J209">
        <v>0</v>
      </c>
      <c r="K209">
        <v>0</v>
      </c>
      <c r="L209">
        <v>0</v>
      </c>
      <c r="M209">
        <v>0</v>
      </c>
      <c r="N209">
        <v>3.5</v>
      </c>
      <c r="O209">
        <v>45</v>
      </c>
    </row>
    <row r="210" spans="1:15" x14ac:dyDescent="0.25">
      <c r="A210" t="s">
        <v>55</v>
      </c>
      <c r="B210">
        <v>2016</v>
      </c>
      <c r="C210" t="s">
        <v>4011</v>
      </c>
      <c r="D210" t="s">
        <v>4024</v>
      </c>
      <c r="E210" t="s">
        <v>148</v>
      </c>
      <c r="F210">
        <v>0</v>
      </c>
      <c r="G210">
        <v>0</v>
      </c>
      <c r="I210">
        <v>0</v>
      </c>
      <c r="J210">
        <v>0</v>
      </c>
      <c r="K210">
        <v>0</v>
      </c>
      <c r="L210">
        <v>0</v>
      </c>
      <c r="M210">
        <v>0</v>
      </c>
      <c r="O210">
        <v>60</v>
      </c>
    </row>
    <row r="211" spans="1:15" x14ac:dyDescent="0.25">
      <c r="A211" t="s">
        <v>55</v>
      </c>
      <c r="B211">
        <v>2016</v>
      </c>
      <c r="C211" t="s">
        <v>4011</v>
      </c>
      <c r="D211" t="s">
        <v>4025</v>
      </c>
      <c r="E211" t="s">
        <v>148</v>
      </c>
      <c r="F211">
        <v>2398</v>
      </c>
      <c r="G211">
        <v>523.4000244140625</v>
      </c>
      <c r="H211">
        <v>47.980377197265625</v>
      </c>
      <c r="I211">
        <v>1.2479201331114999E-3</v>
      </c>
      <c r="J211">
        <v>3.7437603993343998E-3</v>
      </c>
      <c r="K211">
        <v>6.2396006655573997E-3</v>
      </c>
      <c r="L211">
        <v>0</v>
      </c>
      <c r="M211">
        <v>0</v>
      </c>
      <c r="N211">
        <v>3.15765380859375</v>
      </c>
      <c r="O211">
        <v>60</v>
      </c>
    </row>
    <row r="212" spans="1:15" x14ac:dyDescent="0.25">
      <c r="A212" t="s">
        <v>55</v>
      </c>
      <c r="B212">
        <v>2016</v>
      </c>
      <c r="C212" t="s">
        <v>4011</v>
      </c>
      <c r="D212" t="s">
        <v>4026</v>
      </c>
      <c r="E212" t="s">
        <v>148</v>
      </c>
      <c r="F212">
        <v>1</v>
      </c>
      <c r="G212">
        <v>0</v>
      </c>
      <c r="H212">
        <v>31</v>
      </c>
      <c r="I212">
        <v>0</v>
      </c>
      <c r="J212">
        <v>0</v>
      </c>
      <c r="K212">
        <v>0</v>
      </c>
      <c r="L212">
        <v>0</v>
      </c>
      <c r="M212">
        <v>0</v>
      </c>
      <c r="N212">
        <v>3</v>
      </c>
      <c r="O212">
        <v>60</v>
      </c>
    </row>
    <row r="213" spans="1:15" x14ac:dyDescent="0.25">
      <c r="A213" t="s">
        <v>55</v>
      </c>
      <c r="B213">
        <v>2016</v>
      </c>
      <c r="C213" t="s">
        <v>4064</v>
      </c>
      <c r="D213" t="s">
        <v>4065</v>
      </c>
      <c r="E213" t="s">
        <v>460</v>
      </c>
      <c r="F213">
        <v>15077</v>
      </c>
      <c r="G213">
        <v>50</v>
      </c>
      <c r="H213">
        <v>20.025733947753906</v>
      </c>
      <c r="I213">
        <v>1.16546762589928E-2</v>
      </c>
      <c r="J213">
        <v>3.4964028776978399E-2</v>
      </c>
      <c r="K213">
        <v>5.8273381294963997E-2</v>
      </c>
      <c r="L213">
        <v>0</v>
      </c>
      <c r="M213">
        <v>0</v>
      </c>
      <c r="N213">
        <v>3.7375540733337402</v>
      </c>
      <c r="O213">
        <v>60</v>
      </c>
    </row>
    <row r="214" spans="1:15" x14ac:dyDescent="0.25">
      <c r="A214" t="s">
        <v>55</v>
      </c>
      <c r="B214">
        <v>2016</v>
      </c>
      <c r="C214" t="s">
        <v>4064</v>
      </c>
      <c r="D214" t="s">
        <v>4066</v>
      </c>
      <c r="E214" t="s">
        <v>460</v>
      </c>
      <c r="F214">
        <v>0</v>
      </c>
      <c r="G214">
        <v>0</v>
      </c>
      <c r="I214">
        <v>0</v>
      </c>
      <c r="J214">
        <v>0</v>
      </c>
      <c r="K214">
        <v>0</v>
      </c>
      <c r="L214">
        <v>0</v>
      </c>
      <c r="M214">
        <v>0</v>
      </c>
      <c r="O214">
        <v>60</v>
      </c>
    </row>
    <row r="215" spans="1:15" x14ac:dyDescent="0.25">
      <c r="A215" t="s">
        <v>55</v>
      </c>
      <c r="B215">
        <v>2016</v>
      </c>
      <c r="C215" t="s">
        <v>4064</v>
      </c>
      <c r="D215" t="s">
        <v>4005</v>
      </c>
      <c r="E215" t="s">
        <v>460</v>
      </c>
      <c r="F215">
        <v>18781</v>
      </c>
      <c r="G215">
        <v>8882.599609375</v>
      </c>
      <c r="H215">
        <v>36.681327819824219</v>
      </c>
      <c r="I215">
        <v>2.7468102242380599E-2</v>
      </c>
      <c r="J215">
        <v>8.2404306727141705E-2</v>
      </c>
      <c r="K215">
        <v>0.13734051121190291</v>
      </c>
      <c r="L215">
        <v>0</v>
      </c>
      <c r="M215">
        <v>0</v>
      </c>
      <c r="N215">
        <v>3.1420457363128662</v>
      </c>
      <c r="O215">
        <v>45</v>
      </c>
    </row>
    <row r="216" spans="1:15" x14ac:dyDescent="0.25">
      <c r="A216" t="s">
        <v>55</v>
      </c>
      <c r="B216">
        <v>2016</v>
      </c>
      <c r="C216" t="s">
        <v>4012</v>
      </c>
      <c r="D216" t="s">
        <v>4027</v>
      </c>
      <c r="E216" t="s">
        <v>460</v>
      </c>
      <c r="F216">
        <v>0</v>
      </c>
      <c r="I216">
        <v>1.40105078809107E-2</v>
      </c>
      <c r="J216">
        <v>4.2031523642732001E-2</v>
      </c>
      <c r="K216">
        <v>7.0052539404553402E-2</v>
      </c>
      <c r="L216">
        <v>0</v>
      </c>
      <c r="M216">
        <v>0</v>
      </c>
      <c r="N216">
        <v>3.5621716976165771</v>
      </c>
    </row>
    <row r="217" spans="1:15" x14ac:dyDescent="0.25">
      <c r="A217" t="s">
        <v>55</v>
      </c>
      <c r="B217">
        <v>2016</v>
      </c>
      <c r="C217" t="s">
        <v>389</v>
      </c>
      <c r="D217" t="s">
        <v>4028</v>
      </c>
      <c r="E217" t="s">
        <v>460</v>
      </c>
      <c r="F217">
        <v>22</v>
      </c>
      <c r="G217">
        <v>1.3999999761581421</v>
      </c>
      <c r="H217">
        <v>22.590909957885742</v>
      </c>
      <c r="I217">
        <v>0</v>
      </c>
      <c r="J217">
        <v>0</v>
      </c>
      <c r="K217">
        <v>0</v>
      </c>
      <c r="L217">
        <v>0</v>
      </c>
      <c r="M217">
        <v>0</v>
      </c>
      <c r="N217">
        <v>3.5555555820465088</v>
      </c>
      <c r="O217">
        <v>45</v>
      </c>
    </row>
    <row r="218" spans="1:15" x14ac:dyDescent="0.25">
      <c r="A218" t="s">
        <v>55</v>
      </c>
      <c r="B218">
        <v>2016</v>
      </c>
      <c r="C218" t="s">
        <v>389</v>
      </c>
      <c r="D218" t="s">
        <v>4029</v>
      </c>
      <c r="E218" t="s">
        <v>460</v>
      </c>
      <c r="F218">
        <v>49</v>
      </c>
      <c r="G218">
        <v>4.5</v>
      </c>
      <c r="H218">
        <v>23.510204315185547</v>
      </c>
      <c r="I218">
        <v>2.5641025641025599E-2</v>
      </c>
      <c r="J218">
        <v>7.69230769230769E-2</v>
      </c>
      <c r="K218">
        <v>0.12820512820512819</v>
      </c>
      <c r="L218">
        <v>0</v>
      </c>
      <c r="M218">
        <v>0</v>
      </c>
      <c r="N218">
        <v>3.615384578704834</v>
      </c>
      <c r="O218">
        <v>40</v>
      </c>
    </row>
    <row r="219" spans="1:15" x14ac:dyDescent="0.25">
      <c r="A219" t="s">
        <v>55</v>
      </c>
      <c r="B219">
        <v>2016</v>
      </c>
      <c r="C219" t="s">
        <v>389</v>
      </c>
      <c r="D219" t="s">
        <v>4030</v>
      </c>
      <c r="E219" t="s">
        <v>460</v>
      </c>
      <c r="F219">
        <v>252</v>
      </c>
      <c r="G219">
        <v>3.7999999523162842</v>
      </c>
      <c r="H219">
        <v>14.904762268066406</v>
      </c>
      <c r="I219">
        <v>1.2E-2</v>
      </c>
      <c r="J219">
        <v>3.5999999999999997E-2</v>
      </c>
      <c r="K219">
        <v>0.06</v>
      </c>
      <c r="L219">
        <v>0</v>
      </c>
      <c r="M219">
        <v>0</v>
      </c>
      <c r="N219">
        <v>3.8320000171661377</v>
      </c>
      <c r="O219">
        <v>40</v>
      </c>
    </row>
    <row r="220" spans="1:15" x14ac:dyDescent="0.25">
      <c r="A220" t="s">
        <v>55</v>
      </c>
      <c r="B220">
        <v>2016</v>
      </c>
      <c r="C220" t="s">
        <v>389</v>
      </c>
      <c r="D220" t="s">
        <v>4031</v>
      </c>
      <c r="E220" t="s">
        <v>460</v>
      </c>
      <c r="F220">
        <v>88</v>
      </c>
      <c r="G220">
        <v>4.5999999046325684</v>
      </c>
      <c r="H220">
        <v>17.943181991577148</v>
      </c>
      <c r="I220">
        <v>1.8018018018018001E-2</v>
      </c>
      <c r="J220">
        <v>5.4054054054054099E-2</v>
      </c>
      <c r="K220">
        <v>9.00900900900901E-2</v>
      </c>
      <c r="L220">
        <v>0</v>
      </c>
      <c r="M220">
        <v>0</v>
      </c>
      <c r="N220">
        <v>3.7477476596832275</v>
      </c>
      <c r="O220">
        <v>35</v>
      </c>
    </row>
    <row r="221" spans="1:15" x14ac:dyDescent="0.25">
      <c r="A221" t="s">
        <v>55</v>
      </c>
      <c r="B221">
        <v>2016</v>
      </c>
      <c r="C221" t="s">
        <v>389</v>
      </c>
      <c r="D221" t="s">
        <v>4032</v>
      </c>
      <c r="E221" t="s">
        <v>460</v>
      </c>
      <c r="F221">
        <v>4319</v>
      </c>
      <c r="G221">
        <v>1919.800048828125</v>
      </c>
      <c r="H221">
        <v>29.180870056152344</v>
      </c>
      <c r="I221">
        <v>1.50987224157956E-2</v>
      </c>
      <c r="J221">
        <v>4.5296167247386797E-2</v>
      </c>
      <c r="K221">
        <v>7.5493612078977895E-2</v>
      </c>
      <c r="L221">
        <v>0</v>
      </c>
      <c r="M221">
        <v>1</v>
      </c>
      <c r="N221">
        <v>3.2789778709411621</v>
      </c>
      <c r="O221">
        <v>35</v>
      </c>
    </row>
    <row r="222" spans="1:15" x14ac:dyDescent="0.25">
      <c r="A222" t="s">
        <v>55</v>
      </c>
      <c r="B222">
        <v>2016</v>
      </c>
      <c r="C222" t="s">
        <v>4013</v>
      </c>
      <c r="D222" t="s">
        <v>4033</v>
      </c>
      <c r="E222" t="s">
        <v>460</v>
      </c>
      <c r="F222">
        <v>578</v>
      </c>
      <c r="G222">
        <v>88.599998474121094</v>
      </c>
      <c r="H222">
        <v>20.745674133300781</v>
      </c>
      <c r="I222">
        <v>1.40105078809107E-2</v>
      </c>
      <c r="J222">
        <v>4.2031523642732001E-2</v>
      </c>
      <c r="K222">
        <v>7.0052539404553402E-2</v>
      </c>
      <c r="L222">
        <v>0</v>
      </c>
      <c r="M222">
        <v>0</v>
      </c>
      <c r="N222">
        <v>3.5621716976165771</v>
      </c>
      <c r="O222">
        <v>45</v>
      </c>
    </row>
    <row r="223" spans="1:15" x14ac:dyDescent="0.25">
      <c r="A223" t="s">
        <v>55</v>
      </c>
      <c r="B223">
        <v>2016</v>
      </c>
      <c r="C223" t="s">
        <v>4013</v>
      </c>
      <c r="D223" t="s">
        <v>4034</v>
      </c>
      <c r="E223" t="s">
        <v>460</v>
      </c>
      <c r="F223">
        <v>3043</v>
      </c>
      <c r="G223">
        <v>836.20001220703125</v>
      </c>
      <c r="H223">
        <v>29.289188385009766</v>
      </c>
      <c r="I223">
        <v>1.6355904481517799E-2</v>
      </c>
      <c r="J223">
        <v>4.9067713444553497E-2</v>
      </c>
      <c r="K223">
        <v>8.1779522407589095E-2</v>
      </c>
      <c r="L223">
        <v>0</v>
      </c>
      <c r="M223">
        <v>0</v>
      </c>
      <c r="N223">
        <v>3.3173046112060547</v>
      </c>
      <c r="O223">
        <v>45</v>
      </c>
    </row>
    <row r="224" spans="1:15" x14ac:dyDescent="0.25">
      <c r="A224" t="s">
        <v>55</v>
      </c>
      <c r="B224">
        <v>2016</v>
      </c>
      <c r="C224" t="s">
        <v>4013</v>
      </c>
      <c r="D224" t="s">
        <v>4035</v>
      </c>
      <c r="E224" t="s">
        <v>460</v>
      </c>
      <c r="F224">
        <v>9</v>
      </c>
      <c r="G224">
        <v>5</v>
      </c>
      <c r="H224">
        <v>40.333332061767578</v>
      </c>
      <c r="I224">
        <v>0</v>
      </c>
      <c r="J224">
        <v>0</v>
      </c>
      <c r="K224">
        <v>0</v>
      </c>
      <c r="L224">
        <v>0</v>
      </c>
      <c r="M224">
        <v>0</v>
      </c>
      <c r="N224">
        <v>3.2000000476837158</v>
      </c>
      <c r="O224">
        <v>45</v>
      </c>
    </row>
    <row r="225" spans="1:15" x14ac:dyDescent="0.25">
      <c r="A225" t="s">
        <v>55</v>
      </c>
      <c r="B225">
        <v>2016</v>
      </c>
      <c r="C225" t="s">
        <v>4014</v>
      </c>
      <c r="D225" t="s">
        <v>4036</v>
      </c>
      <c r="E225" t="s">
        <v>148</v>
      </c>
      <c r="F225">
        <v>261</v>
      </c>
      <c r="G225">
        <v>0</v>
      </c>
      <c r="H225">
        <v>26.189189910888672</v>
      </c>
      <c r="I225">
        <v>3.8461538461538E-3</v>
      </c>
      <c r="J225">
        <v>1.1538461538461499E-2</v>
      </c>
      <c r="K225">
        <v>1.9230769230769201E-2</v>
      </c>
      <c r="L225">
        <v>0</v>
      </c>
      <c r="M225">
        <v>0</v>
      </c>
      <c r="N225">
        <v>3.4346153736114502</v>
      </c>
      <c r="O225">
        <v>70</v>
      </c>
    </row>
    <row r="226" spans="1:15" x14ac:dyDescent="0.25">
      <c r="A226" t="s">
        <v>55</v>
      </c>
      <c r="B226">
        <v>2016</v>
      </c>
      <c r="C226" t="s">
        <v>4015</v>
      </c>
      <c r="D226" t="s">
        <v>4037</v>
      </c>
      <c r="E226" t="s">
        <v>148</v>
      </c>
      <c r="F226">
        <v>517</v>
      </c>
      <c r="G226">
        <v>119.80000305175781</v>
      </c>
      <c r="H226">
        <v>47.056201934814453</v>
      </c>
      <c r="I226">
        <v>0</v>
      </c>
      <c r="J226">
        <v>0</v>
      </c>
      <c r="K226">
        <v>0</v>
      </c>
      <c r="L226">
        <v>0</v>
      </c>
      <c r="M226">
        <v>0</v>
      </c>
      <c r="N226">
        <v>3.2211894989013672</v>
      </c>
      <c r="O226">
        <v>60</v>
      </c>
    </row>
    <row r="227" spans="1:15" x14ac:dyDescent="0.25">
      <c r="A227" t="s">
        <v>55</v>
      </c>
      <c r="B227">
        <v>2016</v>
      </c>
      <c r="C227" t="s">
        <v>4016</v>
      </c>
      <c r="D227" t="s">
        <v>4038</v>
      </c>
      <c r="E227" t="s">
        <v>148</v>
      </c>
      <c r="F227">
        <v>0</v>
      </c>
      <c r="G227">
        <v>0</v>
      </c>
      <c r="I227">
        <v>0</v>
      </c>
      <c r="J227">
        <v>0</v>
      </c>
      <c r="K227">
        <v>0</v>
      </c>
      <c r="L227">
        <v>0</v>
      </c>
      <c r="M227">
        <v>0</v>
      </c>
      <c r="O227">
        <v>70</v>
      </c>
    </row>
    <row r="228" spans="1:15" x14ac:dyDescent="0.25">
      <c r="A228" t="s">
        <v>55</v>
      </c>
      <c r="B228">
        <v>2016</v>
      </c>
      <c r="C228" t="s">
        <v>4016</v>
      </c>
      <c r="D228" t="s">
        <v>4039</v>
      </c>
      <c r="E228" t="s">
        <v>148</v>
      </c>
      <c r="F228">
        <v>0</v>
      </c>
      <c r="G228">
        <v>0</v>
      </c>
      <c r="I228">
        <v>0</v>
      </c>
      <c r="J228">
        <v>0</v>
      </c>
      <c r="K228">
        <v>0</v>
      </c>
      <c r="L228">
        <v>0</v>
      </c>
      <c r="M228">
        <v>0</v>
      </c>
      <c r="O228">
        <v>70</v>
      </c>
    </row>
    <row r="229" spans="1:15" x14ac:dyDescent="0.25">
      <c r="A229" t="s">
        <v>55</v>
      </c>
      <c r="B229">
        <v>2016</v>
      </c>
      <c r="C229" t="s">
        <v>4016</v>
      </c>
      <c r="D229" t="s">
        <v>4040</v>
      </c>
      <c r="E229" t="s">
        <v>148</v>
      </c>
      <c r="F229">
        <v>0</v>
      </c>
      <c r="G229">
        <v>0</v>
      </c>
      <c r="I229">
        <v>0</v>
      </c>
      <c r="J229">
        <v>0</v>
      </c>
      <c r="K229">
        <v>0</v>
      </c>
      <c r="L229">
        <v>0</v>
      </c>
      <c r="M229">
        <v>0</v>
      </c>
      <c r="O229">
        <v>70</v>
      </c>
    </row>
    <row r="230" spans="1:15" x14ac:dyDescent="0.25">
      <c r="A230" t="s">
        <v>55</v>
      </c>
      <c r="B230">
        <v>2016</v>
      </c>
      <c r="C230" t="s">
        <v>4016</v>
      </c>
      <c r="D230" t="s">
        <v>4041</v>
      </c>
      <c r="E230" t="s">
        <v>148</v>
      </c>
      <c r="F230">
        <v>0</v>
      </c>
      <c r="G230">
        <v>0</v>
      </c>
      <c r="I230">
        <v>0</v>
      </c>
      <c r="J230">
        <v>0</v>
      </c>
      <c r="K230">
        <v>0</v>
      </c>
      <c r="L230">
        <v>0</v>
      </c>
      <c r="M230">
        <v>0</v>
      </c>
      <c r="O230">
        <v>45</v>
      </c>
    </row>
    <row r="231" spans="1:15" x14ac:dyDescent="0.25">
      <c r="A231" t="s">
        <v>55</v>
      </c>
      <c r="B231">
        <v>2016</v>
      </c>
      <c r="C231" t="s">
        <v>4016</v>
      </c>
      <c r="D231" t="s">
        <v>4042</v>
      </c>
      <c r="E231" t="s">
        <v>148</v>
      </c>
      <c r="F231">
        <v>0</v>
      </c>
      <c r="G231">
        <v>0</v>
      </c>
      <c r="I231">
        <v>0</v>
      </c>
      <c r="J231">
        <v>0</v>
      </c>
      <c r="K231">
        <v>0</v>
      </c>
      <c r="L231">
        <v>0</v>
      </c>
      <c r="M231">
        <v>0</v>
      </c>
      <c r="O231">
        <v>70</v>
      </c>
    </row>
    <row r="232" spans="1:15" x14ac:dyDescent="0.25">
      <c r="A232" t="s">
        <v>55</v>
      </c>
      <c r="B232">
        <v>2016</v>
      </c>
      <c r="C232" t="s">
        <v>4016</v>
      </c>
      <c r="D232" t="s">
        <v>4043</v>
      </c>
      <c r="E232" t="s">
        <v>148</v>
      </c>
      <c r="F232">
        <v>0</v>
      </c>
      <c r="G232">
        <v>0</v>
      </c>
      <c r="I232">
        <v>0</v>
      </c>
      <c r="J232">
        <v>0</v>
      </c>
      <c r="K232">
        <v>0</v>
      </c>
      <c r="L232">
        <v>0</v>
      </c>
      <c r="M232">
        <v>0</v>
      </c>
      <c r="O232">
        <v>70</v>
      </c>
    </row>
    <row r="233" spans="1:15" x14ac:dyDescent="0.25">
      <c r="A233" t="s">
        <v>55</v>
      </c>
      <c r="B233">
        <v>2016</v>
      </c>
      <c r="C233" t="s">
        <v>4016</v>
      </c>
      <c r="D233" t="s">
        <v>4044</v>
      </c>
      <c r="E233" t="s">
        <v>148</v>
      </c>
      <c r="F233">
        <v>0</v>
      </c>
      <c r="G233">
        <v>0</v>
      </c>
      <c r="I233">
        <v>0</v>
      </c>
      <c r="J233">
        <v>0</v>
      </c>
      <c r="K233">
        <v>0</v>
      </c>
      <c r="L233">
        <v>0</v>
      </c>
      <c r="M233">
        <v>0</v>
      </c>
      <c r="O233">
        <v>70</v>
      </c>
    </row>
    <row r="234" spans="1:15" x14ac:dyDescent="0.25">
      <c r="A234" t="s">
        <v>55</v>
      </c>
      <c r="B234">
        <v>2016</v>
      </c>
      <c r="C234" t="s">
        <v>4016</v>
      </c>
      <c r="D234" t="s">
        <v>4045</v>
      </c>
      <c r="E234" t="s">
        <v>148</v>
      </c>
      <c r="F234">
        <v>2</v>
      </c>
      <c r="G234">
        <v>0</v>
      </c>
      <c r="H234">
        <v>10.5</v>
      </c>
      <c r="I234">
        <v>0</v>
      </c>
      <c r="J234">
        <v>0</v>
      </c>
      <c r="K234">
        <v>0</v>
      </c>
      <c r="L234">
        <v>0</v>
      </c>
      <c r="M234">
        <v>0</v>
      </c>
      <c r="N234">
        <v>4</v>
      </c>
      <c r="O234">
        <v>45</v>
      </c>
    </row>
    <row r="235" spans="1:15" x14ac:dyDescent="0.25">
      <c r="A235" t="s">
        <v>55</v>
      </c>
      <c r="B235">
        <v>2016</v>
      </c>
      <c r="C235" t="s">
        <v>4016</v>
      </c>
      <c r="D235" t="s">
        <v>4046</v>
      </c>
      <c r="E235" t="s">
        <v>148</v>
      </c>
      <c r="F235">
        <v>0</v>
      </c>
      <c r="G235">
        <v>0</v>
      </c>
      <c r="I235">
        <v>0</v>
      </c>
      <c r="J235">
        <v>0</v>
      </c>
      <c r="K235">
        <v>0</v>
      </c>
      <c r="L235">
        <v>0</v>
      </c>
      <c r="M235">
        <v>0</v>
      </c>
      <c r="O235">
        <v>70</v>
      </c>
    </row>
    <row r="236" spans="1:15" x14ac:dyDescent="0.25">
      <c r="A236" t="s">
        <v>55</v>
      </c>
      <c r="B236">
        <v>2016</v>
      </c>
      <c r="C236" t="s">
        <v>4017</v>
      </c>
      <c r="D236" t="s">
        <v>4047</v>
      </c>
      <c r="E236" t="s">
        <v>148</v>
      </c>
      <c r="F236">
        <v>307</v>
      </c>
      <c r="G236">
        <v>77.900001525878906</v>
      </c>
      <c r="H236">
        <v>49.366012573242187</v>
      </c>
      <c r="I236">
        <v>0</v>
      </c>
      <c r="J236">
        <v>0</v>
      </c>
      <c r="K236">
        <v>0</v>
      </c>
      <c r="L236">
        <v>0</v>
      </c>
      <c r="M236">
        <v>0</v>
      </c>
      <c r="N236">
        <v>3.2000000476837158</v>
      </c>
      <c r="O236">
        <v>60</v>
      </c>
    </row>
    <row r="237" spans="1:15" x14ac:dyDescent="0.25">
      <c r="A237" t="s">
        <v>55</v>
      </c>
      <c r="B237">
        <v>2016</v>
      </c>
      <c r="C237" t="s">
        <v>4017</v>
      </c>
      <c r="D237" t="s">
        <v>4048</v>
      </c>
      <c r="E237" t="s">
        <v>148</v>
      </c>
      <c r="F237">
        <v>337</v>
      </c>
      <c r="G237">
        <v>50.400001525878906</v>
      </c>
      <c r="H237">
        <v>44.465873718261719</v>
      </c>
      <c r="I237">
        <v>5.9701492537309997E-4</v>
      </c>
      <c r="J237">
        <v>1.7910447761194E-3</v>
      </c>
      <c r="K237">
        <v>2.9850746268656999E-3</v>
      </c>
      <c r="L237">
        <v>0</v>
      </c>
      <c r="M237">
        <v>0</v>
      </c>
      <c r="N237">
        <v>3.2238805294036865</v>
      </c>
      <c r="O237">
        <v>60</v>
      </c>
    </row>
    <row r="238" spans="1:15" x14ac:dyDescent="0.25">
      <c r="A238" t="s">
        <v>55</v>
      </c>
      <c r="B238">
        <v>2016</v>
      </c>
      <c r="C238" t="s">
        <v>4018</v>
      </c>
      <c r="D238" t="s">
        <v>4049</v>
      </c>
      <c r="E238" t="s">
        <v>460</v>
      </c>
      <c r="F238">
        <v>0</v>
      </c>
      <c r="G238">
        <v>0</v>
      </c>
      <c r="I238">
        <v>0</v>
      </c>
      <c r="J238">
        <v>0</v>
      </c>
      <c r="K238">
        <v>0</v>
      </c>
      <c r="L238">
        <v>0</v>
      </c>
      <c r="M238">
        <v>0</v>
      </c>
      <c r="O238">
        <v>45</v>
      </c>
    </row>
    <row r="239" spans="1:15" x14ac:dyDescent="0.25">
      <c r="A239" t="s">
        <v>55</v>
      </c>
      <c r="B239">
        <v>2016</v>
      </c>
      <c r="C239" t="s">
        <v>4018</v>
      </c>
      <c r="D239" t="s">
        <v>4050</v>
      </c>
      <c r="E239" t="s">
        <v>460</v>
      </c>
      <c r="F239">
        <v>1</v>
      </c>
      <c r="G239">
        <v>0</v>
      </c>
      <c r="H239">
        <v>6</v>
      </c>
      <c r="I239">
        <v>0</v>
      </c>
      <c r="J239">
        <v>0</v>
      </c>
      <c r="K239">
        <v>0</v>
      </c>
      <c r="L239">
        <v>0</v>
      </c>
      <c r="M239">
        <v>0</v>
      </c>
      <c r="N239">
        <v>4</v>
      </c>
      <c r="O239">
        <v>40</v>
      </c>
    </row>
    <row r="240" spans="1:15" x14ac:dyDescent="0.25">
      <c r="A240" t="s">
        <v>55</v>
      </c>
      <c r="B240">
        <v>2016</v>
      </c>
      <c r="C240" t="s">
        <v>4018</v>
      </c>
      <c r="D240" t="s">
        <v>4051</v>
      </c>
      <c r="E240" t="s">
        <v>460</v>
      </c>
      <c r="F240">
        <v>100</v>
      </c>
      <c r="G240">
        <v>6.8000001907348633</v>
      </c>
      <c r="H240">
        <v>18.520000457763672</v>
      </c>
      <c r="I240">
        <v>0.1212121212121212</v>
      </c>
      <c r="J240">
        <v>0</v>
      </c>
      <c r="K240">
        <v>0.12</v>
      </c>
      <c r="L240">
        <v>0</v>
      </c>
      <c r="M240">
        <v>0</v>
      </c>
      <c r="N240">
        <v>3.3434343338012695</v>
      </c>
      <c r="O240">
        <v>35</v>
      </c>
    </row>
    <row r="241" spans="1:15" x14ac:dyDescent="0.25">
      <c r="A241" t="s">
        <v>55</v>
      </c>
      <c r="B241">
        <v>2016</v>
      </c>
      <c r="C241" t="s">
        <v>4018</v>
      </c>
      <c r="D241" t="s">
        <v>4052</v>
      </c>
      <c r="E241" t="s">
        <v>460</v>
      </c>
      <c r="F241">
        <v>7</v>
      </c>
      <c r="G241">
        <v>0</v>
      </c>
      <c r="H241">
        <v>19.571428298950195</v>
      </c>
      <c r="I241">
        <v>0</v>
      </c>
      <c r="J241">
        <v>0</v>
      </c>
      <c r="K241">
        <v>0</v>
      </c>
      <c r="L241">
        <v>0</v>
      </c>
      <c r="M241">
        <v>0</v>
      </c>
      <c r="N241">
        <v>4</v>
      </c>
      <c r="O241">
        <v>35</v>
      </c>
    </row>
    <row r="242" spans="1:15" x14ac:dyDescent="0.25">
      <c r="A242" t="s">
        <v>55</v>
      </c>
      <c r="B242">
        <v>2016</v>
      </c>
      <c r="C242" t="s">
        <v>4018</v>
      </c>
      <c r="D242" t="s">
        <v>4053</v>
      </c>
      <c r="E242" t="s">
        <v>460</v>
      </c>
      <c r="F242">
        <v>0</v>
      </c>
      <c r="G242">
        <v>0</v>
      </c>
      <c r="I242">
        <v>0</v>
      </c>
      <c r="J242">
        <v>0</v>
      </c>
      <c r="K242">
        <v>0</v>
      </c>
      <c r="L242">
        <v>0</v>
      </c>
      <c r="M242">
        <v>0</v>
      </c>
      <c r="O242">
        <v>40</v>
      </c>
    </row>
    <row r="243" spans="1:15" x14ac:dyDescent="0.25">
      <c r="A243" t="s">
        <v>55</v>
      </c>
      <c r="B243">
        <v>2016</v>
      </c>
      <c r="C243" t="s">
        <v>4018</v>
      </c>
      <c r="D243" t="s">
        <v>4054</v>
      </c>
      <c r="E243" t="s">
        <v>460</v>
      </c>
      <c r="F243">
        <v>0</v>
      </c>
      <c r="G243">
        <v>0</v>
      </c>
      <c r="I243">
        <v>0</v>
      </c>
      <c r="J243">
        <v>0</v>
      </c>
      <c r="K243">
        <v>0</v>
      </c>
      <c r="L243">
        <v>0</v>
      </c>
      <c r="M243">
        <v>0</v>
      </c>
      <c r="O243">
        <v>35</v>
      </c>
    </row>
    <row r="244" spans="1:15" x14ac:dyDescent="0.25">
      <c r="A244" t="s">
        <v>55</v>
      </c>
      <c r="B244">
        <v>2016</v>
      </c>
      <c r="C244" t="s">
        <v>4018</v>
      </c>
      <c r="D244" t="s">
        <v>4055</v>
      </c>
      <c r="E244" t="s">
        <v>460</v>
      </c>
      <c r="F244">
        <v>4</v>
      </c>
      <c r="G244">
        <v>0</v>
      </c>
      <c r="H244">
        <v>15</v>
      </c>
      <c r="I244">
        <v>0</v>
      </c>
      <c r="J244">
        <v>0</v>
      </c>
      <c r="K244">
        <v>0</v>
      </c>
      <c r="L244">
        <v>0</v>
      </c>
      <c r="M244">
        <v>0</v>
      </c>
      <c r="O244">
        <v>35</v>
      </c>
    </row>
    <row r="245" spans="1:15" x14ac:dyDescent="0.25">
      <c r="A245" t="s">
        <v>55</v>
      </c>
      <c r="B245">
        <v>2016</v>
      </c>
      <c r="C245" t="s">
        <v>4018</v>
      </c>
      <c r="D245" t="s">
        <v>4056</v>
      </c>
      <c r="E245" t="s">
        <v>460</v>
      </c>
      <c r="F245">
        <v>0</v>
      </c>
      <c r="G245">
        <v>0</v>
      </c>
      <c r="I245">
        <v>0</v>
      </c>
      <c r="J245">
        <v>0</v>
      </c>
      <c r="K245">
        <v>0</v>
      </c>
      <c r="L245">
        <v>0</v>
      </c>
      <c r="M245">
        <v>0</v>
      </c>
      <c r="O245">
        <v>35</v>
      </c>
    </row>
    <row r="246" spans="1:15" x14ac:dyDescent="0.25">
      <c r="A246" t="s">
        <v>55</v>
      </c>
      <c r="B246">
        <v>2016</v>
      </c>
      <c r="C246" t="s">
        <v>4018</v>
      </c>
      <c r="D246" t="s">
        <v>4057</v>
      </c>
      <c r="E246" t="s">
        <v>460</v>
      </c>
      <c r="F246">
        <v>46</v>
      </c>
      <c r="G246">
        <v>2.0999999046325684</v>
      </c>
      <c r="H246">
        <v>17.065217971801758</v>
      </c>
      <c r="I246">
        <v>3.125E-2</v>
      </c>
      <c r="J246">
        <v>0</v>
      </c>
      <c r="K246">
        <v>0.03</v>
      </c>
      <c r="L246">
        <v>0</v>
      </c>
      <c r="M246">
        <v>0</v>
      </c>
      <c r="N246">
        <v>3.625</v>
      </c>
      <c r="O246">
        <v>40</v>
      </c>
    </row>
    <row r="247" spans="1:15" x14ac:dyDescent="0.25">
      <c r="A247" t="s">
        <v>55</v>
      </c>
      <c r="B247">
        <v>2016</v>
      </c>
      <c r="C247" t="s">
        <v>4019</v>
      </c>
      <c r="D247" t="s">
        <v>4058</v>
      </c>
      <c r="E247" t="s">
        <v>460</v>
      </c>
      <c r="F247">
        <v>51</v>
      </c>
      <c r="G247">
        <v>19.700000762939453</v>
      </c>
      <c r="H247">
        <v>33.627452850341797</v>
      </c>
      <c r="I247">
        <v>0</v>
      </c>
      <c r="J247">
        <v>5.5555555555555601E-2</v>
      </c>
      <c r="K247">
        <v>5.5555555555555601E-2</v>
      </c>
      <c r="L247">
        <v>0</v>
      </c>
      <c r="M247">
        <v>0</v>
      </c>
      <c r="N247">
        <v>3.3333332538604736</v>
      </c>
      <c r="O247">
        <v>40</v>
      </c>
    </row>
    <row r="248" spans="1:15" x14ac:dyDescent="0.25">
      <c r="A248" t="s">
        <v>56</v>
      </c>
      <c r="B248">
        <v>2016</v>
      </c>
      <c r="C248" t="s">
        <v>4010</v>
      </c>
      <c r="D248" t="s">
        <v>4021</v>
      </c>
      <c r="E248" t="s">
        <v>148</v>
      </c>
      <c r="F248">
        <v>0</v>
      </c>
      <c r="G248">
        <v>0</v>
      </c>
      <c r="I248">
        <v>0</v>
      </c>
      <c r="J248">
        <v>0</v>
      </c>
      <c r="K248">
        <v>0</v>
      </c>
      <c r="L248">
        <v>0</v>
      </c>
      <c r="M248">
        <v>0</v>
      </c>
      <c r="O248">
        <v>70</v>
      </c>
    </row>
    <row r="249" spans="1:15" x14ac:dyDescent="0.25">
      <c r="A249" t="s">
        <v>56</v>
      </c>
      <c r="B249">
        <v>2016</v>
      </c>
      <c r="C249" t="s">
        <v>4010</v>
      </c>
      <c r="D249" t="s">
        <v>4022</v>
      </c>
      <c r="E249" t="s">
        <v>148</v>
      </c>
      <c r="F249">
        <v>116</v>
      </c>
      <c r="G249">
        <v>0</v>
      </c>
      <c r="H249">
        <v>36.956897735595703</v>
      </c>
      <c r="I249">
        <v>0</v>
      </c>
      <c r="J249">
        <v>0</v>
      </c>
      <c r="K249">
        <v>2.5000000000000001E-2</v>
      </c>
      <c r="L249">
        <v>0</v>
      </c>
      <c r="M249">
        <v>0</v>
      </c>
      <c r="N249">
        <v>3</v>
      </c>
      <c r="O249">
        <v>70</v>
      </c>
    </row>
    <row r="250" spans="1:15" x14ac:dyDescent="0.25">
      <c r="A250" t="s">
        <v>56</v>
      </c>
      <c r="B250">
        <v>2016</v>
      </c>
      <c r="C250" t="s">
        <v>4010</v>
      </c>
      <c r="D250" t="s">
        <v>4023</v>
      </c>
      <c r="E250" t="s">
        <v>148</v>
      </c>
      <c r="F250">
        <v>118</v>
      </c>
      <c r="G250">
        <v>0.40000000596046448</v>
      </c>
      <c r="H250">
        <v>11.838982582092285</v>
      </c>
      <c r="I250">
        <v>0</v>
      </c>
      <c r="J250">
        <v>0</v>
      </c>
      <c r="K250">
        <v>0</v>
      </c>
      <c r="L250">
        <v>0</v>
      </c>
      <c r="M250">
        <v>0</v>
      </c>
      <c r="N250">
        <v>3.3870000839233398</v>
      </c>
      <c r="O250">
        <v>45</v>
      </c>
    </row>
    <row r="251" spans="1:15" x14ac:dyDescent="0.25">
      <c r="A251" t="s">
        <v>56</v>
      </c>
      <c r="B251">
        <v>2016</v>
      </c>
      <c r="C251" t="s">
        <v>4011</v>
      </c>
      <c r="D251" t="s">
        <v>4024</v>
      </c>
      <c r="E251" t="s">
        <v>148</v>
      </c>
      <c r="F251">
        <v>0</v>
      </c>
      <c r="G251">
        <v>0</v>
      </c>
      <c r="I251">
        <v>0</v>
      </c>
      <c r="J251">
        <v>0</v>
      </c>
      <c r="K251">
        <v>0</v>
      </c>
      <c r="L251">
        <v>0</v>
      </c>
      <c r="M251">
        <v>0</v>
      </c>
      <c r="O251">
        <v>60</v>
      </c>
    </row>
    <row r="252" spans="1:15" x14ac:dyDescent="0.25">
      <c r="A252" t="s">
        <v>56</v>
      </c>
      <c r="B252">
        <v>2016</v>
      </c>
      <c r="C252" t="s">
        <v>4011</v>
      </c>
      <c r="D252" t="s">
        <v>4025</v>
      </c>
      <c r="E252" t="s">
        <v>148</v>
      </c>
      <c r="F252">
        <v>854</v>
      </c>
      <c r="G252">
        <v>33.799999237060547</v>
      </c>
      <c r="H252">
        <v>35.851238250732422</v>
      </c>
      <c r="I252">
        <v>0</v>
      </c>
      <c r="J252">
        <v>0.112</v>
      </c>
      <c r="K252">
        <v>7.0000000000000007E-2</v>
      </c>
      <c r="L252">
        <v>0</v>
      </c>
      <c r="M252">
        <v>7</v>
      </c>
      <c r="N252">
        <v>2.9430000782012939</v>
      </c>
      <c r="O252">
        <v>60</v>
      </c>
    </row>
    <row r="253" spans="1:15" x14ac:dyDescent="0.25">
      <c r="A253" t="s">
        <v>56</v>
      </c>
      <c r="B253">
        <v>2016</v>
      </c>
      <c r="C253" t="s">
        <v>4011</v>
      </c>
      <c r="D253" t="s">
        <v>4026</v>
      </c>
      <c r="E253" t="s">
        <v>148</v>
      </c>
      <c r="F253">
        <v>0</v>
      </c>
      <c r="G253">
        <v>0</v>
      </c>
      <c r="I253">
        <v>0</v>
      </c>
      <c r="J253">
        <v>0</v>
      </c>
      <c r="K253">
        <v>0</v>
      </c>
      <c r="L253">
        <v>0</v>
      </c>
      <c r="M253">
        <v>0</v>
      </c>
      <c r="O253">
        <v>60</v>
      </c>
    </row>
    <row r="254" spans="1:15" x14ac:dyDescent="0.25">
      <c r="A254" t="s">
        <v>56</v>
      </c>
      <c r="B254">
        <v>2016</v>
      </c>
      <c r="C254" t="s">
        <v>4064</v>
      </c>
      <c r="D254" t="s">
        <v>4065</v>
      </c>
      <c r="E254" t="s">
        <v>460</v>
      </c>
      <c r="F254">
        <v>20233</v>
      </c>
      <c r="G254">
        <v>2053.10009765625</v>
      </c>
      <c r="H254">
        <v>41.497749328613281</v>
      </c>
      <c r="I254">
        <v>0</v>
      </c>
      <c r="J254">
        <v>0</v>
      </c>
      <c r="K254">
        <v>0.05</v>
      </c>
      <c r="L254">
        <v>0</v>
      </c>
      <c r="M254">
        <v>0</v>
      </c>
      <c r="N254">
        <v>3.0474998950958252</v>
      </c>
      <c r="O254">
        <v>60</v>
      </c>
    </row>
    <row r="255" spans="1:15" x14ac:dyDescent="0.25">
      <c r="A255" t="s">
        <v>56</v>
      </c>
      <c r="B255">
        <v>2016</v>
      </c>
      <c r="C255" t="s">
        <v>4064</v>
      </c>
      <c r="D255" t="s">
        <v>4066</v>
      </c>
      <c r="E255" t="s">
        <v>460</v>
      </c>
      <c r="F255">
        <v>0</v>
      </c>
      <c r="G255">
        <v>0</v>
      </c>
      <c r="I255">
        <v>0</v>
      </c>
      <c r="J255">
        <v>0</v>
      </c>
      <c r="K255">
        <v>0</v>
      </c>
      <c r="L255">
        <v>0</v>
      </c>
      <c r="M255">
        <v>0</v>
      </c>
      <c r="O255">
        <v>60</v>
      </c>
    </row>
    <row r="256" spans="1:15" x14ac:dyDescent="0.25">
      <c r="A256" t="s">
        <v>56</v>
      </c>
      <c r="B256">
        <v>2016</v>
      </c>
      <c r="C256" t="s">
        <v>4064</v>
      </c>
      <c r="D256" t="s">
        <v>4005</v>
      </c>
      <c r="E256" t="s">
        <v>460</v>
      </c>
      <c r="F256">
        <v>1228</v>
      </c>
      <c r="G256">
        <v>92</v>
      </c>
      <c r="H256">
        <v>29.106536865234375</v>
      </c>
      <c r="I256">
        <v>0</v>
      </c>
      <c r="J256">
        <v>0.37777777777777782</v>
      </c>
      <c r="K256">
        <v>0.44</v>
      </c>
      <c r="L256">
        <v>0</v>
      </c>
      <c r="M256">
        <v>815</v>
      </c>
      <c r="N256">
        <v>2.6222221851348877</v>
      </c>
      <c r="O256">
        <v>45</v>
      </c>
    </row>
    <row r="257" spans="1:15" x14ac:dyDescent="0.25">
      <c r="A257" t="s">
        <v>56</v>
      </c>
      <c r="B257">
        <v>2016</v>
      </c>
      <c r="C257" t="s">
        <v>4012</v>
      </c>
      <c r="D257" t="s">
        <v>4027</v>
      </c>
      <c r="E257" t="s">
        <v>460</v>
      </c>
      <c r="F257">
        <v>0</v>
      </c>
      <c r="I257">
        <v>0</v>
      </c>
      <c r="J257">
        <v>0</v>
      </c>
      <c r="K257">
        <v>0</v>
      </c>
      <c r="L257">
        <v>0</v>
      </c>
      <c r="M257">
        <v>0</v>
      </c>
    </row>
    <row r="258" spans="1:15" x14ac:dyDescent="0.25">
      <c r="A258" t="s">
        <v>56</v>
      </c>
      <c r="B258">
        <v>2016</v>
      </c>
      <c r="C258" t="s">
        <v>389</v>
      </c>
      <c r="D258" t="s">
        <v>4028</v>
      </c>
      <c r="E258" t="s">
        <v>460</v>
      </c>
      <c r="F258">
        <v>0</v>
      </c>
      <c r="G258">
        <v>0</v>
      </c>
      <c r="I258">
        <v>0</v>
      </c>
      <c r="J258">
        <v>0.12</v>
      </c>
      <c r="K258">
        <v>0.12</v>
      </c>
      <c r="L258">
        <v>0</v>
      </c>
      <c r="M258">
        <v>0</v>
      </c>
      <c r="N258">
        <v>2.9800000190734863</v>
      </c>
      <c r="O258">
        <v>45</v>
      </c>
    </row>
    <row r="259" spans="1:15" x14ac:dyDescent="0.25">
      <c r="A259" t="s">
        <v>56</v>
      </c>
      <c r="B259">
        <v>2016</v>
      </c>
      <c r="C259" t="s">
        <v>389</v>
      </c>
      <c r="D259" t="s">
        <v>4029</v>
      </c>
      <c r="E259" t="s">
        <v>460</v>
      </c>
      <c r="F259">
        <v>38</v>
      </c>
      <c r="G259">
        <v>0</v>
      </c>
      <c r="H259">
        <v>15.617647171020508</v>
      </c>
      <c r="I259">
        <v>0</v>
      </c>
      <c r="J259">
        <v>0.03</v>
      </c>
      <c r="K259">
        <v>0.06</v>
      </c>
      <c r="L259">
        <v>0</v>
      </c>
      <c r="M259">
        <v>4</v>
      </c>
      <c r="N259">
        <v>3.0899999141693115</v>
      </c>
      <c r="O259">
        <v>40</v>
      </c>
    </row>
    <row r="260" spans="1:15" x14ac:dyDescent="0.25">
      <c r="A260" t="s">
        <v>56</v>
      </c>
      <c r="B260">
        <v>2016</v>
      </c>
      <c r="C260" t="s">
        <v>389</v>
      </c>
      <c r="D260" t="s">
        <v>4030</v>
      </c>
      <c r="E260" t="s">
        <v>460</v>
      </c>
      <c r="F260">
        <v>135</v>
      </c>
      <c r="G260">
        <v>2.7999999523162842</v>
      </c>
      <c r="H260">
        <v>8.2481203079223633</v>
      </c>
      <c r="I260">
        <v>0</v>
      </c>
      <c r="J260">
        <v>0.02</v>
      </c>
      <c r="K260">
        <v>0.1</v>
      </c>
      <c r="L260">
        <v>0</v>
      </c>
      <c r="M260">
        <v>2</v>
      </c>
      <c r="N260">
        <v>3.369999885559082</v>
      </c>
      <c r="O260">
        <v>40</v>
      </c>
    </row>
    <row r="261" spans="1:15" x14ac:dyDescent="0.25">
      <c r="A261" t="s">
        <v>56</v>
      </c>
      <c r="B261">
        <v>2016</v>
      </c>
      <c r="C261" t="s">
        <v>389</v>
      </c>
      <c r="D261" t="s">
        <v>4031</v>
      </c>
      <c r="E261" t="s">
        <v>460</v>
      </c>
      <c r="F261">
        <v>0</v>
      </c>
      <c r="G261">
        <v>0</v>
      </c>
      <c r="I261">
        <v>0</v>
      </c>
      <c r="J261">
        <v>0</v>
      </c>
      <c r="K261">
        <v>0</v>
      </c>
      <c r="L261">
        <v>0</v>
      </c>
      <c r="M261">
        <v>0</v>
      </c>
      <c r="O261">
        <v>35</v>
      </c>
    </row>
    <row r="262" spans="1:15" x14ac:dyDescent="0.25">
      <c r="A262" t="s">
        <v>56</v>
      </c>
      <c r="B262">
        <v>2016</v>
      </c>
      <c r="C262" t="s">
        <v>389</v>
      </c>
      <c r="D262" t="s">
        <v>4032</v>
      </c>
      <c r="E262" t="s">
        <v>460</v>
      </c>
      <c r="F262">
        <v>2918</v>
      </c>
      <c r="G262">
        <v>622.5999755859375</v>
      </c>
      <c r="H262">
        <v>18.510553359985352</v>
      </c>
      <c r="I262">
        <v>0</v>
      </c>
      <c r="J262">
        <v>0.02</v>
      </c>
      <c r="K262">
        <v>0.1</v>
      </c>
      <c r="L262">
        <v>0</v>
      </c>
      <c r="M262">
        <v>137</v>
      </c>
      <c r="N262">
        <v>3.2899999618530273</v>
      </c>
      <c r="O262">
        <v>35</v>
      </c>
    </row>
    <row r="263" spans="1:15" x14ac:dyDescent="0.25">
      <c r="A263" t="s">
        <v>56</v>
      </c>
      <c r="B263">
        <v>2016</v>
      </c>
      <c r="C263" t="s">
        <v>4013</v>
      </c>
      <c r="D263" t="s">
        <v>4033</v>
      </c>
      <c r="E263" t="s">
        <v>460</v>
      </c>
      <c r="F263">
        <v>942</v>
      </c>
      <c r="G263">
        <v>50.599998474121094</v>
      </c>
      <c r="H263">
        <v>18.529924392700195</v>
      </c>
      <c r="I263">
        <v>0</v>
      </c>
      <c r="J263">
        <v>0.109</v>
      </c>
      <c r="K263">
        <v>0.15</v>
      </c>
      <c r="L263">
        <v>0</v>
      </c>
      <c r="M263">
        <v>23</v>
      </c>
      <c r="N263">
        <v>3.2980000972747803</v>
      </c>
      <c r="O263">
        <v>45</v>
      </c>
    </row>
    <row r="264" spans="1:15" x14ac:dyDescent="0.25">
      <c r="A264" t="s">
        <v>56</v>
      </c>
      <c r="B264">
        <v>2016</v>
      </c>
      <c r="C264" t="s">
        <v>4013</v>
      </c>
      <c r="D264" t="s">
        <v>4034</v>
      </c>
      <c r="E264" t="s">
        <v>460</v>
      </c>
      <c r="F264">
        <v>1604</v>
      </c>
      <c r="G264">
        <v>145.39999389648437</v>
      </c>
      <c r="H264">
        <v>20.496547698974609</v>
      </c>
      <c r="I264">
        <v>0</v>
      </c>
      <c r="J264">
        <v>2.5000000000000001E-2</v>
      </c>
      <c r="K264">
        <v>0.1</v>
      </c>
      <c r="L264">
        <v>0</v>
      </c>
      <c r="M264">
        <v>11</v>
      </c>
      <c r="N264">
        <v>3.2980000972747803</v>
      </c>
      <c r="O264">
        <v>45</v>
      </c>
    </row>
    <row r="265" spans="1:15" x14ac:dyDescent="0.25">
      <c r="A265" t="s">
        <v>56</v>
      </c>
      <c r="B265">
        <v>2016</v>
      </c>
      <c r="C265" t="s">
        <v>4013</v>
      </c>
      <c r="D265" t="s">
        <v>4035</v>
      </c>
      <c r="E265" t="s">
        <v>460</v>
      </c>
      <c r="F265">
        <v>0</v>
      </c>
      <c r="G265">
        <v>0</v>
      </c>
      <c r="I265">
        <v>0</v>
      </c>
      <c r="J265">
        <v>0</v>
      </c>
      <c r="K265">
        <v>0</v>
      </c>
      <c r="L265">
        <v>0</v>
      </c>
      <c r="M265">
        <v>0</v>
      </c>
      <c r="O265">
        <v>45</v>
      </c>
    </row>
    <row r="266" spans="1:15" x14ac:dyDescent="0.25">
      <c r="A266" t="s">
        <v>56</v>
      </c>
      <c r="B266">
        <v>2016</v>
      </c>
      <c r="C266" t="s">
        <v>4014</v>
      </c>
      <c r="D266" t="s">
        <v>4036</v>
      </c>
      <c r="E266" t="s">
        <v>148</v>
      </c>
      <c r="F266">
        <v>480</v>
      </c>
      <c r="G266">
        <v>0</v>
      </c>
      <c r="H266">
        <v>22.006315231323242</v>
      </c>
      <c r="I266">
        <v>0</v>
      </c>
      <c r="J266">
        <v>0</v>
      </c>
      <c r="K266">
        <v>0.02</v>
      </c>
      <c r="L266">
        <v>0.56000000000000005</v>
      </c>
      <c r="M266">
        <v>5</v>
      </c>
      <c r="N266">
        <v>4</v>
      </c>
      <c r="O266">
        <v>70</v>
      </c>
    </row>
    <row r="267" spans="1:15" x14ac:dyDescent="0.25">
      <c r="A267" t="s">
        <v>56</v>
      </c>
      <c r="B267">
        <v>2016</v>
      </c>
      <c r="C267" t="s">
        <v>4015</v>
      </c>
      <c r="D267" t="s">
        <v>4037</v>
      </c>
      <c r="E267" t="s">
        <v>148</v>
      </c>
      <c r="F267">
        <v>507</v>
      </c>
      <c r="G267">
        <v>89.900001525878906</v>
      </c>
      <c r="H267">
        <v>45.177864074707031</v>
      </c>
      <c r="I267">
        <v>0</v>
      </c>
      <c r="J267">
        <v>2.5999999999999999E-2</v>
      </c>
      <c r="K267">
        <v>0.04</v>
      </c>
      <c r="L267">
        <v>0.96199999999999997</v>
      </c>
      <c r="M267">
        <v>1</v>
      </c>
      <c r="N267">
        <v>2.6315789222717285</v>
      </c>
      <c r="O267">
        <v>60</v>
      </c>
    </row>
    <row r="268" spans="1:15" x14ac:dyDescent="0.25">
      <c r="A268" t="s">
        <v>56</v>
      </c>
      <c r="B268">
        <v>2016</v>
      </c>
      <c r="C268" t="s">
        <v>4016</v>
      </c>
      <c r="D268" t="s">
        <v>4038</v>
      </c>
      <c r="E268" t="s">
        <v>148</v>
      </c>
      <c r="F268">
        <v>0</v>
      </c>
      <c r="G268">
        <v>0</v>
      </c>
      <c r="I268">
        <v>0</v>
      </c>
      <c r="J268">
        <v>0</v>
      </c>
      <c r="K268">
        <v>0</v>
      </c>
      <c r="L268">
        <v>0</v>
      </c>
      <c r="M268">
        <v>0</v>
      </c>
      <c r="O268">
        <v>70</v>
      </c>
    </row>
    <row r="269" spans="1:15" x14ac:dyDescent="0.25">
      <c r="A269" t="s">
        <v>56</v>
      </c>
      <c r="B269">
        <v>2016</v>
      </c>
      <c r="C269" t="s">
        <v>4016</v>
      </c>
      <c r="D269" t="s">
        <v>4039</v>
      </c>
      <c r="E269" t="s">
        <v>148</v>
      </c>
      <c r="F269">
        <v>0</v>
      </c>
      <c r="G269">
        <v>0</v>
      </c>
      <c r="I269">
        <v>0</v>
      </c>
      <c r="J269">
        <v>0</v>
      </c>
      <c r="K269">
        <v>0</v>
      </c>
      <c r="L269">
        <v>0</v>
      </c>
      <c r="M269">
        <v>0</v>
      </c>
      <c r="O269">
        <v>70</v>
      </c>
    </row>
    <row r="270" spans="1:15" x14ac:dyDescent="0.25">
      <c r="A270" t="s">
        <v>56</v>
      </c>
      <c r="B270">
        <v>2016</v>
      </c>
      <c r="C270" t="s">
        <v>4016</v>
      </c>
      <c r="D270" t="s">
        <v>4040</v>
      </c>
      <c r="E270" t="s">
        <v>148</v>
      </c>
      <c r="F270">
        <v>0</v>
      </c>
      <c r="G270">
        <v>0</v>
      </c>
      <c r="I270">
        <v>0</v>
      </c>
      <c r="J270">
        <v>0</v>
      </c>
      <c r="K270">
        <v>0</v>
      </c>
      <c r="L270">
        <v>0</v>
      </c>
      <c r="M270">
        <v>0</v>
      </c>
      <c r="O270">
        <v>70</v>
      </c>
    </row>
    <row r="271" spans="1:15" x14ac:dyDescent="0.25">
      <c r="A271" t="s">
        <v>56</v>
      </c>
      <c r="B271">
        <v>2016</v>
      </c>
      <c r="C271" t="s">
        <v>4016</v>
      </c>
      <c r="D271" t="s">
        <v>4041</v>
      </c>
      <c r="E271" t="s">
        <v>148</v>
      </c>
      <c r="F271">
        <v>0</v>
      </c>
      <c r="G271">
        <v>0</v>
      </c>
      <c r="I271">
        <v>0</v>
      </c>
      <c r="J271">
        <v>0</v>
      </c>
      <c r="K271">
        <v>0</v>
      </c>
      <c r="L271">
        <v>0</v>
      </c>
      <c r="M271">
        <v>0</v>
      </c>
      <c r="O271">
        <v>45</v>
      </c>
    </row>
    <row r="272" spans="1:15" x14ac:dyDescent="0.25">
      <c r="A272" t="s">
        <v>56</v>
      </c>
      <c r="B272">
        <v>2016</v>
      </c>
      <c r="C272" t="s">
        <v>4016</v>
      </c>
      <c r="D272" t="s">
        <v>4042</v>
      </c>
      <c r="E272" t="s">
        <v>148</v>
      </c>
      <c r="F272">
        <v>0</v>
      </c>
      <c r="G272">
        <v>0</v>
      </c>
      <c r="I272">
        <v>0</v>
      </c>
      <c r="J272">
        <v>0</v>
      </c>
      <c r="K272">
        <v>0</v>
      </c>
      <c r="L272">
        <v>0</v>
      </c>
      <c r="M272">
        <v>0</v>
      </c>
      <c r="O272">
        <v>70</v>
      </c>
    </row>
    <row r="273" spans="1:15" x14ac:dyDescent="0.25">
      <c r="A273" t="s">
        <v>56</v>
      </c>
      <c r="B273">
        <v>2016</v>
      </c>
      <c r="C273" t="s">
        <v>4016</v>
      </c>
      <c r="D273" t="s">
        <v>4043</v>
      </c>
      <c r="E273" t="s">
        <v>148</v>
      </c>
      <c r="F273">
        <v>0</v>
      </c>
      <c r="G273">
        <v>0</v>
      </c>
      <c r="I273">
        <v>0</v>
      </c>
      <c r="J273">
        <v>0</v>
      </c>
      <c r="K273">
        <v>0</v>
      </c>
      <c r="L273">
        <v>0</v>
      </c>
      <c r="M273">
        <v>0</v>
      </c>
      <c r="O273">
        <v>70</v>
      </c>
    </row>
    <row r="274" spans="1:15" x14ac:dyDescent="0.25">
      <c r="A274" t="s">
        <v>56</v>
      </c>
      <c r="B274">
        <v>2016</v>
      </c>
      <c r="C274" t="s">
        <v>4016</v>
      </c>
      <c r="D274" t="s">
        <v>4044</v>
      </c>
      <c r="E274" t="s">
        <v>148</v>
      </c>
      <c r="F274">
        <v>0</v>
      </c>
      <c r="G274">
        <v>0</v>
      </c>
      <c r="I274">
        <v>0</v>
      </c>
      <c r="J274">
        <v>0</v>
      </c>
      <c r="K274">
        <v>0</v>
      </c>
      <c r="L274">
        <v>0</v>
      </c>
      <c r="M274">
        <v>0</v>
      </c>
      <c r="O274">
        <v>70</v>
      </c>
    </row>
    <row r="275" spans="1:15" x14ac:dyDescent="0.25">
      <c r="A275" t="s">
        <v>56</v>
      </c>
      <c r="B275">
        <v>2016</v>
      </c>
      <c r="C275" t="s">
        <v>4016</v>
      </c>
      <c r="D275" t="s">
        <v>4045</v>
      </c>
      <c r="E275" t="s">
        <v>148</v>
      </c>
      <c r="F275">
        <v>29</v>
      </c>
      <c r="G275">
        <v>0</v>
      </c>
      <c r="H275">
        <v>15.399999618530273</v>
      </c>
      <c r="I275">
        <v>0</v>
      </c>
      <c r="J275">
        <v>0</v>
      </c>
      <c r="K275">
        <v>0</v>
      </c>
      <c r="L275">
        <v>0</v>
      </c>
      <c r="M275">
        <v>4</v>
      </c>
      <c r="N275">
        <v>3.2030000686645508</v>
      </c>
      <c r="O275">
        <v>45</v>
      </c>
    </row>
    <row r="276" spans="1:15" x14ac:dyDescent="0.25">
      <c r="A276" t="s">
        <v>56</v>
      </c>
      <c r="B276">
        <v>2016</v>
      </c>
      <c r="C276" t="s">
        <v>4016</v>
      </c>
      <c r="D276" t="s">
        <v>4046</v>
      </c>
      <c r="E276" t="s">
        <v>148</v>
      </c>
      <c r="F276">
        <v>0</v>
      </c>
      <c r="G276">
        <v>0</v>
      </c>
      <c r="I276">
        <v>0</v>
      </c>
      <c r="J276">
        <v>0</v>
      </c>
      <c r="K276">
        <v>0</v>
      </c>
      <c r="L276">
        <v>0</v>
      </c>
      <c r="M276">
        <v>0</v>
      </c>
      <c r="O276">
        <v>70</v>
      </c>
    </row>
    <row r="277" spans="1:15" x14ac:dyDescent="0.25">
      <c r="A277" t="s">
        <v>56</v>
      </c>
      <c r="B277">
        <v>2016</v>
      </c>
      <c r="C277" t="s">
        <v>4017</v>
      </c>
      <c r="D277" t="s">
        <v>4047</v>
      </c>
      <c r="E277" t="s">
        <v>148</v>
      </c>
      <c r="F277">
        <v>0</v>
      </c>
      <c r="G277">
        <v>0</v>
      </c>
      <c r="I277">
        <v>0</v>
      </c>
      <c r="J277">
        <v>0</v>
      </c>
      <c r="K277">
        <v>0</v>
      </c>
      <c r="L277">
        <v>0</v>
      </c>
      <c r="M277">
        <v>0</v>
      </c>
      <c r="O277">
        <v>60</v>
      </c>
    </row>
    <row r="278" spans="1:15" x14ac:dyDescent="0.25">
      <c r="A278" t="s">
        <v>56</v>
      </c>
      <c r="B278">
        <v>2016</v>
      </c>
      <c r="C278" t="s">
        <v>4017</v>
      </c>
      <c r="D278" t="s">
        <v>4048</v>
      </c>
      <c r="E278" t="s">
        <v>148</v>
      </c>
      <c r="F278">
        <v>152</v>
      </c>
      <c r="G278">
        <v>25</v>
      </c>
      <c r="H278">
        <v>38.006580352783203</v>
      </c>
      <c r="I278">
        <v>0</v>
      </c>
      <c r="J278">
        <v>0.1643</v>
      </c>
      <c r="K278">
        <v>0.02</v>
      </c>
      <c r="L278">
        <v>0</v>
      </c>
      <c r="M278">
        <v>0</v>
      </c>
      <c r="N278">
        <v>2.8492000102996826</v>
      </c>
      <c r="O278">
        <v>60</v>
      </c>
    </row>
    <row r="279" spans="1:15" x14ac:dyDescent="0.25">
      <c r="A279" t="s">
        <v>56</v>
      </c>
      <c r="B279">
        <v>2016</v>
      </c>
      <c r="C279" t="s">
        <v>4018</v>
      </c>
      <c r="D279" t="s">
        <v>4049</v>
      </c>
      <c r="E279" t="s">
        <v>460</v>
      </c>
      <c r="F279">
        <v>26</v>
      </c>
      <c r="G279">
        <v>0</v>
      </c>
      <c r="H279">
        <v>13.884614944458008</v>
      </c>
      <c r="I279">
        <v>0</v>
      </c>
      <c r="J279">
        <v>0</v>
      </c>
      <c r="K279">
        <v>0</v>
      </c>
      <c r="L279">
        <v>0</v>
      </c>
      <c r="M279">
        <v>0</v>
      </c>
      <c r="N279">
        <v>3.3845999240875244</v>
      </c>
      <c r="O279">
        <v>45</v>
      </c>
    </row>
    <row r="280" spans="1:15" x14ac:dyDescent="0.25">
      <c r="A280" t="s">
        <v>56</v>
      </c>
      <c r="B280">
        <v>2016</v>
      </c>
      <c r="C280" t="s">
        <v>4018</v>
      </c>
      <c r="D280" t="s">
        <v>4050</v>
      </c>
      <c r="E280" t="s">
        <v>460</v>
      </c>
      <c r="F280">
        <v>27</v>
      </c>
      <c r="G280">
        <v>3.5</v>
      </c>
      <c r="H280">
        <v>25.296297073364258</v>
      </c>
      <c r="I280">
        <v>0</v>
      </c>
      <c r="J280">
        <v>7.6899999999999996E-2</v>
      </c>
      <c r="K280">
        <v>0.1923</v>
      </c>
      <c r="L280">
        <v>0</v>
      </c>
      <c r="M280">
        <v>0</v>
      </c>
      <c r="N280">
        <v>2.9230999946594238</v>
      </c>
      <c r="O280">
        <v>40</v>
      </c>
    </row>
    <row r="281" spans="1:15" x14ac:dyDescent="0.25">
      <c r="A281" t="s">
        <v>56</v>
      </c>
      <c r="B281">
        <v>2016</v>
      </c>
      <c r="C281" t="s">
        <v>4018</v>
      </c>
      <c r="D281" t="s">
        <v>4051</v>
      </c>
      <c r="E281" t="s">
        <v>460</v>
      </c>
      <c r="F281">
        <v>80</v>
      </c>
      <c r="G281">
        <v>13.600000381469727</v>
      </c>
      <c r="H281">
        <v>21.524999618530273</v>
      </c>
      <c r="I281">
        <v>0</v>
      </c>
      <c r="J281">
        <v>0.10340000000000001</v>
      </c>
      <c r="K281">
        <v>0.10340000000000001</v>
      </c>
      <c r="L281">
        <v>0</v>
      </c>
      <c r="M281">
        <v>0</v>
      </c>
      <c r="N281">
        <v>2.9772000312805176</v>
      </c>
      <c r="O281">
        <v>35</v>
      </c>
    </row>
    <row r="282" spans="1:15" x14ac:dyDescent="0.25">
      <c r="A282" t="s">
        <v>56</v>
      </c>
      <c r="B282">
        <v>2016</v>
      </c>
      <c r="C282" t="s">
        <v>4018</v>
      </c>
      <c r="D282" t="s">
        <v>4052</v>
      </c>
      <c r="E282" t="s">
        <v>460</v>
      </c>
      <c r="F282">
        <v>0</v>
      </c>
      <c r="G282">
        <v>0</v>
      </c>
      <c r="I282">
        <v>0</v>
      </c>
      <c r="J282">
        <v>0</v>
      </c>
      <c r="K282">
        <v>0</v>
      </c>
      <c r="L282">
        <v>0</v>
      </c>
      <c r="M282">
        <v>0</v>
      </c>
      <c r="O282">
        <v>35</v>
      </c>
    </row>
    <row r="283" spans="1:15" x14ac:dyDescent="0.25">
      <c r="A283" t="s">
        <v>56</v>
      </c>
      <c r="B283">
        <v>2016</v>
      </c>
      <c r="C283" t="s">
        <v>4018</v>
      </c>
      <c r="D283" t="s">
        <v>4053</v>
      </c>
      <c r="E283" t="s">
        <v>460</v>
      </c>
      <c r="F283">
        <v>0</v>
      </c>
      <c r="G283">
        <v>0</v>
      </c>
      <c r="I283">
        <v>0</v>
      </c>
      <c r="J283">
        <v>0</v>
      </c>
      <c r="K283">
        <v>0</v>
      </c>
      <c r="L283">
        <v>0</v>
      </c>
      <c r="M283">
        <v>0</v>
      </c>
      <c r="O283">
        <v>40</v>
      </c>
    </row>
    <row r="284" spans="1:15" x14ac:dyDescent="0.25">
      <c r="A284" t="s">
        <v>56</v>
      </c>
      <c r="B284">
        <v>2016</v>
      </c>
      <c r="C284" t="s">
        <v>4018</v>
      </c>
      <c r="D284" t="s">
        <v>4054</v>
      </c>
      <c r="E284" t="s">
        <v>460</v>
      </c>
      <c r="F284">
        <v>0</v>
      </c>
      <c r="G284">
        <v>0</v>
      </c>
      <c r="I284">
        <v>0</v>
      </c>
      <c r="J284">
        <v>0</v>
      </c>
      <c r="K284">
        <v>0</v>
      </c>
      <c r="L284">
        <v>0</v>
      </c>
      <c r="M284">
        <v>0</v>
      </c>
      <c r="O284">
        <v>35</v>
      </c>
    </row>
    <row r="285" spans="1:15" x14ac:dyDescent="0.25">
      <c r="A285" t="s">
        <v>56</v>
      </c>
      <c r="B285">
        <v>2016</v>
      </c>
      <c r="C285" t="s">
        <v>4018</v>
      </c>
      <c r="D285" t="s">
        <v>4055</v>
      </c>
      <c r="E285" t="s">
        <v>460</v>
      </c>
      <c r="F285">
        <v>68</v>
      </c>
      <c r="G285">
        <v>17.399999618530273</v>
      </c>
      <c r="H285">
        <v>25.647058486938477</v>
      </c>
      <c r="I285">
        <v>0</v>
      </c>
      <c r="J285">
        <v>0</v>
      </c>
      <c r="K285">
        <v>0.13639999999999999</v>
      </c>
      <c r="L285">
        <v>0</v>
      </c>
      <c r="M285">
        <v>0</v>
      </c>
      <c r="N285">
        <v>4</v>
      </c>
      <c r="O285">
        <v>35</v>
      </c>
    </row>
    <row r="286" spans="1:15" x14ac:dyDescent="0.25">
      <c r="A286" t="s">
        <v>56</v>
      </c>
      <c r="B286">
        <v>2016</v>
      </c>
      <c r="C286" t="s">
        <v>4018</v>
      </c>
      <c r="D286" t="s">
        <v>4056</v>
      </c>
      <c r="E286" t="s">
        <v>460</v>
      </c>
      <c r="F286">
        <v>0</v>
      </c>
      <c r="G286">
        <v>0</v>
      </c>
      <c r="I286">
        <v>0</v>
      </c>
      <c r="J286">
        <v>0</v>
      </c>
      <c r="K286">
        <v>0</v>
      </c>
      <c r="L286">
        <v>0</v>
      </c>
      <c r="M286">
        <v>0</v>
      </c>
      <c r="O286">
        <v>35</v>
      </c>
    </row>
    <row r="287" spans="1:15" x14ac:dyDescent="0.25">
      <c r="A287" t="s">
        <v>56</v>
      </c>
      <c r="B287">
        <v>2016</v>
      </c>
      <c r="C287" t="s">
        <v>4018</v>
      </c>
      <c r="D287" t="s">
        <v>4057</v>
      </c>
      <c r="E287" t="s">
        <v>460</v>
      </c>
      <c r="F287">
        <v>0</v>
      </c>
      <c r="G287">
        <v>0</v>
      </c>
      <c r="I287">
        <v>0</v>
      </c>
      <c r="J287">
        <v>0</v>
      </c>
      <c r="K287">
        <v>0</v>
      </c>
      <c r="L287">
        <v>0</v>
      </c>
      <c r="M287">
        <v>0</v>
      </c>
      <c r="O287">
        <v>40</v>
      </c>
    </row>
    <row r="288" spans="1:15" x14ac:dyDescent="0.25">
      <c r="A288" t="s">
        <v>56</v>
      </c>
      <c r="B288">
        <v>2016</v>
      </c>
      <c r="C288" t="s">
        <v>4019</v>
      </c>
      <c r="D288" t="s">
        <v>4058</v>
      </c>
      <c r="E288" t="s">
        <v>460</v>
      </c>
      <c r="F288">
        <v>19</v>
      </c>
      <c r="G288">
        <v>6.5999999046325684</v>
      </c>
      <c r="H288">
        <v>27.842105865478516</v>
      </c>
      <c r="I288">
        <v>0</v>
      </c>
      <c r="J288">
        <v>0</v>
      </c>
      <c r="K288">
        <v>0</v>
      </c>
      <c r="L288">
        <v>0</v>
      </c>
      <c r="M288">
        <v>0</v>
      </c>
      <c r="N288">
        <v>3.0999999046325684</v>
      </c>
      <c r="O288">
        <v>40</v>
      </c>
    </row>
    <row r="289" spans="1:15" x14ac:dyDescent="0.25">
      <c r="A289" t="s">
        <v>57</v>
      </c>
      <c r="B289">
        <v>2016</v>
      </c>
      <c r="C289" t="s">
        <v>4010</v>
      </c>
      <c r="D289" t="s">
        <v>4021</v>
      </c>
      <c r="E289" t="s">
        <v>148</v>
      </c>
      <c r="F289">
        <v>0</v>
      </c>
      <c r="G289">
        <v>0</v>
      </c>
      <c r="I289">
        <v>0</v>
      </c>
      <c r="J289">
        <v>0</v>
      </c>
      <c r="K289">
        <v>0</v>
      </c>
      <c r="L289">
        <v>0</v>
      </c>
      <c r="M289">
        <v>0</v>
      </c>
      <c r="O289">
        <v>70</v>
      </c>
    </row>
    <row r="290" spans="1:15" x14ac:dyDescent="0.25">
      <c r="A290" t="s">
        <v>57</v>
      </c>
      <c r="B290">
        <v>2016</v>
      </c>
      <c r="C290" t="s">
        <v>4010</v>
      </c>
      <c r="D290" t="s">
        <v>4022</v>
      </c>
      <c r="E290" t="s">
        <v>148</v>
      </c>
      <c r="F290">
        <v>3.7379999160766602</v>
      </c>
      <c r="G290">
        <v>0</v>
      </c>
      <c r="H290">
        <v>38.236602783203125</v>
      </c>
      <c r="I290">
        <v>4.56812811761617E-2</v>
      </c>
      <c r="J290">
        <v>0.4977684431609346</v>
      </c>
      <c r="K290">
        <v>0.29456550275662902</v>
      </c>
      <c r="L290">
        <v>0</v>
      </c>
      <c r="M290">
        <v>0</v>
      </c>
      <c r="N290">
        <v>2.4347598552703857</v>
      </c>
      <c r="O290">
        <v>70</v>
      </c>
    </row>
    <row r="291" spans="1:15" x14ac:dyDescent="0.25">
      <c r="A291" t="s">
        <v>57</v>
      </c>
      <c r="B291">
        <v>2016</v>
      </c>
      <c r="C291" t="s">
        <v>4010</v>
      </c>
      <c r="D291" t="s">
        <v>4023</v>
      </c>
      <c r="E291" t="s">
        <v>148</v>
      </c>
      <c r="F291">
        <v>215.1051025390625</v>
      </c>
      <c r="G291">
        <v>0.95334380865097046</v>
      </c>
      <c r="H291">
        <v>11.942766189575195</v>
      </c>
      <c r="I291">
        <v>2.3911361140331001E-3</v>
      </c>
      <c r="J291">
        <v>4.7683702739147998E-3</v>
      </c>
      <c r="K291">
        <v>4.7753212509905E-3</v>
      </c>
      <c r="L291">
        <v>0</v>
      </c>
      <c r="M291">
        <v>0</v>
      </c>
      <c r="N291">
        <v>3.7500522136688232</v>
      </c>
      <c r="O291">
        <v>45</v>
      </c>
    </row>
    <row r="292" spans="1:15" x14ac:dyDescent="0.25">
      <c r="A292" t="s">
        <v>57</v>
      </c>
      <c r="B292">
        <v>2016</v>
      </c>
      <c r="C292" t="s">
        <v>4011</v>
      </c>
      <c r="D292" t="s">
        <v>4024</v>
      </c>
      <c r="E292" t="s">
        <v>148</v>
      </c>
      <c r="F292">
        <v>0</v>
      </c>
      <c r="G292">
        <v>0</v>
      </c>
      <c r="I292">
        <v>0</v>
      </c>
      <c r="J292">
        <v>0</v>
      </c>
      <c r="K292">
        <v>0</v>
      </c>
      <c r="L292">
        <v>0</v>
      </c>
      <c r="M292">
        <v>0</v>
      </c>
      <c r="O292">
        <v>60</v>
      </c>
    </row>
    <row r="293" spans="1:15" x14ac:dyDescent="0.25">
      <c r="A293" t="s">
        <v>57</v>
      </c>
      <c r="B293">
        <v>2016</v>
      </c>
      <c r="C293" t="s">
        <v>4011</v>
      </c>
      <c r="D293" t="s">
        <v>4025</v>
      </c>
      <c r="E293" t="s">
        <v>148</v>
      </c>
      <c r="F293">
        <v>1979.0721435546875</v>
      </c>
      <c r="G293">
        <v>30.184690475463867</v>
      </c>
      <c r="H293">
        <v>20.522087097167969</v>
      </c>
      <c r="I293">
        <v>4.53689381371251E-2</v>
      </c>
      <c r="J293">
        <v>3.41551834874671E-2</v>
      </c>
      <c r="K293">
        <v>6.2446529880858602E-2</v>
      </c>
      <c r="L293">
        <v>0</v>
      </c>
      <c r="M293">
        <v>0</v>
      </c>
      <c r="N293">
        <v>3.4090430736541748</v>
      </c>
      <c r="O293">
        <v>60</v>
      </c>
    </row>
    <row r="294" spans="1:15" x14ac:dyDescent="0.25">
      <c r="A294" t="s">
        <v>57</v>
      </c>
      <c r="B294">
        <v>2016</v>
      </c>
      <c r="C294" t="s">
        <v>4011</v>
      </c>
      <c r="D294" t="s">
        <v>4026</v>
      </c>
      <c r="E294" t="s">
        <v>148</v>
      </c>
      <c r="F294">
        <v>0</v>
      </c>
      <c r="G294">
        <v>0</v>
      </c>
      <c r="I294">
        <v>0</v>
      </c>
      <c r="J294">
        <v>0</v>
      </c>
      <c r="K294">
        <v>0</v>
      </c>
      <c r="L294">
        <v>0</v>
      </c>
      <c r="M294">
        <v>0</v>
      </c>
      <c r="O294">
        <v>60</v>
      </c>
    </row>
    <row r="295" spans="1:15" x14ac:dyDescent="0.25">
      <c r="A295" t="s">
        <v>57</v>
      </c>
      <c r="B295">
        <v>2016</v>
      </c>
      <c r="C295" t="s">
        <v>4064</v>
      </c>
      <c r="D295" t="s">
        <v>4065</v>
      </c>
      <c r="E295" t="s">
        <v>460</v>
      </c>
      <c r="F295">
        <v>2539</v>
      </c>
      <c r="G295">
        <v>38.700000762939453</v>
      </c>
      <c r="H295">
        <v>26.171720504760742</v>
      </c>
      <c r="I295">
        <v>2.58243941199841E-2</v>
      </c>
      <c r="J295">
        <v>3.4167659912594399E-2</v>
      </c>
      <c r="K295">
        <v>4.2908224076281302E-2</v>
      </c>
      <c r="L295">
        <v>0</v>
      </c>
      <c r="M295">
        <v>0</v>
      </c>
      <c r="N295">
        <v>3.0448946952819824</v>
      </c>
      <c r="O295">
        <v>60</v>
      </c>
    </row>
    <row r="296" spans="1:15" x14ac:dyDescent="0.25">
      <c r="A296" t="s">
        <v>57</v>
      </c>
      <c r="B296">
        <v>2016</v>
      </c>
      <c r="C296" t="s">
        <v>4064</v>
      </c>
      <c r="D296" t="s">
        <v>4066</v>
      </c>
      <c r="E296" t="s">
        <v>460</v>
      </c>
      <c r="F296">
        <v>0</v>
      </c>
      <c r="G296">
        <v>0</v>
      </c>
      <c r="I296">
        <v>0.2</v>
      </c>
      <c r="J296">
        <v>0</v>
      </c>
      <c r="K296">
        <v>0.2</v>
      </c>
      <c r="L296">
        <v>0</v>
      </c>
      <c r="M296">
        <v>0</v>
      </c>
      <c r="N296">
        <v>3.25</v>
      </c>
      <c r="O296">
        <v>60</v>
      </c>
    </row>
    <row r="297" spans="1:15" x14ac:dyDescent="0.25">
      <c r="A297" t="s">
        <v>57</v>
      </c>
      <c r="B297">
        <v>2016</v>
      </c>
      <c r="C297" t="s">
        <v>4064</v>
      </c>
      <c r="D297" t="s">
        <v>4005</v>
      </c>
      <c r="E297" t="s">
        <v>460</v>
      </c>
      <c r="F297">
        <v>26485</v>
      </c>
      <c r="G297">
        <v>2284</v>
      </c>
      <c r="H297">
        <v>21.236171722412109</v>
      </c>
      <c r="I297">
        <v>6.8599690414165401E-2</v>
      </c>
      <c r="J297">
        <v>4.4059349869747397E-2</v>
      </c>
      <c r="K297">
        <v>9.0629365349039107E-2</v>
      </c>
      <c r="L297">
        <v>0</v>
      </c>
      <c r="M297">
        <v>0</v>
      </c>
      <c r="N297">
        <v>3.3556838035583496</v>
      </c>
      <c r="O297">
        <v>45</v>
      </c>
    </row>
    <row r="298" spans="1:15" x14ac:dyDescent="0.25">
      <c r="A298" t="s">
        <v>57</v>
      </c>
      <c r="B298">
        <v>2016</v>
      </c>
      <c r="C298" t="s">
        <v>4012</v>
      </c>
      <c r="D298" t="s">
        <v>4027</v>
      </c>
      <c r="E298" t="s">
        <v>460</v>
      </c>
      <c r="F298">
        <v>368</v>
      </c>
      <c r="H298">
        <v>20.130434036254883</v>
      </c>
      <c r="I298">
        <v>4.5146726862302002E-3</v>
      </c>
      <c r="J298">
        <v>3.8374717832957102E-2</v>
      </c>
      <c r="K298">
        <v>2.3702031602708801E-2</v>
      </c>
      <c r="L298">
        <v>0</v>
      </c>
      <c r="M298">
        <v>0</v>
      </c>
      <c r="N298">
        <v>3.6094808578491211</v>
      </c>
    </row>
    <row r="299" spans="1:15" x14ac:dyDescent="0.25">
      <c r="A299" t="s">
        <v>57</v>
      </c>
      <c r="B299">
        <v>2016</v>
      </c>
      <c r="C299" t="s">
        <v>389</v>
      </c>
      <c r="D299" t="s">
        <v>4028</v>
      </c>
      <c r="E299" t="s">
        <v>460</v>
      </c>
      <c r="F299">
        <v>0</v>
      </c>
      <c r="G299">
        <v>0</v>
      </c>
      <c r="I299">
        <v>0</v>
      </c>
      <c r="J299">
        <v>0</v>
      </c>
      <c r="K299">
        <v>0</v>
      </c>
      <c r="L299">
        <v>0</v>
      </c>
      <c r="M299">
        <v>0</v>
      </c>
      <c r="O299">
        <v>45</v>
      </c>
    </row>
    <row r="300" spans="1:15" x14ac:dyDescent="0.25">
      <c r="A300" t="s">
        <v>57</v>
      </c>
      <c r="B300">
        <v>2016</v>
      </c>
      <c r="C300" t="s">
        <v>389</v>
      </c>
      <c r="D300" t="s">
        <v>4029</v>
      </c>
      <c r="E300" t="s">
        <v>460</v>
      </c>
      <c r="F300">
        <v>25</v>
      </c>
      <c r="G300">
        <v>4.8000001907348633</v>
      </c>
      <c r="H300">
        <v>24.959999084472656</v>
      </c>
      <c r="I300">
        <v>0</v>
      </c>
      <c r="J300">
        <v>0</v>
      </c>
      <c r="K300">
        <v>0</v>
      </c>
      <c r="L300">
        <v>0</v>
      </c>
      <c r="M300">
        <v>0</v>
      </c>
      <c r="N300">
        <v>3</v>
      </c>
      <c r="O300">
        <v>40</v>
      </c>
    </row>
    <row r="301" spans="1:15" x14ac:dyDescent="0.25">
      <c r="A301" t="s">
        <v>57</v>
      </c>
      <c r="B301">
        <v>2016</v>
      </c>
      <c r="C301" t="s">
        <v>389</v>
      </c>
      <c r="D301" t="s">
        <v>4030</v>
      </c>
      <c r="E301" t="s">
        <v>460</v>
      </c>
      <c r="F301">
        <v>412</v>
      </c>
      <c r="G301">
        <v>16.700000762939453</v>
      </c>
      <c r="H301">
        <v>15.388349533081055</v>
      </c>
      <c r="I301">
        <v>4.5146726862302002E-3</v>
      </c>
      <c r="J301">
        <v>3.8374717832957102E-2</v>
      </c>
      <c r="K301">
        <v>2.3702031602708801E-2</v>
      </c>
      <c r="L301">
        <v>0</v>
      </c>
      <c r="M301">
        <v>0</v>
      </c>
      <c r="N301">
        <v>3.6094808578491211</v>
      </c>
      <c r="O301">
        <v>40</v>
      </c>
    </row>
    <row r="302" spans="1:15" x14ac:dyDescent="0.25">
      <c r="A302" t="s">
        <v>57</v>
      </c>
      <c r="B302">
        <v>2016</v>
      </c>
      <c r="C302" t="s">
        <v>389</v>
      </c>
      <c r="D302" t="s">
        <v>4031</v>
      </c>
      <c r="E302" t="s">
        <v>460</v>
      </c>
      <c r="F302">
        <v>190</v>
      </c>
      <c r="G302">
        <v>62.400001525878906</v>
      </c>
      <c r="H302">
        <v>26.600000381469727</v>
      </c>
      <c r="I302">
        <v>0</v>
      </c>
      <c r="J302">
        <v>0</v>
      </c>
      <c r="K302">
        <v>0</v>
      </c>
      <c r="L302">
        <v>0</v>
      </c>
      <c r="M302">
        <v>0</v>
      </c>
      <c r="O302">
        <v>35</v>
      </c>
    </row>
    <row r="303" spans="1:15" x14ac:dyDescent="0.25">
      <c r="A303" t="s">
        <v>57</v>
      </c>
      <c r="B303">
        <v>2016</v>
      </c>
      <c r="C303" t="s">
        <v>389</v>
      </c>
      <c r="D303" t="s">
        <v>4032</v>
      </c>
      <c r="E303" t="s">
        <v>460</v>
      </c>
      <c r="F303">
        <v>7655</v>
      </c>
      <c r="G303">
        <v>28.399999618530273</v>
      </c>
      <c r="H303">
        <v>10.211093902587891</v>
      </c>
      <c r="I303">
        <v>2.23813786929275E-2</v>
      </c>
      <c r="J303">
        <v>1.50402864816473E-2</v>
      </c>
      <c r="K303">
        <v>2.9901521933751101E-2</v>
      </c>
      <c r="L303">
        <v>0</v>
      </c>
      <c r="M303">
        <v>7006</v>
      </c>
      <c r="N303">
        <v>3.7865712642669678</v>
      </c>
      <c r="O303">
        <v>35</v>
      </c>
    </row>
    <row r="304" spans="1:15" x14ac:dyDescent="0.25">
      <c r="A304" t="s">
        <v>57</v>
      </c>
      <c r="B304">
        <v>2016</v>
      </c>
      <c r="C304" t="s">
        <v>4013</v>
      </c>
      <c r="D304" t="s">
        <v>4033</v>
      </c>
      <c r="E304" t="s">
        <v>460</v>
      </c>
      <c r="F304">
        <v>2446</v>
      </c>
      <c r="G304">
        <v>413.79998779296875</v>
      </c>
      <c r="H304">
        <v>22.261651992797852</v>
      </c>
      <c r="I304">
        <v>4.8576214405360099E-2</v>
      </c>
      <c r="J304">
        <v>6.4768285873813503E-2</v>
      </c>
      <c r="K304">
        <v>8.0960357342266906E-2</v>
      </c>
      <c r="L304">
        <v>0</v>
      </c>
      <c r="M304">
        <v>0</v>
      </c>
      <c r="N304">
        <v>3.5611391067504883</v>
      </c>
      <c r="O304">
        <v>45</v>
      </c>
    </row>
    <row r="305" spans="1:15" x14ac:dyDescent="0.25">
      <c r="A305" t="s">
        <v>57</v>
      </c>
      <c r="B305">
        <v>2016</v>
      </c>
      <c r="C305" t="s">
        <v>4013</v>
      </c>
      <c r="D305" t="s">
        <v>4034</v>
      </c>
      <c r="E305" t="s">
        <v>460</v>
      </c>
      <c r="F305">
        <v>4722</v>
      </c>
      <c r="G305">
        <v>703.79998779296875</v>
      </c>
      <c r="H305">
        <v>21.363405227661133</v>
      </c>
      <c r="I305">
        <v>9.5049504950495106E-2</v>
      </c>
      <c r="J305">
        <v>0.1168316831683168</v>
      </c>
      <c r="K305">
        <v>0.15346534653465349</v>
      </c>
      <c r="L305">
        <v>0</v>
      </c>
      <c r="M305">
        <v>0</v>
      </c>
      <c r="N305">
        <v>3.2596259117126465</v>
      </c>
      <c r="O305">
        <v>45</v>
      </c>
    </row>
    <row r="306" spans="1:15" x14ac:dyDescent="0.25">
      <c r="A306" t="s">
        <v>57</v>
      </c>
      <c r="B306">
        <v>2016</v>
      </c>
      <c r="C306" t="s">
        <v>4013</v>
      </c>
      <c r="D306" t="s">
        <v>4035</v>
      </c>
      <c r="E306" t="s">
        <v>460</v>
      </c>
      <c r="F306">
        <v>3</v>
      </c>
      <c r="G306">
        <v>1.3999999761581421</v>
      </c>
      <c r="H306">
        <v>44.333332061767578</v>
      </c>
      <c r="I306">
        <v>0</v>
      </c>
      <c r="J306">
        <v>1</v>
      </c>
      <c r="K306">
        <v>0.5</v>
      </c>
      <c r="L306">
        <v>0</v>
      </c>
      <c r="M306">
        <v>0</v>
      </c>
      <c r="N306">
        <v>2</v>
      </c>
      <c r="O306">
        <v>45</v>
      </c>
    </row>
    <row r="307" spans="1:15" x14ac:dyDescent="0.25">
      <c r="A307" t="s">
        <v>57</v>
      </c>
      <c r="B307">
        <v>2016</v>
      </c>
      <c r="C307" t="s">
        <v>4014</v>
      </c>
      <c r="D307" t="s">
        <v>4036</v>
      </c>
      <c r="E307" t="s">
        <v>148</v>
      </c>
      <c r="F307">
        <v>330.9847412109375</v>
      </c>
      <c r="G307">
        <v>0</v>
      </c>
      <c r="H307">
        <v>17.358392715454102</v>
      </c>
      <c r="I307">
        <v>1.5706398221729E-2</v>
      </c>
      <c r="J307">
        <v>3.8393071476893997E-2</v>
      </c>
      <c r="K307">
        <v>3.4902933960175998E-2</v>
      </c>
      <c r="L307">
        <v>0</v>
      </c>
      <c r="M307">
        <v>0</v>
      </c>
      <c r="N307">
        <v>3.5185916423797607</v>
      </c>
      <c r="O307">
        <v>70</v>
      </c>
    </row>
    <row r="308" spans="1:15" x14ac:dyDescent="0.25">
      <c r="A308" t="s">
        <v>57</v>
      </c>
      <c r="B308">
        <v>2016</v>
      </c>
      <c r="C308" t="s">
        <v>4015</v>
      </c>
      <c r="D308" t="s">
        <v>4037</v>
      </c>
      <c r="E308" t="s">
        <v>148</v>
      </c>
      <c r="F308">
        <v>97.646644592285156</v>
      </c>
      <c r="G308">
        <v>11.790288925170898</v>
      </c>
      <c r="H308">
        <v>35.256523132324219</v>
      </c>
      <c r="I308">
        <v>0.29207688200747461</v>
      </c>
      <c r="J308">
        <v>0.11339028296849971</v>
      </c>
      <c r="K308">
        <v>0.34877202349172448</v>
      </c>
      <c r="L308">
        <v>0</v>
      </c>
      <c r="M308">
        <v>0</v>
      </c>
      <c r="N308">
        <v>2.4912118911743164</v>
      </c>
      <c r="O308">
        <v>60</v>
      </c>
    </row>
    <row r="309" spans="1:15" x14ac:dyDescent="0.25">
      <c r="A309" t="s">
        <v>57</v>
      </c>
      <c r="B309">
        <v>2016</v>
      </c>
      <c r="C309" t="s">
        <v>4016</v>
      </c>
      <c r="D309" t="s">
        <v>4038</v>
      </c>
      <c r="E309" t="s">
        <v>148</v>
      </c>
      <c r="F309">
        <v>0</v>
      </c>
      <c r="G309">
        <v>0</v>
      </c>
      <c r="I309">
        <v>0</v>
      </c>
      <c r="J309">
        <v>0</v>
      </c>
      <c r="K309">
        <v>0</v>
      </c>
      <c r="L309">
        <v>0</v>
      </c>
      <c r="M309">
        <v>0</v>
      </c>
      <c r="O309">
        <v>70</v>
      </c>
    </row>
    <row r="310" spans="1:15" x14ac:dyDescent="0.25">
      <c r="A310" t="s">
        <v>57</v>
      </c>
      <c r="B310">
        <v>2016</v>
      </c>
      <c r="C310" t="s">
        <v>4016</v>
      </c>
      <c r="D310" t="s">
        <v>4039</v>
      </c>
      <c r="E310" t="s">
        <v>148</v>
      </c>
      <c r="F310">
        <v>0</v>
      </c>
      <c r="G310">
        <v>0</v>
      </c>
      <c r="I310">
        <v>0</v>
      </c>
      <c r="J310">
        <v>0</v>
      </c>
      <c r="K310">
        <v>0</v>
      </c>
      <c r="L310">
        <v>0</v>
      </c>
      <c r="M310">
        <v>0</v>
      </c>
      <c r="O310">
        <v>70</v>
      </c>
    </row>
    <row r="311" spans="1:15" x14ac:dyDescent="0.25">
      <c r="A311" t="s">
        <v>57</v>
      </c>
      <c r="B311">
        <v>2016</v>
      </c>
      <c r="C311" t="s">
        <v>4016</v>
      </c>
      <c r="D311" t="s">
        <v>4040</v>
      </c>
      <c r="E311" t="s">
        <v>148</v>
      </c>
      <c r="F311">
        <v>0</v>
      </c>
      <c r="G311">
        <v>0</v>
      </c>
      <c r="I311">
        <v>0</v>
      </c>
      <c r="J311">
        <v>0</v>
      </c>
      <c r="K311">
        <v>0</v>
      </c>
      <c r="L311">
        <v>0</v>
      </c>
      <c r="M311">
        <v>0</v>
      </c>
      <c r="O311">
        <v>70</v>
      </c>
    </row>
    <row r="312" spans="1:15" x14ac:dyDescent="0.25">
      <c r="A312" t="s">
        <v>57</v>
      </c>
      <c r="B312">
        <v>2016</v>
      </c>
      <c r="C312" t="s">
        <v>4016</v>
      </c>
      <c r="D312" t="s">
        <v>4041</v>
      </c>
      <c r="E312" t="s">
        <v>148</v>
      </c>
      <c r="F312">
        <v>0</v>
      </c>
      <c r="G312">
        <v>0</v>
      </c>
      <c r="I312">
        <v>0</v>
      </c>
      <c r="J312">
        <v>0</v>
      </c>
      <c r="K312">
        <v>0</v>
      </c>
      <c r="L312">
        <v>0</v>
      </c>
      <c r="M312">
        <v>0</v>
      </c>
      <c r="O312">
        <v>45</v>
      </c>
    </row>
    <row r="313" spans="1:15" x14ac:dyDescent="0.25">
      <c r="A313" t="s">
        <v>57</v>
      </c>
      <c r="B313">
        <v>2016</v>
      </c>
      <c r="C313" t="s">
        <v>4016</v>
      </c>
      <c r="D313" t="s">
        <v>4042</v>
      </c>
      <c r="E313" t="s">
        <v>148</v>
      </c>
      <c r="F313">
        <v>0</v>
      </c>
      <c r="G313">
        <v>0</v>
      </c>
      <c r="I313">
        <v>0</v>
      </c>
      <c r="J313">
        <v>0</v>
      </c>
      <c r="K313">
        <v>0</v>
      </c>
      <c r="L313">
        <v>0</v>
      </c>
      <c r="M313">
        <v>0</v>
      </c>
      <c r="O313">
        <v>70</v>
      </c>
    </row>
    <row r="314" spans="1:15" x14ac:dyDescent="0.25">
      <c r="A314" t="s">
        <v>57</v>
      </c>
      <c r="B314">
        <v>2016</v>
      </c>
      <c r="C314" t="s">
        <v>4016</v>
      </c>
      <c r="D314" t="s">
        <v>4043</v>
      </c>
      <c r="E314" t="s">
        <v>148</v>
      </c>
      <c r="F314">
        <v>0</v>
      </c>
      <c r="G314">
        <v>0</v>
      </c>
      <c r="I314">
        <v>0</v>
      </c>
      <c r="J314">
        <v>0</v>
      </c>
      <c r="K314">
        <v>0</v>
      </c>
      <c r="L314">
        <v>0</v>
      </c>
      <c r="M314">
        <v>0</v>
      </c>
      <c r="O314">
        <v>70</v>
      </c>
    </row>
    <row r="315" spans="1:15" x14ac:dyDescent="0.25">
      <c r="A315" t="s">
        <v>57</v>
      </c>
      <c r="B315">
        <v>2016</v>
      </c>
      <c r="C315" t="s">
        <v>4016</v>
      </c>
      <c r="D315" t="s">
        <v>4044</v>
      </c>
      <c r="E315" t="s">
        <v>148</v>
      </c>
      <c r="F315">
        <v>0</v>
      </c>
      <c r="G315">
        <v>0</v>
      </c>
      <c r="I315">
        <v>0</v>
      </c>
      <c r="J315">
        <v>0</v>
      </c>
      <c r="K315">
        <v>0</v>
      </c>
      <c r="L315">
        <v>0</v>
      </c>
      <c r="M315">
        <v>0</v>
      </c>
      <c r="O315">
        <v>70</v>
      </c>
    </row>
    <row r="316" spans="1:15" x14ac:dyDescent="0.25">
      <c r="A316" t="s">
        <v>57</v>
      </c>
      <c r="B316">
        <v>2016</v>
      </c>
      <c r="C316" t="s">
        <v>4016</v>
      </c>
      <c r="D316" t="s">
        <v>4045</v>
      </c>
      <c r="E316" t="s">
        <v>148</v>
      </c>
      <c r="F316">
        <v>6.619999885559082</v>
      </c>
      <c r="G316">
        <v>0</v>
      </c>
      <c r="H316">
        <v>22.454719543457031</v>
      </c>
      <c r="I316">
        <v>0</v>
      </c>
      <c r="J316">
        <v>0</v>
      </c>
      <c r="K316">
        <v>0</v>
      </c>
      <c r="L316">
        <v>0</v>
      </c>
      <c r="M316">
        <v>0</v>
      </c>
      <c r="N316">
        <v>3.3377764225006104</v>
      </c>
      <c r="O316">
        <v>45</v>
      </c>
    </row>
    <row r="317" spans="1:15" x14ac:dyDescent="0.25">
      <c r="A317" t="s">
        <v>57</v>
      </c>
      <c r="B317">
        <v>2016</v>
      </c>
      <c r="C317" t="s">
        <v>4016</v>
      </c>
      <c r="D317" t="s">
        <v>4046</v>
      </c>
      <c r="E317" t="s">
        <v>148</v>
      </c>
      <c r="F317">
        <v>0</v>
      </c>
      <c r="G317">
        <v>0</v>
      </c>
      <c r="I317">
        <v>0</v>
      </c>
      <c r="J317">
        <v>0</v>
      </c>
      <c r="K317">
        <v>0</v>
      </c>
      <c r="L317">
        <v>0</v>
      </c>
      <c r="M317">
        <v>0</v>
      </c>
      <c r="O317">
        <v>70</v>
      </c>
    </row>
    <row r="318" spans="1:15" x14ac:dyDescent="0.25">
      <c r="A318" t="s">
        <v>57</v>
      </c>
      <c r="B318">
        <v>2016</v>
      </c>
      <c r="C318" t="s">
        <v>4017</v>
      </c>
      <c r="D318" t="s">
        <v>4047</v>
      </c>
      <c r="E318" t="s">
        <v>148</v>
      </c>
      <c r="F318">
        <v>0</v>
      </c>
      <c r="G318">
        <v>0</v>
      </c>
      <c r="I318">
        <v>0</v>
      </c>
      <c r="J318">
        <v>0</v>
      </c>
      <c r="K318">
        <v>0</v>
      </c>
      <c r="L318">
        <v>0</v>
      </c>
      <c r="M318">
        <v>0</v>
      </c>
      <c r="O318">
        <v>60</v>
      </c>
    </row>
    <row r="319" spans="1:15" x14ac:dyDescent="0.25">
      <c r="A319" t="s">
        <v>57</v>
      </c>
      <c r="B319">
        <v>2016</v>
      </c>
      <c r="C319" t="s">
        <v>4017</v>
      </c>
      <c r="D319" t="s">
        <v>4048</v>
      </c>
      <c r="E319" t="s">
        <v>148</v>
      </c>
      <c r="F319">
        <v>390.4110107421875</v>
      </c>
      <c r="G319">
        <v>0.1053289994597435</v>
      </c>
      <c r="H319">
        <v>16.242271423339844</v>
      </c>
      <c r="I319">
        <v>6.5392624695513003E-3</v>
      </c>
      <c r="J319">
        <v>3.2504207104820299E-2</v>
      </c>
      <c r="K319">
        <v>2.2791366021961499E-2</v>
      </c>
      <c r="L319">
        <v>0</v>
      </c>
      <c r="M319">
        <v>0</v>
      </c>
      <c r="N319">
        <v>3.7151668071746826</v>
      </c>
      <c r="O319">
        <v>60</v>
      </c>
    </row>
    <row r="320" spans="1:15" x14ac:dyDescent="0.25">
      <c r="A320" t="s">
        <v>57</v>
      </c>
      <c r="B320">
        <v>2016</v>
      </c>
      <c r="C320" t="s">
        <v>4018</v>
      </c>
      <c r="D320" t="s">
        <v>4049</v>
      </c>
      <c r="E320" t="s">
        <v>460</v>
      </c>
      <c r="F320">
        <v>0</v>
      </c>
      <c r="G320">
        <v>0</v>
      </c>
      <c r="I320">
        <v>0</v>
      </c>
      <c r="J320">
        <v>0</v>
      </c>
      <c r="K320">
        <v>0</v>
      </c>
      <c r="L320">
        <v>0</v>
      </c>
      <c r="M320">
        <v>0</v>
      </c>
      <c r="O320">
        <v>45</v>
      </c>
    </row>
    <row r="321" spans="1:15" x14ac:dyDescent="0.25">
      <c r="A321" t="s">
        <v>57</v>
      </c>
      <c r="B321">
        <v>2016</v>
      </c>
      <c r="C321" t="s">
        <v>4018</v>
      </c>
      <c r="D321" t="s">
        <v>4050</v>
      </c>
      <c r="E321" t="s">
        <v>460</v>
      </c>
      <c r="F321">
        <v>37</v>
      </c>
      <c r="G321">
        <v>15.399999618530273</v>
      </c>
      <c r="H321">
        <v>35.594593048095703</v>
      </c>
      <c r="I321">
        <v>0.05</v>
      </c>
      <c r="J321">
        <v>0.65</v>
      </c>
      <c r="K321">
        <v>0.375</v>
      </c>
      <c r="L321">
        <v>0</v>
      </c>
      <c r="M321">
        <v>0</v>
      </c>
      <c r="N321">
        <v>2.25</v>
      </c>
      <c r="O321">
        <v>40</v>
      </c>
    </row>
    <row r="322" spans="1:15" x14ac:dyDescent="0.25">
      <c r="A322" t="s">
        <v>57</v>
      </c>
      <c r="B322">
        <v>2016</v>
      </c>
      <c r="C322" t="s">
        <v>4018</v>
      </c>
      <c r="D322" t="s">
        <v>4051</v>
      </c>
      <c r="E322" t="s">
        <v>460</v>
      </c>
      <c r="F322">
        <v>165</v>
      </c>
      <c r="G322">
        <v>38.400001525878906</v>
      </c>
      <c r="H322">
        <v>21.303030014038086</v>
      </c>
      <c r="I322">
        <v>7.1428571428571001E-3</v>
      </c>
      <c r="J322">
        <v>5.7142857142857099E-2</v>
      </c>
      <c r="K322">
        <v>3.5714285714285698E-2</v>
      </c>
      <c r="L322">
        <v>0</v>
      </c>
      <c r="M322">
        <v>0</v>
      </c>
      <c r="N322">
        <v>3.6857142448425293</v>
      </c>
      <c r="O322">
        <v>35</v>
      </c>
    </row>
    <row r="323" spans="1:15" x14ac:dyDescent="0.25">
      <c r="A323" t="s">
        <v>57</v>
      </c>
      <c r="B323">
        <v>2016</v>
      </c>
      <c r="C323" t="s">
        <v>4018</v>
      </c>
      <c r="D323" t="s">
        <v>4052</v>
      </c>
      <c r="E323" t="s">
        <v>460</v>
      </c>
      <c r="F323">
        <v>0</v>
      </c>
      <c r="G323">
        <v>0</v>
      </c>
      <c r="I323">
        <v>9.0909090909090898E-2</v>
      </c>
      <c r="J323">
        <v>0.1818181818181818</v>
      </c>
      <c r="K323">
        <v>0.1818181818181818</v>
      </c>
      <c r="L323">
        <v>0</v>
      </c>
      <c r="M323">
        <v>0</v>
      </c>
      <c r="N323">
        <v>3.0606060028076172</v>
      </c>
      <c r="O323">
        <v>35</v>
      </c>
    </row>
    <row r="324" spans="1:15" x14ac:dyDescent="0.25">
      <c r="A324" t="s">
        <v>57</v>
      </c>
      <c r="B324">
        <v>2016</v>
      </c>
      <c r="C324" t="s">
        <v>4018</v>
      </c>
      <c r="D324" t="s">
        <v>4053</v>
      </c>
      <c r="E324" t="s">
        <v>460</v>
      </c>
      <c r="F324">
        <v>0</v>
      </c>
      <c r="G324">
        <v>0</v>
      </c>
      <c r="I324">
        <v>0</v>
      </c>
      <c r="J324">
        <v>0</v>
      </c>
      <c r="K324">
        <v>0</v>
      </c>
      <c r="L324">
        <v>0</v>
      </c>
      <c r="M324">
        <v>0</v>
      </c>
      <c r="O324">
        <v>40</v>
      </c>
    </row>
    <row r="325" spans="1:15" x14ac:dyDescent="0.25">
      <c r="A325" t="s">
        <v>57</v>
      </c>
      <c r="B325">
        <v>2016</v>
      </c>
      <c r="C325" t="s">
        <v>4018</v>
      </c>
      <c r="D325" t="s">
        <v>4054</v>
      </c>
      <c r="E325" t="s">
        <v>460</v>
      </c>
      <c r="F325">
        <v>131</v>
      </c>
      <c r="G325">
        <v>24.399999618530273</v>
      </c>
      <c r="H325">
        <v>23.267175674438477</v>
      </c>
      <c r="I325">
        <v>0</v>
      </c>
      <c r="J325">
        <v>0</v>
      </c>
      <c r="K325">
        <v>0</v>
      </c>
      <c r="L325">
        <v>0</v>
      </c>
      <c r="M325">
        <v>0</v>
      </c>
      <c r="O325">
        <v>35</v>
      </c>
    </row>
    <row r="326" spans="1:15" x14ac:dyDescent="0.25">
      <c r="A326" t="s">
        <v>57</v>
      </c>
      <c r="B326">
        <v>2016</v>
      </c>
      <c r="C326" t="s">
        <v>4018</v>
      </c>
      <c r="D326" t="s">
        <v>4055</v>
      </c>
      <c r="E326" t="s">
        <v>460</v>
      </c>
      <c r="F326">
        <v>22</v>
      </c>
      <c r="G326">
        <v>8.8000001907348633</v>
      </c>
      <c r="H326">
        <v>31.818181991577148</v>
      </c>
      <c r="I326">
        <v>1.05263157894737E-2</v>
      </c>
      <c r="J326">
        <v>0.12631578947368419</v>
      </c>
      <c r="K326">
        <v>7.3684210526315796E-2</v>
      </c>
      <c r="L326">
        <v>0</v>
      </c>
      <c r="M326">
        <v>0</v>
      </c>
      <c r="N326">
        <v>2.9157893657684326</v>
      </c>
      <c r="O326">
        <v>35</v>
      </c>
    </row>
    <row r="327" spans="1:15" x14ac:dyDescent="0.25">
      <c r="A327" t="s">
        <v>57</v>
      </c>
      <c r="B327">
        <v>2016</v>
      </c>
      <c r="C327" t="s">
        <v>4018</v>
      </c>
      <c r="D327" t="s">
        <v>4056</v>
      </c>
      <c r="E327" t="s">
        <v>460</v>
      </c>
      <c r="F327">
        <v>0</v>
      </c>
      <c r="G327">
        <v>0</v>
      </c>
      <c r="I327">
        <v>0</v>
      </c>
      <c r="J327">
        <v>0</v>
      </c>
      <c r="K327">
        <v>0</v>
      </c>
      <c r="L327">
        <v>0</v>
      </c>
      <c r="M327">
        <v>0</v>
      </c>
      <c r="O327">
        <v>35</v>
      </c>
    </row>
    <row r="328" spans="1:15" x14ac:dyDescent="0.25">
      <c r="A328" t="s">
        <v>57</v>
      </c>
      <c r="B328">
        <v>2016</v>
      </c>
      <c r="C328" t="s">
        <v>4018</v>
      </c>
      <c r="D328" t="s">
        <v>4057</v>
      </c>
      <c r="E328" t="s">
        <v>460</v>
      </c>
      <c r="F328">
        <v>48</v>
      </c>
      <c r="G328">
        <v>0</v>
      </c>
      <c r="H328">
        <v>11.583333015441895</v>
      </c>
      <c r="I328">
        <v>0</v>
      </c>
      <c r="J328">
        <v>0</v>
      </c>
      <c r="K328">
        <v>0</v>
      </c>
      <c r="L328">
        <v>0</v>
      </c>
      <c r="M328">
        <v>0</v>
      </c>
      <c r="N328">
        <v>4</v>
      </c>
      <c r="O328">
        <v>40</v>
      </c>
    </row>
    <row r="329" spans="1:15" x14ac:dyDescent="0.25">
      <c r="A329" t="s">
        <v>57</v>
      </c>
      <c r="B329">
        <v>2016</v>
      </c>
      <c r="C329" t="s">
        <v>4019</v>
      </c>
      <c r="D329" t="s">
        <v>4058</v>
      </c>
      <c r="E329" t="s">
        <v>460</v>
      </c>
      <c r="F329">
        <v>28</v>
      </c>
      <c r="G329">
        <v>6.0999999046325684</v>
      </c>
      <c r="H329">
        <v>22.678571701049805</v>
      </c>
      <c r="I329">
        <v>3.5714285714285698E-2</v>
      </c>
      <c r="J329">
        <v>0.1071428571428571</v>
      </c>
      <c r="K329">
        <v>8.9285714285714302E-2</v>
      </c>
      <c r="L329">
        <v>0</v>
      </c>
      <c r="M329">
        <v>0</v>
      </c>
      <c r="N329">
        <v>3.5357143878936768</v>
      </c>
      <c r="O329">
        <v>40</v>
      </c>
    </row>
    <row r="330" spans="1:15" x14ac:dyDescent="0.25">
      <c r="A330" t="s">
        <v>58</v>
      </c>
      <c r="B330">
        <v>2016</v>
      </c>
      <c r="C330" t="s">
        <v>4010</v>
      </c>
      <c r="D330" t="s">
        <v>4021</v>
      </c>
      <c r="E330" t="s">
        <v>148</v>
      </c>
      <c r="F330">
        <v>0</v>
      </c>
      <c r="G330">
        <v>0</v>
      </c>
      <c r="I330">
        <v>0</v>
      </c>
      <c r="J330">
        <v>0</v>
      </c>
      <c r="K330">
        <v>0</v>
      </c>
      <c r="L330">
        <v>0</v>
      </c>
      <c r="M330">
        <v>0</v>
      </c>
      <c r="O330">
        <v>70</v>
      </c>
    </row>
    <row r="331" spans="1:15" x14ac:dyDescent="0.25">
      <c r="A331" t="s">
        <v>58</v>
      </c>
      <c r="B331">
        <v>2016</v>
      </c>
      <c r="C331" t="s">
        <v>4010</v>
      </c>
      <c r="D331" t="s">
        <v>4022</v>
      </c>
      <c r="E331" t="s">
        <v>148</v>
      </c>
      <c r="F331">
        <v>110.76058197021484</v>
      </c>
      <c r="G331">
        <v>1.6858600378036499</v>
      </c>
      <c r="H331">
        <v>33.993034362792969</v>
      </c>
      <c r="I331">
        <v>0.02</v>
      </c>
      <c r="J331">
        <v>0.05</v>
      </c>
      <c r="K331">
        <v>0.15</v>
      </c>
      <c r="L331">
        <v>0</v>
      </c>
      <c r="M331">
        <v>5.8549999999999998E-2</v>
      </c>
      <c r="N331">
        <v>2.9100000858306885</v>
      </c>
      <c r="O331">
        <v>70</v>
      </c>
    </row>
    <row r="332" spans="1:15" x14ac:dyDescent="0.25">
      <c r="A332" t="s">
        <v>58</v>
      </c>
      <c r="B332">
        <v>2016</v>
      </c>
      <c r="C332" t="s">
        <v>4010</v>
      </c>
      <c r="D332" t="s">
        <v>4023</v>
      </c>
      <c r="E332" t="s">
        <v>148</v>
      </c>
      <c r="F332">
        <v>55.936470031738281</v>
      </c>
      <c r="G332">
        <v>0.64827001094818115</v>
      </c>
      <c r="H332">
        <v>11.635134696960449</v>
      </c>
      <c r="I332">
        <v>0</v>
      </c>
      <c r="J332">
        <v>0.02</v>
      </c>
      <c r="K332">
        <v>0.1</v>
      </c>
      <c r="L332">
        <v>0</v>
      </c>
      <c r="M332">
        <v>1.3757200000000001</v>
      </c>
      <c r="N332">
        <v>3.059999942779541</v>
      </c>
      <c r="O332">
        <v>45</v>
      </c>
    </row>
    <row r="333" spans="1:15" x14ac:dyDescent="0.25">
      <c r="A333" t="s">
        <v>58</v>
      </c>
      <c r="B333">
        <v>2016</v>
      </c>
      <c r="C333" t="s">
        <v>4011</v>
      </c>
      <c r="D333" t="s">
        <v>4024</v>
      </c>
      <c r="E333" t="s">
        <v>148</v>
      </c>
      <c r="F333">
        <v>0</v>
      </c>
      <c r="G333">
        <v>0</v>
      </c>
      <c r="I333">
        <v>0</v>
      </c>
      <c r="J333">
        <v>0</v>
      </c>
      <c r="K333">
        <v>0</v>
      </c>
      <c r="L333">
        <v>0</v>
      </c>
      <c r="M333">
        <v>0</v>
      </c>
      <c r="O333">
        <v>60</v>
      </c>
    </row>
    <row r="334" spans="1:15" x14ac:dyDescent="0.25">
      <c r="A334" t="s">
        <v>58</v>
      </c>
      <c r="B334">
        <v>2016</v>
      </c>
      <c r="C334" t="s">
        <v>4011</v>
      </c>
      <c r="D334" t="s">
        <v>4025</v>
      </c>
      <c r="E334" t="s">
        <v>148</v>
      </c>
      <c r="F334">
        <v>22.784900665283203</v>
      </c>
      <c r="G334">
        <v>0.57251298427581787</v>
      </c>
      <c r="H334">
        <v>43.515708923339844</v>
      </c>
      <c r="I334">
        <v>0.02</v>
      </c>
      <c r="J334">
        <v>0.23</v>
      </c>
      <c r="K334">
        <v>0.05</v>
      </c>
      <c r="L334">
        <v>0</v>
      </c>
      <c r="M334">
        <v>3.4720000000000001E-2</v>
      </c>
      <c r="N334">
        <v>2.7799999713897705</v>
      </c>
      <c r="O334">
        <v>60</v>
      </c>
    </row>
    <row r="335" spans="1:15" x14ac:dyDescent="0.25">
      <c r="A335" t="s">
        <v>58</v>
      </c>
      <c r="B335">
        <v>2016</v>
      </c>
      <c r="C335" t="s">
        <v>4011</v>
      </c>
      <c r="D335" t="s">
        <v>4026</v>
      </c>
      <c r="E335" t="s">
        <v>148</v>
      </c>
      <c r="F335">
        <v>0</v>
      </c>
      <c r="G335">
        <v>0</v>
      </c>
      <c r="I335">
        <v>0</v>
      </c>
      <c r="J335">
        <v>0</v>
      </c>
      <c r="K335">
        <v>0</v>
      </c>
      <c r="L335">
        <v>0</v>
      </c>
      <c r="M335">
        <v>0</v>
      </c>
      <c r="O335">
        <v>60</v>
      </c>
    </row>
    <row r="336" spans="1:15" x14ac:dyDescent="0.25">
      <c r="A336" t="s">
        <v>58</v>
      </c>
      <c r="B336">
        <v>2016</v>
      </c>
      <c r="C336" t="s">
        <v>4064</v>
      </c>
      <c r="D336" t="s">
        <v>4065</v>
      </c>
      <c r="E336" t="s">
        <v>460</v>
      </c>
      <c r="F336">
        <v>682</v>
      </c>
      <c r="G336">
        <v>0</v>
      </c>
      <c r="H336">
        <v>34.114368438720703</v>
      </c>
      <c r="I336">
        <v>0</v>
      </c>
      <c r="J336">
        <v>0.05</v>
      </c>
      <c r="K336">
        <v>0.05</v>
      </c>
      <c r="L336">
        <v>0</v>
      </c>
      <c r="M336">
        <v>0</v>
      </c>
      <c r="N336">
        <v>3.1500000953674316</v>
      </c>
      <c r="O336">
        <v>60</v>
      </c>
    </row>
    <row r="337" spans="1:15" x14ac:dyDescent="0.25">
      <c r="A337" t="s">
        <v>58</v>
      </c>
      <c r="B337">
        <v>2016</v>
      </c>
      <c r="C337" t="s">
        <v>4064</v>
      </c>
      <c r="D337" t="s">
        <v>4066</v>
      </c>
      <c r="E337" t="s">
        <v>460</v>
      </c>
      <c r="F337">
        <v>0</v>
      </c>
      <c r="G337">
        <v>0</v>
      </c>
      <c r="I337">
        <v>0</v>
      </c>
      <c r="J337">
        <v>0</v>
      </c>
      <c r="K337">
        <v>0</v>
      </c>
      <c r="L337">
        <v>0</v>
      </c>
      <c r="M337">
        <v>0</v>
      </c>
      <c r="N337">
        <v>3</v>
      </c>
      <c r="O337">
        <v>60</v>
      </c>
    </row>
    <row r="338" spans="1:15" x14ac:dyDescent="0.25">
      <c r="A338" t="s">
        <v>58</v>
      </c>
      <c r="B338">
        <v>2016</v>
      </c>
      <c r="C338" t="s">
        <v>4064</v>
      </c>
      <c r="D338" t="s">
        <v>4005</v>
      </c>
      <c r="E338" t="s">
        <v>460</v>
      </c>
      <c r="F338">
        <v>311</v>
      </c>
      <c r="G338">
        <v>255.39999389648437</v>
      </c>
      <c r="H338">
        <v>44.672027587890625</v>
      </c>
      <c r="I338">
        <v>0.1</v>
      </c>
      <c r="J338">
        <v>0.7</v>
      </c>
      <c r="K338">
        <v>0.1</v>
      </c>
      <c r="L338">
        <v>0</v>
      </c>
      <c r="M338">
        <v>0</v>
      </c>
      <c r="N338">
        <v>2.0999999046325684</v>
      </c>
      <c r="O338">
        <v>45</v>
      </c>
    </row>
    <row r="339" spans="1:15" x14ac:dyDescent="0.25">
      <c r="A339" t="s">
        <v>58</v>
      </c>
      <c r="B339">
        <v>2016</v>
      </c>
      <c r="C339" t="s">
        <v>4012</v>
      </c>
      <c r="D339" t="s">
        <v>4027</v>
      </c>
      <c r="E339" t="s">
        <v>460</v>
      </c>
      <c r="F339">
        <v>0</v>
      </c>
      <c r="I339">
        <v>0</v>
      </c>
      <c r="J339">
        <v>0.1</v>
      </c>
      <c r="K339">
        <v>0.2</v>
      </c>
      <c r="L339">
        <v>0</v>
      </c>
      <c r="M339">
        <v>0</v>
      </c>
      <c r="N339">
        <v>2.9000000953674316</v>
      </c>
    </row>
    <row r="340" spans="1:15" x14ac:dyDescent="0.25">
      <c r="A340" t="s">
        <v>58</v>
      </c>
      <c r="B340">
        <v>2016</v>
      </c>
      <c r="C340" t="s">
        <v>389</v>
      </c>
      <c r="D340" t="s">
        <v>4028</v>
      </c>
      <c r="E340" t="s">
        <v>460</v>
      </c>
      <c r="F340">
        <v>30</v>
      </c>
      <c r="G340">
        <v>16.799999237060547</v>
      </c>
      <c r="H340">
        <v>40.200000762939453</v>
      </c>
      <c r="I340">
        <v>0.05</v>
      </c>
      <c r="J340">
        <v>0.25</v>
      </c>
      <c r="K340">
        <v>0.25</v>
      </c>
      <c r="L340">
        <v>0</v>
      </c>
      <c r="M340">
        <v>0</v>
      </c>
      <c r="N340">
        <v>2.6500000953674316</v>
      </c>
      <c r="O340">
        <v>45</v>
      </c>
    </row>
    <row r="341" spans="1:15" x14ac:dyDescent="0.25">
      <c r="A341" t="s">
        <v>58</v>
      </c>
      <c r="B341">
        <v>2016</v>
      </c>
      <c r="C341" t="s">
        <v>389</v>
      </c>
      <c r="D341" t="s">
        <v>4029</v>
      </c>
      <c r="E341" t="s">
        <v>460</v>
      </c>
      <c r="F341">
        <v>2</v>
      </c>
      <c r="G341">
        <v>0</v>
      </c>
      <c r="H341">
        <v>1</v>
      </c>
      <c r="I341">
        <v>0</v>
      </c>
      <c r="J341">
        <v>0</v>
      </c>
      <c r="K341">
        <v>0</v>
      </c>
      <c r="L341">
        <v>0</v>
      </c>
      <c r="M341">
        <v>0</v>
      </c>
      <c r="N341">
        <v>3</v>
      </c>
      <c r="O341">
        <v>40</v>
      </c>
    </row>
    <row r="342" spans="1:15" x14ac:dyDescent="0.25">
      <c r="A342" t="s">
        <v>58</v>
      </c>
      <c r="B342">
        <v>2016</v>
      </c>
      <c r="C342" t="s">
        <v>389</v>
      </c>
      <c r="D342" t="s">
        <v>4030</v>
      </c>
      <c r="E342" t="s">
        <v>460</v>
      </c>
      <c r="F342">
        <v>460</v>
      </c>
      <c r="G342">
        <v>64.5</v>
      </c>
      <c r="H342">
        <v>22.734783172607422</v>
      </c>
      <c r="I342">
        <v>0.04</v>
      </c>
      <c r="J342">
        <v>0.06</v>
      </c>
      <c r="K342">
        <v>0.1</v>
      </c>
      <c r="L342">
        <v>0</v>
      </c>
      <c r="M342">
        <v>0</v>
      </c>
      <c r="N342">
        <v>2.9600000381469727</v>
      </c>
      <c r="O342">
        <v>40</v>
      </c>
    </row>
    <row r="343" spans="1:15" x14ac:dyDescent="0.25">
      <c r="A343" t="s">
        <v>58</v>
      </c>
      <c r="B343">
        <v>2016</v>
      </c>
      <c r="C343" t="s">
        <v>389</v>
      </c>
      <c r="D343" t="s">
        <v>4031</v>
      </c>
      <c r="E343" t="s">
        <v>460</v>
      </c>
      <c r="F343">
        <v>0</v>
      </c>
      <c r="G343">
        <v>0</v>
      </c>
      <c r="I343">
        <v>0</v>
      </c>
      <c r="J343">
        <v>0</v>
      </c>
      <c r="K343">
        <v>0</v>
      </c>
      <c r="L343">
        <v>0</v>
      </c>
      <c r="M343">
        <v>0</v>
      </c>
      <c r="O343">
        <v>35</v>
      </c>
    </row>
    <row r="344" spans="1:15" x14ac:dyDescent="0.25">
      <c r="A344" t="s">
        <v>58</v>
      </c>
      <c r="B344">
        <v>2016</v>
      </c>
      <c r="C344" t="s">
        <v>389</v>
      </c>
      <c r="D344" t="s">
        <v>4032</v>
      </c>
      <c r="E344" t="s">
        <v>460</v>
      </c>
      <c r="F344">
        <v>52</v>
      </c>
      <c r="G344">
        <v>18.600000381469727</v>
      </c>
      <c r="H344">
        <v>25.583333969116211</v>
      </c>
      <c r="I344">
        <v>0.05</v>
      </c>
      <c r="J344">
        <v>0.15</v>
      </c>
      <c r="K344">
        <v>0.1</v>
      </c>
      <c r="L344">
        <v>0</v>
      </c>
      <c r="M344">
        <v>4</v>
      </c>
      <c r="N344">
        <v>2.8499999046325684</v>
      </c>
      <c r="O344">
        <v>35</v>
      </c>
    </row>
    <row r="345" spans="1:15" x14ac:dyDescent="0.25">
      <c r="A345" t="s">
        <v>58</v>
      </c>
      <c r="B345">
        <v>2016</v>
      </c>
      <c r="C345" t="s">
        <v>4013</v>
      </c>
      <c r="D345" t="s">
        <v>4033</v>
      </c>
      <c r="E345" t="s">
        <v>460</v>
      </c>
      <c r="F345">
        <v>435</v>
      </c>
      <c r="G345">
        <v>55.200000762939453</v>
      </c>
      <c r="H345">
        <v>21.462068557739258</v>
      </c>
      <c r="I345">
        <v>0.01</v>
      </c>
      <c r="J345">
        <v>0.09</v>
      </c>
      <c r="K345">
        <v>0.05</v>
      </c>
      <c r="L345">
        <v>0</v>
      </c>
      <c r="M345">
        <v>0</v>
      </c>
      <c r="N345">
        <v>3.0399999618530273</v>
      </c>
      <c r="O345">
        <v>45</v>
      </c>
    </row>
    <row r="346" spans="1:15" x14ac:dyDescent="0.25">
      <c r="A346" t="s">
        <v>58</v>
      </c>
      <c r="B346">
        <v>2016</v>
      </c>
      <c r="C346" t="s">
        <v>4013</v>
      </c>
      <c r="D346" t="s">
        <v>4034</v>
      </c>
      <c r="E346" t="s">
        <v>460</v>
      </c>
      <c r="F346">
        <v>13</v>
      </c>
      <c r="G346">
        <v>4.1999998092651367</v>
      </c>
      <c r="H346">
        <v>27</v>
      </c>
      <c r="I346">
        <v>0.03</v>
      </c>
      <c r="J346">
        <v>7.0000000000000007E-2</v>
      </c>
      <c r="K346">
        <v>0.1</v>
      </c>
      <c r="L346">
        <v>0</v>
      </c>
      <c r="M346">
        <v>0</v>
      </c>
      <c r="N346">
        <v>3.0199999809265137</v>
      </c>
      <c r="O346">
        <v>45</v>
      </c>
    </row>
    <row r="347" spans="1:15" x14ac:dyDescent="0.25">
      <c r="A347" t="s">
        <v>58</v>
      </c>
      <c r="B347">
        <v>2016</v>
      </c>
      <c r="C347" t="s">
        <v>4013</v>
      </c>
      <c r="D347" t="s">
        <v>4035</v>
      </c>
      <c r="E347" t="s">
        <v>460</v>
      </c>
      <c r="F347">
        <v>0</v>
      </c>
      <c r="G347">
        <v>0</v>
      </c>
      <c r="I347">
        <v>0</v>
      </c>
      <c r="J347">
        <v>0</v>
      </c>
      <c r="K347">
        <v>0</v>
      </c>
      <c r="L347">
        <v>0</v>
      </c>
      <c r="M347">
        <v>0</v>
      </c>
      <c r="O347">
        <v>45</v>
      </c>
    </row>
    <row r="348" spans="1:15" x14ac:dyDescent="0.25">
      <c r="A348" t="s">
        <v>58</v>
      </c>
      <c r="B348">
        <v>2016</v>
      </c>
      <c r="C348" t="s">
        <v>4014</v>
      </c>
      <c r="D348" t="s">
        <v>4036</v>
      </c>
      <c r="E348" t="s">
        <v>148</v>
      </c>
      <c r="F348">
        <v>422.734619140625</v>
      </c>
      <c r="G348">
        <v>1.1746400594711304</v>
      </c>
      <c r="H348">
        <v>29.449018478393555</v>
      </c>
      <c r="I348">
        <v>0.02</v>
      </c>
      <c r="J348">
        <v>0.03</v>
      </c>
      <c r="K348">
        <v>0.05</v>
      </c>
      <c r="L348">
        <v>0</v>
      </c>
      <c r="M348">
        <v>1.14838</v>
      </c>
      <c r="N348">
        <v>2.9800000190734863</v>
      </c>
      <c r="O348">
        <v>70</v>
      </c>
    </row>
    <row r="349" spans="1:15" x14ac:dyDescent="0.25">
      <c r="A349" t="s">
        <v>58</v>
      </c>
      <c r="B349">
        <v>2016</v>
      </c>
      <c r="C349" t="s">
        <v>4015</v>
      </c>
      <c r="D349" t="s">
        <v>4037</v>
      </c>
      <c r="E349" t="s">
        <v>148</v>
      </c>
      <c r="F349">
        <v>30.107959747314453</v>
      </c>
      <c r="G349">
        <v>0.28501901030540466</v>
      </c>
      <c r="H349">
        <v>21.048654556274414</v>
      </c>
      <c r="I349">
        <v>0.05</v>
      </c>
      <c r="J349">
        <v>0.1</v>
      </c>
      <c r="K349">
        <v>0.05</v>
      </c>
      <c r="L349">
        <v>0</v>
      </c>
      <c r="M349">
        <v>0.28200999999999998</v>
      </c>
      <c r="N349">
        <v>2.8499999046325684</v>
      </c>
      <c r="O349">
        <v>60</v>
      </c>
    </row>
    <row r="350" spans="1:15" x14ac:dyDescent="0.25">
      <c r="A350" t="s">
        <v>58</v>
      </c>
      <c r="B350">
        <v>2016</v>
      </c>
      <c r="C350" t="s">
        <v>4016</v>
      </c>
      <c r="D350" t="s">
        <v>4038</v>
      </c>
      <c r="E350" t="s">
        <v>148</v>
      </c>
      <c r="F350">
        <v>0</v>
      </c>
      <c r="G350">
        <v>0</v>
      </c>
      <c r="I350">
        <v>0</v>
      </c>
      <c r="J350">
        <v>0</v>
      </c>
      <c r="K350">
        <v>0</v>
      </c>
      <c r="L350">
        <v>0</v>
      </c>
      <c r="M350">
        <v>0</v>
      </c>
      <c r="O350">
        <v>70</v>
      </c>
    </row>
    <row r="351" spans="1:15" x14ac:dyDescent="0.25">
      <c r="A351" t="s">
        <v>58</v>
      </c>
      <c r="B351">
        <v>2016</v>
      </c>
      <c r="C351" t="s">
        <v>4016</v>
      </c>
      <c r="D351" t="s">
        <v>4039</v>
      </c>
      <c r="E351" t="s">
        <v>148</v>
      </c>
      <c r="F351">
        <v>0</v>
      </c>
      <c r="G351">
        <v>0</v>
      </c>
      <c r="I351">
        <v>0</v>
      </c>
      <c r="J351">
        <v>0</v>
      </c>
      <c r="K351">
        <v>0</v>
      </c>
      <c r="L351">
        <v>0</v>
      </c>
      <c r="M351">
        <v>0</v>
      </c>
      <c r="O351">
        <v>70</v>
      </c>
    </row>
    <row r="352" spans="1:15" x14ac:dyDescent="0.25">
      <c r="A352" t="s">
        <v>58</v>
      </c>
      <c r="B352">
        <v>2016</v>
      </c>
      <c r="C352" t="s">
        <v>4016</v>
      </c>
      <c r="D352" t="s">
        <v>4040</v>
      </c>
      <c r="E352" t="s">
        <v>148</v>
      </c>
      <c r="F352">
        <v>0</v>
      </c>
      <c r="G352">
        <v>0</v>
      </c>
      <c r="I352">
        <v>0</v>
      </c>
      <c r="J352">
        <v>0</v>
      </c>
      <c r="K352">
        <v>0</v>
      </c>
      <c r="L352">
        <v>0</v>
      </c>
      <c r="M352">
        <v>0</v>
      </c>
      <c r="O352">
        <v>70</v>
      </c>
    </row>
    <row r="353" spans="1:15" x14ac:dyDescent="0.25">
      <c r="A353" t="s">
        <v>58</v>
      </c>
      <c r="B353">
        <v>2016</v>
      </c>
      <c r="C353" t="s">
        <v>4016</v>
      </c>
      <c r="D353" t="s">
        <v>4041</v>
      </c>
      <c r="E353" t="s">
        <v>148</v>
      </c>
      <c r="F353">
        <v>0</v>
      </c>
      <c r="G353">
        <v>0</v>
      </c>
      <c r="I353">
        <v>0</v>
      </c>
      <c r="J353">
        <v>0</v>
      </c>
      <c r="K353">
        <v>0</v>
      </c>
      <c r="L353">
        <v>0</v>
      </c>
      <c r="M353">
        <v>0</v>
      </c>
      <c r="O353">
        <v>45</v>
      </c>
    </row>
    <row r="354" spans="1:15" x14ac:dyDescent="0.25">
      <c r="A354" t="s">
        <v>58</v>
      </c>
      <c r="B354">
        <v>2016</v>
      </c>
      <c r="C354" t="s">
        <v>4016</v>
      </c>
      <c r="D354" t="s">
        <v>4042</v>
      </c>
      <c r="E354" t="s">
        <v>148</v>
      </c>
      <c r="F354">
        <v>0</v>
      </c>
      <c r="G354">
        <v>0</v>
      </c>
      <c r="I354">
        <v>0</v>
      </c>
      <c r="J354">
        <v>0</v>
      </c>
      <c r="K354">
        <v>0</v>
      </c>
      <c r="L354">
        <v>0</v>
      </c>
      <c r="M354">
        <v>0</v>
      </c>
      <c r="O354">
        <v>70</v>
      </c>
    </row>
    <row r="355" spans="1:15" x14ac:dyDescent="0.25">
      <c r="A355" t="s">
        <v>58</v>
      </c>
      <c r="B355">
        <v>2016</v>
      </c>
      <c r="C355" t="s">
        <v>4016</v>
      </c>
      <c r="D355" t="s">
        <v>4043</v>
      </c>
      <c r="E355" t="s">
        <v>148</v>
      </c>
      <c r="F355">
        <v>11.673439979553223</v>
      </c>
      <c r="G355">
        <v>0</v>
      </c>
      <c r="H355">
        <v>45.01092529296875</v>
      </c>
      <c r="I355">
        <v>0</v>
      </c>
      <c r="J355">
        <v>0</v>
      </c>
      <c r="K355">
        <v>0</v>
      </c>
      <c r="L355">
        <v>0</v>
      </c>
      <c r="M355">
        <v>0</v>
      </c>
      <c r="N355">
        <v>3</v>
      </c>
      <c r="O355">
        <v>70</v>
      </c>
    </row>
    <row r="356" spans="1:15" x14ac:dyDescent="0.25">
      <c r="A356" t="s">
        <v>58</v>
      </c>
      <c r="B356">
        <v>2016</v>
      </c>
      <c r="C356" t="s">
        <v>4016</v>
      </c>
      <c r="D356" t="s">
        <v>4044</v>
      </c>
      <c r="E356" t="s">
        <v>148</v>
      </c>
      <c r="F356">
        <v>0</v>
      </c>
      <c r="G356">
        <v>0</v>
      </c>
      <c r="I356">
        <v>0</v>
      </c>
      <c r="J356">
        <v>0</v>
      </c>
      <c r="K356">
        <v>0</v>
      </c>
      <c r="L356">
        <v>0</v>
      </c>
      <c r="M356">
        <v>0</v>
      </c>
      <c r="O356">
        <v>70</v>
      </c>
    </row>
    <row r="357" spans="1:15" x14ac:dyDescent="0.25">
      <c r="A357" t="s">
        <v>58</v>
      </c>
      <c r="B357">
        <v>2016</v>
      </c>
      <c r="C357" t="s">
        <v>4016</v>
      </c>
      <c r="D357" t="s">
        <v>4045</v>
      </c>
      <c r="E357" t="s">
        <v>148</v>
      </c>
      <c r="F357">
        <v>14.535550117492676</v>
      </c>
      <c r="G357">
        <v>0</v>
      </c>
      <c r="H357">
        <v>16.091144561767578</v>
      </c>
      <c r="I357">
        <v>0</v>
      </c>
      <c r="J357">
        <v>0</v>
      </c>
      <c r="K357">
        <v>0</v>
      </c>
      <c r="L357">
        <v>0</v>
      </c>
      <c r="M357">
        <v>0</v>
      </c>
      <c r="N357">
        <v>3.2999999523162842</v>
      </c>
      <c r="O357">
        <v>45</v>
      </c>
    </row>
    <row r="358" spans="1:15" x14ac:dyDescent="0.25">
      <c r="A358" t="s">
        <v>58</v>
      </c>
      <c r="B358">
        <v>2016</v>
      </c>
      <c r="C358" t="s">
        <v>4016</v>
      </c>
      <c r="D358" t="s">
        <v>4046</v>
      </c>
      <c r="E358" t="s">
        <v>148</v>
      </c>
      <c r="F358">
        <v>0</v>
      </c>
      <c r="G358">
        <v>0</v>
      </c>
      <c r="I358">
        <v>0</v>
      </c>
      <c r="J358">
        <v>0</v>
      </c>
      <c r="K358">
        <v>0</v>
      </c>
      <c r="L358">
        <v>0</v>
      </c>
      <c r="M358">
        <v>0</v>
      </c>
      <c r="O358">
        <v>70</v>
      </c>
    </row>
    <row r="359" spans="1:15" x14ac:dyDescent="0.25">
      <c r="A359" t="s">
        <v>58</v>
      </c>
      <c r="B359">
        <v>2016</v>
      </c>
      <c r="C359" t="s">
        <v>4017</v>
      </c>
      <c r="D359" t="s">
        <v>4047</v>
      </c>
      <c r="E359" t="s">
        <v>148</v>
      </c>
      <c r="F359">
        <v>0</v>
      </c>
      <c r="G359">
        <v>0</v>
      </c>
      <c r="I359">
        <v>0</v>
      </c>
      <c r="J359">
        <v>0</v>
      </c>
      <c r="K359">
        <v>0</v>
      </c>
      <c r="L359">
        <v>0</v>
      </c>
      <c r="M359">
        <v>0</v>
      </c>
      <c r="O359">
        <v>60</v>
      </c>
    </row>
    <row r="360" spans="1:15" x14ac:dyDescent="0.25">
      <c r="A360" t="s">
        <v>58</v>
      </c>
      <c r="B360">
        <v>2016</v>
      </c>
      <c r="C360" t="s">
        <v>4017</v>
      </c>
      <c r="D360" t="s">
        <v>4048</v>
      </c>
      <c r="E360" t="s">
        <v>148</v>
      </c>
      <c r="F360">
        <v>1.3913899660110474</v>
      </c>
      <c r="G360">
        <v>0</v>
      </c>
      <c r="H360">
        <v>20.006420135498047</v>
      </c>
      <c r="I360">
        <v>0</v>
      </c>
      <c r="J360">
        <v>0</v>
      </c>
      <c r="K360">
        <v>0</v>
      </c>
      <c r="L360">
        <v>0</v>
      </c>
      <c r="M360">
        <v>6.3030000000000003E-2</v>
      </c>
      <c r="N360">
        <v>3</v>
      </c>
      <c r="O360">
        <v>60</v>
      </c>
    </row>
    <row r="361" spans="1:15" x14ac:dyDescent="0.25">
      <c r="A361" t="s">
        <v>58</v>
      </c>
      <c r="B361">
        <v>2016</v>
      </c>
      <c r="C361" t="s">
        <v>4018</v>
      </c>
      <c r="D361" t="s">
        <v>4049</v>
      </c>
      <c r="E361" t="s">
        <v>460</v>
      </c>
      <c r="F361">
        <v>5</v>
      </c>
      <c r="G361">
        <v>0</v>
      </c>
      <c r="H361">
        <v>16</v>
      </c>
      <c r="I361">
        <v>0</v>
      </c>
      <c r="J361">
        <v>0</v>
      </c>
      <c r="K361">
        <v>0</v>
      </c>
      <c r="L361">
        <v>0</v>
      </c>
      <c r="M361">
        <v>0</v>
      </c>
      <c r="N361">
        <v>3</v>
      </c>
      <c r="O361">
        <v>45</v>
      </c>
    </row>
    <row r="362" spans="1:15" x14ac:dyDescent="0.25">
      <c r="A362" t="s">
        <v>58</v>
      </c>
      <c r="B362">
        <v>2016</v>
      </c>
      <c r="C362" t="s">
        <v>4018</v>
      </c>
      <c r="D362" t="s">
        <v>4050</v>
      </c>
      <c r="E362" t="s">
        <v>460</v>
      </c>
      <c r="F362">
        <v>2</v>
      </c>
      <c r="G362">
        <v>1</v>
      </c>
      <c r="H362">
        <v>41</v>
      </c>
      <c r="I362">
        <v>0.5</v>
      </c>
      <c r="J362">
        <v>0</v>
      </c>
      <c r="K362">
        <v>0.5</v>
      </c>
      <c r="L362">
        <v>0</v>
      </c>
      <c r="M362">
        <v>0</v>
      </c>
      <c r="N362">
        <v>2</v>
      </c>
      <c r="O362">
        <v>40</v>
      </c>
    </row>
    <row r="363" spans="1:15" x14ac:dyDescent="0.25">
      <c r="A363" t="s">
        <v>58</v>
      </c>
      <c r="B363">
        <v>2016</v>
      </c>
      <c r="C363" t="s">
        <v>4018</v>
      </c>
      <c r="D363" t="s">
        <v>4051</v>
      </c>
      <c r="E363" t="s">
        <v>460</v>
      </c>
      <c r="F363">
        <v>48</v>
      </c>
      <c r="G363">
        <v>18.200000762939453</v>
      </c>
      <c r="H363">
        <v>23.354166030883789</v>
      </c>
      <c r="I363">
        <v>0.25</v>
      </c>
      <c r="J363">
        <v>0.15</v>
      </c>
      <c r="K363">
        <v>0.25</v>
      </c>
      <c r="L363">
        <v>0</v>
      </c>
      <c r="M363">
        <v>0</v>
      </c>
      <c r="N363">
        <v>2.7000000476837158</v>
      </c>
      <c r="O363">
        <v>35</v>
      </c>
    </row>
    <row r="364" spans="1:15" x14ac:dyDescent="0.25">
      <c r="A364" t="s">
        <v>58</v>
      </c>
      <c r="B364">
        <v>2016</v>
      </c>
      <c r="C364" t="s">
        <v>4018</v>
      </c>
      <c r="D364" t="s">
        <v>4052</v>
      </c>
      <c r="E364" t="s">
        <v>460</v>
      </c>
      <c r="F364">
        <v>0</v>
      </c>
      <c r="G364">
        <v>0</v>
      </c>
      <c r="I364">
        <v>0</v>
      </c>
      <c r="J364">
        <v>0</v>
      </c>
      <c r="K364">
        <v>0</v>
      </c>
      <c r="L364">
        <v>0</v>
      </c>
      <c r="M364">
        <v>0</v>
      </c>
      <c r="O364">
        <v>35</v>
      </c>
    </row>
    <row r="365" spans="1:15" x14ac:dyDescent="0.25">
      <c r="A365" t="s">
        <v>58</v>
      </c>
      <c r="B365">
        <v>2016</v>
      </c>
      <c r="C365" t="s">
        <v>4018</v>
      </c>
      <c r="D365" t="s">
        <v>4053</v>
      </c>
      <c r="E365" t="s">
        <v>460</v>
      </c>
      <c r="F365">
        <v>0</v>
      </c>
      <c r="G365">
        <v>0</v>
      </c>
      <c r="I365">
        <v>0</v>
      </c>
      <c r="J365">
        <v>0</v>
      </c>
      <c r="K365">
        <v>0</v>
      </c>
      <c r="L365">
        <v>0</v>
      </c>
      <c r="M365">
        <v>0</v>
      </c>
      <c r="O365">
        <v>40</v>
      </c>
    </row>
    <row r="366" spans="1:15" x14ac:dyDescent="0.25">
      <c r="A366" t="s">
        <v>58</v>
      </c>
      <c r="B366">
        <v>2016</v>
      </c>
      <c r="C366" t="s">
        <v>4018</v>
      </c>
      <c r="D366" t="s">
        <v>4054</v>
      </c>
      <c r="E366" t="s">
        <v>460</v>
      </c>
      <c r="F366">
        <v>2</v>
      </c>
      <c r="G366">
        <v>0</v>
      </c>
      <c r="H366">
        <v>16</v>
      </c>
      <c r="I366">
        <v>0</v>
      </c>
      <c r="J366">
        <v>0</v>
      </c>
      <c r="K366">
        <v>0</v>
      </c>
      <c r="L366">
        <v>0</v>
      </c>
      <c r="M366">
        <v>0</v>
      </c>
      <c r="O366">
        <v>35</v>
      </c>
    </row>
    <row r="367" spans="1:15" x14ac:dyDescent="0.25">
      <c r="A367" t="s">
        <v>58</v>
      </c>
      <c r="B367">
        <v>2016</v>
      </c>
      <c r="C367" t="s">
        <v>4018</v>
      </c>
      <c r="D367" t="s">
        <v>4055</v>
      </c>
      <c r="E367" t="s">
        <v>460</v>
      </c>
      <c r="F367">
        <v>16</v>
      </c>
      <c r="G367">
        <v>11</v>
      </c>
      <c r="H367">
        <v>36.5625</v>
      </c>
      <c r="I367">
        <v>0</v>
      </c>
      <c r="J367">
        <v>0.2</v>
      </c>
      <c r="K367">
        <v>0.2</v>
      </c>
      <c r="L367">
        <v>0</v>
      </c>
      <c r="M367">
        <v>0</v>
      </c>
      <c r="N367">
        <v>2.7999999523162842</v>
      </c>
      <c r="O367">
        <v>35</v>
      </c>
    </row>
    <row r="368" spans="1:15" x14ac:dyDescent="0.25">
      <c r="A368" t="s">
        <v>58</v>
      </c>
      <c r="B368">
        <v>2016</v>
      </c>
      <c r="C368" t="s">
        <v>4018</v>
      </c>
      <c r="D368" t="s">
        <v>4056</v>
      </c>
      <c r="E368" t="s">
        <v>460</v>
      </c>
      <c r="F368">
        <v>0</v>
      </c>
      <c r="G368">
        <v>0</v>
      </c>
      <c r="I368">
        <v>0</v>
      </c>
      <c r="J368">
        <v>0</v>
      </c>
      <c r="K368">
        <v>0</v>
      </c>
      <c r="L368">
        <v>0</v>
      </c>
      <c r="M368">
        <v>0</v>
      </c>
      <c r="O368">
        <v>35</v>
      </c>
    </row>
    <row r="369" spans="1:15" x14ac:dyDescent="0.25">
      <c r="A369" t="s">
        <v>58</v>
      </c>
      <c r="B369">
        <v>2016</v>
      </c>
      <c r="C369" t="s">
        <v>4018</v>
      </c>
      <c r="D369" t="s">
        <v>4057</v>
      </c>
      <c r="E369" t="s">
        <v>460</v>
      </c>
      <c r="F369">
        <v>0</v>
      </c>
      <c r="G369">
        <v>0</v>
      </c>
      <c r="I369">
        <v>0</v>
      </c>
      <c r="J369">
        <v>0</v>
      </c>
      <c r="K369">
        <v>0</v>
      </c>
      <c r="L369">
        <v>0</v>
      </c>
      <c r="M369">
        <v>0</v>
      </c>
      <c r="O369">
        <v>40</v>
      </c>
    </row>
    <row r="370" spans="1:15" x14ac:dyDescent="0.25">
      <c r="A370" t="s">
        <v>58</v>
      </c>
      <c r="B370">
        <v>2016</v>
      </c>
      <c r="C370" t="s">
        <v>4019</v>
      </c>
      <c r="D370" t="s">
        <v>4058</v>
      </c>
      <c r="E370" t="s">
        <v>460</v>
      </c>
      <c r="F370">
        <v>6</v>
      </c>
      <c r="G370">
        <v>1.7000000476837158</v>
      </c>
      <c r="H370">
        <v>23</v>
      </c>
      <c r="I370">
        <v>0</v>
      </c>
      <c r="J370">
        <v>0.3</v>
      </c>
      <c r="K370">
        <v>0</v>
      </c>
      <c r="L370">
        <v>0</v>
      </c>
      <c r="M370">
        <v>0</v>
      </c>
      <c r="N370">
        <v>3.1500000953674316</v>
      </c>
      <c r="O370">
        <v>40</v>
      </c>
    </row>
    <row r="371" spans="1:15" x14ac:dyDescent="0.25">
      <c r="A371" t="s">
        <v>59</v>
      </c>
      <c r="B371">
        <v>2016</v>
      </c>
      <c r="C371" t="s">
        <v>4010</v>
      </c>
      <c r="D371" t="s">
        <v>4021</v>
      </c>
      <c r="E371" t="s">
        <v>148</v>
      </c>
      <c r="F371">
        <v>0</v>
      </c>
      <c r="G371">
        <v>0</v>
      </c>
      <c r="I371">
        <v>0</v>
      </c>
      <c r="J371">
        <v>0</v>
      </c>
      <c r="K371">
        <v>0</v>
      </c>
      <c r="L371">
        <v>0</v>
      </c>
      <c r="M371">
        <v>0</v>
      </c>
      <c r="O371">
        <v>70</v>
      </c>
    </row>
    <row r="372" spans="1:15" x14ac:dyDescent="0.25">
      <c r="A372" t="s">
        <v>59</v>
      </c>
      <c r="B372">
        <v>2016</v>
      </c>
      <c r="C372" t="s">
        <v>4010</v>
      </c>
      <c r="D372" t="s">
        <v>4022</v>
      </c>
      <c r="E372" t="s">
        <v>148</v>
      </c>
      <c r="F372">
        <v>33.996131896972656</v>
      </c>
      <c r="G372">
        <v>0</v>
      </c>
      <c r="H372">
        <v>33.515277862548828</v>
      </c>
      <c r="I372">
        <v>0</v>
      </c>
      <c r="J372">
        <v>0</v>
      </c>
      <c r="K372">
        <v>0</v>
      </c>
      <c r="L372">
        <v>0</v>
      </c>
      <c r="M372">
        <v>0.78286999999999995</v>
      </c>
      <c r="N372">
        <v>3.0352957248687744</v>
      </c>
      <c r="O372">
        <v>70</v>
      </c>
    </row>
    <row r="373" spans="1:15" x14ac:dyDescent="0.25">
      <c r="A373" t="s">
        <v>59</v>
      </c>
      <c r="B373">
        <v>2016</v>
      </c>
      <c r="C373" t="s">
        <v>4010</v>
      </c>
      <c r="D373" t="s">
        <v>4023</v>
      </c>
      <c r="E373" t="s">
        <v>148</v>
      </c>
      <c r="F373">
        <v>162.64434814453125</v>
      </c>
      <c r="G373">
        <v>4.9477839469909668</v>
      </c>
      <c r="H373">
        <v>18.249933242797852</v>
      </c>
      <c r="I373">
        <v>0</v>
      </c>
      <c r="J373">
        <v>3.1949299617458002E-3</v>
      </c>
      <c r="K373">
        <v>8.2667800010563994E-3</v>
      </c>
      <c r="L373">
        <v>0</v>
      </c>
      <c r="M373">
        <v>1.5782099999999999</v>
      </c>
      <c r="N373">
        <v>3.27154541015625</v>
      </c>
      <c r="O373">
        <v>45</v>
      </c>
    </row>
    <row r="374" spans="1:15" x14ac:dyDescent="0.25">
      <c r="A374" t="s">
        <v>59</v>
      </c>
      <c r="B374">
        <v>2016</v>
      </c>
      <c r="C374" t="s">
        <v>4011</v>
      </c>
      <c r="D374" t="s">
        <v>4024</v>
      </c>
      <c r="E374" t="s">
        <v>148</v>
      </c>
      <c r="F374">
        <v>0</v>
      </c>
      <c r="G374">
        <v>0</v>
      </c>
      <c r="I374">
        <v>0</v>
      </c>
      <c r="J374">
        <v>0</v>
      </c>
      <c r="K374">
        <v>0</v>
      </c>
      <c r="L374">
        <v>0</v>
      </c>
      <c r="M374">
        <v>0</v>
      </c>
      <c r="O374">
        <v>60</v>
      </c>
    </row>
    <row r="375" spans="1:15" x14ac:dyDescent="0.25">
      <c r="A375" t="s">
        <v>59</v>
      </c>
      <c r="B375">
        <v>2016</v>
      </c>
      <c r="C375" t="s">
        <v>4011</v>
      </c>
      <c r="D375" t="s">
        <v>4025</v>
      </c>
      <c r="E375" t="s">
        <v>148</v>
      </c>
      <c r="F375">
        <v>1445.5950927734375</v>
      </c>
      <c r="G375">
        <v>42.345748901367188</v>
      </c>
      <c r="H375">
        <v>33.152915954589844</v>
      </c>
      <c r="I375">
        <v>0</v>
      </c>
      <c r="J375">
        <v>2.87364944128022E-2</v>
      </c>
      <c r="K375">
        <v>3.0943098514886601E-2</v>
      </c>
      <c r="L375">
        <v>0</v>
      </c>
      <c r="M375">
        <v>18.018920000000001</v>
      </c>
      <c r="N375">
        <v>3.0126857757568359</v>
      </c>
      <c r="O375">
        <v>60</v>
      </c>
    </row>
    <row r="376" spans="1:15" x14ac:dyDescent="0.25">
      <c r="A376" t="s">
        <v>59</v>
      </c>
      <c r="B376">
        <v>2016</v>
      </c>
      <c r="C376" t="s">
        <v>4011</v>
      </c>
      <c r="D376" t="s">
        <v>4026</v>
      </c>
      <c r="E376" t="s">
        <v>148</v>
      </c>
      <c r="F376">
        <v>63.157779693603516</v>
      </c>
      <c r="G376">
        <v>0</v>
      </c>
      <c r="H376">
        <v>41.126796722412109</v>
      </c>
      <c r="I376">
        <v>0</v>
      </c>
      <c r="J376">
        <v>0</v>
      </c>
      <c r="K376">
        <v>0</v>
      </c>
      <c r="L376">
        <v>0</v>
      </c>
      <c r="M376">
        <v>0.75749999999999995</v>
      </c>
      <c r="N376">
        <v>3.0452263355255127</v>
      </c>
      <c r="O376">
        <v>60</v>
      </c>
    </row>
    <row r="377" spans="1:15" x14ac:dyDescent="0.25">
      <c r="A377" t="s">
        <v>59</v>
      </c>
      <c r="B377">
        <v>2016</v>
      </c>
      <c r="C377" t="s">
        <v>4064</v>
      </c>
      <c r="D377" t="s">
        <v>4065</v>
      </c>
      <c r="E377" t="s">
        <v>460</v>
      </c>
      <c r="F377">
        <v>18318</v>
      </c>
      <c r="G377">
        <v>532.5</v>
      </c>
      <c r="H377">
        <v>36.96234130859375</v>
      </c>
      <c r="I377">
        <v>0</v>
      </c>
      <c r="J377">
        <v>1.9147917663953999E-3</v>
      </c>
      <c r="K377">
        <v>3.6928126923340002E-3</v>
      </c>
      <c r="L377">
        <v>0</v>
      </c>
      <c r="M377">
        <v>3633</v>
      </c>
      <c r="N377">
        <v>3.0457499027252197</v>
      </c>
      <c r="O377">
        <v>60</v>
      </c>
    </row>
    <row r="378" spans="1:15" x14ac:dyDescent="0.25">
      <c r="A378" t="s">
        <v>59</v>
      </c>
      <c r="B378">
        <v>2016</v>
      </c>
      <c r="C378" t="s">
        <v>4064</v>
      </c>
      <c r="D378" t="s">
        <v>4066</v>
      </c>
      <c r="E378" t="s">
        <v>460</v>
      </c>
      <c r="F378">
        <v>74</v>
      </c>
      <c r="G378">
        <v>4.1999998092651367</v>
      </c>
      <c r="H378">
        <v>38.666667938232422</v>
      </c>
      <c r="I378">
        <v>5.5555555555555601E-2</v>
      </c>
      <c r="J378">
        <v>5.5555555555555601E-2</v>
      </c>
      <c r="K378">
        <v>0.33333333333333331</v>
      </c>
      <c r="L378">
        <v>0</v>
      </c>
      <c r="M378">
        <v>50</v>
      </c>
      <c r="N378">
        <v>3</v>
      </c>
      <c r="O378">
        <v>60</v>
      </c>
    </row>
    <row r="379" spans="1:15" x14ac:dyDescent="0.25">
      <c r="A379" t="s">
        <v>59</v>
      </c>
      <c r="B379">
        <v>2016</v>
      </c>
      <c r="C379" t="s">
        <v>4064</v>
      </c>
      <c r="D379" t="s">
        <v>4005</v>
      </c>
      <c r="E379" t="s">
        <v>460</v>
      </c>
      <c r="F379">
        <v>1929</v>
      </c>
      <c r="G379">
        <v>177.60000610351562</v>
      </c>
      <c r="H379">
        <v>26.003707885742187</v>
      </c>
      <c r="I379">
        <v>0</v>
      </c>
      <c r="J379">
        <v>0.1058394160583942</v>
      </c>
      <c r="K379">
        <v>0.15328467153284669</v>
      </c>
      <c r="L379">
        <v>0</v>
      </c>
      <c r="M379">
        <v>1120</v>
      </c>
      <c r="N379">
        <v>3.0742092132568359</v>
      </c>
      <c r="O379">
        <v>45</v>
      </c>
    </row>
    <row r="380" spans="1:15" x14ac:dyDescent="0.25">
      <c r="A380" t="s">
        <v>59</v>
      </c>
      <c r="B380">
        <v>2016</v>
      </c>
      <c r="C380" t="s">
        <v>4012</v>
      </c>
      <c r="D380" t="s">
        <v>4027</v>
      </c>
      <c r="E380" t="s">
        <v>460</v>
      </c>
      <c r="F380">
        <v>765</v>
      </c>
      <c r="H380">
        <v>22.573509216308594</v>
      </c>
      <c r="I380">
        <v>2.6917900403769001E-3</v>
      </c>
      <c r="J380">
        <v>5.2489905787348599E-2</v>
      </c>
      <c r="K380">
        <v>6.1911170928667603E-2</v>
      </c>
      <c r="L380">
        <v>0</v>
      </c>
      <c r="M380">
        <v>10</v>
      </c>
      <c r="N380">
        <v>3.0578734874725342</v>
      </c>
    </row>
    <row r="381" spans="1:15" x14ac:dyDescent="0.25">
      <c r="A381" t="s">
        <v>59</v>
      </c>
      <c r="B381">
        <v>2016</v>
      </c>
      <c r="C381" t="s">
        <v>389</v>
      </c>
      <c r="D381" t="s">
        <v>4028</v>
      </c>
      <c r="E381" t="s">
        <v>460</v>
      </c>
      <c r="F381">
        <v>0</v>
      </c>
      <c r="G381">
        <v>0</v>
      </c>
      <c r="I381">
        <v>0</v>
      </c>
      <c r="J381">
        <v>0</v>
      </c>
      <c r="K381">
        <v>0</v>
      </c>
      <c r="L381">
        <v>0</v>
      </c>
      <c r="M381">
        <v>0</v>
      </c>
      <c r="O381">
        <v>45</v>
      </c>
    </row>
    <row r="382" spans="1:15" x14ac:dyDescent="0.25">
      <c r="A382" t="s">
        <v>59</v>
      </c>
      <c r="B382">
        <v>2016</v>
      </c>
      <c r="C382" t="s">
        <v>389</v>
      </c>
      <c r="D382" t="s">
        <v>4029</v>
      </c>
      <c r="E382" t="s">
        <v>460</v>
      </c>
      <c r="F382">
        <v>103</v>
      </c>
      <c r="G382">
        <v>0</v>
      </c>
      <c r="H382">
        <v>4.9166665077209473</v>
      </c>
      <c r="I382">
        <v>0</v>
      </c>
      <c r="J382">
        <v>0</v>
      </c>
      <c r="K382">
        <v>0</v>
      </c>
      <c r="L382">
        <v>0</v>
      </c>
      <c r="M382">
        <v>7</v>
      </c>
      <c r="N382">
        <v>3.9120879173278809</v>
      </c>
      <c r="O382">
        <v>40</v>
      </c>
    </row>
    <row r="383" spans="1:15" x14ac:dyDescent="0.25">
      <c r="A383" t="s">
        <v>59</v>
      </c>
      <c r="B383">
        <v>2016</v>
      </c>
      <c r="C383" t="s">
        <v>389</v>
      </c>
      <c r="D383" t="s">
        <v>4030</v>
      </c>
      <c r="E383" t="s">
        <v>460</v>
      </c>
      <c r="F383">
        <v>240</v>
      </c>
      <c r="G383">
        <v>10.300000190734863</v>
      </c>
      <c r="H383">
        <v>11.84615421295166</v>
      </c>
      <c r="I383">
        <v>9.0909090909090991E-3</v>
      </c>
      <c r="J383">
        <v>1.8181818181818198E-2</v>
      </c>
      <c r="K383">
        <v>4.0909090909090902E-2</v>
      </c>
      <c r="L383">
        <v>0</v>
      </c>
      <c r="M383">
        <v>6</v>
      </c>
      <c r="N383">
        <v>3.2999999523162842</v>
      </c>
      <c r="O383">
        <v>40</v>
      </c>
    </row>
    <row r="384" spans="1:15" x14ac:dyDescent="0.25">
      <c r="A384" t="s">
        <v>59</v>
      </c>
      <c r="B384">
        <v>2016</v>
      </c>
      <c r="C384" t="s">
        <v>389</v>
      </c>
      <c r="D384" t="s">
        <v>4031</v>
      </c>
      <c r="E384" t="s">
        <v>460</v>
      </c>
      <c r="F384">
        <v>0</v>
      </c>
      <c r="G384">
        <v>0</v>
      </c>
      <c r="I384">
        <v>0</v>
      </c>
      <c r="J384">
        <v>0</v>
      </c>
      <c r="K384">
        <v>0</v>
      </c>
      <c r="L384">
        <v>0</v>
      </c>
      <c r="M384">
        <v>0</v>
      </c>
      <c r="O384">
        <v>35</v>
      </c>
    </row>
    <row r="385" spans="1:15" x14ac:dyDescent="0.25">
      <c r="A385" t="s">
        <v>59</v>
      </c>
      <c r="B385">
        <v>2016</v>
      </c>
      <c r="C385" t="s">
        <v>389</v>
      </c>
      <c r="D385" t="s">
        <v>4032</v>
      </c>
      <c r="E385" t="s">
        <v>460</v>
      </c>
      <c r="F385">
        <v>4129</v>
      </c>
      <c r="G385">
        <v>195.39999389648437</v>
      </c>
      <c r="H385">
        <v>15.036482810974121</v>
      </c>
      <c r="I385">
        <v>9.1599314229732998E-2</v>
      </c>
      <c r="J385">
        <v>0.23291697281410731</v>
      </c>
      <c r="K385">
        <v>0.35464119519960807</v>
      </c>
      <c r="L385">
        <v>0</v>
      </c>
      <c r="M385">
        <v>3060</v>
      </c>
      <c r="N385">
        <v>2.7643890380859375</v>
      </c>
      <c r="O385">
        <v>35</v>
      </c>
    </row>
    <row r="386" spans="1:15" x14ac:dyDescent="0.25">
      <c r="A386" t="s">
        <v>59</v>
      </c>
      <c r="B386">
        <v>2016</v>
      </c>
      <c r="C386" t="s">
        <v>4013</v>
      </c>
      <c r="D386" t="s">
        <v>4033</v>
      </c>
      <c r="E386" t="s">
        <v>460</v>
      </c>
      <c r="F386">
        <v>750</v>
      </c>
      <c r="G386">
        <v>92.199996948242187</v>
      </c>
      <c r="H386">
        <v>24.816446304321289</v>
      </c>
      <c r="I386">
        <v>1.8018018018018001E-2</v>
      </c>
      <c r="J386">
        <v>4.6546546546546497E-2</v>
      </c>
      <c r="K386">
        <v>6.9069069069069094E-2</v>
      </c>
      <c r="L386">
        <v>0</v>
      </c>
      <c r="M386">
        <v>69</v>
      </c>
      <c r="N386">
        <v>3.0540540218353271</v>
      </c>
      <c r="O386">
        <v>45</v>
      </c>
    </row>
    <row r="387" spans="1:15" x14ac:dyDescent="0.25">
      <c r="A387" t="s">
        <v>59</v>
      </c>
      <c r="B387">
        <v>2016</v>
      </c>
      <c r="C387" t="s">
        <v>4013</v>
      </c>
      <c r="D387" t="s">
        <v>4034</v>
      </c>
      <c r="E387" t="s">
        <v>460</v>
      </c>
      <c r="F387">
        <v>2491</v>
      </c>
      <c r="G387">
        <v>476.60000610351562</v>
      </c>
      <c r="H387">
        <v>27.994625091552734</v>
      </c>
      <c r="I387">
        <v>9.5356550580431004E-3</v>
      </c>
      <c r="J387">
        <v>7.1310116086235498E-2</v>
      </c>
      <c r="K387">
        <v>0.1156716417910448</v>
      </c>
      <c r="L387">
        <v>0</v>
      </c>
      <c r="M387">
        <v>72</v>
      </c>
      <c r="N387">
        <v>3.0140962600708008</v>
      </c>
      <c r="O387">
        <v>45</v>
      </c>
    </row>
    <row r="388" spans="1:15" x14ac:dyDescent="0.25">
      <c r="A388" t="s">
        <v>59</v>
      </c>
      <c r="B388">
        <v>2016</v>
      </c>
      <c r="C388" t="s">
        <v>4013</v>
      </c>
      <c r="D388" t="s">
        <v>4035</v>
      </c>
      <c r="E388" t="s">
        <v>460</v>
      </c>
      <c r="F388">
        <v>1</v>
      </c>
      <c r="G388">
        <v>0</v>
      </c>
      <c r="H388">
        <v>6</v>
      </c>
      <c r="I388">
        <v>0</v>
      </c>
      <c r="J388">
        <v>0</v>
      </c>
      <c r="K388">
        <v>0</v>
      </c>
      <c r="L388">
        <v>0</v>
      </c>
      <c r="M388">
        <v>0</v>
      </c>
      <c r="N388">
        <v>4</v>
      </c>
      <c r="O388">
        <v>45</v>
      </c>
    </row>
    <row r="389" spans="1:15" x14ac:dyDescent="0.25">
      <c r="A389" t="s">
        <v>59</v>
      </c>
      <c r="B389">
        <v>2016</v>
      </c>
      <c r="C389" t="s">
        <v>4014</v>
      </c>
      <c r="D389" t="s">
        <v>4036</v>
      </c>
      <c r="E389" t="s">
        <v>148</v>
      </c>
      <c r="F389">
        <v>348.29922485351562</v>
      </c>
      <c r="G389">
        <v>0</v>
      </c>
      <c r="H389">
        <v>24.076475143432617</v>
      </c>
      <c r="I389">
        <v>0</v>
      </c>
      <c r="J389">
        <v>8.33947226215E-5</v>
      </c>
      <c r="K389">
        <v>2.9140075335763E-3</v>
      </c>
      <c r="L389">
        <v>0</v>
      </c>
      <c r="M389">
        <v>22.677029999999998</v>
      </c>
      <c r="N389">
        <v>3.0494182109832764</v>
      </c>
      <c r="O389">
        <v>70</v>
      </c>
    </row>
    <row r="390" spans="1:15" x14ac:dyDescent="0.25">
      <c r="A390" t="s">
        <v>59</v>
      </c>
      <c r="B390">
        <v>2016</v>
      </c>
      <c r="C390" t="s">
        <v>4015</v>
      </c>
      <c r="D390" t="s">
        <v>4037</v>
      </c>
      <c r="E390" t="s">
        <v>148</v>
      </c>
      <c r="F390">
        <v>276.86471557617187</v>
      </c>
      <c r="G390">
        <v>0.60318297147750854</v>
      </c>
      <c r="H390">
        <v>25.071971893310547</v>
      </c>
      <c r="I390">
        <v>0</v>
      </c>
      <c r="J390">
        <v>4.0344346354120002E-4</v>
      </c>
      <c r="K390">
        <v>4.0344346354120002E-4</v>
      </c>
      <c r="L390">
        <v>0</v>
      </c>
      <c r="M390">
        <v>60.664549999999998</v>
      </c>
      <c r="N390">
        <v>3.0166034698486328</v>
      </c>
      <c r="O390">
        <v>60</v>
      </c>
    </row>
    <row r="391" spans="1:15" x14ac:dyDescent="0.25">
      <c r="A391" t="s">
        <v>59</v>
      </c>
      <c r="B391">
        <v>2016</v>
      </c>
      <c r="C391" t="s">
        <v>4016</v>
      </c>
      <c r="D391" t="s">
        <v>4038</v>
      </c>
      <c r="E391" t="s">
        <v>148</v>
      </c>
      <c r="F391">
        <v>0</v>
      </c>
      <c r="G391">
        <v>0</v>
      </c>
      <c r="I391">
        <v>0</v>
      </c>
      <c r="J391">
        <v>0</v>
      </c>
      <c r="K391">
        <v>0</v>
      </c>
      <c r="L391">
        <v>0</v>
      </c>
      <c r="M391">
        <v>0</v>
      </c>
      <c r="O391">
        <v>70</v>
      </c>
    </row>
    <row r="392" spans="1:15" x14ac:dyDescent="0.25">
      <c r="A392" t="s">
        <v>59</v>
      </c>
      <c r="B392">
        <v>2016</v>
      </c>
      <c r="C392" t="s">
        <v>4016</v>
      </c>
      <c r="D392" t="s">
        <v>4039</v>
      </c>
      <c r="E392" t="s">
        <v>148</v>
      </c>
      <c r="F392">
        <v>0</v>
      </c>
      <c r="G392">
        <v>0</v>
      </c>
      <c r="I392">
        <v>0</v>
      </c>
      <c r="J392">
        <v>0</v>
      </c>
      <c r="K392">
        <v>0</v>
      </c>
      <c r="L392">
        <v>0</v>
      </c>
      <c r="M392">
        <v>0</v>
      </c>
      <c r="O392">
        <v>70</v>
      </c>
    </row>
    <row r="393" spans="1:15" x14ac:dyDescent="0.25">
      <c r="A393" t="s">
        <v>59</v>
      </c>
      <c r="B393">
        <v>2016</v>
      </c>
      <c r="C393" t="s">
        <v>4016</v>
      </c>
      <c r="D393" t="s">
        <v>4040</v>
      </c>
      <c r="E393" t="s">
        <v>148</v>
      </c>
      <c r="F393">
        <v>0</v>
      </c>
      <c r="G393">
        <v>0</v>
      </c>
      <c r="I393">
        <v>0</v>
      </c>
      <c r="J393">
        <v>0</v>
      </c>
      <c r="K393">
        <v>0</v>
      </c>
      <c r="L393">
        <v>0</v>
      </c>
      <c r="M393">
        <v>0</v>
      </c>
      <c r="O393">
        <v>70</v>
      </c>
    </row>
    <row r="394" spans="1:15" x14ac:dyDescent="0.25">
      <c r="A394" t="s">
        <v>59</v>
      </c>
      <c r="B394">
        <v>2016</v>
      </c>
      <c r="C394" t="s">
        <v>4016</v>
      </c>
      <c r="D394" t="s">
        <v>4041</v>
      </c>
      <c r="E394" t="s">
        <v>148</v>
      </c>
      <c r="F394">
        <v>0</v>
      </c>
      <c r="G394">
        <v>0</v>
      </c>
      <c r="I394">
        <v>0</v>
      </c>
      <c r="J394">
        <v>0</v>
      </c>
      <c r="K394">
        <v>0</v>
      </c>
      <c r="L394">
        <v>0</v>
      </c>
      <c r="M394">
        <v>0</v>
      </c>
      <c r="O394">
        <v>45</v>
      </c>
    </row>
    <row r="395" spans="1:15" x14ac:dyDescent="0.25">
      <c r="A395" t="s">
        <v>59</v>
      </c>
      <c r="B395">
        <v>2016</v>
      </c>
      <c r="C395" t="s">
        <v>4016</v>
      </c>
      <c r="D395" t="s">
        <v>4042</v>
      </c>
      <c r="E395" t="s">
        <v>148</v>
      </c>
      <c r="F395">
        <v>0</v>
      </c>
      <c r="G395">
        <v>0</v>
      </c>
      <c r="I395">
        <v>0</v>
      </c>
      <c r="J395">
        <v>0</v>
      </c>
      <c r="K395">
        <v>0</v>
      </c>
      <c r="L395">
        <v>0</v>
      </c>
      <c r="M395">
        <v>0</v>
      </c>
      <c r="O395">
        <v>70</v>
      </c>
    </row>
    <row r="396" spans="1:15" x14ac:dyDescent="0.25">
      <c r="A396" t="s">
        <v>59</v>
      </c>
      <c r="B396">
        <v>2016</v>
      </c>
      <c r="C396" t="s">
        <v>4016</v>
      </c>
      <c r="D396" t="s">
        <v>4043</v>
      </c>
      <c r="E396" t="s">
        <v>148</v>
      </c>
      <c r="F396">
        <v>0</v>
      </c>
      <c r="G396">
        <v>0</v>
      </c>
      <c r="I396">
        <v>0</v>
      </c>
      <c r="J396">
        <v>0</v>
      </c>
      <c r="K396">
        <v>0</v>
      </c>
      <c r="L396">
        <v>0</v>
      </c>
      <c r="M396">
        <v>0</v>
      </c>
      <c r="O396">
        <v>70</v>
      </c>
    </row>
    <row r="397" spans="1:15" x14ac:dyDescent="0.25">
      <c r="A397" t="s">
        <v>59</v>
      </c>
      <c r="B397">
        <v>2016</v>
      </c>
      <c r="C397" t="s">
        <v>4016</v>
      </c>
      <c r="D397" t="s">
        <v>4044</v>
      </c>
      <c r="E397" t="s">
        <v>148</v>
      </c>
      <c r="F397">
        <v>0</v>
      </c>
      <c r="G397">
        <v>0</v>
      </c>
      <c r="I397">
        <v>0</v>
      </c>
      <c r="J397">
        <v>0</v>
      </c>
      <c r="K397">
        <v>0</v>
      </c>
      <c r="L397">
        <v>0</v>
      </c>
      <c r="M397">
        <v>0</v>
      </c>
      <c r="O397">
        <v>70</v>
      </c>
    </row>
    <row r="398" spans="1:15" x14ac:dyDescent="0.25">
      <c r="A398" t="s">
        <v>59</v>
      </c>
      <c r="B398">
        <v>2016</v>
      </c>
      <c r="C398" t="s">
        <v>4016</v>
      </c>
      <c r="D398" t="s">
        <v>4045</v>
      </c>
      <c r="E398" t="s">
        <v>148</v>
      </c>
      <c r="F398">
        <v>4.1414799690246582</v>
      </c>
      <c r="G398">
        <v>2.8699999675154686E-2</v>
      </c>
      <c r="H398">
        <v>20.57098388671875</v>
      </c>
      <c r="I398">
        <v>0</v>
      </c>
      <c r="J398">
        <v>0</v>
      </c>
      <c r="K398">
        <v>0</v>
      </c>
      <c r="L398">
        <v>0</v>
      </c>
      <c r="M398">
        <v>0</v>
      </c>
      <c r="N398">
        <v>3.2250237464904785</v>
      </c>
      <c r="O398">
        <v>45</v>
      </c>
    </row>
    <row r="399" spans="1:15" x14ac:dyDescent="0.25">
      <c r="A399" t="s">
        <v>59</v>
      </c>
      <c r="B399">
        <v>2016</v>
      </c>
      <c r="C399" t="s">
        <v>4016</v>
      </c>
      <c r="D399" t="s">
        <v>4046</v>
      </c>
      <c r="E399" t="s">
        <v>148</v>
      </c>
      <c r="F399">
        <v>0</v>
      </c>
      <c r="G399">
        <v>0</v>
      </c>
      <c r="I399">
        <v>0</v>
      </c>
      <c r="J399">
        <v>0</v>
      </c>
      <c r="K399">
        <v>0</v>
      </c>
      <c r="L399">
        <v>0</v>
      </c>
      <c r="M399">
        <v>0</v>
      </c>
      <c r="O399">
        <v>70</v>
      </c>
    </row>
    <row r="400" spans="1:15" x14ac:dyDescent="0.25">
      <c r="A400" t="s">
        <v>59</v>
      </c>
      <c r="B400">
        <v>2016</v>
      </c>
      <c r="C400" t="s">
        <v>4017</v>
      </c>
      <c r="D400" t="s">
        <v>4047</v>
      </c>
      <c r="E400" t="s">
        <v>148</v>
      </c>
      <c r="F400">
        <v>0</v>
      </c>
      <c r="G400">
        <v>0</v>
      </c>
      <c r="I400">
        <v>0</v>
      </c>
      <c r="J400">
        <v>0</v>
      </c>
      <c r="K400">
        <v>0</v>
      </c>
      <c r="L400">
        <v>0</v>
      </c>
      <c r="M400">
        <v>0</v>
      </c>
      <c r="O400">
        <v>60</v>
      </c>
    </row>
    <row r="401" spans="1:15" x14ac:dyDescent="0.25">
      <c r="A401" t="s">
        <v>59</v>
      </c>
      <c r="B401">
        <v>2016</v>
      </c>
      <c r="C401" t="s">
        <v>4017</v>
      </c>
      <c r="D401" t="s">
        <v>4048</v>
      </c>
      <c r="E401" t="s">
        <v>148</v>
      </c>
      <c r="F401">
        <v>178.13681030273437</v>
      </c>
      <c r="G401">
        <v>0</v>
      </c>
      <c r="H401">
        <v>34.861953735351562</v>
      </c>
      <c r="I401">
        <v>0</v>
      </c>
      <c r="J401">
        <v>0</v>
      </c>
      <c r="K401">
        <v>0</v>
      </c>
      <c r="L401">
        <v>0</v>
      </c>
      <c r="M401">
        <v>0.69894999999999996</v>
      </c>
      <c r="N401">
        <v>3.0150542259216309</v>
      </c>
      <c r="O401">
        <v>60</v>
      </c>
    </row>
    <row r="402" spans="1:15" x14ac:dyDescent="0.25">
      <c r="A402" t="s">
        <v>59</v>
      </c>
      <c r="B402">
        <v>2016</v>
      </c>
      <c r="C402" t="s">
        <v>4018</v>
      </c>
      <c r="D402" t="s">
        <v>4049</v>
      </c>
      <c r="E402" t="s">
        <v>460</v>
      </c>
      <c r="F402">
        <v>10</v>
      </c>
      <c r="G402">
        <v>0</v>
      </c>
      <c r="H402">
        <v>5.5999999046325684</v>
      </c>
      <c r="I402">
        <v>0</v>
      </c>
      <c r="J402">
        <v>0</v>
      </c>
      <c r="K402">
        <v>0</v>
      </c>
      <c r="L402">
        <v>0</v>
      </c>
      <c r="M402">
        <v>0</v>
      </c>
      <c r="N402">
        <v>4</v>
      </c>
      <c r="O402">
        <v>45</v>
      </c>
    </row>
    <row r="403" spans="1:15" x14ac:dyDescent="0.25">
      <c r="A403" t="s">
        <v>59</v>
      </c>
      <c r="B403">
        <v>2016</v>
      </c>
      <c r="C403" t="s">
        <v>4018</v>
      </c>
      <c r="D403" t="s">
        <v>4050</v>
      </c>
      <c r="E403" t="s">
        <v>460</v>
      </c>
      <c r="F403">
        <v>9</v>
      </c>
      <c r="G403">
        <v>0.69999998807907104</v>
      </c>
      <c r="H403">
        <v>31</v>
      </c>
      <c r="I403">
        <v>0</v>
      </c>
      <c r="J403">
        <v>0.625</v>
      </c>
      <c r="K403">
        <v>0.625</v>
      </c>
      <c r="L403">
        <v>0</v>
      </c>
      <c r="M403">
        <v>7</v>
      </c>
      <c r="N403">
        <v>2.375</v>
      </c>
      <c r="O403">
        <v>40</v>
      </c>
    </row>
    <row r="404" spans="1:15" x14ac:dyDescent="0.25">
      <c r="A404" t="s">
        <v>59</v>
      </c>
      <c r="B404">
        <v>2016</v>
      </c>
      <c r="C404" t="s">
        <v>4018</v>
      </c>
      <c r="D404" t="s">
        <v>4051</v>
      </c>
      <c r="E404" t="s">
        <v>460</v>
      </c>
      <c r="F404">
        <v>54</v>
      </c>
      <c r="G404">
        <v>0.20000000298023224</v>
      </c>
      <c r="H404">
        <v>13.458333015441895</v>
      </c>
      <c r="I404">
        <v>0</v>
      </c>
      <c r="J404">
        <v>0</v>
      </c>
      <c r="K404">
        <v>0</v>
      </c>
      <c r="L404">
        <v>0</v>
      </c>
      <c r="M404">
        <v>30</v>
      </c>
      <c r="N404">
        <v>3.1509432792663574</v>
      </c>
      <c r="O404">
        <v>35</v>
      </c>
    </row>
    <row r="405" spans="1:15" x14ac:dyDescent="0.25">
      <c r="A405" t="s">
        <v>59</v>
      </c>
      <c r="B405">
        <v>2016</v>
      </c>
      <c r="C405" t="s">
        <v>4018</v>
      </c>
      <c r="D405" t="s">
        <v>4052</v>
      </c>
      <c r="E405" t="s">
        <v>460</v>
      </c>
      <c r="F405">
        <v>6</v>
      </c>
      <c r="G405">
        <v>0.60000002384185791</v>
      </c>
      <c r="H405">
        <v>19.333333969116211</v>
      </c>
      <c r="I405">
        <v>0</v>
      </c>
      <c r="J405">
        <v>0.33333333333333331</v>
      </c>
      <c r="K405">
        <v>0.33333333333333331</v>
      </c>
      <c r="L405">
        <v>0</v>
      </c>
      <c r="M405">
        <v>0</v>
      </c>
      <c r="N405">
        <v>3.3333332538604736</v>
      </c>
      <c r="O405">
        <v>35</v>
      </c>
    </row>
    <row r="406" spans="1:15" x14ac:dyDescent="0.25">
      <c r="A406" t="s">
        <v>59</v>
      </c>
      <c r="B406">
        <v>2016</v>
      </c>
      <c r="C406" t="s">
        <v>4018</v>
      </c>
      <c r="D406" t="s">
        <v>4053</v>
      </c>
      <c r="E406" t="s">
        <v>460</v>
      </c>
      <c r="F406">
        <v>0</v>
      </c>
      <c r="G406">
        <v>0</v>
      </c>
      <c r="I406">
        <v>0</v>
      </c>
      <c r="J406">
        <v>0</v>
      </c>
      <c r="K406">
        <v>0</v>
      </c>
      <c r="L406">
        <v>0</v>
      </c>
      <c r="M406">
        <v>0</v>
      </c>
      <c r="O406">
        <v>40</v>
      </c>
    </row>
    <row r="407" spans="1:15" x14ac:dyDescent="0.25">
      <c r="A407" t="s">
        <v>59</v>
      </c>
      <c r="B407">
        <v>2016</v>
      </c>
      <c r="C407" t="s">
        <v>4018</v>
      </c>
      <c r="D407" t="s">
        <v>4054</v>
      </c>
      <c r="E407" t="s">
        <v>460</v>
      </c>
      <c r="F407">
        <v>0</v>
      </c>
      <c r="G407">
        <v>0</v>
      </c>
      <c r="I407">
        <v>0</v>
      </c>
      <c r="J407">
        <v>0</v>
      </c>
      <c r="K407">
        <v>0</v>
      </c>
      <c r="L407">
        <v>0</v>
      </c>
      <c r="M407">
        <v>0</v>
      </c>
      <c r="O407">
        <v>35</v>
      </c>
    </row>
    <row r="408" spans="1:15" x14ac:dyDescent="0.25">
      <c r="A408" t="s">
        <v>59</v>
      </c>
      <c r="B408">
        <v>2016</v>
      </c>
      <c r="C408" t="s">
        <v>4018</v>
      </c>
      <c r="D408" t="s">
        <v>4055</v>
      </c>
      <c r="E408" t="s">
        <v>460</v>
      </c>
      <c r="F408">
        <v>21</v>
      </c>
      <c r="G408">
        <v>0.20000000298023224</v>
      </c>
      <c r="H408">
        <v>15.399999618530273</v>
      </c>
      <c r="I408">
        <v>0</v>
      </c>
      <c r="J408">
        <v>0</v>
      </c>
      <c r="K408">
        <v>0</v>
      </c>
      <c r="L408">
        <v>0</v>
      </c>
      <c r="M408">
        <v>16</v>
      </c>
      <c r="N408">
        <v>4</v>
      </c>
      <c r="O408">
        <v>35</v>
      </c>
    </row>
    <row r="409" spans="1:15" x14ac:dyDescent="0.25">
      <c r="A409" t="s">
        <v>59</v>
      </c>
      <c r="B409">
        <v>2016</v>
      </c>
      <c r="C409" t="s">
        <v>4018</v>
      </c>
      <c r="D409" t="s">
        <v>4056</v>
      </c>
      <c r="E409" t="s">
        <v>460</v>
      </c>
      <c r="F409">
        <v>0</v>
      </c>
      <c r="G409">
        <v>0</v>
      </c>
      <c r="I409">
        <v>0</v>
      </c>
      <c r="J409">
        <v>0</v>
      </c>
      <c r="K409">
        <v>0</v>
      </c>
      <c r="L409">
        <v>0</v>
      </c>
      <c r="M409">
        <v>0</v>
      </c>
      <c r="O409">
        <v>35</v>
      </c>
    </row>
    <row r="410" spans="1:15" x14ac:dyDescent="0.25">
      <c r="A410" t="s">
        <v>59</v>
      </c>
      <c r="B410">
        <v>2016</v>
      </c>
      <c r="C410" t="s">
        <v>4018</v>
      </c>
      <c r="D410" t="s">
        <v>4057</v>
      </c>
      <c r="E410" t="s">
        <v>460</v>
      </c>
      <c r="F410">
        <v>0</v>
      </c>
      <c r="G410">
        <v>0</v>
      </c>
      <c r="I410">
        <v>0</v>
      </c>
      <c r="J410">
        <v>0</v>
      </c>
      <c r="K410">
        <v>0</v>
      </c>
      <c r="L410">
        <v>0</v>
      </c>
      <c r="M410">
        <v>0</v>
      </c>
      <c r="O410">
        <v>40</v>
      </c>
    </row>
    <row r="411" spans="1:15" x14ac:dyDescent="0.25">
      <c r="A411" t="s">
        <v>59</v>
      </c>
      <c r="B411">
        <v>2016</v>
      </c>
      <c r="C411" t="s">
        <v>4019</v>
      </c>
      <c r="D411" t="s">
        <v>4058</v>
      </c>
      <c r="E411" t="s">
        <v>460</v>
      </c>
      <c r="F411">
        <v>15</v>
      </c>
      <c r="G411">
        <v>8</v>
      </c>
      <c r="H411">
        <v>40.307693481445313</v>
      </c>
      <c r="I411">
        <v>0</v>
      </c>
      <c r="J411">
        <v>0.61111111111111116</v>
      </c>
      <c r="K411">
        <v>0.61111111111111116</v>
      </c>
      <c r="L411">
        <v>0</v>
      </c>
      <c r="M411">
        <v>2</v>
      </c>
      <c r="N411">
        <v>2.4444444179534912</v>
      </c>
      <c r="O411">
        <v>40</v>
      </c>
    </row>
    <row r="412" spans="1:15" x14ac:dyDescent="0.25">
      <c r="A412" t="s">
        <v>60</v>
      </c>
      <c r="B412">
        <v>2016</v>
      </c>
      <c r="C412" t="s">
        <v>4010</v>
      </c>
      <c r="D412" t="s">
        <v>4021</v>
      </c>
      <c r="E412" t="s">
        <v>148</v>
      </c>
      <c r="F412">
        <v>0</v>
      </c>
      <c r="G412">
        <v>0</v>
      </c>
      <c r="I412">
        <v>0</v>
      </c>
      <c r="J412">
        <v>0</v>
      </c>
      <c r="K412">
        <v>0</v>
      </c>
      <c r="L412">
        <v>0</v>
      </c>
      <c r="M412">
        <v>0</v>
      </c>
      <c r="O412">
        <v>70</v>
      </c>
    </row>
    <row r="413" spans="1:15" x14ac:dyDescent="0.25">
      <c r="A413" t="s">
        <v>60</v>
      </c>
      <c r="B413">
        <v>2016</v>
      </c>
      <c r="C413" t="s">
        <v>4010</v>
      </c>
      <c r="D413" t="s">
        <v>4022</v>
      </c>
      <c r="E413" t="s">
        <v>148</v>
      </c>
      <c r="F413">
        <v>55.961978912353516</v>
      </c>
      <c r="G413">
        <v>6.5320000052452087E-2</v>
      </c>
      <c r="H413">
        <v>32.465225219726562</v>
      </c>
      <c r="I413">
        <v>0</v>
      </c>
      <c r="J413">
        <v>0</v>
      </c>
      <c r="K413">
        <v>0</v>
      </c>
      <c r="L413">
        <v>0</v>
      </c>
      <c r="M413">
        <v>0</v>
      </c>
      <c r="N413">
        <v>3.0204000473022461</v>
      </c>
      <c r="O413">
        <v>70</v>
      </c>
    </row>
    <row r="414" spans="1:15" x14ac:dyDescent="0.25">
      <c r="A414" t="s">
        <v>60</v>
      </c>
      <c r="B414">
        <v>2016</v>
      </c>
      <c r="C414" t="s">
        <v>4010</v>
      </c>
      <c r="D414" t="s">
        <v>4023</v>
      </c>
      <c r="E414" t="s">
        <v>148</v>
      </c>
      <c r="F414">
        <v>247.84500122070312</v>
      </c>
      <c r="G414">
        <v>3.8118000030517578</v>
      </c>
      <c r="H414">
        <v>10.275787353515625</v>
      </c>
      <c r="I414">
        <v>0</v>
      </c>
      <c r="J414">
        <v>0</v>
      </c>
      <c r="K414">
        <v>0</v>
      </c>
      <c r="L414">
        <v>0</v>
      </c>
      <c r="M414">
        <v>0</v>
      </c>
      <c r="N414">
        <v>3.6080000400543213</v>
      </c>
      <c r="O414">
        <v>45</v>
      </c>
    </row>
    <row r="415" spans="1:15" x14ac:dyDescent="0.25">
      <c r="A415" t="s">
        <v>60</v>
      </c>
      <c r="B415">
        <v>2016</v>
      </c>
      <c r="C415" t="s">
        <v>4011</v>
      </c>
      <c r="D415" t="s">
        <v>4024</v>
      </c>
      <c r="E415" t="s">
        <v>148</v>
      </c>
      <c r="F415">
        <v>0</v>
      </c>
      <c r="G415">
        <v>0</v>
      </c>
      <c r="I415">
        <v>0</v>
      </c>
      <c r="J415">
        <v>0</v>
      </c>
      <c r="K415">
        <v>0</v>
      </c>
      <c r="L415">
        <v>0</v>
      </c>
      <c r="M415">
        <v>0</v>
      </c>
      <c r="O415">
        <v>60</v>
      </c>
    </row>
    <row r="416" spans="1:15" x14ac:dyDescent="0.25">
      <c r="A416" t="s">
        <v>60</v>
      </c>
      <c r="B416">
        <v>2016</v>
      </c>
      <c r="C416" t="s">
        <v>4011</v>
      </c>
      <c r="D416" t="s">
        <v>4025</v>
      </c>
      <c r="E416" t="s">
        <v>148</v>
      </c>
      <c r="F416">
        <v>3295.257080078125</v>
      </c>
      <c r="G416">
        <v>27.894899368286133</v>
      </c>
      <c r="H416">
        <v>26.986591339111328</v>
      </c>
      <c r="I416">
        <v>0</v>
      </c>
      <c r="J416">
        <v>0</v>
      </c>
      <c r="K416">
        <v>0.01</v>
      </c>
      <c r="L416">
        <v>0</v>
      </c>
      <c r="M416">
        <v>0</v>
      </c>
      <c r="N416">
        <v>3.1156001091003418</v>
      </c>
      <c r="O416">
        <v>60</v>
      </c>
    </row>
    <row r="417" spans="1:15" x14ac:dyDescent="0.25">
      <c r="A417" t="s">
        <v>60</v>
      </c>
      <c r="B417">
        <v>2016</v>
      </c>
      <c r="C417" t="s">
        <v>4011</v>
      </c>
      <c r="D417" t="s">
        <v>4026</v>
      </c>
      <c r="E417" t="s">
        <v>148</v>
      </c>
      <c r="F417">
        <v>118.747802734375</v>
      </c>
      <c r="G417">
        <v>0</v>
      </c>
      <c r="H417">
        <v>34.336631774902344</v>
      </c>
      <c r="I417">
        <v>0</v>
      </c>
      <c r="J417">
        <v>0</v>
      </c>
      <c r="K417">
        <v>0</v>
      </c>
      <c r="L417">
        <v>0</v>
      </c>
      <c r="M417">
        <v>0</v>
      </c>
      <c r="N417">
        <v>3.0369999408721924</v>
      </c>
      <c r="O417">
        <v>60</v>
      </c>
    </row>
    <row r="418" spans="1:15" x14ac:dyDescent="0.25">
      <c r="A418" t="s">
        <v>60</v>
      </c>
      <c r="B418">
        <v>2016</v>
      </c>
      <c r="C418" t="s">
        <v>4064</v>
      </c>
      <c r="D418" t="s">
        <v>4065</v>
      </c>
      <c r="E418" t="s">
        <v>460</v>
      </c>
      <c r="F418">
        <v>7705</v>
      </c>
      <c r="G418">
        <v>301.60000610351562</v>
      </c>
      <c r="H418">
        <v>21.124334335327148</v>
      </c>
      <c r="I418">
        <v>0</v>
      </c>
      <c r="J418">
        <v>1.4380212827150001E-4</v>
      </c>
      <c r="K418">
        <v>5.0000000000000001E-3</v>
      </c>
      <c r="L418">
        <v>0.15041702617198741</v>
      </c>
      <c r="M418">
        <v>0</v>
      </c>
      <c r="N418">
        <v>3.6846649646759033</v>
      </c>
      <c r="O418">
        <v>60</v>
      </c>
    </row>
    <row r="419" spans="1:15" x14ac:dyDescent="0.25">
      <c r="A419" t="s">
        <v>60</v>
      </c>
      <c r="B419">
        <v>2016</v>
      </c>
      <c r="C419" t="s">
        <v>4064</v>
      </c>
      <c r="D419" t="s">
        <v>4066</v>
      </c>
      <c r="E419" t="s">
        <v>460</v>
      </c>
      <c r="F419">
        <v>0</v>
      </c>
      <c r="G419">
        <v>0</v>
      </c>
      <c r="I419">
        <v>0</v>
      </c>
      <c r="J419">
        <v>0</v>
      </c>
      <c r="K419">
        <v>0</v>
      </c>
      <c r="L419">
        <v>0</v>
      </c>
      <c r="M419">
        <v>0</v>
      </c>
      <c r="O419">
        <v>60</v>
      </c>
    </row>
    <row r="420" spans="1:15" x14ac:dyDescent="0.25">
      <c r="A420" t="s">
        <v>60</v>
      </c>
      <c r="B420">
        <v>2016</v>
      </c>
      <c r="C420" t="s">
        <v>4064</v>
      </c>
      <c r="D420" t="s">
        <v>4005</v>
      </c>
      <c r="E420" t="s">
        <v>460</v>
      </c>
      <c r="F420">
        <v>48671</v>
      </c>
      <c r="G420">
        <v>11045</v>
      </c>
      <c r="H420">
        <v>30.59161376953125</v>
      </c>
      <c r="I420">
        <v>6.3129984638400001E-5</v>
      </c>
      <c r="J420">
        <v>1.02901874960544E-2</v>
      </c>
      <c r="K420">
        <v>0.06</v>
      </c>
      <c r="L420">
        <v>0.21257970160560591</v>
      </c>
      <c r="M420">
        <v>900</v>
      </c>
      <c r="N420">
        <v>3.6302680969238281</v>
      </c>
      <c r="O420">
        <v>45</v>
      </c>
    </row>
    <row r="421" spans="1:15" x14ac:dyDescent="0.25">
      <c r="A421" t="s">
        <v>60</v>
      </c>
      <c r="B421">
        <v>2016</v>
      </c>
      <c r="C421" t="s">
        <v>4012</v>
      </c>
      <c r="D421" t="s">
        <v>4027</v>
      </c>
      <c r="E421" t="s">
        <v>460</v>
      </c>
      <c r="F421">
        <v>755</v>
      </c>
      <c r="H421">
        <v>22.528476715087891</v>
      </c>
      <c r="I421">
        <v>0</v>
      </c>
      <c r="J421">
        <v>0</v>
      </c>
      <c r="K421">
        <v>0.05</v>
      </c>
      <c r="L421">
        <v>0</v>
      </c>
      <c r="M421">
        <v>0</v>
      </c>
      <c r="N421">
        <v>3.3135359287261963</v>
      </c>
    </row>
    <row r="422" spans="1:15" x14ac:dyDescent="0.25">
      <c r="A422" t="s">
        <v>60</v>
      </c>
      <c r="B422">
        <v>2016</v>
      </c>
      <c r="C422" t="s">
        <v>389</v>
      </c>
      <c r="D422" t="s">
        <v>4028</v>
      </c>
      <c r="E422" t="s">
        <v>460</v>
      </c>
      <c r="F422">
        <v>14</v>
      </c>
      <c r="G422">
        <v>1</v>
      </c>
      <c r="H422">
        <v>22.785715103149414</v>
      </c>
      <c r="I422">
        <v>0</v>
      </c>
      <c r="J422">
        <v>0</v>
      </c>
      <c r="K422">
        <v>0.05</v>
      </c>
      <c r="L422">
        <v>0</v>
      </c>
      <c r="M422">
        <v>0</v>
      </c>
      <c r="N422">
        <v>3.3333332538604736</v>
      </c>
      <c r="O422">
        <v>45</v>
      </c>
    </row>
    <row r="423" spans="1:15" x14ac:dyDescent="0.25">
      <c r="A423" t="s">
        <v>60</v>
      </c>
      <c r="B423">
        <v>2016</v>
      </c>
      <c r="C423" t="s">
        <v>389</v>
      </c>
      <c r="D423" t="s">
        <v>4029</v>
      </c>
      <c r="E423" t="s">
        <v>460</v>
      </c>
      <c r="F423">
        <v>77</v>
      </c>
      <c r="G423">
        <v>1.3999999761581421</v>
      </c>
      <c r="H423">
        <v>10.805194854736328</v>
      </c>
      <c r="I423">
        <v>0</v>
      </c>
      <c r="J423">
        <v>0</v>
      </c>
      <c r="K423">
        <v>0.05</v>
      </c>
      <c r="L423">
        <v>0</v>
      </c>
      <c r="M423">
        <v>0</v>
      </c>
      <c r="N423">
        <v>3.5652174949645996</v>
      </c>
      <c r="O423">
        <v>40</v>
      </c>
    </row>
    <row r="424" spans="1:15" x14ac:dyDescent="0.25">
      <c r="A424" t="s">
        <v>60</v>
      </c>
      <c r="B424">
        <v>2016</v>
      </c>
      <c r="C424" t="s">
        <v>389</v>
      </c>
      <c r="D424" t="s">
        <v>4030</v>
      </c>
      <c r="E424" t="s">
        <v>460</v>
      </c>
      <c r="F424">
        <v>348</v>
      </c>
      <c r="G424">
        <v>12.399999618530273</v>
      </c>
      <c r="H424">
        <v>17.63505744934082</v>
      </c>
      <c r="I424">
        <v>0</v>
      </c>
      <c r="J424">
        <v>0</v>
      </c>
      <c r="K424">
        <v>7.0000000000000007E-2</v>
      </c>
      <c r="L424">
        <v>0</v>
      </c>
      <c r="M424">
        <v>0</v>
      </c>
      <c r="N424">
        <v>3.3602304458618164</v>
      </c>
      <c r="O424">
        <v>40</v>
      </c>
    </row>
    <row r="425" spans="1:15" x14ac:dyDescent="0.25">
      <c r="A425" t="s">
        <v>60</v>
      </c>
      <c r="B425">
        <v>2016</v>
      </c>
      <c r="C425" t="s">
        <v>389</v>
      </c>
      <c r="D425" t="s">
        <v>4031</v>
      </c>
      <c r="E425" t="s">
        <v>460</v>
      </c>
      <c r="F425">
        <v>0</v>
      </c>
      <c r="G425">
        <v>0</v>
      </c>
      <c r="I425">
        <v>0</v>
      </c>
      <c r="J425">
        <v>0</v>
      </c>
      <c r="K425">
        <v>0</v>
      </c>
      <c r="L425">
        <v>0</v>
      </c>
      <c r="M425">
        <v>0</v>
      </c>
      <c r="O425">
        <v>35</v>
      </c>
    </row>
    <row r="426" spans="1:15" x14ac:dyDescent="0.25">
      <c r="A426" t="s">
        <v>60</v>
      </c>
      <c r="B426">
        <v>2016</v>
      </c>
      <c r="C426" t="s">
        <v>389</v>
      </c>
      <c r="D426" t="s">
        <v>4032</v>
      </c>
      <c r="E426" t="s">
        <v>460</v>
      </c>
      <c r="F426">
        <v>9454</v>
      </c>
      <c r="G426">
        <v>2951.39990234375</v>
      </c>
      <c r="H426">
        <v>25.88026237487793</v>
      </c>
      <c r="I426">
        <v>0</v>
      </c>
      <c r="J426">
        <v>0</v>
      </c>
      <c r="K426">
        <v>0.05</v>
      </c>
      <c r="L426">
        <v>0</v>
      </c>
      <c r="M426">
        <v>0</v>
      </c>
      <c r="N426">
        <v>3.2748551368713379</v>
      </c>
      <c r="O426">
        <v>35</v>
      </c>
    </row>
    <row r="427" spans="1:15" x14ac:dyDescent="0.25">
      <c r="A427" t="s">
        <v>60</v>
      </c>
      <c r="B427">
        <v>2016</v>
      </c>
      <c r="C427" t="s">
        <v>4013</v>
      </c>
      <c r="D427" t="s">
        <v>4033</v>
      </c>
      <c r="E427" t="s">
        <v>460</v>
      </c>
      <c r="F427">
        <v>769</v>
      </c>
      <c r="G427">
        <v>62.200000762939453</v>
      </c>
      <c r="H427">
        <v>18.470741271972656</v>
      </c>
      <c r="I427">
        <v>0</v>
      </c>
      <c r="J427">
        <v>0</v>
      </c>
      <c r="K427">
        <v>0.02</v>
      </c>
      <c r="L427">
        <v>0</v>
      </c>
      <c r="M427">
        <v>0</v>
      </c>
      <c r="N427">
        <v>3.4150943756103516</v>
      </c>
      <c r="O427">
        <v>45</v>
      </c>
    </row>
    <row r="428" spans="1:15" x14ac:dyDescent="0.25">
      <c r="A428" t="s">
        <v>60</v>
      </c>
      <c r="B428">
        <v>2016</v>
      </c>
      <c r="C428" t="s">
        <v>4013</v>
      </c>
      <c r="D428" t="s">
        <v>4034</v>
      </c>
      <c r="E428" t="s">
        <v>460</v>
      </c>
      <c r="F428">
        <v>7340</v>
      </c>
      <c r="G428">
        <v>836.5999755859375</v>
      </c>
      <c r="H428">
        <v>22.367439270019531</v>
      </c>
      <c r="I428">
        <v>0</v>
      </c>
      <c r="J428">
        <v>0</v>
      </c>
      <c r="K428">
        <v>0.04</v>
      </c>
      <c r="L428">
        <v>0</v>
      </c>
      <c r="M428">
        <v>0</v>
      </c>
      <c r="N428">
        <v>3.2569863796234131</v>
      </c>
      <c r="O428">
        <v>45</v>
      </c>
    </row>
    <row r="429" spans="1:15" x14ac:dyDescent="0.25">
      <c r="A429" t="s">
        <v>60</v>
      </c>
      <c r="B429">
        <v>2016</v>
      </c>
      <c r="C429" t="s">
        <v>4013</v>
      </c>
      <c r="D429" t="s">
        <v>4035</v>
      </c>
      <c r="E429" t="s">
        <v>460</v>
      </c>
      <c r="F429">
        <v>12</v>
      </c>
      <c r="G429">
        <v>0.20000000298023224</v>
      </c>
      <c r="H429">
        <v>13.916666984558105</v>
      </c>
      <c r="I429">
        <v>0</v>
      </c>
      <c r="J429">
        <v>0</v>
      </c>
      <c r="K429">
        <v>0</v>
      </c>
      <c r="L429">
        <v>0</v>
      </c>
      <c r="M429">
        <v>0</v>
      </c>
      <c r="N429">
        <v>3.0999999046325684</v>
      </c>
      <c r="O429">
        <v>45</v>
      </c>
    </row>
    <row r="430" spans="1:15" x14ac:dyDescent="0.25">
      <c r="A430" t="s">
        <v>60</v>
      </c>
      <c r="B430">
        <v>2016</v>
      </c>
      <c r="C430" t="s">
        <v>4014</v>
      </c>
      <c r="D430" t="s">
        <v>4036</v>
      </c>
      <c r="E430" t="s">
        <v>148</v>
      </c>
      <c r="F430">
        <v>622.56500244140625</v>
      </c>
      <c r="G430">
        <v>7.9749999046325684</v>
      </c>
      <c r="H430">
        <v>17.655256271362305</v>
      </c>
      <c r="I430">
        <v>0</v>
      </c>
      <c r="J430">
        <v>0</v>
      </c>
      <c r="K430">
        <v>0</v>
      </c>
      <c r="L430">
        <v>0</v>
      </c>
      <c r="M430">
        <v>0</v>
      </c>
      <c r="N430">
        <v>3.3863999843597412</v>
      </c>
      <c r="O430">
        <v>70</v>
      </c>
    </row>
    <row r="431" spans="1:15" x14ac:dyDescent="0.25">
      <c r="A431" t="s">
        <v>60</v>
      </c>
      <c r="B431">
        <v>2016</v>
      </c>
      <c r="C431" t="s">
        <v>4015</v>
      </c>
      <c r="D431" t="s">
        <v>4037</v>
      </c>
      <c r="E431" t="s">
        <v>148</v>
      </c>
      <c r="F431">
        <v>241.83273315429688</v>
      </c>
      <c r="G431">
        <v>4.0881800651550293</v>
      </c>
      <c r="H431">
        <v>34.292720794677734</v>
      </c>
      <c r="I431">
        <v>0</v>
      </c>
      <c r="J431">
        <v>0</v>
      </c>
      <c r="K431">
        <v>0.05</v>
      </c>
      <c r="L431">
        <v>0</v>
      </c>
      <c r="M431">
        <v>0</v>
      </c>
      <c r="N431">
        <v>3.0434000492095947</v>
      </c>
      <c r="O431">
        <v>60</v>
      </c>
    </row>
    <row r="432" spans="1:15" x14ac:dyDescent="0.25">
      <c r="A432" t="s">
        <v>60</v>
      </c>
      <c r="B432">
        <v>2016</v>
      </c>
      <c r="C432" t="s">
        <v>4016</v>
      </c>
      <c r="D432" t="s">
        <v>4038</v>
      </c>
      <c r="E432" t="s">
        <v>148</v>
      </c>
      <c r="F432">
        <v>0</v>
      </c>
      <c r="G432">
        <v>0</v>
      </c>
      <c r="I432">
        <v>0</v>
      </c>
      <c r="J432">
        <v>0</v>
      </c>
      <c r="K432">
        <v>0</v>
      </c>
      <c r="L432">
        <v>0</v>
      </c>
      <c r="M432">
        <v>0</v>
      </c>
      <c r="O432">
        <v>70</v>
      </c>
    </row>
    <row r="433" spans="1:15" x14ac:dyDescent="0.25">
      <c r="A433" t="s">
        <v>60</v>
      </c>
      <c r="B433">
        <v>2016</v>
      </c>
      <c r="C433" t="s">
        <v>4016</v>
      </c>
      <c r="D433" t="s">
        <v>4039</v>
      </c>
      <c r="E433" t="s">
        <v>148</v>
      </c>
      <c r="F433">
        <v>0</v>
      </c>
      <c r="G433">
        <v>0</v>
      </c>
      <c r="I433">
        <v>0</v>
      </c>
      <c r="J433">
        <v>0</v>
      </c>
      <c r="K433">
        <v>0</v>
      </c>
      <c r="L433">
        <v>0</v>
      </c>
      <c r="M433">
        <v>0</v>
      </c>
      <c r="O433">
        <v>70</v>
      </c>
    </row>
    <row r="434" spans="1:15" x14ac:dyDescent="0.25">
      <c r="A434" t="s">
        <v>60</v>
      </c>
      <c r="B434">
        <v>2016</v>
      </c>
      <c r="C434" t="s">
        <v>4016</v>
      </c>
      <c r="D434" t="s">
        <v>4040</v>
      </c>
      <c r="E434" t="s">
        <v>148</v>
      </c>
      <c r="F434">
        <v>0</v>
      </c>
      <c r="G434">
        <v>0</v>
      </c>
      <c r="I434">
        <v>0</v>
      </c>
      <c r="J434">
        <v>0</v>
      </c>
      <c r="K434">
        <v>0</v>
      </c>
      <c r="L434">
        <v>0</v>
      </c>
      <c r="M434">
        <v>0</v>
      </c>
      <c r="O434">
        <v>70</v>
      </c>
    </row>
    <row r="435" spans="1:15" x14ac:dyDescent="0.25">
      <c r="A435" t="s">
        <v>60</v>
      </c>
      <c r="B435">
        <v>2016</v>
      </c>
      <c r="C435" t="s">
        <v>4016</v>
      </c>
      <c r="D435" t="s">
        <v>4041</v>
      </c>
      <c r="E435" t="s">
        <v>148</v>
      </c>
      <c r="F435">
        <v>0</v>
      </c>
      <c r="G435">
        <v>0</v>
      </c>
      <c r="I435">
        <v>0</v>
      </c>
      <c r="J435">
        <v>0</v>
      </c>
      <c r="K435">
        <v>0</v>
      </c>
      <c r="L435">
        <v>0</v>
      </c>
      <c r="M435">
        <v>0</v>
      </c>
      <c r="O435">
        <v>45</v>
      </c>
    </row>
    <row r="436" spans="1:15" x14ac:dyDescent="0.25">
      <c r="A436" t="s">
        <v>60</v>
      </c>
      <c r="B436">
        <v>2016</v>
      </c>
      <c r="C436" t="s">
        <v>4016</v>
      </c>
      <c r="D436" t="s">
        <v>4042</v>
      </c>
      <c r="E436" t="s">
        <v>148</v>
      </c>
      <c r="F436">
        <v>0</v>
      </c>
      <c r="G436">
        <v>0</v>
      </c>
      <c r="I436">
        <v>0</v>
      </c>
      <c r="J436">
        <v>0</v>
      </c>
      <c r="K436">
        <v>0</v>
      </c>
      <c r="L436">
        <v>0</v>
      </c>
      <c r="M436">
        <v>0</v>
      </c>
      <c r="O436">
        <v>70</v>
      </c>
    </row>
    <row r="437" spans="1:15" x14ac:dyDescent="0.25">
      <c r="A437" t="s">
        <v>60</v>
      </c>
      <c r="B437">
        <v>2016</v>
      </c>
      <c r="C437" t="s">
        <v>4016</v>
      </c>
      <c r="D437" t="s">
        <v>4043</v>
      </c>
      <c r="E437" t="s">
        <v>148</v>
      </c>
      <c r="F437">
        <v>0</v>
      </c>
      <c r="G437">
        <v>0</v>
      </c>
      <c r="I437">
        <v>0</v>
      </c>
      <c r="J437">
        <v>0</v>
      </c>
      <c r="K437">
        <v>0</v>
      </c>
      <c r="L437">
        <v>0</v>
      </c>
      <c r="M437">
        <v>0</v>
      </c>
      <c r="O437">
        <v>70</v>
      </c>
    </row>
    <row r="438" spans="1:15" x14ac:dyDescent="0.25">
      <c r="A438" t="s">
        <v>60</v>
      </c>
      <c r="B438">
        <v>2016</v>
      </c>
      <c r="C438" t="s">
        <v>4016</v>
      </c>
      <c r="D438" t="s">
        <v>4044</v>
      </c>
      <c r="E438" t="s">
        <v>148</v>
      </c>
      <c r="F438">
        <v>0</v>
      </c>
      <c r="G438">
        <v>0</v>
      </c>
      <c r="I438">
        <v>0</v>
      </c>
      <c r="J438">
        <v>0</v>
      </c>
      <c r="K438">
        <v>0</v>
      </c>
      <c r="L438">
        <v>0</v>
      </c>
      <c r="M438">
        <v>0</v>
      </c>
      <c r="O438">
        <v>70</v>
      </c>
    </row>
    <row r="439" spans="1:15" x14ac:dyDescent="0.25">
      <c r="A439" t="s">
        <v>60</v>
      </c>
      <c r="B439">
        <v>2016</v>
      </c>
      <c r="C439" t="s">
        <v>4016</v>
      </c>
      <c r="D439" t="s">
        <v>4045</v>
      </c>
      <c r="E439" t="s">
        <v>148</v>
      </c>
      <c r="F439">
        <v>3.0057799816131592</v>
      </c>
      <c r="G439">
        <v>6.4960002899169922E-2</v>
      </c>
      <c r="H439">
        <v>25.581443786621094</v>
      </c>
      <c r="I439">
        <v>0</v>
      </c>
      <c r="J439">
        <v>0</v>
      </c>
      <c r="K439">
        <v>0.1</v>
      </c>
      <c r="L439">
        <v>0</v>
      </c>
      <c r="M439">
        <v>0</v>
      </c>
      <c r="N439">
        <v>3.2328999042510986</v>
      </c>
      <c r="O439">
        <v>45</v>
      </c>
    </row>
    <row r="440" spans="1:15" x14ac:dyDescent="0.25">
      <c r="A440" t="s">
        <v>60</v>
      </c>
      <c r="B440">
        <v>2016</v>
      </c>
      <c r="C440" t="s">
        <v>4016</v>
      </c>
      <c r="D440" t="s">
        <v>4046</v>
      </c>
      <c r="E440" t="s">
        <v>148</v>
      </c>
      <c r="F440">
        <v>0</v>
      </c>
      <c r="G440">
        <v>0</v>
      </c>
      <c r="I440">
        <v>0</v>
      </c>
      <c r="J440">
        <v>0</v>
      </c>
      <c r="K440">
        <v>0</v>
      </c>
      <c r="L440">
        <v>0</v>
      </c>
      <c r="M440">
        <v>0</v>
      </c>
      <c r="O440">
        <v>70</v>
      </c>
    </row>
    <row r="441" spans="1:15" x14ac:dyDescent="0.25">
      <c r="A441" t="s">
        <v>60</v>
      </c>
      <c r="B441">
        <v>2016</v>
      </c>
      <c r="C441" t="s">
        <v>4017</v>
      </c>
      <c r="D441" t="s">
        <v>4047</v>
      </c>
      <c r="E441" t="s">
        <v>148</v>
      </c>
      <c r="F441">
        <v>0</v>
      </c>
      <c r="G441">
        <v>0</v>
      </c>
      <c r="I441">
        <v>0</v>
      </c>
      <c r="J441">
        <v>0</v>
      </c>
      <c r="K441">
        <v>0</v>
      </c>
      <c r="L441">
        <v>0</v>
      </c>
      <c r="M441">
        <v>0</v>
      </c>
      <c r="O441">
        <v>60</v>
      </c>
    </row>
    <row r="442" spans="1:15" x14ac:dyDescent="0.25">
      <c r="A442" t="s">
        <v>60</v>
      </c>
      <c r="B442">
        <v>2016</v>
      </c>
      <c r="C442" t="s">
        <v>4017</v>
      </c>
      <c r="D442" t="s">
        <v>4048</v>
      </c>
      <c r="E442" t="s">
        <v>148</v>
      </c>
      <c r="F442">
        <v>374.21868896484375</v>
      </c>
      <c r="G442">
        <v>3.7809998989105225</v>
      </c>
      <c r="H442">
        <v>24.479169845581055</v>
      </c>
      <c r="I442">
        <v>0</v>
      </c>
      <c r="J442">
        <v>0</v>
      </c>
      <c r="K442">
        <v>0.05</v>
      </c>
      <c r="L442">
        <v>0</v>
      </c>
      <c r="M442">
        <v>0</v>
      </c>
      <c r="N442">
        <v>3.267352819442749</v>
      </c>
      <c r="O442">
        <v>60</v>
      </c>
    </row>
    <row r="443" spans="1:15" x14ac:dyDescent="0.25">
      <c r="A443" t="s">
        <v>60</v>
      </c>
      <c r="B443">
        <v>2016</v>
      </c>
      <c r="C443" t="s">
        <v>4018</v>
      </c>
      <c r="D443" t="s">
        <v>4049</v>
      </c>
      <c r="E443" t="s">
        <v>460</v>
      </c>
      <c r="F443">
        <v>30</v>
      </c>
      <c r="G443">
        <v>0</v>
      </c>
      <c r="H443">
        <v>8.2666664123535156</v>
      </c>
      <c r="I443">
        <v>0</v>
      </c>
      <c r="J443">
        <v>0</v>
      </c>
      <c r="K443">
        <v>0</v>
      </c>
      <c r="L443">
        <v>0</v>
      </c>
      <c r="M443">
        <v>0</v>
      </c>
      <c r="N443">
        <v>3.7000000476837158</v>
      </c>
      <c r="O443">
        <v>45</v>
      </c>
    </row>
    <row r="444" spans="1:15" x14ac:dyDescent="0.25">
      <c r="A444" t="s">
        <v>60</v>
      </c>
      <c r="B444">
        <v>2016</v>
      </c>
      <c r="C444" t="s">
        <v>4018</v>
      </c>
      <c r="D444" t="s">
        <v>4050</v>
      </c>
      <c r="E444" t="s">
        <v>460</v>
      </c>
      <c r="F444">
        <v>19</v>
      </c>
      <c r="G444">
        <v>2.7999999523162842</v>
      </c>
      <c r="H444">
        <v>17.736841201782227</v>
      </c>
      <c r="I444">
        <v>0</v>
      </c>
      <c r="J444">
        <v>0</v>
      </c>
      <c r="K444">
        <v>0</v>
      </c>
      <c r="L444">
        <v>0</v>
      </c>
      <c r="M444">
        <v>0</v>
      </c>
      <c r="N444">
        <v>3</v>
      </c>
      <c r="O444">
        <v>40</v>
      </c>
    </row>
    <row r="445" spans="1:15" x14ac:dyDescent="0.25">
      <c r="A445" t="s">
        <v>60</v>
      </c>
      <c r="B445">
        <v>2016</v>
      </c>
      <c r="C445" t="s">
        <v>4018</v>
      </c>
      <c r="D445" t="s">
        <v>4051</v>
      </c>
      <c r="E445" t="s">
        <v>460</v>
      </c>
      <c r="F445">
        <v>23</v>
      </c>
      <c r="G445">
        <v>8.3999996185302734</v>
      </c>
      <c r="H445">
        <v>28.826086044311523</v>
      </c>
      <c r="I445">
        <v>0</v>
      </c>
      <c r="J445">
        <v>0</v>
      </c>
      <c r="K445">
        <v>0.05</v>
      </c>
      <c r="L445">
        <v>0</v>
      </c>
      <c r="M445">
        <v>0</v>
      </c>
      <c r="N445">
        <v>3</v>
      </c>
      <c r="O445">
        <v>35</v>
      </c>
    </row>
    <row r="446" spans="1:15" x14ac:dyDescent="0.25">
      <c r="A446" t="s">
        <v>60</v>
      </c>
      <c r="B446">
        <v>2016</v>
      </c>
      <c r="C446" t="s">
        <v>4018</v>
      </c>
      <c r="D446" t="s">
        <v>4052</v>
      </c>
      <c r="E446" t="s">
        <v>460</v>
      </c>
      <c r="F446">
        <v>24</v>
      </c>
      <c r="G446">
        <v>1.3999999761581421</v>
      </c>
      <c r="H446">
        <v>11.5</v>
      </c>
      <c r="I446">
        <v>0</v>
      </c>
      <c r="J446">
        <v>0</v>
      </c>
      <c r="K446">
        <v>0</v>
      </c>
      <c r="L446">
        <v>0</v>
      </c>
      <c r="M446">
        <v>0</v>
      </c>
      <c r="N446">
        <v>3</v>
      </c>
      <c r="O446">
        <v>35</v>
      </c>
    </row>
    <row r="447" spans="1:15" x14ac:dyDescent="0.25">
      <c r="A447" t="s">
        <v>60</v>
      </c>
      <c r="B447">
        <v>2016</v>
      </c>
      <c r="C447" t="s">
        <v>4018</v>
      </c>
      <c r="D447" t="s">
        <v>4053</v>
      </c>
      <c r="E447" t="s">
        <v>460</v>
      </c>
      <c r="F447">
        <v>0</v>
      </c>
      <c r="G447">
        <v>0</v>
      </c>
      <c r="I447">
        <v>0</v>
      </c>
      <c r="J447">
        <v>0</v>
      </c>
      <c r="K447">
        <v>0</v>
      </c>
      <c r="L447">
        <v>0</v>
      </c>
      <c r="M447">
        <v>0</v>
      </c>
      <c r="O447">
        <v>40</v>
      </c>
    </row>
    <row r="448" spans="1:15" x14ac:dyDescent="0.25">
      <c r="A448" t="s">
        <v>60</v>
      </c>
      <c r="B448">
        <v>2016</v>
      </c>
      <c r="C448" t="s">
        <v>4018</v>
      </c>
      <c r="D448" t="s">
        <v>4054</v>
      </c>
      <c r="E448" t="s">
        <v>460</v>
      </c>
      <c r="F448">
        <v>0</v>
      </c>
      <c r="G448">
        <v>0</v>
      </c>
      <c r="I448">
        <v>0</v>
      </c>
      <c r="J448">
        <v>0</v>
      </c>
      <c r="K448">
        <v>0</v>
      </c>
      <c r="L448">
        <v>0</v>
      </c>
      <c r="M448">
        <v>0</v>
      </c>
      <c r="O448">
        <v>35</v>
      </c>
    </row>
    <row r="449" spans="1:15" x14ac:dyDescent="0.25">
      <c r="A449" t="s">
        <v>60</v>
      </c>
      <c r="B449">
        <v>2016</v>
      </c>
      <c r="C449" t="s">
        <v>4018</v>
      </c>
      <c r="D449" t="s">
        <v>4055</v>
      </c>
      <c r="E449" t="s">
        <v>460</v>
      </c>
      <c r="F449">
        <v>39</v>
      </c>
      <c r="G449">
        <v>21.399999618530273</v>
      </c>
      <c r="H449">
        <v>29.025640487670898</v>
      </c>
      <c r="I449">
        <v>0</v>
      </c>
      <c r="J449">
        <v>5.1282051282051301E-2</v>
      </c>
      <c r="K449">
        <v>0.1</v>
      </c>
      <c r="L449">
        <v>0</v>
      </c>
      <c r="M449">
        <v>0</v>
      </c>
      <c r="N449">
        <v>3.230769157409668</v>
      </c>
      <c r="O449">
        <v>35</v>
      </c>
    </row>
    <row r="450" spans="1:15" x14ac:dyDescent="0.25">
      <c r="A450" t="s">
        <v>60</v>
      </c>
      <c r="B450">
        <v>2016</v>
      </c>
      <c r="C450" t="s">
        <v>4018</v>
      </c>
      <c r="D450" t="s">
        <v>4056</v>
      </c>
      <c r="E450" t="s">
        <v>460</v>
      </c>
      <c r="F450">
        <v>0</v>
      </c>
      <c r="G450">
        <v>0</v>
      </c>
      <c r="I450">
        <v>0</v>
      </c>
      <c r="J450">
        <v>0</v>
      </c>
      <c r="K450">
        <v>0</v>
      </c>
      <c r="L450">
        <v>0</v>
      </c>
      <c r="M450">
        <v>0</v>
      </c>
      <c r="O450">
        <v>35</v>
      </c>
    </row>
    <row r="451" spans="1:15" x14ac:dyDescent="0.25">
      <c r="A451" t="s">
        <v>60</v>
      </c>
      <c r="B451">
        <v>2016</v>
      </c>
      <c r="C451" t="s">
        <v>4018</v>
      </c>
      <c r="D451" t="s">
        <v>4057</v>
      </c>
      <c r="E451" t="s">
        <v>460</v>
      </c>
      <c r="F451">
        <v>16</v>
      </c>
      <c r="G451">
        <v>0</v>
      </c>
      <c r="H451">
        <v>4.25</v>
      </c>
      <c r="I451">
        <v>0</v>
      </c>
      <c r="J451">
        <v>0</v>
      </c>
      <c r="K451">
        <v>0</v>
      </c>
      <c r="L451">
        <v>0</v>
      </c>
      <c r="M451">
        <v>0</v>
      </c>
      <c r="N451">
        <v>3.615384578704834</v>
      </c>
      <c r="O451">
        <v>40</v>
      </c>
    </row>
    <row r="452" spans="1:15" x14ac:dyDescent="0.25">
      <c r="A452" t="s">
        <v>60</v>
      </c>
      <c r="B452">
        <v>2016</v>
      </c>
      <c r="C452" t="s">
        <v>4019</v>
      </c>
      <c r="D452" t="s">
        <v>4058</v>
      </c>
      <c r="E452" t="s">
        <v>460</v>
      </c>
      <c r="F452">
        <v>24</v>
      </c>
      <c r="G452">
        <v>4.8000001907348633</v>
      </c>
      <c r="H452">
        <v>21.333333969116211</v>
      </c>
      <c r="I452">
        <v>0</v>
      </c>
      <c r="J452">
        <v>0</v>
      </c>
      <c r="K452">
        <v>0.05</v>
      </c>
      <c r="L452">
        <v>0</v>
      </c>
      <c r="M452">
        <v>0</v>
      </c>
      <c r="N452">
        <v>3.3912999629974365</v>
      </c>
      <c r="O452">
        <v>40</v>
      </c>
    </row>
    <row r="453" spans="1:15" x14ac:dyDescent="0.25">
      <c r="A453" t="s">
        <v>61</v>
      </c>
      <c r="B453">
        <v>2016</v>
      </c>
      <c r="C453" t="s">
        <v>4010</v>
      </c>
      <c r="D453" t="s">
        <v>4021</v>
      </c>
      <c r="E453" t="s">
        <v>148</v>
      </c>
      <c r="F453">
        <v>0</v>
      </c>
      <c r="G453">
        <v>0</v>
      </c>
      <c r="I453">
        <v>0</v>
      </c>
      <c r="J453">
        <v>0</v>
      </c>
      <c r="K453">
        <v>0</v>
      </c>
      <c r="L453">
        <v>0</v>
      </c>
      <c r="M453">
        <v>0</v>
      </c>
      <c r="O453">
        <v>70</v>
      </c>
    </row>
    <row r="454" spans="1:15" x14ac:dyDescent="0.25">
      <c r="A454" t="s">
        <v>61</v>
      </c>
      <c r="B454">
        <v>2016</v>
      </c>
      <c r="C454" t="s">
        <v>4010</v>
      </c>
      <c r="D454" t="s">
        <v>4022</v>
      </c>
      <c r="E454" t="s">
        <v>148</v>
      </c>
      <c r="F454">
        <v>17.399999618530273</v>
      </c>
      <c r="G454">
        <v>0</v>
      </c>
      <c r="H454">
        <v>35.896678924560547</v>
      </c>
      <c r="I454">
        <v>0</v>
      </c>
      <c r="J454">
        <v>0</v>
      </c>
      <c r="K454">
        <v>0</v>
      </c>
      <c r="L454">
        <v>0</v>
      </c>
      <c r="M454">
        <v>0</v>
      </c>
      <c r="N454">
        <v>3</v>
      </c>
      <c r="O454">
        <v>70</v>
      </c>
    </row>
    <row r="455" spans="1:15" x14ac:dyDescent="0.25">
      <c r="A455" t="s">
        <v>61</v>
      </c>
      <c r="B455">
        <v>2016</v>
      </c>
      <c r="C455" t="s">
        <v>4010</v>
      </c>
      <c r="D455" t="s">
        <v>4023</v>
      </c>
      <c r="E455" t="s">
        <v>148</v>
      </c>
      <c r="F455">
        <v>160.69999694824219</v>
      </c>
      <c r="G455">
        <v>1.4600000381469727</v>
      </c>
      <c r="H455">
        <v>10.501556396484375</v>
      </c>
      <c r="I455">
        <v>0</v>
      </c>
      <c r="J455">
        <v>0</v>
      </c>
      <c r="K455">
        <v>0</v>
      </c>
      <c r="L455">
        <v>0</v>
      </c>
      <c r="M455">
        <v>0</v>
      </c>
      <c r="N455">
        <v>3.1400001049041748</v>
      </c>
      <c r="O455">
        <v>45</v>
      </c>
    </row>
    <row r="456" spans="1:15" x14ac:dyDescent="0.25">
      <c r="A456" t="s">
        <v>61</v>
      </c>
      <c r="B456">
        <v>2016</v>
      </c>
      <c r="C456" t="s">
        <v>4011</v>
      </c>
      <c r="D456" t="s">
        <v>4024</v>
      </c>
      <c r="E456" t="s">
        <v>148</v>
      </c>
      <c r="F456">
        <v>1.6000000238418579</v>
      </c>
      <c r="G456">
        <v>0</v>
      </c>
      <c r="H456">
        <v>1.0000300407409668</v>
      </c>
      <c r="I456">
        <v>0</v>
      </c>
      <c r="J456">
        <v>0</v>
      </c>
      <c r="K456">
        <v>0</v>
      </c>
      <c r="L456">
        <v>0</v>
      </c>
      <c r="M456">
        <v>0</v>
      </c>
      <c r="N456">
        <v>4</v>
      </c>
      <c r="O456">
        <v>60</v>
      </c>
    </row>
    <row r="457" spans="1:15" x14ac:dyDescent="0.25">
      <c r="A457" t="s">
        <v>61</v>
      </c>
      <c r="B457">
        <v>2016</v>
      </c>
      <c r="C457" t="s">
        <v>4011</v>
      </c>
      <c r="D457" t="s">
        <v>4025</v>
      </c>
      <c r="E457" t="s">
        <v>148</v>
      </c>
      <c r="F457">
        <v>1592.4000244140625</v>
      </c>
      <c r="G457">
        <v>167.19000244140625</v>
      </c>
      <c r="H457">
        <v>34.967983245849609</v>
      </c>
      <c r="I457">
        <v>1E-3</v>
      </c>
      <c r="J457">
        <v>1.7999999999999999E-2</v>
      </c>
      <c r="K457">
        <v>0.09</v>
      </c>
      <c r="L457">
        <v>2E-3</v>
      </c>
      <c r="M457">
        <v>4.0999999999999996</v>
      </c>
      <c r="N457">
        <v>3.2995991706848145</v>
      </c>
      <c r="O457">
        <v>60</v>
      </c>
    </row>
    <row r="458" spans="1:15" x14ac:dyDescent="0.25">
      <c r="A458" t="s">
        <v>61</v>
      </c>
      <c r="B458">
        <v>2016</v>
      </c>
      <c r="C458" t="s">
        <v>4011</v>
      </c>
      <c r="D458" t="s">
        <v>4026</v>
      </c>
      <c r="E458" t="s">
        <v>148</v>
      </c>
      <c r="F458">
        <v>541.29998779296875</v>
      </c>
      <c r="G458">
        <v>12.529999732971191</v>
      </c>
      <c r="H458">
        <v>38.298000335693359</v>
      </c>
      <c r="I458">
        <v>3.0000000000000001E-3</v>
      </c>
      <c r="J458">
        <v>4.7E-2</v>
      </c>
      <c r="K458">
        <v>0</v>
      </c>
      <c r="L458">
        <v>1E-3</v>
      </c>
      <c r="M458">
        <v>0.2</v>
      </c>
      <c r="N458">
        <v>3.1451451778411865</v>
      </c>
      <c r="O458">
        <v>60</v>
      </c>
    </row>
    <row r="459" spans="1:15" x14ac:dyDescent="0.25">
      <c r="A459" t="s">
        <v>61</v>
      </c>
      <c r="B459">
        <v>2016</v>
      </c>
      <c r="C459" t="s">
        <v>4064</v>
      </c>
      <c r="D459" t="s">
        <v>4065</v>
      </c>
      <c r="E459" t="s">
        <v>460</v>
      </c>
      <c r="F459">
        <v>17664</v>
      </c>
      <c r="G459">
        <v>3907</v>
      </c>
      <c r="H459">
        <v>39.03387451171875</v>
      </c>
      <c r="I459">
        <v>2E-3</v>
      </c>
      <c r="J459">
        <v>6.0000000000000001E-3</v>
      </c>
      <c r="K459">
        <v>0.01</v>
      </c>
      <c r="L459">
        <v>0.127</v>
      </c>
      <c r="M459">
        <v>424</v>
      </c>
      <c r="N459">
        <v>3.3447880744934082</v>
      </c>
      <c r="O459">
        <v>60</v>
      </c>
    </row>
    <row r="460" spans="1:15" x14ac:dyDescent="0.25">
      <c r="A460" t="s">
        <v>61</v>
      </c>
      <c r="B460">
        <v>2016</v>
      </c>
      <c r="C460" t="s">
        <v>4064</v>
      </c>
      <c r="D460" t="s">
        <v>4066</v>
      </c>
      <c r="E460" t="s">
        <v>460</v>
      </c>
      <c r="F460">
        <v>2186</v>
      </c>
      <c r="G460">
        <v>659.20001220703125</v>
      </c>
      <c r="H460">
        <v>53.418277740478516</v>
      </c>
      <c r="I460">
        <v>4.0000000000000001E-3</v>
      </c>
      <c r="J460">
        <v>3.5999999999999997E-2</v>
      </c>
      <c r="K460">
        <v>0.08</v>
      </c>
      <c r="L460">
        <v>4.3999999999999997E-2</v>
      </c>
      <c r="M460">
        <v>63</v>
      </c>
      <c r="N460">
        <v>3.0774059295654297</v>
      </c>
      <c r="O460">
        <v>60</v>
      </c>
    </row>
    <row r="461" spans="1:15" x14ac:dyDescent="0.25">
      <c r="A461" t="s">
        <v>61</v>
      </c>
      <c r="B461">
        <v>2016</v>
      </c>
      <c r="C461" t="s">
        <v>4064</v>
      </c>
      <c r="D461" t="s">
        <v>4005</v>
      </c>
      <c r="E461" t="s">
        <v>460</v>
      </c>
      <c r="F461">
        <v>10650</v>
      </c>
      <c r="G461">
        <v>3014.800048828125</v>
      </c>
      <c r="H461">
        <v>35.283248901367188</v>
      </c>
      <c r="I461">
        <v>2E-3</v>
      </c>
      <c r="J461">
        <v>2.7E-2</v>
      </c>
      <c r="K461">
        <v>0.08</v>
      </c>
      <c r="L461">
        <v>8.8999999999999996E-2</v>
      </c>
      <c r="M461">
        <v>214</v>
      </c>
      <c r="N461">
        <v>3.2151482105255127</v>
      </c>
      <c r="O461">
        <v>45</v>
      </c>
    </row>
    <row r="462" spans="1:15" x14ac:dyDescent="0.25">
      <c r="A462" t="s">
        <v>61</v>
      </c>
      <c r="B462">
        <v>2016</v>
      </c>
      <c r="C462" t="s">
        <v>4012</v>
      </c>
      <c r="D462" t="s">
        <v>4027</v>
      </c>
      <c r="E462" t="s">
        <v>460</v>
      </c>
      <c r="F462">
        <v>0</v>
      </c>
      <c r="I462">
        <v>0</v>
      </c>
      <c r="J462">
        <v>0</v>
      </c>
      <c r="K462">
        <v>0</v>
      </c>
      <c r="L462">
        <v>0</v>
      </c>
      <c r="M462">
        <v>0</v>
      </c>
    </row>
    <row r="463" spans="1:15" x14ac:dyDescent="0.25">
      <c r="A463" t="s">
        <v>61</v>
      </c>
      <c r="B463">
        <v>2016</v>
      </c>
      <c r="C463" t="s">
        <v>389</v>
      </c>
      <c r="D463" t="s">
        <v>4028</v>
      </c>
      <c r="E463" t="s">
        <v>460</v>
      </c>
      <c r="F463">
        <v>24</v>
      </c>
      <c r="G463">
        <v>1.2000000476837158</v>
      </c>
      <c r="H463">
        <v>22.208333969116211</v>
      </c>
      <c r="I463">
        <v>0</v>
      </c>
      <c r="J463">
        <v>0</v>
      </c>
      <c r="K463">
        <v>0</v>
      </c>
      <c r="L463">
        <v>0</v>
      </c>
      <c r="M463">
        <v>0</v>
      </c>
      <c r="N463">
        <v>3.119999885559082</v>
      </c>
      <c r="O463">
        <v>45</v>
      </c>
    </row>
    <row r="464" spans="1:15" x14ac:dyDescent="0.25">
      <c r="A464" t="s">
        <v>61</v>
      </c>
      <c r="B464">
        <v>2016</v>
      </c>
      <c r="C464" t="s">
        <v>389</v>
      </c>
      <c r="D464" t="s">
        <v>4029</v>
      </c>
      <c r="E464" t="s">
        <v>460</v>
      </c>
      <c r="F464">
        <v>98</v>
      </c>
      <c r="G464">
        <v>0</v>
      </c>
      <c r="H464">
        <v>8.7346935272216797</v>
      </c>
      <c r="I464">
        <v>0</v>
      </c>
      <c r="J464">
        <v>0</v>
      </c>
      <c r="K464">
        <v>0</v>
      </c>
      <c r="L464">
        <v>0</v>
      </c>
      <c r="M464">
        <v>0</v>
      </c>
      <c r="N464">
        <v>3.4200000762939453</v>
      </c>
      <c r="O464">
        <v>40</v>
      </c>
    </row>
    <row r="465" spans="1:15" x14ac:dyDescent="0.25">
      <c r="A465" t="s">
        <v>61</v>
      </c>
      <c r="B465">
        <v>2016</v>
      </c>
      <c r="C465" t="s">
        <v>389</v>
      </c>
      <c r="D465" t="s">
        <v>4030</v>
      </c>
      <c r="E465" t="s">
        <v>460</v>
      </c>
      <c r="F465">
        <v>555</v>
      </c>
      <c r="G465">
        <v>14.5</v>
      </c>
      <c r="H465">
        <v>9.8144140243530273</v>
      </c>
      <c r="I465">
        <v>0</v>
      </c>
      <c r="J465">
        <v>0</v>
      </c>
      <c r="K465">
        <v>0</v>
      </c>
      <c r="L465">
        <v>0</v>
      </c>
      <c r="M465">
        <v>0</v>
      </c>
      <c r="N465">
        <v>3.25</v>
      </c>
      <c r="O465">
        <v>40</v>
      </c>
    </row>
    <row r="466" spans="1:15" x14ac:dyDescent="0.25">
      <c r="A466" t="s">
        <v>61</v>
      </c>
      <c r="B466">
        <v>2016</v>
      </c>
      <c r="C466" t="s">
        <v>389</v>
      </c>
      <c r="D466" t="s">
        <v>4031</v>
      </c>
      <c r="E466" t="s">
        <v>460</v>
      </c>
      <c r="F466">
        <v>54</v>
      </c>
      <c r="G466">
        <v>2.4000000953674316</v>
      </c>
      <c r="H466">
        <v>17.666666030883789</v>
      </c>
      <c r="I466">
        <v>0</v>
      </c>
      <c r="J466">
        <v>0</v>
      </c>
      <c r="K466">
        <v>0</v>
      </c>
      <c r="L466">
        <v>0</v>
      </c>
      <c r="M466">
        <v>0</v>
      </c>
      <c r="N466">
        <v>3</v>
      </c>
      <c r="O466">
        <v>35</v>
      </c>
    </row>
    <row r="467" spans="1:15" x14ac:dyDescent="0.25">
      <c r="A467" t="s">
        <v>61</v>
      </c>
      <c r="B467">
        <v>2016</v>
      </c>
      <c r="C467" t="s">
        <v>389</v>
      </c>
      <c r="D467" t="s">
        <v>4032</v>
      </c>
      <c r="E467" t="s">
        <v>460</v>
      </c>
      <c r="F467">
        <v>2289</v>
      </c>
      <c r="G467">
        <v>96.199996948242187</v>
      </c>
      <c r="H467">
        <v>12.11358642578125</v>
      </c>
      <c r="I467">
        <v>0</v>
      </c>
      <c r="J467">
        <v>0</v>
      </c>
      <c r="K467">
        <v>0</v>
      </c>
      <c r="L467">
        <v>0</v>
      </c>
      <c r="M467">
        <v>0</v>
      </c>
      <c r="N467">
        <v>3.2300000190734863</v>
      </c>
      <c r="O467">
        <v>35</v>
      </c>
    </row>
    <row r="468" spans="1:15" x14ac:dyDescent="0.25">
      <c r="A468" t="s">
        <v>61</v>
      </c>
      <c r="B468">
        <v>2016</v>
      </c>
      <c r="C468" t="s">
        <v>4013</v>
      </c>
      <c r="D468" t="s">
        <v>4033</v>
      </c>
      <c r="E468" t="s">
        <v>460</v>
      </c>
      <c r="F468">
        <v>419</v>
      </c>
      <c r="G468">
        <v>10.399999618530273</v>
      </c>
      <c r="H468">
        <v>15.505966186523438</v>
      </c>
      <c r="I468">
        <v>0</v>
      </c>
      <c r="J468">
        <v>0</v>
      </c>
      <c r="K468">
        <v>7.0000000000000007E-2</v>
      </c>
      <c r="L468">
        <v>0</v>
      </c>
      <c r="M468">
        <v>0</v>
      </c>
      <c r="N468">
        <v>3.0899999141693115</v>
      </c>
      <c r="O468">
        <v>45</v>
      </c>
    </row>
    <row r="469" spans="1:15" x14ac:dyDescent="0.25">
      <c r="A469" t="s">
        <v>61</v>
      </c>
      <c r="B469">
        <v>2016</v>
      </c>
      <c r="C469" t="s">
        <v>4013</v>
      </c>
      <c r="D469" t="s">
        <v>4034</v>
      </c>
      <c r="E469" t="s">
        <v>460</v>
      </c>
      <c r="F469">
        <v>3419</v>
      </c>
      <c r="G469">
        <v>747.4000244140625</v>
      </c>
      <c r="H469">
        <v>27.616846084594727</v>
      </c>
      <c r="I469">
        <v>0</v>
      </c>
      <c r="J469">
        <v>8.0000000000000002E-3</v>
      </c>
      <c r="K469">
        <v>7.0000000000000007E-2</v>
      </c>
      <c r="L469">
        <v>0</v>
      </c>
      <c r="M469">
        <v>0</v>
      </c>
      <c r="N469">
        <v>3.0580000877380371</v>
      </c>
      <c r="O469">
        <v>45</v>
      </c>
    </row>
    <row r="470" spans="1:15" x14ac:dyDescent="0.25">
      <c r="A470" t="s">
        <v>61</v>
      </c>
      <c r="B470">
        <v>2016</v>
      </c>
      <c r="C470" t="s">
        <v>4013</v>
      </c>
      <c r="D470" t="s">
        <v>4035</v>
      </c>
      <c r="E470" t="s">
        <v>460</v>
      </c>
      <c r="F470">
        <v>30</v>
      </c>
      <c r="G470">
        <v>1.3999999761581421</v>
      </c>
      <c r="H470">
        <v>13</v>
      </c>
      <c r="I470">
        <v>0</v>
      </c>
      <c r="J470">
        <v>0</v>
      </c>
      <c r="K470">
        <v>0.03</v>
      </c>
      <c r="L470">
        <v>0</v>
      </c>
      <c r="M470">
        <v>0</v>
      </c>
      <c r="N470">
        <v>3.0699999332427979</v>
      </c>
      <c r="O470">
        <v>45</v>
      </c>
    </row>
    <row r="471" spans="1:15" x14ac:dyDescent="0.25">
      <c r="A471" t="s">
        <v>61</v>
      </c>
      <c r="B471">
        <v>2016</v>
      </c>
      <c r="C471" t="s">
        <v>4014</v>
      </c>
      <c r="D471" t="s">
        <v>4036</v>
      </c>
      <c r="E471" t="s">
        <v>148</v>
      </c>
      <c r="F471">
        <v>292.29998779296875</v>
      </c>
      <c r="G471">
        <v>0</v>
      </c>
      <c r="H471">
        <v>17.065212249755859</v>
      </c>
      <c r="I471">
        <v>0</v>
      </c>
      <c r="J471">
        <v>0</v>
      </c>
      <c r="K471">
        <v>0</v>
      </c>
      <c r="L471">
        <v>0</v>
      </c>
      <c r="M471">
        <v>4</v>
      </c>
      <c r="N471">
        <v>3.130000114440918</v>
      </c>
      <c r="O471">
        <v>70</v>
      </c>
    </row>
    <row r="472" spans="1:15" x14ac:dyDescent="0.25">
      <c r="A472" t="s">
        <v>61</v>
      </c>
      <c r="B472">
        <v>2016</v>
      </c>
      <c r="C472" t="s">
        <v>4015</v>
      </c>
      <c r="D472" t="s">
        <v>4037</v>
      </c>
      <c r="E472" t="s">
        <v>148</v>
      </c>
      <c r="F472">
        <v>422.70001220703125</v>
      </c>
      <c r="G472">
        <v>22.659999847412109</v>
      </c>
      <c r="H472">
        <v>43.7044677734375</v>
      </c>
      <c r="I472">
        <v>2E-3</v>
      </c>
      <c r="J472">
        <v>1.9E-2</v>
      </c>
      <c r="K472">
        <v>0.03</v>
      </c>
      <c r="L472">
        <v>3.0000000000000001E-3</v>
      </c>
      <c r="M472">
        <v>276.39999999999998</v>
      </c>
      <c r="N472">
        <v>3.3711133003234863</v>
      </c>
      <c r="O472">
        <v>60</v>
      </c>
    </row>
    <row r="473" spans="1:15" x14ac:dyDescent="0.25">
      <c r="A473" t="s">
        <v>61</v>
      </c>
      <c r="B473">
        <v>2016</v>
      </c>
      <c r="C473" t="s">
        <v>4016</v>
      </c>
      <c r="D473" t="s">
        <v>4038</v>
      </c>
      <c r="E473" t="s">
        <v>148</v>
      </c>
      <c r="F473">
        <v>0</v>
      </c>
      <c r="G473">
        <v>0</v>
      </c>
      <c r="I473">
        <v>0</v>
      </c>
      <c r="J473">
        <v>0</v>
      </c>
      <c r="K473">
        <v>0</v>
      </c>
      <c r="L473">
        <v>0</v>
      </c>
      <c r="M473">
        <v>0</v>
      </c>
      <c r="O473">
        <v>70</v>
      </c>
    </row>
    <row r="474" spans="1:15" x14ac:dyDescent="0.25">
      <c r="A474" t="s">
        <v>61</v>
      </c>
      <c r="B474">
        <v>2016</v>
      </c>
      <c r="C474" t="s">
        <v>4016</v>
      </c>
      <c r="D474" t="s">
        <v>4039</v>
      </c>
      <c r="E474" t="s">
        <v>148</v>
      </c>
      <c r="F474">
        <v>0</v>
      </c>
      <c r="G474">
        <v>0</v>
      </c>
      <c r="I474">
        <v>0</v>
      </c>
      <c r="J474">
        <v>0</v>
      </c>
      <c r="K474">
        <v>0</v>
      </c>
      <c r="L474">
        <v>0</v>
      </c>
      <c r="M474">
        <v>0</v>
      </c>
      <c r="O474">
        <v>70</v>
      </c>
    </row>
    <row r="475" spans="1:15" x14ac:dyDescent="0.25">
      <c r="A475" t="s">
        <v>61</v>
      </c>
      <c r="B475">
        <v>2016</v>
      </c>
      <c r="C475" t="s">
        <v>4016</v>
      </c>
      <c r="D475" t="s">
        <v>4040</v>
      </c>
      <c r="E475" t="s">
        <v>148</v>
      </c>
      <c r="F475">
        <v>0</v>
      </c>
      <c r="G475">
        <v>0</v>
      </c>
      <c r="I475">
        <v>0</v>
      </c>
      <c r="J475">
        <v>0</v>
      </c>
      <c r="K475">
        <v>0</v>
      </c>
      <c r="L475">
        <v>0</v>
      </c>
      <c r="M475">
        <v>0</v>
      </c>
      <c r="O475">
        <v>70</v>
      </c>
    </row>
    <row r="476" spans="1:15" x14ac:dyDescent="0.25">
      <c r="A476" t="s">
        <v>61</v>
      </c>
      <c r="B476">
        <v>2016</v>
      </c>
      <c r="C476" t="s">
        <v>4016</v>
      </c>
      <c r="D476" t="s">
        <v>4041</v>
      </c>
      <c r="E476" t="s">
        <v>148</v>
      </c>
      <c r="F476">
        <v>0</v>
      </c>
      <c r="G476">
        <v>0</v>
      </c>
      <c r="I476">
        <v>0</v>
      </c>
      <c r="J476">
        <v>0</v>
      </c>
      <c r="K476">
        <v>0</v>
      </c>
      <c r="L476">
        <v>0</v>
      </c>
      <c r="M476">
        <v>0</v>
      </c>
      <c r="O476">
        <v>45</v>
      </c>
    </row>
    <row r="477" spans="1:15" x14ac:dyDescent="0.25">
      <c r="A477" t="s">
        <v>61</v>
      </c>
      <c r="B477">
        <v>2016</v>
      </c>
      <c r="C477" t="s">
        <v>4016</v>
      </c>
      <c r="D477" t="s">
        <v>4042</v>
      </c>
      <c r="E477" t="s">
        <v>148</v>
      </c>
      <c r="F477">
        <v>0</v>
      </c>
      <c r="G477">
        <v>0</v>
      </c>
      <c r="I477">
        <v>0</v>
      </c>
      <c r="J477">
        <v>0</v>
      </c>
      <c r="K477">
        <v>0</v>
      </c>
      <c r="L477">
        <v>0</v>
      </c>
      <c r="M477">
        <v>0</v>
      </c>
      <c r="O477">
        <v>70</v>
      </c>
    </row>
    <row r="478" spans="1:15" x14ac:dyDescent="0.25">
      <c r="A478" t="s">
        <v>61</v>
      </c>
      <c r="B478">
        <v>2016</v>
      </c>
      <c r="C478" t="s">
        <v>4016</v>
      </c>
      <c r="D478" t="s">
        <v>4043</v>
      </c>
      <c r="E478" t="s">
        <v>148</v>
      </c>
      <c r="F478">
        <v>0</v>
      </c>
      <c r="G478">
        <v>0</v>
      </c>
      <c r="I478">
        <v>0</v>
      </c>
      <c r="J478">
        <v>0</v>
      </c>
      <c r="K478">
        <v>0</v>
      </c>
      <c r="L478">
        <v>0</v>
      </c>
      <c r="M478">
        <v>0</v>
      </c>
      <c r="O478">
        <v>70</v>
      </c>
    </row>
    <row r="479" spans="1:15" x14ac:dyDescent="0.25">
      <c r="A479" t="s">
        <v>61</v>
      </c>
      <c r="B479">
        <v>2016</v>
      </c>
      <c r="C479" t="s">
        <v>4016</v>
      </c>
      <c r="D479" t="s">
        <v>4044</v>
      </c>
      <c r="E479" t="s">
        <v>148</v>
      </c>
      <c r="F479">
        <v>0</v>
      </c>
      <c r="G479">
        <v>0</v>
      </c>
      <c r="I479">
        <v>0</v>
      </c>
      <c r="J479">
        <v>0</v>
      </c>
      <c r="K479">
        <v>0</v>
      </c>
      <c r="L479">
        <v>0</v>
      </c>
      <c r="M479">
        <v>0</v>
      </c>
      <c r="N479">
        <v>3</v>
      </c>
      <c r="O479">
        <v>70</v>
      </c>
    </row>
    <row r="480" spans="1:15" x14ac:dyDescent="0.25">
      <c r="A480" t="s">
        <v>61</v>
      </c>
      <c r="B480">
        <v>2016</v>
      </c>
      <c r="C480" t="s">
        <v>4016</v>
      </c>
      <c r="D480" t="s">
        <v>4045</v>
      </c>
      <c r="E480" t="s">
        <v>148</v>
      </c>
      <c r="F480">
        <v>19.913400650024414</v>
      </c>
      <c r="G480">
        <v>3.4000000450760126E-3</v>
      </c>
      <c r="H480">
        <v>8.1327581405639648</v>
      </c>
      <c r="I480">
        <v>0</v>
      </c>
      <c r="J480">
        <v>0</v>
      </c>
      <c r="K480">
        <v>0</v>
      </c>
      <c r="L480">
        <v>0</v>
      </c>
      <c r="M480">
        <v>0</v>
      </c>
      <c r="N480">
        <v>3.0780000686645508</v>
      </c>
      <c r="O480">
        <v>45</v>
      </c>
    </row>
    <row r="481" spans="1:15" x14ac:dyDescent="0.25">
      <c r="A481" t="s">
        <v>61</v>
      </c>
      <c r="B481">
        <v>2016</v>
      </c>
      <c r="C481" t="s">
        <v>4016</v>
      </c>
      <c r="D481" t="s">
        <v>4046</v>
      </c>
      <c r="E481" t="s">
        <v>148</v>
      </c>
      <c r="F481">
        <v>0</v>
      </c>
      <c r="G481">
        <v>0</v>
      </c>
      <c r="I481">
        <v>0</v>
      </c>
      <c r="J481">
        <v>0</v>
      </c>
      <c r="K481">
        <v>0</v>
      </c>
      <c r="L481">
        <v>0</v>
      </c>
      <c r="M481">
        <v>0</v>
      </c>
      <c r="O481">
        <v>70</v>
      </c>
    </row>
    <row r="482" spans="1:15" x14ac:dyDescent="0.25">
      <c r="A482" t="s">
        <v>61</v>
      </c>
      <c r="B482">
        <v>2016</v>
      </c>
      <c r="C482" t="s">
        <v>4017</v>
      </c>
      <c r="D482" t="s">
        <v>4047</v>
      </c>
      <c r="E482" t="s">
        <v>148</v>
      </c>
      <c r="F482">
        <v>0</v>
      </c>
      <c r="G482">
        <v>0</v>
      </c>
      <c r="I482">
        <v>0</v>
      </c>
      <c r="J482">
        <v>0</v>
      </c>
      <c r="K482">
        <v>0</v>
      </c>
      <c r="L482">
        <v>0</v>
      </c>
      <c r="M482">
        <v>0</v>
      </c>
      <c r="O482">
        <v>60</v>
      </c>
    </row>
    <row r="483" spans="1:15" x14ac:dyDescent="0.25">
      <c r="A483" t="s">
        <v>61</v>
      </c>
      <c r="B483">
        <v>2016</v>
      </c>
      <c r="C483" t="s">
        <v>4017</v>
      </c>
      <c r="D483" t="s">
        <v>4048</v>
      </c>
      <c r="E483" t="s">
        <v>148</v>
      </c>
      <c r="F483">
        <v>278.39999389648437</v>
      </c>
      <c r="G483">
        <v>34.150001525878906</v>
      </c>
      <c r="H483">
        <v>37.522201538085938</v>
      </c>
      <c r="I483">
        <v>1.0999999999999999E-2</v>
      </c>
      <c r="J483">
        <v>3.0000000000000001E-3</v>
      </c>
      <c r="K483">
        <v>0</v>
      </c>
      <c r="L483">
        <v>0</v>
      </c>
      <c r="M483">
        <v>0.3</v>
      </c>
      <c r="N483">
        <v>3.5439999103546143</v>
      </c>
      <c r="O483">
        <v>60</v>
      </c>
    </row>
    <row r="484" spans="1:15" x14ac:dyDescent="0.25">
      <c r="A484" t="s">
        <v>61</v>
      </c>
      <c r="B484">
        <v>2016</v>
      </c>
      <c r="C484" t="s">
        <v>4018</v>
      </c>
      <c r="D484" t="s">
        <v>4049</v>
      </c>
      <c r="E484" t="s">
        <v>460</v>
      </c>
      <c r="F484">
        <v>56</v>
      </c>
      <c r="G484">
        <v>0</v>
      </c>
      <c r="H484">
        <v>4.1607141494750977</v>
      </c>
      <c r="I484">
        <v>0</v>
      </c>
      <c r="J484">
        <v>0</v>
      </c>
      <c r="K484">
        <v>0</v>
      </c>
      <c r="L484">
        <v>0</v>
      </c>
      <c r="M484">
        <v>0</v>
      </c>
      <c r="N484">
        <v>3.6510000228881836</v>
      </c>
      <c r="O484">
        <v>45</v>
      </c>
    </row>
    <row r="485" spans="1:15" x14ac:dyDescent="0.25">
      <c r="A485" t="s">
        <v>61</v>
      </c>
      <c r="B485">
        <v>2016</v>
      </c>
      <c r="C485" t="s">
        <v>4018</v>
      </c>
      <c r="D485" t="s">
        <v>4050</v>
      </c>
      <c r="E485" t="s">
        <v>460</v>
      </c>
      <c r="F485">
        <v>27</v>
      </c>
      <c r="G485">
        <v>0</v>
      </c>
      <c r="H485">
        <v>9.7777776718139648</v>
      </c>
      <c r="I485">
        <v>0</v>
      </c>
      <c r="J485">
        <v>0</v>
      </c>
      <c r="K485">
        <v>0</v>
      </c>
      <c r="L485">
        <v>0</v>
      </c>
      <c r="M485">
        <v>0</v>
      </c>
      <c r="N485">
        <v>3.4200000762939453</v>
      </c>
      <c r="O485">
        <v>40</v>
      </c>
    </row>
    <row r="486" spans="1:15" x14ac:dyDescent="0.25">
      <c r="A486" t="s">
        <v>61</v>
      </c>
      <c r="B486">
        <v>2016</v>
      </c>
      <c r="C486" t="s">
        <v>4018</v>
      </c>
      <c r="D486" t="s">
        <v>4051</v>
      </c>
      <c r="E486" t="s">
        <v>460</v>
      </c>
      <c r="F486">
        <v>96</v>
      </c>
      <c r="G486">
        <v>0</v>
      </c>
      <c r="H486">
        <v>10.65625</v>
      </c>
      <c r="I486">
        <v>0</v>
      </c>
      <c r="J486">
        <v>0</v>
      </c>
      <c r="K486">
        <v>0</v>
      </c>
      <c r="L486">
        <v>0</v>
      </c>
      <c r="M486">
        <v>0</v>
      </c>
      <c r="N486">
        <v>3.2799999713897705</v>
      </c>
      <c r="O486">
        <v>35</v>
      </c>
    </row>
    <row r="487" spans="1:15" x14ac:dyDescent="0.25">
      <c r="A487" t="s">
        <v>61</v>
      </c>
      <c r="B487">
        <v>2016</v>
      </c>
      <c r="C487" t="s">
        <v>4018</v>
      </c>
      <c r="D487" t="s">
        <v>4052</v>
      </c>
      <c r="E487" t="s">
        <v>460</v>
      </c>
      <c r="F487">
        <v>0</v>
      </c>
      <c r="G487">
        <v>0</v>
      </c>
      <c r="I487">
        <v>0</v>
      </c>
      <c r="J487">
        <v>0</v>
      </c>
      <c r="K487">
        <v>0</v>
      </c>
      <c r="L487">
        <v>0</v>
      </c>
      <c r="M487">
        <v>0</v>
      </c>
      <c r="N487">
        <v>3.690000057220459</v>
      </c>
      <c r="O487">
        <v>35</v>
      </c>
    </row>
    <row r="488" spans="1:15" x14ac:dyDescent="0.25">
      <c r="A488" t="s">
        <v>61</v>
      </c>
      <c r="B488">
        <v>2016</v>
      </c>
      <c r="C488" t="s">
        <v>4018</v>
      </c>
      <c r="D488" t="s">
        <v>4053</v>
      </c>
      <c r="E488" t="s">
        <v>460</v>
      </c>
      <c r="F488">
        <v>1</v>
      </c>
      <c r="G488">
        <v>0</v>
      </c>
      <c r="H488">
        <v>5</v>
      </c>
      <c r="I488">
        <v>0</v>
      </c>
      <c r="J488">
        <v>0</v>
      </c>
      <c r="K488">
        <v>0</v>
      </c>
      <c r="L488">
        <v>0</v>
      </c>
      <c r="M488">
        <v>0</v>
      </c>
      <c r="N488">
        <v>3</v>
      </c>
      <c r="O488">
        <v>40</v>
      </c>
    </row>
    <row r="489" spans="1:15" x14ac:dyDescent="0.25">
      <c r="A489" t="s">
        <v>61</v>
      </c>
      <c r="B489">
        <v>2016</v>
      </c>
      <c r="C489" t="s">
        <v>4018</v>
      </c>
      <c r="D489" t="s">
        <v>4054</v>
      </c>
      <c r="E489" t="s">
        <v>460</v>
      </c>
      <c r="F489">
        <v>0</v>
      </c>
      <c r="G489">
        <v>0</v>
      </c>
      <c r="I489">
        <v>0</v>
      </c>
      <c r="J489">
        <v>0</v>
      </c>
      <c r="K489">
        <v>0</v>
      </c>
      <c r="L489">
        <v>0</v>
      </c>
      <c r="M489">
        <v>0</v>
      </c>
      <c r="O489">
        <v>35</v>
      </c>
    </row>
    <row r="490" spans="1:15" x14ac:dyDescent="0.25">
      <c r="A490" t="s">
        <v>61</v>
      </c>
      <c r="B490">
        <v>2016</v>
      </c>
      <c r="C490" t="s">
        <v>4018</v>
      </c>
      <c r="D490" t="s">
        <v>4055</v>
      </c>
      <c r="E490" t="s">
        <v>460</v>
      </c>
      <c r="F490">
        <v>95</v>
      </c>
      <c r="G490">
        <v>5.5999999046325684</v>
      </c>
      <c r="H490">
        <v>16.526315689086914</v>
      </c>
      <c r="I490">
        <v>0</v>
      </c>
      <c r="J490">
        <v>0</v>
      </c>
      <c r="K490">
        <v>0</v>
      </c>
      <c r="L490">
        <v>0</v>
      </c>
      <c r="M490">
        <v>0</v>
      </c>
      <c r="N490">
        <v>3.1500000953674316</v>
      </c>
      <c r="O490">
        <v>35</v>
      </c>
    </row>
    <row r="491" spans="1:15" x14ac:dyDescent="0.25">
      <c r="A491" t="s">
        <v>61</v>
      </c>
      <c r="B491">
        <v>2016</v>
      </c>
      <c r="C491" t="s">
        <v>4018</v>
      </c>
      <c r="D491" t="s">
        <v>4056</v>
      </c>
      <c r="E491" t="s">
        <v>460</v>
      </c>
      <c r="F491">
        <v>0</v>
      </c>
      <c r="G491">
        <v>0</v>
      </c>
      <c r="I491">
        <v>0</v>
      </c>
      <c r="J491">
        <v>0</v>
      </c>
      <c r="K491">
        <v>0</v>
      </c>
      <c r="L491">
        <v>0</v>
      </c>
      <c r="M491">
        <v>0</v>
      </c>
      <c r="O491">
        <v>35</v>
      </c>
    </row>
    <row r="492" spans="1:15" x14ac:dyDescent="0.25">
      <c r="A492" t="s">
        <v>61</v>
      </c>
      <c r="B492">
        <v>2016</v>
      </c>
      <c r="C492" t="s">
        <v>4018</v>
      </c>
      <c r="D492" t="s">
        <v>4057</v>
      </c>
      <c r="E492" t="s">
        <v>460</v>
      </c>
      <c r="F492">
        <v>0</v>
      </c>
      <c r="G492">
        <v>0</v>
      </c>
      <c r="I492">
        <v>0</v>
      </c>
      <c r="J492">
        <v>0</v>
      </c>
      <c r="K492">
        <v>0</v>
      </c>
      <c r="L492">
        <v>0</v>
      </c>
      <c r="M492">
        <v>0</v>
      </c>
      <c r="O492">
        <v>40</v>
      </c>
    </row>
    <row r="493" spans="1:15" x14ac:dyDescent="0.25">
      <c r="A493" t="s">
        <v>61</v>
      </c>
      <c r="B493">
        <v>2016</v>
      </c>
      <c r="C493" t="s">
        <v>4019</v>
      </c>
      <c r="D493" t="s">
        <v>4058</v>
      </c>
      <c r="E493" t="s">
        <v>460</v>
      </c>
      <c r="F493">
        <v>31</v>
      </c>
      <c r="G493">
        <v>5.4000000953674316</v>
      </c>
      <c r="H493">
        <v>19.741935729980469</v>
      </c>
      <c r="I493">
        <v>0</v>
      </c>
      <c r="J493">
        <v>0</v>
      </c>
      <c r="K493">
        <v>0</v>
      </c>
      <c r="L493">
        <v>0</v>
      </c>
      <c r="M493">
        <v>0</v>
      </c>
      <c r="N493">
        <v>3.130000114440918</v>
      </c>
      <c r="O493">
        <v>40</v>
      </c>
    </row>
    <row r="494" spans="1:15" x14ac:dyDescent="0.25">
      <c r="A494" t="s">
        <v>62</v>
      </c>
      <c r="B494">
        <v>2016</v>
      </c>
      <c r="C494" t="s">
        <v>4010</v>
      </c>
      <c r="D494" t="s">
        <v>4021</v>
      </c>
      <c r="E494" t="s">
        <v>148</v>
      </c>
      <c r="F494">
        <v>0</v>
      </c>
      <c r="G494">
        <v>0</v>
      </c>
      <c r="I494">
        <v>0</v>
      </c>
      <c r="J494">
        <v>0</v>
      </c>
      <c r="K494">
        <v>0</v>
      </c>
      <c r="L494">
        <v>0</v>
      </c>
      <c r="M494">
        <v>0</v>
      </c>
      <c r="O494">
        <v>70</v>
      </c>
    </row>
    <row r="495" spans="1:15" x14ac:dyDescent="0.25">
      <c r="A495" t="s">
        <v>62</v>
      </c>
      <c r="B495">
        <v>2016</v>
      </c>
      <c r="C495" t="s">
        <v>4010</v>
      </c>
      <c r="D495" t="s">
        <v>4022</v>
      </c>
      <c r="E495" t="s">
        <v>148</v>
      </c>
      <c r="F495">
        <v>51.193500518798828</v>
      </c>
      <c r="G495">
        <v>0.53369998931884766</v>
      </c>
      <c r="H495">
        <v>26.692605972290039</v>
      </c>
      <c r="I495">
        <v>0</v>
      </c>
      <c r="J495">
        <v>0</v>
      </c>
      <c r="K495">
        <v>7.0000000000000007E-2</v>
      </c>
      <c r="L495">
        <v>0</v>
      </c>
      <c r="M495">
        <v>0</v>
      </c>
      <c r="N495">
        <v>3.4000000953674316</v>
      </c>
      <c r="O495">
        <v>70</v>
      </c>
    </row>
    <row r="496" spans="1:15" x14ac:dyDescent="0.25">
      <c r="A496" t="s">
        <v>62</v>
      </c>
      <c r="B496">
        <v>2016</v>
      </c>
      <c r="C496" t="s">
        <v>4010</v>
      </c>
      <c r="D496" t="s">
        <v>4023</v>
      </c>
      <c r="E496" t="s">
        <v>148</v>
      </c>
      <c r="F496">
        <v>23.130899429321289</v>
      </c>
      <c r="G496">
        <v>0.85140001773834229</v>
      </c>
      <c r="H496">
        <v>29.212413787841797</v>
      </c>
      <c r="I496">
        <v>0</v>
      </c>
      <c r="J496">
        <v>0</v>
      </c>
      <c r="K496">
        <v>0</v>
      </c>
      <c r="L496">
        <v>0</v>
      </c>
      <c r="M496">
        <v>0</v>
      </c>
      <c r="N496">
        <v>3.0999999046325684</v>
      </c>
      <c r="O496">
        <v>45</v>
      </c>
    </row>
    <row r="497" spans="1:15" x14ac:dyDescent="0.25">
      <c r="A497" t="s">
        <v>62</v>
      </c>
      <c r="B497">
        <v>2016</v>
      </c>
      <c r="C497" t="s">
        <v>4011</v>
      </c>
      <c r="D497" t="s">
        <v>4024</v>
      </c>
      <c r="E497" t="s">
        <v>148</v>
      </c>
      <c r="F497">
        <v>0</v>
      </c>
      <c r="G497">
        <v>0</v>
      </c>
      <c r="I497">
        <v>0</v>
      </c>
      <c r="J497">
        <v>0</v>
      </c>
      <c r="K497">
        <v>0</v>
      </c>
      <c r="L497">
        <v>0</v>
      </c>
      <c r="M497">
        <v>0</v>
      </c>
      <c r="O497">
        <v>60</v>
      </c>
    </row>
    <row r="498" spans="1:15" x14ac:dyDescent="0.25">
      <c r="A498" t="s">
        <v>62</v>
      </c>
      <c r="B498">
        <v>2016</v>
      </c>
      <c r="C498" t="s">
        <v>4011</v>
      </c>
      <c r="D498" t="s">
        <v>4025</v>
      </c>
      <c r="E498" t="s">
        <v>148</v>
      </c>
      <c r="F498">
        <v>6.434999942779541</v>
      </c>
      <c r="G498">
        <v>0.60689997673034668</v>
      </c>
      <c r="H498">
        <v>45.971870422363281</v>
      </c>
      <c r="I498">
        <v>0</v>
      </c>
      <c r="J498">
        <v>0</v>
      </c>
      <c r="K498">
        <v>0.05</v>
      </c>
      <c r="L498">
        <v>0</v>
      </c>
      <c r="M498">
        <v>0</v>
      </c>
      <c r="N498">
        <v>3.0999999046325684</v>
      </c>
      <c r="O498">
        <v>60</v>
      </c>
    </row>
    <row r="499" spans="1:15" x14ac:dyDescent="0.25">
      <c r="A499" t="s">
        <v>62</v>
      </c>
      <c r="B499">
        <v>2016</v>
      </c>
      <c r="C499" t="s">
        <v>4011</v>
      </c>
      <c r="D499" t="s">
        <v>4026</v>
      </c>
      <c r="E499" t="s">
        <v>148</v>
      </c>
      <c r="F499">
        <v>2</v>
      </c>
      <c r="G499">
        <v>0</v>
      </c>
      <c r="H499">
        <v>41</v>
      </c>
      <c r="I499">
        <v>0</v>
      </c>
      <c r="J499">
        <v>0</v>
      </c>
      <c r="K499">
        <v>0</v>
      </c>
      <c r="L499">
        <v>0</v>
      </c>
      <c r="M499">
        <v>0</v>
      </c>
      <c r="N499">
        <v>3</v>
      </c>
      <c r="O499">
        <v>60</v>
      </c>
    </row>
    <row r="500" spans="1:15" x14ac:dyDescent="0.25">
      <c r="A500" t="s">
        <v>62</v>
      </c>
      <c r="B500">
        <v>2016</v>
      </c>
      <c r="C500" t="s">
        <v>4064</v>
      </c>
      <c r="D500" t="s">
        <v>4065</v>
      </c>
      <c r="E500" t="s">
        <v>460</v>
      </c>
      <c r="F500">
        <v>712</v>
      </c>
      <c r="G500">
        <v>52.099998474121094</v>
      </c>
      <c r="H500">
        <v>38.095638275146484</v>
      </c>
      <c r="I500">
        <v>0</v>
      </c>
      <c r="J500">
        <v>0</v>
      </c>
      <c r="K500">
        <v>0.01</v>
      </c>
      <c r="L500">
        <v>0</v>
      </c>
      <c r="M500">
        <v>1</v>
      </c>
      <c r="N500">
        <v>3.2000000476837158</v>
      </c>
      <c r="O500">
        <v>60</v>
      </c>
    </row>
    <row r="501" spans="1:15" x14ac:dyDescent="0.25">
      <c r="A501" t="s">
        <v>62</v>
      </c>
      <c r="B501">
        <v>2016</v>
      </c>
      <c r="C501" t="s">
        <v>4064</v>
      </c>
      <c r="D501" t="s">
        <v>4066</v>
      </c>
      <c r="E501" t="s">
        <v>460</v>
      </c>
      <c r="F501">
        <v>0</v>
      </c>
      <c r="G501">
        <v>0</v>
      </c>
      <c r="I501">
        <v>0</v>
      </c>
      <c r="J501">
        <v>0</v>
      </c>
      <c r="K501">
        <v>0</v>
      </c>
      <c r="L501">
        <v>0</v>
      </c>
      <c r="M501">
        <v>0</v>
      </c>
      <c r="O501">
        <v>60</v>
      </c>
    </row>
    <row r="502" spans="1:15" x14ac:dyDescent="0.25">
      <c r="A502" t="s">
        <v>62</v>
      </c>
      <c r="B502">
        <v>2016</v>
      </c>
      <c r="C502" t="s">
        <v>4064</v>
      </c>
      <c r="D502" t="s">
        <v>4005</v>
      </c>
      <c r="E502" t="s">
        <v>460</v>
      </c>
      <c r="F502">
        <v>189</v>
      </c>
      <c r="G502">
        <v>44</v>
      </c>
      <c r="H502">
        <v>30.215385437011719</v>
      </c>
      <c r="I502">
        <v>0</v>
      </c>
      <c r="J502">
        <v>0.6</v>
      </c>
      <c r="K502">
        <v>0.01</v>
      </c>
      <c r="L502">
        <v>0</v>
      </c>
      <c r="M502">
        <v>59</v>
      </c>
      <c r="N502">
        <v>2.5999999046325684</v>
      </c>
      <c r="O502">
        <v>45</v>
      </c>
    </row>
    <row r="503" spans="1:15" x14ac:dyDescent="0.25">
      <c r="A503" t="s">
        <v>62</v>
      </c>
      <c r="B503">
        <v>2016</v>
      </c>
      <c r="C503" t="s">
        <v>4012</v>
      </c>
      <c r="D503" t="s">
        <v>4027</v>
      </c>
      <c r="E503" t="s">
        <v>460</v>
      </c>
      <c r="F503">
        <v>182</v>
      </c>
      <c r="H503">
        <v>31.609889984130859</v>
      </c>
      <c r="I503">
        <v>0</v>
      </c>
      <c r="J503">
        <v>0</v>
      </c>
      <c r="K503">
        <v>0.02</v>
      </c>
      <c r="L503">
        <v>0</v>
      </c>
      <c r="M503">
        <v>0</v>
      </c>
      <c r="N503">
        <v>3.2000000476837158</v>
      </c>
    </row>
    <row r="504" spans="1:15" x14ac:dyDescent="0.25">
      <c r="A504" t="s">
        <v>62</v>
      </c>
      <c r="B504">
        <v>2016</v>
      </c>
      <c r="C504" t="s">
        <v>389</v>
      </c>
      <c r="D504" t="s">
        <v>4028</v>
      </c>
      <c r="E504" t="s">
        <v>460</v>
      </c>
      <c r="F504">
        <v>41</v>
      </c>
      <c r="G504">
        <v>3.4000000953674316</v>
      </c>
      <c r="H504">
        <v>30.073171615600586</v>
      </c>
      <c r="I504">
        <v>0</v>
      </c>
      <c r="J504">
        <v>0.23</v>
      </c>
      <c r="K504">
        <v>0</v>
      </c>
      <c r="L504">
        <v>0</v>
      </c>
      <c r="M504">
        <v>0</v>
      </c>
      <c r="N504">
        <v>2.9000000953674316</v>
      </c>
      <c r="O504">
        <v>45</v>
      </c>
    </row>
    <row r="505" spans="1:15" x14ac:dyDescent="0.25">
      <c r="A505" t="s">
        <v>62</v>
      </c>
      <c r="B505">
        <v>2016</v>
      </c>
      <c r="C505" t="s">
        <v>389</v>
      </c>
      <c r="D505" t="s">
        <v>4029</v>
      </c>
      <c r="E505" t="s">
        <v>460</v>
      </c>
      <c r="F505">
        <v>1</v>
      </c>
      <c r="G505">
        <v>0</v>
      </c>
      <c r="H505">
        <v>9</v>
      </c>
      <c r="I505">
        <v>0</v>
      </c>
      <c r="J505">
        <v>0</v>
      </c>
      <c r="K505">
        <v>0</v>
      </c>
      <c r="L505">
        <v>0</v>
      </c>
      <c r="M505">
        <v>0</v>
      </c>
      <c r="N505">
        <v>3</v>
      </c>
      <c r="O505">
        <v>40</v>
      </c>
    </row>
    <row r="506" spans="1:15" x14ac:dyDescent="0.25">
      <c r="A506" t="s">
        <v>62</v>
      </c>
      <c r="B506">
        <v>2016</v>
      </c>
      <c r="C506" t="s">
        <v>389</v>
      </c>
      <c r="D506" t="s">
        <v>4030</v>
      </c>
      <c r="E506" t="s">
        <v>460</v>
      </c>
      <c r="F506">
        <v>261</v>
      </c>
      <c r="G506">
        <v>44.700000762939453</v>
      </c>
      <c r="H506">
        <v>23.164751052856445</v>
      </c>
      <c r="I506">
        <v>0</v>
      </c>
      <c r="J506">
        <v>0.01</v>
      </c>
      <c r="K506">
        <v>0.04</v>
      </c>
      <c r="L506">
        <v>0</v>
      </c>
      <c r="M506">
        <v>0</v>
      </c>
      <c r="N506">
        <v>3.4900000095367432</v>
      </c>
      <c r="O506">
        <v>40</v>
      </c>
    </row>
    <row r="507" spans="1:15" x14ac:dyDescent="0.25">
      <c r="A507" t="s">
        <v>62</v>
      </c>
      <c r="B507">
        <v>2016</v>
      </c>
      <c r="C507" t="s">
        <v>389</v>
      </c>
      <c r="D507" t="s">
        <v>4031</v>
      </c>
      <c r="E507" t="s">
        <v>460</v>
      </c>
      <c r="F507">
        <v>47</v>
      </c>
      <c r="G507">
        <v>7.1999998092651367</v>
      </c>
      <c r="H507">
        <v>16.021276473999023</v>
      </c>
      <c r="I507">
        <v>0</v>
      </c>
      <c r="J507">
        <v>0</v>
      </c>
      <c r="K507">
        <v>0</v>
      </c>
      <c r="L507">
        <v>0</v>
      </c>
      <c r="M507">
        <v>0</v>
      </c>
      <c r="N507">
        <v>4</v>
      </c>
      <c r="O507">
        <v>35</v>
      </c>
    </row>
    <row r="508" spans="1:15" x14ac:dyDescent="0.25">
      <c r="A508" t="s">
        <v>62</v>
      </c>
      <c r="B508">
        <v>2016</v>
      </c>
      <c r="C508" t="s">
        <v>389</v>
      </c>
      <c r="D508" t="s">
        <v>4032</v>
      </c>
      <c r="E508" t="s">
        <v>460</v>
      </c>
      <c r="F508">
        <v>25</v>
      </c>
      <c r="G508">
        <v>9</v>
      </c>
      <c r="H508">
        <v>28.600000381469727</v>
      </c>
      <c r="I508">
        <v>0</v>
      </c>
      <c r="J508">
        <v>0</v>
      </c>
      <c r="K508">
        <v>0</v>
      </c>
      <c r="L508">
        <v>0</v>
      </c>
      <c r="M508">
        <v>0</v>
      </c>
      <c r="N508">
        <v>4</v>
      </c>
      <c r="O508">
        <v>35</v>
      </c>
    </row>
    <row r="509" spans="1:15" x14ac:dyDescent="0.25">
      <c r="A509" t="s">
        <v>62</v>
      </c>
      <c r="B509">
        <v>2016</v>
      </c>
      <c r="C509" t="s">
        <v>4013</v>
      </c>
      <c r="D509" t="s">
        <v>4033</v>
      </c>
      <c r="E509" t="s">
        <v>460</v>
      </c>
      <c r="F509">
        <v>182</v>
      </c>
      <c r="G509">
        <v>0.80000001192092896</v>
      </c>
      <c r="H509">
        <v>13.011428833007813</v>
      </c>
      <c r="I509">
        <v>0</v>
      </c>
      <c r="J509">
        <v>0.1</v>
      </c>
      <c r="K509">
        <v>0.04</v>
      </c>
      <c r="L509">
        <v>0</v>
      </c>
      <c r="M509">
        <v>0</v>
      </c>
      <c r="N509">
        <v>3.0499999523162842</v>
      </c>
      <c r="O509">
        <v>45</v>
      </c>
    </row>
    <row r="510" spans="1:15" x14ac:dyDescent="0.25">
      <c r="A510" t="s">
        <v>62</v>
      </c>
      <c r="B510">
        <v>2016</v>
      </c>
      <c r="C510" t="s">
        <v>4013</v>
      </c>
      <c r="D510" t="s">
        <v>4034</v>
      </c>
      <c r="E510" t="s">
        <v>460</v>
      </c>
      <c r="F510">
        <v>16</v>
      </c>
      <c r="G510">
        <v>1.6000000238418579</v>
      </c>
      <c r="H510">
        <v>22.9375</v>
      </c>
      <c r="I510">
        <v>0</v>
      </c>
      <c r="J510">
        <v>0</v>
      </c>
      <c r="K510">
        <v>0.2</v>
      </c>
      <c r="L510">
        <v>0</v>
      </c>
      <c r="M510">
        <v>0</v>
      </c>
      <c r="N510">
        <v>3.5999999046325684</v>
      </c>
      <c r="O510">
        <v>45</v>
      </c>
    </row>
    <row r="511" spans="1:15" x14ac:dyDescent="0.25">
      <c r="A511" t="s">
        <v>62</v>
      </c>
      <c r="B511">
        <v>2016</v>
      </c>
      <c r="C511" t="s">
        <v>4013</v>
      </c>
      <c r="D511" t="s">
        <v>4035</v>
      </c>
      <c r="E511" t="s">
        <v>460</v>
      </c>
      <c r="F511">
        <v>0</v>
      </c>
      <c r="G511">
        <v>0</v>
      </c>
      <c r="I511">
        <v>0</v>
      </c>
      <c r="J511">
        <v>0</v>
      </c>
      <c r="K511">
        <v>0</v>
      </c>
      <c r="L511">
        <v>0</v>
      </c>
      <c r="M511">
        <v>0</v>
      </c>
      <c r="O511">
        <v>45</v>
      </c>
    </row>
    <row r="512" spans="1:15" x14ac:dyDescent="0.25">
      <c r="A512" t="s">
        <v>62</v>
      </c>
      <c r="B512">
        <v>2016</v>
      </c>
      <c r="C512" t="s">
        <v>4014</v>
      </c>
      <c r="D512" t="s">
        <v>4036</v>
      </c>
      <c r="E512" t="s">
        <v>148</v>
      </c>
      <c r="F512">
        <v>172.42900085449219</v>
      </c>
      <c r="G512">
        <v>9.1349996626377106E-2</v>
      </c>
      <c r="H512">
        <v>23.881078720092773</v>
      </c>
      <c r="I512">
        <v>0</v>
      </c>
      <c r="J512">
        <v>0.2</v>
      </c>
      <c r="K512">
        <v>5.0000000000000001E-3</v>
      </c>
      <c r="L512">
        <v>0</v>
      </c>
      <c r="M512">
        <v>20.954000000000001</v>
      </c>
      <c r="N512">
        <v>3</v>
      </c>
      <c r="O512">
        <v>70</v>
      </c>
    </row>
    <row r="513" spans="1:15" x14ac:dyDescent="0.25">
      <c r="A513" t="s">
        <v>62</v>
      </c>
      <c r="B513">
        <v>2016</v>
      </c>
      <c r="C513" t="s">
        <v>4015</v>
      </c>
      <c r="D513" t="s">
        <v>4037</v>
      </c>
      <c r="E513" t="s">
        <v>148</v>
      </c>
      <c r="F513">
        <v>22.568099975585938</v>
      </c>
      <c r="G513">
        <v>0.44100001454353333</v>
      </c>
      <c r="H513">
        <v>33.468509674072266</v>
      </c>
      <c r="I513">
        <v>0</v>
      </c>
      <c r="J513">
        <v>0</v>
      </c>
      <c r="K513">
        <v>0.02</v>
      </c>
      <c r="L513">
        <v>0</v>
      </c>
      <c r="M513">
        <v>0</v>
      </c>
      <c r="N513">
        <v>3</v>
      </c>
      <c r="O513">
        <v>60</v>
      </c>
    </row>
    <row r="514" spans="1:15" x14ac:dyDescent="0.25">
      <c r="A514" t="s">
        <v>62</v>
      </c>
      <c r="B514">
        <v>2016</v>
      </c>
      <c r="C514" t="s">
        <v>4016</v>
      </c>
      <c r="D514" t="s">
        <v>4038</v>
      </c>
      <c r="E514" t="s">
        <v>148</v>
      </c>
      <c r="F514">
        <v>0</v>
      </c>
      <c r="G514">
        <v>0</v>
      </c>
      <c r="I514">
        <v>0</v>
      </c>
      <c r="J514">
        <v>0</v>
      </c>
      <c r="K514">
        <v>0</v>
      </c>
      <c r="L514">
        <v>0</v>
      </c>
      <c r="M514">
        <v>0</v>
      </c>
      <c r="O514">
        <v>70</v>
      </c>
    </row>
    <row r="515" spans="1:15" x14ac:dyDescent="0.25">
      <c r="A515" t="s">
        <v>62</v>
      </c>
      <c r="B515">
        <v>2016</v>
      </c>
      <c r="C515" t="s">
        <v>4016</v>
      </c>
      <c r="D515" t="s">
        <v>4039</v>
      </c>
      <c r="E515" t="s">
        <v>148</v>
      </c>
      <c r="F515">
        <v>0</v>
      </c>
      <c r="G515">
        <v>0</v>
      </c>
      <c r="I515">
        <v>0</v>
      </c>
      <c r="J515">
        <v>0</v>
      </c>
      <c r="K515">
        <v>0</v>
      </c>
      <c r="L515">
        <v>0</v>
      </c>
      <c r="M515">
        <v>0</v>
      </c>
      <c r="O515">
        <v>70</v>
      </c>
    </row>
    <row r="516" spans="1:15" x14ac:dyDescent="0.25">
      <c r="A516" t="s">
        <v>62</v>
      </c>
      <c r="B516">
        <v>2016</v>
      </c>
      <c r="C516" t="s">
        <v>4016</v>
      </c>
      <c r="D516" t="s">
        <v>4040</v>
      </c>
      <c r="E516" t="s">
        <v>148</v>
      </c>
      <c r="F516">
        <v>0</v>
      </c>
      <c r="G516">
        <v>0</v>
      </c>
      <c r="I516">
        <v>0</v>
      </c>
      <c r="J516">
        <v>0</v>
      </c>
      <c r="K516">
        <v>0</v>
      </c>
      <c r="L516">
        <v>0</v>
      </c>
      <c r="M516">
        <v>0</v>
      </c>
      <c r="O516">
        <v>70</v>
      </c>
    </row>
    <row r="517" spans="1:15" x14ac:dyDescent="0.25">
      <c r="A517" t="s">
        <v>62</v>
      </c>
      <c r="B517">
        <v>2016</v>
      </c>
      <c r="C517" t="s">
        <v>4016</v>
      </c>
      <c r="D517" t="s">
        <v>4041</v>
      </c>
      <c r="E517" t="s">
        <v>148</v>
      </c>
      <c r="F517">
        <v>0</v>
      </c>
      <c r="G517">
        <v>0</v>
      </c>
      <c r="I517">
        <v>0</v>
      </c>
      <c r="J517">
        <v>0</v>
      </c>
      <c r="K517">
        <v>0</v>
      </c>
      <c r="L517">
        <v>0</v>
      </c>
      <c r="M517">
        <v>0</v>
      </c>
      <c r="O517">
        <v>45</v>
      </c>
    </row>
    <row r="518" spans="1:15" x14ac:dyDescent="0.25">
      <c r="A518" t="s">
        <v>62</v>
      </c>
      <c r="B518">
        <v>2016</v>
      </c>
      <c r="C518" t="s">
        <v>4016</v>
      </c>
      <c r="D518" t="s">
        <v>4042</v>
      </c>
      <c r="E518" t="s">
        <v>148</v>
      </c>
      <c r="F518">
        <v>0</v>
      </c>
      <c r="G518">
        <v>0</v>
      </c>
      <c r="I518">
        <v>0</v>
      </c>
      <c r="J518">
        <v>0</v>
      </c>
      <c r="K518">
        <v>0</v>
      </c>
      <c r="L518">
        <v>0</v>
      </c>
      <c r="M518">
        <v>0</v>
      </c>
      <c r="O518">
        <v>70</v>
      </c>
    </row>
    <row r="519" spans="1:15" x14ac:dyDescent="0.25">
      <c r="A519" t="s">
        <v>62</v>
      </c>
      <c r="B519">
        <v>2016</v>
      </c>
      <c r="C519" t="s">
        <v>4016</v>
      </c>
      <c r="D519" t="s">
        <v>4043</v>
      </c>
      <c r="E519" t="s">
        <v>148</v>
      </c>
      <c r="F519">
        <v>0</v>
      </c>
      <c r="G519">
        <v>0</v>
      </c>
      <c r="I519">
        <v>0</v>
      </c>
      <c r="J519">
        <v>0</v>
      </c>
      <c r="K519">
        <v>0</v>
      </c>
      <c r="L519">
        <v>0</v>
      </c>
      <c r="M519">
        <v>0</v>
      </c>
      <c r="O519">
        <v>70</v>
      </c>
    </row>
    <row r="520" spans="1:15" x14ac:dyDescent="0.25">
      <c r="A520" t="s">
        <v>62</v>
      </c>
      <c r="B520">
        <v>2016</v>
      </c>
      <c r="C520" t="s">
        <v>4016</v>
      </c>
      <c r="D520" t="s">
        <v>4044</v>
      </c>
      <c r="E520" t="s">
        <v>148</v>
      </c>
      <c r="F520">
        <v>5.5460000038146973</v>
      </c>
      <c r="G520">
        <v>0</v>
      </c>
      <c r="H520">
        <v>36.753627777099609</v>
      </c>
      <c r="I520">
        <v>0</v>
      </c>
      <c r="J520">
        <v>0</v>
      </c>
      <c r="K520">
        <v>0</v>
      </c>
      <c r="L520">
        <v>0</v>
      </c>
      <c r="M520">
        <v>0</v>
      </c>
      <c r="N520">
        <v>3</v>
      </c>
      <c r="O520">
        <v>70</v>
      </c>
    </row>
    <row r="521" spans="1:15" x14ac:dyDescent="0.25">
      <c r="A521" t="s">
        <v>62</v>
      </c>
      <c r="B521">
        <v>2016</v>
      </c>
      <c r="C521" t="s">
        <v>4016</v>
      </c>
      <c r="D521" t="s">
        <v>4045</v>
      </c>
      <c r="E521" t="s">
        <v>148</v>
      </c>
      <c r="F521">
        <v>11.814000129699707</v>
      </c>
      <c r="G521">
        <v>0</v>
      </c>
      <c r="H521">
        <v>11.174410820007324</v>
      </c>
      <c r="I521">
        <v>0</v>
      </c>
      <c r="J521">
        <v>0</v>
      </c>
      <c r="K521">
        <v>0</v>
      </c>
      <c r="L521">
        <v>0</v>
      </c>
      <c r="M521">
        <v>0</v>
      </c>
      <c r="N521">
        <v>3</v>
      </c>
      <c r="O521">
        <v>45</v>
      </c>
    </row>
    <row r="522" spans="1:15" x14ac:dyDescent="0.25">
      <c r="A522" t="s">
        <v>62</v>
      </c>
      <c r="B522">
        <v>2016</v>
      </c>
      <c r="C522" t="s">
        <v>4016</v>
      </c>
      <c r="D522" t="s">
        <v>4046</v>
      </c>
      <c r="E522" t="s">
        <v>148</v>
      </c>
      <c r="F522">
        <v>0</v>
      </c>
      <c r="G522">
        <v>0</v>
      </c>
      <c r="I522">
        <v>0</v>
      </c>
      <c r="J522">
        <v>0</v>
      </c>
      <c r="K522">
        <v>0</v>
      </c>
      <c r="L522">
        <v>0</v>
      </c>
      <c r="M522">
        <v>0</v>
      </c>
      <c r="O522">
        <v>70</v>
      </c>
    </row>
    <row r="523" spans="1:15" x14ac:dyDescent="0.25">
      <c r="A523" t="s">
        <v>62</v>
      </c>
      <c r="B523">
        <v>2016</v>
      </c>
      <c r="C523" t="s">
        <v>4017</v>
      </c>
      <c r="D523" t="s">
        <v>4047</v>
      </c>
      <c r="E523" t="s">
        <v>148</v>
      </c>
      <c r="F523">
        <v>0</v>
      </c>
      <c r="G523">
        <v>0</v>
      </c>
      <c r="I523">
        <v>0</v>
      </c>
      <c r="J523">
        <v>0</v>
      </c>
      <c r="K523">
        <v>0</v>
      </c>
      <c r="L523">
        <v>0</v>
      </c>
      <c r="M523">
        <v>0</v>
      </c>
      <c r="O523">
        <v>60</v>
      </c>
    </row>
    <row r="524" spans="1:15" x14ac:dyDescent="0.25">
      <c r="A524" t="s">
        <v>62</v>
      </c>
      <c r="B524">
        <v>2016</v>
      </c>
      <c r="C524" t="s">
        <v>4017</v>
      </c>
      <c r="D524" t="s">
        <v>4048</v>
      </c>
      <c r="E524" t="s">
        <v>148</v>
      </c>
      <c r="F524">
        <v>0</v>
      </c>
      <c r="G524">
        <v>0</v>
      </c>
      <c r="I524">
        <v>0</v>
      </c>
      <c r="J524">
        <v>0</v>
      </c>
      <c r="K524">
        <v>0</v>
      </c>
      <c r="L524">
        <v>0</v>
      </c>
      <c r="M524">
        <v>0</v>
      </c>
      <c r="O524">
        <v>60</v>
      </c>
    </row>
    <row r="525" spans="1:15" x14ac:dyDescent="0.25">
      <c r="A525" t="s">
        <v>62</v>
      </c>
      <c r="B525">
        <v>2016</v>
      </c>
      <c r="C525" t="s">
        <v>4018</v>
      </c>
      <c r="D525" t="s">
        <v>4049</v>
      </c>
      <c r="E525" t="s">
        <v>460</v>
      </c>
      <c r="F525">
        <v>10</v>
      </c>
      <c r="G525">
        <v>0</v>
      </c>
      <c r="H525">
        <v>2</v>
      </c>
      <c r="I525">
        <v>0</v>
      </c>
      <c r="J525">
        <v>0</v>
      </c>
      <c r="K525">
        <v>0</v>
      </c>
      <c r="L525">
        <v>0</v>
      </c>
      <c r="M525">
        <v>0</v>
      </c>
      <c r="O525">
        <v>45</v>
      </c>
    </row>
    <row r="526" spans="1:15" x14ac:dyDescent="0.25">
      <c r="A526" t="s">
        <v>62</v>
      </c>
      <c r="B526">
        <v>2016</v>
      </c>
      <c r="C526" t="s">
        <v>4018</v>
      </c>
      <c r="D526" t="s">
        <v>4050</v>
      </c>
      <c r="E526" t="s">
        <v>460</v>
      </c>
      <c r="F526">
        <v>0</v>
      </c>
      <c r="G526">
        <v>0</v>
      </c>
      <c r="I526">
        <v>0</v>
      </c>
      <c r="J526">
        <v>0</v>
      </c>
      <c r="K526">
        <v>0</v>
      </c>
      <c r="L526">
        <v>0</v>
      </c>
      <c r="M526">
        <v>0</v>
      </c>
      <c r="O526">
        <v>40</v>
      </c>
    </row>
    <row r="527" spans="1:15" x14ac:dyDescent="0.25">
      <c r="A527" t="s">
        <v>62</v>
      </c>
      <c r="B527">
        <v>2016</v>
      </c>
      <c r="C527" t="s">
        <v>4018</v>
      </c>
      <c r="D527" t="s">
        <v>4051</v>
      </c>
      <c r="E527" t="s">
        <v>460</v>
      </c>
      <c r="F527">
        <v>26</v>
      </c>
      <c r="G527">
        <v>0</v>
      </c>
      <c r="H527">
        <v>2</v>
      </c>
      <c r="I527">
        <v>0</v>
      </c>
      <c r="J527">
        <v>0</v>
      </c>
      <c r="K527">
        <v>0</v>
      </c>
      <c r="L527">
        <v>0</v>
      </c>
      <c r="M527">
        <v>0</v>
      </c>
      <c r="N527">
        <v>4</v>
      </c>
      <c r="O527">
        <v>35</v>
      </c>
    </row>
    <row r="528" spans="1:15" x14ac:dyDescent="0.25">
      <c r="A528" t="s">
        <v>62</v>
      </c>
      <c r="B528">
        <v>2016</v>
      </c>
      <c r="C528" t="s">
        <v>4018</v>
      </c>
      <c r="D528" t="s">
        <v>4052</v>
      </c>
      <c r="E528" t="s">
        <v>460</v>
      </c>
      <c r="F528">
        <v>0</v>
      </c>
      <c r="G528">
        <v>0</v>
      </c>
      <c r="I528">
        <v>0</v>
      </c>
      <c r="J528">
        <v>0</v>
      </c>
      <c r="K528">
        <v>0</v>
      </c>
      <c r="L528">
        <v>0</v>
      </c>
      <c r="M528">
        <v>0</v>
      </c>
      <c r="O528">
        <v>35</v>
      </c>
    </row>
    <row r="529" spans="1:15" x14ac:dyDescent="0.25">
      <c r="A529" t="s">
        <v>62</v>
      </c>
      <c r="B529">
        <v>2016</v>
      </c>
      <c r="C529" t="s">
        <v>4018</v>
      </c>
      <c r="D529" t="s">
        <v>4053</v>
      </c>
      <c r="E529" t="s">
        <v>460</v>
      </c>
      <c r="F529">
        <v>0</v>
      </c>
      <c r="G529">
        <v>0</v>
      </c>
      <c r="I529">
        <v>0</v>
      </c>
      <c r="J529">
        <v>0</v>
      </c>
      <c r="K529">
        <v>0</v>
      </c>
      <c r="L529">
        <v>0</v>
      </c>
      <c r="M529">
        <v>0</v>
      </c>
      <c r="O529">
        <v>40</v>
      </c>
    </row>
    <row r="530" spans="1:15" x14ac:dyDescent="0.25">
      <c r="A530" t="s">
        <v>62</v>
      </c>
      <c r="B530">
        <v>2016</v>
      </c>
      <c r="C530" t="s">
        <v>4018</v>
      </c>
      <c r="D530" t="s">
        <v>4054</v>
      </c>
      <c r="E530" t="s">
        <v>460</v>
      </c>
      <c r="F530">
        <v>0</v>
      </c>
      <c r="G530">
        <v>0</v>
      </c>
      <c r="I530">
        <v>0</v>
      </c>
      <c r="J530">
        <v>0</v>
      </c>
      <c r="K530">
        <v>0</v>
      </c>
      <c r="L530">
        <v>0</v>
      </c>
      <c r="M530">
        <v>0</v>
      </c>
      <c r="N530">
        <v>4</v>
      </c>
      <c r="O530">
        <v>35</v>
      </c>
    </row>
    <row r="531" spans="1:15" x14ac:dyDescent="0.25">
      <c r="A531" t="s">
        <v>62</v>
      </c>
      <c r="B531">
        <v>2016</v>
      </c>
      <c r="C531" t="s">
        <v>4018</v>
      </c>
      <c r="D531" t="s">
        <v>4055</v>
      </c>
      <c r="E531" t="s">
        <v>460</v>
      </c>
      <c r="F531">
        <v>0</v>
      </c>
      <c r="G531">
        <v>0</v>
      </c>
      <c r="I531">
        <v>0</v>
      </c>
      <c r="J531">
        <v>0</v>
      </c>
      <c r="K531">
        <v>0</v>
      </c>
      <c r="L531">
        <v>0</v>
      </c>
      <c r="M531">
        <v>0</v>
      </c>
      <c r="O531">
        <v>35</v>
      </c>
    </row>
    <row r="532" spans="1:15" x14ac:dyDescent="0.25">
      <c r="A532" t="s">
        <v>62</v>
      </c>
      <c r="B532">
        <v>2016</v>
      </c>
      <c r="C532" t="s">
        <v>4018</v>
      </c>
      <c r="D532" t="s">
        <v>4056</v>
      </c>
      <c r="E532" t="s">
        <v>460</v>
      </c>
      <c r="F532">
        <v>0</v>
      </c>
      <c r="G532">
        <v>0</v>
      </c>
      <c r="I532">
        <v>0</v>
      </c>
      <c r="J532">
        <v>0</v>
      </c>
      <c r="K532">
        <v>0</v>
      </c>
      <c r="L532">
        <v>0</v>
      </c>
      <c r="M532">
        <v>0</v>
      </c>
      <c r="O532">
        <v>35</v>
      </c>
    </row>
    <row r="533" spans="1:15" x14ac:dyDescent="0.25">
      <c r="A533" t="s">
        <v>62</v>
      </c>
      <c r="B533">
        <v>2016</v>
      </c>
      <c r="C533" t="s">
        <v>4018</v>
      </c>
      <c r="D533" t="s">
        <v>4057</v>
      </c>
      <c r="E533" t="s">
        <v>460</v>
      </c>
      <c r="F533">
        <v>0</v>
      </c>
      <c r="G533">
        <v>0</v>
      </c>
      <c r="I533">
        <v>0</v>
      </c>
      <c r="J533">
        <v>0</v>
      </c>
      <c r="K533">
        <v>0</v>
      </c>
      <c r="L533">
        <v>0</v>
      </c>
      <c r="M533">
        <v>0</v>
      </c>
      <c r="O533">
        <v>40</v>
      </c>
    </row>
    <row r="534" spans="1:15" x14ac:dyDescent="0.25">
      <c r="A534" t="s">
        <v>62</v>
      </c>
      <c r="B534">
        <v>2016</v>
      </c>
      <c r="C534" t="s">
        <v>4019</v>
      </c>
      <c r="D534" t="s">
        <v>4058</v>
      </c>
      <c r="E534" t="s">
        <v>460</v>
      </c>
      <c r="F534">
        <v>3</v>
      </c>
      <c r="G534">
        <v>0</v>
      </c>
      <c r="H534">
        <v>2</v>
      </c>
      <c r="I534">
        <v>0</v>
      </c>
      <c r="J534">
        <v>0</v>
      </c>
      <c r="K534">
        <v>0</v>
      </c>
      <c r="L534">
        <v>0</v>
      </c>
      <c r="M534">
        <v>0</v>
      </c>
      <c r="N534">
        <v>4</v>
      </c>
      <c r="O534">
        <v>40</v>
      </c>
    </row>
    <row r="535" spans="1:15" x14ac:dyDescent="0.25">
      <c r="A535" t="s">
        <v>63</v>
      </c>
      <c r="B535">
        <v>2016</v>
      </c>
      <c r="C535" t="s">
        <v>4010</v>
      </c>
      <c r="D535" t="s">
        <v>4021</v>
      </c>
      <c r="E535" t="s">
        <v>148</v>
      </c>
      <c r="F535">
        <v>0</v>
      </c>
      <c r="G535">
        <v>0</v>
      </c>
      <c r="I535">
        <v>0</v>
      </c>
      <c r="J535">
        <v>0</v>
      </c>
      <c r="K535">
        <v>0</v>
      </c>
      <c r="L535">
        <v>0</v>
      </c>
      <c r="M535">
        <v>0</v>
      </c>
      <c r="N535">
        <v>3.5</v>
      </c>
      <c r="O535">
        <v>70</v>
      </c>
    </row>
    <row r="536" spans="1:15" x14ac:dyDescent="0.25">
      <c r="A536" t="s">
        <v>63</v>
      </c>
      <c r="B536">
        <v>2016</v>
      </c>
      <c r="C536" t="s">
        <v>4010</v>
      </c>
      <c r="D536" t="s">
        <v>4022</v>
      </c>
      <c r="E536" t="s">
        <v>148</v>
      </c>
      <c r="F536">
        <v>137</v>
      </c>
      <c r="G536">
        <v>0</v>
      </c>
      <c r="H536">
        <v>24.313432693481445</v>
      </c>
      <c r="I536">
        <v>0</v>
      </c>
      <c r="J536">
        <v>0.03</v>
      </c>
      <c r="K536">
        <v>0.05</v>
      </c>
      <c r="L536">
        <v>0</v>
      </c>
      <c r="M536">
        <v>3</v>
      </c>
      <c r="N536">
        <v>3.8199999332427979</v>
      </c>
      <c r="O536">
        <v>70</v>
      </c>
    </row>
    <row r="537" spans="1:15" x14ac:dyDescent="0.25">
      <c r="A537" t="s">
        <v>63</v>
      </c>
      <c r="B537">
        <v>2016</v>
      </c>
      <c r="C537" t="s">
        <v>4010</v>
      </c>
      <c r="D537" t="s">
        <v>4023</v>
      </c>
      <c r="E537" t="s">
        <v>148</v>
      </c>
      <c r="F537">
        <v>108</v>
      </c>
      <c r="G537">
        <v>0</v>
      </c>
      <c r="H537">
        <v>12.379630088806152</v>
      </c>
      <c r="I537">
        <v>0</v>
      </c>
      <c r="J537">
        <v>0</v>
      </c>
      <c r="K537">
        <v>0</v>
      </c>
      <c r="L537">
        <v>0</v>
      </c>
      <c r="M537">
        <v>0</v>
      </c>
      <c r="N537">
        <v>4</v>
      </c>
      <c r="O537">
        <v>45</v>
      </c>
    </row>
    <row r="538" spans="1:15" x14ac:dyDescent="0.25">
      <c r="A538" t="s">
        <v>63</v>
      </c>
      <c r="B538">
        <v>2016</v>
      </c>
      <c r="C538" t="s">
        <v>4011</v>
      </c>
      <c r="D538" t="s">
        <v>4024</v>
      </c>
      <c r="E538" t="s">
        <v>148</v>
      </c>
      <c r="F538">
        <v>0</v>
      </c>
      <c r="G538">
        <v>0</v>
      </c>
      <c r="I538">
        <v>0</v>
      </c>
      <c r="J538">
        <v>0</v>
      </c>
      <c r="K538">
        <v>0</v>
      </c>
      <c r="L538">
        <v>0</v>
      </c>
      <c r="M538">
        <v>0</v>
      </c>
      <c r="O538">
        <v>60</v>
      </c>
    </row>
    <row r="539" spans="1:15" x14ac:dyDescent="0.25">
      <c r="A539" t="s">
        <v>63</v>
      </c>
      <c r="B539">
        <v>2016</v>
      </c>
      <c r="C539" t="s">
        <v>4011</v>
      </c>
      <c r="D539" t="s">
        <v>4025</v>
      </c>
      <c r="E539" t="s">
        <v>148</v>
      </c>
      <c r="F539">
        <v>1897</v>
      </c>
      <c r="G539">
        <v>540</v>
      </c>
      <c r="H539">
        <v>47.579334259033203</v>
      </c>
      <c r="I539">
        <v>0</v>
      </c>
      <c r="J539">
        <v>0.08</v>
      </c>
      <c r="K539">
        <v>0.04</v>
      </c>
      <c r="L539">
        <v>0</v>
      </c>
      <c r="M539">
        <v>0</v>
      </c>
      <c r="N539">
        <v>3.7200000286102295</v>
      </c>
      <c r="O539">
        <v>60</v>
      </c>
    </row>
    <row r="540" spans="1:15" x14ac:dyDescent="0.25">
      <c r="A540" t="s">
        <v>63</v>
      </c>
      <c r="B540">
        <v>2016</v>
      </c>
      <c r="C540" t="s">
        <v>4011</v>
      </c>
      <c r="D540" t="s">
        <v>4026</v>
      </c>
      <c r="E540" t="s">
        <v>148</v>
      </c>
      <c r="F540">
        <v>0</v>
      </c>
      <c r="G540">
        <v>0</v>
      </c>
      <c r="I540">
        <v>0</v>
      </c>
      <c r="J540">
        <v>0</v>
      </c>
      <c r="K540">
        <v>0</v>
      </c>
      <c r="L540">
        <v>0</v>
      </c>
      <c r="M540">
        <v>0</v>
      </c>
      <c r="O540">
        <v>60</v>
      </c>
    </row>
    <row r="541" spans="1:15" x14ac:dyDescent="0.25">
      <c r="A541" t="s">
        <v>63</v>
      </c>
      <c r="B541">
        <v>2016</v>
      </c>
      <c r="C541" t="s">
        <v>4064</v>
      </c>
      <c r="D541" t="s">
        <v>4065</v>
      </c>
      <c r="E541" t="s">
        <v>460</v>
      </c>
      <c r="F541">
        <v>25927</v>
      </c>
      <c r="G541">
        <v>8461.2998046875</v>
      </c>
      <c r="H541">
        <v>49.239856719970703</v>
      </c>
      <c r="I541">
        <v>0</v>
      </c>
      <c r="J541">
        <v>0.03</v>
      </c>
      <c r="K541">
        <v>1.7999999999999999E-2</v>
      </c>
      <c r="L541">
        <v>0</v>
      </c>
      <c r="M541">
        <v>466</v>
      </c>
      <c r="N541">
        <v>3.6700000762939453</v>
      </c>
      <c r="O541">
        <v>60</v>
      </c>
    </row>
    <row r="542" spans="1:15" x14ac:dyDescent="0.25">
      <c r="A542" t="s">
        <v>63</v>
      </c>
      <c r="B542">
        <v>2016</v>
      </c>
      <c r="C542" t="s">
        <v>4064</v>
      </c>
      <c r="D542" t="s">
        <v>4066</v>
      </c>
      <c r="E542" t="s">
        <v>460</v>
      </c>
      <c r="F542">
        <v>545</v>
      </c>
      <c r="G542">
        <v>148.19999694824219</v>
      </c>
      <c r="H542">
        <v>50.064647674560547</v>
      </c>
      <c r="I542">
        <v>0</v>
      </c>
      <c r="J542">
        <v>0.5</v>
      </c>
      <c r="K542">
        <v>0.75</v>
      </c>
      <c r="L542">
        <v>0</v>
      </c>
      <c r="M542">
        <v>50</v>
      </c>
      <c r="N542">
        <v>2.5</v>
      </c>
      <c r="O542">
        <v>60</v>
      </c>
    </row>
    <row r="543" spans="1:15" x14ac:dyDescent="0.25">
      <c r="A543" t="s">
        <v>63</v>
      </c>
      <c r="B543">
        <v>2016</v>
      </c>
      <c r="C543" t="s">
        <v>4064</v>
      </c>
      <c r="D543" t="s">
        <v>4005</v>
      </c>
      <c r="E543" t="s">
        <v>460</v>
      </c>
      <c r="F543">
        <v>1624</v>
      </c>
      <c r="G543">
        <v>606</v>
      </c>
      <c r="H543">
        <v>40.936313629150391</v>
      </c>
      <c r="I543">
        <v>0</v>
      </c>
      <c r="J543">
        <v>0</v>
      </c>
      <c r="K543">
        <v>0</v>
      </c>
      <c r="L543">
        <v>0</v>
      </c>
      <c r="M543">
        <v>305</v>
      </c>
      <c r="N543">
        <v>3.5</v>
      </c>
      <c r="O543">
        <v>45</v>
      </c>
    </row>
    <row r="544" spans="1:15" x14ac:dyDescent="0.25">
      <c r="A544" t="s">
        <v>63</v>
      </c>
      <c r="B544">
        <v>2016</v>
      </c>
      <c r="C544" t="s">
        <v>4012</v>
      </c>
      <c r="D544" t="s">
        <v>4027</v>
      </c>
      <c r="E544" t="s">
        <v>460</v>
      </c>
      <c r="F544">
        <v>25</v>
      </c>
      <c r="H544">
        <v>37</v>
      </c>
      <c r="I544">
        <v>0</v>
      </c>
      <c r="J544">
        <v>0</v>
      </c>
      <c r="K544">
        <v>0</v>
      </c>
      <c r="L544">
        <v>0</v>
      </c>
      <c r="M544">
        <v>0</v>
      </c>
      <c r="N544">
        <v>3</v>
      </c>
    </row>
    <row r="545" spans="1:15" x14ac:dyDescent="0.25">
      <c r="A545" t="s">
        <v>63</v>
      </c>
      <c r="B545">
        <v>2016</v>
      </c>
      <c r="C545" t="s">
        <v>389</v>
      </c>
      <c r="D545" t="s">
        <v>4028</v>
      </c>
      <c r="E545" t="s">
        <v>460</v>
      </c>
      <c r="F545">
        <v>0</v>
      </c>
      <c r="G545">
        <v>0</v>
      </c>
      <c r="I545">
        <v>0</v>
      </c>
      <c r="J545">
        <v>0</v>
      </c>
      <c r="K545">
        <v>0</v>
      </c>
      <c r="L545">
        <v>0</v>
      </c>
      <c r="M545">
        <v>0</v>
      </c>
      <c r="O545">
        <v>45</v>
      </c>
    </row>
    <row r="546" spans="1:15" x14ac:dyDescent="0.25">
      <c r="A546" t="s">
        <v>63</v>
      </c>
      <c r="B546">
        <v>2016</v>
      </c>
      <c r="C546" t="s">
        <v>389</v>
      </c>
      <c r="D546" t="s">
        <v>4029</v>
      </c>
      <c r="E546" t="s">
        <v>460</v>
      </c>
      <c r="F546">
        <v>64</v>
      </c>
      <c r="G546">
        <v>0.69999998807907104</v>
      </c>
      <c r="H546">
        <v>7.921875</v>
      </c>
      <c r="I546">
        <v>0</v>
      </c>
      <c r="J546">
        <v>0.01</v>
      </c>
      <c r="K546">
        <v>0.1</v>
      </c>
      <c r="L546">
        <v>0</v>
      </c>
      <c r="M546">
        <v>0</v>
      </c>
      <c r="N546">
        <v>3.8299999237060547</v>
      </c>
      <c r="O546">
        <v>40</v>
      </c>
    </row>
    <row r="547" spans="1:15" x14ac:dyDescent="0.25">
      <c r="A547" t="s">
        <v>63</v>
      </c>
      <c r="B547">
        <v>2016</v>
      </c>
      <c r="C547" t="s">
        <v>389</v>
      </c>
      <c r="D547" t="s">
        <v>4030</v>
      </c>
      <c r="E547" t="s">
        <v>460</v>
      </c>
      <c r="F547">
        <v>32</v>
      </c>
      <c r="G547">
        <v>0.69999998807907104</v>
      </c>
      <c r="H547">
        <v>10.913043022155762</v>
      </c>
      <c r="I547">
        <v>0</v>
      </c>
      <c r="J547">
        <v>0</v>
      </c>
      <c r="K547">
        <v>0</v>
      </c>
      <c r="L547">
        <v>0</v>
      </c>
      <c r="M547">
        <v>9</v>
      </c>
      <c r="N547">
        <v>3.5</v>
      </c>
      <c r="O547">
        <v>40</v>
      </c>
    </row>
    <row r="548" spans="1:15" x14ac:dyDescent="0.25">
      <c r="A548" t="s">
        <v>63</v>
      </c>
      <c r="B548">
        <v>2016</v>
      </c>
      <c r="C548" t="s">
        <v>389</v>
      </c>
      <c r="D548" t="s">
        <v>4031</v>
      </c>
      <c r="E548" t="s">
        <v>460</v>
      </c>
      <c r="F548">
        <v>235</v>
      </c>
      <c r="G548">
        <v>2</v>
      </c>
      <c r="H548">
        <v>8.4853801727294922</v>
      </c>
      <c r="I548">
        <v>0</v>
      </c>
      <c r="J548">
        <v>0</v>
      </c>
      <c r="K548">
        <v>0.05</v>
      </c>
      <c r="L548">
        <v>0</v>
      </c>
      <c r="M548">
        <v>64</v>
      </c>
      <c r="N548">
        <v>3.9000000953674316</v>
      </c>
      <c r="O548">
        <v>35</v>
      </c>
    </row>
    <row r="549" spans="1:15" x14ac:dyDescent="0.25">
      <c r="A549" t="s">
        <v>63</v>
      </c>
      <c r="B549">
        <v>2016</v>
      </c>
      <c r="C549" t="s">
        <v>389</v>
      </c>
      <c r="D549" t="s">
        <v>4032</v>
      </c>
      <c r="E549" t="s">
        <v>460</v>
      </c>
      <c r="F549">
        <v>1259</v>
      </c>
      <c r="G549">
        <v>23.399999618530273</v>
      </c>
      <c r="H549">
        <v>11.600973129272461</v>
      </c>
      <c r="I549">
        <v>0</v>
      </c>
      <c r="J549">
        <v>0.1</v>
      </c>
      <c r="K549">
        <v>0.1</v>
      </c>
      <c r="L549">
        <v>0</v>
      </c>
      <c r="M549">
        <v>848</v>
      </c>
      <c r="N549">
        <v>3.4500000476837158</v>
      </c>
      <c r="O549">
        <v>35</v>
      </c>
    </row>
    <row r="550" spans="1:15" x14ac:dyDescent="0.25">
      <c r="A550" t="s">
        <v>63</v>
      </c>
      <c r="B550">
        <v>2016</v>
      </c>
      <c r="C550" t="s">
        <v>4013</v>
      </c>
      <c r="D550" t="s">
        <v>4033</v>
      </c>
      <c r="E550" t="s">
        <v>460</v>
      </c>
      <c r="F550">
        <v>662</v>
      </c>
      <c r="G550">
        <v>30.200000762939453</v>
      </c>
      <c r="H550">
        <v>19.515527725219727</v>
      </c>
      <c r="I550">
        <v>0</v>
      </c>
      <c r="J550">
        <v>0</v>
      </c>
      <c r="K550">
        <v>0</v>
      </c>
      <c r="L550">
        <v>0</v>
      </c>
      <c r="M550">
        <v>18</v>
      </c>
      <c r="N550">
        <v>3.8299999237060547</v>
      </c>
      <c r="O550">
        <v>45</v>
      </c>
    </row>
    <row r="551" spans="1:15" x14ac:dyDescent="0.25">
      <c r="A551" t="s">
        <v>63</v>
      </c>
      <c r="B551">
        <v>2016</v>
      </c>
      <c r="C551" t="s">
        <v>4013</v>
      </c>
      <c r="D551" t="s">
        <v>4034</v>
      </c>
      <c r="E551" t="s">
        <v>460</v>
      </c>
      <c r="F551">
        <v>3809</v>
      </c>
      <c r="G551">
        <v>918.20001220703125</v>
      </c>
      <c r="H551">
        <v>31.933883666992187</v>
      </c>
      <c r="I551">
        <v>0</v>
      </c>
      <c r="J551">
        <v>0.03</v>
      </c>
      <c r="K551">
        <v>0.03</v>
      </c>
      <c r="L551">
        <v>0</v>
      </c>
      <c r="M551">
        <v>300</v>
      </c>
      <c r="N551">
        <v>3.5999999046325684</v>
      </c>
      <c r="O551">
        <v>45</v>
      </c>
    </row>
    <row r="552" spans="1:15" x14ac:dyDescent="0.25">
      <c r="A552" t="s">
        <v>63</v>
      </c>
      <c r="B552">
        <v>2016</v>
      </c>
      <c r="C552" t="s">
        <v>4013</v>
      </c>
      <c r="D552" t="s">
        <v>4035</v>
      </c>
      <c r="E552" t="s">
        <v>460</v>
      </c>
      <c r="F552">
        <v>11</v>
      </c>
      <c r="G552">
        <v>0</v>
      </c>
      <c r="H552">
        <v>14</v>
      </c>
      <c r="I552">
        <v>0</v>
      </c>
      <c r="J552">
        <v>0</v>
      </c>
      <c r="K552">
        <v>0</v>
      </c>
      <c r="L552">
        <v>0</v>
      </c>
      <c r="M552">
        <v>6</v>
      </c>
      <c r="N552">
        <v>3.5</v>
      </c>
      <c r="O552">
        <v>45</v>
      </c>
    </row>
    <row r="553" spans="1:15" x14ac:dyDescent="0.25">
      <c r="A553" t="s">
        <v>63</v>
      </c>
      <c r="B553">
        <v>2016</v>
      </c>
      <c r="C553" t="s">
        <v>4014</v>
      </c>
      <c r="D553" t="s">
        <v>4036</v>
      </c>
      <c r="E553" t="s">
        <v>148</v>
      </c>
      <c r="F553">
        <v>602</v>
      </c>
      <c r="G553">
        <v>0</v>
      </c>
      <c r="H553">
        <v>21.465869903564453</v>
      </c>
      <c r="I553">
        <v>0</v>
      </c>
      <c r="J553">
        <v>0</v>
      </c>
      <c r="K553">
        <v>0</v>
      </c>
      <c r="L553">
        <v>0</v>
      </c>
      <c r="M553">
        <v>16</v>
      </c>
      <c r="N553">
        <v>3.0999999046325684</v>
      </c>
      <c r="O553">
        <v>70</v>
      </c>
    </row>
    <row r="554" spans="1:15" x14ac:dyDescent="0.25">
      <c r="A554" t="s">
        <v>63</v>
      </c>
      <c r="B554">
        <v>2016</v>
      </c>
      <c r="C554" t="s">
        <v>4015</v>
      </c>
      <c r="D554" t="s">
        <v>4037</v>
      </c>
      <c r="E554" t="s">
        <v>148</v>
      </c>
      <c r="F554">
        <v>507</v>
      </c>
      <c r="G554">
        <v>128.30000305175781</v>
      </c>
      <c r="H554">
        <v>44.102203369140625</v>
      </c>
      <c r="I554">
        <v>0</v>
      </c>
      <c r="J554">
        <v>0</v>
      </c>
      <c r="K554">
        <v>0.05</v>
      </c>
      <c r="L554">
        <v>0</v>
      </c>
      <c r="M554">
        <v>8</v>
      </c>
      <c r="N554">
        <v>3.5</v>
      </c>
      <c r="O554">
        <v>60</v>
      </c>
    </row>
    <row r="555" spans="1:15" x14ac:dyDescent="0.25">
      <c r="A555" t="s">
        <v>63</v>
      </c>
      <c r="B555">
        <v>2016</v>
      </c>
      <c r="C555" t="s">
        <v>4016</v>
      </c>
      <c r="D555" t="s">
        <v>4038</v>
      </c>
      <c r="E555" t="s">
        <v>148</v>
      </c>
      <c r="F555">
        <v>0</v>
      </c>
      <c r="G555">
        <v>0</v>
      </c>
      <c r="I555">
        <v>0</v>
      </c>
      <c r="J555">
        <v>0</v>
      </c>
      <c r="K555">
        <v>0</v>
      </c>
      <c r="L555">
        <v>0</v>
      </c>
      <c r="M555">
        <v>0</v>
      </c>
      <c r="O555">
        <v>70</v>
      </c>
    </row>
    <row r="556" spans="1:15" x14ac:dyDescent="0.25">
      <c r="A556" t="s">
        <v>63</v>
      </c>
      <c r="B556">
        <v>2016</v>
      </c>
      <c r="C556" t="s">
        <v>4016</v>
      </c>
      <c r="D556" t="s">
        <v>4039</v>
      </c>
      <c r="E556" t="s">
        <v>148</v>
      </c>
      <c r="F556">
        <v>0</v>
      </c>
      <c r="G556">
        <v>0</v>
      </c>
      <c r="I556">
        <v>0</v>
      </c>
      <c r="J556">
        <v>0</v>
      </c>
      <c r="K556">
        <v>0</v>
      </c>
      <c r="L556">
        <v>0</v>
      </c>
      <c r="M556">
        <v>0</v>
      </c>
      <c r="O556">
        <v>70</v>
      </c>
    </row>
    <row r="557" spans="1:15" x14ac:dyDescent="0.25">
      <c r="A557" t="s">
        <v>63</v>
      </c>
      <c r="B557">
        <v>2016</v>
      </c>
      <c r="C557" t="s">
        <v>4016</v>
      </c>
      <c r="D557" t="s">
        <v>4040</v>
      </c>
      <c r="E557" t="s">
        <v>148</v>
      </c>
      <c r="F557">
        <v>0</v>
      </c>
      <c r="G557">
        <v>0</v>
      </c>
      <c r="I557">
        <v>0</v>
      </c>
      <c r="J557">
        <v>0</v>
      </c>
      <c r="K557">
        <v>0</v>
      </c>
      <c r="L557">
        <v>0</v>
      </c>
      <c r="M557">
        <v>0</v>
      </c>
      <c r="O557">
        <v>70</v>
      </c>
    </row>
    <row r="558" spans="1:15" x14ac:dyDescent="0.25">
      <c r="A558" t="s">
        <v>63</v>
      </c>
      <c r="B558">
        <v>2016</v>
      </c>
      <c r="C558" t="s">
        <v>4016</v>
      </c>
      <c r="D558" t="s">
        <v>4041</v>
      </c>
      <c r="E558" t="s">
        <v>148</v>
      </c>
      <c r="F558">
        <v>0</v>
      </c>
      <c r="G558">
        <v>0</v>
      </c>
      <c r="I558">
        <v>0</v>
      </c>
      <c r="J558">
        <v>0</v>
      </c>
      <c r="K558">
        <v>0</v>
      </c>
      <c r="L558">
        <v>0</v>
      </c>
      <c r="M558">
        <v>0</v>
      </c>
      <c r="O558">
        <v>45</v>
      </c>
    </row>
    <row r="559" spans="1:15" x14ac:dyDescent="0.25">
      <c r="A559" t="s">
        <v>63</v>
      </c>
      <c r="B559">
        <v>2016</v>
      </c>
      <c r="C559" t="s">
        <v>4016</v>
      </c>
      <c r="D559" t="s">
        <v>4042</v>
      </c>
      <c r="E559" t="s">
        <v>148</v>
      </c>
      <c r="F559">
        <v>0</v>
      </c>
      <c r="G559">
        <v>0</v>
      </c>
      <c r="I559">
        <v>0</v>
      </c>
      <c r="J559">
        <v>0</v>
      </c>
      <c r="K559">
        <v>0</v>
      </c>
      <c r="L559">
        <v>0</v>
      </c>
      <c r="M559">
        <v>0</v>
      </c>
      <c r="O559">
        <v>70</v>
      </c>
    </row>
    <row r="560" spans="1:15" x14ac:dyDescent="0.25">
      <c r="A560" t="s">
        <v>63</v>
      </c>
      <c r="B560">
        <v>2016</v>
      </c>
      <c r="C560" t="s">
        <v>4016</v>
      </c>
      <c r="D560" t="s">
        <v>4043</v>
      </c>
      <c r="E560" t="s">
        <v>148</v>
      </c>
      <c r="F560">
        <v>0</v>
      </c>
      <c r="G560">
        <v>0</v>
      </c>
      <c r="I560">
        <v>0</v>
      </c>
      <c r="J560">
        <v>0</v>
      </c>
      <c r="K560">
        <v>0</v>
      </c>
      <c r="L560">
        <v>0</v>
      </c>
      <c r="M560">
        <v>0</v>
      </c>
      <c r="O560">
        <v>70</v>
      </c>
    </row>
    <row r="561" spans="1:15" x14ac:dyDescent="0.25">
      <c r="A561" t="s">
        <v>63</v>
      </c>
      <c r="B561">
        <v>2016</v>
      </c>
      <c r="C561" t="s">
        <v>4016</v>
      </c>
      <c r="D561" t="s">
        <v>4044</v>
      </c>
      <c r="E561" t="s">
        <v>148</v>
      </c>
      <c r="F561">
        <v>3</v>
      </c>
      <c r="G561">
        <v>0</v>
      </c>
      <c r="H561">
        <v>24.333333969116211</v>
      </c>
      <c r="I561">
        <v>0</v>
      </c>
      <c r="J561">
        <v>0</v>
      </c>
      <c r="K561">
        <v>0</v>
      </c>
      <c r="L561">
        <v>0</v>
      </c>
      <c r="M561">
        <v>0</v>
      </c>
      <c r="N561">
        <v>4</v>
      </c>
      <c r="O561">
        <v>70</v>
      </c>
    </row>
    <row r="562" spans="1:15" x14ac:dyDescent="0.25">
      <c r="A562" t="s">
        <v>63</v>
      </c>
      <c r="B562">
        <v>2016</v>
      </c>
      <c r="C562" t="s">
        <v>4016</v>
      </c>
      <c r="D562" t="s">
        <v>4045</v>
      </c>
      <c r="E562" t="s">
        <v>148</v>
      </c>
      <c r="F562">
        <v>27</v>
      </c>
      <c r="G562">
        <v>0</v>
      </c>
      <c r="H562">
        <v>9.9629631042480469</v>
      </c>
      <c r="I562">
        <v>0</v>
      </c>
      <c r="J562">
        <v>0</v>
      </c>
      <c r="K562">
        <v>0</v>
      </c>
      <c r="L562">
        <v>0</v>
      </c>
      <c r="M562">
        <v>0</v>
      </c>
      <c r="N562">
        <v>4</v>
      </c>
      <c r="O562">
        <v>45</v>
      </c>
    </row>
    <row r="563" spans="1:15" x14ac:dyDescent="0.25">
      <c r="A563" t="s">
        <v>63</v>
      </c>
      <c r="B563">
        <v>2016</v>
      </c>
      <c r="C563" t="s">
        <v>4016</v>
      </c>
      <c r="D563" t="s">
        <v>4046</v>
      </c>
      <c r="E563" t="s">
        <v>148</v>
      </c>
      <c r="F563">
        <v>0</v>
      </c>
      <c r="G563">
        <v>0</v>
      </c>
      <c r="I563">
        <v>0</v>
      </c>
      <c r="J563">
        <v>0</v>
      </c>
      <c r="K563">
        <v>0</v>
      </c>
      <c r="L563">
        <v>0</v>
      </c>
      <c r="M563">
        <v>0</v>
      </c>
      <c r="O563">
        <v>70</v>
      </c>
    </row>
    <row r="564" spans="1:15" x14ac:dyDescent="0.25">
      <c r="A564" t="s">
        <v>63</v>
      </c>
      <c r="B564">
        <v>2016</v>
      </c>
      <c r="C564" t="s">
        <v>4017</v>
      </c>
      <c r="D564" t="s">
        <v>4047</v>
      </c>
      <c r="E564" t="s">
        <v>148</v>
      </c>
      <c r="F564">
        <v>0</v>
      </c>
      <c r="G564">
        <v>0</v>
      </c>
      <c r="I564">
        <v>0</v>
      </c>
      <c r="J564">
        <v>0</v>
      </c>
      <c r="K564">
        <v>0</v>
      </c>
      <c r="L564">
        <v>0</v>
      </c>
      <c r="M564">
        <v>0</v>
      </c>
      <c r="O564">
        <v>60</v>
      </c>
    </row>
    <row r="565" spans="1:15" x14ac:dyDescent="0.25">
      <c r="A565" t="s">
        <v>63</v>
      </c>
      <c r="B565">
        <v>2016</v>
      </c>
      <c r="C565" t="s">
        <v>4017</v>
      </c>
      <c r="D565" t="s">
        <v>4048</v>
      </c>
      <c r="E565" t="s">
        <v>148</v>
      </c>
      <c r="F565">
        <v>283</v>
      </c>
      <c r="G565">
        <v>166.60000610351562</v>
      </c>
      <c r="H565">
        <v>55.088653564453125</v>
      </c>
      <c r="I565">
        <v>0</v>
      </c>
      <c r="J565">
        <v>0</v>
      </c>
      <c r="K565">
        <v>0</v>
      </c>
      <c r="L565">
        <v>0</v>
      </c>
      <c r="M565">
        <v>1</v>
      </c>
      <c r="N565">
        <v>3.75</v>
      </c>
      <c r="O565">
        <v>60</v>
      </c>
    </row>
    <row r="566" spans="1:15" x14ac:dyDescent="0.25">
      <c r="A566" t="s">
        <v>63</v>
      </c>
      <c r="B566">
        <v>2016</v>
      </c>
      <c r="C566" t="s">
        <v>4018</v>
      </c>
      <c r="D566" t="s">
        <v>4049</v>
      </c>
      <c r="E566" t="s">
        <v>460</v>
      </c>
      <c r="F566">
        <v>9</v>
      </c>
      <c r="G566">
        <v>0</v>
      </c>
      <c r="H566">
        <v>8.4444446563720703</v>
      </c>
      <c r="I566">
        <v>0</v>
      </c>
      <c r="J566">
        <v>0</v>
      </c>
      <c r="K566">
        <v>0</v>
      </c>
      <c r="L566">
        <v>0</v>
      </c>
      <c r="M566">
        <v>0</v>
      </c>
      <c r="N566">
        <v>4</v>
      </c>
      <c r="O566">
        <v>45</v>
      </c>
    </row>
    <row r="567" spans="1:15" x14ac:dyDescent="0.25">
      <c r="A567" t="s">
        <v>63</v>
      </c>
      <c r="B567">
        <v>2016</v>
      </c>
      <c r="C567" t="s">
        <v>4018</v>
      </c>
      <c r="D567" t="s">
        <v>4050</v>
      </c>
      <c r="E567" t="s">
        <v>460</v>
      </c>
      <c r="F567">
        <v>22</v>
      </c>
      <c r="G567">
        <v>3.4000000953674316</v>
      </c>
      <c r="H567">
        <v>27.181818008422852</v>
      </c>
      <c r="I567">
        <v>0</v>
      </c>
      <c r="J567">
        <v>0</v>
      </c>
      <c r="K567">
        <v>0.1</v>
      </c>
      <c r="L567">
        <v>0</v>
      </c>
      <c r="M567">
        <v>0</v>
      </c>
      <c r="N567">
        <v>3.9000000953674316</v>
      </c>
      <c r="O567">
        <v>40</v>
      </c>
    </row>
    <row r="568" spans="1:15" x14ac:dyDescent="0.25">
      <c r="A568" t="s">
        <v>63</v>
      </c>
      <c r="B568">
        <v>2016</v>
      </c>
      <c r="C568" t="s">
        <v>4018</v>
      </c>
      <c r="D568" t="s">
        <v>4051</v>
      </c>
      <c r="E568" t="s">
        <v>460</v>
      </c>
      <c r="F568">
        <v>86</v>
      </c>
      <c r="G568">
        <v>9</v>
      </c>
      <c r="H568">
        <v>18.895349502563477</v>
      </c>
      <c r="I568">
        <v>0</v>
      </c>
      <c r="J568">
        <v>0.08</v>
      </c>
      <c r="K568">
        <v>0.08</v>
      </c>
      <c r="L568">
        <v>0</v>
      </c>
      <c r="M568">
        <v>0</v>
      </c>
      <c r="N568">
        <v>3.8399999141693115</v>
      </c>
      <c r="O568">
        <v>35</v>
      </c>
    </row>
    <row r="569" spans="1:15" x14ac:dyDescent="0.25">
      <c r="A569" t="s">
        <v>63</v>
      </c>
      <c r="B569">
        <v>2016</v>
      </c>
      <c r="C569" t="s">
        <v>4018</v>
      </c>
      <c r="D569" t="s">
        <v>4052</v>
      </c>
      <c r="E569" t="s">
        <v>460</v>
      </c>
      <c r="F569">
        <v>8</v>
      </c>
      <c r="G569">
        <v>0</v>
      </c>
      <c r="H569">
        <v>11.5</v>
      </c>
      <c r="I569">
        <v>0</v>
      </c>
      <c r="J569">
        <v>0</v>
      </c>
      <c r="K569">
        <v>0</v>
      </c>
      <c r="L569">
        <v>0</v>
      </c>
      <c r="M569">
        <v>0</v>
      </c>
      <c r="N569">
        <v>4</v>
      </c>
      <c r="O569">
        <v>35</v>
      </c>
    </row>
    <row r="570" spans="1:15" x14ac:dyDescent="0.25">
      <c r="A570" t="s">
        <v>63</v>
      </c>
      <c r="B570">
        <v>2016</v>
      </c>
      <c r="C570" t="s">
        <v>4018</v>
      </c>
      <c r="D570" t="s">
        <v>4053</v>
      </c>
      <c r="E570" t="s">
        <v>460</v>
      </c>
      <c r="F570">
        <v>0</v>
      </c>
      <c r="G570">
        <v>0</v>
      </c>
      <c r="I570">
        <v>0</v>
      </c>
      <c r="J570">
        <v>0</v>
      </c>
      <c r="K570">
        <v>0</v>
      </c>
      <c r="L570">
        <v>0</v>
      </c>
      <c r="M570">
        <v>0</v>
      </c>
      <c r="O570">
        <v>40</v>
      </c>
    </row>
    <row r="571" spans="1:15" x14ac:dyDescent="0.25">
      <c r="A571" t="s">
        <v>63</v>
      </c>
      <c r="B571">
        <v>2016</v>
      </c>
      <c r="C571" t="s">
        <v>4018</v>
      </c>
      <c r="D571" t="s">
        <v>4054</v>
      </c>
      <c r="E571" t="s">
        <v>460</v>
      </c>
      <c r="F571">
        <v>0</v>
      </c>
      <c r="G571">
        <v>0</v>
      </c>
      <c r="I571">
        <v>0</v>
      </c>
      <c r="J571">
        <v>0</v>
      </c>
      <c r="K571">
        <v>0</v>
      </c>
      <c r="L571">
        <v>0</v>
      </c>
      <c r="M571">
        <v>0</v>
      </c>
      <c r="O571">
        <v>35</v>
      </c>
    </row>
    <row r="572" spans="1:15" x14ac:dyDescent="0.25">
      <c r="A572" t="s">
        <v>63</v>
      </c>
      <c r="B572">
        <v>2016</v>
      </c>
      <c r="C572" t="s">
        <v>4018</v>
      </c>
      <c r="D572" t="s">
        <v>4055</v>
      </c>
      <c r="E572" t="s">
        <v>460</v>
      </c>
      <c r="F572">
        <v>101</v>
      </c>
      <c r="G572">
        <v>27</v>
      </c>
      <c r="H572">
        <v>30.742424011230469</v>
      </c>
      <c r="I572">
        <v>0</v>
      </c>
      <c r="J572">
        <v>0</v>
      </c>
      <c r="K572">
        <v>0</v>
      </c>
      <c r="L572">
        <v>0</v>
      </c>
      <c r="M572">
        <v>35</v>
      </c>
      <c r="N572">
        <v>4</v>
      </c>
      <c r="O572">
        <v>35</v>
      </c>
    </row>
    <row r="573" spans="1:15" x14ac:dyDescent="0.25">
      <c r="A573" t="s">
        <v>63</v>
      </c>
      <c r="B573">
        <v>2016</v>
      </c>
      <c r="C573" t="s">
        <v>4018</v>
      </c>
      <c r="D573" t="s">
        <v>4056</v>
      </c>
      <c r="E573" t="s">
        <v>460</v>
      </c>
      <c r="F573">
        <v>0</v>
      </c>
      <c r="G573">
        <v>0</v>
      </c>
      <c r="I573">
        <v>0</v>
      </c>
      <c r="J573">
        <v>0</v>
      </c>
      <c r="K573">
        <v>0</v>
      </c>
      <c r="L573">
        <v>0</v>
      </c>
      <c r="M573">
        <v>0</v>
      </c>
      <c r="O573">
        <v>35</v>
      </c>
    </row>
    <row r="574" spans="1:15" x14ac:dyDescent="0.25">
      <c r="A574" t="s">
        <v>63</v>
      </c>
      <c r="B574">
        <v>2016</v>
      </c>
      <c r="C574" t="s">
        <v>4018</v>
      </c>
      <c r="D574" t="s">
        <v>4057</v>
      </c>
      <c r="E574" t="s">
        <v>460</v>
      </c>
      <c r="F574">
        <v>9</v>
      </c>
      <c r="G574">
        <v>0</v>
      </c>
      <c r="H574">
        <v>15.44444465637207</v>
      </c>
      <c r="I574">
        <v>0</v>
      </c>
      <c r="J574">
        <v>0</v>
      </c>
      <c r="K574">
        <v>0</v>
      </c>
      <c r="L574">
        <v>0</v>
      </c>
      <c r="M574">
        <v>0</v>
      </c>
      <c r="N574">
        <v>3</v>
      </c>
      <c r="O574">
        <v>40</v>
      </c>
    </row>
    <row r="575" spans="1:15" x14ac:dyDescent="0.25">
      <c r="A575" t="s">
        <v>63</v>
      </c>
      <c r="B575">
        <v>2016</v>
      </c>
      <c r="C575" t="s">
        <v>4019</v>
      </c>
      <c r="D575" t="s">
        <v>4058</v>
      </c>
      <c r="E575" t="s">
        <v>460</v>
      </c>
      <c r="F575">
        <v>25</v>
      </c>
      <c r="G575">
        <v>8.5</v>
      </c>
      <c r="H575">
        <v>29.159999847412109</v>
      </c>
      <c r="I575">
        <v>0</v>
      </c>
      <c r="J575">
        <v>0</v>
      </c>
      <c r="K575">
        <v>0</v>
      </c>
      <c r="L575">
        <v>0</v>
      </c>
      <c r="M575">
        <v>0</v>
      </c>
      <c r="N575">
        <v>3.2999999523162842</v>
      </c>
      <c r="O575">
        <v>40</v>
      </c>
    </row>
    <row r="576" spans="1:15" x14ac:dyDescent="0.25">
      <c r="A576" t="s">
        <v>64</v>
      </c>
      <c r="B576">
        <v>2016</v>
      </c>
      <c r="C576" t="s">
        <v>4010</v>
      </c>
      <c r="D576" t="s">
        <v>4021</v>
      </c>
      <c r="E576" t="s">
        <v>148</v>
      </c>
      <c r="F576">
        <v>0</v>
      </c>
      <c r="G576">
        <v>0</v>
      </c>
      <c r="I576">
        <v>0</v>
      </c>
      <c r="J576">
        <v>0</v>
      </c>
      <c r="K576">
        <v>0</v>
      </c>
      <c r="L576">
        <v>0</v>
      </c>
      <c r="M576">
        <v>0</v>
      </c>
      <c r="O576">
        <v>70</v>
      </c>
    </row>
    <row r="577" spans="1:15" x14ac:dyDescent="0.25">
      <c r="A577" t="s">
        <v>64</v>
      </c>
      <c r="B577">
        <v>2016</v>
      </c>
      <c r="C577" t="s">
        <v>4010</v>
      </c>
      <c r="D577" t="s">
        <v>4022</v>
      </c>
      <c r="E577" t="s">
        <v>148</v>
      </c>
      <c r="F577">
        <v>25.527194976806641</v>
      </c>
      <c r="G577">
        <v>0</v>
      </c>
      <c r="H577">
        <v>31.258441925048828</v>
      </c>
      <c r="I577">
        <v>0</v>
      </c>
      <c r="J577">
        <v>0.01</v>
      </c>
      <c r="K577">
        <v>0.01</v>
      </c>
      <c r="L577">
        <v>0</v>
      </c>
      <c r="M577">
        <v>1.370340000000041</v>
      </c>
      <c r="N577">
        <v>2.9900000095367432</v>
      </c>
      <c r="O577">
        <v>70</v>
      </c>
    </row>
    <row r="578" spans="1:15" x14ac:dyDescent="0.25">
      <c r="A578" t="s">
        <v>64</v>
      </c>
      <c r="B578">
        <v>2016</v>
      </c>
      <c r="C578" t="s">
        <v>4010</v>
      </c>
      <c r="D578" t="s">
        <v>4023</v>
      </c>
      <c r="E578" t="s">
        <v>148</v>
      </c>
      <c r="F578">
        <v>46.701114654541016</v>
      </c>
      <c r="G578">
        <v>0</v>
      </c>
      <c r="H578">
        <v>8.0097513198852539</v>
      </c>
      <c r="I578">
        <v>0</v>
      </c>
      <c r="J578">
        <v>0</v>
      </c>
      <c r="K578">
        <v>0</v>
      </c>
      <c r="L578">
        <v>0</v>
      </c>
      <c r="M578">
        <v>0</v>
      </c>
      <c r="N578">
        <v>3.0299999713897705</v>
      </c>
      <c r="O578">
        <v>45</v>
      </c>
    </row>
    <row r="579" spans="1:15" x14ac:dyDescent="0.25">
      <c r="A579" t="s">
        <v>64</v>
      </c>
      <c r="B579">
        <v>2016</v>
      </c>
      <c r="C579" t="s">
        <v>4011</v>
      </c>
      <c r="D579" t="s">
        <v>4024</v>
      </c>
      <c r="E579" t="s">
        <v>148</v>
      </c>
      <c r="F579">
        <v>0</v>
      </c>
      <c r="G579">
        <v>0</v>
      </c>
      <c r="I579">
        <v>0</v>
      </c>
      <c r="J579">
        <v>0</v>
      </c>
      <c r="K579">
        <v>0</v>
      </c>
      <c r="L579">
        <v>0</v>
      </c>
      <c r="M579">
        <v>0</v>
      </c>
      <c r="O579">
        <v>60</v>
      </c>
    </row>
    <row r="580" spans="1:15" x14ac:dyDescent="0.25">
      <c r="A580" t="s">
        <v>64</v>
      </c>
      <c r="B580">
        <v>2016</v>
      </c>
      <c r="C580" t="s">
        <v>4011</v>
      </c>
      <c r="D580" t="s">
        <v>4025</v>
      </c>
      <c r="E580" t="s">
        <v>148</v>
      </c>
      <c r="F580">
        <v>1351.3101806640625</v>
      </c>
      <c r="G580">
        <v>51.551849365234375</v>
      </c>
      <c r="H580">
        <v>32.775802612304688</v>
      </c>
      <c r="I580">
        <v>0.05</v>
      </c>
      <c r="J580">
        <v>0</v>
      </c>
      <c r="K580">
        <v>0.05</v>
      </c>
      <c r="L580">
        <v>0</v>
      </c>
      <c r="M580">
        <v>33.785180000000537</v>
      </c>
      <c r="N580">
        <v>2.9000000953674316</v>
      </c>
      <c r="O580">
        <v>60</v>
      </c>
    </row>
    <row r="581" spans="1:15" x14ac:dyDescent="0.25">
      <c r="A581" t="s">
        <v>64</v>
      </c>
      <c r="B581">
        <v>2016</v>
      </c>
      <c r="C581" t="s">
        <v>4011</v>
      </c>
      <c r="D581" t="s">
        <v>4026</v>
      </c>
      <c r="E581" t="s">
        <v>148</v>
      </c>
      <c r="F581">
        <v>0</v>
      </c>
      <c r="G581">
        <v>0</v>
      </c>
      <c r="I581">
        <v>0</v>
      </c>
      <c r="J581">
        <v>0</v>
      </c>
      <c r="K581">
        <v>0</v>
      </c>
      <c r="L581">
        <v>0</v>
      </c>
      <c r="M581">
        <v>0</v>
      </c>
      <c r="O581">
        <v>60</v>
      </c>
    </row>
    <row r="582" spans="1:15" x14ac:dyDescent="0.25">
      <c r="A582" t="s">
        <v>64</v>
      </c>
      <c r="B582">
        <v>2016</v>
      </c>
      <c r="C582" t="s">
        <v>4064</v>
      </c>
      <c r="D582" t="s">
        <v>4065</v>
      </c>
      <c r="E582" t="s">
        <v>460</v>
      </c>
      <c r="F582">
        <v>8651</v>
      </c>
      <c r="G582">
        <v>105.19999694824219</v>
      </c>
      <c r="H582">
        <v>34.977256774902344</v>
      </c>
      <c r="I582">
        <v>5.0000000000000001E-3</v>
      </c>
      <c r="J582">
        <v>0.03</v>
      </c>
      <c r="K582">
        <v>0.05</v>
      </c>
      <c r="L582">
        <v>0</v>
      </c>
      <c r="M582">
        <v>6013</v>
      </c>
      <c r="N582">
        <v>2.9600000381469727</v>
      </c>
      <c r="O582">
        <v>60</v>
      </c>
    </row>
    <row r="583" spans="1:15" x14ac:dyDescent="0.25">
      <c r="A583" t="s">
        <v>64</v>
      </c>
      <c r="B583">
        <v>2016</v>
      </c>
      <c r="C583" t="s">
        <v>4064</v>
      </c>
      <c r="D583" t="s">
        <v>4066</v>
      </c>
      <c r="E583" t="s">
        <v>460</v>
      </c>
      <c r="F583">
        <v>169</v>
      </c>
      <c r="G583">
        <v>0.69999998807907104</v>
      </c>
      <c r="H583">
        <v>28.310924530029297</v>
      </c>
      <c r="I583">
        <v>0</v>
      </c>
      <c r="J583">
        <v>0</v>
      </c>
      <c r="K583">
        <v>0</v>
      </c>
      <c r="L583">
        <v>0</v>
      </c>
      <c r="M583">
        <v>50</v>
      </c>
      <c r="O583">
        <v>60</v>
      </c>
    </row>
    <row r="584" spans="1:15" x14ac:dyDescent="0.25">
      <c r="A584" t="s">
        <v>64</v>
      </c>
      <c r="B584">
        <v>2016</v>
      </c>
      <c r="C584" t="s">
        <v>4064</v>
      </c>
      <c r="D584" t="s">
        <v>4005</v>
      </c>
      <c r="E584" t="s">
        <v>460</v>
      </c>
      <c r="F584">
        <v>13141</v>
      </c>
      <c r="G584">
        <v>1118.5999755859375</v>
      </c>
      <c r="H584">
        <v>20.464399337768555</v>
      </c>
      <c r="I584">
        <v>5.0000000000000001E-3</v>
      </c>
      <c r="J584">
        <v>0.03</v>
      </c>
      <c r="K584">
        <v>0.05</v>
      </c>
      <c r="L584">
        <v>0</v>
      </c>
      <c r="M584">
        <v>5852</v>
      </c>
      <c r="N584">
        <v>2.9600000381469727</v>
      </c>
      <c r="O584">
        <v>45</v>
      </c>
    </row>
    <row r="585" spans="1:15" x14ac:dyDescent="0.25">
      <c r="A585" t="s">
        <v>64</v>
      </c>
      <c r="B585">
        <v>2016</v>
      </c>
      <c r="C585" t="s">
        <v>4012</v>
      </c>
      <c r="D585" t="s">
        <v>4027</v>
      </c>
      <c r="E585" t="s">
        <v>460</v>
      </c>
      <c r="F585">
        <v>0</v>
      </c>
      <c r="I585">
        <v>0</v>
      </c>
      <c r="J585">
        <v>0</v>
      </c>
      <c r="K585">
        <v>0</v>
      </c>
      <c r="L585">
        <v>0</v>
      </c>
      <c r="M585">
        <v>0</v>
      </c>
      <c r="N585">
        <v>3</v>
      </c>
    </row>
    <row r="586" spans="1:15" x14ac:dyDescent="0.25">
      <c r="A586" t="s">
        <v>64</v>
      </c>
      <c r="B586">
        <v>2016</v>
      </c>
      <c r="C586" t="s">
        <v>389</v>
      </c>
      <c r="D586" t="s">
        <v>4028</v>
      </c>
      <c r="E586" t="s">
        <v>460</v>
      </c>
      <c r="F586">
        <v>0</v>
      </c>
      <c r="G586">
        <v>0</v>
      </c>
      <c r="I586">
        <v>0</v>
      </c>
      <c r="J586">
        <v>0</v>
      </c>
      <c r="K586">
        <v>0</v>
      </c>
      <c r="L586">
        <v>0</v>
      </c>
      <c r="M586">
        <v>0</v>
      </c>
      <c r="O586">
        <v>45</v>
      </c>
    </row>
    <row r="587" spans="1:15" x14ac:dyDescent="0.25">
      <c r="A587" t="s">
        <v>64</v>
      </c>
      <c r="B587">
        <v>2016</v>
      </c>
      <c r="C587" t="s">
        <v>389</v>
      </c>
      <c r="D587" t="s">
        <v>4029</v>
      </c>
      <c r="E587" t="s">
        <v>460</v>
      </c>
      <c r="F587">
        <v>59</v>
      </c>
      <c r="G587">
        <v>2.0999999046325684</v>
      </c>
      <c r="H587">
        <v>11.796296119689941</v>
      </c>
      <c r="I587">
        <v>0</v>
      </c>
      <c r="J587">
        <v>0.05</v>
      </c>
      <c r="K587">
        <v>0</v>
      </c>
      <c r="L587">
        <v>0</v>
      </c>
      <c r="M587">
        <v>5</v>
      </c>
      <c r="N587">
        <v>2.9500000476837158</v>
      </c>
      <c r="O587">
        <v>40</v>
      </c>
    </row>
    <row r="588" spans="1:15" x14ac:dyDescent="0.25">
      <c r="A588" t="s">
        <v>64</v>
      </c>
      <c r="B588">
        <v>2016</v>
      </c>
      <c r="C588" t="s">
        <v>389</v>
      </c>
      <c r="D588" t="s">
        <v>4030</v>
      </c>
      <c r="E588" t="s">
        <v>460</v>
      </c>
      <c r="F588">
        <v>170</v>
      </c>
      <c r="G588">
        <v>11.100000381469727</v>
      </c>
      <c r="H588">
        <v>16.476190567016602</v>
      </c>
      <c r="I588">
        <v>0</v>
      </c>
      <c r="J588">
        <v>0.05</v>
      </c>
      <c r="K588">
        <v>0.05</v>
      </c>
      <c r="L588">
        <v>0</v>
      </c>
      <c r="M588">
        <v>107</v>
      </c>
      <c r="N588">
        <v>3.0199999809265137</v>
      </c>
      <c r="O588">
        <v>40</v>
      </c>
    </row>
    <row r="589" spans="1:15" x14ac:dyDescent="0.25">
      <c r="A589" t="s">
        <v>64</v>
      </c>
      <c r="B589">
        <v>2016</v>
      </c>
      <c r="C589" t="s">
        <v>389</v>
      </c>
      <c r="D589" t="s">
        <v>4031</v>
      </c>
      <c r="E589" t="s">
        <v>460</v>
      </c>
      <c r="F589">
        <v>0</v>
      </c>
      <c r="G589">
        <v>0</v>
      </c>
      <c r="I589">
        <v>0</v>
      </c>
      <c r="J589">
        <v>0</v>
      </c>
      <c r="K589">
        <v>0</v>
      </c>
      <c r="L589">
        <v>0</v>
      </c>
      <c r="M589">
        <v>0</v>
      </c>
      <c r="O589">
        <v>35</v>
      </c>
    </row>
    <row r="590" spans="1:15" x14ac:dyDescent="0.25">
      <c r="A590" t="s">
        <v>64</v>
      </c>
      <c r="B590">
        <v>2016</v>
      </c>
      <c r="C590" t="s">
        <v>389</v>
      </c>
      <c r="D590" t="s">
        <v>4032</v>
      </c>
      <c r="E590" t="s">
        <v>460</v>
      </c>
      <c r="F590">
        <v>3422</v>
      </c>
      <c r="G590">
        <v>506.20001220703125</v>
      </c>
      <c r="H590">
        <v>16.817991256713867</v>
      </c>
      <c r="I590">
        <v>0.01</v>
      </c>
      <c r="J590">
        <v>0.04</v>
      </c>
      <c r="K590">
        <v>0.05</v>
      </c>
      <c r="L590">
        <v>0</v>
      </c>
      <c r="M590">
        <v>87</v>
      </c>
      <c r="N590">
        <v>2.940000057220459</v>
      </c>
      <c r="O590">
        <v>35</v>
      </c>
    </row>
    <row r="591" spans="1:15" x14ac:dyDescent="0.25">
      <c r="A591" t="s">
        <v>64</v>
      </c>
      <c r="B591">
        <v>2016</v>
      </c>
      <c r="C591" t="s">
        <v>4013</v>
      </c>
      <c r="D591" t="s">
        <v>4033</v>
      </c>
      <c r="E591" t="s">
        <v>460</v>
      </c>
      <c r="F591">
        <v>444</v>
      </c>
      <c r="G591">
        <v>4.8000001907348633</v>
      </c>
      <c r="H591">
        <v>10.009411811828613</v>
      </c>
      <c r="I591">
        <v>0.01</v>
      </c>
      <c r="J591">
        <v>0.01</v>
      </c>
      <c r="K591">
        <v>0.02</v>
      </c>
      <c r="L591">
        <v>0</v>
      </c>
      <c r="M591">
        <v>19</v>
      </c>
      <c r="N591">
        <v>3.0350000858306885</v>
      </c>
      <c r="O591">
        <v>45</v>
      </c>
    </row>
    <row r="592" spans="1:15" x14ac:dyDescent="0.25">
      <c r="A592" t="s">
        <v>64</v>
      </c>
      <c r="B592">
        <v>2016</v>
      </c>
      <c r="C592" t="s">
        <v>4013</v>
      </c>
      <c r="D592" t="s">
        <v>4034</v>
      </c>
      <c r="E592" t="s">
        <v>460</v>
      </c>
      <c r="F592">
        <v>2350</v>
      </c>
      <c r="G592">
        <v>179.39999389648437</v>
      </c>
      <c r="H592">
        <v>20.509855270385742</v>
      </c>
      <c r="I592">
        <v>0.02</v>
      </c>
      <c r="J592">
        <v>0.03</v>
      </c>
      <c r="K592">
        <v>0.05</v>
      </c>
      <c r="L592">
        <v>0</v>
      </c>
      <c r="M592">
        <v>67</v>
      </c>
      <c r="N592">
        <v>2.9600000381469727</v>
      </c>
      <c r="O592">
        <v>45</v>
      </c>
    </row>
    <row r="593" spans="1:15" x14ac:dyDescent="0.25">
      <c r="A593" t="s">
        <v>64</v>
      </c>
      <c r="B593">
        <v>2016</v>
      </c>
      <c r="C593" t="s">
        <v>4013</v>
      </c>
      <c r="D593" t="s">
        <v>4035</v>
      </c>
      <c r="E593" t="s">
        <v>460</v>
      </c>
      <c r="F593">
        <v>14</v>
      </c>
      <c r="G593">
        <v>0</v>
      </c>
      <c r="H593">
        <v>6.4285712242126465</v>
      </c>
      <c r="I593">
        <v>0</v>
      </c>
      <c r="J593">
        <v>0</v>
      </c>
      <c r="K593">
        <v>0</v>
      </c>
      <c r="L593">
        <v>0</v>
      </c>
      <c r="M593">
        <v>0</v>
      </c>
      <c r="N593">
        <v>3.6600000858306885</v>
      </c>
      <c r="O593">
        <v>45</v>
      </c>
    </row>
    <row r="594" spans="1:15" x14ac:dyDescent="0.25">
      <c r="A594" t="s">
        <v>64</v>
      </c>
      <c r="B594">
        <v>2016</v>
      </c>
      <c r="C594" t="s">
        <v>4014</v>
      </c>
      <c r="D594" t="s">
        <v>4036</v>
      </c>
      <c r="E594" t="s">
        <v>148</v>
      </c>
      <c r="F594">
        <v>90.095489501953125</v>
      </c>
      <c r="G594">
        <v>0</v>
      </c>
      <c r="H594">
        <v>21.008338928222656</v>
      </c>
      <c r="I594">
        <v>0</v>
      </c>
      <c r="J594">
        <v>0</v>
      </c>
      <c r="K594">
        <v>0</v>
      </c>
      <c r="L594">
        <v>0</v>
      </c>
      <c r="M594">
        <v>17.091059999999839</v>
      </c>
      <c r="N594">
        <v>3</v>
      </c>
      <c r="O594">
        <v>70</v>
      </c>
    </row>
    <row r="595" spans="1:15" x14ac:dyDescent="0.25">
      <c r="A595" t="s">
        <v>64</v>
      </c>
      <c r="B595">
        <v>2016</v>
      </c>
      <c r="C595" t="s">
        <v>4015</v>
      </c>
      <c r="D595" t="s">
        <v>4037</v>
      </c>
      <c r="E595" t="s">
        <v>148</v>
      </c>
      <c r="F595">
        <v>231.46519470214844</v>
      </c>
      <c r="G595">
        <v>0.88127201795578003</v>
      </c>
      <c r="H595">
        <v>43.785953521728516</v>
      </c>
      <c r="I595">
        <v>0</v>
      </c>
      <c r="J595">
        <v>0.02</v>
      </c>
      <c r="K595">
        <v>0.02</v>
      </c>
      <c r="L595">
        <v>0</v>
      </c>
      <c r="M595">
        <v>42.889669999998922</v>
      </c>
      <c r="N595">
        <v>2.9800000190734863</v>
      </c>
      <c r="O595">
        <v>60</v>
      </c>
    </row>
    <row r="596" spans="1:15" x14ac:dyDescent="0.25">
      <c r="A596" t="s">
        <v>64</v>
      </c>
      <c r="B596">
        <v>2016</v>
      </c>
      <c r="C596" t="s">
        <v>4016</v>
      </c>
      <c r="D596" t="s">
        <v>4038</v>
      </c>
      <c r="E596" t="s">
        <v>148</v>
      </c>
      <c r="F596">
        <v>0</v>
      </c>
      <c r="G596">
        <v>0</v>
      </c>
      <c r="I596">
        <v>0</v>
      </c>
      <c r="J596">
        <v>0</v>
      </c>
      <c r="K596">
        <v>0</v>
      </c>
      <c r="L596">
        <v>0</v>
      </c>
      <c r="M596">
        <v>0</v>
      </c>
      <c r="O596">
        <v>70</v>
      </c>
    </row>
    <row r="597" spans="1:15" x14ac:dyDescent="0.25">
      <c r="A597" t="s">
        <v>64</v>
      </c>
      <c r="B597">
        <v>2016</v>
      </c>
      <c r="C597" t="s">
        <v>4016</v>
      </c>
      <c r="D597" t="s">
        <v>4039</v>
      </c>
      <c r="E597" t="s">
        <v>148</v>
      </c>
      <c r="F597">
        <v>0</v>
      </c>
      <c r="G597">
        <v>0</v>
      </c>
      <c r="I597">
        <v>0</v>
      </c>
      <c r="J597">
        <v>0</v>
      </c>
      <c r="K597">
        <v>0</v>
      </c>
      <c r="L597">
        <v>0</v>
      </c>
      <c r="M597">
        <v>0</v>
      </c>
      <c r="O597">
        <v>70</v>
      </c>
    </row>
    <row r="598" spans="1:15" x14ac:dyDescent="0.25">
      <c r="A598" t="s">
        <v>64</v>
      </c>
      <c r="B598">
        <v>2016</v>
      </c>
      <c r="C598" t="s">
        <v>4016</v>
      </c>
      <c r="D598" t="s">
        <v>4040</v>
      </c>
      <c r="E598" t="s">
        <v>148</v>
      </c>
      <c r="F598">
        <v>0</v>
      </c>
      <c r="G598">
        <v>0</v>
      </c>
      <c r="I598">
        <v>0</v>
      </c>
      <c r="J598">
        <v>0</v>
      </c>
      <c r="K598">
        <v>0</v>
      </c>
      <c r="L598">
        <v>0</v>
      </c>
      <c r="M598">
        <v>0</v>
      </c>
      <c r="O598">
        <v>70</v>
      </c>
    </row>
    <row r="599" spans="1:15" x14ac:dyDescent="0.25">
      <c r="A599" t="s">
        <v>64</v>
      </c>
      <c r="B599">
        <v>2016</v>
      </c>
      <c r="C599" t="s">
        <v>4016</v>
      </c>
      <c r="D599" t="s">
        <v>4041</v>
      </c>
      <c r="E599" t="s">
        <v>148</v>
      </c>
      <c r="F599">
        <v>0</v>
      </c>
      <c r="G599">
        <v>0</v>
      </c>
      <c r="I599">
        <v>0</v>
      </c>
      <c r="J599">
        <v>0</v>
      </c>
      <c r="K599">
        <v>0</v>
      </c>
      <c r="L599">
        <v>0</v>
      </c>
      <c r="M599">
        <v>0</v>
      </c>
      <c r="O599">
        <v>45</v>
      </c>
    </row>
    <row r="600" spans="1:15" x14ac:dyDescent="0.25">
      <c r="A600" t="s">
        <v>64</v>
      </c>
      <c r="B600">
        <v>2016</v>
      </c>
      <c r="C600" t="s">
        <v>4016</v>
      </c>
      <c r="D600" t="s">
        <v>4042</v>
      </c>
      <c r="E600" t="s">
        <v>148</v>
      </c>
      <c r="F600">
        <v>0</v>
      </c>
      <c r="G600">
        <v>0</v>
      </c>
      <c r="I600">
        <v>0</v>
      </c>
      <c r="J600">
        <v>0</v>
      </c>
      <c r="K600">
        <v>0</v>
      </c>
      <c r="L600">
        <v>0</v>
      </c>
      <c r="M600">
        <v>0</v>
      </c>
      <c r="O600">
        <v>70</v>
      </c>
    </row>
    <row r="601" spans="1:15" x14ac:dyDescent="0.25">
      <c r="A601" t="s">
        <v>64</v>
      </c>
      <c r="B601">
        <v>2016</v>
      </c>
      <c r="C601" t="s">
        <v>4016</v>
      </c>
      <c r="D601" t="s">
        <v>4043</v>
      </c>
      <c r="E601" t="s">
        <v>148</v>
      </c>
      <c r="F601">
        <v>0</v>
      </c>
      <c r="G601">
        <v>0</v>
      </c>
      <c r="I601">
        <v>0</v>
      </c>
      <c r="J601">
        <v>0</v>
      </c>
      <c r="K601">
        <v>0</v>
      </c>
      <c r="L601">
        <v>0</v>
      </c>
      <c r="M601">
        <v>0</v>
      </c>
      <c r="O601">
        <v>70</v>
      </c>
    </row>
    <row r="602" spans="1:15" x14ac:dyDescent="0.25">
      <c r="A602" t="s">
        <v>64</v>
      </c>
      <c r="B602">
        <v>2016</v>
      </c>
      <c r="C602" t="s">
        <v>4016</v>
      </c>
      <c r="D602" t="s">
        <v>4044</v>
      </c>
      <c r="E602" t="s">
        <v>148</v>
      </c>
      <c r="F602">
        <v>0</v>
      </c>
      <c r="G602">
        <v>0</v>
      </c>
      <c r="I602">
        <v>0</v>
      </c>
      <c r="J602">
        <v>0</v>
      </c>
      <c r="K602">
        <v>0</v>
      </c>
      <c r="L602">
        <v>0</v>
      </c>
      <c r="M602">
        <v>0</v>
      </c>
      <c r="N602">
        <v>3</v>
      </c>
      <c r="O602">
        <v>70</v>
      </c>
    </row>
    <row r="603" spans="1:15" x14ac:dyDescent="0.25">
      <c r="A603" t="s">
        <v>64</v>
      </c>
      <c r="B603">
        <v>2016</v>
      </c>
      <c r="C603" t="s">
        <v>4016</v>
      </c>
      <c r="D603" t="s">
        <v>4045</v>
      </c>
      <c r="E603" t="s">
        <v>148</v>
      </c>
      <c r="F603">
        <v>4.9029598236083984</v>
      </c>
      <c r="G603">
        <v>0</v>
      </c>
      <c r="H603">
        <v>8.0220623016357422</v>
      </c>
      <c r="I603">
        <v>0</v>
      </c>
      <c r="J603">
        <v>0</v>
      </c>
      <c r="K603">
        <v>0</v>
      </c>
      <c r="L603">
        <v>0</v>
      </c>
      <c r="M603">
        <v>0</v>
      </c>
      <c r="N603">
        <v>3</v>
      </c>
      <c r="O603">
        <v>45</v>
      </c>
    </row>
    <row r="604" spans="1:15" x14ac:dyDescent="0.25">
      <c r="A604" t="s">
        <v>64</v>
      </c>
      <c r="B604">
        <v>2016</v>
      </c>
      <c r="C604" t="s">
        <v>4016</v>
      </c>
      <c r="D604" t="s">
        <v>4046</v>
      </c>
      <c r="E604" t="s">
        <v>148</v>
      </c>
      <c r="F604">
        <v>0</v>
      </c>
      <c r="G604">
        <v>0</v>
      </c>
      <c r="I604">
        <v>0</v>
      </c>
      <c r="J604">
        <v>0</v>
      </c>
      <c r="K604">
        <v>0</v>
      </c>
      <c r="L604">
        <v>0</v>
      </c>
      <c r="M604">
        <v>0</v>
      </c>
      <c r="O604">
        <v>70</v>
      </c>
    </row>
    <row r="605" spans="1:15" x14ac:dyDescent="0.25">
      <c r="A605" t="s">
        <v>64</v>
      </c>
      <c r="B605">
        <v>2016</v>
      </c>
      <c r="C605" t="s">
        <v>4017</v>
      </c>
      <c r="D605" t="s">
        <v>4047</v>
      </c>
      <c r="E605" t="s">
        <v>148</v>
      </c>
      <c r="F605">
        <v>0</v>
      </c>
      <c r="G605">
        <v>0</v>
      </c>
      <c r="I605">
        <v>0</v>
      </c>
      <c r="J605">
        <v>0</v>
      </c>
      <c r="K605">
        <v>0</v>
      </c>
      <c r="L605">
        <v>0</v>
      </c>
      <c r="M605">
        <v>0</v>
      </c>
      <c r="O605">
        <v>60</v>
      </c>
    </row>
    <row r="606" spans="1:15" x14ac:dyDescent="0.25">
      <c r="A606" t="s">
        <v>64</v>
      </c>
      <c r="B606">
        <v>2016</v>
      </c>
      <c r="C606" t="s">
        <v>4017</v>
      </c>
      <c r="D606" t="s">
        <v>4048</v>
      </c>
      <c r="E606" t="s">
        <v>148</v>
      </c>
      <c r="F606">
        <v>210.35487365722656</v>
      </c>
      <c r="G606">
        <v>0</v>
      </c>
      <c r="H606">
        <v>24.486616134643555</v>
      </c>
      <c r="I606">
        <v>0</v>
      </c>
      <c r="J606">
        <v>0</v>
      </c>
      <c r="K606">
        <v>0</v>
      </c>
      <c r="L606">
        <v>0</v>
      </c>
      <c r="M606">
        <v>5.6720000000069597E-2</v>
      </c>
      <c r="N606">
        <v>3.1500000953674316</v>
      </c>
      <c r="O606">
        <v>60</v>
      </c>
    </row>
    <row r="607" spans="1:15" x14ac:dyDescent="0.25">
      <c r="A607" t="s">
        <v>64</v>
      </c>
      <c r="B607">
        <v>2016</v>
      </c>
      <c r="C607" t="s">
        <v>4018</v>
      </c>
      <c r="D607" t="s">
        <v>4049</v>
      </c>
      <c r="E607" t="s">
        <v>460</v>
      </c>
      <c r="F607">
        <v>11</v>
      </c>
      <c r="G607">
        <v>0</v>
      </c>
      <c r="H607">
        <v>8.9090909957885742</v>
      </c>
      <c r="I607">
        <v>0</v>
      </c>
      <c r="J607">
        <v>0</v>
      </c>
      <c r="K607">
        <v>0</v>
      </c>
      <c r="L607">
        <v>0</v>
      </c>
      <c r="M607">
        <v>0</v>
      </c>
      <c r="N607">
        <v>4</v>
      </c>
      <c r="O607">
        <v>45</v>
      </c>
    </row>
    <row r="608" spans="1:15" x14ac:dyDescent="0.25">
      <c r="A608" t="s">
        <v>64</v>
      </c>
      <c r="B608">
        <v>2016</v>
      </c>
      <c r="C608" t="s">
        <v>4018</v>
      </c>
      <c r="D608" t="s">
        <v>4050</v>
      </c>
      <c r="E608" t="s">
        <v>460</v>
      </c>
      <c r="F608">
        <v>37</v>
      </c>
      <c r="G608">
        <v>2.7999999523162842</v>
      </c>
      <c r="H608">
        <v>14.100000381469727</v>
      </c>
      <c r="I608">
        <v>0</v>
      </c>
      <c r="J608">
        <v>0</v>
      </c>
      <c r="K608">
        <v>0</v>
      </c>
      <c r="L608">
        <v>0</v>
      </c>
      <c r="M608">
        <v>17</v>
      </c>
      <c r="N608">
        <v>4</v>
      </c>
      <c r="O608">
        <v>40</v>
      </c>
    </row>
    <row r="609" spans="1:15" x14ac:dyDescent="0.25">
      <c r="A609" t="s">
        <v>64</v>
      </c>
      <c r="B609">
        <v>2016</v>
      </c>
      <c r="C609" t="s">
        <v>4018</v>
      </c>
      <c r="D609" t="s">
        <v>4051</v>
      </c>
      <c r="E609" t="s">
        <v>460</v>
      </c>
      <c r="F609">
        <v>65</v>
      </c>
      <c r="G609">
        <v>28.600000381469727</v>
      </c>
      <c r="H609">
        <v>25.984615325927734</v>
      </c>
      <c r="I609">
        <v>0</v>
      </c>
      <c r="J609">
        <v>0</v>
      </c>
      <c r="K609">
        <v>0</v>
      </c>
      <c r="L609">
        <v>0</v>
      </c>
      <c r="M609">
        <v>0</v>
      </c>
      <c r="N609">
        <v>3.0499999523162842</v>
      </c>
      <c r="O609">
        <v>35</v>
      </c>
    </row>
    <row r="610" spans="1:15" x14ac:dyDescent="0.25">
      <c r="A610" t="s">
        <v>64</v>
      </c>
      <c r="B610">
        <v>2016</v>
      </c>
      <c r="C610" t="s">
        <v>4018</v>
      </c>
      <c r="D610" t="s">
        <v>4052</v>
      </c>
      <c r="E610" t="s">
        <v>460</v>
      </c>
      <c r="F610">
        <v>3</v>
      </c>
      <c r="G610">
        <v>0</v>
      </c>
      <c r="H610">
        <v>21</v>
      </c>
      <c r="I610">
        <v>0</v>
      </c>
      <c r="J610">
        <v>0</v>
      </c>
      <c r="K610">
        <v>0</v>
      </c>
      <c r="L610">
        <v>0</v>
      </c>
      <c r="M610">
        <v>0</v>
      </c>
      <c r="N610">
        <v>3</v>
      </c>
      <c r="O610">
        <v>35</v>
      </c>
    </row>
    <row r="611" spans="1:15" x14ac:dyDescent="0.25">
      <c r="A611" t="s">
        <v>64</v>
      </c>
      <c r="B611">
        <v>2016</v>
      </c>
      <c r="C611" t="s">
        <v>4018</v>
      </c>
      <c r="D611" t="s">
        <v>4053</v>
      </c>
      <c r="E611" t="s">
        <v>460</v>
      </c>
      <c r="F611">
        <v>0</v>
      </c>
      <c r="G611">
        <v>0</v>
      </c>
      <c r="I611">
        <v>0</v>
      </c>
      <c r="J611">
        <v>0</v>
      </c>
      <c r="K611">
        <v>0</v>
      </c>
      <c r="L611">
        <v>0</v>
      </c>
      <c r="M611">
        <v>0</v>
      </c>
      <c r="O611">
        <v>40</v>
      </c>
    </row>
    <row r="612" spans="1:15" x14ac:dyDescent="0.25">
      <c r="A612" t="s">
        <v>64</v>
      </c>
      <c r="B612">
        <v>2016</v>
      </c>
      <c r="C612" t="s">
        <v>4018</v>
      </c>
      <c r="D612" t="s">
        <v>4054</v>
      </c>
      <c r="E612" t="s">
        <v>460</v>
      </c>
      <c r="F612">
        <v>0</v>
      </c>
      <c r="G612">
        <v>0</v>
      </c>
      <c r="I612">
        <v>0</v>
      </c>
      <c r="J612">
        <v>0</v>
      </c>
      <c r="K612">
        <v>0</v>
      </c>
      <c r="L612">
        <v>0</v>
      </c>
      <c r="M612">
        <v>0</v>
      </c>
      <c r="O612">
        <v>35</v>
      </c>
    </row>
    <row r="613" spans="1:15" x14ac:dyDescent="0.25">
      <c r="A613" t="s">
        <v>64</v>
      </c>
      <c r="B613">
        <v>2016</v>
      </c>
      <c r="C613" t="s">
        <v>4018</v>
      </c>
      <c r="D613" t="s">
        <v>4055</v>
      </c>
      <c r="E613" t="s">
        <v>460</v>
      </c>
      <c r="F613">
        <v>84</v>
      </c>
      <c r="G613">
        <v>5.4000000953674316</v>
      </c>
      <c r="H613">
        <v>15.190476417541504</v>
      </c>
      <c r="I613">
        <v>0</v>
      </c>
      <c r="J613">
        <v>0</v>
      </c>
      <c r="K613">
        <v>0</v>
      </c>
      <c r="L613">
        <v>0</v>
      </c>
      <c r="M613">
        <v>0</v>
      </c>
      <c r="N613">
        <v>3</v>
      </c>
      <c r="O613">
        <v>35</v>
      </c>
    </row>
    <row r="614" spans="1:15" x14ac:dyDescent="0.25">
      <c r="A614" t="s">
        <v>64</v>
      </c>
      <c r="B614">
        <v>2016</v>
      </c>
      <c r="C614" t="s">
        <v>4018</v>
      </c>
      <c r="D614" t="s">
        <v>4056</v>
      </c>
      <c r="E614" t="s">
        <v>460</v>
      </c>
      <c r="F614">
        <v>0</v>
      </c>
      <c r="G614">
        <v>0</v>
      </c>
      <c r="I614">
        <v>0</v>
      </c>
      <c r="J614">
        <v>0</v>
      </c>
      <c r="K614">
        <v>0</v>
      </c>
      <c r="L614">
        <v>0</v>
      </c>
      <c r="M614">
        <v>0</v>
      </c>
      <c r="O614">
        <v>35</v>
      </c>
    </row>
    <row r="615" spans="1:15" x14ac:dyDescent="0.25">
      <c r="A615" t="s">
        <v>64</v>
      </c>
      <c r="B615">
        <v>2016</v>
      </c>
      <c r="C615" t="s">
        <v>4018</v>
      </c>
      <c r="D615" t="s">
        <v>4057</v>
      </c>
      <c r="E615" t="s">
        <v>460</v>
      </c>
      <c r="F615">
        <v>1</v>
      </c>
      <c r="G615">
        <v>0</v>
      </c>
      <c r="H615">
        <v>10</v>
      </c>
      <c r="I615">
        <v>0</v>
      </c>
      <c r="J615">
        <v>0</v>
      </c>
      <c r="K615">
        <v>0</v>
      </c>
      <c r="L615">
        <v>0</v>
      </c>
      <c r="M615">
        <v>0</v>
      </c>
      <c r="N615">
        <v>3</v>
      </c>
      <c r="O615">
        <v>40</v>
      </c>
    </row>
    <row r="616" spans="1:15" x14ac:dyDescent="0.25">
      <c r="A616" t="s">
        <v>64</v>
      </c>
      <c r="B616">
        <v>2016</v>
      </c>
      <c r="C616" t="s">
        <v>4019</v>
      </c>
      <c r="D616" t="s">
        <v>4058</v>
      </c>
      <c r="E616" t="s">
        <v>460</v>
      </c>
      <c r="F616">
        <v>21</v>
      </c>
      <c r="G616">
        <v>6.5</v>
      </c>
      <c r="H616">
        <v>23.095237731933594</v>
      </c>
      <c r="I616">
        <v>0</v>
      </c>
      <c r="J616">
        <v>0</v>
      </c>
      <c r="K616">
        <v>0</v>
      </c>
      <c r="L616">
        <v>0</v>
      </c>
      <c r="M616">
        <v>0</v>
      </c>
      <c r="N616">
        <v>3.2400000095367432</v>
      </c>
      <c r="O616">
        <v>40</v>
      </c>
    </row>
    <row r="617" spans="1:15" x14ac:dyDescent="0.25">
      <c r="A617" t="s">
        <v>65</v>
      </c>
      <c r="B617">
        <v>2016</v>
      </c>
      <c r="C617" t="s">
        <v>4010</v>
      </c>
      <c r="D617" t="s">
        <v>4021</v>
      </c>
      <c r="E617" t="s">
        <v>148</v>
      </c>
      <c r="F617">
        <v>1.5144699811935425</v>
      </c>
      <c r="G617">
        <v>0</v>
      </c>
      <c r="H617">
        <v>40.999897003173828</v>
      </c>
      <c r="I617">
        <v>0</v>
      </c>
      <c r="J617">
        <v>0</v>
      </c>
      <c r="K617">
        <v>0</v>
      </c>
      <c r="L617">
        <v>1</v>
      </c>
      <c r="M617">
        <v>0</v>
      </c>
      <c r="O617">
        <v>70</v>
      </c>
    </row>
    <row r="618" spans="1:15" x14ac:dyDescent="0.25">
      <c r="A618" t="s">
        <v>65</v>
      </c>
      <c r="B618">
        <v>2016</v>
      </c>
      <c r="C618" t="s">
        <v>4010</v>
      </c>
      <c r="D618" t="s">
        <v>4022</v>
      </c>
      <c r="E618" t="s">
        <v>148</v>
      </c>
      <c r="F618">
        <v>38.243179321289063</v>
      </c>
      <c r="G618">
        <v>0</v>
      </c>
      <c r="H618">
        <v>34.060085296630859</v>
      </c>
      <c r="I618">
        <v>0</v>
      </c>
      <c r="J618">
        <v>0.38</v>
      </c>
      <c r="K618">
        <v>0.05</v>
      </c>
      <c r="L618">
        <v>0.26</v>
      </c>
      <c r="M618">
        <v>5.8644600000000002</v>
      </c>
      <c r="N618">
        <v>2.5</v>
      </c>
      <c r="O618">
        <v>70</v>
      </c>
    </row>
    <row r="619" spans="1:15" x14ac:dyDescent="0.25">
      <c r="A619" t="s">
        <v>65</v>
      </c>
      <c r="B619">
        <v>2016</v>
      </c>
      <c r="C619" t="s">
        <v>4010</v>
      </c>
      <c r="D619" t="s">
        <v>4023</v>
      </c>
      <c r="E619" t="s">
        <v>148</v>
      </c>
      <c r="F619">
        <v>217.02769470214844</v>
      </c>
      <c r="G619">
        <v>1.5619180202484131</v>
      </c>
      <c r="H619">
        <v>12.162522315979004</v>
      </c>
      <c r="I619">
        <v>0</v>
      </c>
      <c r="J619">
        <v>0.03</v>
      </c>
      <c r="K619">
        <v>0</v>
      </c>
      <c r="L619">
        <v>0.04</v>
      </c>
      <c r="M619">
        <v>4.7832400000000002</v>
      </c>
      <c r="N619">
        <v>3.7604167461395264</v>
      </c>
      <c r="O619">
        <v>45</v>
      </c>
    </row>
    <row r="620" spans="1:15" x14ac:dyDescent="0.25">
      <c r="A620" t="s">
        <v>65</v>
      </c>
      <c r="B620">
        <v>2016</v>
      </c>
      <c r="C620" t="s">
        <v>4011</v>
      </c>
      <c r="D620" t="s">
        <v>4024</v>
      </c>
      <c r="E620" t="s">
        <v>148</v>
      </c>
      <c r="F620">
        <v>0</v>
      </c>
      <c r="G620">
        <v>0</v>
      </c>
      <c r="I620">
        <v>0</v>
      </c>
      <c r="J620">
        <v>0</v>
      </c>
      <c r="K620">
        <v>0</v>
      </c>
      <c r="L620">
        <v>0</v>
      </c>
      <c r="M620">
        <v>0</v>
      </c>
      <c r="O620">
        <v>60</v>
      </c>
    </row>
    <row r="621" spans="1:15" x14ac:dyDescent="0.25">
      <c r="A621" t="s">
        <v>65</v>
      </c>
      <c r="B621">
        <v>2016</v>
      </c>
      <c r="C621" t="s">
        <v>4011</v>
      </c>
      <c r="D621" t="s">
        <v>4025</v>
      </c>
      <c r="E621" t="s">
        <v>148</v>
      </c>
      <c r="F621">
        <v>3495.71728515625</v>
      </c>
      <c r="G621">
        <v>118.6988525390625</v>
      </c>
      <c r="H621">
        <v>32.376495361328125</v>
      </c>
      <c r="I621">
        <v>0.04</v>
      </c>
      <c r="J621">
        <v>0.52</v>
      </c>
      <c r="K621">
        <v>0.1</v>
      </c>
      <c r="L621">
        <v>0.05</v>
      </c>
      <c r="M621">
        <v>118.6848</v>
      </c>
      <c r="N621">
        <v>2.5578947067260742</v>
      </c>
      <c r="O621">
        <v>60</v>
      </c>
    </row>
    <row r="622" spans="1:15" x14ac:dyDescent="0.25">
      <c r="A622" t="s">
        <v>65</v>
      </c>
      <c r="B622">
        <v>2016</v>
      </c>
      <c r="C622" t="s">
        <v>4011</v>
      </c>
      <c r="D622" t="s">
        <v>4026</v>
      </c>
      <c r="E622" t="s">
        <v>148</v>
      </c>
      <c r="F622">
        <v>0</v>
      </c>
      <c r="G622">
        <v>0</v>
      </c>
      <c r="I622">
        <v>0</v>
      </c>
      <c r="J622">
        <v>0</v>
      </c>
      <c r="K622">
        <v>0</v>
      </c>
      <c r="L622">
        <v>0</v>
      </c>
      <c r="M622">
        <v>0</v>
      </c>
      <c r="O622">
        <v>60</v>
      </c>
    </row>
    <row r="623" spans="1:15" x14ac:dyDescent="0.25">
      <c r="A623" t="s">
        <v>65</v>
      </c>
      <c r="B623">
        <v>2016</v>
      </c>
      <c r="C623" t="s">
        <v>4064</v>
      </c>
      <c r="D623" t="s">
        <v>4065</v>
      </c>
      <c r="E623" t="s">
        <v>460</v>
      </c>
      <c r="F623">
        <v>52670</v>
      </c>
      <c r="G623">
        <v>1389.4000244140625</v>
      </c>
      <c r="H623">
        <v>28.984207153320313</v>
      </c>
      <c r="I623">
        <v>0.03</v>
      </c>
      <c r="J623">
        <v>0.41</v>
      </c>
      <c r="K623">
        <v>0.05</v>
      </c>
      <c r="L623">
        <v>0.18</v>
      </c>
      <c r="M623">
        <v>2457</v>
      </c>
      <c r="N623">
        <v>2.6463415622711182</v>
      </c>
      <c r="O623">
        <v>60</v>
      </c>
    </row>
    <row r="624" spans="1:15" x14ac:dyDescent="0.25">
      <c r="A624" t="s">
        <v>65</v>
      </c>
      <c r="B624">
        <v>2016</v>
      </c>
      <c r="C624" t="s">
        <v>4064</v>
      </c>
      <c r="D624" t="s">
        <v>4066</v>
      </c>
      <c r="E624" t="s">
        <v>460</v>
      </c>
      <c r="F624">
        <v>2</v>
      </c>
      <c r="G624">
        <v>0.69999998807907104</v>
      </c>
      <c r="H624">
        <v>41</v>
      </c>
      <c r="I624">
        <v>0.5</v>
      </c>
      <c r="J624">
        <v>0</v>
      </c>
      <c r="K624">
        <v>0.3</v>
      </c>
      <c r="L624">
        <v>0</v>
      </c>
      <c r="M624">
        <v>0</v>
      </c>
      <c r="N624">
        <v>2</v>
      </c>
      <c r="O624">
        <v>60</v>
      </c>
    </row>
    <row r="625" spans="1:15" x14ac:dyDescent="0.25">
      <c r="A625" t="s">
        <v>65</v>
      </c>
      <c r="B625">
        <v>2016</v>
      </c>
      <c r="C625" t="s">
        <v>4064</v>
      </c>
      <c r="D625" t="s">
        <v>4005</v>
      </c>
      <c r="E625" t="s">
        <v>460</v>
      </c>
      <c r="F625">
        <v>1591</v>
      </c>
      <c r="G625">
        <v>224.80000305175781</v>
      </c>
      <c r="H625">
        <v>23.972114562988281</v>
      </c>
      <c r="I625">
        <v>0.11</v>
      </c>
      <c r="J625">
        <v>0.05</v>
      </c>
      <c r="K625">
        <v>0.1</v>
      </c>
      <c r="L625">
        <v>0.57999999999999996</v>
      </c>
      <c r="M625">
        <v>49</v>
      </c>
      <c r="N625">
        <v>2.5</v>
      </c>
      <c r="O625">
        <v>45</v>
      </c>
    </row>
    <row r="626" spans="1:15" x14ac:dyDescent="0.25">
      <c r="A626" t="s">
        <v>65</v>
      </c>
      <c r="B626">
        <v>2016</v>
      </c>
      <c r="C626" t="s">
        <v>4012</v>
      </c>
      <c r="D626" t="s">
        <v>4027</v>
      </c>
      <c r="E626" t="s">
        <v>460</v>
      </c>
      <c r="F626">
        <v>116</v>
      </c>
      <c r="H626">
        <v>27.637931823730469</v>
      </c>
      <c r="I626">
        <v>0.03</v>
      </c>
      <c r="J626">
        <v>0.05</v>
      </c>
      <c r="K626">
        <v>0.05</v>
      </c>
      <c r="L626">
        <v>0.74</v>
      </c>
      <c r="M626">
        <v>0</v>
      </c>
      <c r="N626">
        <v>2.653846263885498</v>
      </c>
    </row>
    <row r="627" spans="1:15" x14ac:dyDescent="0.25">
      <c r="A627" t="s">
        <v>65</v>
      </c>
      <c r="B627">
        <v>2016</v>
      </c>
      <c r="C627" t="s">
        <v>389</v>
      </c>
      <c r="D627" t="s">
        <v>4028</v>
      </c>
      <c r="E627" t="s">
        <v>460</v>
      </c>
      <c r="F627">
        <v>0</v>
      </c>
      <c r="G627">
        <v>0</v>
      </c>
      <c r="I627">
        <v>0</v>
      </c>
      <c r="J627">
        <v>0</v>
      </c>
      <c r="K627">
        <v>0</v>
      </c>
      <c r="L627">
        <v>0</v>
      </c>
      <c r="M627">
        <v>0</v>
      </c>
      <c r="O627">
        <v>45</v>
      </c>
    </row>
    <row r="628" spans="1:15" x14ac:dyDescent="0.25">
      <c r="A628" t="s">
        <v>65</v>
      </c>
      <c r="B628">
        <v>2016</v>
      </c>
      <c r="C628" t="s">
        <v>389</v>
      </c>
      <c r="D628" t="s">
        <v>4029</v>
      </c>
      <c r="E628" t="s">
        <v>460</v>
      </c>
      <c r="F628">
        <v>29</v>
      </c>
      <c r="G628">
        <v>0</v>
      </c>
      <c r="H628">
        <v>7.1034483909606934</v>
      </c>
      <c r="I628">
        <v>0</v>
      </c>
      <c r="J628">
        <v>0</v>
      </c>
      <c r="K628">
        <v>0</v>
      </c>
      <c r="L628">
        <v>0</v>
      </c>
      <c r="M628">
        <v>0</v>
      </c>
      <c r="N628">
        <v>3.690000057220459</v>
      </c>
      <c r="O628">
        <v>40</v>
      </c>
    </row>
    <row r="629" spans="1:15" x14ac:dyDescent="0.25">
      <c r="A629" t="s">
        <v>65</v>
      </c>
      <c r="B629">
        <v>2016</v>
      </c>
      <c r="C629" t="s">
        <v>389</v>
      </c>
      <c r="D629" t="s">
        <v>4030</v>
      </c>
      <c r="E629" t="s">
        <v>460</v>
      </c>
      <c r="F629">
        <v>186</v>
      </c>
      <c r="G629">
        <v>0</v>
      </c>
      <c r="H629">
        <v>9.2648649215698242</v>
      </c>
      <c r="I629">
        <v>0</v>
      </c>
      <c r="J629">
        <v>0.06</v>
      </c>
      <c r="K629">
        <v>0.05</v>
      </c>
      <c r="L629">
        <v>0</v>
      </c>
      <c r="M629">
        <v>1</v>
      </c>
      <c r="N629">
        <v>3.5499999523162842</v>
      </c>
      <c r="O629">
        <v>40</v>
      </c>
    </row>
    <row r="630" spans="1:15" x14ac:dyDescent="0.25">
      <c r="A630" t="s">
        <v>65</v>
      </c>
      <c r="B630">
        <v>2016</v>
      </c>
      <c r="C630" t="s">
        <v>389</v>
      </c>
      <c r="D630" t="s">
        <v>4031</v>
      </c>
      <c r="E630" t="s">
        <v>460</v>
      </c>
      <c r="F630">
        <v>29</v>
      </c>
      <c r="G630">
        <v>13.199999809265137</v>
      </c>
      <c r="H630">
        <v>28.392856597900391</v>
      </c>
      <c r="I630">
        <v>0.24</v>
      </c>
      <c r="J630">
        <v>0.38</v>
      </c>
      <c r="K630">
        <v>0.3</v>
      </c>
      <c r="L630">
        <v>0.04</v>
      </c>
      <c r="M630">
        <v>1</v>
      </c>
      <c r="N630">
        <v>2.1041667461395264</v>
      </c>
      <c r="O630">
        <v>35</v>
      </c>
    </row>
    <row r="631" spans="1:15" x14ac:dyDescent="0.25">
      <c r="A631" t="s">
        <v>65</v>
      </c>
      <c r="B631">
        <v>2016</v>
      </c>
      <c r="C631" t="s">
        <v>389</v>
      </c>
      <c r="D631" t="s">
        <v>4032</v>
      </c>
      <c r="E631" t="s">
        <v>460</v>
      </c>
      <c r="F631">
        <v>8246</v>
      </c>
      <c r="G631">
        <v>784.4000244140625</v>
      </c>
      <c r="H631">
        <v>14.454311370849609</v>
      </c>
      <c r="I631">
        <v>0.06</v>
      </c>
      <c r="J631">
        <v>0.08</v>
      </c>
      <c r="K631">
        <v>0.15</v>
      </c>
      <c r="L631">
        <v>0.38</v>
      </c>
      <c r="M631">
        <v>476</v>
      </c>
      <c r="N631">
        <v>3.2903225421905518</v>
      </c>
      <c r="O631">
        <v>35</v>
      </c>
    </row>
    <row r="632" spans="1:15" x14ac:dyDescent="0.25">
      <c r="A632" t="s">
        <v>65</v>
      </c>
      <c r="B632">
        <v>2016</v>
      </c>
      <c r="C632" t="s">
        <v>4013</v>
      </c>
      <c r="D632" t="s">
        <v>4033</v>
      </c>
      <c r="E632" t="s">
        <v>460</v>
      </c>
      <c r="F632">
        <v>1351</v>
      </c>
      <c r="G632">
        <v>244.39999389648437</v>
      </c>
      <c r="H632">
        <v>24.528539657592773</v>
      </c>
      <c r="I632">
        <v>0.22</v>
      </c>
      <c r="J632">
        <v>0.23</v>
      </c>
      <c r="K632">
        <v>0.1</v>
      </c>
      <c r="L632">
        <v>0</v>
      </c>
      <c r="M632">
        <v>2</v>
      </c>
      <c r="N632">
        <v>2.630000114440918</v>
      </c>
      <c r="O632">
        <v>45</v>
      </c>
    </row>
    <row r="633" spans="1:15" x14ac:dyDescent="0.25">
      <c r="A633" t="s">
        <v>65</v>
      </c>
      <c r="B633">
        <v>2016</v>
      </c>
      <c r="C633" t="s">
        <v>4013</v>
      </c>
      <c r="D633" t="s">
        <v>4034</v>
      </c>
      <c r="E633" t="s">
        <v>460</v>
      </c>
      <c r="F633">
        <v>5810</v>
      </c>
      <c r="G633">
        <v>1247.5999755859375</v>
      </c>
      <c r="H633">
        <v>26.226558685302734</v>
      </c>
      <c r="I633">
        <v>0.28000000000000003</v>
      </c>
      <c r="J633">
        <v>0.16</v>
      </c>
      <c r="K633">
        <v>0.25</v>
      </c>
      <c r="L633">
        <v>0</v>
      </c>
      <c r="M633">
        <v>19</v>
      </c>
      <c r="N633">
        <v>2.5399999618530273</v>
      </c>
      <c r="O633">
        <v>45</v>
      </c>
    </row>
    <row r="634" spans="1:15" x14ac:dyDescent="0.25">
      <c r="A634" t="s">
        <v>65</v>
      </c>
      <c r="B634">
        <v>2016</v>
      </c>
      <c r="C634" t="s">
        <v>4013</v>
      </c>
      <c r="D634" t="s">
        <v>4035</v>
      </c>
      <c r="E634" t="s">
        <v>460</v>
      </c>
      <c r="F634">
        <v>4</v>
      </c>
      <c r="G634">
        <v>0.40000000596046448</v>
      </c>
      <c r="H634">
        <v>26.75</v>
      </c>
      <c r="I634">
        <v>0</v>
      </c>
      <c r="J634">
        <v>0.28999999999999998</v>
      </c>
      <c r="K634">
        <v>0.3</v>
      </c>
      <c r="L634">
        <v>0</v>
      </c>
      <c r="M634">
        <v>0</v>
      </c>
      <c r="N634">
        <v>3.130000114440918</v>
      </c>
      <c r="O634">
        <v>45</v>
      </c>
    </row>
    <row r="635" spans="1:15" x14ac:dyDescent="0.25">
      <c r="A635" t="s">
        <v>65</v>
      </c>
      <c r="B635">
        <v>2016</v>
      </c>
      <c r="C635" t="s">
        <v>4014</v>
      </c>
      <c r="D635" t="s">
        <v>4036</v>
      </c>
      <c r="E635" t="s">
        <v>148</v>
      </c>
      <c r="F635">
        <v>648.4842529296875</v>
      </c>
      <c r="G635">
        <v>0.17080000042915344</v>
      </c>
      <c r="H635">
        <v>17.023935317993164</v>
      </c>
      <c r="I635">
        <v>0</v>
      </c>
      <c r="J635">
        <v>0.17</v>
      </c>
      <c r="K635">
        <v>0</v>
      </c>
      <c r="L635">
        <v>0.1</v>
      </c>
      <c r="M635">
        <v>18.64902</v>
      </c>
      <c r="N635">
        <v>3.4666666984558105</v>
      </c>
      <c r="O635">
        <v>70</v>
      </c>
    </row>
    <row r="636" spans="1:15" x14ac:dyDescent="0.25">
      <c r="A636" t="s">
        <v>65</v>
      </c>
      <c r="B636">
        <v>2016</v>
      </c>
      <c r="C636" t="s">
        <v>4015</v>
      </c>
      <c r="D636" t="s">
        <v>4037</v>
      </c>
      <c r="E636" t="s">
        <v>148</v>
      </c>
      <c r="F636">
        <v>1194.0618896484375</v>
      </c>
      <c r="G636">
        <v>25.713518142700195</v>
      </c>
      <c r="H636">
        <v>29.927553176879883</v>
      </c>
      <c r="I636">
        <v>0.03</v>
      </c>
      <c r="J636">
        <v>0.44</v>
      </c>
      <c r="K636">
        <v>7.0000000000000007E-2</v>
      </c>
      <c r="L636">
        <v>0.11</v>
      </c>
      <c r="M636">
        <v>131.09389999999999</v>
      </c>
      <c r="N636">
        <v>2.6741573810577393</v>
      </c>
      <c r="O636">
        <v>60</v>
      </c>
    </row>
    <row r="637" spans="1:15" x14ac:dyDescent="0.25">
      <c r="A637" t="s">
        <v>65</v>
      </c>
      <c r="B637">
        <v>2016</v>
      </c>
      <c r="C637" t="s">
        <v>4016</v>
      </c>
      <c r="D637" t="s">
        <v>4038</v>
      </c>
      <c r="E637" t="s">
        <v>148</v>
      </c>
      <c r="F637">
        <v>0</v>
      </c>
      <c r="G637">
        <v>0</v>
      </c>
      <c r="I637">
        <v>0</v>
      </c>
      <c r="J637">
        <v>0</v>
      </c>
      <c r="K637">
        <v>0</v>
      </c>
      <c r="L637">
        <v>0</v>
      </c>
      <c r="M637">
        <v>0</v>
      </c>
      <c r="O637">
        <v>70</v>
      </c>
    </row>
    <row r="638" spans="1:15" x14ac:dyDescent="0.25">
      <c r="A638" t="s">
        <v>65</v>
      </c>
      <c r="B638">
        <v>2016</v>
      </c>
      <c r="C638" t="s">
        <v>4016</v>
      </c>
      <c r="D638" t="s">
        <v>4039</v>
      </c>
      <c r="E638" t="s">
        <v>148</v>
      </c>
      <c r="F638">
        <v>0</v>
      </c>
      <c r="G638">
        <v>0</v>
      </c>
      <c r="I638">
        <v>0</v>
      </c>
      <c r="J638">
        <v>0</v>
      </c>
      <c r="K638">
        <v>0</v>
      </c>
      <c r="L638">
        <v>0</v>
      </c>
      <c r="M638">
        <v>0</v>
      </c>
      <c r="O638">
        <v>70</v>
      </c>
    </row>
    <row r="639" spans="1:15" x14ac:dyDescent="0.25">
      <c r="A639" t="s">
        <v>65</v>
      </c>
      <c r="B639">
        <v>2016</v>
      </c>
      <c r="C639" t="s">
        <v>4016</v>
      </c>
      <c r="D639" t="s">
        <v>4040</v>
      </c>
      <c r="E639" t="s">
        <v>148</v>
      </c>
      <c r="F639">
        <v>0</v>
      </c>
      <c r="G639">
        <v>0</v>
      </c>
      <c r="I639">
        <v>0</v>
      </c>
      <c r="J639">
        <v>0</v>
      </c>
      <c r="K639">
        <v>0</v>
      </c>
      <c r="L639">
        <v>0</v>
      </c>
      <c r="M639">
        <v>0</v>
      </c>
      <c r="O639">
        <v>70</v>
      </c>
    </row>
    <row r="640" spans="1:15" x14ac:dyDescent="0.25">
      <c r="A640" t="s">
        <v>65</v>
      </c>
      <c r="B640">
        <v>2016</v>
      </c>
      <c r="C640" t="s">
        <v>4016</v>
      </c>
      <c r="D640" t="s">
        <v>4041</v>
      </c>
      <c r="E640" t="s">
        <v>148</v>
      </c>
      <c r="F640">
        <v>0.1114799976348877</v>
      </c>
      <c r="G640">
        <v>0</v>
      </c>
      <c r="H640">
        <v>0.99993795156478882</v>
      </c>
      <c r="I640">
        <v>0</v>
      </c>
      <c r="J640">
        <v>0</v>
      </c>
      <c r="K640">
        <v>0</v>
      </c>
      <c r="L640">
        <v>0</v>
      </c>
      <c r="M640">
        <v>0</v>
      </c>
      <c r="O640">
        <v>45</v>
      </c>
    </row>
    <row r="641" spans="1:15" x14ac:dyDescent="0.25">
      <c r="A641" t="s">
        <v>65</v>
      </c>
      <c r="B641">
        <v>2016</v>
      </c>
      <c r="C641" t="s">
        <v>4016</v>
      </c>
      <c r="D641" t="s">
        <v>4042</v>
      </c>
      <c r="E641" t="s">
        <v>148</v>
      </c>
      <c r="F641">
        <v>0</v>
      </c>
      <c r="G641">
        <v>0</v>
      </c>
      <c r="I641">
        <v>0</v>
      </c>
      <c r="J641">
        <v>0</v>
      </c>
      <c r="K641">
        <v>0</v>
      </c>
      <c r="L641">
        <v>0</v>
      </c>
      <c r="M641">
        <v>0</v>
      </c>
      <c r="O641">
        <v>70</v>
      </c>
    </row>
    <row r="642" spans="1:15" x14ac:dyDescent="0.25">
      <c r="A642" t="s">
        <v>65</v>
      </c>
      <c r="B642">
        <v>2016</v>
      </c>
      <c r="C642" t="s">
        <v>4016</v>
      </c>
      <c r="D642" t="s">
        <v>4043</v>
      </c>
      <c r="E642" t="s">
        <v>148</v>
      </c>
      <c r="F642">
        <v>8.4708404541015625</v>
      </c>
      <c r="G642">
        <v>0</v>
      </c>
      <c r="H642">
        <v>47.206012725830078</v>
      </c>
      <c r="I642">
        <v>0</v>
      </c>
      <c r="J642">
        <v>0.99</v>
      </c>
      <c r="K642">
        <v>0</v>
      </c>
      <c r="L642">
        <v>0</v>
      </c>
      <c r="M642">
        <v>0</v>
      </c>
      <c r="N642">
        <v>2.0099999904632568</v>
      </c>
      <c r="O642">
        <v>70</v>
      </c>
    </row>
    <row r="643" spans="1:15" x14ac:dyDescent="0.25">
      <c r="A643" t="s">
        <v>65</v>
      </c>
      <c r="B643">
        <v>2016</v>
      </c>
      <c r="C643" t="s">
        <v>4016</v>
      </c>
      <c r="D643" t="s">
        <v>4044</v>
      </c>
      <c r="E643" t="s">
        <v>148</v>
      </c>
      <c r="F643">
        <v>2.96343994140625</v>
      </c>
      <c r="G643">
        <v>0</v>
      </c>
      <c r="H643">
        <v>31.000020980834961</v>
      </c>
      <c r="I643">
        <v>0</v>
      </c>
      <c r="J643">
        <v>0.95</v>
      </c>
      <c r="K643">
        <v>0</v>
      </c>
      <c r="L643">
        <v>0</v>
      </c>
      <c r="M643">
        <v>0</v>
      </c>
      <c r="N643">
        <v>2.0499999523162842</v>
      </c>
      <c r="O643">
        <v>70</v>
      </c>
    </row>
    <row r="644" spans="1:15" x14ac:dyDescent="0.25">
      <c r="A644" t="s">
        <v>65</v>
      </c>
      <c r="B644">
        <v>2016</v>
      </c>
      <c r="C644" t="s">
        <v>4016</v>
      </c>
      <c r="D644" t="s">
        <v>4045</v>
      </c>
      <c r="E644" t="s">
        <v>148</v>
      </c>
      <c r="F644">
        <v>10.200739860534668</v>
      </c>
      <c r="G644">
        <v>0</v>
      </c>
      <c r="H644">
        <v>10.087347984313965</v>
      </c>
      <c r="I644">
        <v>0</v>
      </c>
      <c r="J644">
        <v>0.06</v>
      </c>
      <c r="K644">
        <v>0</v>
      </c>
      <c r="L644">
        <v>0</v>
      </c>
      <c r="M644">
        <v>4.863E-2</v>
      </c>
      <c r="N644">
        <v>3.5199999809265137</v>
      </c>
      <c r="O644">
        <v>45</v>
      </c>
    </row>
    <row r="645" spans="1:15" x14ac:dyDescent="0.25">
      <c r="A645" t="s">
        <v>65</v>
      </c>
      <c r="B645">
        <v>2016</v>
      </c>
      <c r="C645" t="s">
        <v>4016</v>
      </c>
      <c r="D645" t="s">
        <v>4046</v>
      </c>
      <c r="E645" t="s">
        <v>148</v>
      </c>
      <c r="F645">
        <v>0.52816998958587646</v>
      </c>
      <c r="G645">
        <v>0</v>
      </c>
      <c r="H645">
        <v>21.00006103515625</v>
      </c>
      <c r="I645">
        <v>0</v>
      </c>
      <c r="J645">
        <v>0</v>
      </c>
      <c r="K645">
        <v>0</v>
      </c>
      <c r="L645">
        <v>0</v>
      </c>
      <c r="M645">
        <v>0</v>
      </c>
      <c r="N645">
        <v>3</v>
      </c>
      <c r="O645">
        <v>70</v>
      </c>
    </row>
    <row r="646" spans="1:15" x14ac:dyDescent="0.25">
      <c r="A646" t="s">
        <v>65</v>
      </c>
      <c r="B646">
        <v>2016</v>
      </c>
      <c r="C646" t="s">
        <v>4017</v>
      </c>
      <c r="D646" t="s">
        <v>4047</v>
      </c>
      <c r="E646" t="s">
        <v>148</v>
      </c>
      <c r="F646">
        <v>28.122209548950195</v>
      </c>
      <c r="G646">
        <v>0</v>
      </c>
      <c r="H646">
        <v>41.000019073486328</v>
      </c>
      <c r="I646">
        <v>0</v>
      </c>
      <c r="J646">
        <v>0</v>
      </c>
      <c r="K646">
        <v>0</v>
      </c>
      <c r="L646">
        <v>1</v>
      </c>
      <c r="M646">
        <v>0</v>
      </c>
      <c r="O646">
        <v>60</v>
      </c>
    </row>
    <row r="647" spans="1:15" x14ac:dyDescent="0.25">
      <c r="A647" t="s">
        <v>65</v>
      </c>
      <c r="B647">
        <v>2016</v>
      </c>
      <c r="C647" t="s">
        <v>4017</v>
      </c>
      <c r="D647" t="s">
        <v>4048</v>
      </c>
      <c r="E647" t="s">
        <v>148</v>
      </c>
      <c r="F647">
        <v>293.28457641601562</v>
      </c>
      <c r="G647">
        <v>50.471603393554687</v>
      </c>
      <c r="H647">
        <v>44.414993286132813</v>
      </c>
      <c r="I647">
        <v>0</v>
      </c>
      <c r="J647">
        <v>0.74</v>
      </c>
      <c r="K647">
        <v>0</v>
      </c>
      <c r="L647">
        <v>0</v>
      </c>
      <c r="M647">
        <v>0.33489999999999998</v>
      </c>
      <c r="N647">
        <v>2.2699999809265137</v>
      </c>
      <c r="O647">
        <v>60</v>
      </c>
    </row>
    <row r="648" spans="1:15" x14ac:dyDescent="0.25">
      <c r="A648" t="s">
        <v>65</v>
      </c>
      <c r="B648">
        <v>2016</v>
      </c>
      <c r="C648" t="s">
        <v>4018</v>
      </c>
      <c r="D648" t="s">
        <v>4049</v>
      </c>
      <c r="E648" t="s">
        <v>460</v>
      </c>
      <c r="F648">
        <v>30</v>
      </c>
      <c r="G648">
        <v>0</v>
      </c>
      <c r="H648">
        <v>22.833333969116211</v>
      </c>
      <c r="I648">
        <v>0</v>
      </c>
      <c r="J648">
        <v>0.3</v>
      </c>
      <c r="K648">
        <v>0</v>
      </c>
      <c r="L648">
        <v>0</v>
      </c>
      <c r="M648">
        <v>0</v>
      </c>
      <c r="N648">
        <v>3.0299999713897705</v>
      </c>
      <c r="O648">
        <v>45</v>
      </c>
    </row>
    <row r="649" spans="1:15" x14ac:dyDescent="0.25">
      <c r="A649" t="s">
        <v>65</v>
      </c>
      <c r="B649">
        <v>2016</v>
      </c>
      <c r="C649" t="s">
        <v>4018</v>
      </c>
      <c r="D649" t="s">
        <v>4050</v>
      </c>
      <c r="E649" t="s">
        <v>460</v>
      </c>
      <c r="F649">
        <v>59</v>
      </c>
      <c r="G649">
        <v>7.0999999046325684</v>
      </c>
      <c r="H649">
        <v>21.576271057128906</v>
      </c>
      <c r="I649">
        <v>0.13</v>
      </c>
      <c r="J649">
        <v>0.17</v>
      </c>
      <c r="K649">
        <v>0.1</v>
      </c>
      <c r="L649">
        <v>0</v>
      </c>
      <c r="M649">
        <v>0</v>
      </c>
      <c r="N649">
        <v>2.7599999904632568</v>
      </c>
      <c r="O649">
        <v>40</v>
      </c>
    </row>
    <row r="650" spans="1:15" x14ac:dyDescent="0.25">
      <c r="A650" t="s">
        <v>65</v>
      </c>
      <c r="B650">
        <v>2016</v>
      </c>
      <c r="C650" t="s">
        <v>4018</v>
      </c>
      <c r="D650" t="s">
        <v>4051</v>
      </c>
      <c r="E650" t="s">
        <v>460</v>
      </c>
      <c r="F650">
        <v>146</v>
      </c>
      <c r="G650">
        <v>49</v>
      </c>
      <c r="H650">
        <v>22.49315071105957</v>
      </c>
      <c r="I650">
        <v>0.12</v>
      </c>
      <c r="J650">
        <v>0.32</v>
      </c>
      <c r="K650">
        <v>0.2</v>
      </c>
      <c r="L650">
        <v>0</v>
      </c>
      <c r="M650">
        <v>0</v>
      </c>
      <c r="N650">
        <v>2.9300000667572021</v>
      </c>
      <c r="O650">
        <v>35</v>
      </c>
    </row>
    <row r="651" spans="1:15" x14ac:dyDescent="0.25">
      <c r="A651" t="s">
        <v>65</v>
      </c>
      <c r="B651">
        <v>2016</v>
      </c>
      <c r="C651" t="s">
        <v>4018</v>
      </c>
      <c r="D651" t="s">
        <v>4052</v>
      </c>
      <c r="E651" t="s">
        <v>460</v>
      </c>
      <c r="F651">
        <v>0</v>
      </c>
      <c r="G651">
        <v>0</v>
      </c>
      <c r="I651">
        <v>0</v>
      </c>
      <c r="J651">
        <v>0</v>
      </c>
      <c r="K651">
        <v>0</v>
      </c>
      <c r="L651">
        <v>0</v>
      </c>
      <c r="M651">
        <v>0</v>
      </c>
      <c r="O651">
        <v>35</v>
      </c>
    </row>
    <row r="652" spans="1:15" x14ac:dyDescent="0.25">
      <c r="A652" t="s">
        <v>65</v>
      </c>
      <c r="B652">
        <v>2016</v>
      </c>
      <c r="C652" t="s">
        <v>4018</v>
      </c>
      <c r="D652" t="s">
        <v>4053</v>
      </c>
      <c r="E652" t="s">
        <v>460</v>
      </c>
      <c r="F652">
        <v>4</v>
      </c>
      <c r="G652">
        <v>0</v>
      </c>
      <c r="H652">
        <v>15.5</v>
      </c>
      <c r="I652">
        <v>0</v>
      </c>
      <c r="J652">
        <v>0</v>
      </c>
      <c r="K652">
        <v>0</v>
      </c>
      <c r="L652">
        <v>0</v>
      </c>
      <c r="M652">
        <v>0</v>
      </c>
      <c r="O652">
        <v>40</v>
      </c>
    </row>
    <row r="653" spans="1:15" x14ac:dyDescent="0.25">
      <c r="A653" t="s">
        <v>65</v>
      </c>
      <c r="B653">
        <v>2016</v>
      </c>
      <c r="C653" t="s">
        <v>4018</v>
      </c>
      <c r="D653" t="s">
        <v>4054</v>
      </c>
      <c r="E653" t="s">
        <v>460</v>
      </c>
      <c r="F653">
        <v>9</v>
      </c>
      <c r="G653">
        <v>0</v>
      </c>
      <c r="H653">
        <v>7</v>
      </c>
      <c r="I653">
        <v>0</v>
      </c>
      <c r="J653">
        <v>0</v>
      </c>
      <c r="K653">
        <v>0</v>
      </c>
      <c r="L653">
        <v>0.68</v>
      </c>
      <c r="M653">
        <v>0</v>
      </c>
      <c r="N653">
        <v>4</v>
      </c>
      <c r="O653">
        <v>35</v>
      </c>
    </row>
    <row r="654" spans="1:15" x14ac:dyDescent="0.25">
      <c r="A654" t="s">
        <v>65</v>
      </c>
      <c r="B654">
        <v>2016</v>
      </c>
      <c r="C654" t="s">
        <v>4018</v>
      </c>
      <c r="D654" t="s">
        <v>4055</v>
      </c>
      <c r="E654" t="s">
        <v>460</v>
      </c>
      <c r="F654">
        <v>171</v>
      </c>
      <c r="G654">
        <v>68</v>
      </c>
      <c r="H654">
        <v>29.370588302612305</v>
      </c>
      <c r="I654">
        <v>0</v>
      </c>
      <c r="J654">
        <v>0</v>
      </c>
      <c r="K654">
        <v>0</v>
      </c>
      <c r="L654">
        <v>0.68</v>
      </c>
      <c r="M654">
        <v>1</v>
      </c>
      <c r="N654">
        <v>4</v>
      </c>
      <c r="O654">
        <v>35</v>
      </c>
    </row>
    <row r="655" spans="1:15" x14ac:dyDescent="0.25">
      <c r="A655" t="s">
        <v>65</v>
      </c>
      <c r="B655">
        <v>2016</v>
      </c>
      <c r="C655" t="s">
        <v>4018</v>
      </c>
      <c r="D655" t="s">
        <v>4056</v>
      </c>
      <c r="E655" t="s">
        <v>460</v>
      </c>
      <c r="F655">
        <v>0</v>
      </c>
      <c r="G655">
        <v>0</v>
      </c>
      <c r="I655">
        <v>0</v>
      </c>
      <c r="J655">
        <v>0</v>
      </c>
      <c r="K655">
        <v>0</v>
      </c>
      <c r="L655">
        <v>0</v>
      </c>
      <c r="M655">
        <v>0</v>
      </c>
      <c r="O655">
        <v>35</v>
      </c>
    </row>
    <row r="656" spans="1:15" x14ac:dyDescent="0.25">
      <c r="A656" t="s">
        <v>65</v>
      </c>
      <c r="B656">
        <v>2016</v>
      </c>
      <c r="C656" t="s">
        <v>4018</v>
      </c>
      <c r="D656" t="s">
        <v>4057</v>
      </c>
      <c r="E656" t="s">
        <v>460</v>
      </c>
      <c r="F656">
        <v>6</v>
      </c>
      <c r="G656">
        <v>0</v>
      </c>
      <c r="H656">
        <v>15</v>
      </c>
      <c r="I656">
        <v>0</v>
      </c>
      <c r="J656">
        <v>0</v>
      </c>
      <c r="K656">
        <v>0</v>
      </c>
      <c r="L656">
        <v>0</v>
      </c>
      <c r="M656">
        <v>0</v>
      </c>
      <c r="N656">
        <v>3</v>
      </c>
      <c r="O656">
        <v>40</v>
      </c>
    </row>
    <row r="657" spans="1:15" x14ac:dyDescent="0.25">
      <c r="A657" t="s">
        <v>65</v>
      </c>
      <c r="B657">
        <v>2016</v>
      </c>
      <c r="C657" t="s">
        <v>4019</v>
      </c>
      <c r="D657" t="s">
        <v>4058</v>
      </c>
      <c r="E657" t="s">
        <v>460</v>
      </c>
      <c r="F657">
        <v>42</v>
      </c>
      <c r="G657">
        <v>6.5</v>
      </c>
      <c r="H657">
        <v>19.380952835083008</v>
      </c>
      <c r="I657">
        <v>0.11</v>
      </c>
      <c r="J657">
        <v>0.15</v>
      </c>
      <c r="K657">
        <v>0.17</v>
      </c>
      <c r="L657">
        <v>0</v>
      </c>
      <c r="M657">
        <v>0</v>
      </c>
      <c r="N657">
        <v>3.2599999904632568</v>
      </c>
      <c r="O657">
        <v>40</v>
      </c>
    </row>
    <row r="658" spans="1:15" x14ac:dyDescent="0.25">
      <c r="A658" t="s">
        <v>66</v>
      </c>
      <c r="B658">
        <v>2016</v>
      </c>
      <c r="C658" t="s">
        <v>4010</v>
      </c>
      <c r="D658" t="s">
        <v>4021</v>
      </c>
      <c r="E658" t="s">
        <v>148</v>
      </c>
      <c r="F658">
        <v>0</v>
      </c>
      <c r="G658">
        <v>0</v>
      </c>
      <c r="I658">
        <v>0</v>
      </c>
      <c r="J658">
        <v>0</v>
      </c>
      <c r="K658">
        <v>0</v>
      </c>
      <c r="L658">
        <v>0</v>
      </c>
      <c r="M658">
        <v>0</v>
      </c>
      <c r="O658">
        <v>70</v>
      </c>
    </row>
    <row r="659" spans="1:15" x14ac:dyDescent="0.25">
      <c r="A659" t="s">
        <v>66</v>
      </c>
      <c r="B659">
        <v>2016</v>
      </c>
      <c r="C659" t="s">
        <v>4010</v>
      </c>
      <c r="D659" t="s">
        <v>4022</v>
      </c>
      <c r="E659" t="s">
        <v>148</v>
      </c>
      <c r="F659">
        <v>1578.5174560546875</v>
      </c>
      <c r="G659">
        <v>57.349006652832031</v>
      </c>
      <c r="H659">
        <v>41.512969970703125</v>
      </c>
      <c r="I659">
        <v>0</v>
      </c>
      <c r="J659">
        <v>0</v>
      </c>
      <c r="K659">
        <v>0</v>
      </c>
      <c r="L659">
        <v>0.01</v>
      </c>
      <c r="M659">
        <v>0</v>
      </c>
      <c r="N659">
        <v>3.8888888359069824</v>
      </c>
      <c r="O659">
        <v>70</v>
      </c>
    </row>
    <row r="660" spans="1:15" x14ac:dyDescent="0.25">
      <c r="A660" t="s">
        <v>66</v>
      </c>
      <c r="B660">
        <v>2016</v>
      </c>
      <c r="C660" t="s">
        <v>4010</v>
      </c>
      <c r="D660" t="s">
        <v>4023</v>
      </c>
      <c r="E660" t="s">
        <v>148</v>
      </c>
      <c r="F660">
        <v>979.1961669921875</v>
      </c>
      <c r="G660">
        <v>0.69734007120132446</v>
      </c>
      <c r="H660">
        <v>8.1371307373046875</v>
      </c>
      <c r="I660">
        <v>0</v>
      </c>
      <c r="J660">
        <v>0</v>
      </c>
      <c r="K660">
        <v>0</v>
      </c>
      <c r="L660">
        <v>0</v>
      </c>
      <c r="M660">
        <v>0</v>
      </c>
      <c r="N660">
        <v>4</v>
      </c>
      <c r="O660">
        <v>45</v>
      </c>
    </row>
    <row r="661" spans="1:15" x14ac:dyDescent="0.25">
      <c r="A661" t="s">
        <v>66</v>
      </c>
      <c r="B661">
        <v>2016</v>
      </c>
      <c r="C661" t="s">
        <v>4011</v>
      </c>
      <c r="D661" t="s">
        <v>4024</v>
      </c>
      <c r="E661" t="s">
        <v>148</v>
      </c>
      <c r="F661">
        <v>0</v>
      </c>
      <c r="G661">
        <v>0</v>
      </c>
      <c r="I661">
        <v>0</v>
      </c>
      <c r="J661">
        <v>0</v>
      </c>
      <c r="K661">
        <v>0</v>
      </c>
      <c r="L661">
        <v>0</v>
      </c>
      <c r="M661">
        <v>0</v>
      </c>
      <c r="O661">
        <v>60</v>
      </c>
    </row>
    <row r="662" spans="1:15" x14ac:dyDescent="0.25">
      <c r="A662" t="s">
        <v>66</v>
      </c>
      <c r="B662">
        <v>2016</v>
      </c>
      <c r="C662" t="s">
        <v>4011</v>
      </c>
      <c r="D662" t="s">
        <v>4025</v>
      </c>
      <c r="E662" t="s">
        <v>148</v>
      </c>
      <c r="F662">
        <v>3117.554443359375</v>
      </c>
      <c r="G662">
        <v>21.227205276489258</v>
      </c>
      <c r="H662">
        <v>26.407810211181641</v>
      </c>
      <c r="I662">
        <v>0</v>
      </c>
      <c r="J662">
        <v>0</v>
      </c>
      <c r="K662">
        <v>0.2</v>
      </c>
      <c r="L662">
        <v>0</v>
      </c>
      <c r="M662">
        <v>0</v>
      </c>
      <c r="N662">
        <v>3.9300000667572021</v>
      </c>
      <c r="O662">
        <v>60</v>
      </c>
    </row>
    <row r="663" spans="1:15" x14ac:dyDescent="0.25">
      <c r="A663" t="s">
        <v>66</v>
      </c>
      <c r="B663">
        <v>2016</v>
      </c>
      <c r="C663" t="s">
        <v>4011</v>
      </c>
      <c r="D663" t="s">
        <v>4026</v>
      </c>
      <c r="E663" t="s">
        <v>148</v>
      </c>
      <c r="F663">
        <v>100.08837127685547</v>
      </c>
      <c r="G663">
        <v>0.78238999843597412</v>
      </c>
      <c r="H663">
        <v>26.314565658569336</v>
      </c>
      <c r="I663">
        <v>0</v>
      </c>
      <c r="J663">
        <v>0</v>
      </c>
      <c r="K663">
        <v>0</v>
      </c>
      <c r="L663">
        <v>0</v>
      </c>
      <c r="M663">
        <v>0</v>
      </c>
      <c r="N663">
        <v>3.9800000190734863</v>
      </c>
      <c r="O663">
        <v>60</v>
      </c>
    </row>
    <row r="664" spans="1:15" x14ac:dyDescent="0.25">
      <c r="A664" t="s">
        <v>66</v>
      </c>
      <c r="B664">
        <v>2016</v>
      </c>
      <c r="C664" t="s">
        <v>4064</v>
      </c>
      <c r="D664" t="s">
        <v>4065</v>
      </c>
      <c r="E664" t="s">
        <v>460</v>
      </c>
      <c r="F664">
        <v>30389</v>
      </c>
      <c r="G664">
        <v>2046.4000244140625</v>
      </c>
      <c r="H664">
        <v>40.780414581298828</v>
      </c>
      <c r="I664">
        <v>0</v>
      </c>
      <c r="J664">
        <v>0</v>
      </c>
      <c r="K664">
        <v>0.01</v>
      </c>
      <c r="L664">
        <v>0</v>
      </c>
      <c r="M664">
        <v>0</v>
      </c>
      <c r="N664">
        <v>3.869999885559082</v>
      </c>
      <c r="O664">
        <v>60</v>
      </c>
    </row>
    <row r="665" spans="1:15" x14ac:dyDescent="0.25">
      <c r="A665" t="s">
        <v>66</v>
      </c>
      <c r="B665">
        <v>2016</v>
      </c>
      <c r="C665" t="s">
        <v>4064</v>
      </c>
      <c r="D665" t="s">
        <v>4066</v>
      </c>
      <c r="E665" t="s">
        <v>460</v>
      </c>
      <c r="F665">
        <v>0</v>
      </c>
      <c r="G665">
        <v>0</v>
      </c>
      <c r="I665">
        <v>0</v>
      </c>
      <c r="J665">
        <v>0</v>
      </c>
      <c r="K665">
        <v>0</v>
      </c>
      <c r="L665">
        <v>0</v>
      </c>
      <c r="M665">
        <v>0</v>
      </c>
      <c r="O665">
        <v>60</v>
      </c>
    </row>
    <row r="666" spans="1:15" x14ac:dyDescent="0.25">
      <c r="A666" t="s">
        <v>66</v>
      </c>
      <c r="B666">
        <v>2016</v>
      </c>
      <c r="C666" t="s">
        <v>4064</v>
      </c>
      <c r="D666" t="s">
        <v>4005</v>
      </c>
      <c r="E666" t="s">
        <v>460</v>
      </c>
      <c r="F666">
        <v>60679</v>
      </c>
      <c r="G666">
        <v>8737.400390625</v>
      </c>
      <c r="H666">
        <v>23.763080596923828</v>
      </c>
      <c r="I666">
        <v>0</v>
      </c>
      <c r="J666">
        <v>0.01</v>
      </c>
      <c r="K666">
        <v>0.01</v>
      </c>
      <c r="L666">
        <v>0</v>
      </c>
      <c r="M666">
        <v>0</v>
      </c>
      <c r="N666">
        <v>3.809999942779541</v>
      </c>
      <c r="O666">
        <v>45</v>
      </c>
    </row>
    <row r="667" spans="1:15" x14ac:dyDescent="0.25">
      <c r="A667" t="s">
        <v>66</v>
      </c>
      <c r="B667">
        <v>2016</v>
      </c>
      <c r="C667" t="s">
        <v>4012</v>
      </c>
      <c r="D667" t="s">
        <v>4027</v>
      </c>
      <c r="E667" t="s">
        <v>460</v>
      </c>
      <c r="F667">
        <v>4196</v>
      </c>
      <c r="H667">
        <v>27.061010360717773</v>
      </c>
      <c r="I667">
        <v>0</v>
      </c>
      <c r="J667">
        <v>0</v>
      </c>
      <c r="K667">
        <v>0.01</v>
      </c>
      <c r="L667">
        <v>0</v>
      </c>
      <c r="M667">
        <v>0</v>
      </c>
      <c r="N667">
        <v>3.9200000762939453</v>
      </c>
    </row>
    <row r="668" spans="1:15" x14ac:dyDescent="0.25">
      <c r="A668" t="s">
        <v>66</v>
      </c>
      <c r="B668">
        <v>2016</v>
      </c>
      <c r="C668" t="s">
        <v>389</v>
      </c>
      <c r="D668" t="s">
        <v>4028</v>
      </c>
      <c r="E668" t="s">
        <v>460</v>
      </c>
      <c r="F668">
        <v>965</v>
      </c>
      <c r="G668">
        <v>231.39999389648437</v>
      </c>
      <c r="H668">
        <v>32.677719116210937</v>
      </c>
      <c r="I668">
        <v>0</v>
      </c>
      <c r="J668">
        <v>0</v>
      </c>
      <c r="K668">
        <v>0.19</v>
      </c>
      <c r="L668">
        <v>0</v>
      </c>
      <c r="M668">
        <v>0</v>
      </c>
      <c r="N668">
        <v>3.5399999618530273</v>
      </c>
      <c r="O668">
        <v>45</v>
      </c>
    </row>
    <row r="669" spans="1:15" x14ac:dyDescent="0.25">
      <c r="A669" t="s">
        <v>66</v>
      </c>
      <c r="B669">
        <v>2016</v>
      </c>
      <c r="C669" t="s">
        <v>389</v>
      </c>
      <c r="D669" t="s">
        <v>4029</v>
      </c>
      <c r="E669" t="s">
        <v>460</v>
      </c>
      <c r="F669">
        <v>53</v>
      </c>
      <c r="G669">
        <v>0</v>
      </c>
      <c r="H669">
        <v>14.188679695129395</v>
      </c>
      <c r="I669">
        <v>0</v>
      </c>
      <c r="J669">
        <v>0</v>
      </c>
      <c r="K669">
        <v>0</v>
      </c>
      <c r="L669">
        <v>0</v>
      </c>
      <c r="M669">
        <v>0</v>
      </c>
      <c r="N669">
        <v>3.9800000190734863</v>
      </c>
      <c r="O669">
        <v>40</v>
      </c>
    </row>
    <row r="670" spans="1:15" x14ac:dyDescent="0.25">
      <c r="A670" t="s">
        <v>66</v>
      </c>
      <c r="B670">
        <v>2016</v>
      </c>
      <c r="C670" t="s">
        <v>389</v>
      </c>
      <c r="D670" t="s">
        <v>4030</v>
      </c>
      <c r="E670" t="s">
        <v>460</v>
      </c>
      <c r="F670">
        <v>4300</v>
      </c>
      <c r="G670">
        <v>916.20001220703125</v>
      </c>
      <c r="H670">
        <v>24.029302597045898</v>
      </c>
      <c r="I670">
        <v>0</v>
      </c>
      <c r="J670">
        <v>0</v>
      </c>
      <c r="K670">
        <v>0.03</v>
      </c>
      <c r="L670">
        <v>0</v>
      </c>
      <c r="M670">
        <v>0</v>
      </c>
      <c r="N670">
        <v>3.8399999141693115</v>
      </c>
      <c r="O670">
        <v>40</v>
      </c>
    </row>
    <row r="671" spans="1:15" x14ac:dyDescent="0.25">
      <c r="A671" t="s">
        <v>66</v>
      </c>
      <c r="B671">
        <v>2016</v>
      </c>
      <c r="C671" t="s">
        <v>389</v>
      </c>
      <c r="D671" t="s">
        <v>4031</v>
      </c>
      <c r="E671" t="s">
        <v>460</v>
      </c>
      <c r="F671">
        <v>57</v>
      </c>
      <c r="G671">
        <v>51.200000762939453</v>
      </c>
      <c r="H671">
        <v>42.578948974609375</v>
      </c>
      <c r="I671">
        <v>0</v>
      </c>
      <c r="J671">
        <v>0.32</v>
      </c>
      <c r="K671">
        <v>0.56000000000000005</v>
      </c>
      <c r="L671">
        <v>0</v>
      </c>
      <c r="M671">
        <v>0</v>
      </c>
      <c r="N671">
        <v>2.8415842056274414</v>
      </c>
      <c r="O671">
        <v>35</v>
      </c>
    </row>
    <row r="672" spans="1:15" x14ac:dyDescent="0.25">
      <c r="A672" t="s">
        <v>66</v>
      </c>
      <c r="B672">
        <v>2016</v>
      </c>
      <c r="C672" t="s">
        <v>389</v>
      </c>
      <c r="D672" t="s">
        <v>4032</v>
      </c>
      <c r="E672" t="s">
        <v>460</v>
      </c>
      <c r="F672">
        <v>9323</v>
      </c>
      <c r="G672">
        <v>873.4000244140625</v>
      </c>
      <c r="H672">
        <v>16.299045562744141</v>
      </c>
      <c r="I672">
        <v>0</v>
      </c>
      <c r="J672">
        <v>0</v>
      </c>
      <c r="K672">
        <v>0.14000000000000001</v>
      </c>
      <c r="L672">
        <v>0</v>
      </c>
      <c r="M672">
        <v>0</v>
      </c>
      <c r="N672">
        <v>3.7999999523162842</v>
      </c>
      <c r="O672">
        <v>35</v>
      </c>
    </row>
    <row r="673" spans="1:15" x14ac:dyDescent="0.25">
      <c r="A673" t="s">
        <v>66</v>
      </c>
      <c r="B673">
        <v>2016</v>
      </c>
      <c r="C673" t="s">
        <v>4013</v>
      </c>
      <c r="D673" t="s">
        <v>4033</v>
      </c>
      <c r="E673" t="s">
        <v>460</v>
      </c>
      <c r="F673">
        <v>4944</v>
      </c>
      <c r="G673">
        <v>1112.800048828125</v>
      </c>
      <c r="H673">
        <v>27.613065719604492</v>
      </c>
      <c r="I673">
        <v>0</v>
      </c>
      <c r="J673">
        <v>0</v>
      </c>
      <c r="K673">
        <v>0.03</v>
      </c>
      <c r="L673">
        <v>0</v>
      </c>
      <c r="M673">
        <v>0</v>
      </c>
      <c r="N673">
        <v>3.880000114440918</v>
      </c>
      <c r="O673">
        <v>45</v>
      </c>
    </row>
    <row r="674" spans="1:15" x14ac:dyDescent="0.25">
      <c r="A674" t="s">
        <v>66</v>
      </c>
      <c r="B674">
        <v>2016</v>
      </c>
      <c r="C674" t="s">
        <v>4013</v>
      </c>
      <c r="D674" t="s">
        <v>4034</v>
      </c>
      <c r="E674" t="s">
        <v>460</v>
      </c>
      <c r="F674">
        <v>6409</v>
      </c>
      <c r="G674">
        <v>915</v>
      </c>
      <c r="H674">
        <v>25.470119476318359</v>
      </c>
      <c r="I674">
        <v>0</v>
      </c>
      <c r="J674">
        <v>0</v>
      </c>
      <c r="K674">
        <v>0.06</v>
      </c>
      <c r="L674">
        <v>0</v>
      </c>
      <c r="M674">
        <v>0</v>
      </c>
      <c r="N674">
        <v>3.940000057220459</v>
      </c>
      <c r="O674">
        <v>45</v>
      </c>
    </row>
    <row r="675" spans="1:15" x14ac:dyDescent="0.25">
      <c r="A675" t="s">
        <v>66</v>
      </c>
      <c r="B675">
        <v>2016</v>
      </c>
      <c r="C675" t="s">
        <v>4013</v>
      </c>
      <c r="D675" t="s">
        <v>4035</v>
      </c>
      <c r="E675" t="s">
        <v>460</v>
      </c>
      <c r="F675">
        <v>15</v>
      </c>
      <c r="G675">
        <v>3.2000000476837158</v>
      </c>
      <c r="H675">
        <v>23.733333587646484</v>
      </c>
      <c r="I675">
        <v>0</v>
      </c>
      <c r="J675">
        <v>7.0000000000000007E-2</v>
      </c>
      <c r="K675">
        <v>0</v>
      </c>
      <c r="L675">
        <v>0</v>
      </c>
      <c r="M675">
        <v>0</v>
      </c>
      <c r="N675">
        <v>3.5940594673156738</v>
      </c>
      <c r="O675">
        <v>45</v>
      </c>
    </row>
    <row r="676" spans="1:15" x14ac:dyDescent="0.25">
      <c r="A676" t="s">
        <v>66</v>
      </c>
      <c r="B676">
        <v>2016</v>
      </c>
      <c r="C676" t="s">
        <v>4014</v>
      </c>
      <c r="D676" t="s">
        <v>4036</v>
      </c>
      <c r="E676" t="s">
        <v>148</v>
      </c>
      <c r="F676">
        <v>2945.01708984375</v>
      </c>
      <c r="G676">
        <v>2.1449687480926514</v>
      </c>
      <c r="H676">
        <v>23.753326416015625</v>
      </c>
      <c r="I676">
        <v>0</v>
      </c>
      <c r="J676">
        <v>0</v>
      </c>
      <c r="K676">
        <v>0.01</v>
      </c>
      <c r="L676">
        <v>0</v>
      </c>
      <c r="M676">
        <v>0</v>
      </c>
      <c r="N676">
        <v>4</v>
      </c>
      <c r="O676">
        <v>70</v>
      </c>
    </row>
    <row r="677" spans="1:15" x14ac:dyDescent="0.25">
      <c r="A677" t="s">
        <v>66</v>
      </c>
      <c r="B677">
        <v>2016</v>
      </c>
      <c r="C677" t="s">
        <v>4015</v>
      </c>
      <c r="D677" t="s">
        <v>4037</v>
      </c>
      <c r="E677" t="s">
        <v>148</v>
      </c>
      <c r="F677">
        <v>1819.4615478515625</v>
      </c>
      <c r="G677">
        <v>16.211553573608398</v>
      </c>
      <c r="H677">
        <v>37.760665893554688</v>
      </c>
      <c r="I677">
        <v>0</v>
      </c>
      <c r="J677">
        <v>0</v>
      </c>
      <c r="K677">
        <v>0</v>
      </c>
      <c r="L677">
        <v>0</v>
      </c>
      <c r="M677">
        <v>317.91699999999997</v>
      </c>
      <c r="N677">
        <v>3.9900000095367432</v>
      </c>
      <c r="O677">
        <v>60</v>
      </c>
    </row>
    <row r="678" spans="1:15" x14ac:dyDescent="0.25">
      <c r="A678" t="s">
        <v>66</v>
      </c>
      <c r="B678">
        <v>2016</v>
      </c>
      <c r="C678" t="s">
        <v>4016</v>
      </c>
      <c r="D678" t="s">
        <v>4038</v>
      </c>
      <c r="E678" t="s">
        <v>148</v>
      </c>
      <c r="F678">
        <v>0</v>
      </c>
      <c r="G678">
        <v>0</v>
      </c>
      <c r="I678">
        <v>0</v>
      </c>
      <c r="J678">
        <v>0</v>
      </c>
      <c r="K678">
        <v>0</v>
      </c>
      <c r="L678">
        <v>0</v>
      </c>
      <c r="M678">
        <v>0</v>
      </c>
      <c r="O678">
        <v>70</v>
      </c>
    </row>
    <row r="679" spans="1:15" x14ac:dyDescent="0.25">
      <c r="A679" t="s">
        <v>66</v>
      </c>
      <c r="B679">
        <v>2016</v>
      </c>
      <c r="C679" t="s">
        <v>4016</v>
      </c>
      <c r="D679" t="s">
        <v>4039</v>
      </c>
      <c r="E679" t="s">
        <v>148</v>
      </c>
      <c r="F679">
        <v>0</v>
      </c>
      <c r="G679">
        <v>0</v>
      </c>
      <c r="I679">
        <v>0</v>
      </c>
      <c r="J679">
        <v>0</v>
      </c>
      <c r="K679">
        <v>0</v>
      </c>
      <c r="L679">
        <v>0</v>
      </c>
      <c r="M679">
        <v>0</v>
      </c>
      <c r="O679">
        <v>70</v>
      </c>
    </row>
    <row r="680" spans="1:15" x14ac:dyDescent="0.25">
      <c r="A680" t="s">
        <v>66</v>
      </c>
      <c r="B680">
        <v>2016</v>
      </c>
      <c r="C680" t="s">
        <v>4016</v>
      </c>
      <c r="D680" t="s">
        <v>4040</v>
      </c>
      <c r="E680" t="s">
        <v>148</v>
      </c>
      <c r="F680">
        <v>0</v>
      </c>
      <c r="G680">
        <v>0</v>
      </c>
      <c r="I680">
        <v>0</v>
      </c>
      <c r="J680">
        <v>0</v>
      </c>
      <c r="K680">
        <v>0</v>
      </c>
      <c r="L680">
        <v>0</v>
      </c>
      <c r="M680">
        <v>0</v>
      </c>
      <c r="O680">
        <v>70</v>
      </c>
    </row>
    <row r="681" spans="1:15" x14ac:dyDescent="0.25">
      <c r="A681" t="s">
        <v>66</v>
      </c>
      <c r="B681">
        <v>2016</v>
      </c>
      <c r="C681" t="s">
        <v>4016</v>
      </c>
      <c r="D681" t="s">
        <v>4041</v>
      </c>
      <c r="E681" t="s">
        <v>148</v>
      </c>
      <c r="F681">
        <v>0</v>
      </c>
      <c r="G681">
        <v>0</v>
      </c>
      <c r="I681">
        <v>0</v>
      </c>
      <c r="J681">
        <v>0</v>
      </c>
      <c r="K681">
        <v>0</v>
      </c>
      <c r="L681">
        <v>0</v>
      </c>
      <c r="M681">
        <v>0</v>
      </c>
      <c r="O681">
        <v>45</v>
      </c>
    </row>
    <row r="682" spans="1:15" x14ac:dyDescent="0.25">
      <c r="A682" t="s">
        <v>66</v>
      </c>
      <c r="B682">
        <v>2016</v>
      </c>
      <c r="C682" t="s">
        <v>4016</v>
      </c>
      <c r="D682" t="s">
        <v>4042</v>
      </c>
      <c r="E682" t="s">
        <v>148</v>
      </c>
      <c r="F682">
        <v>0</v>
      </c>
      <c r="G682">
        <v>0</v>
      </c>
      <c r="I682">
        <v>0</v>
      </c>
      <c r="J682">
        <v>0</v>
      </c>
      <c r="K682">
        <v>0</v>
      </c>
      <c r="L682">
        <v>0</v>
      </c>
      <c r="M682">
        <v>0</v>
      </c>
      <c r="O682">
        <v>70</v>
      </c>
    </row>
    <row r="683" spans="1:15" x14ac:dyDescent="0.25">
      <c r="A683" t="s">
        <v>66</v>
      </c>
      <c r="B683">
        <v>2016</v>
      </c>
      <c r="C683" t="s">
        <v>4016</v>
      </c>
      <c r="D683" t="s">
        <v>4043</v>
      </c>
      <c r="E683" t="s">
        <v>148</v>
      </c>
      <c r="F683">
        <v>40.296901702880859</v>
      </c>
      <c r="G683">
        <v>0</v>
      </c>
      <c r="H683">
        <v>40.006549835205078</v>
      </c>
      <c r="I683">
        <v>0</v>
      </c>
      <c r="J683">
        <v>0</v>
      </c>
      <c r="K683">
        <v>0</v>
      </c>
      <c r="L683">
        <v>0</v>
      </c>
      <c r="M683">
        <v>0</v>
      </c>
      <c r="N683">
        <v>3.869999885559082</v>
      </c>
      <c r="O683">
        <v>70</v>
      </c>
    </row>
    <row r="684" spans="1:15" x14ac:dyDescent="0.25">
      <c r="A684" t="s">
        <v>66</v>
      </c>
      <c r="B684">
        <v>2016</v>
      </c>
      <c r="C684" t="s">
        <v>4016</v>
      </c>
      <c r="D684" t="s">
        <v>4044</v>
      </c>
      <c r="E684" t="s">
        <v>148</v>
      </c>
      <c r="F684">
        <v>2.692500114440918</v>
      </c>
      <c r="G684">
        <v>0</v>
      </c>
      <c r="H684">
        <v>39.684581756591797</v>
      </c>
      <c r="I684">
        <v>0</v>
      </c>
      <c r="J684">
        <v>0</v>
      </c>
      <c r="K684">
        <v>0</v>
      </c>
      <c r="L684">
        <v>0</v>
      </c>
      <c r="M684">
        <v>0</v>
      </c>
      <c r="N684">
        <v>4</v>
      </c>
      <c r="O684">
        <v>70</v>
      </c>
    </row>
    <row r="685" spans="1:15" x14ac:dyDescent="0.25">
      <c r="A685" t="s">
        <v>66</v>
      </c>
      <c r="B685">
        <v>2016</v>
      </c>
      <c r="C685" t="s">
        <v>4016</v>
      </c>
      <c r="D685" t="s">
        <v>4045</v>
      </c>
      <c r="E685" t="s">
        <v>148</v>
      </c>
      <c r="F685">
        <v>86.141098022460938</v>
      </c>
      <c r="G685">
        <v>0</v>
      </c>
      <c r="H685">
        <v>5.8155007362365723</v>
      </c>
      <c r="I685">
        <v>0</v>
      </c>
      <c r="J685">
        <v>0</v>
      </c>
      <c r="K685">
        <v>0</v>
      </c>
      <c r="L685">
        <v>0</v>
      </c>
      <c r="M685">
        <v>0</v>
      </c>
      <c r="N685">
        <v>4</v>
      </c>
      <c r="O685">
        <v>45</v>
      </c>
    </row>
    <row r="686" spans="1:15" x14ac:dyDescent="0.25">
      <c r="A686" t="s">
        <v>66</v>
      </c>
      <c r="B686">
        <v>2016</v>
      </c>
      <c r="C686" t="s">
        <v>4016</v>
      </c>
      <c r="D686" t="s">
        <v>4046</v>
      </c>
      <c r="E686" t="s">
        <v>148</v>
      </c>
      <c r="F686">
        <v>0</v>
      </c>
      <c r="G686">
        <v>0</v>
      </c>
      <c r="I686">
        <v>0</v>
      </c>
      <c r="J686">
        <v>0</v>
      </c>
      <c r="K686">
        <v>0</v>
      </c>
      <c r="L686">
        <v>0</v>
      </c>
      <c r="M686">
        <v>0</v>
      </c>
      <c r="O686">
        <v>70</v>
      </c>
    </row>
    <row r="687" spans="1:15" x14ac:dyDescent="0.25">
      <c r="A687" t="s">
        <v>66</v>
      </c>
      <c r="B687">
        <v>2016</v>
      </c>
      <c r="C687" t="s">
        <v>4017</v>
      </c>
      <c r="D687" t="s">
        <v>4047</v>
      </c>
      <c r="E687" t="s">
        <v>148</v>
      </c>
      <c r="F687">
        <v>0</v>
      </c>
      <c r="G687">
        <v>0</v>
      </c>
      <c r="I687">
        <v>0</v>
      </c>
      <c r="J687">
        <v>0</v>
      </c>
      <c r="K687">
        <v>0</v>
      </c>
      <c r="L687">
        <v>0</v>
      </c>
      <c r="M687">
        <v>0</v>
      </c>
      <c r="O687">
        <v>60</v>
      </c>
    </row>
    <row r="688" spans="1:15" x14ac:dyDescent="0.25">
      <c r="A688" t="s">
        <v>66</v>
      </c>
      <c r="B688">
        <v>2016</v>
      </c>
      <c r="C688" t="s">
        <v>4017</v>
      </c>
      <c r="D688" t="s">
        <v>4048</v>
      </c>
      <c r="E688" t="s">
        <v>148</v>
      </c>
      <c r="F688">
        <v>524.4892578125</v>
      </c>
      <c r="G688">
        <v>41.979110717773438</v>
      </c>
      <c r="H688">
        <v>34.705966949462891</v>
      </c>
      <c r="I688">
        <v>0</v>
      </c>
      <c r="J688">
        <v>0</v>
      </c>
      <c r="K688">
        <v>0.02</v>
      </c>
      <c r="L688">
        <v>0</v>
      </c>
      <c r="M688">
        <v>0</v>
      </c>
      <c r="N688">
        <v>3.9100000858306885</v>
      </c>
      <c r="O688">
        <v>60</v>
      </c>
    </row>
    <row r="689" spans="1:15" x14ac:dyDescent="0.25">
      <c r="A689" t="s">
        <v>66</v>
      </c>
      <c r="B689">
        <v>2016</v>
      </c>
      <c r="C689" t="s">
        <v>4018</v>
      </c>
      <c r="D689" t="s">
        <v>4049</v>
      </c>
      <c r="E689" t="s">
        <v>460</v>
      </c>
      <c r="F689">
        <v>25</v>
      </c>
      <c r="G689">
        <v>0</v>
      </c>
      <c r="H689">
        <v>8.8400001525878906</v>
      </c>
      <c r="I689">
        <v>0</v>
      </c>
      <c r="J689">
        <v>0</v>
      </c>
      <c r="K689">
        <v>0</v>
      </c>
      <c r="L689">
        <v>0</v>
      </c>
      <c r="M689">
        <v>0</v>
      </c>
      <c r="N689">
        <v>4</v>
      </c>
      <c r="O689">
        <v>45</v>
      </c>
    </row>
    <row r="690" spans="1:15" x14ac:dyDescent="0.25">
      <c r="A690" t="s">
        <v>66</v>
      </c>
      <c r="B690">
        <v>2016</v>
      </c>
      <c r="C690" t="s">
        <v>4018</v>
      </c>
      <c r="D690" t="s">
        <v>4050</v>
      </c>
      <c r="E690" t="s">
        <v>460</v>
      </c>
      <c r="F690">
        <v>38</v>
      </c>
      <c r="G690">
        <v>15.699999809265137</v>
      </c>
      <c r="H690">
        <v>36.815788269042969</v>
      </c>
      <c r="I690">
        <v>0</v>
      </c>
      <c r="J690">
        <v>0.16</v>
      </c>
      <c r="K690">
        <v>0.02</v>
      </c>
      <c r="L690">
        <v>0</v>
      </c>
      <c r="M690">
        <v>0</v>
      </c>
      <c r="N690">
        <v>3.3663365840911865</v>
      </c>
      <c r="O690">
        <v>40</v>
      </c>
    </row>
    <row r="691" spans="1:15" x14ac:dyDescent="0.25">
      <c r="A691" t="s">
        <v>66</v>
      </c>
      <c r="B691">
        <v>2016</v>
      </c>
      <c r="C691" t="s">
        <v>4018</v>
      </c>
      <c r="D691" t="s">
        <v>4051</v>
      </c>
      <c r="E691" t="s">
        <v>460</v>
      </c>
      <c r="F691">
        <v>759</v>
      </c>
      <c r="G691">
        <v>284.39999389648437</v>
      </c>
      <c r="H691">
        <v>23.512516021728516</v>
      </c>
      <c r="I691">
        <v>0</v>
      </c>
      <c r="J691">
        <v>0</v>
      </c>
      <c r="K691">
        <v>7.0000000000000007E-2</v>
      </c>
      <c r="L691">
        <v>0</v>
      </c>
      <c r="M691">
        <v>0</v>
      </c>
      <c r="N691">
        <v>3.630000114440918</v>
      </c>
      <c r="O691">
        <v>35</v>
      </c>
    </row>
    <row r="692" spans="1:15" x14ac:dyDescent="0.25">
      <c r="A692" t="s">
        <v>66</v>
      </c>
      <c r="B692">
        <v>2016</v>
      </c>
      <c r="C692" t="s">
        <v>4018</v>
      </c>
      <c r="D692" t="s">
        <v>4052</v>
      </c>
      <c r="E692" t="s">
        <v>460</v>
      </c>
      <c r="F692">
        <v>0</v>
      </c>
      <c r="G692">
        <v>0</v>
      </c>
      <c r="I692">
        <v>0</v>
      </c>
      <c r="J692">
        <v>0</v>
      </c>
      <c r="K692">
        <v>0</v>
      </c>
      <c r="L692">
        <v>0</v>
      </c>
      <c r="M692">
        <v>0</v>
      </c>
      <c r="O692">
        <v>35</v>
      </c>
    </row>
    <row r="693" spans="1:15" x14ac:dyDescent="0.25">
      <c r="A693" t="s">
        <v>66</v>
      </c>
      <c r="B693">
        <v>2016</v>
      </c>
      <c r="C693" t="s">
        <v>4018</v>
      </c>
      <c r="D693" t="s">
        <v>4053</v>
      </c>
      <c r="E693" t="s">
        <v>460</v>
      </c>
      <c r="F693">
        <v>0</v>
      </c>
      <c r="G693">
        <v>0</v>
      </c>
      <c r="I693">
        <v>0</v>
      </c>
      <c r="J693">
        <v>0</v>
      </c>
      <c r="K693">
        <v>0</v>
      </c>
      <c r="L693">
        <v>0</v>
      </c>
      <c r="M693">
        <v>0</v>
      </c>
      <c r="O693">
        <v>40</v>
      </c>
    </row>
    <row r="694" spans="1:15" x14ac:dyDescent="0.25">
      <c r="A694" t="s">
        <v>66</v>
      </c>
      <c r="B694">
        <v>2016</v>
      </c>
      <c r="C694" t="s">
        <v>4018</v>
      </c>
      <c r="D694" t="s">
        <v>4054</v>
      </c>
      <c r="E694" t="s">
        <v>460</v>
      </c>
      <c r="F694">
        <v>0</v>
      </c>
      <c r="G694">
        <v>0</v>
      </c>
      <c r="I694">
        <v>0</v>
      </c>
      <c r="J694">
        <v>0</v>
      </c>
      <c r="K694">
        <v>0</v>
      </c>
      <c r="L694">
        <v>0</v>
      </c>
      <c r="M694">
        <v>0</v>
      </c>
      <c r="O694">
        <v>35</v>
      </c>
    </row>
    <row r="695" spans="1:15" x14ac:dyDescent="0.25">
      <c r="A695" t="s">
        <v>66</v>
      </c>
      <c r="B695">
        <v>2016</v>
      </c>
      <c r="C695" t="s">
        <v>4018</v>
      </c>
      <c r="D695" t="s">
        <v>4055</v>
      </c>
      <c r="E695" t="s">
        <v>460</v>
      </c>
      <c r="F695">
        <v>340</v>
      </c>
      <c r="G695">
        <v>154.19999694824219</v>
      </c>
      <c r="H695">
        <v>26.950000762939453</v>
      </c>
      <c r="I695">
        <v>0</v>
      </c>
      <c r="J695">
        <v>0</v>
      </c>
      <c r="K695">
        <v>0</v>
      </c>
      <c r="L695">
        <v>0</v>
      </c>
      <c r="M695">
        <v>0</v>
      </c>
      <c r="N695">
        <v>3.7300000190734863</v>
      </c>
      <c r="O695">
        <v>35</v>
      </c>
    </row>
    <row r="696" spans="1:15" x14ac:dyDescent="0.25">
      <c r="A696" t="s">
        <v>66</v>
      </c>
      <c r="B696">
        <v>2016</v>
      </c>
      <c r="C696" t="s">
        <v>4018</v>
      </c>
      <c r="D696" t="s">
        <v>4056</v>
      </c>
      <c r="E696" t="s">
        <v>460</v>
      </c>
      <c r="F696">
        <v>0</v>
      </c>
      <c r="G696">
        <v>0</v>
      </c>
      <c r="I696">
        <v>0</v>
      </c>
      <c r="J696">
        <v>0</v>
      </c>
      <c r="K696">
        <v>0</v>
      </c>
      <c r="L696">
        <v>0</v>
      </c>
      <c r="M696">
        <v>0</v>
      </c>
      <c r="O696">
        <v>35</v>
      </c>
    </row>
    <row r="697" spans="1:15" x14ac:dyDescent="0.25">
      <c r="A697" t="s">
        <v>66</v>
      </c>
      <c r="B697">
        <v>2016</v>
      </c>
      <c r="C697" t="s">
        <v>4018</v>
      </c>
      <c r="D697" t="s">
        <v>4057</v>
      </c>
      <c r="E697" t="s">
        <v>460</v>
      </c>
      <c r="F697">
        <v>108</v>
      </c>
      <c r="G697">
        <v>17</v>
      </c>
      <c r="H697">
        <v>15.490740776062012</v>
      </c>
      <c r="I697">
        <v>0</v>
      </c>
      <c r="J697">
        <v>0</v>
      </c>
      <c r="K697">
        <v>0.1</v>
      </c>
      <c r="L697">
        <v>0</v>
      </c>
      <c r="M697">
        <v>0</v>
      </c>
      <c r="N697">
        <v>3.8299999237060547</v>
      </c>
      <c r="O697">
        <v>40</v>
      </c>
    </row>
    <row r="698" spans="1:15" x14ac:dyDescent="0.25">
      <c r="A698" t="s">
        <v>66</v>
      </c>
      <c r="B698">
        <v>2016</v>
      </c>
      <c r="C698" t="s">
        <v>4019</v>
      </c>
      <c r="D698" t="s">
        <v>4058</v>
      </c>
      <c r="E698" t="s">
        <v>460</v>
      </c>
      <c r="F698">
        <v>85</v>
      </c>
      <c r="G698">
        <v>33.900001525878906</v>
      </c>
      <c r="H698">
        <v>30.917646408081055</v>
      </c>
      <c r="I698">
        <v>0.04</v>
      </c>
      <c r="J698">
        <v>0.22</v>
      </c>
      <c r="K698">
        <v>0</v>
      </c>
      <c r="L698">
        <v>0</v>
      </c>
      <c r="M698">
        <v>0</v>
      </c>
      <c r="N698">
        <v>3.3465347290039062</v>
      </c>
      <c r="O698">
        <v>40</v>
      </c>
    </row>
    <row r="699" spans="1:15" x14ac:dyDescent="0.25">
      <c r="A699" t="s">
        <v>67</v>
      </c>
      <c r="B699">
        <v>2016</v>
      </c>
      <c r="C699" t="s">
        <v>4010</v>
      </c>
      <c r="D699" t="s">
        <v>4021</v>
      </c>
      <c r="E699" t="s">
        <v>148</v>
      </c>
      <c r="F699">
        <v>0</v>
      </c>
      <c r="G699">
        <v>0</v>
      </c>
      <c r="I699">
        <v>0</v>
      </c>
      <c r="J699">
        <v>0</v>
      </c>
      <c r="K699">
        <v>0</v>
      </c>
      <c r="L699">
        <v>0</v>
      </c>
      <c r="M699">
        <v>0</v>
      </c>
      <c r="O699">
        <v>70</v>
      </c>
    </row>
    <row r="700" spans="1:15" x14ac:dyDescent="0.25">
      <c r="A700" t="s">
        <v>67</v>
      </c>
      <c r="B700">
        <v>2016</v>
      </c>
      <c r="C700" t="s">
        <v>4010</v>
      </c>
      <c r="D700" t="s">
        <v>4022</v>
      </c>
      <c r="E700" t="s">
        <v>148</v>
      </c>
      <c r="F700">
        <v>5.3901500701904297</v>
      </c>
      <c r="G700">
        <v>0</v>
      </c>
      <c r="H700">
        <v>13.072997093200684</v>
      </c>
      <c r="I700">
        <v>0</v>
      </c>
      <c r="J700">
        <v>0</v>
      </c>
      <c r="K700">
        <v>0</v>
      </c>
      <c r="L700">
        <v>0.90595727523417979</v>
      </c>
      <c r="M700">
        <v>0</v>
      </c>
      <c r="N700">
        <v>4</v>
      </c>
      <c r="O700">
        <v>70</v>
      </c>
    </row>
    <row r="701" spans="1:15" x14ac:dyDescent="0.25">
      <c r="A701" t="s">
        <v>67</v>
      </c>
      <c r="B701">
        <v>2016</v>
      </c>
      <c r="C701" t="s">
        <v>4010</v>
      </c>
      <c r="D701" t="s">
        <v>4023</v>
      </c>
      <c r="E701" t="s">
        <v>148</v>
      </c>
      <c r="F701">
        <v>57.104290008544922</v>
      </c>
      <c r="G701">
        <v>0.41478601098060608</v>
      </c>
      <c r="H701">
        <v>7.3563852310180664</v>
      </c>
      <c r="I701">
        <v>0</v>
      </c>
      <c r="J701">
        <v>0</v>
      </c>
      <c r="K701">
        <v>0.05</v>
      </c>
      <c r="L701">
        <v>0.61350753929741997</v>
      </c>
      <c r="M701">
        <v>0.89339000000000002</v>
      </c>
      <c r="N701">
        <v>4</v>
      </c>
      <c r="O701">
        <v>45</v>
      </c>
    </row>
    <row r="702" spans="1:15" x14ac:dyDescent="0.25">
      <c r="A702" t="s">
        <v>67</v>
      </c>
      <c r="B702">
        <v>2016</v>
      </c>
      <c r="C702" t="s">
        <v>4011</v>
      </c>
      <c r="D702" t="s">
        <v>4024</v>
      </c>
      <c r="E702" t="s">
        <v>148</v>
      </c>
      <c r="F702">
        <v>0</v>
      </c>
      <c r="G702">
        <v>0</v>
      </c>
      <c r="I702">
        <v>0</v>
      </c>
      <c r="J702">
        <v>0</v>
      </c>
      <c r="K702">
        <v>0</v>
      </c>
      <c r="L702">
        <v>0</v>
      </c>
      <c r="M702">
        <v>0</v>
      </c>
      <c r="O702">
        <v>60</v>
      </c>
    </row>
    <row r="703" spans="1:15" x14ac:dyDescent="0.25">
      <c r="A703" t="s">
        <v>67</v>
      </c>
      <c r="B703">
        <v>2016</v>
      </c>
      <c r="C703" t="s">
        <v>4011</v>
      </c>
      <c r="D703" t="s">
        <v>4025</v>
      </c>
      <c r="E703" t="s">
        <v>148</v>
      </c>
      <c r="F703">
        <v>2378.93798828125</v>
      </c>
      <c r="G703">
        <v>164.74104309082031</v>
      </c>
      <c r="H703">
        <v>26.928995132446289</v>
      </c>
      <c r="I703">
        <v>8.0448929846386893E-2</v>
      </c>
      <c r="J703">
        <v>0.15052351193568439</v>
      </c>
      <c r="K703">
        <v>0.1</v>
      </c>
      <c r="L703">
        <v>7.2736978693029503E-2</v>
      </c>
      <c r="M703">
        <v>58.866059999999997</v>
      </c>
      <c r="N703">
        <v>3.1833686828613281</v>
      </c>
      <c r="O703">
        <v>60</v>
      </c>
    </row>
    <row r="704" spans="1:15" x14ac:dyDescent="0.25">
      <c r="A704" t="s">
        <v>67</v>
      </c>
      <c r="B704">
        <v>2016</v>
      </c>
      <c r="C704" t="s">
        <v>4011</v>
      </c>
      <c r="D704" t="s">
        <v>4026</v>
      </c>
      <c r="E704" t="s">
        <v>148</v>
      </c>
      <c r="F704">
        <v>936.16357421875</v>
      </c>
      <c r="G704">
        <v>149.36553955078125</v>
      </c>
      <c r="H704">
        <v>34.607662200927734</v>
      </c>
      <c r="I704">
        <v>2.67906718489728E-2</v>
      </c>
      <c r="J704">
        <v>0.17420877290394221</v>
      </c>
      <c r="K704">
        <v>0.1</v>
      </c>
      <c r="L704">
        <v>0.1515824541921155</v>
      </c>
      <c r="M704">
        <v>3.9283600000000001</v>
      </c>
      <c r="N704">
        <v>3.4530432224273682</v>
      </c>
      <c r="O704">
        <v>60</v>
      </c>
    </row>
    <row r="705" spans="1:15" x14ac:dyDescent="0.25">
      <c r="A705" t="s">
        <v>67</v>
      </c>
      <c r="B705">
        <v>2016</v>
      </c>
      <c r="C705" t="s">
        <v>4064</v>
      </c>
      <c r="D705" t="s">
        <v>4065</v>
      </c>
      <c r="E705" t="s">
        <v>460</v>
      </c>
      <c r="F705">
        <v>37266</v>
      </c>
      <c r="G705">
        <v>4434.10009765625</v>
      </c>
      <c r="H705">
        <v>32.111724853515625</v>
      </c>
      <c r="I705">
        <v>2.5750142303417999E-2</v>
      </c>
      <c r="J705">
        <v>4.9901065242728998E-2</v>
      </c>
      <c r="K705">
        <v>0.05</v>
      </c>
      <c r="L705">
        <v>0.2015558507033855</v>
      </c>
      <c r="M705">
        <v>748</v>
      </c>
      <c r="N705">
        <v>3.5611228942871094</v>
      </c>
      <c r="O705">
        <v>60</v>
      </c>
    </row>
    <row r="706" spans="1:15" x14ac:dyDescent="0.25">
      <c r="A706" t="s">
        <v>67</v>
      </c>
      <c r="B706">
        <v>2016</v>
      </c>
      <c r="C706" t="s">
        <v>4064</v>
      </c>
      <c r="D706" t="s">
        <v>4066</v>
      </c>
      <c r="E706" t="s">
        <v>460</v>
      </c>
      <c r="F706">
        <v>0</v>
      </c>
      <c r="G706">
        <v>0</v>
      </c>
      <c r="I706">
        <v>0</v>
      </c>
      <c r="J706">
        <v>0</v>
      </c>
      <c r="K706">
        <v>0</v>
      </c>
      <c r="L706">
        <v>0</v>
      </c>
      <c r="M706">
        <v>0</v>
      </c>
      <c r="O706">
        <v>60</v>
      </c>
    </row>
    <row r="707" spans="1:15" x14ac:dyDescent="0.25">
      <c r="A707" t="s">
        <v>67</v>
      </c>
      <c r="B707">
        <v>2016</v>
      </c>
      <c r="C707" t="s">
        <v>4064</v>
      </c>
      <c r="D707" t="s">
        <v>4005</v>
      </c>
      <c r="E707" t="s">
        <v>460</v>
      </c>
      <c r="F707">
        <v>11443</v>
      </c>
      <c r="G707">
        <v>4964.39990234375</v>
      </c>
      <c r="H707">
        <v>35.525051116943359</v>
      </c>
      <c r="I707">
        <v>7.4102696204705498E-2</v>
      </c>
      <c r="J707">
        <v>0.2323544564657393</v>
      </c>
      <c r="K707">
        <v>0.15</v>
      </c>
      <c r="L707">
        <v>0.23673364245234421</v>
      </c>
      <c r="M707">
        <v>166</v>
      </c>
      <c r="N707">
        <v>3.0110249519348145</v>
      </c>
      <c r="O707">
        <v>45</v>
      </c>
    </row>
    <row r="708" spans="1:15" x14ac:dyDescent="0.25">
      <c r="A708" t="s">
        <v>67</v>
      </c>
      <c r="B708">
        <v>2016</v>
      </c>
      <c r="C708" t="s">
        <v>4012</v>
      </c>
      <c r="D708" t="s">
        <v>4027</v>
      </c>
      <c r="E708" t="s">
        <v>460</v>
      </c>
      <c r="F708">
        <v>17</v>
      </c>
      <c r="H708">
        <v>4.2941174507141113</v>
      </c>
      <c r="I708">
        <v>0</v>
      </c>
      <c r="J708">
        <v>0</v>
      </c>
      <c r="K708">
        <v>0</v>
      </c>
      <c r="L708">
        <v>0</v>
      </c>
      <c r="M708">
        <v>0</v>
      </c>
    </row>
    <row r="709" spans="1:15" x14ac:dyDescent="0.25">
      <c r="A709" t="s">
        <v>67</v>
      </c>
      <c r="B709">
        <v>2016</v>
      </c>
      <c r="C709" t="s">
        <v>389</v>
      </c>
      <c r="D709" t="s">
        <v>4028</v>
      </c>
      <c r="E709" t="s">
        <v>460</v>
      </c>
      <c r="F709">
        <v>0</v>
      </c>
      <c r="G709">
        <v>0</v>
      </c>
      <c r="I709">
        <v>0</v>
      </c>
      <c r="J709">
        <v>0</v>
      </c>
      <c r="K709">
        <v>0</v>
      </c>
      <c r="L709">
        <v>0</v>
      </c>
      <c r="M709">
        <v>0</v>
      </c>
      <c r="N709">
        <v>4</v>
      </c>
      <c r="O709">
        <v>45</v>
      </c>
    </row>
    <row r="710" spans="1:15" x14ac:dyDescent="0.25">
      <c r="A710" t="s">
        <v>67</v>
      </c>
      <c r="B710">
        <v>2016</v>
      </c>
      <c r="C710" t="s">
        <v>389</v>
      </c>
      <c r="D710" t="s">
        <v>4029</v>
      </c>
      <c r="E710" t="s">
        <v>460</v>
      </c>
      <c r="F710">
        <v>16</v>
      </c>
      <c r="G710">
        <v>0</v>
      </c>
      <c r="H710">
        <v>6.5625</v>
      </c>
      <c r="I710">
        <v>0</v>
      </c>
      <c r="J710">
        <v>0.15379999999999999</v>
      </c>
      <c r="K710">
        <v>0.53849999999999998</v>
      </c>
      <c r="L710">
        <v>0</v>
      </c>
      <c r="M710">
        <v>0</v>
      </c>
      <c r="N710">
        <v>3.1538999080657959</v>
      </c>
      <c r="O710">
        <v>40</v>
      </c>
    </row>
    <row r="711" spans="1:15" x14ac:dyDescent="0.25">
      <c r="A711" t="s">
        <v>67</v>
      </c>
      <c r="B711">
        <v>2016</v>
      </c>
      <c r="C711" t="s">
        <v>389</v>
      </c>
      <c r="D711" t="s">
        <v>4030</v>
      </c>
      <c r="E711" t="s">
        <v>460</v>
      </c>
      <c r="F711">
        <v>39</v>
      </c>
      <c r="G711">
        <v>0</v>
      </c>
      <c r="H711">
        <v>5.769230842590332</v>
      </c>
      <c r="I711">
        <v>0</v>
      </c>
      <c r="J711">
        <v>0</v>
      </c>
      <c r="K711">
        <v>0</v>
      </c>
      <c r="L711">
        <v>0</v>
      </c>
      <c r="M711">
        <v>0</v>
      </c>
      <c r="N711">
        <v>3.6071429252624512</v>
      </c>
      <c r="O711">
        <v>40</v>
      </c>
    </row>
    <row r="712" spans="1:15" x14ac:dyDescent="0.25">
      <c r="A712" t="s">
        <v>67</v>
      </c>
      <c r="B712">
        <v>2016</v>
      </c>
      <c r="C712" t="s">
        <v>389</v>
      </c>
      <c r="D712" t="s">
        <v>4031</v>
      </c>
      <c r="E712" t="s">
        <v>460</v>
      </c>
      <c r="F712">
        <v>0</v>
      </c>
      <c r="G712">
        <v>0</v>
      </c>
      <c r="I712">
        <v>0</v>
      </c>
      <c r="J712">
        <v>0</v>
      </c>
      <c r="K712">
        <v>0</v>
      </c>
      <c r="L712">
        <v>0</v>
      </c>
      <c r="M712">
        <v>0</v>
      </c>
      <c r="O712">
        <v>35</v>
      </c>
    </row>
    <row r="713" spans="1:15" x14ac:dyDescent="0.25">
      <c r="A713" t="s">
        <v>67</v>
      </c>
      <c r="B713">
        <v>2016</v>
      </c>
      <c r="C713" t="s">
        <v>389</v>
      </c>
      <c r="D713" t="s">
        <v>4032</v>
      </c>
      <c r="E713" t="s">
        <v>460</v>
      </c>
      <c r="F713">
        <v>5758</v>
      </c>
      <c r="G713">
        <v>2882.199951171875</v>
      </c>
      <c r="H713">
        <v>32.404232025146484</v>
      </c>
      <c r="I713">
        <v>0</v>
      </c>
      <c r="J713">
        <v>0.20369999999999999</v>
      </c>
      <c r="K713">
        <v>0.1</v>
      </c>
      <c r="L713">
        <v>0</v>
      </c>
      <c r="M713">
        <v>88</v>
      </c>
      <c r="N713">
        <v>2.8436999320983887</v>
      </c>
      <c r="O713">
        <v>35</v>
      </c>
    </row>
    <row r="714" spans="1:15" x14ac:dyDescent="0.25">
      <c r="A714" t="s">
        <v>67</v>
      </c>
      <c r="B714">
        <v>2016</v>
      </c>
      <c r="C714" t="s">
        <v>4013</v>
      </c>
      <c r="D714" t="s">
        <v>4033</v>
      </c>
      <c r="E714" t="s">
        <v>460</v>
      </c>
      <c r="F714">
        <v>199</v>
      </c>
      <c r="G714">
        <v>9.8000001907348633</v>
      </c>
      <c r="H714">
        <v>15.402009963989258</v>
      </c>
      <c r="I714">
        <v>0</v>
      </c>
      <c r="J714">
        <v>0</v>
      </c>
      <c r="K714">
        <v>0</v>
      </c>
      <c r="L714">
        <v>0.8728070175438597</v>
      </c>
      <c r="M714">
        <v>0</v>
      </c>
      <c r="N714">
        <v>4</v>
      </c>
      <c r="O714">
        <v>45</v>
      </c>
    </row>
    <row r="715" spans="1:15" x14ac:dyDescent="0.25">
      <c r="A715" t="s">
        <v>67</v>
      </c>
      <c r="B715">
        <v>2016</v>
      </c>
      <c r="C715" t="s">
        <v>4013</v>
      </c>
      <c r="D715" t="s">
        <v>4034</v>
      </c>
      <c r="E715" t="s">
        <v>460</v>
      </c>
      <c r="F715">
        <v>4089</v>
      </c>
      <c r="G715">
        <v>1519.800048828125</v>
      </c>
      <c r="H715">
        <v>33.672779083251953</v>
      </c>
      <c r="I715">
        <v>1.54872527996188E-2</v>
      </c>
      <c r="J715">
        <v>7.8627591136525999E-3</v>
      </c>
      <c r="K715">
        <v>2.5000000000000001E-2</v>
      </c>
      <c r="L715">
        <v>0.76721467715034553</v>
      </c>
      <c r="M715">
        <v>0</v>
      </c>
      <c r="N715">
        <v>2.9232344627380371</v>
      </c>
      <c r="O715">
        <v>45</v>
      </c>
    </row>
    <row r="716" spans="1:15" x14ac:dyDescent="0.25">
      <c r="A716" t="s">
        <v>67</v>
      </c>
      <c r="B716">
        <v>2016</v>
      </c>
      <c r="C716" t="s">
        <v>4013</v>
      </c>
      <c r="D716" t="s">
        <v>4035</v>
      </c>
      <c r="E716" t="s">
        <v>460</v>
      </c>
      <c r="F716">
        <v>37</v>
      </c>
      <c r="G716">
        <v>3.2000000476837158</v>
      </c>
      <c r="H716">
        <v>12.486486434936523</v>
      </c>
      <c r="I716">
        <v>0</v>
      </c>
      <c r="J716">
        <v>0</v>
      </c>
      <c r="K716">
        <v>0</v>
      </c>
      <c r="L716">
        <v>0</v>
      </c>
      <c r="M716">
        <v>0</v>
      </c>
      <c r="N716">
        <v>3.2353000640869141</v>
      </c>
      <c r="O716">
        <v>45</v>
      </c>
    </row>
    <row r="717" spans="1:15" x14ac:dyDescent="0.25">
      <c r="A717" t="s">
        <v>67</v>
      </c>
      <c r="B717">
        <v>2016</v>
      </c>
      <c r="C717" t="s">
        <v>4014</v>
      </c>
      <c r="D717" t="s">
        <v>4036</v>
      </c>
      <c r="E717" t="s">
        <v>148</v>
      </c>
      <c r="F717">
        <v>51.069919586181641</v>
      </c>
      <c r="G717">
        <v>0</v>
      </c>
      <c r="H717">
        <v>11.032528877258301</v>
      </c>
      <c r="I717">
        <v>0</v>
      </c>
      <c r="J717">
        <v>0</v>
      </c>
      <c r="K717">
        <v>0</v>
      </c>
      <c r="L717">
        <v>0.89420176678216823</v>
      </c>
      <c r="M717">
        <v>3.3155299999999999</v>
      </c>
      <c r="N717">
        <v>4</v>
      </c>
      <c r="O717">
        <v>70</v>
      </c>
    </row>
    <row r="718" spans="1:15" x14ac:dyDescent="0.25">
      <c r="A718" t="s">
        <v>67</v>
      </c>
      <c r="B718">
        <v>2016</v>
      </c>
      <c r="C718" t="s">
        <v>4015</v>
      </c>
      <c r="D718" t="s">
        <v>4037</v>
      </c>
      <c r="E718" t="s">
        <v>148</v>
      </c>
      <c r="F718">
        <v>517.5740966796875</v>
      </c>
      <c r="G718">
        <v>115.40471649169922</v>
      </c>
      <c r="H718">
        <v>49.034976959228516</v>
      </c>
      <c r="I718">
        <v>8.9799720540288799E-2</v>
      </c>
      <c r="J718">
        <v>0.1711224965067536</v>
      </c>
      <c r="K718">
        <v>0.15</v>
      </c>
      <c r="L718">
        <v>0</v>
      </c>
      <c r="M718">
        <v>227.95764</v>
      </c>
      <c r="N718">
        <v>3.3170936107635498</v>
      </c>
      <c r="O718">
        <v>60</v>
      </c>
    </row>
    <row r="719" spans="1:15" x14ac:dyDescent="0.25">
      <c r="A719" t="s">
        <v>67</v>
      </c>
      <c r="B719">
        <v>2016</v>
      </c>
      <c r="C719" t="s">
        <v>4016</v>
      </c>
      <c r="D719" t="s">
        <v>4038</v>
      </c>
      <c r="E719" t="s">
        <v>148</v>
      </c>
      <c r="F719">
        <v>0</v>
      </c>
      <c r="G719">
        <v>0</v>
      </c>
      <c r="I719">
        <v>0</v>
      </c>
      <c r="J719">
        <v>0</v>
      </c>
      <c r="K719">
        <v>0</v>
      </c>
      <c r="L719">
        <v>0</v>
      </c>
      <c r="M719">
        <v>0</v>
      </c>
      <c r="O719">
        <v>70</v>
      </c>
    </row>
    <row r="720" spans="1:15" x14ac:dyDescent="0.25">
      <c r="A720" t="s">
        <v>67</v>
      </c>
      <c r="B720">
        <v>2016</v>
      </c>
      <c r="C720" t="s">
        <v>4016</v>
      </c>
      <c r="D720" t="s">
        <v>4039</v>
      </c>
      <c r="E720" t="s">
        <v>148</v>
      </c>
      <c r="F720">
        <v>0</v>
      </c>
      <c r="G720">
        <v>0</v>
      </c>
      <c r="I720">
        <v>0</v>
      </c>
      <c r="J720">
        <v>0</v>
      </c>
      <c r="K720">
        <v>0</v>
      </c>
      <c r="L720">
        <v>0</v>
      </c>
      <c r="M720">
        <v>0</v>
      </c>
      <c r="O720">
        <v>70</v>
      </c>
    </row>
    <row r="721" spans="1:15" x14ac:dyDescent="0.25">
      <c r="A721" t="s">
        <v>67</v>
      </c>
      <c r="B721">
        <v>2016</v>
      </c>
      <c r="C721" t="s">
        <v>4016</v>
      </c>
      <c r="D721" t="s">
        <v>4040</v>
      </c>
      <c r="E721" t="s">
        <v>148</v>
      </c>
      <c r="F721">
        <v>0</v>
      </c>
      <c r="G721">
        <v>0</v>
      </c>
      <c r="I721">
        <v>0</v>
      </c>
      <c r="J721">
        <v>0</v>
      </c>
      <c r="K721">
        <v>0</v>
      </c>
      <c r="L721">
        <v>0</v>
      </c>
      <c r="M721">
        <v>0</v>
      </c>
      <c r="O721">
        <v>70</v>
      </c>
    </row>
    <row r="722" spans="1:15" x14ac:dyDescent="0.25">
      <c r="A722" t="s">
        <v>67</v>
      </c>
      <c r="B722">
        <v>2016</v>
      </c>
      <c r="C722" t="s">
        <v>4016</v>
      </c>
      <c r="D722" t="s">
        <v>4041</v>
      </c>
      <c r="E722" t="s">
        <v>148</v>
      </c>
      <c r="F722">
        <v>0</v>
      </c>
      <c r="G722">
        <v>0</v>
      </c>
      <c r="I722">
        <v>0</v>
      </c>
      <c r="J722">
        <v>0</v>
      </c>
      <c r="K722">
        <v>0</v>
      </c>
      <c r="L722">
        <v>0</v>
      </c>
      <c r="M722">
        <v>0</v>
      </c>
      <c r="O722">
        <v>45</v>
      </c>
    </row>
    <row r="723" spans="1:15" x14ac:dyDescent="0.25">
      <c r="A723" t="s">
        <v>67</v>
      </c>
      <c r="B723">
        <v>2016</v>
      </c>
      <c r="C723" t="s">
        <v>4016</v>
      </c>
      <c r="D723" t="s">
        <v>4042</v>
      </c>
      <c r="E723" t="s">
        <v>148</v>
      </c>
      <c r="F723">
        <v>0</v>
      </c>
      <c r="G723">
        <v>0</v>
      </c>
      <c r="I723">
        <v>0</v>
      </c>
      <c r="J723">
        <v>0</v>
      </c>
      <c r="K723">
        <v>0</v>
      </c>
      <c r="L723">
        <v>0</v>
      </c>
      <c r="M723">
        <v>0</v>
      </c>
      <c r="O723">
        <v>70</v>
      </c>
    </row>
    <row r="724" spans="1:15" x14ac:dyDescent="0.25">
      <c r="A724" t="s">
        <v>67</v>
      </c>
      <c r="B724">
        <v>2016</v>
      </c>
      <c r="C724" t="s">
        <v>4016</v>
      </c>
      <c r="D724" t="s">
        <v>4043</v>
      </c>
      <c r="E724" t="s">
        <v>148</v>
      </c>
      <c r="F724">
        <v>0</v>
      </c>
      <c r="G724">
        <v>0</v>
      </c>
      <c r="I724">
        <v>0</v>
      </c>
      <c r="J724">
        <v>0</v>
      </c>
      <c r="K724">
        <v>0</v>
      </c>
      <c r="L724">
        <v>0</v>
      </c>
      <c r="M724">
        <v>0</v>
      </c>
      <c r="O724">
        <v>70</v>
      </c>
    </row>
    <row r="725" spans="1:15" x14ac:dyDescent="0.25">
      <c r="A725" t="s">
        <v>67</v>
      </c>
      <c r="B725">
        <v>2016</v>
      </c>
      <c r="C725" t="s">
        <v>4016</v>
      </c>
      <c r="D725" t="s">
        <v>4044</v>
      </c>
      <c r="E725" t="s">
        <v>148</v>
      </c>
      <c r="F725">
        <v>0</v>
      </c>
      <c r="G725">
        <v>0</v>
      </c>
      <c r="I725">
        <v>0</v>
      </c>
      <c r="J725">
        <v>0</v>
      </c>
      <c r="K725">
        <v>0</v>
      </c>
      <c r="L725">
        <v>0</v>
      </c>
      <c r="M725">
        <v>0</v>
      </c>
      <c r="O725">
        <v>70</v>
      </c>
    </row>
    <row r="726" spans="1:15" x14ac:dyDescent="0.25">
      <c r="A726" t="s">
        <v>67</v>
      </c>
      <c r="B726">
        <v>2016</v>
      </c>
      <c r="C726" t="s">
        <v>4016</v>
      </c>
      <c r="D726" t="s">
        <v>4045</v>
      </c>
      <c r="E726" t="s">
        <v>148</v>
      </c>
      <c r="F726">
        <v>10.243269920349121</v>
      </c>
      <c r="G726">
        <v>2.9898000881075859E-2</v>
      </c>
      <c r="H726">
        <v>6.6604299545288086</v>
      </c>
      <c r="I726">
        <v>0</v>
      </c>
      <c r="J726">
        <v>0</v>
      </c>
      <c r="K726">
        <v>0</v>
      </c>
      <c r="L726">
        <v>0.15982541053248731</v>
      </c>
      <c r="M726">
        <v>6.0609999999999997E-2</v>
      </c>
      <c r="N726">
        <v>4</v>
      </c>
      <c r="O726">
        <v>45</v>
      </c>
    </row>
    <row r="727" spans="1:15" x14ac:dyDescent="0.25">
      <c r="A727" t="s">
        <v>67</v>
      </c>
      <c r="B727">
        <v>2016</v>
      </c>
      <c r="C727" t="s">
        <v>4016</v>
      </c>
      <c r="D727" t="s">
        <v>4046</v>
      </c>
      <c r="E727" t="s">
        <v>148</v>
      </c>
      <c r="F727">
        <v>0</v>
      </c>
      <c r="G727">
        <v>0</v>
      </c>
      <c r="I727">
        <v>0</v>
      </c>
      <c r="J727">
        <v>0</v>
      </c>
      <c r="K727">
        <v>0</v>
      </c>
      <c r="L727">
        <v>0</v>
      </c>
      <c r="M727">
        <v>0</v>
      </c>
      <c r="O727">
        <v>70</v>
      </c>
    </row>
    <row r="728" spans="1:15" x14ac:dyDescent="0.25">
      <c r="A728" t="s">
        <v>67</v>
      </c>
      <c r="B728">
        <v>2016</v>
      </c>
      <c r="C728" t="s">
        <v>4017</v>
      </c>
      <c r="D728" t="s">
        <v>4047</v>
      </c>
      <c r="E728" t="s">
        <v>148</v>
      </c>
      <c r="F728">
        <v>46.902919769287109</v>
      </c>
      <c r="G728">
        <v>32.832042694091797</v>
      </c>
      <c r="H728">
        <v>60.99993896484375</v>
      </c>
      <c r="I728">
        <v>0</v>
      </c>
      <c r="J728">
        <v>0.45563549160671463</v>
      </c>
      <c r="K728">
        <v>0</v>
      </c>
      <c r="L728">
        <v>0</v>
      </c>
      <c r="M728">
        <v>0</v>
      </c>
      <c r="N728">
        <v>2.6115107536315918</v>
      </c>
      <c r="O728">
        <v>60</v>
      </c>
    </row>
    <row r="729" spans="1:15" x14ac:dyDescent="0.25">
      <c r="A729" t="s">
        <v>67</v>
      </c>
      <c r="B729">
        <v>2016</v>
      </c>
      <c r="C729" t="s">
        <v>4017</v>
      </c>
      <c r="D729" t="s">
        <v>4048</v>
      </c>
      <c r="E729" t="s">
        <v>148</v>
      </c>
      <c r="F729">
        <v>660.52191162109375</v>
      </c>
      <c r="G729">
        <v>75.764251708984375</v>
      </c>
      <c r="H729">
        <v>38.741207122802734</v>
      </c>
      <c r="I729">
        <v>8.3917970858068E-2</v>
      </c>
      <c r="J729">
        <v>0.1059093362115488</v>
      </c>
      <c r="K729">
        <v>0.15</v>
      </c>
      <c r="L729">
        <v>0.29573664328116578</v>
      </c>
      <c r="M729">
        <v>48.937139999999999</v>
      </c>
      <c r="N729">
        <v>3.3258621692657471</v>
      </c>
      <c r="O729">
        <v>60</v>
      </c>
    </row>
    <row r="730" spans="1:15" x14ac:dyDescent="0.25">
      <c r="A730" t="s">
        <v>67</v>
      </c>
      <c r="B730">
        <v>2016</v>
      </c>
      <c r="C730" t="s">
        <v>4018</v>
      </c>
      <c r="D730" t="s">
        <v>4049</v>
      </c>
      <c r="E730" t="s">
        <v>460</v>
      </c>
      <c r="F730">
        <v>7</v>
      </c>
      <c r="G730">
        <v>0</v>
      </c>
      <c r="H730">
        <v>8</v>
      </c>
      <c r="I730">
        <v>0</v>
      </c>
      <c r="J730">
        <v>0</v>
      </c>
      <c r="K730">
        <v>0</v>
      </c>
      <c r="L730">
        <v>0</v>
      </c>
      <c r="M730">
        <v>0</v>
      </c>
      <c r="N730">
        <v>4</v>
      </c>
      <c r="O730">
        <v>45</v>
      </c>
    </row>
    <row r="731" spans="1:15" x14ac:dyDescent="0.25">
      <c r="A731" t="s">
        <v>67</v>
      </c>
      <c r="B731">
        <v>2016</v>
      </c>
      <c r="C731" t="s">
        <v>4018</v>
      </c>
      <c r="D731" t="s">
        <v>4050</v>
      </c>
      <c r="E731" t="s">
        <v>460</v>
      </c>
      <c r="F731">
        <v>28</v>
      </c>
      <c r="G731">
        <v>2.7000000476837158</v>
      </c>
      <c r="H731">
        <v>23.107143402099609</v>
      </c>
      <c r="I731">
        <v>0</v>
      </c>
      <c r="J731">
        <v>0.1333</v>
      </c>
      <c r="K731">
        <v>7.4999999999999997E-2</v>
      </c>
      <c r="L731">
        <v>0</v>
      </c>
      <c r="M731">
        <v>0</v>
      </c>
      <c r="N731">
        <v>3.1666998863220215</v>
      </c>
      <c r="O731">
        <v>40</v>
      </c>
    </row>
    <row r="732" spans="1:15" x14ac:dyDescent="0.25">
      <c r="A732" t="s">
        <v>67</v>
      </c>
      <c r="B732">
        <v>2016</v>
      </c>
      <c r="C732" t="s">
        <v>4018</v>
      </c>
      <c r="D732" t="s">
        <v>4051</v>
      </c>
      <c r="E732" t="s">
        <v>460</v>
      </c>
      <c r="F732">
        <v>43</v>
      </c>
      <c r="G732">
        <v>0</v>
      </c>
      <c r="H732">
        <v>10.279069900512695</v>
      </c>
      <c r="I732">
        <v>0</v>
      </c>
      <c r="J732">
        <v>5.5369696969696999E-2</v>
      </c>
      <c r="K732">
        <v>5.79E-2</v>
      </c>
      <c r="L732">
        <v>0</v>
      </c>
      <c r="M732">
        <v>0</v>
      </c>
      <c r="N732">
        <v>3.6675879955291748</v>
      </c>
      <c r="O732">
        <v>35</v>
      </c>
    </row>
    <row r="733" spans="1:15" x14ac:dyDescent="0.25">
      <c r="A733" t="s">
        <v>67</v>
      </c>
      <c r="B733">
        <v>2016</v>
      </c>
      <c r="C733" t="s">
        <v>4018</v>
      </c>
      <c r="D733" t="s">
        <v>4052</v>
      </c>
      <c r="E733" t="s">
        <v>460</v>
      </c>
      <c r="F733">
        <v>72</v>
      </c>
      <c r="G733">
        <v>16.799999237060547</v>
      </c>
      <c r="H733">
        <v>25.027778625488281</v>
      </c>
      <c r="I733">
        <v>0</v>
      </c>
      <c r="J733">
        <v>0.1143</v>
      </c>
      <c r="K733">
        <v>0.27139999999999997</v>
      </c>
      <c r="L733">
        <v>0</v>
      </c>
      <c r="M733">
        <v>0</v>
      </c>
      <c r="N733">
        <v>2.9000000953674316</v>
      </c>
      <c r="O733">
        <v>35</v>
      </c>
    </row>
    <row r="734" spans="1:15" x14ac:dyDescent="0.25">
      <c r="A734" t="s">
        <v>67</v>
      </c>
      <c r="B734">
        <v>2016</v>
      </c>
      <c r="C734" t="s">
        <v>4018</v>
      </c>
      <c r="D734" t="s">
        <v>4053</v>
      </c>
      <c r="E734" t="s">
        <v>460</v>
      </c>
      <c r="F734">
        <v>0</v>
      </c>
      <c r="G734">
        <v>0</v>
      </c>
      <c r="I734">
        <v>0</v>
      </c>
      <c r="J734">
        <v>0</v>
      </c>
      <c r="K734">
        <v>0</v>
      </c>
      <c r="L734">
        <v>0</v>
      </c>
      <c r="M734">
        <v>0</v>
      </c>
      <c r="O734">
        <v>40</v>
      </c>
    </row>
    <row r="735" spans="1:15" x14ac:dyDescent="0.25">
      <c r="A735" t="s">
        <v>67</v>
      </c>
      <c r="B735">
        <v>2016</v>
      </c>
      <c r="C735" t="s">
        <v>4018</v>
      </c>
      <c r="D735" t="s">
        <v>4054</v>
      </c>
      <c r="E735" t="s">
        <v>460</v>
      </c>
      <c r="F735">
        <v>0</v>
      </c>
      <c r="G735">
        <v>0</v>
      </c>
      <c r="I735">
        <v>0</v>
      </c>
      <c r="J735">
        <v>0</v>
      </c>
      <c r="K735">
        <v>0</v>
      </c>
      <c r="L735">
        <v>0</v>
      </c>
      <c r="M735">
        <v>0</v>
      </c>
      <c r="O735">
        <v>35</v>
      </c>
    </row>
    <row r="736" spans="1:15" x14ac:dyDescent="0.25">
      <c r="A736" t="s">
        <v>67</v>
      </c>
      <c r="B736">
        <v>2016</v>
      </c>
      <c r="C736" t="s">
        <v>4018</v>
      </c>
      <c r="D736" t="s">
        <v>4055</v>
      </c>
      <c r="E736" t="s">
        <v>460</v>
      </c>
      <c r="F736">
        <v>198</v>
      </c>
      <c r="G736">
        <v>65.400001525878906</v>
      </c>
      <c r="H736">
        <v>28.207071304321289</v>
      </c>
      <c r="I736">
        <v>0</v>
      </c>
      <c r="J736">
        <v>0.1</v>
      </c>
      <c r="K736">
        <v>0.1111</v>
      </c>
      <c r="L736">
        <v>0</v>
      </c>
      <c r="M736">
        <v>0</v>
      </c>
      <c r="N736">
        <v>2.9444000720977783</v>
      </c>
      <c r="O736">
        <v>35</v>
      </c>
    </row>
    <row r="737" spans="1:15" x14ac:dyDescent="0.25">
      <c r="A737" t="s">
        <v>67</v>
      </c>
      <c r="B737">
        <v>2016</v>
      </c>
      <c r="C737" t="s">
        <v>4018</v>
      </c>
      <c r="D737" t="s">
        <v>4056</v>
      </c>
      <c r="E737" t="s">
        <v>460</v>
      </c>
      <c r="F737">
        <v>0</v>
      </c>
      <c r="G737">
        <v>0</v>
      </c>
      <c r="I737">
        <v>0</v>
      </c>
      <c r="J737">
        <v>0</v>
      </c>
      <c r="K737">
        <v>0</v>
      </c>
      <c r="L737">
        <v>0</v>
      </c>
      <c r="M737">
        <v>0</v>
      </c>
      <c r="O737">
        <v>35</v>
      </c>
    </row>
    <row r="738" spans="1:15" x14ac:dyDescent="0.25">
      <c r="A738" t="s">
        <v>67</v>
      </c>
      <c r="B738">
        <v>2016</v>
      </c>
      <c r="C738" t="s">
        <v>4018</v>
      </c>
      <c r="D738" t="s">
        <v>4057</v>
      </c>
      <c r="E738" t="s">
        <v>460</v>
      </c>
      <c r="F738">
        <v>8</v>
      </c>
      <c r="G738">
        <v>0</v>
      </c>
      <c r="H738">
        <v>29.75</v>
      </c>
      <c r="I738">
        <v>0</v>
      </c>
      <c r="J738">
        <v>0</v>
      </c>
      <c r="K738">
        <v>0</v>
      </c>
      <c r="L738">
        <v>0</v>
      </c>
      <c r="M738">
        <v>0</v>
      </c>
      <c r="N738">
        <v>3</v>
      </c>
      <c r="O738">
        <v>40</v>
      </c>
    </row>
    <row r="739" spans="1:15" x14ac:dyDescent="0.25">
      <c r="A739" t="s">
        <v>67</v>
      </c>
      <c r="B739">
        <v>2016</v>
      </c>
      <c r="C739" t="s">
        <v>4019</v>
      </c>
      <c r="D739" t="s">
        <v>4058</v>
      </c>
      <c r="E739" t="s">
        <v>460</v>
      </c>
      <c r="F739">
        <v>48</v>
      </c>
      <c r="G739">
        <v>17.899999618530273</v>
      </c>
      <c r="H739">
        <v>28.770833969116211</v>
      </c>
      <c r="I739">
        <v>0</v>
      </c>
      <c r="J739">
        <v>7.4569696969696994E-2</v>
      </c>
      <c r="K739">
        <v>9.6199999999999994E-2</v>
      </c>
      <c r="L739">
        <v>0</v>
      </c>
      <c r="M739">
        <v>0</v>
      </c>
      <c r="N739">
        <v>3.0490181446075439</v>
      </c>
      <c r="O739">
        <v>40</v>
      </c>
    </row>
    <row r="740" spans="1:15" x14ac:dyDescent="0.25">
      <c r="A740" t="s">
        <v>68</v>
      </c>
      <c r="B740">
        <v>2016</v>
      </c>
      <c r="C740" t="s">
        <v>4010</v>
      </c>
      <c r="D740" t="s">
        <v>4021</v>
      </c>
      <c r="E740" t="s">
        <v>148</v>
      </c>
      <c r="F740">
        <v>11.01322078704834</v>
      </c>
      <c r="G740">
        <v>0</v>
      </c>
      <c r="H740">
        <v>21.085163116455078</v>
      </c>
      <c r="I740">
        <v>0</v>
      </c>
      <c r="J740">
        <v>0</v>
      </c>
      <c r="K740">
        <v>0</v>
      </c>
      <c r="L740">
        <v>0</v>
      </c>
      <c r="M740">
        <v>0</v>
      </c>
      <c r="N740">
        <v>4</v>
      </c>
      <c r="O740">
        <v>70</v>
      </c>
    </row>
    <row r="741" spans="1:15" x14ac:dyDescent="0.25">
      <c r="A741" t="s">
        <v>68</v>
      </c>
      <c r="B741">
        <v>2016</v>
      </c>
      <c r="C741" t="s">
        <v>4010</v>
      </c>
      <c r="D741" t="s">
        <v>4022</v>
      </c>
      <c r="E741" t="s">
        <v>148</v>
      </c>
      <c r="F741">
        <v>211.10108947753906</v>
      </c>
      <c r="G741">
        <v>0</v>
      </c>
      <c r="H741">
        <v>34.319244384765625</v>
      </c>
      <c r="I741">
        <v>3.6999999999999998E-2</v>
      </c>
      <c r="J741">
        <v>0</v>
      </c>
      <c r="K741">
        <v>5.7000000000000002E-2</v>
      </c>
      <c r="L741">
        <v>0</v>
      </c>
      <c r="M741">
        <v>0</v>
      </c>
      <c r="N741">
        <v>3.8190000057220459</v>
      </c>
      <c r="O741">
        <v>70</v>
      </c>
    </row>
    <row r="742" spans="1:15" x14ac:dyDescent="0.25">
      <c r="A742" t="s">
        <v>68</v>
      </c>
      <c r="B742">
        <v>2016</v>
      </c>
      <c r="C742" t="s">
        <v>4010</v>
      </c>
      <c r="D742" t="s">
        <v>4023</v>
      </c>
      <c r="E742" t="s">
        <v>148</v>
      </c>
      <c r="F742">
        <v>1761.56103515625</v>
      </c>
      <c r="G742">
        <v>84.521125793457031</v>
      </c>
      <c r="H742">
        <v>20.835235595703125</v>
      </c>
      <c r="I742">
        <v>1.7000000000000001E-2</v>
      </c>
      <c r="J742">
        <v>1E-3</v>
      </c>
      <c r="K742">
        <v>1.2999999999999999E-2</v>
      </c>
      <c r="L742">
        <v>0</v>
      </c>
      <c r="M742">
        <v>0</v>
      </c>
      <c r="N742">
        <v>3.8259999752044678</v>
      </c>
      <c r="O742">
        <v>45</v>
      </c>
    </row>
    <row r="743" spans="1:15" x14ac:dyDescent="0.25">
      <c r="A743" t="s">
        <v>68</v>
      </c>
      <c r="B743">
        <v>2016</v>
      </c>
      <c r="C743" t="s">
        <v>4011</v>
      </c>
      <c r="D743" t="s">
        <v>4024</v>
      </c>
      <c r="E743" t="s">
        <v>148</v>
      </c>
      <c r="F743">
        <v>0</v>
      </c>
      <c r="G743">
        <v>0</v>
      </c>
      <c r="I743">
        <v>0</v>
      </c>
      <c r="J743">
        <v>0</v>
      </c>
      <c r="K743">
        <v>0</v>
      </c>
      <c r="L743">
        <v>0</v>
      </c>
      <c r="M743">
        <v>0</v>
      </c>
      <c r="O743">
        <v>60</v>
      </c>
    </row>
    <row r="744" spans="1:15" x14ac:dyDescent="0.25">
      <c r="A744" t="s">
        <v>68</v>
      </c>
      <c r="B744">
        <v>2016</v>
      </c>
      <c r="C744" t="s">
        <v>4011</v>
      </c>
      <c r="D744" t="s">
        <v>4025</v>
      </c>
      <c r="E744" t="s">
        <v>148</v>
      </c>
      <c r="F744">
        <v>14755.306640625</v>
      </c>
      <c r="G744">
        <v>1169.8424072265625</v>
      </c>
      <c r="H744">
        <v>37.614006042480469</v>
      </c>
      <c r="I744">
        <v>8.5000000000000006E-2</v>
      </c>
      <c r="J744">
        <v>0</v>
      </c>
      <c r="K744">
        <v>4.4999999999999998E-2</v>
      </c>
      <c r="L744">
        <v>0</v>
      </c>
      <c r="M744">
        <v>0</v>
      </c>
      <c r="N744">
        <v>3.6419999599456787</v>
      </c>
      <c r="O744">
        <v>60</v>
      </c>
    </row>
    <row r="745" spans="1:15" x14ac:dyDescent="0.25">
      <c r="A745" t="s">
        <v>68</v>
      </c>
      <c r="B745">
        <v>2016</v>
      </c>
      <c r="C745" t="s">
        <v>4011</v>
      </c>
      <c r="D745" t="s">
        <v>4026</v>
      </c>
      <c r="E745" t="s">
        <v>148</v>
      </c>
      <c r="F745">
        <v>78.536392211914063</v>
      </c>
      <c r="G745">
        <v>0.19883640110492706</v>
      </c>
      <c r="H745">
        <v>32.5303955078125</v>
      </c>
      <c r="I745">
        <v>8.5000000000000006E-2</v>
      </c>
      <c r="J745">
        <v>0</v>
      </c>
      <c r="K745">
        <v>0</v>
      </c>
      <c r="L745">
        <v>0</v>
      </c>
      <c r="M745">
        <v>0</v>
      </c>
      <c r="N745">
        <v>3.5580000877380371</v>
      </c>
      <c r="O745">
        <v>60</v>
      </c>
    </row>
    <row r="746" spans="1:15" x14ac:dyDescent="0.25">
      <c r="A746" t="s">
        <v>68</v>
      </c>
      <c r="B746">
        <v>2016</v>
      </c>
      <c r="C746" t="s">
        <v>4064</v>
      </c>
      <c r="D746" t="s">
        <v>4065</v>
      </c>
      <c r="E746" t="s">
        <v>460</v>
      </c>
      <c r="F746">
        <v>222299</v>
      </c>
      <c r="G746">
        <v>4796.39990234375</v>
      </c>
      <c r="H746">
        <v>31.604280471801758</v>
      </c>
      <c r="I746">
        <v>4.0000000000000001E-3</v>
      </c>
      <c r="J746">
        <v>2.4E-2</v>
      </c>
      <c r="K746">
        <v>1.9E-2</v>
      </c>
      <c r="L746">
        <v>0</v>
      </c>
      <c r="M746">
        <v>0</v>
      </c>
      <c r="N746">
        <v>3.8640000820159912</v>
      </c>
      <c r="O746">
        <v>60</v>
      </c>
    </row>
    <row r="747" spans="1:15" x14ac:dyDescent="0.25">
      <c r="A747" t="s">
        <v>68</v>
      </c>
      <c r="B747">
        <v>2016</v>
      </c>
      <c r="C747" t="s">
        <v>4064</v>
      </c>
      <c r="D747" t="s">
        <v>4066</v>
      </c>
      <c r="E747" t="s">
        <v>460</v>
      </c>
      <c r="F747">
        <v>4947</v>
      </c>
      <c r="G747">
        <v>1.3999999761581421</v>
      </c>
      <c r="H747">
        <v>38.013946533203125</v>
      </c>
      <c r="I747">
        <v>0</v>
      </c>
      <c r="J747">
        <v>0</v>
      </c>
      <c r="K747">
        <v>0</v>
      </c>
      <c r="L747">
        <v>0.81</v>
      </c>
      <c r="M747">
        <v>0</v>
      </c>
      <c r="N747">
        <v>4</v>
      </c>
      <c r="O747">
        <v>60</v>
      </c>
    </row>
    <row r="748" spans="1:15" x14ac:dyDescent="0.25">
      <c r="A748" t="s">
        <v>68</v>
      </c>
      <c r="B748">
        <v>2016</v>
      </c>
      <c r="C748" t="s">
        <v>4064</v>
      </c>
      <c r="D748" t="s">
        <v>4005</v>
      </c>
      <c r="E748" t="s">
        <v>460</v>
      </c>
      <c r="F748">
        <v>38440</v>
      </c>
      <c r="G748">
        <v>11074.2001953125</v>
      </c>
      <c r="H748">
        <v>35.142559051513672</v>
      </c>
      <c r="I748">
        <v>0.20100000000000001</v>
      </c>
      <c r="J748">
        <v>9.9000000000000005E-2</v>
      </c>
      <c r="K748">
        <v>0.215</v>
      </c>
      <c r="L748">
        <v>0</v>
      </c>
      <c r="M748">
        <v>0</v>
      </c>
      <c r="N748">
        <v>2.8090000152587891</v>
      </c>
      <c r="O748">
        <v>45</v>
      </c>
    </row>
    <row r="749" spans="1:15" x14ac:dyDescent="0.25">
      <c r="A749" t="s">
        <v>68</v>
      </c>
      <c r="B749">
        <v>2016</v>
      </c>
      <c r="C749" t="s">
        <v>4012</v>
      </c>
      <c r="D749" t="s">
        <v>4027</v>
      </c>
      <c r="E749" t="s">
        <v>460</v>
      </c>
      <c r="F749">
        <v>5154</v>
      </c>
      <c r="H749">
        <v>24.904928207397461</v>
      </c>
      <c r="I749">
        <v>1.4E-2</v>
      </c>
      <c r="J749">
        <v>1.4999999999999999E-2</v>
      </c>
      <c r="K749">
        <v>4.1000000000000002E-2</v>
      </c>
      <c r="L749">
        <v>0</v>
      </c>
      <c r="M749">
        <v>0</v>
      </c>
      <c r="N749">
        <v>3.7420001029968262</v>
      </c>
    </row>
    <row r="750" spans="1:15" x14ac:dyDescent="0.25">
      <c r="A750" t="s">
        <v>68</v>
      </c>
      <c r="B750">
        <v>2016</v>
      </c>
      <c r="C750" t="s">
        <v>389</v>
      </c>
      <c r="D750" t="s">
        <v>4028</v>
      </c>
      <c r="E750" t="s">
        <v>460</v>
      </c>
      <c r="F750">
        <v>353</v>
      </c>
      <c r="G750">
        <v>98.199996948242188</v>
      </c>
      <c r="H750">
        <v>33.373939514160156</v>
      </c>
      <c r="I750">
        <v>0.318</v>
      </c>
      <c r="J750">
        <v>0.27500000000000002</v>
      </c>
      <c r="K750">
        <v>0.47599999999999998</v>
      </c>
      <c r="L750">
        <v>0</v>
      </c>
      <c r="M750">
        <v>0</v>
      </c>
      <c r="N750">
        <v>2.4179999828338623</v>
      </c>
      <c r="O750">
        <v>45</v>
      </c>
    </row>
    <row r="751" spans="1:15" x14ac:dyDescent="0.25">
      <c r="A751" t="s">
        <v>68</v>
      </c>
      <c r="B751">
        <v>2016</v>
      </c>
      <c r="C751" t="s">
        <v>389</v>
      </c>
      <c r="D751" t="s">
        <v>4029</v>
      </c>
      <c r="E751" t="s">
        <v>460</v>
      </c>
      <c r="F751">
        <v>533</v>
      </c>
      <c r="G751">
        <v>24.100000381469727</v>
      </c>
      <c r="H751">
        <v>10.418386459350586</v>
      </c>
      <c r="I751">
        <v>0</v>
      </c>
      <c r="J751">
        <v>7.0000000000000001E-3</v>
      </c>
      <c r="K751">
        <v>7.0000000000000001E-3</v>
      </c>
      <c r="L751">
        <v>0</v>
      </c>
      <c r="M751">
        <v>0</v>
      </c>
      <c r="N751">
        <v>3.8880000114440918</v>
      </c>
      <c r="O751">
        <v>40</v>
      </c>
    </row>
    <row r="752" spans="1:15" x14ac:dyDescent="0.25">
      <c r="A752" t="s">
        <v>68</v>
      </c>
      <c r="B752">
        <v>2016</v>
      </c>
      <c r="C752" t="s">
        <v>389</v>
      </c>
      <c r="D752" t="s">
        <v>4030</v>
      </c>
      <c r="E752" t="s">
        <v>460</v>
      </c>
      <c r="F752">
        <v>2037</v>
      </c>
      <c r="G752">
        <v>134.80000305175781</v>
      </c>
      <c r="H752">
        <v>13.99558162689209</v>
      </c>
      <c r="I752">
        <v>0.19400000000000001</v>
      </c>
      <c r="J752">
        <v>1.6E-2</v>
      </c>
      <c r="K752">
        <v>0.17100000000000001</v>
      </c>
      <c r="L752">
        <v>0</v>
      </c>
      <c r="M752">
        <v>0</v>
      </c>
      <c r="N752">
        <v>3.2699999809265137</v>
      </c>
      <c r="O752">
        <v>40</v>
      </c>
    </row>
    <row r="753" spans="1:15" x14ac:dyDescent="0.25">
      <c r="A753" t="s">
        <v>68</v>
      </c>
      <c r="B753">
        <v>2016</v>
      </c>
      <c r="C753" t="s">
        <v>389</v>
      </c>
      <c r="D753" t="s">
        <v>4031</v>
      </c>
      <c r="E753" t="s">
        <v>460</v>
      </c>
      <c r="F753">
        <v>2397</v>
      </c>
      <c r="G753">
        <v>865.79998779296875</v>
      </c>
      <c r="H753">
        <v>26.247810363769531</v>
      </c>
      <c r="I753">
        <v>0.16700000000000001</v>
      </c>
      <c r="J753">
        <v>1.0999999999999999E-2</v>
      </c>
      <c r="K753">
        <v>0.16900000000000001</v>
      </c>
      <c r="L753">
        <v>0</v>
      </c>
      <c r="M753">
        <v>0</v>
      </c>
      <c r="N753">
        <v>3.0940001010894775</v>
      </c>
      <c r="O753">
        <v>35</v>
      </c>
    </row>
    <row r="754" spans="1:15" x14ac:dyDescent="0.25">
      <c r="A754" t="s">
        <v>68</v>
      </c>
      <c r="B754">
        <v>2016</v>
      </c>
      <c r="C754" t="s">
        <v>389</v>
      </c>
      <c r="D754" t="s">
        <v>4032</v>
      </c>
      <c r="E754" t="s">
        <v>460</v>
      </c>
      <c r="F754">
        <v>38188</v>
      </c>
      <c r="G754">
        <v>12338.7998046875</v>
      </c>
      <c r="H754">
        <v>24.334136962890625</v>
      </c>
      <c r="I754">
        <v>3.4000000000000002E-2</v>
      </c>
      <c r="J754">
        <v>2.7E-2</v>
      </c>
      <c r="K754">
        <v>7.3999999999999996E-2</v>
      </c>
      <c r="L754">
        <v>0</v>
      </c>
      <c r="M754">
        <v>0</v>
      </c>
      <c r="N754">
        <v>3.5720000267028809</v>
      </c>
      <c r="O754">
        <v>35</v>
      </c>
    </row>
    <row r="755" spans="1:15" x14ac:dyDescent="0.25">
      <c r="A755" t="s">
        <v>68</v>
      </c>
      <c r="B755">
        <v>2016</v>
      </c>
      <c r="C755" t="s">
        <v>4013</v>
      </c>
      <c r="D755" t="s">
        <v>4033</v>
      </c>
      <c r="E755" t="s">
        <v>460</v>
      </c>
      <c r="F755">
        <v>8008</v>
      </c>
      <c r="G755">
        <v>714.5999755859375</v>
      </c>
      <c r="H755">
        <v>21.883865356445313</v>
      </c>
      <c r="I755">
        <v>1.0999999999999999E-2</v>
      </c>
      <c r="J755">
        <v>1.2999999999999999E-2</v>
      </c>
      <c r="K755">
        <v>4.1000000000000002E-2</v>
      </c>
      <c r="L755">
        <v>0</v>
      </c>
      <c r="M755">
        <v>0</v>
      </c>
      <c r="N755">
        <v>3.7609999179840088</v>
      </c>
      <c r="O755">
        <v>45</v>
      </c>
    </row>
    <row r="756" spans="1:15" x14ac:dyDescent="0.25">
      <c r="A756" t="s">
        <v>68</v>
      </c>
      <c r="B756">
        <v>2016</v>
      </c>
      <c r="C756" t="s">
        <v>4013</v>
      </c>
      <c r="D756" t="s">
        <v>4034</v>
      </c>
      <c r="E756" t="s">
        <v>460</v>
      </c>
      <c r="F756">
        <v>28362</v>
      </c>
      <c r="G756">
        <v>4865.39990234375</v>
      </c>
      <c r="H756">
        <v>25.248994827270508</v>
      </c>
      <c r="I756">
        <v>3.5999999999999997E-2</v>
      </c>
      <c r="J756">
        <v>2.5999999999999999E-2</v>
      </c>
      <c r="K756">
        <v>7.1999999999999995E-2</v>
      </c>
      <c r="L756">
        <v>0</v>
      </c>
      <c r="M756">
        <v>0</v>
      </c>
      <c r="N756">
        <v>3.5989999771118164</v>
      </c>
      <c r="O756">
        <v>45</v>
      </c>
    </row>
    <row r="757" spans="1:15" x14ac:dyDescent="0.25">
      <c r="A757" t="s">
        <v>68</v>
      </c>
      <c r="B757">
        <v>2016</v>
      </c>
      <c r="C757" t="s">
        <v>4013</v>
      </c>
      <c r="D757" t="s">
        <v>4035</v>
      </c>
      <c r="E757" t="s">
        <v>460</v>
      </c>
      <c r="F757">
        <v>112</v>
      </c>
      <c r="G757">
        <v>5.5999999046325684</v>
      </c>
      <c r="H757">
        <v>12.946428298950195</v>
      </c>
      <c r="I757">
        <v>2.9000000000000001E-2</v>
      </c>
      <c r="J757">
        <v>0</v>
      </c>
      <c r="K757">
        <v>3.9E-2</v>
      </c>
      <c r="L757">
        <v>0</v>
      </c>
      <c r="M757">
        <v>0</v>
      </c>
      <c r="N757">
        <v>3.8080000877380371</v>
      </c>
      <c r="O757">
        <v>45</v>
      </c>
    </row>
    <row r="758" spans="1:15" x14ac:dyDescent="0.25">
      <c r="A758" t="s">
        <v>68</v>
      </c>
      <c r="B758">
        <v>2016</v>
      </c>
      <c r="C758" t="s">
        <v>4014</v>
      </c>
      <c r="D758" t="s">
        <v>4036</v>
      </c>
      <c r="E758" t="s">
        <v>148</v>
      </c>
      <c r="F758">
        <v>4017.73193359375</v>
      </c>
      <c r="G758">
        <v>0.36297738552093506</v>
      </c>
      <c r="H758">
        <v>25.860506057739258</v>
      </c>
      <c r="I758">
        <v>0</v>
      </c>
      <c r="J758">
        <v>1E-3</v>
      </c>
      <c r="K758">
        <v>1.6E-2</v>
      </c>
      <c r="L758">
        <v>0</v>
      </c>
      <c r="M758">
        <v>0</v>
      </c>
      <c r="N758">
        <v>3.8250000476837158</v>
      </c>
      <c r="O758">
        <v>70</v>
      </c>
    </row>
    <row r="759" spans="1:15" x14ac:dyDescent="0.25">
      <c r="A759" t="s">
        <v>68</v>
      </c>
      <c r="B759">
        <v>2016</v>
      </c>
      <c r="C759" t="s">
        <v>4015</v>
      </c>
      <c r="D759" t="s">
        <v>4037</v>
      </c>
      <c r="E759" t="s">
        <v>148</v>
      </c>
      <c r="F759">
        <v>5420.556640625</v>
      </c>
      <c r="G759">
        <v>305.48995971679687</v>
      </c>
      <c r="H759">
        <v>39.660350799560547</v>
      </c>
      <c r="I759">
        <v>1.2E-2</v>
      </c>
      <c r="J759">
        <v>1.4999999999999999E-2</v>
      </c>
      <c r="K759">
        <v>3.5000000000000003E-2</v>
      </c>
      <c r="L759">
        <v>0</v>
      </c>
      <c r="M759">
        <v>0</v>
      </c>
      <c r="N759">
        <v>3.6809999942779541</v>
      </c>
      <c r="O759">
        <v>60</v>
      </c>
    </row>
    <row r="760" spans="1:15" x14ac:dyDescent="0.25">
      <c r="A760" t="s">
        <v>68</v>
      </c>
      <c r="B760">
        <v>2016</v>
      </c>
      <c r="C760" t="s">
        <v>4016</v>
      </c>
      <c r="D760" t="s">
        <v>4038</v>
      </c>
      <c r="E760" t="s">
        <v>148</v>
      </c>
      <c r="F760">
        <v>0</v>
      </c>
      <c r="G760">
        <v>0</v>
      </c>
      <c r="I760">
        <v>0</v>
      </c>
      <c r="J760">
        <v>0</v>
      </c>
      <c r="K760">
        <v>0</v>
      </c>
      <c r="L760">
        <v>0</v>
      </c>
      <c r="M760">
        <v>0</v>
      </c>
      <c r="O760">
        <v>70</v>
      </c>
    </row>
    <row r="761" spans="1:15" x14ac:dyDescent="0.25">
      <c r="A761" t="s">
        <v>68</v>
      </c>
      <c r="B761">
        <v>2016</v>
      </c>
      <c r="C761" t="s">
        <v>4016</v>
      </c>
      <c r="D761" t="s">
        <v>4039</v>
      </c>
      <c r="E761" t="s">
        <v>148</v>
      </c>
      <c r="F761">
        <v>0</v>
      </c>
      <c r="G761">
        <v>0</v>
      </c>
      <c r="I761">
        <v>0</v>
      </c>
      <c r="J761">
        <v>0</v>
      </c>
      <c r="K761">
        <v>0</v>
      </c>
      <c r="L761">
        <v>0</v>
      </c>
      <c r="M761">
        <v>0</v>
      </c>
      <c r="O761">
        <v>70</v>
      </c>
    </row>
    <row r="762" spans="1:15" x14ac:dyDescent="0.25">
      <c r="A762" t="s">
        <v>68</v>
      </c>
      <c r="B762">
        <v>2016</v>
      </c>
      <c r="C762" t="s">
        <v>4016</v>
      </c>
      <c r="D762" t="s">
        <v>4040</v>
      </c>
      <c r="E762" t="s">
        <v>148</v>
      </c>
      <c r="F762">
        <v>0</v>
      </c>
      <c r="G762">
        <v>0</v>
      </c>
      <c r="I762">
        <v>0</v>
      </c>
      <c r="J762">
        <v>0</v>
      </c>
      <c r="K762">
        <v>0</v>
      </c>
      <c r="L762">
        <v>0</v>
      </c>
      <c r="M762">
        <v>0</v>
      </c>
      <c r="O762">
        <v>70</v>
      </c>
    </row>
    <row r="763" spans="1:15" x14ac:dyDescent="0.25">
      <c r="A763" t="s">
        <v>68</v>
      </c>
      <c r="B763">
        <v>2016</v>
      </c>
      <c r="C763" t="s">
        <v>4016</v>
      </c>
      <c r="D763" t="s">
        <v>4041</v>
      </c>
      <c r="E763" t="s">
        <v>148</v>
      </c>
      <c r="F763">
        <v>0</v>
      </c>
      <c r="G763">
        <v>0</v>
      </c>
      <c r="I763">
        <v>0</v>
      </c>
      <c r="J763">
        <v>0</v>
      </c>
      <c r="K763">
        <v>0</v>
      </c>
      <c r="L763">
        <v>0</v>
      </c>
      <c r="M763">
        <v>0</v>
      </c>
      <c r="O763">
        <v>45</v>
      </c>
    </row>
    <row r="764" spans="1:15" x14ac:dyDescent="0.25">
      <c r="A764" t="s">
        <v>68</v>
      </c>
      <c r="B764">
        <v>2016</v>
      </c>
      <c r="C764" t="s">
        <v>4016</v>
      </c>
      <c r="D764" t="s">
        <v>4042</v>
      </c>
      <c r="E764" t="s">
        <v>148</v>
      </c>
      <c r="F764">
        <v>0</v>
      </c>
      <c r="G764">
        <v>0</v>
      </c>
      <c r="I764">
        <v>0</v>
      </c>
      <c r="J764">
        <v>0</v>
      </c>
      <c r="K764">
        <v>0</v>
      </c>
      <c r="L764">
        <v>0</v>
      </c>
      <c r="M764">
        <v>0</v>
      </c>
      <c r="O764">
        <v>70</v>
      </c>
    </row>
    <row r="765" spans="1:15" x14ac:dyDescent="0.25">
      <c r="A765" t="s">
        <v>68</v>
      </c>
      <c r="B765">
        <v>2016</v>
      </c>
      <c r="C765" t="s">
        <v>4016</v>
      </c>
      <c r="D765" t="s">
        <v>4043</v>
      </c>
      <c r="E765" t="s">
        <v>148</v>
      </c>
      <c r="F765">
        <v>20.464454650878906</v>
      </c>
      <c r="G765">
        <v>0</v>
      </c>
      <c r="H765">
        <v>48.966434478759766</v>
      </c>
      <c r="I765">
        <v>0.27900000000000003</v>
      </c>
      <c r="J765">
        <v>0.35499999999999998</v>
      </c>
      <c r="K765">
        <v>0.63400000000000001</v>
      </c>
      <c r="L765">
        <v>0</v>
      </c>
      <c r="M765">
        <v>0</v>
      </c>
      <c r="N765">
        <v>2.3829998970031738</v>
      </c>
      <c r="O765">
        <v>70</v>
      </c>
    </row>
    <row r="766" spans="1:15" x14ac:dyDescent="0.25">
      <c r="A766" t="s">
        <v>68</v>
      </c>
      <c r="B766">
        <v>2016</v>
      </c>
      <c r="C766" t="s">
        <v>4016</v>
      </c>
      <c r="D766" t="s">
        <v>4044</v>
      </c>
      <c r="E766" t="s">
        <v>148</v>
      </c>
      <c r="F766">
        <v>6.098567008972168</v>
      </c>
      <c r="G766">
        <v>0</v>
      </c>
      <c r="H766">
        <v>34.990154266357422</v>
      </c>
      <c r="I766">
        <v>0</v>
      </c>
      <c r="J766">
        <v>0</v>
      </c>
      <c r="K766">
        <v>0</v>
      </c>
      <c r="L766">
        <v>0</v>
      </c>
      <c r="M766">
        <v>0</v>
      </c>
      <c r="N766">
        <v>3.9600000381469727</v>
      </c>
      <c r="O766">
        <v>70</v>
      </c>
    </row>
    <row r="767" spans="1:15" x14ac:dyDescent="0.25">
      <c r="A767" t="s">
        <v>68</v>
      </c>
      <c r="B767">
        <v>2016</v>
      </c>
      <c r="C767" t="s">
        <v>4016</v>
      </c>
      <c r="D767" t="s">
        <v>4045</v>
      </c>
      <c r="E767" t="s">
        <v>148</v>
      </c>
      <c r="F767">
        <v>122.18262481689453</v>
      </c>
      <c r="G767">
        <v>4.3642029762268066</v>
      </c>
      <c r="H767">
        <v>16.973051071166992</v>
      </c>
      <c r="I767">
        <v>0</v>
      </c>
      <c r="J767">
        <v>0</v>
      </c>
      <c r="K767">
        <v>0</v>
      </c>
      <c r="L767">
        <v>0</v>
      </c>
      <c r="M767">
        <v>0</v>
      </c>
      <c r="N767">
        <v>3.8239998817443848</v>
      </c>
      <c r="O767">
        <v>45</v>
      </c>
    </row>
    <row r="768" spans="1:15" x14ac:dyDescent="0.25">
      <c r="A768" t="s">
        <v>68</v>
      </c>
      <c r="B768">
        <v>2016</v>
      </c>
      <c r="C768" t="s">
        <v>4016</v>
      </c>
      <c r="D768" t="s">
        <v>4046</v>
      </c>
      <c r="E768" t="s">
        <v>148</v>
      </c>
      <c r="F768">
        <v>0</v>
      </c>
      <c r="G768">
        <v>0</v>
      </c>
      <c r="I768">
        <v>0</v>
      </c>
      <c r="J768">
        <v>0</v>
      </c>
      <c r="K768">
        <v>0</v>
      </c>
      <c r="L768">
        <v>0</v>
      </c>
      <c r="M768">
        <v>0</v>
      </c>
      <c r="O768">
        <v>70</v>
      </c>
    </row>
    <row r="769" spans="1:15" x14ac:dyDescent="0.25">
      <c r="A769" t="s">
        <v>68</v>
      </c>
      <c r="B769">
        <v>2016</v>
      </c>
      <c r="C769" t="s">
        <v>4017</v>
      </c>
      <c r="D769" t="s">
        <v>4047</v>
      </c>
      <c r="E769" t="s">
        <v>148</v>
      </c>
      <c r="F769">
        <v>0</v>
      </c>
      <c r="G769">
        <v>0</v>
      </c>
      <c r="I769">
        <v>0</v>
      </c>
      <c r="J769">
        <v>0</v>
      </c>
      <c r="K769">
        <v>0</v>
      </c>
      <c r="L769">
        <v>0</v>
      </c>
      <c r="M769">
        <v>0</v>
      </c>
      <c r="O769">
        <v>60</v>
      </c>
    </row>
    <row r="770" spans="1:15" x14ac:dyDescent="0.25">
      <c r="A770" t="s">
        <v>68</v>
      </c>
      <c r="B770">
        <v>2016</v>
      </c>
      <c r="C770" t="s">
        <v>4017</v>
      </c>
      <c r="D770" t="s">
        <v>4048</v>
      </c>
      <c r="E770" t="s">
        <v>148</v>
      </c>
      <c r="F770">
        <v>1499.3525390625</v>
      </c>
      <c r="G770">
        <v>84.4727783203125</v>
      </c>
      <c r="H770">
        <v>36.643302917480469</v>
      </c>
      <c r="I770">
        <v>1.7999999999999999E-2</v>
      </c>
      <c r="J770">
        <v>8.9999999999999993E-3</v>
      </c>
      <c r="K770">
        <v>4.2999999999999997E-2</v>
      </c>
      <c r="L770">
        <v>0</v>
      </c>
      <c r="M770">
        <v>0</v>
      </c>
      <c r="N770">
        <v>3.7980000972747803</v>
      </c>
      <c r="O770">
        <v>60</v>
      </c>
    </row>
    <row r="771" spans="1:15" x14ac:dyDescent="0.25">
      <c r="A771" t="s">
        <v>68</v>
      </c>
      <c r="B771">
        <v>2016</v>
      </c>
      <c r="C771" t="s">
        <v>4018</v>
      </c>
      <c r="D771" t="s">
        <v>4049</v>
      </c>
      <c r="E771" t="s">
        <v>460</v>
      </c>
      <c r="F771">
        <v>98</v>
      </c>
      <c r="G771">
        <v>0</v>
      </c>
      <c r="H771">
        <v>9.3469390869140625</v>
      </c>
      <c r="I771">
        <v>0</v>
      </c>
      <c r="J771">
        <v>0</v>
      </c>
      <c r="K771">
        <v>0</v>
      </c>
      <c r="L771">
        <v>0</v>
      </c>
      <c r="M771">
        <v>0</v>
      </c>
      <c r="N771">
        <v>4</v>
      </c>
      <c r="O771">
        <v>45</v>
      </c>
    </row>
    <row r="772" spans="1:15" x14ac:dyDescent="0.25">
      <c r="A772" t="s">
        <v>68</v>
      </c>
      <c r="B772">
        <v>2016</v>
      </c>
      <c r="C772" t="s">
        <v>4018</v>
      </c>
      <c r="D772" t="s">
        <v>4050</v>
      </c>
      <c r="E772" t="s">
        <v>460</v>
      </c>
      <c r="F772">
        <v>195</v>
      </c>
      <c r="G772">
        <v>57.599998474121094</v>
      </c>
      <c r="H772">
        <v>27.215385437011719</v>
      </c>
      <c r="I772">
        <v>0.11</v>
      </c>
      <c r="J772">
        <v>4.4999999999999998E-2</v>
      </c>
      <c r="K772">
        <v>0.12</v>
      </c>
      <c r="L772">
        <v>0</v>
      </c>
      <c r="M772">
        <v>0</v>
      </c>
      <c r="N772">
        <v>3.2249999046325684</v>
      </c>
      <c r="O772">
        <v>40</v>
      </c>
    </row>
    <row r="773" spans="1:15" x14ac:dyDescent="0.25">
      <c r="A773" t="s">
        <v>68</v>
      </c>
      <c r="B773">
        <v>2016</v>
      </c>
      <c r="C773" t="s">
        <v>4018</v>
      </c>
      <c r="D773" t="s">
        <v>4051</v>
      </c>
      <c r="E773" t="s">
        <v>460</v>
      </c>
      <c r="F773">
        <v>825</v>
      </c>
      <c r="G773">
        <v>317.79998779296875</v>
      </c>
      <c r="H773">
        <v>25.219394683837891</v>
      </c>
      <c r="I773">
        <v>0.10100000000000001</v>
      </c>
      <c r="J773">
        <v>7.5999999999999998E-2</v>
      </c>
      <c r="K773">
        <v>0.16500000000000001</v>
      </c>
      <c r="L773">
        <v>0</v>
      </c>
      <c r="M773">
        <v>0</v>
      </c>
      <c r="N773">
        <v>3.375</v>
      </c>
      <c r="O773">
        <v>35</v>
      </c>
    </row>
    <row r="774" spans="1:15" x14ac:dyDescent="0.25">
      <c r="A774" t="s">
        <v>68</v>
      </c>
      <c r="B774">
        <v>2016</v>
      </c>
      <c r="C774" t="s">
        <v>4018</v>
      </c>
      <c r="D774" t="s">
        <v>4052</v>
      </c>
      <c r="E774" t="s">
        <v>460</v>
      </c>
      <c r="F774">
        <v>54</v>
      </c>
      <c r="G774">
        <v>4.5999999046325684</v>
      </c>
      <c r="H774">
        <v>15.185185432434082</v>
      </c>
      <c r="I774">
        <v>3.6999999999999998E-2</v>
      </c>
      <c r="J774">
        <v>0</v>
      </c>
      <c r="K774">
        <v>1.9E-2</v>
      </c>
      <c r="L774">
        <v>0</v>
      </c>
      <c r="M774">
        <v>0</v>
      </c>
      <c r="N774">
        <v>3.7030000686645508</v>
      </c>
      <c r="O774">
        <v>35</v>
      </c>
    </row>
    <row r="775" spans="1:15" x14ac:dyDescent="0.25">
      <c r="A775" t="s">
        <v>68</v>
      </c>
      <c r="B775">
        <v>2016</v>
      </c>
      <c r="C775" t="s">
        <v>4018</v>
      </c>
      <c r="D775" t="s">
        <v>4053</v>
      </c>
      <c r="E775" t="s">
        <v>460</v>
      </c>
      <c r="F775">
        <v>6</v>
      </c>
      <c r="G775">
        <v>0</v>
      </c>
      <c r="H775">
        <v>12</v>
      </c>
      <c r="I775">
        <v>0</v>
      </c>
      <c r="J775">
        <v>0</v>
      </c>
      <c r="K775">
        <v>0</v>
      </c>
      <c r="L775">
        <v>0</v>
      </c>
      <c r="M775">
        <v>0</v>
      </c>
      <c r="N775">
        <v>3</v>
      </c>
      <c r="O775">
        <v>40</v>
      </c>
    </row>
    <row r="776" spans="1:15" x14ac:dyDescent="0.25">
      <c r="A776" t="s">
        <v>68</v>
      </c>
      <c r="B776">
        <v>2016</v>
      </c>
      <c r="C776" t="s">
        <v>4018</v>
      </c>
      <c r="D776" t="s">
        <v>4054</v>
      </c>
      <c r="E776" t="s">
        <v>460</v>
      </c>
      <c r="F776">
        <v>23</v>
      </c>
      <c r="G776">
        <v>0.40000000596046448</v>
      </c>
      <c r="H776">
        <v>6.5217390060424805</v>
      </c>
      <c r="I776">
        <v>0</v>
      </c>
      <c r="J776">
        <v>0</v>
      </c>
      <c r="K776">
        <v>0</v>
      </c>
      <c r="L776">
        <v>0.25</v>
      </c>
      <c r="M776">
        <v>0</v>
      </c>
      <c r="N776">
        <v>4</v>
      </c>
      <c r="O776">
        <v>35</v>
      </c>
    </row>
    <row r="777" spans="1:15" x14ac:dyDescent="0.25">
      <c r="A777" t="s">
        <v>68</v>
      </c>
      <c r="B777">
        <v>2016</v>
      </c>
      <c r="C777" t="s">
        <v>4018</v>
      </c>
      <c r="D777" t="s">
        <v>4055</v>
      </c>
      <c r="E777" t="s">
        <v>460</v>
      </c>
      <c r="F777">
        <v>860</v>
      </c>
      <c r="G777">
        <v>372.20001220703125</v>
      </c>
      <c r="H777">
        <v>29.384883880615234</v>
      </c>
      <c r="I777">
        <v>0.13800000000000001</v>
      </c>
      <c r="J777">
        <v>0.03</v>
      </c>
      <c r="K777">
        <v>0.129</v>
      </c>
      <c r="L777">
        <v>0</v>
      </c>
      <c r="M777">
        <v>0</v>
      </c>
      <c r="N777">
        <v>3.1359999179840088</v>
      </c>
      <c r="O777">
        <v>35</v>
      </c>
    </row>
    <row r="778" spans="1:15" x14ac:dyDescent="0.25">
      <c r="A778" t="s">
        <v>68</v>
      </c>
      <c r="B778">
        <v>2016</v>
      </c>
      <c r="C778" t="s">
        <v>4018</v>
      </c>
      <c r="D778" t="s">
        <v>4056</v>
      </c>
      <c r="E778" t="s">
        <v>460</v>
      </c>
      <c r="F778">
        <v>0</v>
      </c>
      <c r="G778">
        <v>0</v>
      </c>
      <c r="I778">
        <v>0</v>
      </c>
      <c r="J778">
        <v>0</v>
      </c>
      <c r="K778">
        <v>0</v>
      </c>
      <c r="L778">
        <v>0</v>
      </c>
      <c r="M778">
        <v>0</v>
      </c>
      <c r="O778">
        <v>35</v>
      </c>
    </row>
    <row r="779" spans="1:15" x14ac:dyDescent="0.25">
      <c r="A779" t="s">
        <v>68</v>
      </c>
      <c r="B779">
        <v>2016</v>
      </c>
      <c r="C779" t="s">
        <v>4018</v>
      </c>
      <c r="D779" t="s">
        <v>4057</v>
      </c>
      <c r="E779" t="s">
        <v>460</v>
      </c>
      <c r="F779">
        <v>18</v>
      </c>
      <c r="G779">
        <v>1.3999999761581421</v>
      </c>
      <c r="H779">
        <v>17.277778625488281</v>
      </c>
      <c r="I779">
        <v>0</v>
      </c>
      <c r="J779">
        <v>0</v>
      </c>
      <c r="K779">
        <v>0</v>
      </c>
      <c r="L779">
        <v>0.215</v>
      </c>
      <c r="M779">
        <v>0</v>
      </c>
      <c r="N779">
        <v>4</v>
      </c>
      <c r="O779">
        <v>40</v>
      </c>
    </row>
    <row r="780" spans="1:15" x14ac:dyDescent="0.25">
      <c r="A780" t="s">
        <v>68</v>
      </c>
      <c r="B780">
        <v>2016</v>
      </c>
      <c r="C780" t="s">
        <v>4019</v>
      </c>
      <c r="D780" t="s">
        <v>4058</v>
      </c>
      <c r="E780" t="s">
        <v>460</v>
      </c>
      <c r="F780">
        <v>206</v>
      </c>
      <c r="G780">
        <v>104</v>
      </c>
      <c r="H780">
        <v>34.456310272216797</v>
      </c>
      <c r="I780">
        <v>7.4999999999999997E-2</v>
      </c>
      <c r="J780">
        <v>1.6E-2</v>
      </c>
      <c r="K780">
        <v>0.08</v>
      </c>
      <c r="L780">
        <v>0</v>
      </c>
      <c r="M780">
        <v>0</v>
      </c>
      <c r="N780">
        <v>3.2049999237060547</v>
      </c>
      <c r="O780">
        <v>40</v>
      </c>
    </row>
    <row r="781" spans="1:15" x14ac:dyDescent="0.25">
      <c r="A781" t="s">
        <v>69</v>
      </c>
      <c r="B781">
        <v>2016</v>
      </c>
      <c r="C781" t="s">
        <v>4010</v>
      </c>
      <c r="D781" t="s">
        <v>4021</v>
      </c>
      <c r="E781" t="s">
        <v>148</v>
      </c>
      <c r="F781">
        <v>0</v>
      </c>
      <c r="G781">
        <v>0</v>
      </c>
      <c r="I781">
        <v>0</v>
      </c>
      <c r="J781">
        <v>0</v>
      </c>
      <c r="K781">
        <v>0</v>
      </c>
      <c r="L781">
        <v>0</v>
      </c>
      <c r="M781">
        <v>0</v>
      </c>
      <c r="O781">
        <v>70</v>
      </c>
    </row>
    <row r="782" spans="1:15" x14ac:dyDescent="0.25">
      <c r="A782" t="s">
        <v>69</v>
      </c>
      <c r="B782">
        <v>2016</v>
      </c>
      <c r="C782" t="s">
        <v>4010</v>
      </c>
      <c r="D782" t="s">
        <v>4022</v>
      </c>
      <c r="E782" t="s">
        <v>148</v>
      </c>
      <c r="F782">
        <v>3</v>
      </c>
      <c r="G782">
        <v>0</v>
      </c>
      <c r="H782">
        <v>31</v>
      </c>
      <c r="I782">
        <v>0.15246823578421159</v>
      </c>
      <c r="J782">
        <v>0.217246406998542</v>
      </c>
      <c r="K782">
        <v>0</v>
      </c>
      <c r="L782">
        <v>0</v>
      </c>
      <c r="M782">
        <v>0</v>
      </c>
      <c r="N782">
        <v>2.4778170585632324</v>
      </c>
      <c r="O782">
        <v>70</v>
      </c>
    </row>
    <row r="783" spans="1:15" x14ac:dyDescent="0.25">
      <c r="A783" t="s">
        <v>69</v>
      </c>
      <c r="B783">
        <v>2016</v>
      </c>
      <c r="C783" t="s">
        <v>4010</v>
      </c>
      <c r="D783" t="s">
        <v>4023</v>
      </c>
      <c r="E783" t="s">
        <v>148</v>
      </c>
      <c r="F783">
        <v>11</v>
      </c>
      <c r="G783">
        <v>0.20000000298023224</v>
      </c>
      <c r="H783">
        <v>11.363636016845703</v>
      </c>
      <c r="I783">
        <v>7.9725595624362995E-3</v>
      </c>
      <c r="J783">
        <v>0.17585983127839061</v>
      </c>
      <c r="K783">
        <v>0</v>
      </c>
      <c r="L783">
        <v>0</v>
      </c>
      <c r="M783">
        <v>0</v>
      </c>
      <c r="N783">
        <v>3.1851303577423096</v>
      </c>
      <c r="O783">
        <v>45</v>
      </c>
    </row>
    <row r="784" spans="1:15" x14ac:dyDescent="0.25">
      <c r="A784" t="s">
        <v>69</v>
      </c>
      <c r="B784">
        <v>2016</v>
      </c>
      <c r="C784" t="s">
        <v>4011</v>
      </c>
      <c r="D784" t="s">
        <v>4024</v>
      </c>
      <c r="E784" t="s">
        <v>148</v>
      </c>
      <c r="F784">
        <v>0</v>
      </c>
      <c r="G784">
        <v>0</v>
      </c>
      <c r="I784">
        <v>0</v>
      </c>
      <c r="J784">
        <v>0</v>
      </c>
      <c r="K784">
        <v>0</v>
      </c>
      <c r="L784">
        <v>0</v>
      </c>
      <c r="M784">
        <v>0</v>
      </c>
      <c r="O784">
        <v>60</v>
      </c>
    </row>
    <row r="785" spans="1:15" x14ac:dyDescent="0.25">
      <c r="A785" t="s">
        <v>69</v>
      </c>
      <c r="B785">
        <v>2016</v>
      </c>
      <c r="C785" t="s">
        <v>4011</v>
      </c>
      <c r="D785" t="s">
        <v>4025</v>
      </c>
      <c r="E785" t="s">
        <v>148</v>
      </c>
      <c r="F785">
        <v>837</v>
      </c>
      <c r="G785">
        <v>2.0999999046325684</v>
      </c>
      <c r="H785">
        <v>26.996416091918945</v>
      </c>
      <c r="I785">
        <v>0.124</v>
      </c>
      <c r="J785">
        <v>0.19900000000000001</v>
      </c>
      <c r="K785">
        <v>0</v>
      </c>
      <c r="L785">
        <v>0</v>
      </c>
      <c r="M785">
        <v>0</v>
      </c>
      <c r="N785">
        <v>2.7999999523162842</v>
      </c>
      <c r="O785">
        <v>60</v>
      </c>
    </row>
    <row r="786" spans="1:15" x14ac:dyDescent="0.25">
      <c r="A786" t="s">
        <v>69</v>
      </c>
      <c r="B786">
        <v>2016</v>
      </c>
      <c r="C786" t="s">
        <v>4011</v>
      </c>
      <c r="D786" t="s">
        <v>4026</v>
      </c>
      <c r="E786" t="s">
        <v>148</v>
      </c>
      <c r="F786">
        <v>0</v>
      </c>
      <c r="G786">
        <v>0</v>
      </c>
      <c r="I786">
        <v>0</v>
      </c>
      <c r="J786">
        <v>0</v>
      </c>
      <c r="K786">
        <v>0</v>
      </c>
      <c r="L786">
        <v>0</v>
      </c>
      <c r="M786">
        <v>0</v>
      </c>
      <c r="O786">
        <v>60</v>
      </c>
    </row>
    <row r="787" spans="1:15" x14ac:dyDescent="0.25">
      <c r="A787" t="s">
        <v>69</v>
      </c>
      <c r="B787">
        <v>2016</v>
      </c>
      <c r="C787" t="s">
        <v>4064</v>
      </c>
      <c r="D787" t="s">
        <v>4065</v>
      </c>
      <c r="E787" t="s">
        <v>460</v>
      </c>
      <c r="F787">
        <v>7709</v>
      </c>
      <c r="G787">
        <v>0</v>
      </c>
      <c r="H787">
        <v>18.879476547241211</v>
      </c>
      <c r="I787">
        <v>0</v>
      </c>
      <c r="J787">
        <v>0.18374558303886929</v>
      </c>
      <c r="K787">
        <v>0</v>
      </c>
      <c r="L787">
        <v>0</v>
      </c>
      <c r="M787">
        <v>142</v>
      </c>
      <c r="N787">
        <v>3.2531938552856445</v>
      </c>
      <c r="O787">
        <v>60</v>
      </c>
    </row>
    <row r="788" spans="1:15" x14ac:dyDescent="0.25">
      <c r="A788" t="s">
        <v>69</v>
      </c>
      <c r="B788">
        <v>2016</v>
      </c>
      <c r="C788" t="s">
        <v>4064</v>
      </c>
      <c r="D788" t="s">
        <v>4066</v>
      </c>
      <c r="E788" t="s">
        <v>460</v>
      </c>
      <c r="F788">
        <v>0</v>
      </c>
      <c r="G788">
        <v>0</v>
      </c>
      <c r="I788">
        <v>0</v>
      </c>
      <c r="J788">
        <v>0</v>
      </c>
      <c r="K788">
        <v>0</v>
      </c>
      <c r="L788">
        <v>0</v>
      </c>
      <c r="M788">
        <v>0</v>
      </c>
      <c r="O788">
        <v>60</v>
      </c>
    </row>
    <row r="789" spans="1:15" x14ac:dyDescent="0.25">
      <c r="A789" t="s">
        <v>69</v>
      </c>
      <c r="B789">
        <v>2016</v>
      </c>
      <c r="C789" t="s">
        <v>4064</v>
      </c>
      <c r="D789" t="s">
        <v>4005</v>
      </c>
      <c r="E789" t="s">
        <v>460</v>
      </c>
      <c r="F789">
        <v>3921</v>
      </c>
      <c r="G789">
        <v>1945.5999755859375</v>
      </c>
      <c r="H789">
        <v>42.239734649658203</v>
      </c>
      <c r="I789">
        <v>4.5682102628285398E-2</v>
      </c>
      <c r="J789">
        <v>9.0112640801001204E-2</v>
      </c>
      <c r="K789">
        <v>0.27</v>
      </c>
      <c r="L789">
        <v>0.5919899874843555</v>
      </c>
      <c r="M789">
        <v>0</v>
      </c>
      <c r="N789">
        <v>2.9271471500396729</v>
      </c>
      <c r="O789">
        <v>45</v>
      </c>
    </row>
    <row r="790" spans="1:15" x14ac:dyDescent="0.25">
      <c r="A790" t="s">
        <v>69</v>
      </c>
      <c r="B790">
        <v>2016</v>
      </c>
      <c r="C790" t="s">
        <v>4012</v>
      </c>
      <c r="D790" t="s">
        <v>4027</v>
      </c>
      <c r="E790" t="s">
        <v>460</v>
      </c>
      <c r="F790">
        <v>42</v>
      </c>
      <c r="H790">
        <v>32.880950927734375</v>
      </c>
      <c r="I790">
        <v>0.33</v>
      </c>
      <c r="J790">
        <v>0.33</v>
      </c>
      <c r="K790">
        <v>0.02</v>
      </c>
      <c r="L790">
        <v>0</v>
      </c>
      <c r="M790">
        <v>0</v>
      </c>
      <c r="N790">
        <v>2</v>
      </c>
    </row>
    <row r="791" spans="1:15" x14ac:dyDescent="0.25">
      <c r="A791" t="s">
        <v>69</v>
      </c>
      <c r="B791">
        <v>2016</v>
      </c>
      <c r="C791" t="s">
        <v>389</v>
      </c>
      <c r="D791" t="s">
        <v>4028</v>
      </c>
      <c r="E791" t="s">
        <v>460</v>
      </c>
      <c r="F791">
        <v>0</v>
      </c>
      <c r="G791">
        <v>0</v>
      </c>
      <c r="I791">
        <v>1</v>
      </c>
      <c r="J791">
        <v>0</v>
      </c>
      <c r="K791">
        <v>1</v>
      </c>
      <c r="L791">
        <v>0</v>
      </c>
      <c r="M791">
        <v>0</v>
      </c>
      <c r="N791">
        <v>1</v>
      </c>
      <c r="O791">
        <v>45</v>
      </c>
    </row>
    <row r="792" spans="1:15" x14ac:dyDescent="0.25">
      <c r="A792" t="s">
        <v>69</v>
      </c>
      <c r="B792">
        <v>2016</v>
      </c>
      <c r="C792" t="s">
        <v>389</v>
      </c>
      <c r="D792" t="s">
        <v>4029</v>
      </c>
      <c r="E792" t="s">
        <v>460</v>
      </c>
      <c r="F792">
        <v>35</v>
      </c>
      <c r="G792">
        <v>0</v>
      </c>
      <c r="H792">
        <v>9.5428571701049805</v>
      </c>
      <c r="I792">
        <v>0</v>
      </c>
      <c r="J792">
        <v>0</v>
      </c>
      <c r="K792">
        <v>0</v>
      </c>
      <c r="L792">
        <v>0</v>
      </c>
      <c r="M792">
        <v>0</v>
      </c>
      <c r="N792">
        <v>4</v>
      </c>
      <c r="O792">
        <v>40</v>
      </c>
    </row>
    <row r="793" spans="1:15" x14ac:dyDescent="0.25">
      <c r="A793" t="s">
        <v>69</v>
      </c>
      <c r="B793">
        <v>2016</v>
      </c>
      <c r="C793" t="s">
        <v>389</v>
      </c>
      <c r="D793" t="s">
        <v>4030</v>
      </c>
      <c r="E793" t="s">
        <v>460</v>
      </c>
      <c r="F793">
        <v>9</v>
      </c>
      <c r="G793">
        <v>0</v>
      </c>
      <c r="H793">
        <v>4.2222223281860352</v>
      </c>
      <c r="I793">
        <v>0</v>
      </c>
      <c r="J793">
        <v>0</v>
      </c>
      <c r="K793">
        <v>0</v>
      </c>
      <c r="L793">
        <v>0</v>
      </c>
      <c r="M793">
        <v>0</v>
      </c>
      <c r="N793">
        <v>3.5</v>
      </c>
      <c r="O793">
        <v>40</v>
      </c>
    </row>
    <row r="794" spans="1:15" x14ac:dyDescent="0.25">
      <c r="A794" t="s">
        <v>69</v>
      </c>
      <c r="B794">
        <v>2016</v>
      </c>
      <c r="C794" t="s">
        <v>389</v>
      </c>
      <c r="D794" t="s">
        <v>4031</v>
      </c>
      <c r="E794" t="s">
        <v>460</v>
      </c>
      <c r="F794">
        <v>0</v>
      </c>
      <c r="G794">
        <v>0</v>
      </c>
      <c r="I794">
        <v>0</v>
      </c>
      <c r="J794">
        <v>0</v>
      </c>
      <c r="K794">
        <v>0</v>
      </c>
      <c r="L794">
        <v>0</v>
      </c>
      <c r="M794">
        <v>0</v>
      </c>
      <c r="O794">
        <v>35</v>
      </c>
    </row>
    <row r="795" spans="1:15" x14ac:dyDescent="0.25">
      <c r="A795" t="s">
        <v>69</v>
      </c>
      <c r="B795">
        <v>2016</v>
      </c>
      <c r="C795" t="s">
        <v>389</v>
      </c>
      <c r="D795" t="s">
        <v>4032</v>
      </c>
      <c r="E795" t="s">
        <v>460</v>
      </c>
      <c r="F795">
        <v>1753</v>
      </c>
      <c r="G795">
        <v>271.60000610351562</v>
      </c>
      <c r="H795">
        <v>19.548202514648437</v>
      </c>
      <c r="I795">
        <v>2.8209556706966E-2</v>
      </c>
      <c r="J795">
        <v>0.19055843408175019</v>
      </c>
      <c r="K795">
        <v>0</v>
      </c>
      <c r="L795">
        <v>0</v>
      </c>
      <c r="M795">
        <v>0</v>
      </c>
      <c r="N795">
        <v>3.2285549640655518</v>
      </c>
      <c r="O795">
        <v>35</v>
      </c>
    </row>
    <row r="796" spans="1:15" x14ac:dyDescent="0.25">
      <c r="A796" t="s">
        <v>69</v>
      </c>
      <c r="B796">
        <v>2016</v>
      </c>
      <c r="C796" t="s">
        <v>4013</v>
      </c>
      <c r="D796" t="s">
        <v>4033</v>
      </c>
      <c r="E796" t="s">
        <v>460</v>
      </c>
      <c r="F796">
        <v>125</v>
      </c>
      <c r="G796">
        <v>16.399999618530273</v>
      </c>
      <c r="H796">
        <v>23.687999725341797</v>
      </c>
      <c r="I796">
        <v>8.4745762711864007E-3</v>
      </c>
      <c r="J796">
        <v>9.3220338983050793E-2</v>
      </c>
      <c r="K796">
        <v>0</v>
      </c>
      <c r="L796">
        <v>0</v>
      </c>
      <c r="M796">
        <v>0</v>
      </c>
      <c r="N796">
        <v>3.3728814125061035</v>
      </c>
      <c r="O796">
        <v>45</v>
      </c>
    </row>
    <row r="797" spans="1:15" x14ac:dyDescent="0.25">
      <c r="A797" t="s">
        <v>69</v>
      </c>
      <c r="B797">
        <v>2016</v>
      </c>
      <c r="C797" t="s">
        <v>4013</v>
      </c>
      <c r="D797" t="s">
        <v>4034</v>
      </c>
      <c r="E797" t="s">
        <v>460</v>
      </c>
      <c r="F797">
        <v>1276</v>
      </c>
      <c r="G797">
        <v>388.60000610351562</v>
      </c>
      <c r="H797">
        <v>30.159873962402344</v>
      </c>
      <c r="I797">
        <v>0.1937254901960784</v>
      </c>
      <c r="J797">
        <v>0.36470588235294121</v>
      </c>
      <c r="K797">
        <v>0</v>
      </c>
      <c r="L797">
        <v>0</v>
      </c>
      <c r="M797">
        <v>0</v>
      </c>
      <c r="N797">
        <v>2.5874509811401367</v>
      </c>
      <c r="O797">
        <v>45</v>
      </c>
    </row>
    <row r="798" spans="1:15" x14ac:dyDescent="0.25">
      <c r="A798" t="s">
        <v>69</v>
      </c>
      <c r="B798">
        <v>2016</v>
      </c>
      <c r="C798" t="s">
        <v>4013</v>
      </c>
      <c r="D798" t="s">
        <v>4035</v>
      </c>
      <c r="E798" t="s">
        <v>460</v>
      </c>
      <c r="F798">
        <v>1</v>
      </c>
      <c r="G798">
        <v>0</v>
      </c>
      <c r="H798">
        <v>14</v>
      </c>
      <c r="I798">
        <v>0</v>
      </c>
      <c r="J798">
        <v>0</v>
      </c>
      <c r="K798">
        <v>0</v>
      </c>
      <c r="L798">
        <v>0</v>
      </c>
      <c r="M798">
        <v>0</v>
      </c>
      <c r="N798">
        <v>4</v>
      </c>
      <c r="O798">
        <v>45</v>
      </c>
    </row>
    <row r="799" spans="1:15" x14ac:dyDescent="0.25">
      <c r="A799" t="s">
        <v>69</v>
      </c>
      <c r="B799">
        <v>2016</v>
      </c>
      <c r="C799" t="s">
        <v>4014</v>
      </c>
      <c r="D799" t="s">
        <v>4036</v>
      </c>
      <c r="E799" t="s">
        <v>148</v>
      </c>
      <c r="F799">
        <v>73</v>
      </c>
      <c r="G799">
        <v>0</v>
      </c>
      <c r="H799">
        <v>19.849315643310547</v>
      </c>
      <c r="I799">
        <v>8.921831034246E-4</v>
      </c>
      <c r="J799">
        <v>0.23195388099649991</v>
      </c>
      <c r="K799">
        <v>0</v>
      </c>
      <c r="L799">
        <v>0</v>
      </c>
      <c r="M799">
        <v>0</v>
      </c>
      <c r="N799">
        <v>3.2267792224884033</v>
      </c>
      <c r="O799">
        <v>70</v>
      </c>
    </row>
    <row r="800" spans="1:15" x14ac:dyDescent="0.25">
      <c r="A800" t="s">
        <v>69</v>
      </c>
      <c r="B800">
        <v>2016</v>
      </c>
      <c r="C800" t="s">
        <v>4015</v>
      </c>
      <c r="D800" t="s">
        <v>4037</v>
      </c>
      <c r="E800" t="s">
        <v>148</v>
      </c>
      <c r="F800">
        <v>119</v>
      </c>
      <c r="G800">
        <v>0</v>
      </c>
      <c r="H800">
        <v>28.764705657958984</v>
      </c>
      <c r="I800">
        <v>7.8083698632385998E-2</v>
      </c>
      <c r="J800">
        <v>0.53795005664187556</v>
      </c>
      <c r="K800">
        <v>0</v>
      </c>
      <c r="L800">
        <v>0</v>
      </c>
      <c r="M800">
        <v>0</v>
      </c>
      <c r="N800">
        <v>2.4781231880187988</v>
      </c>
      <c r="O800">
        <v>60</v>
      </c>
    </row>
    <row r="801" spans="1:15" x14ac:dyDescent="0.25">
      <c r="A801" t="s">
        <v>69</v>
      </c>
      <c r="B801">
        <v>2016</v>
      </c>
      <c r="C801" t="s">
        <v>4016</v>
      </c>
      <c r="D801" t="s">
        <v>4038</v>
      </c>
      <c r="E801" t="s">
        <v>148</v>
      </c>
      <c r="F801">
        <v>0</v>
      </c>
      <c r="G801">
        <v>0</v>
      </c>
      <c r="I801">
        <v>0</v>
      </c>
      <c r="J801">
        <v>0</v>
      </c>
      <c r="K801">
        <v>0</v>
      </c>
      <c r="L801">
        <v>0</v>
      </c>
      <c r="M801">
        <v>0</v>
      </c>
      <c r="O801">
        <v>70</v>
      </c>
    </row>
    <row r="802" spans="1:15" x14ac:dyDescent="0.25">
      <c r="A802" t="s">
        <v>69</v>
      </c>
      <c r="B802">
        <v>2016</v>
      </c>
      <c r="C802" t="s">
        <v>4016</v>
      </c>
      <c r="D802" t="s">
        <v>4039</v>
      </c>
      <c r="E802" t="s">
        <v>148</v>
      </c>
      <c r="F802">
        <v>0</v>
      </c>
      <c r="G802">
        <v>0</v>
      </c>
      <c r="I802">
        <v>0</v>
      </c>
      <c r="J802">
        <v>0</v>
      </c>
      <c r="K802">
        <v>0</v>
      </c>
      <c r="L802">
        <v>0</v>
      </c>
      <c r="M802">
        <v>0</v>
      </c>
      <c r="O802">
        <v>70</v>
      </c>
    </row>
    <row r="803" spans="1:15" x14ac:dyDescent="0.25">
      <c r="A803" t="s">
        <v>69</v>
      </c>
      <c r="B803">
        <v>2016</v>
      </c>
      <c r="C803" t="s">
        <v>4016</v>
      </c>
      <c r="D803" t="s">
        <v>4040</v>
      </c>
      <c r="E803" t="s">
        <v>148</v>
      </c>
      <c r="F803">
        <v>0</v>
      </c>
      <c r="G803">
        <v>0</v>
      </c>
      <c r="I803">
        <v>0</v>
      </c>
      <c r="J803">
        <v>0</v>
      </c>
      <c r="K803">
        <v>0</v>
      </c>
      <c r="L803">
        <v>0</v>
      </c>
      <c r="M803">
        <v>0</v>
      </c>
      <c r="O803">
        <v>70</v>
      </c>
    </row>
    <row r="804" spans="1:15" x14ac:dyDescent="0.25">
      <c r="A804" t="s">
        <v>69</v>
      </c>
      <c r="B804">
        <v>2016</v>
      </c>
      <c r="C804" t="s">
        <v>4016</v>
      </c>
      <c r="D804" t="s">
        <v>4041</v>
      </c>
      <c r="E804" t="s">
        <v>148</v>
      </c>
      <c r="F804">
        <v>0</v>
      </c>
      <c r="G804">
        <v>0</v>
      </c>
      <c r="I804">
        <v>0</v>
      </c>
      <c r="J804">
        <v>0</v>
      </c>
      <c r="K804">
        <v>0</v>
      </c>
      <c r="L804">
        <v>0</v>
      </c>
      <c r="M804">
        <v>0</v>
      </c>
      <c r="O804">
        <v>45</v>
      </c>
    </row>
    <row r="805" spans="1:15" x14ac:dyDescent="0.25">
      <c r="A805" t="s">
        <v>69</v>
      </c>
      <c r="B805">
        <v>2016</v>
      </c>
      <c r="C805" t="s">
        <v>4016</v>
      </c>
      <c r="D805" t="s">
        <v>4042</v>
      </c>
      <c r="E805" t="s">
        <v>148</v>
      </c>
      <c r="F805">
        <v>0</v>
      </c>
      <c r="G805">
        <v>0</v>
      </c>
      <c r="I805">
        <v>0</v>
      </c>
      <c r="J805">
        <v>0</v>
      </c>
      <c r="K805">
        <v>0</v>
      </c>
      <c r="L805">
        <v>0</v>
      </c>
      <c r="M805">
        <v>0</v>
      </c>
      <c r="O805">
        <v>70</v>
      </c>
    </row>
    <row r="806" spans="1:15" x14ac:dyDescent="0.25">
      <c r="A806" t="s">
        <v>69</v>
      </c>
      <c r="B806">
        <v>2016</v>
      </c>
      <c r="C806" t="s">
        <v>4016</v>
      </c>
      <c r="D806" t="s">
        <v>4043</v>
      </c>
      <c r="E806" t="s">
        <v>148</v>
      </c>
      <c r="F806">
        <v>0</v>
      </c>
      <c r="G806">
        <v>0</v>
      </c>
      <c r="I806">
        <v>0</v>
      </c>
      <c r="J806">
        <v>0</v>
      </c>
      <c r="K806">
        <v>0</v>
      </c>
      <c r="L806">
        <v>0</v>
      </c>
      <c r="M806">
        <v>0</v>
      </c>
      <c r="O806">
        <v>70</v>
      </c>
    </row>
    <row r="807" spans="1:15" x14ac:dyDescent="0.25">
      <c r="A807" t="s">
        <v>69</v>
      </c>
      <c r="B807">
        <v>2016</v>
      </c>
      <c r="C807" t="s">
        <v>4016</v>
      </c>
      <c r="D807" t="s">
        <v>4044</v>
      </c>
      <c r="E807" t="s">
        <v>148</v>
      </c>
      <c r="F807">
        <v>0</v>
      </c>
      <c r="G807">
        <v>0</v>
      </c>
      <c r="I807">
        <v>0</v>
      </c>
      <c r="J807">
        <v>0</v>
      </c>
      <c r="K807">
        <v>0</v>
      </c>
      <c r="L807">
        <v>0</v>
      </c>
      <c r="M807">
        <v>0</v>
      </c>
      <c r="O807">
        <v>70</v>
      </c>
    </row>
    <row r="808" spans="1:15" x14ac:dyDescent="0.25">
      <c r="A808" t="s">
        <v>69</v>
      </c>
      <c r="B808">
        <v>2016</v>
      </c>
      <c r="C808" t="s">
        <v>4016</v>
      </c>
      <c r="D808" t="s">
        <v>4045</v>
      </c>
      <c r="E808" t="s">
        <v>148</v>
      </c>
      <c r="F808">
        <v>0</v>
      </c>
      <c r="G808">
        <v>0</v>
      </c>
      <c r="I808">
        <v>0</v>
      </c>
      <c r="J808">
        <v>0</v>
      </c>
      <c r="K808">
        <v>0</v>
      </c>
      <c r="L808">
        <v>0</v>
      </c>
      <c r="M808">
        <v>0</v>
      </c>
      <c r="O808">
        <v>45</v>
      </c>
    </row>
    <row r="809" spans="1:15" x14ac:dyDescent="0.25">
      <c r="A809" t="s">
        <v>69</v>
      </c>
      <c r="B809">
        <v>2016</v>
      </c>
      <c r="C809" t="s">
        <v>4016</v>
      </c>
      <c r="D809" t="s">
        <v>4046</v>
      </c>
      <c r="E809" t="s">
        <v>148</v>
      </c>
      <c r="F809">
        <v>0</v>
      </c>
      <c r="G809">
        <v>0</v>
      </c>
      <c r="I809">
        <v>0</v>
      </c>
      <c r="J809">
        <v>0</v>
      </c>
      <c r="K809">
        <v>0</v>
      </c>
      <c r="L809">
        <v>0</v>
      </c>
      <c r="M809">
        <v>0</v>
      </c>
      <c r="O809">
        <v>70</v>
      </c>
    </row>
    <row r="810" spans="1:15" x14ac:dyDescent="0.25">
      <c r="A810" t="s">
        <v>69</v>
      </c>
      <c r="B810">
        <v>2016</v>
      </c>
      <c r="C810" t="s">
        <v>4017</v>
      </c>
      <c r="D810" t="s">
        <v>4047</v>
      </c>
      <c r="E810" t="s">
        <v>148</v>
      </c>
      <c r="F810">
        <v>0</v>
      </c>
      <c r="G810">
        <v>0</v>
      </c>
      <c r="I810">
        <v>0</v>
      </c>
      <c r="J810">
        <v>0</v>
      </c>
      <c r="K810">
        <v>0</v>
      </c>
      <c r="L810">
        <v>0</v>
      </c>
      <c r="M810">
        <v>0</v>
      </c>
      <c r="O810">
        <v>60</v>
      </c>
    </row>
    <row r="811" spans="1:15" x14ac:dyDescent="0.25">
      <c r="A811" t="s">
        <v>69</v>
      </c>
      <c r="B811">
        <v>2016</v>
      </c>
      <c r="C811" t="s">
        <v>4017</v>
      </c>
      <c r="D811" t="s">
        <v>4048</v>
      </c>
      <c r="E811" t="s">
        <v>148</v>
      </c>
      <c r="F811">
        <v>0</v>
      </c>
      <c r="G811">
        <v>0</v>
      </c>
      <c r="I811">
        <v>0</v>
      </c>
      <c r="J811">
        <v>0</v>
      </c>
      <c r="K811">
        <v>0</v>
      </c>
      <c r="L811">
        <v>0</v>
      </c>
      <c r="M811">
        <v>0</v>
      </c>
      <c r="O811">
        <v>60</v>
      </c>
    </row>
    <row r="812" spans="1:15" x14ac:dyDescent="0.25">
      <c r="A812" t="s">
        <v>69</v>
      </c>
      <c r="B812">
        <v>2016</v>
      </c>
      <c r="C812" t="s">
        <v>4018</v>
      </c>
      <c r="D812" t="s">
        <v>4049</v>
      </c>
      <c r="E812" t="s">
        <v>460</v>
      </c>
      <c r="F812">
        <v>0</v>
      </c>
      <c r="G812">
        <v>0</v>
      </c>
      <c r="I812">
        <v>0</v>
      </c>
      <c r="J812">
        <v>0</v>
      </c>
      <c r="K812">
        <v>0</v>
      </c>
      <c r="L812">
        <v>0</v>
      </c>
      <c r="M812">
        <v>0</v>
      </c>
      <c r="O812">
        <v>45</v>
      </c>
    </row>
    <row r="813" spans="1:15" x14ac:dyDescent="0.25">
      <c r="A813" t="s">
        <v>69</v>
      </c>
      <c r="B813">
        <v>2016</v>
      </c>
      <c r="C813" t="s">
        <v>4018</v>
      </c>
      <c r="D813" t="s">
        <v>4050</v>
      </c>
      <c r="E813" t="s">
        <v>460</v>
      </c>
      <c r="F813">
        <v>0</v>
      </c>
      <c r="G813">
        <v>0</v>
      </c>
      <c r="I813">
        <v>0</v>
      </c>
      <c r="J813">
        <v>0</v>
      </c>
      <c r="K813">
        <v>0</v>
      </c>
      <c r="L813">
        <v>0</v>
      </c>
      <c r="M813">
        <v>0</v>
      </c>
      <c r="O813">
        <v>40</v>
      </c>
    </row>
    <row r="814" spans="1:15" x14ac:dyDescent="0.25">
      <c r="A814" t="s">
        <v>69</v>
      </c>
      <c r="B814">
        <v>2016</v>
      </c>
      <c r="C814" t="s">
        <v>4018</v>
      </c>
      <c r="D814" t="s">
        <v>4051</v>
      </c>
      <c r="E814" t="s">
        <v>460</v>
      </c>
      <c r="F814">
        <v>0</v>
      </c>
      <c r="G814">
        <v>0</v>
      </c>
      <c r="I814">
        <v>0</v>
      </c>
      <c r="J814">
        <v>0</v>
      </c>
      <c r="K814">
        <v>0</v>
      </c>
      <c r="L814">
        <v>0</v>
      </c>
      <c r="M814">
        <v>0</v>
      </c>
      <c r="O814">
        <v>35</v>
      </c>
    </row>
    <row r="815" spans="1:15" x14ac:dyDescent="0.25">
      <c r="A815" t="s">
        <v>69</v>
      </c>
      <c r="B815">
        <v>2016</v>
      </c>
      <c r="C815" t="s">
        <v>4018</v>
      </c>
      <c r="D815" t="s">
        <v>4052</v>
      </c>
      <c r="E815" t="s">
        <v>460</v>
      </c>
      <c r="F815">
        <v>0</v>
      </c>
      <c r="G815">
        <v>0</v>
      </c>
      <c r="I815">
        <v>0</v>
      </c>
      <c r="J815">
        <v>0</v>
      </c>
      <c r="K815">
        <v>0</v>
      </c>
      <c r="L815">
        <v>0</v>
      </c>
      <c r="M815">
        <v>0</v>
      </c>
      <c r="O815">
        <v>35</v>
      </c>
    </row>
    <row r="816" spans="1:15" x14ac:dyDescent="0.25">
      <c r="A816" t="s">
        <v>69</v>
      </c>
      <c r="B816">
        <v>2016</v>
      </c>
      <c r="C816" t="s">
        <v>4018</v>
      </c>
      <c r="D816" t="s">
        <v>4053</v>
      </c>
      <c r="E816" t="s">
        <v>460</v>
      </c>
      <c r="F816">
        <v>0</v>
      </c>
      <c r="G816">
        <v>0</v>
      </c>
      <c r="I816">
        <v>0</v>
      </c>
      <c r="J816">
        <v>0</v>
      </c>
      <c r="K816">
        <v>0</v>
      </c>
      <c r="L816">
        <v>0</v>
      </c>
      <c r="M816">
        <v>0</v>
      </c>
      <c r="O816">
        <v>40</v>
      </c>
    </row>
    <row r="817" spans="1:15" x14ac:dyDescent="0.25">
      <c r="A817" t="s">
        <v>69</v>
      </c>
      <c r="B817">
        <v>2016</v>
      </c>
      <c r="C817" t="s">
        <v>4018</v>
      </c>
      <c r="D817" t="s">
        <v>4054</v>
      </c>
      <c r="E817" t="s">
        <v>460</v>
      </c>
      <c r="F817">
        <v>0</v>
      </c>
      <c r="G817">
        <v>0</v>
      </c>
      <c r="I817">
        <v>0</v>
      </c>
      <c r="J817">
        <v>0</v>
      </c>
      <c r="K817">
        <v>0</v>
      </c>
      <c r="L817">
        <v>0</v>
      </c>
      <c r="M817">
        <v>0</v>
      </c>
      <c r="O817">
        <v>35</v>
      </c>
    </row>
    <row r="818" spans="1:15" x14ac:dyDescent="0.25">
      <c r="A818" t="s">
        <v>69</v>
      </c>
      <c r="B818">
        <v>2016</v>
      </c>
      <c r="C818" t="s">
        <v>4018</v>
      </c>
      <c r="D818" t="s">
        <v>4055</v>
      </c>
      <c r="E818" t="s">
        <v>460</v>
      </c>
      <c r="F818">
        <v>0</v>
      </c>
      <c r="G818">
        <v>0</v>
      </c>
      <c r="I818">
        <v>0</v>
      </c>
      <c r="J818">
        <v>0</v>
      </c>
      <c r="K818">
        <v>0</v>
      </c>
      <c r="L818">
        <v>0</v>
      </c>
      <c r="M818">
        <v>0</v>
      </c>
      <c r="O818">
        <v>35</v>
      </c>
    </row>
    <row r="819" spans="1:15" x14ac:dyDescent="0.25">
      <c r="A819" t="s">
        <v>69</v>
      </c>
      <c r="B819">
        <v>2016</v>
      </c>
      <c r="C819" t="s">
        <v>4018</v>
      </c>
      <c r="D819" t="s">
        <v>4056</v>
      </c>
      <c r="E819" t="s">
        <v>460</v>
      </c>
      <c r="F819">
        <v>0</v>
      </c>
      <c r="G819">
        <v>0</v>
      </c>
      <c r="I819">
        <v>0</v>
      </c>
      <c r="J819">
        <v>0</v>
      </c>
      <c r="K819">
        <v>0</v>
      </c>
      <c r="L819">
        <v>0</v>
      </c>
      <c r="M819">
        <v>0</v>
      </c>
      <c r="O819">
        <v>35</v>
      </c>
    </row>
    <row r="820" spans="1:15" x14ac:dyDescent="0.25">
      <c r="A820" t="s">
        <v>69</v>
      </c>
      <c r="B820">
        <v>2016</v>
      </c>
      <c r="C820" t="s">
        <v>4018</v>
      </c>
      <c r="D820" t="s">
        <v>4057</v>
      </c>
      <c r="E820" t="s">
        <v>460</v>
      </c>
      <c r="F820">
        <v>0</v>
      </c>
      <c r="G820">
        <v>0</v>
      </c>
      <c r="I820">
        <v>0</v>
      </c>
      <c r="J820">
        <v>0</v>
      </c>
      <c r="K820">
        <v>0</v>
      </c>
      <c r="L820">
        <v>0</v>
      </c>
      <c r="M820">
        <v>0</v>
      </c>
      <c r="O820">
        <v>40</v>
      </c>
    </row>
    <row r="821" spans="1:15" x14ac:dyDescent="0.25">
      <c r="A821" t="s">
        <v>69</v>
      </c>
      <c r="B821">
        <v>2016</v>
      </c>
      <c r="C821" t="s">
        <v>4019</v>
      </c>
      <c r="D821" t="s">
        <v>4058</v>
      </c>
      <c r="E821" t="s">
        <v>460</v>
      </c>
      <c r="F821">
        <v>0</v>
      </c>
      <c r="G821">
        <v>0</v>
      </c>
      <c r="I821">
        <v>0</v>
      </c>
      <c r="J821">
        <v>0</v>
      </c>
      <c r="K821">
        <v>0</v>
      </c>
      <c r="L821">
        <v>0</v>
      </c>
      <c r="M821">
        <v>0</v>
      </c>
      <c r="O821">
        <v>40</v>
      </c>
    </row>
    <row r="822" spans="1:15" x14ac:dyDescent="0.25">
      <c r="A822" t="s">
        <v>70</v>
      </c>
      <c r="B822">
        <v>2016</v>
      </c>
      <c r="C822" t="s">
        <v>4010</v>
      </c>
      <c r="D822" t="s">
        <v>4021</v>
      </c>
      <c r="E822" t="s">
        <v>148</v>
      </c>
      <c r="F822">
        <v>0</v>
      </c>
      <c r="G822">
        <v>0</v>
      </c>
      <c r="I822">
        <v>0</v>
      </c>
      <c r="J822">
        <v>0</v>
      </c>
      <c r="K822">
        <v>0</v>
      </c>
      <c r="L822">
        <v>0</v>
      </c>
      <c r="M822">
        <v>0</v>
      </c>
      <c r="O822">
        <v>70</v>
      </c>
    </row>
    <row r="823" spans="1:15" x14ac:dyDescent="0.25">
      <c r="A823" t="s">
        <v>70</v>
      </c>
      <c r="B823">
        <v>2016</v>
      </c>
      <c r="C823" t="s">
        <v>4010</v>
      </c>
      <c r="D823" t="s">
        <v>4022</v>
      </c>
      <c r="E823" t="s">
        <v>148</v>
      </c>
      <c r="F823">
        <v>0</v>
      </c>
      <c r="G823">
        <v>0</v>
      </c>
      <c r="I823">
        <v>0</v>
      </c>
      <c r="J823">
        <v>0</v>
      </c>
      <c r="K823">
        <v>0</v>
      </c>
      <c r="L823">
        <v>0</v>
      </c>
      <c r="M823">
        <v>0</v>
      </c>
      <c r="O823">
        <v>70</v>
      </c>
    </row>
    <row r="824" spans="1:15" x14ac:dyDescent="0.25">
      <c r="A824" t="s">
        <v>70</v>
      </c>
      <c r="B824">
        <v>2016</v>
      </c>
      <c r="C824" t="s">
        <v>4010</v>
      </c>
      <c r="D824" t="s">
        <v>4023</v>
      </c>
      <c r="E824" t="s">
        <v>148</v>
      </c>
      <c r="F824">
        <v>125.73291015625</v>
      </c>
      <c r="G824">
        <v>7.8997998237609863</v>
      </c>
      <c r="H824">
        <v>21.69032096862793</v>
      </c>
      <c r="I824">
        <v>3.4697818378667E-3</v>
      </c>
      <c r="J824">
        <v>1.2578625403019E-2</v>
      </c>
      <c r="K824">
        <v>4.0720634779264998E-2</v>
      </c>
      <c r="L824">
        <v>0.85823462776716097</v>
      </c>
      <c r="M824">
        <v>0</v>
      </c>
      <c r="N824">
        <v>3.3937890529632568</v>
      </c>
      <c r="O824">
        <v>45</v>
      </c>
    </row>
    <row r="825" spans="1:15" x14ac:dyDescent="0.25">
      <c r="A825" t="s">
        <v>70</v>
      </c>
      <c r="B825">
        <v>2016</v>
      </c>
      <c r="C825" t="s">
        <v>4011</v>
      </c>
      <c r="D825" t="s">
        <v>4024</v>
      </c>
      <c r="E825" t="s">
        <v>148</v>
      </c>
      <c r="F825">
        <v>0</v>
      </c>
      <c r="G825">
        <v>0</v>
      </c>
      <c r="I825">
        <v>0</v>
      </c>
      <c r="J825">
        <v>0</v>
      </c>
      <c r="K825">
        <v>0</v>
      </c>
      <c r="L825">
        <v>0</v>
      </c>
      <c r="M825">
        <v>0</v>
      </c>
      <c r="O825">
        <v>60</v>
      </c>
    </row>
    <row r="826" spans="1:15" x14ac:dyDescent="0.25">
      <c r="A826" t="s">
        <v>70</v>
      </c>
      <c r="B826">
        <v>2016</v>
      </c>
      <c r="C826" t="s">
        <v>4011</v>
      </c>
      <c r="D826" t="s">
        <v>4025</v>
      </c>
      <c r="E826" t="s">
        <v>148</v>
      </c>
      <c r="F826">
        <v>2241.67626953125</v>
      </c>
      <c r="G826">
        <v>295.0162353515625</v>
      </c>
      <c r="H826">
        <v>41.854099273681641</v>
      </c>
      <c r="I826">
        <v>0</v>
      </c>
      <c r="J826">
        <v>0.15278155557004319</v>
      </c>
      <c r="K826">
        <v>1.6845950759986999E-2</v>
      </c>
      <c r="L826">
        <v>0.2128297193085342</v>
      </c>
      <c r="M826">
        <v>0</v>
      </c>
      <c r="N826">
        <v>2.8144214153289795</v>
      </c>
      <c r="O826">
        <v>60</v>
      </c>
    </row>
    <row r="827" spans="1:15" x14ac:dyDescent="0.25">
      <c r="A827" t="s">
        <v>70</v>
      </c>
      <c r="B827">
        <v>2016</v>
      </c>
      <c r="C827" t="s">
        <v>4011</v>
      </c>
      <c r="D827" t="s">
        <v>4026</v>
      </c>
      <c r="E827" t="s">
        <v>148</v>
      </c>
      <c r="F827">
        <v>885.9095458984375</v>
      </c>
      <c r="G827">
        <v>248.58193969726562</v>
      </c>
      <c r="H827">
        <v>48.951114654541016</v>
      </c>
      <c r="I827">
        <v>0</v>
      </c>
      <c r="J827">
        <v>0.1377437621204971</v>
      </c>
      <c r="K827">
        <v>0</v>
      </c>
      <c r="L827">
        <v>0.38583076478550232</v>
      </c>
      <c r="M827">
        <v>0</v>
      </c>
      <c r="N827">
        <v>2.7861001491546631</v>
      </c>
      <c r="O827">
        <v>60</v>
      </c>
    </row>
    <row r="828" spans="1:15" x14ac:dyDescent="0.25">
      <c r="A828" t="s">
        <v>70</v>
      </c>
      <c r="B828">
        <v>2016</v>
      </c>
      <c r="C828" t="s">
        <v>4064</v>
      </c>
      <c r="D828" t="s">
        <v>4065</v>
      </c>
      <c r="E828" t="s">
        <v>460</v>
      </c>
      <c r="F828">
        <v>21236</v>
      </c>
      <c r="G828">
        <v>2834</v>
      </c>
      <c r="H828">
        <v>36.603126525878906</v>
      </c>
      <c r="I828">
        <v>6.5900960271135E-3</v>
      </c>
      <c r="J828">
        <v>9.5085671248352002E-3</v>
      </c>
      <c r="K828">
        <v>6.3500000000000001E-2</v>
      </c>
      <c r="L828">
        <v>0.20909433251741669</v>
      </c>
      <c r="M828">
        <v>0</v>
      </c>
      <c r="N828">
        <v>3.124211311340332</v>
      </c>
      <c r="O828">
        <v>60</v>
      </c>
    </row>
    <row r="829" spans="1:15" x14ac:dyDescent="0.25">
      <c r="A829" t="s">
        <v>70</v>
      </c>
      <c r="B829">
        <v>2016</v>
      </c>
      <c r="C829" t="s">
        <v>4064</v>
      </c>
      <c r="D829" t="s">
        <v>4066</v>
      </c>
      <c r="E829" t="s">
        <v>460</v>
      </c>
      <c r="F829">
        <v>0</v>
      </c>
      <c r="G829">
        <v>0</v>
      </c>
      <c r="I829">
        <v>0</v>
      </c>
      <c r="J829">
        <v>0</v>
      </c>
      <c r="K829">
        <v>0</v>
      </c>
      <c r="L829">
        <v>0</v>
      </c>
      <c r="M829">
        <v>0</v>
      </c>
      <c r="O829">
        <v>60</v>
      </c>
    </row>
    <row r="830" spans="1:15" x14ac:dyDescent="0.25">
      <c r="A830" t="s">
        <v>70</v>
      </c>
      <c r="B830">
        <v>2016</v>
      </c>
      <c r="C830" t="s">
        <v>4064</v>
      </c>
      <c r="D830" t="s">
        <v>4005</v>
      </c>
      <c r="E830" t="s">
        <v>460</v>
      </c>
      <c r="F830">
        <v>13728</v>
      </c>
      <c r="G830">
        <v>4632.60009765625</v>
      </c>
      <c r="H830">
        <v>35.723194122314453</v>
      </c>
      <c r="I830">
        <v>1.7175157620117398E-2</v>
      </c>
      <c r="J830">
        <v>1.8262192912529899E-2</v>
      </c>
      <c r="K830">
        <v>6.3500000000000001E-2</v>
      </c>
      <c r="L830">
        <v>0.49481846510616712</v>
      </c>
      <c r="M830">
        <v>0</v>
      </c>
      <c r="N830">
        <v>3.0229523181915283</v>
      </c>
      <c r="O830">
        <v>45</v>
      </c>
    </row>
    <row r="831" spans="1:15" x14ac:dyDescent="0.25">
      <c r="A831" t="s">
        <v>70</v>
      </c>
      <c r="B831">
        <v>2016</v>
      </c>
      <c r="C831" t="s">
        <v>4012</v>
      </c>
      <c r="D831" t="s">
        <v>4027</v>
      </c>
      <c r="E831" t="s">
        <v>460</v>
      </c>
      <c r="F831">
        <v>9</v>
      </c>
      <c r="H831">
        <v>7.7777776718139648</v>
      </c>
      <c r="I831">
        <v>0</v>
      </c>
      <c r="J831">
        <v>0</v>
      </c>
      <c r="K831">
        <v>0</v>
      </c>
      <c r="L831">
        <v>0</v>
      </c>
      <c r="M831">
        <v>0</v>
      </c>
      <c r="N831">
        <v>3.5555555820465088</v>
      </c>
    </row>
    <row r="832" spans="1:15" x14ac:dyDescent="0.25">
      <c r="A832" t="s">
        <v>70</v>
      </c>
      <c r="B832">
        <v>2016</v>
      </c>
      <c r="C832" t="s">
        <v>389</v>
      </c>
      <c r="D832" t="s">
        <v>4028</v>
      </c>
      <c r="E832" t="s">
        <v>460</v>
      </c>
      <c r="F832">
        <v>3</v>
      </c>
      <c r="G832">
        <v>0</v>
      </c>
      <c r="H832">
        <v>4</v>
      </c>
      <c r="I832">
        <v>0</v>
      </c>
      <c r="J832">
        <v>0</v>
      </c>
      <c r="K832">
        <v>0</v>
      </c>
      <c r="L832">
        <v>0</v>
      </c>
      <c r="M832">
        <v>0</v>
      </c>
      <c r="N832">
        <v>4</v>
      </c>
      <c r="O832">
        <v>45</v>
      </c>
    </row>
    <row r="833" spans="1:15" x14ac:dyDescent="0.25">
      <c r="A833" t="s">
        <v>70</v>
      </c>
      <c r="B833">
        <v>2016</v>
      </c>
      <c r="C833" t="s">
        <v>389</v>
      </c>
      <c r="D833" t="s">
        <v>4029</v>
      </c>
      <c r="E833" t="s">
        <v>460</v>
      </c>
      <c r="F833">
        <v>231</v>
      </c>
      <c r="G833">
        <v>80.699996948242188</v>
      </c>
      <c r="H833">
        <v>24.948051452636719</v>
      </c>
      <c r="I833">
        <v>4.8543689320387998E-3</v>
      </c>
      <c r="J833">
        <v>2.4271844660194199E-2</v>
      </c>
      <c r="K833">
        <v>4.85436893203883E-2</v>
      </c>
      <c r="L833">
        <v>0.24757281553398061</v>
      </c>
      <c r="M833">
        <v>0</v>
      </c>
      <c r="N833">
        <v>3.3032257556915283</v>
      </c>
      <c r="O833">
        <v>40</v>
      </c>
    </row>
    <row r="834" spans="1:15" x14ac:dyDescent="0.25">
      <c r="A834" t="s">
        <v>70</v>
      </c>
      <c r="B834">
        <v>2016</v>
      </c>
      <c r="C834" t="s">
        <v>389</v>
      </c>
      <c r="D834" t="s">
        <v>4030</v>
      </c>
      <c r="E834" t="s">
        <v>460</v>
      </c>
      <c r="F834">
        <v>261</v>
      </c>
      <c r="G834">
        <v>16.600000381469727</v>
      </c>
      <c r="H834">
        <v>13.93869686126709</v>
      </c>
      <c r="I834">
        <v>0</v>
      </c>
      <c r="J834">
        <v>0</v>
      </c>
      <c r="K834">
        <v>0</v>
      </c>
      <c r="L834">
        <v>0</v>
      </c>
      <c r="M834">
        <v>0</v>
      </c>
      <c r="N834">
        <v>3.375</v>
      </c>
      <c r="O834">
        <v>40</v>
      </c>
    </row>
    <row r="835" spans="1:15" x14ac:dyDescent="0.25">
      <c r="A835" t="s">
        <v>70</v>
      </c>
      <c r="B835">
        <v>2016</v>
      </c>
      <c r="C835" t="s">
        <v>389</v>
      </c>
      <c r="D835" t="s">
        <v>4031</v>
      </c>
      <c r="E835" t="s">
        <v>460</v>
      </c>
      <c r="F835">
        <v>20</v>
      </c>
      <c r="G835">
        <v>3</v>
      </c>
      <c r="H835">
        <v>8</v>
      </c>
      <c r="I835">
        <v>0</v>
      </c>
      <c r="J835">
        <v>0</v>
      </c>
      <c r="K835">
        <v>5.5555555555555601E-2</v>
      </c>
      <c r="L835">
        <v>0</v>
      </c>
      <c r="M835">
        <v>0</v>
      </c>
      <c r="N835">
        <v>3.7222223281860352</v>
      </c>
      <c r="O835">
        <v>35</v>
      </c>
    </row>
    <row r="836" spans="1:15" x14ac:dyDescent="0.25">
      <c r="A836" t="s">
        <v>70</v>
      </c>
      <c r="B836">
        <v>2016</v>
      </c>
      <c r="C836" t="s">
        <v>389</v>
      </c>
      <c r="D836" t="s">
        <v>4032</v>
      </c>
      <c r="E836" t="s">
        <v>460</v>
      </c>
      <c r="F836">
        <v>7503</v>
      </c>
      <c r="G836">
        <v>2598.199951171875</v>
      </c>
      <c r="H836">
        <v>25.92323112487793</v>
      </c>
      <c r="I836">
        <v>5.3475935828879999E-4</v>
      </c>
      <c r="J836">
        <v>8.6229946524064197E-2</v>
      </c>
      <c r="K836">
        <v>4.0106951871659999E-4</v>
      </c>
      <c r="L836">
        <v>5.3475935828876997E-2</v>
      </c>
      <c r="M836">
        <v>0</v>
      </c>
      <c r="N836">
        <v>3.1112995147705078</v>
      </c>
      <c r="O836">
        <v>35</v>
      </c>
    </row>
    <row r="837" spans="1:15" x14ac:dyDescent="0.25">
      <c r="A837" t="s">
        <v>70</v>
      </c>
      <c r="B837">
        <v>2016</v>
      </c>
      <c r="C837" t="s">
        <v>4013</v>
      </c>
      <c r="D837" t="s">
        <v>4033</v>
      </c>
      <c r="E837" t="s">
        <v>460</v>
      </c>
      <c r="F837">
        <v>553</v>
      </c>
      <c r="G837">
        <v>23.799999237060547</v>
      </c>
      <c r="H837">
        <v>18.359855651855469</v>
      </c>
      <c r="I837">
        <v>5.7251908396946999E-3</v>
      </c>
      <c r="J837">
        <v>0</v>
      </c>
      <c r="K837">
        <v>2.2900763358778602E-2</v>
      </c>
      <c r="L837">
        <v>0</v>
      </c>
      <c r="M837">
        <v>0</v>
      </c>
      <c r="N837">
        <v>3.2633588314056396</v>
      </c>
      <c r="O837">
        <v>45</v>
      </c>
    </row>
    <row r="838" spans="1:15" x14ac:dyDescent="0.25">
      <c r="A838" t="s">
        <v>70</v>
      </c>
      <c r="B838">
        <v>2016</v>
      </c>
      <c r="C838" t="s">
        <v>4013</v>
      </c>
      <c r="D838" t="s">
        <v>4034</v>
      </c>
      <c r="E838" t="s">
        <v>460</v>
      </c>
      <c r="F838">
        <v>4897</v>
      </c>
      <c r="G838">
        <v>271.79998779296875</v>
      </c>
      <c r="H838">
        <v>22.014703750610352</v>
      </c>
      <c r="I838">
        <v>2.1226915729139999E-4</v>
      </c>
      <c r="J838">
        <v>2.1226915729145E-3</v>
      </c>
      <c r="K838">
        <v>1.4858841010400999E-3</v>
      </c>
      <c r="L838">
        <v>0.18870728083209509</v>
      </c>
      <c r="M838">
        <v>0</v>
      </c>
      <c r="N838">
        <v>3.1988487243652344</v>
      </c>
      <c r="O838">
        <v>45</v>
      </c>
    </row>
    <row r="839" spans="1:15" x14ac:dyDescent="0.25">
      <c r="A839" t="s">
        <v>70</v>
      </c>
      <c r="B839">
        <v>2016</v>
      </c>
      <c r="C839" t="s">
        <v>4013</v>
      </c>
      <c r="D839" t="s">
        <v>4035</v>
      </c>
      <c r="E839" t="s">
        <v>460</v>
      </c>
      <c r="F839">
        <v>38</v>
      </c>
      <c r="G839">
        <v>4</v>
      </c>
      <c r="H839">
        <v>12.184210777282715</v>
      </c>
      <c r="I839">
        <v>0</v>
      </c>
      <c r="J839">
        <v>3.03030303030303E-2</v>
      </c>
      <c r="K839">
        <v>0</v>
      </c>
      <c r="L839">
        <v>0</v>
      </c>
      <c r="M839">
        <v>0</v>
      </c>
      <c r="N839">
        <v>3.2828283309936523</v>
      </c>
      <c r="O839">
        <v>45</v>
      </c>
    </row>
    <row r="840" spans="1:15" x14ac:dyDescent="0.25">
      <c r="A840" t="s">
        <v>70</v>
      </c>
      <c r="B840">
        <v>2016</v>
      </c>
      <c r="C840" t="s">
        <v>4014</v>
      </c>
      <c r="D840" t="s">
        <v>4036</v>
      </c>
      <c r="E840" t="s">
        <v>148</v>
      </c>
      <c r="F840">
        <v>179.15220642089844</v>
      </c>
      <c r="G840">
        <v>0</v>
      </c>
      <c r="H840">
        <v>33.127803802490234</v>
      </c>
      <c r="I840">
        <v>0</v>
      </c>
      <c r="J840">
        <v>4.8797692830182997E-3</v>
      </c>
      <c r="K840">
        <v>4.8797692830182997E-3</v>
      </c>
      <c r="L840">
        <v>0.95374872723231419</v>
      </c>
      <c r="M840">
        <v>48.288109999999989</v>
      </c>
      <c r="N840">
        <v>3.2723333835601807</v>
      </c>
      <c r="O840">
        <v>70</v>
      </c>
    </row>
    <row r="841" spans="1:15" x14ac:dyDescent="0.25">
      <c r="A841" t="s">
        <v>70</v>
      </c>
      <c r="B841">
        <v>2016</v>
      </c>
      <c r="C841" t="s">
        <v>4015</v>
      </c>
      <c r="D841" t="s">
        <v>4037</v>
      </c>
      <c r="E841" t="s">
        <v>148</v>
      </c>
      <c r="F841">
        <v>431.52621459960937</v>
      </c>
      <c r="G841">
        <v>40.556705474853516</v>
      </c>
      <c r="H841">
        <v>34.633548736572266</v>
      </c>
      <c r="I841">
        <v>0</v>
      </c>
      <c r="J841">
        <v>9.8342944182681497E-2</v>
      </c>
      <c r="K841">
        <v>0</v>
      </c>
      <c r="L841">
        <v>0.41370917382099071</v>
      </c>
      <c r="M841">
        <v>0</v>
      </c>
      <c r="N841">
        <v>2.8433768749237061</v>
      </c>
      <c r="O841">
        <v>60</v>
      </c>
    </row>
    <row r="842" spans="1:15" x14ac:dyDescent="0.25">
      <c r="A842" t="s">
        <v>70</v>
      </c>
      <c r="B842">
        <v>2016</v>
      </c>
      <c r="C842" t="s">
        <v>4016</v>
      </c>
      <c r="D842" t="s">
        <v>4038</v>
      </c>
      <c r="E842" t="s">
        <v>148</v>
      </c>
      <c r="F842">
        <v>0</v>
      </c>
      <c r="G842">
        <v>0</v>
      </c>
      <c r="I842">
        <v>0</v>
      </c>
      <c r="J842">
        <v>0</v>
      </c>
      <c r="K842">
        <v>0</v>
      </c>
      <c r="L842">
        <v>0</v>
      </c>
      <c r="M842">
        <v>0</v>
      </c>
      <c r="O842">
        <v>70</v>
      </c>
    </row>
    <row r="843" spans="1:15" x14ac:dyDescent="0.25">
      <c r="A843" t="s">
        <v>70</v>
      </c>
      <c r="B843">
        <v>2016</v>
      </c>
      <c r="C843" t="s">
        <v>4016</v>
      </c>
      <c r="D843" t="s">
        <v>4039</v>
      </c>
      <c r="E843" t="s">
        <v>148</v>
      </c>
      <c r="F843">
        <v>0</v>
      </c>
      <c r="G843">
        <v>0</v>
      </c>
      <c r="I843">
        <v>0</v>
      </c>
      <c r="J843">
        <v>0</v>
      </c>
      <c r="K843">
        <v>0</v>
      </c>
      <c r="L843">
        <v>0</v>
      </c>
      <c r="M843">
        <v>0</v>
      </c>
      <c r="O843">
        <v>70</v>
      </c>
    </row>
    <row r="844" spans="1:15" x14ac:dyDescent="0.25">
      <c r="A844" t="s">
        <v>70</v>
      </c>
      <c r="B844">
        <v>2016</v>
      </c>
      <c r="C844" t="s">
        <v>4016</v>
      </c>
      <c r="D844" t="s">
        <v>4040</v>
      </c>
      <c r="E844" t="s">
        <v>148</v>
      </c>
      <c r="F844">
        <v>0</v>
      </c>
      <c r="G844">
        <v>0</v>
      </c>
      <c r="I844">
        <v>0</v>
      </c>
      <c r="J844">
        <v>0</v>
      </c>
      <c r="K844">
        <v>0</v>
      </c>
      <c r="L844">
        <v>0</v>
      </c>
      <c r="M844">
        <v>0</v>
      </c>
      <c r="O844">
        <v>70</v>
      </c>
    </row>
    <row r="845" spans="1:15" x14ac:dyDescent="0.25">
      <c r="A845" t="s">
        <v>70</v>
      </c>
      <c r="B845">
        <v>2016</v>
      </c>
      <c r="C845" t="s">
        <v>4016</v>
      </c>
      <c r="D845" t="s">
        <v>4041</v>
      </c>
      <c r="E845" t="s">
        <v>148</v>
      </c>
      <c r="F845">
        <v>0</v>
      </c>
      <c r="G845">
        <v>0</v>
      </c>
      <c r="I845">
        <v>0</v>
      </c>
      <c r="J845">
        <v>0</v>
      </c>
      <c r="K845">
        <v>0</v>
      </c>
      <c r="L845">
        <v>0</v>
      </c>
      <c r="M845">
        <v>0</v>
      </c>
      <c r="O845">
        <v>45</v>
      </c>
    </row>
    <row r="846" spans="1:15" x14ac:dyDescent="0.25">
      <c r="A846" t="s">
        <v>70</v>
      </c>
      <c r="B846">
        <v>2016</v>
      </c>
      <c r="C846" t="s">
        <v>4016</v>
      </c>
      <c r="D846" t="s">
        <v>4042</v>
      </c>
      <c r="E846" t="s">
        <v>148</v>
      </c>
      <c r="F846">
        <v>0</v>
      </c>
      <c r="G846">
        <v>0</v>
      </c>
      <c r="I846">
        <v>0</v>
      </c>
      <c r="J846">
        <v>0</v>
      </c>
      <c r="K846">
        <v>0</v>
      </c>
      <c r="L846">
        <v>0</v>
      </c>
      <c r="M846">
        <v>0</v>
      </c>
      <c r="O846">
        <v>70</v>
      </c>
    </row>
    <row r="847" spans="1:15" x14ac:dyDescent="0.25">
      <c r="A847" t="s">
        <v>70</v>
      </c>
      <c r="B847">
        <v>2016</v>
      </c>
      <c r="C847" t="s">
        <v>4016</v>
      </c>
      <c r="D847" t="s">
        <v>4043</v>
      </c>
      <c r="E847" t="s">
        <v>148</v>
      </c>
      <c r="F847">
        <v>0</v>
      </c>
      <c r="G847">
        <v>0</v>
      </c>
      <c r="I847">
        <v>0</v>
      </c>
      <c r="J847">
        <v>0</v>
      </c>
      <c r="K847">
        <v>0</v>
      </c>
      <c r="L847">
        <v>0</v>
      </c>
      <c r="M847">
        <v>0</v>
      </c>
      <c r="O847">
        <v>70</v>
      </c>
    </row>
    <row r="848" spans="1:15" x14ac:dyDescent="0.25">
      <c r="A848" t="s">
        <v>70</v>
      </c>
      <c r="B848">
        <v>2016</v>
      </c>
      <c r="C848" t="s">
        <v>4016</v>
      </c>
      <c r="D848" t="s">
        <v>4044</v>
      </c>
      <c r="E848" t="s">
        <v>148</v>
      </c>
      <c r="F848">
        <v>0</v>
      </c>
      <c r="G848">
        <v>0</v>
      </c>
      <c r="I848">
        <v>0</v>
      </c>
      <c r="J848">
        <v>0</v>
      </c>
      <c r="K848">
        <v>0</v>
      </c>
      <c r="L848">
        <v>0</v>
      </c>
      <c r="M848">
        <v>0</v>
      </c>
      <c r="O848">
        <v>70</v>
      </c>
    </row>
    <row r="849" spans="1:15" x14ac:dyDescent="0.25">
      <c r="A849" t="s">
        <v>70</v>
      </c>
      <c r="B849">
        <v>2016</v>
      </c>
      <c r="C849" t="s">
        <v>4016</v>
      </c>
      <c r="D849" t="s">
        <v>4045</v>
      </c>
      <c r="E849" t="s">
        <v>148</v>
      </c>
      <c r="F849">
        <v>2.2279999256134033</v>
      </c>
      <c r="G849">
        <v>8.2000002264976501E-2</v>
      </c>
      <c r="H849">
        <v>14.457727432250977</v>
      </c>
      <c r="I849">
        <v>0</v>
      </c>
      <c r="J849">
        <v>0</v>
      </c>
      <c r="K849">
        <v>0</v>
      </c>
      <c r="L849">
        <v>0.36153846153846148</v>
      </c>
      <c r="M849">
        <v>0</v>
      </c>
      <c r="N849">
        <v>3.355067253112793</v>
      </c>
      <c r="O849">
        <v>45</v>
      </c>
    </row>
    <row r="850" spans="1:15" x14ac:dyDescent="0.25">
      <c r="A850" t="s">
        <v>70</v>
      </c>
      <c r="B850">
        <v>2016</v>
      </c>
      <c r="C850" t="s">
        <v>4016</v>
      </c>
      <c r="D850" t="s">
        <v>4046</v>
      </c>
      <c r="E850" t="s">
        <v>148</v>
      </c>
      <c r="F850">
        <v>0</v>
      </c>
      <c r="G850">
        <v>0</v>
      </c>
      <c r="I850">
        <v>0</v>
      </c>
      <c r="J850">
        <v>0</v>
      </c>
      <c r="K850">
        <v>0</v>
      </c>
      <c r="L850">
        <v>0</v>
      </c>
      <c r="M850">
        <v>0</v>
      </c>
      <c r="O850">
        <v>70</v>
      </c>
    </row>
    <row r="851" spans="1:15" x14ac:dyDescent="0.25">
      <c r="A851" t="s">
        <v>70</v>
      </c>
      <c r="B851">
        <v>2016</v>
      </c>
      <c r="C851" t="s">
        <v>4017</v>
      </c>
      <c r="D851" t="s">
        <v>4047</v>
      </c>
      <c r="E851" t="s">
        <v>148</v>
      </c>
      <c r="F851">
        <v>0</v>
      </c>
      <c r="G851">
        <v>0</v>
      </c>
      <c r="I851">
        <v>0</v>
      </c>
      <c r="J851">
        <v>0</v>
      </c>
      <c r="K851">
        <v>0</v>
      </c>
      <c r="L851">
        <v>0</v>
      </c>
      <c r="M851">
        <v>0</v>
      </c>
      <c r="O851">
        <v>60</v>
      </c>
    </row>
    <row r="852" spans="1:15" x14ac:dyDescent="0.25">
      <c r="A852" t="s">
        <v>70</v>
      </c>
      <c r="B852">
        <v>2016</v>
      </c>
      <c r="C852" t="s">
        <v>4017</v>
      </c>
      <c r="D852" t="s">
        <v>4048</v>
      </c>
      <c r="E852" t="s">
        <v>148</v>
      </c>
      <c r="F852">
        <v>502.02182006835937</v>
      </c>
      <c r="G852">
        <v>104.18597412109375</v>
      </c>
      <c r="H852">
        <v>44.989181518554688</v>
      </c>
      <c r="I852">
        <v>0</v>
      </c>
      <c r="J852">
        <v>0.1266093008110501</v>
      </c>
      <c r="K852">
        <v>0</v>
      </c>
      <c r="L852">
        <v>0.207942966892016</v>
      </c>
      <c r="M852">
        <v>10.451943124005201</v>
      </c>
      <c r="N852">
        <v>2.8420536518096924</v>
      </c>
      <c r="O852">
        <v>60</v>
      </c>
    </row>
    <row r="853" spans="1:15" x14ac:dyDescent="0.25">
      <c r="A853" t="s">
        <v>70</v>
      </c>
      <c r="B853">
        <v>2016</v>
      </c>
      <c r="C853" t="s">
        <v>4018</v>
      </c>
      <c r="D853" t="s">
        <v>4049</v>
      </c>
      <c r="E853" t="s">
        <v>460</v>
      </c>
      <c r="F853">
        <v>0</v>
      </c>
      <c r="G853">
        <v>0</v>
      </c>
      <c r="I853">
        <v>0</v>
      </c>
      <c r="J853">
        <v>0</v>
      </c>
      <c r="K853">
        <v>0</v>
      </c>
      <c r="L853">
        <v>0</v>
      </c>
      <c r="M853">
        <v>0</v>
      </c>
      <c r="O853">
        <v>45</v>
      </c>
    </row>
    <row r="854" spans="1:15" x14ac:dyDescent="0.25">
      <c r="A854" t="s">
        <v>70</v>
      </c>
      <c r="B854">
        <v>2016</v>
      </c>
      <c r="C854" t="s">
        <v>4018</v>
      </c>
      <c r="D854" t="s">
        <v>4050</v>
      </c>
      <c r="E854" t="s">
        <v>460</v>
      </c>
      <c r="F854">
        <v>59</v>
      </c>
      <c r="G854">
        <v>6.5</v>
      </c>
      <c r="H854">
        <v>12.508474349975586</v>
      </c>
      <c r="I854">
        <v>0</v>
      </c>
      <c r="J854">
        <v>1.8181818181818198E-2</v>
      </c>
      <c r="K854">
        <v>3.6363636363636397E-2</v>
      </c>
      <c r="L854">
        <v>0</v>
      </c>
      <c r="M854">
        <v>0</v>
      </c>
      <c r="N854">
        <v>3.436363697052002</v>
      </c>
      <c r="O854">
        <v>40</v>
      </c>
    </row>
    <row r="855" spans="1:15" x14ac:dyDescent="0.25">
      <c r="A855" t="s">
        <v>70</v>
      </c>
      <c r="B855">
        <v>2016</v>
      </c>
      <c r="C855" t="s">
        <v>4018</v>
      </c>
      <c r="D855" t="s">
        <v>4051</v>
      </c>
      <c r="E855" t="s">
        <v>460</v>
      </c>
      <c r="F855">
        <v>74</v>
      </c>
      <c r="G855">
        <v>35.200000762939453</v>
      </c>
      <c r="H855">
        <v>26.648649215698242</v>
      </c>
      <c r="I855">
        <v>2.7777777777777801E-2</v>
      </c>
      <c r="J855">
        <v>0</v>
      </c>
      <c r="K855">
        <v>5.5555555555555601E-2</v>
      </c>
      <c r="L855">
        <v>0</v>
      </c>
      <c r="M855">
        <v>0</v>
      </c>
      <c r="N855">
        <v>3.1805555820465088</v>
      </c>
      <c r="O855">
        <v>35</v>
      </c>
    </row>
    <row r="856" spans="1:15" x14ac:dyDescent="0.25">
      <c r="A856" t="s">
        <v>70</v>
      </c>
      <c r="B856">
        <v>2016</v>
      </c>
      <c r="C856" t="s">
        <v>4018</v>
      </c>
      <c r="D856" t="s">
        <v>4052</v>
      </c>
      <c r="E856" t="s">
        <v>460</v>
      </c>
      <c r="F856">
        <v>75</v>
      </c>
      <c r="G856">
        <v>15.600000381469727</v>
      </c>
      <c r="H856">
        <v>17.973333358764648</v>
      </c>
      <c r="I856">
        <v>0</v>
      </c>
      <c r="J856">
        <v>0</v>
      </c>
      <c r="K856">
        <v>0</v>
      </c>
      <c r="L856">
        <v>0</v>
      </c>
      <c r="M856">
        <v>0</v>
      </c>
      <c r="N856">
        <v>3.1666667461395264</v>
      </c>
      <c r="O856">
        <v>35</v>
      </c>
    </row>
    <row r="857" spans="1:15" x14ac:dyDescent="0.25">
      <c r="A857" t="s">
        <v>70</v>
      </c>
      <c r="B857">
        <v>2016</v>
      </c>
      <c r="C857" t="s">
        <v>4018</v>
      </c>
      <c r="D857" t="s">
        <v>4053</v>
      </c>
      <c r="E857" t="s">
        <v>460</v>
      </c>
      <c r="F857">
        <v>0</v>
      </c>
      <c r="G857">
        <v>0</v>
      </c>
      <c r="I857">
        <v>0</v>
      </c>
      <c r="J857">
        <v>0</v>
      </c>
      <c r="K857">
        <v>0</v>
      </c>
      <c r="L857">
        <v>0</v>
      </c>
      <c r="M857">
        <v>0</v>
      </c>
      <c r="O857">
        <v>40</v>
      </c>
    </row>
    <row r="858" spans="1:15" x14ac:dyDescent="0.25">
      <c r="A858" t="s">
        <v>70</v>
      </c>
      <c r="B858">
        <v>2016</v>
      </c>
      <c r="C858" t="s">
        <v>4018</v>
      </c>
      <c r="D858" t="s">
        <v>4054</v>
      </c>
      <c r="E858" t="s">
        <v>460</v>
      </c>
      <c r="F858">
        <v>0</v>
      </c>
      <c r="G858">
        <v>0</v>
      </c>
      <c r="I858">
        <v>0</v>
      </c>
      <c r="J858">
        <v>0</v>
      </c>
      <c r="K858">
        <v>0</v>
      </c>
      <c r="L858">
        <v>0</v>
      </c>
      <c r="M858">
        <v>0</v>
      </c>
      <c r="O858">
        <v>35</v>
      </c>
    </row>
    <row r="859" spans="1:15" x14ac:dyDescent="0.25">
      <c r="A859" t="s">
        <v>70</v>
      </c>
      <c r="B859">
        <v>2016</v>
      </c>
      <c r="C859" t="s">
        <v>4018</v>
      </c>
      <c r="D859" t="s">
        <v>4055</v>
      </c>
      <c r="E859" t="s">
        <v>460</v>
      </c>
      <c r="F859">
        <v>193</v>
      </c>
      <c r="G859">
        <v>78.400001525878906</v>
      </c>
      <c r="H859">
        <v>27.658031463623047</v>
      </c>
      <c r="I859">
        <v>0</v>
      </c>
      <c r="J859">
        <v>0.16753926701570679</v>
      </c>
      <c r="K859">
        <v>0</v>
      </c>
      <c r="L859">
        <v>0</v>
      </c>
      <c r="M859">
        <v>0</v>
      </c>
      <c r="N859">
        <v>2.9685864448547363</v>
      </c>
      <c r="O859">
        <v>35</v>
      </c>
    </row>
    <row r="860" spans="1:15" x14ac:dyDescent="0.25">
      <c r="A860" t="s">
        <v>70</v>
      </c>
      <c r="B860">
        <v>2016</v>
      </c>
      <c r="C860" t="s">
        <v>4018</v>
      </c>
      <c r="D860" t="s">
        <v>4056</v>
      </c>
      <c r="E860" t="s">
        <v>460</v>
      </c>
      <c r="F860">
        <v>0</v>
      </c>
      <c r="G860">
        <v>0</v>
      </c>
      <c r="I860">
        <v>0</v>
      </c>
      <c r="J860">
        <v>0</v>
      </c>
      <c r="K860">
        <v>0</v>
      </c>
      <c r="L860">
        <v>0</v>
      </c>
      <c r="M860">
        <v>0</v>
      </c>
      <c r="O860">
        <v>35</v>
      </c>
    </row>
    <row r="861" spans="1:15" x14ac:dyDescent="0.25">
      <c r="A861" t="s">
        <v>70</v>
      </c>
      <c r="B861">
        <v>2016</v>
      </c>
      <c r="C861" t="s">
        <v>4018</v>
      </c>
      <c r="D861" t="s">
        <v>4057</v>
      </c>
      <c r="E861" t="s">
        <v>460</v>
      </c>
      <c r="F861">
        <v>0</v>
      </c>
      <c r="G861">
        <v>0</v>
      </c>
      <c r="I861">
        <v>0</v>
      </c>
      <c r="J861">
        <v>0</v>
      </c>
      <c r="K861">
        <v>0</v>
      </c>
      <c r="L861">
        <v>0</v>
      </c>
      <c r="M861">
        <v>0</v>
      </c>
      <c r="O861">
        <v>40</v>
      </c>
    </row>
    <row r="862" spans="1:15" x14ac:dyDescent="0.25">
      <c r="A862" t="s">
        <v>70</v>
      </c>
      <c r="B862">
        <v>2016</v>
      </c>
      <c r="C862" t="s">
        <v>4019</v>
      </c>
      <c r="D862" t="s">
        <v>4058</v>
      </c>
      <c r="E862" t="s">
        <v>460</v>
      </c>
      <c r="F862">
        <v>41</v>
      </c>
      <c r="G862">
        <v>15.100000381469727</v>
      </c>
      <c r="H862">
        <v>27.878047943115234</v>
      </c>
      <c r="I862">
        <v>0</v>
      </c>
      <c r="J862">
        <v>0</v>
      </c>
      <c r="K862">
        <v>5.2631578947368397E-2</v>
      </c>
      <c r="L862">
        <v>0</v>
      </c>
      <c r="M862">
        <v>0</v>
      </c>
      <c r="N862">
        <v>3.1052632331848145</v>
      </c>
      <c r="O862">
        <v>40</v>
      </c>
    </row>
    <row r="863" spans="1:15" x14ac:dyDescent="0.25">
      <c r="A863" t="s">
        <v>71</v>
      </c>
      <c r="B863">
        <v>2016</v>
      </c>
      <c r="C863" t="s">
        <v>4010</v>
      </c>
      <c r="D863" t="s">
        <v>4021</v>
      </c>
      <c r="E863" t="s">
        <v>148</v>
      </c>
      <c r="F863">
        <v>0</v>
      </c>
      <c r="G863">
        <v>0</v>
      </c>
      <c r="I863">
        <v>0</v>
      </c>
      <c r="J863">
        <v>0</v>
      </c>
      <c r="K863">
        <v>0</v>
      </c>
      <c r="L863">
        <v>0</v>
      </c>
      <c r="M863">
        <v>0</v>
      </c>
      <c r="O863">
        <v>70</v>
      </c>
    </row>
    <row r="864" spans="1:15" x14ac:dyDescent="0.25">
      <c r="A864" t="s">
        <v>71</v>
      </c>
      <c r="B864">
        <v>2016</v>
      </c>
      <c r="C864" t="s">
        <v>4010</v>
      </c>
      <c r="D864" t="s">
        <v>4022</v>
      </c>
      <c r="E864" t="s">
        <v>148</v>
      </c>
      <c r="F864">
        <v>41.185138702392578</v>
      </c>
      <c r="G864">
        <v>0</v>
      </c>
      <c r="H864">
        <v>25.172885894775391</v>
      </c>
      <c r="I864">
        <v>0</v>
      </c>
      <c r="J864">
        <v>0.02</v>
      </c>
      <c r="K864">
        <v>0.02</v>
      </c>
      <c r="L864">
        <v>0.2</v>
      </c>
      <c r="M864">
        <v>1.9129499999999999</v>
      </c>
      <c r="N864">
        <v>3.0374999046325684</v>
      </c>
      <c r="O864">
        <v>70</v>
      </c>
    </row>
    <row r="865" spans="1:15" x14ac:dyDescent="0.25">
      <c r="A865" t="s">
        <v>71</v>
      </c>
      <c r="B865">
        <v>2016</v>
      </c>
      <c r="C865" t="s">
        <v>4010</v>
      </c>
      <c r="D865" t="s">
        <v>4023</v>
      </c>
      <c r="E865" t="s">
        <v>148</v>
      </c>
      <c r="F865">
        <v>98.471626281738281</v>
      </c>
      <c r="G865">
        <v>3.3005259037017822</v>
      </c>
      <c r="H865">
        <v>16.576766967773438</v>
      </c>
      <c r="I865">
        <v>0</v>
      </c>
      <c r="J865">
        <v>0</v>
      </c>
      <c r="K865">
        <v>0</v>
      </c>
      <c r="L865">
        <v>0.2</v>
      </c>
      <c r="M865">
        <v>7.6311900000000001</v>
      </c>
      <c r="N865">
        <v>3.0625</v>
      </c>
      <c r="O865">
        <v>45</v>
      </c>
    </row>
    <row r="866" spans="1:15" x14ac:dyDescent="0.25">
      <c r="A866" t="s">
        <v>71</v>
      </c>
      <c r="B866">
        <v>2016</v>
      </c>
      <c r="C866" t="s">
        <v>4011</v>
      </c>
      <c r="D866" t="s">
        <v>4024</v>
      </c>
      <c r="E866" t="s">
        <v>148</v>
      </c>
      <c r="F866">
        <v>0</v>
      </c>
      <c r="G866">
        <v>0</v>
      </c>
      <c r="I866">
        <v>0.01</v>
      </c>
      <c r="J866">
        <v>0.04</v>
      </c>
      <c r="K866">
        <v>0.1</v>
      </c>
      <c r="L866">
        <v>0.2</v>
      </c>
      <c r="M866">
        <v>0</v>
      </c>
      <c r="N866">
        <v>2.9874999523162842</v>
      </c>
      <c r="O866">
        <v>60</v>
      </c>
    </row>
    <row r="867" spans="1:15" x14ac:dyDescent="0.25">
      <c r="A867" t="s">
        <v>71</v>
      </c>
      <c r="B867">
        <v>2016</v>
      </c>
      <c r="C867" t="s">
        <v>4011</v>
      </c>
      <c r="D867" t="s">
        <v>4025</v>
      </c>
      <c r="E867" t="s">
        <v>148</v>
      </c>
      <c r="F867">
        <v>6724.466796875</v>
      </c>
      <c r="G867">
        <v>142.57249450683594</v>
      </c>
      <c r="H867">
        <v>35.609142303466797</v>
      </c>
      <c r="I867">
        <v>0.01</v>
      </c>
      <c r="J867">
        <v>0.04</v>
      </c>
      <c r="K867">
        <v>0.1</v>
      </c>
      <c r="L867">
        <v>0.2</v>
      </c>
      <c r="M867">
        <v>46.020420000000001</v>
      </c>
      <c r="N867">
        <v>2.9874999523162842</v>
      </c>
      <c r="O867">
        <v>60</v>
      </c>
    </row>
    <row r="868" spans="1:15" x14ac:dyDescent="0.25">
      <c r="A868" t="s">
        <v>71</v>
      </c>
      <c r="B868">
        <v>2016</v>
      </c>
      <c r="C868" t="s">
        <v>4011</v>
      </c>
      <c r="D868" t="s">
        <v>4026</v>
      </c>
      <c r="E868" t="s">
        <v>148</v>
      </c>
      <c r="F868">
        <v>5.0042500495910645</v>
      </c>
      <c r="G868">
        <v>0</v>
      </c>
      <c r="H868">
        <v>48.291713714599609</v>
      </c>
      <c r="I868">
        <v>0.01</v>
      </c>
      <c r="J868">
        <v>0.04</v>
      </c>
      <c r="K868">
        <v>0.05</v>
      </c>
      <c r="L868">
        <v>0.2</v>
      </c>
      <c r="M868">
        <v>0</v>
      </c>
      <c r="N868">
        <v>2.9874999523162842</v>
      </c>
      <c r="O868">
        <v>60</v>
      </c>
    </row>
    <row r="869" spans="1:15" x14ac:dyDescent="0.25">
      <c r="A869" t="s">
        <v>71</v>
      </c>
      <c r="B869">
        <v>2016</v>
      </c>
      <c r="C869" t="s">
        <v>4064</v>
      </c>
      <c r="D869" t="s">
        <v>4065</v>
      </c>
      <c r="E869" t="s">
        <v>460</v>
      </c>
      <c r="F869">
        <v>88516</v>
      </c>
      <c r="G869">
        <v>1595.300048828125</v>
      </c>
      <c r="H869">
        <v>38.677349090576172</v>
      </c>
      <c r="I869">
        <v>0</v>
      </c>
      <c r="J869">
        <v>0.05</v>
      </c>
      <c r="K869">
        <v>0.05</v>
      </c>
      <c r="L869">
        <v>0.2</v>
      </c>
      <c r="M869">
        <v>517</v>
      </c>
      <c r="N869">
        <v>3</v>
      </c>
      <c r="O869">
        <v>60</v>
      </c>
    </row>
    <row r="870" spans="1:15" x14ac:dyDescent="0.25">
      <c r="A870" t="s">
        <v>71</v>
      </c>
      <c r="B870">
        <v>2016</v>
      </c>
      <c r="C870" t="s">
        <v>4064</v>
      </c>
      <c r="D870" t="s">
        <v>4066</v>
      </c>
      <c r="E870" t="s">
        <v>460</v>
      </c>
      <c r="F870">
        <v>0</v>
      </c>
      <c r="G870">
        <v>0</v>
      </c>
      <c r="I870">
        <v>0</v>
      </c>
      <c r="J870">
        <v>0.05</v>
      </c>
      <c r="K870">
        <v>0.05</v>
      </c>
      <c r="L870">
        <v>0.2</v>
      </c>
      <c r="M870">
        <v>0</v>
      </c>
      <c r="N870">
        <v>3</v>
      </c>
      <c r="O870">
        <v>60</v>
      </c>
    </row>
    <row r="871" spans="1:15" x14ac:dyDescent="0.25">
      <c r="A871" t="s">
        <v>71</v>
      </c>
      <c r="B871">
        <v>2016</v>
      </c>
      <c r="C871" t="s">
        <v>4064</v>
      </c>
      <c r="D871" t="s">
        <v>4005</v>
      </c>
      <c r="E871" t="s">
        <v>460</v>
      </c>
      <c r="F871">
        <v>21114</v>
      </c>
      <c r="G871">
        <v>3735</v>
      </c>
      <c r="H871">
        <v>28.189559936523438</v>
      </c>
      <c r="I871">
        <v>0</v>
      </c>
      <c r="J871">
        <v>0.05</v>
      </c>
      <c r="K871">
        <v>0.15</v>
      </c>
      <c r="L871">
        <v>0.2</v>
      </c>
      <c r="M871">
        <v>139</v>
      </c>
      <c r="N871">
        <v>3</v>
      </c>
      <c r="O871">
        <v>45</v>
      </c>
    </row>
    <row r="872" spans="1:15" x14ac:dyDescent="0.25">
      <c r="A872" t="s">
        <v>71</v>
      </c>
      <c r="B872">
        <v>2016</v>
      </c>
      <c r="C872" t="s">
        <v>4012</v>
      </c>
      <c r="D872" t="s">
        <v>4027</v>
      </c>
      <c r="E872" t="s">
        <v>460</v>
      </c>
      <c r="F872">
        <v>0</v>
      </c>
      <c r="I872">
        <v>0</v>
      </c>
      <c r="J872">
        <v>0</v>
      </c>
      <c r="K872">
        <v>0</v>
      </c>
      <c r="L872">
        <v>0</v>
      </c>
      <c r="M872">
        <v>0</v>
      </c>
    </row>
    <row r="873" spans="1:15" x14ac:dyDescent="0.25">
      <c r="A873" t="s">
        <v>71</v>
      </c>
      <c r="B873">
        <v>2016</v>
      </c>
      <c r="C873" t="s">
        <v>389</v>
      </c>
      <c r="D873" t="s">
        <v>4028</v>
      </c>
      <c r="E873" t="s">
        <v>460</v>
      </c>
      <c r="F873">
        <v>2</v>
      </c>
      <c r="G873">
        <v>0</v>
      </c>
      <c r="H873">
        <v>8</v>
      </c>
      <c r="I873">
        <v>0</v>
      </c>
      <c r="J873">
        <v>0</v>
      </c>
      <c r="K873">
        <v>0</v>
      </c>
      <c r="L873">
        <v>0</v>
      </c>
      <c r="M873">
        <v>0</v>
      </c>
      <c r="O873">
        <v>45</v>
      </c>
    </row>
    <row r="874" spans="1:15" x14ac:dyDescent="0.25">
      <c r="A874" t="s">
        <v>71</v>
      </c>
      <c r="B874">
        <v>2016</v>
      </c>
      <c r="C874" t="s">
        <v>389</v>
      </c>
      <c r="D874" t="s">
        <v>4029</v>
      </c>
      <c r="E874" t="s">
        <v>460</v>
      </c>
      <c r="F874">
        <v>31</v>
      </c>
      <c r="G874">
        <v>0.69999998807907104</v>
      </c>
      <c r="H874">
        <v>15.290322303771973</v>
      </c>
      <c r="I874">
        <v>0</v>
      </c>
      <c r="J874">
        <v>0.03</v>
      </c>
      <c r="K874">
        <v>0.03</v>
      </c>
      <c r="L874">
        <v>0</v>
      </c>
      <c r="M874">
        <v>0</v>
      </c>
      <c r="N874">
        <v>3.0199999809265137</v>
      </c>
      <c r="O874">
        <v>40</v>
      </c>
    </row>
    <row r="875" spans="1:15" x14ac:dyDescent="0.25">
      <c r="A875" t="s">
        <v>71</v>
      </c>
      <c r="B875">
        <v>2016</v>
      </c>
      <c r="C875" t="s">
        <v>389</v>
      </c>
      <c r="D875" t="s">
        <v>4030</v>
      </c>
      <c r="E875" t="s">
        <v>460</v>
      </c>
      <c r="F875">
        <v>79</v>
      </c>
      <c r="G875">
        <v>0.69999998807907104</v>
      </c>
      <c r="H875">
        <v>11.670886039733887</v>
      </c>
      <c r="I875">
        <v>0</v>
      </c>
      <c r="J875">
        <v>0.03</v>
      </c>
      <c r="K875">
        <v>0.05</v>
      </c>
      <c r="L875">
        <v>0</v>
      </c>
      <c r="M875">
        <v>0</v>
      </c>
      <c r="N875">
        <v>3</v>
      </c>
      <c r="O875">
        <v>40</v>
      </c>
    </row>
    <row r="876" spans="1:15" x14ac:dyDescent="0.25">
      <c r="A876" t="s">
        <v>71</v>
      </c>
      <c r="B876">
        <v>2016</v>
      </c>
      <c r="C876" t="s">
        <v>389</v>
      </c>
      <c r="D876" t="s">
        <v>4031</v>
      </c>
      <c r="E876" t="s">
        <v>460</v>
      </c>
      <c r="F876">
        <v>0</v>
      </c>
      <c r="G876">
        <v>0</v>
      </c>
      <c r="I876">
        <v>0</v>
      </c>
      <c r="J876">
        <v>0</v>
      </c>
      <c r="K876">
        <v>0</v>
      </c>
      <c r="L876">
        <v>0</v>
      </c>
      <c r="M876">
        <v>0</v>
      </c>
      <c r="O876">
        <v>35</v>
      </c>
    </row>
    <row r="877" spans="1:15" x14ac:dyDescent="0.25">
      <c r="A877" t="s">
        <v>71</v>
      </c>
      <c r="B877">
        <v>2016</v>
      </c>
      <c r="C877" t="s">
        <v>389</v>
      </c>
      <c r="D877" t="s">
        <v>4032</v>
      </c>
      <c r="E877" t="s">
        <v>460</v>
      </c>
      <c r="F877">
        <v>13215</v>
      </c>
      <c r="G877">
        <v>2621.199951171875</v>
      </c>
      <c r="H877">
        <v>19.878936767578125</v>
      </c>
      <c r="I877">
        <v>0.01</v>
      </c>
      <c r="J877">
        <v>0.06</v>
      </c>
      <c r="K877">
        <v>7.0000000000000007E-2</v>
      </c>
      <c r="L877">
        <v>0.2</v>
      </c>
      <c r="M877">
        <v>197</v>
      </c>
      <c r="N877">
        <v>2.9749999046325684</v>
      </c>
      <c r="O877">
        <v>35</v>
      </c>
    </row>
    <row r="878" spans="1:15" x14ac:dyDescent="0.25">
      <c r="A878" t="s">
        <v>71</v>
      </c>
      <c r="B878">
        <v>2016</v>
      </c>
      <c r="C878" t="s">
        <v>4013</v>
      </c>
      <c r="D878" t="s">
        <v>4033</v>
      </c>
      <c r="E878" t="s">
        <v>460</v>
      </c>
      <c r="F878">
        <v>577</v>
      </c>
      <c r="G878">
        <v>21.600000381469727</v>
      </c>
      <c r="H878">
        <v>18.286712646484375</v>
      </c>
      <c r="I878">
        <v>0</v>
      </c>
      <c r="J878">
        <v>0.01</v>
      </c>
      <c r="K878">
        <v>0.1</v>
      </c>
      <c r="L878">
        <v>0</v>
      </c>
      <c r="M878">
        <v>5</v>
      </c>
      <c r="N878">
        <v>3.0199999809265137</v>
      </c>
      <c r="O878">
        <v>45</v>
      </c>
    </row>
    <row r="879" spans="1:15" x14ac:dyDescent="0.25">
      <c r="A879" t="s">
        <v>71</v>
      </c>
      <c r="B879">
        <v>2016</v>
      </c>
      <c r="C879" t="s">
        <v>4013</v>
      </c>
      <c r="D879" t="s">
        <v>4034</v>
      </c>
      <c r="E879" t="s">
        <v>460</v>
      </c>
      <c r="F879">
        <v>10467</v>
      </c>
      <c r="G879">
        <v>562.4000244140625</v>
      </c>
      <c r="H879">
        <v>20.541669845581055</v>
      </c>
      <c r="I879">
        <v>0</v>
      </c>
      <c r="J879">
        <v>0.03</v>
      </c>
      <c r="K879">
        <v>0.1</v>
      </c>
      <c r="L879">
        <v>0.2</v>
      </c>
      <c r="M879">
        <v>40</v>
      </c>
      <c r="N879">
        <v>3</v>
      </c>
      <c r="O879">
        <v>45</v>
      </c>
    </row>
    <row r="880" spans="1:15" x14ac:dyDescent="0.25">
      <c r="A880" t="s">
        <v>71</v>
      </c>
      <c r="B880">
        <v>2016</v>
      </c>
      <c r="C880" t="s">
        <v>4013</v>
      </c>
      <c r="D880" t="s">
        <v>4035</v>
      </c>
      <c r="E880" t="s">
        <v>460</v>
      </c>
      <c r="F880">
        <v>69</v>
      </c>
      <c r="G880">
        <v>1</v>
      </c>
      <c r="H880">
        <v>9.2463769912719727</v>
      </c>
      <c r="I880">
        <v>0</v>
      </c>
      <c r="J880">
        <v>0.05</v>
      </c>
      <c r="K880">
        <v>0.05</v>
      </c>
      <c r="L880">
        <v>0</v>
      </c>
      <c r="M880">
        <v>0</v>
      </c>
      <c r="N880">
        <v>3</v>
      </c>
      <c r="O880">
        <v>45</v>
      </c>
    </row>
    <row r="881" spans="1:15" x14ac:dyDescent="0.25">
      <c r="A881" t="s">
        <v>71</v>
      </c>
      <c r="B881">
        <v>2016</v>
      </c>
      <c r="C881" t="s">
        <v>4014</v>
      </c>
      <c r="D881" t="s">
        <v>4036</v>
      </c>
      <c r="E881" t="s">
        <v>148</v>
      </c>
      <c r="F881">
        <v>222.71841430664062</v>
      </c>
      <c r="G881">
        <v>0</v>
      </c>
      <c r="H881">
        <v>23.895095825195313</v>
      </c>
      <c r="I881">
        <v>0.01</v>
      </c>
      <c r="J881">
        <v>0.04</v>
      </c>
      <c r="K881">
        <v>0.05</v>
      </c>
      <c r="L881">
        <v>0.2</v>
      </c>
      <c r="M881">
        <v>4.6749299999999998</v>
      </c>
      <c r="N881">
        <v>2.9874999523162842</v>
      </c>
      <c r="O881">
        <v>70</v>
      </c>
    </row>
    <row r="882" spans="1:15" x14ac:dyDescent="0.25">
      <c r="A882" t="s">
        <v>71</v>
      </c>
      <c r="B882">
        <v>2016</v>
      </c>
      <c r="C882" t="s">
        <v>4015</v>
      </c>
      <c r="D882" t="s">
        <v>4037</v>
      </c>
      <c r="E882" t="s">
        <v>148</v>
      </c>
      <c r="F882">
        <v>842.13385009765625</v>
      </c>
      <c r="G882">
        <v>13.615049362182617</v>
      </c>
      <c r="H882">
        <v>36.712619781494141</v>
      </c>
      <c r="I882">
        <v>0.01</v>
      </c>
      <c r="J882">
        <v>0.04</v>
      </c>
      <c r="K882">
        <v>0.05</v>
      </c>
      <c r="L882">
        <v>0.2</v>
      </c>
      <c r="M882">
        <v>3.8472400000000002</v>
      </c>
      <c r="N882">
        <v>2.9874999523162842</v>
      </c>
      <c r="O882">
        <v>60</v>
      </c>
    </row>
    <row r="883" spans="1:15" x14ac:dyDescent="0.25">
      <c r="A883" t="s">
        <v>71</v>
      </c>
      <c r="B883">
        <v>2016</v>
      </c>
      <c r="C883" t="s">
        <v>4016</v>
      </c>
      <c r="D883" t="s">
        <v>4038</v>
      </c>
      <c r="E883" t="s">
        <v>148</v>
      </c>
      <c r="F883">
        <v>0</v>
      </c>
      <c r="G883">
        <v>0</v>
      </c>
      <c r="I883">
        <v>0</v>
      </c>
      <c r="J883">
        <v>0</v>
      </c>
      <c r="K883">
        <v>0</v>
      </c>
      <c r="L883">
        <v>0</v>
      </c>
      <c r="M883">
        <v>0</v>
      </c>
      <c r="O883">
        <v>70</v>
      </c>
    </row>
    <row r="884" spans="1:15" x14ac:dyDescent="0.25">
      <c r="A884" t="s">
        <v>71</v>
      </c>
      <c r="B884">
        <v>2016</v>
      </c>
      <c r="C884" t="s">
        <v>4016</v>
      </c>
      <c r="D884" t="s">
        <v>4039</v>
      </c>
      <c r="E884" t="s">
        <v>148</v>
      </c>
      <c r="F884">
        <v>0</v>
      </c>
      <c r="G884">
        <v>0</v>
      </c>
      <c r="I884">
        <v>0</v>
      </c>
      <c r="J884">
        <v>0</v>
      </c>
      <c r="K884">
        <v>0</v>
      </c>
      <c r="L884">
        <v>0</v>
      </c>
      <c r="M884">
        <v>0</v>
      </c>
      <c r="O884">
        <v>70</v>
      </c>
    </row>
    <row r="885" spans="1:15" x14ac:dyDescent="0.25">
      <c r="A885" t="s">
        <v>71</v>
      </c>
      <c r="B885">
        <v>2016</v>
      </c>
      <c r="C885" t="s">
        <v>4016</v>
      </c>
      <c r="D885" t="s">
        <v>4040</v>
      </c>
      <c r="E885" t="s">
        <v>148</v>
      </c>
      <c r="F885">
        <v>0</v>
      </c>
      <c r="G885">
        <v>0</v>
      </c>
      <c r="I885">
        <v>0</v>
      </c>
      <c r="J885">
        <v>0</v>
      </c>
      <c r="K885">
        <v>0</v>
      </c>
      <c r="L885">
        <v>0</v>
      </c>
      <c r="M885">
        <v>0</v>
      </c>
      <c r="O885">
        <v>70</v>
      </c>
    </row>
    <row r="886" spans="1:15" x14ac:dyDescent="0.25">
      <c r="A886" t="s">
        <v>71</v>
      </c>
      <c r="B886">
        <v>2016</v>
      </c>
      <c r="C886" t="s">
        <v>4016</v>
      </c>
      <c r="D886" t="s">
        <v>4041</v>
      </c>
      <c r="E886" t="s">
        <v>148</v>
      </c>
      <c r="F886">
        <v>0</v>
      </c>
      <c r="G886">
        <v>0</v>
      </c>
      <c r="I886">
        <v>0</v>
      </c>
      <c r="J886">
        <v>0</v>
      </c>
      <c r="K886">
        <v>0</v>
      </c>
      <c r="L886">
        <v>0</v>
      </c>
      <c r="M886">
        <v>0</v>
      </c>
      <c r="O886">
        <v>45</v>
      </c>
    </row>
    <row r="887" spans="1:15" x14ac:dyDescent="0.25">
      <c r="A887" t="s">
        <v>71</v>
      </c>
      <c r="B887">
        <v>2016</v>
      </c>
      <c r="C887" t="s">
        <v>4016</v>
      </c>
      <c r="D887" t="s">
        <v>4042</v>
      </c>
      <c r="E887" t="s">
        <v>148</v>
      </c>
      <c r="F887">
        <v>0</v>
      </c>
      <c r="G887">
        <v>0</v>
      </c>
      <c r="I887">
        <v>0</v>
      </c>
      <c r="J887">
        <v>0</v>
      </c>
      <c r="K887">
        <v>0</v>
      </c>
      <c r="L887">
        <v>0</v>
      </c>
      <c r="M887">
        <v>0</v>
      </c>
      <c r="O887">
        <v>70</v>
      </c>
    </row>
    <row r="888" spans="1:15" x14ac:dyDescent="0.25">
      <c r="A888" t="s">
        <v>71</v>
      </c>
      <c r="B888">
        <v>2016</v>
      </c>
      <c r="C888" t="s">
        <v>4016</v>
      </c>
      <c r="D888" t="s">
        <v>4043</v>
      </c>
      <c r="E888" t="s">
        <v>148</v>
      </c>
      <c r="F888">
        <v>0</v>
      </c>
      <c r="G888">
        <v>0</v>
      </c>
      <c r="I888">
        <v>0</v>
      </c>
      <c r="J888">
        <v>0</v>
      </c>
      <c r="K888">
        <v>0</v>
      </c>
      <c r="L888">
        <v>0</v>
      </c>
      <c r="M888">
        <v>0</v>
      </c>
      <c r="O888">
        <v>70</v>
      </c>
    </row>
    <row r="889" spans="1:15" x14ac:dyDescent="0.25">
      <c r="A889" t="s">
        <v>71</v>
      </c>
      <c r="B889">
        <v>2016</v>
      </c>
      <c r="C889" t="s">
        <v>4016</v>
      </c>
      <c r="D889" t="s">
        <v>4044</v>
      </c>
      <c r="E889" t="s">
        <v>148</v>
      </c>
      <c r="F889">
        <v>0.81256997585296631</v>
      </c>
      <c r="G889">
        <v>0</v>
      </c>
      <c r="H889">
        <v>30.840333938598633</v>
      </c>
      <c r="I889">
        <v>0</v>
      </c>
      <c r="J889">
        <v>0</v>
      </c>
      <c r="K889">
        <v>0</v>
      </c>
      <c r="L889">
        <v>0</v>
      </c>
      <c r="M889">
        <v>0.12573000000000001</v>
      </c>
      <c r="N889">
        <v>3</v>
      </c>
      <c r="O889">
        <v>70</v>
      </c>
    </row>
    <row r="890" spans="1:15" x14ac:dyDescent="0.25">
      <c r="A890" t="s">
        <v>71</v>
      </c>
      <c r="B890">
        <v>2016</v>
      </c>
      <c r="C890" t="s">
        <v>4016</v>
      </c>
      <c r="D890" t="s">
        <v>4045</v>
      </c>
      <c r="E890" t="s">
        <v>148</v>
      </c>
      <c r="F890">
        <v>7.4430198669433594</v>
      </c>
      <c r="G890">
        <v>2.2266000509262085E-2</v>
      </c>
      <c r="H890">
        <v>10.422852516174316</v>
      </c>
      <c r="I890">
        <v>0</v>
      </c>
      <c r="J890">
        <v>0</v>
      </c>
      <c r="K890">
        <v>0</v>
      </c>
      <c r="L890">
        <v>0</v>
      </c>
      <c r="M890">
        <v>8.3589999999999998E-2</v>
      </c>
      <c r="N890">
        <v>3</v>
      </c>
      <c r="O890">
        <v>45</v>
      </c>
    </row>
    <row r="891" spans="1:15" x14ac:dyDescent="0.25">
      <c r="A891" t="s">
        <v>71</v>
      </c>
      <c r="B891">
        <v>2016</v>
      </c>
      <c r="C891" t="s">
        <v>4016</v>
      </c>
      <c r="D891" t="s">
        <v>4046</v>
      </c>
      <c r="E891" t="s">
        <v>148</v>
      </c>
      <c r="F891">
        <v>0</v>
      </c>
      <c r="G891">
        <v>0</v>
      </c>
      <c r="I891">
        <v>0</v>
      </c>
      <c r="J891">
        <v>0</v>
      </c>
      <c r="K891">
        <v>0</v>
      </c>
      <c r="L891">
        <v>0</v>
      </c>
      <c r="M891">
        <v>0</v>
      </c>
      <c r="O891">
        <v>70</v>
      </c>
    </row>
    <row r="892" spans="1:15" x14ac:dyDescent="0.25">
      <c r="A892" t="s">
        <v>71</v>
      </c>
      <c r="B892">
        <v>2016</v>
      </c>
      <c r="C892" t="s">
        <v>4017</v>
      </c>
      <c r="D892" t="s">
        <v>4047</v>
      </c>
      <c r="E892" t="s">
        <v>148</v>
      </c>
      <c r="F892">
        <v>0</v>
      </c>
      <c r="G892">
        <v>0</v>
      </c>
      <c r="I892">
        <v>0</v>
      </c>
      <c r="J892">
        <v>0</v>
      </c>
      <c r="K892">
        <v>0</v>
      </c>
      <c r="L892">
        <v>0</v>
      </c>
      <c r="M892">
        <v>0</v>
      </c>
      <c r="O892">
        <v>60</v>
      </c>
    </row>
    <row r="893" spans="1:15" x14ac:dyDescent="0.25">
      <c r="A893" t="s">
        <v>71</v>
      </c>
      <c r="B893">
        <v>2016</v>
      </c>
      <c r="C893" t="s">
        <v>4017</v>
      </c>
      <c r="D893" t="s">
        <v>4048</v>
      </c>
      <c r="E893" t="s">
        <v>148</v>
      </c>
      <c r="F893">
        <v>902.599853515625</v>
      </c>
      <c r="G893">
        <v>92.171173095703125</v>
      </c>
      <c r="H893">
        <v>34.204486846923828</v>
      </c>
      <c r="I893">
        <v>0</v>
      </c>
      <c r="J893">
        <v>0.05</v>
      </c>
      <c r="K893">
        <v>0.05</v>
      </c>
      <c r="L893">
        <v>0.2</v>
      </c>
      <c r="M893">
        <v>37.11468</v>
      </c>
      <c r="N893">
        <v>3</v>
      </c>
      <c r="O893">
        <v>60</v>
      </c>
    </row>
    <row r="894" spans="1:15" x14ac:dyDescent="0.25">
      <c r="A894" t="s">
        <v>71</v>
      </c>
      <c r="B894">
        <v>2016</v>
      </c>
      <c r="C894" t="s">
        <v>4018</v>
      </c>
      <c r="D894" t="s">
        <v>4049</v>
      </c>
      <c r="E894" t="s">
        <v>460</v>
      </c>
      <c r="F894">
        <v>20</v>
      </c>
      <c r="G894">
        <v>0</v>
      </c>
      <c r="H894">
        <v>7.75</v>
      </c>
      <c r="I894">
        <v>0</v>
      </c>
      <c r="J894">
        <v>0</v>
      </c>
      <c r="K894">
        <v>0</v>
      </c>
      <c r="L894">
        <v>0</v>
      </c>
      <c r="M894">
        <v>0</v>
      </c>
      <c r="N894">
        <v>3</v>
      </c>
      <c r="O894">
        <v>45</v>
      </c>
    </row>
    <row r="895" spans="1:15" x14ac:dyDescent="0.25">
      <c r="A895" t="s">
        <v>71</v>
      </c>
      <c r="B895">
        <v>2016</v>
      </c>
      <c r="C895" t="s">
        <v>4018</v>
      </c>
      <c r="D895" t="s">
        <v>4050</v>
      </c>
      <c r="E895" t="s">
        <v>460</v>
      </c>
      <c r="F895">
        <v>33</v>
      </c>
      <c r="G895">
        <v>2.7000000476837158</v>
      </c>
      <c r="H895">
        <v>19.242424011230469</v>
      </c>
      <c r="I895">
        <v>0</v>
      </c>
      <c r="J895">
        <v>0.05</v>
      </c>
      <c r="K895">
        <v>0.05</v>
      </c>
      <c r="L895">
        <v>0</v>
      </c>
      <c r="M895">
        <v>0</v>
      </c>
      <c r="N895">
        <v>3</v>
      </c>
      <c r="O895">
        <v>40</v>
      </c>
    </row>
    <row r="896" spans="1:15" x14ac:dyDescent="0.25">
      <c r="A896" t="s">
        <v>71</v>
      </c>
      <c r="B896">
        <v>2016</v>
      </c>
      <c r="C896" t="s">
        <v>4018</v>
      </c>
      <c r="D896" t="s">
        <v>4051</v>
      </c>
      <c r="E896" t="s">
        <v>460</v>
      </c>
      <c r="F896">
        <v>130</v>
      </c>
      <c r="G896">
        <v>4.4000000953674316</v>
      </c>
      <c r="H896">
        <v>13.561538696289062</v>
      </c>
      <c r="I896">
        <v>0</v>
      </c>
      <c r="J896">
        <v>7.0000000000000007E-2</v>
      </c>
      <c r="K896">
        <v>7.0000000000000007E-2</v>
      </c>
      <c r="L896">
        <v>0</v>
      </c>
      <c r="M896">
        <v>0</v>
      </c>
      <c r="N896">
        <v>3</v>
      </c>
      <c r="O896">
        <v>35</v>
      </c>
    </row>
    <row r="897" spans="1:15" x14ac:dyDescent="0.25">
      <c r="A897" t="s">
        <v>71</v>
      </c>
      <c r="B897">
        <v>2016</v>
      </c>
      <c r="C897" t="s">
        <v>4018</v>
      </c>
      <c r="D897" t="s">
        <v>4052</v>
      </c>
      <c r="E897" t="s">
        <v>460</v>
      </c>
      <c r="F897">
        <v>61</v>
      </c>
      <c r="G897">
        <v>3.2000000476837158</v>
      </c>
      <c r="H897">
        <v>18.196722030639648</v>
      </c>
      <c r="I897">
        <v>0</v>
      </c>
      <c r="J897">
        <v>0</v>
      </c>
      <c r="K897">
        <v>0.1</v>
      </c>
      <c r="L897">
        <v>0</v>
      </c>
      <c r="M897">
        <v>0</v>
      </c>
      <c r="N897">
        <v>3</v>
      </c>
      <c r="O897">
        <v>35</v>
      </c>
    </row>
    <row r="898" spans="1:15" x14ac:dyDescent="0.25">
      <c r="A898" t="s">
        <v>71</v>
      </c>
      <c r="B898">
        <v>2016</v>
      </c>
      <c r="C898" t="s">
        <v>4018</v>
      </c>
      <c r="D898" t="s">
        <v>4053</v>
      </c>
      <c r="E898" t="s">
        <v>460</v>
      </c>
      <c r="F898">
        <v>0</v>
      </c>
      <c r="G898">
        <v>0</v>
      </c>
      <c r="I898">
        <v>0</v>
      </c>
      <c r="J898">
        <v>0</v>
      </c>
      <c r="K898">
        <v>0</v>
      </c>
      <c r="L898">
        <v>0</v>
      </c>
      <c r="M898">
        <v>0</v>
      </c>
      <c r="O898">
        <v>40</v>
      </c>
    </row>
    <row r="899" spans="1:15" x14ac:dyDescent="0.25">
      <c r="A899" t="s">
        <v>71</v>
      </c>
      <c r="B899">
        <v>2016</v>
      </c>
      <c r="C899" t="s">
        <v>4018</v>
      </c>
      <c r="D899" t="s">
        <v>4054</v>
      </c>
      <c r="E899" t="s">
        <v>460</v>
      </c>
      <c r="F899">
        <v>8</v>
      </c>
      <c r="G899">
        <v>0</v>
      </c>
      <c r="H899">
        <v>1</v>
      </c>
      <c r="I899">
        <v>0</v>
      </c>
      <c r="J899">
        <v>0</v>
      </c>
      <c r="K899">
        <v>0</v>
      </c>
      <c r="L899">
        <v>0</v>
      </c>
      <c r="M899">
        <v>0</v>
      </c>
      <c r="O899">
        <v>35</v>
      </c>
    </row>
    <row r="900" spans="1:15" x14ac:dyDescent="0.25">
      <c r="A900" t="s">
        <v>71</v>
      </c>
      <c r="B900">
        <v>2016</v>
      </c>
      <c r="C900" t="s">
        <v>4018</v>
      </c>
      <c r="D900" t="s">
        <v>4055</v>
      </c>
      <c r="E900" t="s">
        <v>460</v>
      </c>
      <c r="F900">
        <v>281</v>
      </c>
      <c r="G900">
        <v>57.400001525878906</v>
      </c>
      <c r="H900">
        <v>22.508960723876953</v>
      </c>
      <c r="I900">
        <v>0</v>
      </c>
      <c r="J900">
        <v>0.02</v>
      </c>
      <c r="K900">
        <v>0.02</v>
      </c>
      <c r="L900">
        <v>0</v>
      </c>
      <c r="M900">
        <v>2</v>
      </c>
      <c r="N900">
        <v>3.059999942779541</v>
      </c>
      <c r="O900">
        <v>35</v>
      </c>
    </row>
    <row r="901" spans="1:15" x14ac:dyDescent="0.25">
      <c r="A901" t="s">
        <v>71</v>
      </c>
      <c r="B901">
        <v>2016</v>
      </c>
      <c r="C901" t="s">
        <v>4018</v>
      </c>
      <c r="D901" t="s">
        <v>4056</v>
      </c>
      <c r="E901" t="s">
        <v>460</v>
      </c>
      <c r="F901">
        <v>0</v>
      </c>
      <c r="G901">
        <v>0</v>
      </c>
      <c r="I901">
        <v>0</v>
      </c>
      <c r="J901">
        <v>0</v>
      </c>
      <c r="K901">
        <v>0</v>
      </c>
      <c r="L901">
        <v>0</v>
      </c>
      <c r="M901">
        <v>0</v>
      </c>
      <c r="O901">
        <v>35</v>
      </c>
    </row>
    <row r="902" spans="1:15" x14ac:dyDescent="0.25">
      <c r="A902" t="s">
        <v>71</v>
      </c>
      <c r="B902">
        <v>2016</v>
      </c>
      <c r="C902" t="s">
        <v>4018</v>
      </c>
      <c r="D902" t="s">
        <v>4057</v>
      </c>
      <c r="E902" t="s">
        <v>460</v>
      </c>
      <c r="F902">
        <v>50</v>
      </c>
      <c r="G902">
        <v>0.69999998807907104</v>
      </c>
      <c r="H902">
        <v>12.5</v>
      </c>
      <c r="I902">
        <v>0</v>
      </c>
      <c r="J902">
        <v>0.02</v>
      </c>
      <c r="K902">
        <v>0.02</v>
      </c>
      <c r="L902">
        <v>0</v>
      </c>
      <c r="M902">
        <v>0</v>
      </c>
      <c r="N902">
        <v>3.059999942779541</v>
      </c>
      <c r="O902">
        <v>40</v>
      </c>
    </row>
    <row r="903" spans="1:15" x14ac:dyDescent="0.25">
      <c r="A903" t="s">
        <v>71</v>
      </c>
      <c r="B903">
        <v>2016</v>
      </c>
      <c r="C903" t="s">
        <v>4019</v>
      </c>
      <c r="D903" t="s">
        <v>4058</v>
      </c>
      <c r="E903" t="s">
        <v>460</v>
      </c>
      <c r="F903">
        <v>62</v>
      </c>
      <c r="G903">
        <v>13</v>
      </c>
      <c r="H903">
        <v>21.806451797485352</v>
      </c>
      <c r="I903">
        <v>0</v>
      </c>
      <c r="J903">
        <v>0.08</v>
      </c>
      <c r="K903">
        <v>0.1</v>
      </c>
      <c r="L903">
        <v>0</v>
      </c>
      <c r="M903">
        <v>0</v>
      </c>
      <c r="N903">
        <v>2.940000057220459</v>
      </c>
      <c r="O903">
        <v>40</v>
      </c>
    </row>
    <row r="904" spans="1:15" x14ac:dyDescent="0.25">
      <c r="A904" t="s">
        <v>72</v>
      </c>
      <c r="B904">
        <v>2016</v>
      </c>
      <c r="C904" t="s">
        <v>4010</v>
      </c>
      <c r="D904" t="s">
        <v>4021</v>
      </c>
      <c r="E904" t="s">
        <v>148</v>
      </c>
      <c r="F904">
        <v>3</v>
      </c>
      <c r="G904">
        <v>0</v>
      </c>
      <c r="H904">
        <v>18.333333969116211</v>
      </c>
      <c r="I904">
        <v>0</v>
      </c>
      <c r="J904">
        <v>0</v>
      </c>
      <c r="K904">
        <v>0</v>
      </c>
      <c r="L904">
        <v>0</v>
      </c>
      <c r="M904">
        <v>0</v>
      </c>
      <c r="N904">
        <v>3.1666998863220215</v>
      </c>
      <c r="O904">
        <v>70</v>
      </c>
    </row>
    <row r="905" spans="1:15" x14ac:dyDescent="0.25">
      <c r="A905" t="s">
        <v>72</v>
      </c>
      <c r="B905">
        <v>2016</v>
      </c>
      <c r="C905" t="s">
        <v>4010</v>
      </c>
      <c r="D905" t="s">
        <v>4022</v>
      </c>
      <c r="E905" t="s">
        <v>148</v>
      </c>
      <c r="F905">
        <v>32</v>
      </c>
      <c r="G905">
        <v>0</v>
      </c>
      <c r="H905">
        <v>21.8125</v>
      </c>
      <c r="I905">
        <v>0</v>
      </c>
      <c r="J905">
        <v>0</v>
      </c>
      <c r="K905">
        <v>0</v>
      </c>
      <c r="L905">
        <v>0</v>
      </c>
      <c r="M905">
        <v>0</v>
      </c>
      <c r="N905">
        <v>3.0078186988830566</v>
      </c>
      <c r="O905">
        <v>70</v>
      </c>
    </row>
    <row r="906" spans="1:15" x14ac:dyDescent="0.25">
      <c r="A906" t="s">
        <v>72</v>
      </c>
      <c r="B906">
        <v>2016</v>
      </c>
      <c r="C906" t="s">
        <v>4010</v>
      </c>
      <c r="D906" t="s">
        <v>4023</v>
      </c>
      <c r="E906" t="s">
        <v>148</v>
      </c>
      <c r="F906">
        <v>160</v>
      </c>
      <c r="G906">
        <v>0.20000000298023224</v>
      </c>
      <c r="H906">
        <v>11.3125</v>
      </c>
      <c r="I906">
        <v>0</v>
      </c>
      <c r="J906">
        <v>0</v>
      </c>
      <c r="K906">
        <v>0</v>
      </c>
      <c r="L906">
        <v>0</v>
      </c>
      <c r="M906">
        <v>0</v>
      </c>
      <c r="N906">
        <v>3.2219014167785645</v>
      </c>
      <c r="O906">
        <v>45</v>
      </c>
    </row>
    <row r="907" spans="1:15" x14ac:dyDescent="0.25">
      <c r="A907" t="s">
        <v>72</v>
      </c>
      <c r="B907">
        <v>2016</v>
      </c>
      <c r="C907" t="s">
        <v>4011</v>
      </c>
      <c r="D907" t="s">
        <v>4024</v>
      </c>
      <c r="E907" t="s">
        <v>148</v>
      </c>
      <c r="F907">
        <v>0</v>
      </c>
      <c r="G907">
        <v>0</v>
      </c>
      <c r="I907">
        <v>0</v>
      </c>
      <c r="J907">
        <v>0</v>
      </c>
      <c r="K907">
        <v>0</v>
      </c>
      <c r="L907">
        <v>0</v>
      </c>
      <c r="M907">
        <v>0</v>
      </c>
      <c r="O907">
        <v>60</v>
      </c>
    </row>
    <row r="908" spans="1:15" x14ac:dyDescent="0.25">
      <c r="A908" t="s">
        <v>72</v>
      </c>
      <c r="B908">
        <v>2016</v>
      </c>
      <c r="C908" t="s">
        <v>4011</v>
      </c>
      <c r="D908" t="s">
        <v>4025</v>
      </c>
      <c r="E908" t="s">
        <v>148</v>
      </c>
      <c r="F908">
        <v>2126</v>
      </c>
      <c r="G908">
        <v>140.69999694824219</v>
      </c>
      <c r="H908">
        <v>34.917217254638672</v>
      </c>
      <c r="I908">
        <v>2.2353870018607599E-2</v>
      </c>
      <c r="J908">
        <v>1.97311355942681E-2</v>
      </c>
      <c r="K908">
        <v>0.01</v>
      </c>
      <c r="L908">
        <v>0</v>
      </c>
      <c r="M908">
        <v>0</v>
      </c>
      <c r="N908">
        <v>2.9776804447174072</v>
      </c>
      <c r="O908">
        <v>60</v>
      </c>
    </row>
    <row r="909" spans="1:15" x14ac:dyDescent="0.25">
      <c r="A909" t="s">
        <v>72</v>
      </c>
      <c r="B909">
        <v>2016</v>
      </c>
      <c r="C909" t="s">
        <v>4011</v>
      </c>
      <c r="D909" t="s">
        <v>4026</v>
      </c>
      <c r="E909" t="s">
        <v>148</v>
      </c>
      <c r="F909">
        <v>452</v>
      </c>
      <c r="G909">
        <v>137.89999389648437</v>
      </c>
      <c r="H909">
        <v>45.378318786621094</v>
      </c>
      <c r="I909">
        <v>0.172292687062125</v>
      </c>
      <c r="J909">
        <v>7.5058733342179301E-2</v>
      </c>
      <c r="K909">
        <v>0.02</v>
      </c>
      <c r="L909">
        <v>0</v>
      </c>
      <c r="M909">
        <v>0</v>
      </c>
      <c r="N909">
        <v>2.6184999942779541</v>
      </c>
      <c r="O909">
        <v>60</v>
      </c>
    </row>
    <row r="910" spans="1:15" x14ac:dyDescent="0.25">
      <c r="A910" t="s">
        <v>72</v>
      </c>
      <c r="B910">
        <v>2016</v>
      </c>
      <c r="C910" t="s">
        <v>4064</v>
      </c>
      <c r="D910" t="s">
        <v>4065</v>
      </c>
      <c r="E910" t="s">
        <v>460</v>
      </c>
      <c r="F910">
        <v>34537</v>
      </c>
      <c r="G910">
        <v>627.9000244140625</v>
      </c>
      <c r="H910">
        <v>31.310188293457031</v>
      </c>
      <c r="I910">
        <v>3.48E-3</v>
      </c>
      <c r="J910">
        <v>9.7000000000000003E-3</v>
      </c>
      <c r="K910">
        <v>0.01</v>
      </c>
      <c r="L910">
        <v>0</v>
      </c>
      <c r="M910">
        <v>0</v>
      </c>
      <c r="N910">
        <v>3.0577199459075928</v>
      </c>
      <c r="O910">
        <v>60</v>
      </c>
    </row>
    <row r="911" spans="1:15" x14ac:dyDescent="0.25">
      <c r="A911" t="s">
        <v>72</v>
      </c>
      <c r="B911">
        <v>2016</v>
      </c>
      <c r="C911" t="s">
        <v>4064</v>
      </c>
      <c r="D911" t="s">
        <v>4066</v>
      </c>
      <c r="E911" t="s">
        <v>460</v>
      </c>
      <c r="F911">
        <v>2</v>
      </c>
      <c r="G911">
        <v>0</v>
      </c>
      <c r="H911">
        <v>4.5</v>
      </c>
      <c r="I911">
        <v>0</v>
      </c>
      <c r="J911">
        <v>0</v>
      </c>
      <c r="K911">
        <v>0</v>
      </c>
      <c r="L911">
        <v>0</v>
      </c>
      <c r="M911">
        <v>0</v>
      </c>
      <c r="N911">
        <v>4</v>
      </c>
      <c r="O911">
        <v>60</v>
      </c>
    </row>
    <row r="912" spans="1:15" x14ac:dyDescent="0.25">
      <c r="A912" t="s">
        <v>72</v>
      </c>
      <c r="B912">
        <v>2016</v>
      </c>
      <c r="C912" t="s">
        <v>4064</v>
      </c>
      <c r="D912" t="s">
        <v>4005</v>
      </c>
      <c r="E912" t="s">
        <v>460</v>
      </c>
      <c r="F912">
        <v>1880</v>
      </c>
      <c r="G912">
        <v>697.20001220703125</v>
      </c>
      <c r="H912">
        <v>37.255317687988281</v>
      </c>
      <c r="I912">
        <v>5.1200000000000004E-3</v>
      </c>
      <c r="J912">
        <v>0.20152999999999999</v>
      </c>
      <c r="K912">
        <v>0.04</v>
      </c>
      <c r="L912">
        <v>0</v>
      </c>
      <c r="M912">
        <v>0</v>
      </c>
      <c r="N912">
        <v>2.8424499034881592</v>
      </c>
      <c r="O912">
        <v>45</v>
      </c>
    </row>
    <row r="913" spans="1:15" x14ac:dyDescent="0.25">
      <c r="A913" t="s">
        <v>72</v>
      </c>
      <c r="B913">
        <v>2016</v>
      </c>
      <c r="C913" t="s">
        <v>4012</v>
      </c>
      <c r="D913" t="s">
        <v>4027</v>
      </c>
      <c r="E913" t="s">
        <v>460</v>
      </c>
      <c r="F913">
        <v>824</v>
      </c>
      <c r="H913">
        <v>13.92475700378418</v>
      </c>
      <c r="I913">
        <v>0</v>
      </c>
      <c r="J913">
        <v>0</v>
      </c>
      <c r="K913">
        <v>0</v>
      </c>
      <c r="L913">
        <v>0</v>
      </c>
      <c r="M913">
        <v>0</v>
      </c>
      <c r="N913">
        <v>3</v>
      </c>
    </row>
    <row r="914" spans="1:15" x14ac:dyDescent="0.25">
      <c r="A914" t="s">
        <v>72</v>
      </c>
      <c r="B914">
        <v>2016</v>
      </c>
      <c r="C914" t="s">
        <v>389</v>
      </c>
      <c r="D914" t="s">
        <v>4028</v>
      </c>
      <c r="E914" t="s">
        <v>460</v>
      </c>
      <c r="F914">
        <v>0</v>
      </c>
      <c r="G914">
        <v>0</v>
      </c>
      <c r="I914">
        <v>0</v>
      </c>
      <c r="J914">
        <v>0</v>
      </c>
      <c r="K914">
        <v>0</v>
      </c>
      <c r="L914">
        <v>0</v>
      </c>
      <c r="M914">
        <v>0</v>
      </c>
      <c r="O914">
        <v>45</v>
      </c>
    </row>
    <row r="915" spans="1:15" x14ac:dyDescent="0.25">
      <c r="A915" t="s">
        <v>72</v>
      </c>
      <c r="B915">
        <v>2016</v>
      </c>
      <c r="C915" t="s">
        <v>389</v>
      </c>
      <c r="D915" t="s">
        <v>4029</v>
      </c>
      <c r="E915" t="s">
        <v>460</v>
      </c>
      <c r="F915">
        <v>360</v>
      </c>
      <c r="G915">
        <v>19.5</v>
      </c>
      <c r="H915">
        <v>10.44444465637207</v>
      </c>
      <c r="I915">
        <v>4.4400000000000002E-2</v>
      </c>
      <c r="J915">
        <v>2.8E-3</v>
      </c>
      <c r="K915">
        <v>0.05</v>
      </c>
      <c r="L915">
        <v>0</v>
      </c>
      <c r="M915">
        <v>0</v>
      </c>
      <c r="N915">
        <v>3.1861999034881592</v>
      </c>
      <c r="O915">
        <v>40</v>
      </c>
    </row>
    <row r="916" spans="1:15" x14ac:dyDescent="0.25">
      <c r="A916" t="s">
        <v>72</v>
      </c>
      <c r="B916">
        <v>2016</v>
      </c>
      <c r="C916" t="s">
        <v>389</v>
      </c>
      <c r="D916" t="s">
        <v>4030</v>
      </c>
      <c r="E916" t="s">
        <v>460</v>
      </c>
      <c r="F916">
        <v>172</v>
      </c>
      <c r="G916">
        <v>0</v>
      </c>
      <c r="H916">
        <v>9.2965116500854492</v>
      </c>
      <c r="I916">
        <v>0</v>
      </c>
      <c r="J916">
        <v>3.3222591362125999E-3</v>
      </c>
      <c r="K916">
        <v>0.05</v>
      </c>
      <c r="L916">
        <v>0</v>
      </c>
      <c r="M916">
        <v>0</v>
      </c>
      <c r="N916">
        <v>3.2823920249938965</v>
      </c>
      <c r="O916">
        <v>40</v>
      </c>
    </row>
    <row r="917" spans="1:15" x14ac:dyDescent="0.25">
      <c r="A917" t="s">
        <v>72</v>
      </c>
      <c r="B917">
        <v>2016</v>
      </c>
      <c r="C917" t="s">
        <v>389</v>
      </c>
      <c r="D917" t="s">
        <v>4031</v>
      </c>
      <c r="E917" t="s">
        <v>460</v>
      </c>
      <c r="F917">
        <v>32</v>
      </c>
      <c r="G917">
        <v>0</v>
      </c>
      <c r="H917">
        <v>6</v>
      </c>
      <c r="I917">
        <v>0</v>
      </c>
      <c r="J917">
        <v>0</v>
      </c>
      <c r="K917">
        <v>0</v>
      </c>
      <c r="L917">
        <v>0</v>
      </c>
      <c r="M917">
        <v>0</v>
      </c>
      <c r="O917">
        <v>35</v>
      </c>
    </row>
    <row r="918" spans="1:15" x14ac:dyDescent="0.25">
      <c r="A918" t="s">
        <v>72</v>
      </c>
      <c r="B918">
        <v>2016</v>
      </c>
      <c r="C918" t="s">
        <v>389</v>
      </c>
      <c r="D918" t="s">
        <v>4032</v>
      </c>
      <c r="E918" t="s">
        <v>460</v>
      </c>
      <c r="F918">
        <v>1279</v>
      </c>
      <c r="G918">
        <v>398.60000610351562</v>
      </c>
      <c r="H918">
        <v>22.240812301635742</v>
      </c>
      <c r="I918">
        <v>9.8100000000000007E-2</v>
      </c>
      <c r="J918">
        <v>6.1699999999999998E-2</v>
      </c>
      <c r="K918">
        <v>0.15</v>
      </c>
      <c r="L918">
        <v>0</v>
      </c>
      <c r="M918">
        <v>0</v>
      </c>
      <c r="N918">
        <v>2.9296998977661133</v>
      </c>
      <c r="O918">
        <v>35</v>
      </c>
    </row>
    <row r="919" spans="1:15" x14ac:dyDescent="0.25">
      <c r="A919" t="s">
        <v>72</v>
      </c>
      <c r="B919">
        <v>2016</v>
      </c>
      <c r="C919" t="s">
        <v>4013</v>
      </c>
      <c r="D919" t="s">
        <v>4033</v>
      </c>
      <c r="E919" t="s">
        <v>460</v>
      </c>
      <c r="F919">
        <v>824</v>
      </c>
      <c r="G919">
        <v>12.800000190734863</v>
      </c>
      <c r="H919">
        <v>13.92475700378418</v>
      </c>
      <c r="I919">
        <v>3.6674816600000002E-3</v>
      </c>
      <c r="J919">
        <v>4.8899755499999999E-3</v>
      </c>
      <c r="K919">
        <v>0.1</v>
      </c>
      <c r="L919">
        <v>0</v>
      </c>
      <c r="M919">
        <v>0</v>
      </c>
      <c r="N919">
        <v>3.1271393299102783</v>
      </c>
      <c r="O919">
        <v>45</v>
      </c>
    </row>
    <row r="920" spans="1:15" x14ac:dyDescent="0.25">
      <c r="A920" t="s">
        <v>72</v>
      </c>
      <c r="B920">
        <v>2016</v>
      </c>
      <c r="C920" t="s">
        <v>4013</v>
      </c>
      <c r="D920" t="s">
        <v>4034</v>
      </c>
      <c r="E920" t="s">
        <v>460</v>
      </c>
      <c r="F920">
        <v>5152</v>
      </c>
      <c r="G920">
        <v>622.5999755859375</v>
      </c>
      <c r="H920">
        <v>21.743400573730469</v>
      </c>
      <c r="I920">
        <v>8.3156880000000002E-2</v>
      </c>
      <c r="J920">
        <v>2.6756499999999999E-2</v>
      </c>
      <c r="K920">
        <v>0.1</v>
      </c>
      <c r="L920">
        <v>0</v>
      </c>
      <c r="M920">
        <v>0</v>
      </c>
      <c r="N920">
        <v>2.9570741653442383</v>
      </c>
      <c r="O920">
        <v>45</v>
      </c>
    </row>
    <row r="921" spans="1:15" x14ac:dyDescent="0.25">
      <c r="A921" t="s">
        <v>72</v>
      </c>
      <c r="B921">
        <v>2016</v>
      </c>
      <c r="C921" t="s">
        <v>4013</v>
      </c>
      <c r="D921" t="s">
        <v>4035</v>
      </c>
      <c r="E921" t="s">
        <v>460</v>
      </c>
      <c r="F921">
        <v>11</v>
      </c>
      <c r="G921">
        <v>0</v>
      </c>
      <c r="H921">
        <v>7.1818180084228516</v>
      </c>
      <c r="I921">
        <v>0</v>
      </c>
      <c r="J921">
        <v>0</v>
      </c>
      <c r="K921">
        <v>0</v>
      </c>
      <c r="L921">
        <v>0</v>
      </c>
      <c r="M921">
        <v>0</v>
      </c>
      <c r="N921">
        <v>3.4166998863220215</v>
      </c>
      <c r="O921">
        <v>45</v>
      </c>
    </row>
    <row r="922" spans="1:15" x14ac:dyDescent="0.25">
      <c r="A922" t="s">
        <v>72</v>
      </c>
      <c r="B922">
        <v>2016</v>
      </c>
      <c r="C922" t="s">
        <v>4014</v>
      </c>
      <c r="D922" t="s">
        <v>4036</v>
      </c>
      <c r="E922" t="s">
        <v>148</v>
      </c>
      <c r="F922">
        <v>649</v>
      </c>
      <c r="G922">
        <v>0</v>
      </c>
      <c r="H922">
        <v>23.429891586303711</v>
      </c>
      <c r="I922">
        <v>7.7999999999999996E-3</v>
      </c>
      <c r="J922">
        <v>4.7899999999999998E-2</v>
      </c>
      <c r="K922">
        <v>0</v>
      </c>
      <c r="L922">
        <v>0</v>
      </c>
      <c r="M922">
        <v>0</v>
      </c>
      <c r="N922">
        <v>2.9723000526428223</v>
      </c>
      <c r="O922">
        <v>70</v>
      </c>
    </row>
    <row r="923" spans="1:15" x14ac:dyDescent="0.25">
      <c r="A923" t="s">
        <v>72</v>
      </c>
      <c r="B923">
        <v>2016</v>
      </c>
      <c r="C923" t="s">
        <v>4015</v>
      </c>
      <c r="D923" t="s">
        <v>4037</v>
      </c>
      <c r="E923" t="s">
        <v>148</v>
      </c>
      <c r="F923">
        <v>221</v>
      </c>
      <c r="G923">
        <v>10</v>
      </c>
      <c r="H923">
        <v>34.932125091552734</v>
      </c>
      <c r="I923">
        <v>1.4160000000000001E-2</v>
      </c>
      <c r="J923">
        <v>2.598E-2</v>
      </c>
      <c r="K923">
        <v>0</v>
      </c>
      <c r="L923">
        <v>0</v>
      </c>
      <c r="M923">
        <v>0</v>
      </c>
      <c r="N923">
        <v>2.9676799774169922</v>
      </c>
      <c r="O923">
        <v>60</v>
      </c>
    </row>
    <row r="924" spans="1:15" x14ac:dyDescent="0.25">
      <c r="A924" t="s">
        <v>72</v>
      </c>
      <c r="B924">
        <v>2016</v>
      </c>
      <c r="C924" t="s">
        <v>4016</v>
      </c>
      <c r="D924" t="s">
        <v>4038</v>
      </c>
      <c r="E924" t="s">
        <v>148</v>
      </c>
      <c r="F924">
        <v>0</v>
      </c>
      <c r="G924">
        <v>0</v>
      </c>
      <c r="I924">
        <v>0</v>
      </c>
      <c r="J924">
        <v>0</v>
      </c>
      <c r="K924">
        <v>0</v>
      </c>
      <c r="L924">
        <v>0</v>
      </c>
      <c r="M924">
        <v>0</v>
      </c>
      <c r="O924">
        <v>70</v>
      </c>
    </row>
    <row r="925" spans="1:15" x14ac:dyDescent="0.25">
      <c r="A925" t="s">
        <v>72</v>
      </c>
      <c r="B925">
        <v>2016</v>
      </c>
      <c r="C925" t="s">
        <v>4016</v>
      </c>
      <c r="D925" t="s">
        <v>4039</v>
      </c>
      <c r="E925" t="s">
        <v>148</v>
      </c>
      <c r="F925">
        <v>0</v>
      </c>
      <c r="G925">
        <v>0</v>
      </c>
      <c r="I925">
        <v>0</v>
      </c>
      <c r="J925">
        <v>0</v>
      </c>
      <c r="K925">
        <v>0</v>
      </c>
      <c r="L925">
        <v>0</v>
      </c>
      <c r="M925">
        <v>0</v>
      </c>
      <c r="O925">
        <v>70</v>
      </c>
    </row>
    <row r="926" spans="1:15" x14ac:dyDescent="0.25">
      <c r="A926" t="s">
        <v>72</v>
      </c>
      <c r="B926">
        <v>2016</v>
      </c>
      <c r="C926" t="s">
        <v>4016</v>
      </c>
      <c r="D926" t="s">
        <v>4040</v>
      </c>
      <c r="E926" t="s">
        <v>148</v>
      </c>
      <c r="F926">
        <v>0</v>
      </c>
      <c r="G926">
        <v>0</v>
      </c>
      <c r="I926">
        <v>0</v>
      </c>
      <c r="J926">
        <v>0</v>
      </c>
      <c r="K926">
        <v>0</v>
      </c>
      <c r="L926">
        <v>0</v>
      </c>
      <c r="M926">
        <v>0</v>
      </c>
      <c r="O926">
        <v>70</v>
      </c>
    </row>
    <row r="927" spans="1:15" x14ac:dyDescent="0.25">
      <c r="A927" t="s">
        <v>72</v>
      </c>
      <c r="B927">
        <v>2016</v>
      </c>
      <c r="C927" t="s">
        <v>4016</v>
      </c>
      <c r="D927" t="s">
        <v>4041</v>
      </c>
      <c r="E927" t="s">
        <v>148</v>
      </c>
      <c r="F927">
        <v>0</v>
      </c>
      <c r="G927">
        <v>0</v>
      </c>
      <c r="I927">
        <v>0</v>
      </c>
      <c r="J927">
        <v>0</v>
      </c>
      <c r="K927">
        <v>0</v>
      </c>
      <c r="L927">
        <v>0</v>
      </c>
      <c r="M927">
        <v>0</v>
      </c>
      <c r="O927">
        <v>45</v>
      </c>
    </row>
    <row r="928" spans="1:15" x14ac:dyDescent="0.25">
      <c r="A928" t="s">
        <v>72</v>
      </c>
      <c r="B928">
        <v>2016</v>
      </c>
      <c r="C928" t="s">
        <v>4016</v>
      </c>
      <c r="D928" t="s">
        <v>4042</v>
      </c>
      <c r="E928" t="s">
        <v>148</v>
      </c>
      <c r="F928">
        <v>0</v>
      </c>
      <c r="G928">
        <v>0</v>
      </c>
      <c r="I928">
        <v>0</v>
      </c>
      <c r="J928">
        <v>0</v>
      </c>
      <c r="K928">
        <v>0</v>
      </c>
      <c r="L928">
        <v>0</v>
      </c>
      <c r="M928">
        <v>0</v>
      </c>
      <c r="O928">
        <v>70</v>
      </c>
    </row>
    <row r="929" spans="1:15" x14ac:dyDescent="0.25">
      <c r="A929" t="s">
        <v>72</v>
      </c>
      <c r="B929">
        <v>2016</v>
      </c>
      <c r="C929" t="s">
        <v>4016</v>
      </c>
      <c r="D929" t="s">
        <v>4043</v>
      </c>
      <c r="E929" t="s">
        <v>148</v>
      </c>
      <c r="F929">
        <v>0</v>
      </c>
      <c r="G929">
        <v>0</v>
      </c>
      <c r="I929">
        <v>0</v>
      </c>
      <c r="J929">
        <v>0</v>
      </c>
      <c r="K929">
        <v>0</v>
      </c>
      <c r="L929">
        <v>0</v>
      </c>
      <c r="M929">
        <v>0</v>
      </c>
      <c r="O929">
        <v>70</v>
      </c>
    </row>
    <row r="930" spans="1:15" x14ac:dyDescent="0.25">
      <c r="A930" t="s">
        <v>72</v>
      </c>
      <c r="B930">
        <v>2016</v>
      </c>
      <c r="C930" t="s">
        <v>4016</v>
      </c>
      <c r="D930" t="s">
        <v>4044</v>
      </c>
      <c r="E930" t="s">
        <v>148</v>
      </c>
      <c r="F930">
        <v>0</v>
      </c>
      <c r="G930">
        <v>0</v>
      </c>
      <c r="I930">
        <v>0</v>
      </c>
      <c r="J930">
        <v>0</v>
      </c>
      <c r="K930">
        <v>0</v>
      </c>
      <c r="L930">
        <v>0</v>
      </c>
      <c r="M930">
        <v>0</v>
      </c>
      <c r="O930">
        <v>70</v>
      </c>
    </row>
    <row r="931" spans="1:15" x14ac:dyDescent="0.25">
      <c r="A931" t="s">
        <v>72</v>
      </c>
      <c r="B931">
        <v>2016</v>
      </c>
      <c r="C931" t="s">
        <v>4016</v>
      </c>
      <c r="D931" t="s">
        <v>4045</v>
      </c>
      <c r="E931" t="s">
        <v>148</v>
      </c>
      <c r="F931">
        <v>20</v>
      </c>
      <c r="G931">
        <v>0</v>
      </c>
      <c r="H931">
        <v>3.0999999046325684</v>
      </c>
      <c r="I931">
        <v>0</v>
      </c>
      <c r="J931">
        <v>0</v>
      </c>
      <c r="K931">
        <v>0</v>
      </c>
      <c r="L931">
        <v>0</v>
      </c>
      <c r="M931">
        <v>0</v>
      </c>
      <c r="N931">
        <v>3.9726500511169434</v>
      </c>
      <c r="O931">
        <v>45</v>
      </c>
    </row>
    <row r="932" spans="1:15" x14ac:dyDescent="0.25">
      <c r="A932" t="s">
        <v>72</v>
      </c>
      <c r="B932">
        <v>2016</v>
      </c>
      <c r="C932" t="s">
        <v>4016</v>
      </c>
      <c r="D932" t="s">
        <v>4046</v>
      </c>
      <c r="E932" t="s">
        <v>148</v>
      </c>
      <c r="F932">
        <v>0</v>
      </c>
      <c r="G932">
        <v>0</v>
      </c>
      <c r="I932">
        <v>0</v>
      </c>
      <c r="J932">
        <v>0</v>
      </c>
      <c r="K932">
        <v>0</v>
      </c>
      <c r="L932">
        <v>0</v>
      </c>
      <c r="M932">
        <v>0</v>
      </c>
      <c r="O932">
        <v>70</v>
      </c>
    </row>
    <row r="933" spans="1:15" x14ac:dyDescent="0.25">
      <c r="A933" t="s">
        <v>72</v>
      </c>
      <c r="B933">
        <v>2016</v>
      </c>
      <c r="C933" t="s">
        <v>4017</v>
      </c>
      <c r="D933" t="s">
        <v>4047</v>
      </c>
      <c r="E933" t="s">
        <v>148</v>
      </c>
      <c r="F933">
        <v>56</v>
      </c>
      <c r="G933">
        <v>0</v>
      </c>
      <c r="H933">
        <v>31</v>
      </c>
      <c r="I933">
        <v>0</v>
      </c>
      <c r="J933">
        <v>0</v>
      </c>
      <c r="K933">
        <v>0</v>
      </c>
      <c r="L933">
        <v>0</v>
      </c>
      <c r="M933">
        <v>0</v>
      </c>
      <c r="N933">
        <v>3</v>
      </c>
      <c r="O933">
        <v>60</v>
      </c>
    </row>
    <row r="934" spans="1:15" x14ac:dyDescent="0.25">
      <c r="A934" t="s">
        <v>72</v>
      </c>
      <c r="B934">
        <v>2016</v>
      </c>
      <c r="C934" t="s">
        <v>4017</v>
      </c>
      <c r="D934" t="s">
        <v>4048</v>
      </c>
      <c r="E934" t="s">
        <v>148</v>
      </c>
      <c r="F934">
        <v>270</v>
      </c>
      <c r="G934">
        <v>3.5</v>
      </c>
      <c r="H934">
        <v>31.244443893432617</v>
      </c>
      <c r="I934">
        <v>0</v>
      </c>
      <c r="J934">
        <v>0</v>
      </c>
      <c r="K934">
        <v>0</v>
      </c>
      <c r="L934">
        <v>0</v>
      </c>
      <c r="M934">
        <v>0</v>
      </c>
      <c r="N934">
        <v>3.1096022129058838</v>
      </c>
      <c r="O934">
        <v>60</v>
      </c>
    </row>
    <row r="935" spans="1:15" x14ac:dyDescent="0.25">
      <c r="A935" t="s">
        <v>72</v>
      </c>
      <c r="B935">
        <v>2016</v>
      </c>
      <c r="C935" t="s">
        <v>4018</v>
      </c>
      <c r="D935" t="s">
        <v>4049</v>
      </c>
      <c r="E935" t="s">
        <v>460</v>
      </c>
      <c r="F935">
        <v>19</v>
      </c>
      <c r="G935">
        <v>0</v>
      </c>
      <c r="H935">
        <v>3.6315789222717285</v>
      </c>
      <c r="I935">
        <v>0</v>
      </c>
      <c r="J935">
        <v>0</v>
      </c>
      <c r="K935">
        <v>5.5555555555555601E-2</v>
      </c>
      <c r="L935">
        <v>0</v>
      </c>
      <c r="M935">
        <v>0</v>
      </c>
      <c r="N935">
        <v>3.9444444179534912</v>
      </c>
      <c r="O935">
        <v>45</v>
      </c>
    </row>
    <row r="936" spans="1:15" x14ac:dyDescent="0.25">
      <c r="A936" t="s">
        <v>72</v>
      </c>
      <c r="B936">
        <v>2016</v>
      </c>
      <c r="C936" t="s">
        <v>4018</v>
      </c>
      <c r="D936" t="s">
        <v>4050</v>
      </c>
      <c r="E936" t="s">
        <v>460</v>
      </c>
      <c r="F936">
        <v>55</v>
      </c>
      <c r="G936">
        <v>3.4000000953674316</v>
      </c>
      <c r="H936">
        <v>13.581818580627441</v>
      </c>
      <c r="I936">
        <v>0</v>
      </c>
      <c r="J936">
        <v>8.1632653061224497E-2</v>
      </c>
      <c r="K936">
        <v>8.1632653061224497E-2</v>
      </c>
      <c r="L936">
        <v>0</v>
      </c>
      <c r="M936">
        <v>0</v>
      </c>
      <c r="N936">
        <v>3.5510203838348389</v>
      </c>
      <c r="O936">
        <v>40</v>
      </c>
    </row>
    <row r="937" spans="1:15" x14ac:dyDescent="0.25">
      <c r="A937" t="s">
        <v>72</v>
      </c>
      <c r="B937">
        <v>2016</v>
      </c>
      <c r="C937" t="s">
        <v>4018</v>
      </c>
      <c r="D937" t="s">
        <v>4051</v>
      </c>
      <c r="E937" t="s">
        <v>460</v>
      </c>
      <c r="F937">
        <v>85</v>
      </c>
      <c r="G937">
        <v>29.799999237060547</v>
      </c>
      <c r="H937">
        <v>26.505882263183594</v>
      </c>
      <c r="I937">
        <v>0.1333</v>
      </c>
      <c r="J937">
        <v>0</v>
      </c>
      <c r="K937">
        <v>0.1333</v>
      </c>
      <c r="L937">
        <v>0</v>
      </c>
      <c r="M937">
        <v>0</v>
      </c>
      <c r="N937">
        <v>2.9166998863220215</v>
      </c>
      <c r="O937">
        <v>35</v>
      </c>
    </row>
    <row r="938" spans="1:15" x14ac:dyDescent="0.25">
      <c r="A938" t="s">
        <v>72</v>
      </c>
      <c r="B938">
        <v>2016</v>
      </c>
      <c r="C938" t="s">
        <v>4018</v>
      </c>
      <c r="D938" t="s">
        <v>4052</v>
      </c>
      <c r="E938" t="s">
        <v>460</v>
      </c>
      <c r="F938">
        <v>0</v>
      </c>
      <c r="G938">
        <v>0</v>
      </c>
      <c r="I938">
        <v>0</v>
      </c>
      <c r="J938">
        <v>3.6999999999999998E-2</v>
      </c>
      <c r="K938">
        <v>0.45</v>
      </c>
      <c r="L938">
        <v>0</v>
      </c>
      <c r="M938">
        <v>0</v>
      </c>
      <c r="N938">
        <v>3.2223000526428223</v>
      </c>
      <c r="O938">
        <v>35</v>
      </c>
    </row>
    <row r="939" spans="1:15" x14ac:dyDescent="0.25">
      <c r="A939" t="s">
        <v>72</v>
      </c>
      <c r="B939">
        <v>2016</v>
      </c>
      <c r="C939" t="s">
        <v>4018</v>
      </c>
      <c r="D939" t="s">
        <v>4053</v>
      </c>
      <c r="E939" t="s">
        <v>460</v>
      </c>
      <c r="F939">
        <v>0</v>
      </c>
      <c r="G939">
        <v>0</v>
      </c>
      <c r="I939">
        <v>0</v>
      </c>
      <c r="J939">
        <v>0</v>
      </c>
      <c r="K939">
        <v>0</v>
      </c>
      <c r="L939">
        <v>0</v>
      </c>
      <c r="M939">
        <v>0</v>
      </c>
      <c r="O939">
        <v>40</v>
      </c>
    </row>
    <row r="940" spans="1:15" x14ac:dyDescent="0.25">
      <c r="A940" t="s">
        <v>72</v>
      </c>
      <c r="B940">
        <v>2016</v>
      </c>
      <c r="C940" t="s">
        <v>4018</v>
      </c>
      <c r="D940" t="s">
        <v>4054</v>
      </c>
      <c r="E940" t="s">
        <v>460</v>
      </c>
      <c r="F940">
        <v>0</v>
      </c>
      <c r="G940">
        <v>0</v>
      </c>
      <c r="I940">
        <v>0</v>
      </c>
      <c r="J940">
        <v>0</v>
      </c>
      <c r="K940">
        <v>0</v>
      </c>
      <c r="L940">
        <v>0</v>
      </c>
      <c r="M940">
        <v>0</v>
      </c>
      <c r="O940">
        <v>35</v>
      </c>
    </row>
    <row r="941" spans="1:15" x14ac:dyDescent="0.25">
      <c r="A941" t="s">
        <v>72</v>
      </c>
      <c r="B941">
        <v>2016</v>
      </c>
      <c r="C941" t="s">
        <v>4018</v>
      </c>
      <c r="D941" t="s">
        <v>4055</v>
      </c>
      <c r="E941" t="s">
        <v>460</v>
      </c>
      <c r="F941">
        <v>163</v>
      </c>
      <c r="G941">
        <v>40.400001525878906</v>
      </c>
      <c r="H941">
        <v>17.5950927734375</v>
      </c>
      <c r="I941">
        <v>4.6153846153847003E-2</v>
      </c>
      <c r="J941">
        <v>0.21538461538461501</v>
      </c>
      <c r="K941">
        <v>0.05</v>
      </c>
      <c r="L941">
        <v>0</v>
      </c>
      <c r="M941">
        <v>0</v>
      </c>
      <c r="N941">
        <v>3.038461446762085</v>
      </c>
      <c r="O941">
        <v>35</v>
      </c>
    </row>
    <row r="942" spans="1:15" x14ac:dyDescent="0.25">
      <c r="A942" t="s">
        <v>72</v>
      </c>
      <c r="B942">
        <v>2016</v>
      </c>
      <c r="C942" t="s">
        <v>4018</v>
      </c>
      <c r="D942" t="s">
        <v>4056</v>
      </c>
      <c r="E942" t="s">
        <v>460</v>
      </c>
      <c r="F942">
        <v>0</v>
      </c>
      <c r="G942">
        <v>0</v>
      </c>
      <c r="I942">
        <v>0</v>
      </c>
      <c r="J942">
        <v>0</v>
      </c>
      <c r="K942">
        <v>0</v>
      </c>
      <c r="L942">
        <v>0</v>
      </c>
      <c r="M942">
        <v>0</v>
      </c>
      <c r="O942">
        <v>35</v>
      </c>
    </row>
    <row r="943" spans="1:15" x14ac:dyDescent="0.25">
      <c r="A943" t="s">
        <v>72</v>
      </c>
      <c r="B943">
        <v>2016</v>
      </c>
      <c r="C943" t="s">
        <v>4018</v>
      </c>
      <c r="D943" t="s">
        <v>4057</v>
      </c>
      <c r="E943" t="s">
        <v>460</v>
      </c>
      <c r="F943">
        <v>7</v>
      </c>
      <c r="G943">
        <v>2</v>
      </c>
      <c r="H943">
        <v>26</v>
      </c>
      <c r="I943">
        <v>0</v>
      </c>
      <c r="J943">
        <v>0.1</v>
      </c>
      <c r="K943">
        <v>0.1</v>
      </c>
      <c r="L943">
        <v>0</v>
      </c>
      <c r="M943">
        <v>0</v>
      </c>
      <c r="N943">
        <v>3.2000000476837158</v>
      </c>
      <c r="O943">
        <v>40</v>
      </c>
    </row>
    <row r="944" spans="1:15" x14ac:dyDescent="0.25">
      <c r="A944" t="s">
        <v>72</v>
      </c>
      <c r="B944">
        <v>2016</v>
      </c>
      <c r="C944" t="s">
        <v>4019</v>
      </c>
      <c r="D944" t="s">
        <v>4058</v>
      </c>
      <c r="E944" t="s">
        <v>460</v>
      </c>
      <c r="F944">
        <v>25</v>
      </c>
      <c r="G944">
        <v>10.100000381469727</v>
      </c>
      <c r="H944">
        <v>30.920000076293945</v>
      </c>
      <c r="I944">
        <v>0.1053</v>
      </c>
      <c r="J944">
        <v>5.2600000000000001E-2</v>
      </c>
      <c r="K944">
        <v>0.15789473684210531</v>
      </c>
      <c r="L944">
        <v>0</v>
      </c>
      <c r="M944">
        <v>0</v>
      </c>
      <c r="N944">
        <v>3</v>
      </c>
      <c r="O944">
        <v>40</v>
      </c>
    </row>
    <row r="945" spans="1:15" x14ac:dyDescent="0.25">
      <c r="A945" t="s">
        <v>73</v>
      </c>
      <c r="B945">
        <v>2016</v>
      </c>
      <c r="C945" t="s">
        <v>4010</v>
      </c>
      <c r="D945" t="s">
        <v>4021</v>
      </c>
      <c r="E945" t="s">
        <v>148</v>
      </c>
      <c r="F945">
        <v>0</v>
      </c>
      <c r="G945">
        <v>0</v>
      </c>
      <c r="I945">
        <v>0</v>
      </c>
      <c r="J945">
        <v>0</v>
      </c>
      <c r="K945">
        <v>0</v>
      </c>
      <c r="L945">
        <v>0</v>
      </c>
      <c r="M945">
        <v>0</v>
      </c>
      <c r="O945">
        <v>70</v>
      </c>
    </row>
    <row r="946" spans="1:15" x14ac:dyDescent="0.25">
      <c r="A946" t="s">
        <v>73</v>
      </c>
      <c r="B946">
        <v>2016</v>
      </c>
      <c r="C946" t="s">
        <v>4010</v>
      </c>
      <c r="D946" t="s">
        <v>4022</v>
      </c>
      <c r="E946" t="s">
        <v>148</v>
      </c>
      <c r="F946">
        <v>296.775390625</v>
      </c>
      <c r="G946">
        <v>5.277122974395752</v>
      </c>
      <c r="H946">
        <v>27.10700798034668</v>
      </c>
      <c r="I946">
        <v>1.7999999999999999E-2</v>
      </c>
      <c r="J946">
        <v>2E-3</v>
      </c>
      <c r="K946">
        <v>0.02</v>
      </c>
      <c r="L946">
        <v>0</v>
      </c>
      <c r="M946">
        <v>2.3199879999999999</v>
      </c>
      <c r="N946">
        <v>3.8519999980926514</v>
      </c>
      <c r="O946">
        <v>70</v>
      </c>
    </row>
    <row r="947" spans="1:15" x14ac:dyDescent="0.25">
      <c r="A947" t="s">
        <v>73</v>
      </c>
      <c r="B947">
        <v>2016</v>
      </c>
      <c r="C947" t="s">
        <v>4010</v>
      </c>
      <c r="D947" t="s">
        <v>4023</v>
      </c>
      <c r="E947" t="s">
        <v>148</v>
      </c>
      <c r="F947">
        <v>457.2249755859375</v>
      </c>
      <c r="G947">
        <v>16.511930465698242</v>
      </c>
      <c r="H947">
        <v>18.900337219238281</v>
      </c>
      <c r="I947">
        <v>1.6400000000000001E-2</v>
      </c>
      <c r="J947">
        <v>2.9700000000000001E-2</v>
      </c>
      <c r="K947">
        <v>0.02</v>
      </c>
      <c r="L947">
        <v>0</v>
      </c>
      <c r="M947">
        <v>17.787756000000002</v>
      </c>
      <c r="N947">
        <v>3.5804998874664307</v>
      </c>
      <c r="O947">
        <v>45</v>
      </c>
    </row>
    <row r="948" spans="1:15" x14ac:dyDescent="0.25">
      <c r="A948" t="s">
        <v>73</v>
      </c>
      <c r="B948">
        <v>2016</v>
      </c>
      <c r="C948" t="s">
        <v>4011</v>
      </c>
      <c r="D948" t="s">
        <v>4024</v>
      </c>
      <c r="E948" t="s">
        <v>148</v>
      </c>
      <c r="F948">
        <v>3.2273969650268555</v>
      </c>
      <c r="G948">
        <v>4.9700000090524554E-5</v>
      </c>
      <c r="H948">
        <v>25.506095886230469</v>
      </c>
      <c r="I948">
        <v>0</v>
      </c>
      <c r="J948">
        <v>0</v>
      </c>
      <c r="K948">
        <v>0</v>
      </c>
      <c r="L948">
        <v>0</v>
      </c>
      <c r="M948">
        <v>2.0000000000000001E-4</v>
      </c>
      <c r="N948">
        <v>4</v>
      </c>
      <c r="O948">
        <v>60</v>
      </c>
    </row>
    <row r="949" spans="1:15" x14ac:dyDescent="0.25">
      <c r="A949" t="s">
        <v>73</v>
      </c>
      <c r="B949">
        <v>2016</v>
      </c>
      <c r="C949" t="s">
        <v>4011</v>
      </c>
      <c r="D949" t="s">
        <v>4025</v>
      </c>
      <c r="E949" t="s">
        <v>148</v>
      </c>
      <c r="F949">
        <v>3762.755615234375</v>
      </c>
      <c r="G949">
        <v>299.99118041992187</v>
      </c>
      <c r="H949">
        <v>35.775035858154297</v>
      </c>
      <c r="I949">
        <v>0</v>
      </c>
      <c r="J949">
        <v>2E-3</v>
      </c>
      <c r="K949">
        <v>2E-3</v>
      </c>
      <c r="L949">
        <v>0</v>
      </c>
      <c r="M949">
        <v>17.55620500000002</v>
      </c>
      <c r="N949">
        <v>3.7279999256134033</v>
      </c>
      <c r="O949">
        <v>60</v>
      </c>
    </row>
    <row r="950" spans="1:15" x14ac:dyDescent="0.25">
      <c r="A950" t="s">
        <v>73</v>
      </c>
      <c r="B950">
        <v>2016</v>
      </c>
      <c r="C950" t="s">
        <v>4011</v>
      </c>
      <c r="D950" t="s">
        <v>4026</v>
      </c>
      <c r="E950" t="s">
        <v>148</v>
      </c>
      <c r="F950">
        <v>126.22312164306641</v>
      </c>
      <c r="G950">
        <v>0.94466608762741089</v>
      </c>
      <c r="H950">
        <v>43.657222747802734</v>
      </c>
      <c r="I950">
        <v>0</v>
      </c>
      <c r="J950">
        <v>0.01</v>
      </c>
      <c r="K950">
        <v>0.05</v>
      </c>
      <c r="L950">
        <v>0</v>
      </c>
      <c r="M950">
        <v>0.220196</v>
      </c>
      <c r="N950">
        <v>3.5399999618530273</v>
      </c>
      <c r="O950">
        <v>60</v>
      </c>
    </row>
    <row r="951" spans="1:15" x14ac:dyDescent="0.25">
      <c r="A951" t="s">
        <v>73</v>
      </c>
      <c r="B951">
        <v>2016</v>
      </c>
      <c r="C951" t="s">
        <v>4064</v>
      </c>
      <c r="D951" t="s">
        <v>4065</v>
      </c>
      <c r="E951" t="s">
        <v>460</v>
      </c>
      <c r="F951">
        <v>34162</v>
      </c>
      <c r="G951">
        <v>108.80000305175781</v>
      </c>
      <c r="H951">
        <v>25.432937622070312</v>
      </c>
      <c r="I951">
        <v>0</v>
      </c>
      <c r="J951">
        <v>3.0000000000000001E-3</v>
      </c>
      <c r="K951">
        <v>0</v>
      </c>
      <c r="L951">
        <v>0</v>
      </c>
      <c r="M951">
        <v>0</v>
      </c>
      <c r="N951">
        <v>3.6370000839233398</v>
      </c>
      <c r="O951">
        <v>60</v>
      </c>
    </row>
    <row r="952" spans="1:15" x14ac:dyDescent="0.25">
      <c r="A952" t="s">
        <v>73</v>
      </c>
      <c r="B952">
        <v>2016</v>
      </c>
      <c r="C952" t="s">
        <v>4064</v>
      </c>
      <c r="D952" t="s">
        <v>4066</v>
      </c>
      <c r="E952" t="s">
        <v>460</v>
      </c>
      <c r="F952">
        <v>6</v>
      </c>
      <c r="G952">
        <v>0</v>
      </c>
      <c r="H952">
        <v>6</v>
      </c>
      <c r="I952">
        <v>0</v>
      </c>
      <c r="J952">
        <v>0</v>
      </c>
      <c r="K952">
        <v>0</v>
      </c>
      <c r="L952">
        <v>0</v>
      </c>
      <c r="M952">
        <v>0</v>
      </c>
      <c r="N952">
        <v>4</v>
      </c>
      <c r="O952">
        <v>60</v>
      </c>
    </row>
    <row r="953" spans="1:15" x14ac:dyDescent="0.25">
      <c r="A953" t="s">
        <v>73</v>
      </c>
      <c r="B953">
        <v>2016</v>
      </c>
      <c r="C953" t="s">
        <v>4064</v>
      </c>
      <c r="D953" t="s">
        <v>4005</v>
      </c>
      <c r="E953" t="s">
        <v>460</v>
      </c>
      <c r="F953">
        <v>24984</v>
      </c>
      <c r="G953">
        <v>8322.2001953125</v>
      </c>
      <c r="H953">
        <v>36.062278747558594</v>
      </c>
      <c r="I953">
        <v>0.02</v>
      </c>
      <c r="J953">
        <v>0.2</v>
      </c>
      <c r="K953">
        <v>6.6600000000000006E-2</v>
      </c>
      <c r="L953">
        <v>0</v>
      </c>
      <c r="M953">
        <v>0</v>
      </c>
      <c r="N953">
        <v>2.940000057220459</v>
      </c>
      <c r="O953">
        <v>45</v>
      </c>
    </row>
    <row r="954" spans="1:15" x14ac:dyDescent="0.25">
      <c r="A954" t="s">
        <v>73</v>
      </c>
      <c r="B954">
        <v>2016</v>
      </c>
      <c r="C954" t="s">
        <v>4012</v>
      </c>
      <c r="D954" t="s">
        <v>4027</v>
      </c>
      <c r="E954" t="s">
        <v>460</v>
      </c>
      <c r="F954">
        <v>107</v>
      </c>
      <c r="H954">
        <v>34.261680603027344</v>
      </c>
      <c r="I954">
        <v>0</v>
      </c>
      <c r="J954">
        <v>0.2</v>
      </c>
      <c r="K954">
        <v>0</v>
      </c>
      <c r="L954">
        <v>0</v>
      </c>
      <c r="M954">
        <v>0</v>
      </c>
      <c r="N954">
        <v>3.2999999523162842</v>
      </c>
    </row>
    <row r="955" spans="1:15" x14ac:dyDescent="0.25">
      <c r="A955" t="s">
        <v>73</v>
      </c>
      <c r="B955">
        <v>2016</v>
      </c>
      <c r="C955" t="s">
        <v>389</v>
      </c>
      <c r="D955" t="s">
        <v>4028</v>
      </c>
      <c r="E955" t="s">
        <v>460</v>
      </c>
      <c r="F955">
        <v>12</v>
      </c>
      <c r="G955">
        <v>1.6000000238418579</v>
      </c>
      <c r="H955">
        <v>36.833332061767578</v>
      </c>
      <c r="I955">
        <v>0</v>
      </c>
      <c r="J955">
        <v>0</v>
      </c>
      <c r="K955">
        <v>0</v>
      </c>
      <c r="L955">
        <v>0</v>
      </c>
      <c r="M955">
        <v>0</v>
      </c>
      <c r="O955">
        <v>45</v>
      </c>
    </row>
    <row r="956" spans="1:15" x14ac:dyDescent="0.25">
      <c r="A956" t="s">
        <v>73</v>
      </c>
      <c r="B956">
        <v>2016</v>
      </c>
      <c r="C956" t="s">
        <v>389</v>
      </c>
      <c r="D956" t="s">
        <v>4029</v>
      </c>
      <c r="E956" t="s">
        <v>460</v>
      </c>
      <c r="F956">
        <v>273</v>
      </c>
      <c r="G956">
        <v>2.7999999523162842</v>
      </c>
      <c r="H956">
        <v>7.230769157409668</v>
      </c>
      <c r="I956">
        <v>0.01</v>
      </c>
      <c r="J956">
        <v>0.1</v>
      </c>
      <c r="K956">
        <v>0</v>
      </c>
      <c r="L956">
        <v>0</v>
      </c>
      <c r="M956">
        <v>0</v>
      </c>
      <c r="N956">
        <v>3.4800000190734863</v>
      </c>
      <c r="O956">
        <v>40</v>
      </c>
    </row>
    <row r="957" spans="1:15" x14ac:dyDescent="0.25">
      <c r="A957" t="s">
        <v>73</v>
      </c>
      <c r="B957">
        <v>2016</v>
      </c>
      <c r="C957" t="s">
        <v>389</v>
      </c>
      <c r="D957" t="s">
        <v>4030</v>
      </c>
      <c r="E957" t="s">
        <v>460</v>
      </c>
      <c r="F957">
        <v>961</v>
      </c>
      <c r="G957">
        <v>21.600000381469727</v>
      </c>
      <c r="H957">
        <v>14.297606468200684</v>
      </c>
      <c r="I957">
        <v>0</v>
      </c>
      <c r="J957">
        <v>0.03</v>
      </c>
      <c r="K957">
        <v>0</v>
      </c>
      <c r="L957">
        <v>0</v>
      </c>
      <c r="M957">
        <v>0</v>
      </c>
      <c r="N957">
        <v>3.7699999809265137</v>
      </c>
      <c r="O957">
        <v>40</v>
      </c>
    </row>
    <row r="958" spans="1:15" x14ac:dyDescent="0.25">
      <c r="A958" t="s">
        <v>73</v>
      </c>
      <c r="B958">
        <v>2016</v>
      </c>
      <c r="C958" t="s">
        <v>389</v>
      </c>
      <c r="D958" t="s">
        <v>4031</v>
      </c>
      <c r="E958" t="s">
        <v>460</v>
      </c>
      <c r="F958">
        <v>355</v>
      </c>
      <c r="G958">
        <v>24.399999618530273</v>
      </c>
      <c r="H958">
        <v>16.890140533447266</v>
      </c>
      <c r="I958">
        <v>0</v>
      </c>
      <c r="J958">
        <v>0</v>
      </c>
      <c r="K958">
        <v>0</v>
      </c>
      <c r="L958">
        <v>0</v>
      </c>
      <c r="M958">
        <v>0</v>
      </c>
      <c r="O958">
        <v>35</v>
      </c>
    </row>
    <row r="959" spans="1:15" x14ac:dyDescent="0.25">
      <c r="A959" t="s">
        <v>73</v>
      </c>
      <c r="B959">
        <v>2016</v>
      </c>
      <c r="C959" t="s">
        <v>389</v>
      </c>
      <c r="D959" t="s">
        <v>4032</v>
      </c>
      <c r="E959" t="s">
        <v>460</v>
      </c>
      <c r="F959">
        <v>10657</v>
      </c>
      <c r="G959">
        <v>4011.60009765625</v>
      </c>
      <c r="H959">
        <v>29.255756378173828</v>
      </c>
      <c r="I959">
        <v>0.01</v>
      </c>
      <c r="J959">
        <v>0.03</v>
      </c>
      <c r="K959">
        <v>0.05</v>
      </c>
      <c r="L959">
        <v>0</v>
      </c>
      <c r="M959">
        <v>190</v>
      </c>
      <c r="N959">
        <v>3.559999942779541</v>
      </c>
      <c r="O959">
        <v>35</v>
      </c>
    </row>
    <row r="960" spans="1:15" x14ac:dyDescent="0.25">
      <c r="A960" t="s">
        <v>73</v>
      </c>
      <c r="B960">
        <v>2016</v>
      </c>
      <c r="C960" t="s">
        <v>4013</v>
      </c>
      <c r="D960" t="s">
        <v>4033</v>
      </c>
      <c r="E960" t="s">
        <v>460</v>
      </c>
      <c r="F960">
        <v>2911</v>
      </c>
      <c r="G960">
        <v>324</v>
      </c>
      <c r="H960">
        <v>24.509103775024414</v>
      </c>
      <c r="I960">
        <v>0.01</v>
      </c>
      <c r="J960">
        <v>0.02</v>
      </c>
      <c r="K960">
        <v>0</v>
      </c>
      <c r="L960">
        <v>0</v>
      </c>
      <c r="M960">
        <v>0</v>
      </c>
      <c r="N960">
        <v>3.690000057220459</v>
      </c>
      <c r="O960">
        <v>45</v>
      </c>
    </row>
    <row r="961" spans="1:15" x14ac:dyDescent="0.25">
      <c r="A961" t="s">
        <v>73</v>
      </c>
      <c r="B961">
        <v>2016</v>
      </c>
      <c r="C961" t="s">
        <v>4013</v>
      </c>
      <c r="D961" t="s">
        <v>4034</v>
      </c>
      <c r="E961" t="s">
        <v>460</v>
      </c>
      <c r="F961">
        <v>6674</v>
      </c>
      <c r="G961">
        <v>1363.4000244140625</v>
      </c>
      <c r="H961">
        <v>26.839076995849609</v>
      </c>
      <c r="I961">
        <v>1.8E-3</v>
      </c>
      <c r="J961">
        <v>5.4000000000000003E-3</v>
      </c>
      <c r="K961">
        <v>0</v>
      </c>
      <c r="L961">
        <v>0</v>
      </c>
      <c r="M961">
        <v>0</v>
      </c>
      <c r="N961">
        <v>3.5610001087188721</v>
      </c>
      <c r="O961">
        <v>45</v>
      </c>
    </row>
    <row r="962" spans="1:15" x14ac:dyDescent="0.25">
      <c r="A962" t="s">
        <v>73</v>
      </c>
      <c r="B962">
        <v>2016</v>
      </c>
      <c r="C962" t="s">
        <v>4013</v>
      </c>
      <c r="D962" t="s">
        <v>4035</v>
      </c>
      <c r="E962" t="s">
        <v>460</v>
      </c>
      <c r="F962">
        <v>32</v>
      </c>
      <c r="G962">
        <v>0.20000000298023224</v>
      </c>
      <c r="H962">
        <v>10.3125</v>
      </c>
      <c r="I962">
        <v>0</v>
      </c>
      <c r="J962">
        <v>0</v>
      </c>
      <c r="K962">
        <v>0</v>
      </c>
      <c r="L962">
        <v>0</v>
      </c>
      <c r="M962">
        <v>0</v>
      </c>
      <c r="N962">
        <v>3.7999999523162842</v>
      </c>
      <c r="O962">
        <v>45</v>
      </c>
    </row>
    <row r="963" spans="1:15" x14ac:dyDescent="0.25">
      <c r="A963" t="s">
        <v>73</v>
      </c>
      <c r="B963">
        <v>2016</v>
      </c>
      <c r="C963" t="s">
        <v>4014</v>
      </c>
      <c r="D963" t="s">
        <v>4036</v>
      </c>
      <c r="E963" t="s">
        <v>148</v>
      </c>
      <c r="F963">
        <v>2674.111328125</v>
      </c>
      <c r="G963">
        <v>4.6577792167663574</v>
      </c>
      <c r="H963">
        <v>30.475076675415039</v>
      </c>
      <c r="I963">
        <v>5.9999999999999995E-4</v>
      </c>
      <c r="J963">
        <v>1E-4</v>
      </c>
      <c r="K963">
        <v>0</v>
      </c>
      <c r="L963">
        <v>0</v>
      </c>
      <c r="M963">
        <v>283.87805300000258</v>
      </c>
      <c r="N963">
        <v>3.8928999900817871</v>
      </c>
      <c r="O963">
        <v>70</v>
      </c>
    </row>
    <row r="964" spans="1:15" x14ac:dyDescent="0.25">
      <c r="A964" t="s">
        <v>73</v>
      </c>
      <c r="B964">
        <v>2016</v>
      </c>
      <c r="C964" t="s">
        <v>4015</v>
      </c>
      <c r="D964" t="s">
        <v>4037</v>
      </c>
      <c r="E964" t="s">
        <v>148</v>
      </c>
      <c r="F964">
        <v>1195.563720703125</v>
      </c>
      <c r="G964">
        <v>14.254951477050781</v>
      </c>
      <c r="H964">
        <v>37.266361236572266</v>
      </c>
      <c r="I964">
        <v>2E-3</v>
      </c>
      <c r="J964">
        <v>6.4999999999999997E-3</v>
      </c>
      <c r="K964">
        <v>0</v>
      </c>
      <c r="L964">
        <v>0</v>
      </c>
      <c r="M964">
        <v>569.65555799999731</v>
      </c>
      <c r="N964">
        <v>3.7894999980926514</v>
      </c>
      <c r="O964">
        <v>60</v>
      </c>
    </row>
    <row r="965" spans="1:15" x14ac:dyDescent="0.25">
      <c r="A965" t="s">
        <v>73</v>
      </c>
      <c r="B965">
        <v>2016</v>
      </c>
      <c r="C965" t="s">
        <v>4016</v>
      </c>
      <c r="D965" t="s">
        <v>4038</v>
      </c>
      <c r="E965" t="s">
        <v>148</v>
      </c>
      <c r="F965">
        <v>0</v>
      </c>
      <c r="G965">
        <v>0</v>
      </c>
      <c r="I965">
        <v>0</v>
      </c>
      <c r="J965">
        <v>0</v>
      </c>
      <c r="K965">
        <v>0</v>
      </c>
      <c r="L965">
        <v>0</v>
      </c>
      <c r="M965">
        <v>0</v>
      </c>
      <c r="O965">
        <v>70</v>
      </c>
    </row>
    <row r="966" spans="1:15" x14ac:dyDescent="0.25">
      <c r="A966" t="s">
        <v>73</v>
      </c>
      <c r="B966">
        <v>2016</v>
      </c>
      <c r="C966" t="s">
        <v>4016</v>
      </c>
      <c r="D966" t="s">
        <v>4039</v>
      </c>
      <c r="E966" t="s">
        <v>148</v>
      </c>
      <c r="F966">
        <v>0</v>
      </c>
      <c r="G966">
        <v>0</v>
      </c>
      <c r="I966">
        <v>0</v>
      </c>
      <c r="J966">
        <v>0</v>
      </c>
      <c r="K966">
        <v>0</v>
      </c>
      <c r="L966">
        <v>0</v>
      </c>
      <c r="M966">
        <v>0</v>
      </c>
      <c r="O966">
        <v>70</v>
      </c>
    </row>
    <row r="967" spans="1:15" x14ac:dyDescent="0.25">
      <c r="A967" t="s">
        <v>73</v>
      </c>
      <c r="B967">
        <v>2016</v>
      </c>
      <c r="C967" t="s">
        <v>4016</v>
      </c>
      <c r="D967" t="s">
        <v>4040</v>
      </c>
      <c r="E967" t="s">
        <v>148</v>
      </c>
      <c r="F967">
        <v>0</v>
      </c>
      <c r="G967">
        <v>0</v>
      </c>
      <c r="I967">
        <v>0</v>
      </c>
      <c r="J967">
        <v>0</v>
      </c>
      <c r="K967">
        <v>0</v>
      </c>
      <c r="L967">
        <v>0</v>
      </c>
      <c r="M967">
        <v>0</v>
      </c>
      <c r="O967">
        <v>70</v>
      </c>
    </row>
    <row r="968" spans="1:15" x14ac:dyDescent="0.25">
      <c r="A968" t="s">
        <v>73</v>
      </c>
      <c r="B968">
        <v>2016</v>
      </c>
      <c r="C968" t="s">
        <v>4016</v>
      </c>
      <c r="D968" t="s">
        <v>4041</v>
      </c>
      <c r="E968" t="s">
        <v>148</v>
      </c>
      <c r="F968">
        <v>0</v>
      </c>
      <c r="G968">
        <v>0</v>
      </c>
      <c r="I968">
        <v>0</v>
      </c>
      <c r="J968">
        <v>0</v>
      </c>
      <c r="K968">
        <v>0</v>
      </c>
      <c r="L968">
        <v>0</v>
      </c>
      <c r="M968">
        <v>0</v>
      </c>
      <c r="O968">
        <v>45</v>
      </c>
    </row>
    <row r="969" spans="1:15" x14ac:dyDescent="0.25">
      <c r="A969" t="s">
        <v>73</v>
      </c>
      <c r="B969">
        <v>2016</v>
      </c>
      <c r="C969" t="s">
        <v>4016</v>
      </c>
      <c r="D969" t="s">
        <v>4042</v>
      </c>
      <c r="E969" t="s">
        <v>148</v>
      </c>
      <c r="F969">
        <v>0</v>
      </c>
      <c r="G969">
        <v>0</v>
      </c>
      <c r="I969">
        <v>0</v>
      </c>
      <c r="J969">
        <v>0</v>
      </c>
      <c r="K969">
        <v>0</v>
      </c>
      <c r="L969">
        <v>0</v>
      </c>
      <c r="M969">
        <v>0</v>
      </c>
      <c r="O969">
        <v>70</v>
      </c>
    </row>
    <row r="970" spans="1:15" x14ac:dyDescent="0.25">
      <c r="A970" t="s">
        <v>73</v>
      </c>
      <c r="B970">
        <v>2016</v>
      </c>
      <c r="C970" t="s">
        <v>4016</v>
      </c>
      <c r="D970" t="s">
        <v>4043</v>
      </c>
      <c r="E970" t="s">
        <v>148</v>
      </c>
      <c r="F970">
        <v>0</v>
      </c>
      <c r="G970">
        <v>0</v>
      </c>
      <c r="I970">
        <v>0</v>
      </c>
      <c r="J970">
        <v>0</v>
      </c>
      <c r="K970">
        <v>0</v>
      </c>
      <c r="L970">
        <v>0</v>
      </c>
      <c r="M970">
        <v>0</v>
      </c>
      <c r="O970">
        <v>70</v>
      </c>
    </row>
    <row r="971" spans="1:15" x14ac:dyDescent="0.25">
      <c r="A971" t="s">
        <v>73</v>
      </c>
      <c r="B971">
        <v>2016</v>
      </c>
      <c r="C971" t="s">
        <v>4016</v>
      </c>
      <c r="D971" t="s">
        <v>4044</v>
      </c>
      <c r="E971" t="s">
        <v>148</v>
      </c>
      <c r="F971">
        <v>7.7244391441345215</v>
      </c>
      <c r="G971">
        <v>0</v>
      </c>
      <c r="H971">
        <v>37.950977325439453</v>
      </c>
      <c r="I971">
        <v>0</v>
      </c>
      <c r="J971">
        <v>0</v>
      </c>
      <c r="K971">
        <v>0</v>
      </c>
      <c r="L971">
        <v>0</v>
      </c>
      <c r="M971">
        <v>0</v>
      </c>
      <c r="N971">
        <v>4</v>
      </c>
      <c r="O971">
        <v>70</v>
      </c>
    </row>
    <row r="972" spans="1:15" x14ac:dyDescent="0.25">
      <c r="A972" t="s">
        <v>73</v>
      </c>
      <c r="B972">
        <v>2016</v>
      </c>
      <c r="C972" t="s">
        <v>4016</v>
      </c>
      <c r="D972" t="s">
        <v>4045</v>
      </c>
      <c r="E972" t="s">
        <v>148</v>
      </c>
      <c r="F972">
        <v>52.225410461425781</v>
      </c>
      <c r="G972">
        <v>0.33667820692062378</v>
      </c>
      <c r="H972">
        <v>13.304631233215332</v>
      </c>
      <c r="I972">
        <v>0</v>
      </c>
      <c r="J972">
        <v>0</v>
      </c>
      <c r="K972">
        <v>0</v>
      </c>
      <c r="L972">
        <v>0</v>
      </c>
      <c r="M972">
        <v>0.255527</v>
      </c>
      <c r="N972">
        <v>3.9119000434875488</v>
      </c>
      <c r="O972">
        <v>45</v>
      </c>
    </row>
    <row r="973" spans="1:15" x14ac:dyDescent="0.25">
      <c r="A973" t="s">
        <v>73</v>
      </c>
      <c r="B973">
        <v>2016</v>
      </c>
      <c r="C973" t="s">
        <v>4016</v>
      </c>
      <c r="D973" t="s">
        <v>4046</v>
      </c>
      <c r="E973" t="s">
        <v>148</v>
      </c>
      <c r="F973">
        <v>0</v>
      </c>
      <c r="G973">
        <v>0</v>
      </c>
      <c r="I973">
        <v>0</v>
      </c>
      <c r="J973">
        <v>0</v>
      </c>
      <c r="K973">
        <v>0</v>
      </c>
      <c r="L973">
        <v>0</v>
      </c>
      <c r="M973">
        <v>0</v>
      </c>
      <c r="O973">
        <v>70</v>
      </c>
    </row>
    <row r="974" spans="1:15" x14ac:dyDescent="0.25">
      <c r="A974" t="s">
        <v>73</v>
      </c>
      <c r="B974">
        <v>2016</v>
      </c>
      <c r="C974" t="s">
        <v>4017</v>
      </c>
      <c r="D974" t="s">
        <v>4047</v>
      </c>
      <c r="E974" t="s">
        <v>148</v>
      </c>
      <c r="F974">
        <v>0</v>
      </c>
      <c r="G974">
        <v>0</v>
      </c>
      <c r="I974">
        <v>0</v>
      </c>
      <c r="J974">
        <v>0</v>
      </c>
      <c r="K974">
        <v>0</v>
      </c>
      <c r="L974">
        <v>0</v>
      </c>
      <c r="M974">
        <v>0</v>
      </c>
      <c r="O974">
        <v>60</v>
      </c>
    </row>
    <row r="975" spans="1:15" x14ac:dyDescent="0.25">
      <c r="A975" t="s">
        <v>73</v>
      </c>
      <c r="B975">
        <v>2016</v>
      </c>
      <c r="C975" t="s">
        <v>4017</v>
      </c>
      <c r="D975" t="s">
        <v>4048</v>
      </c>
      <c r="E975" t="s">
        <v>148</v>
      </c>
      <c r="F975">
        <v>426.6217041015625</v>
      </c>
      <c r="G975">
        <v>22.724109649658203</v>
      </c>
      <c r="H975">
        <v>40.006393432617188</v>
      </c>
      <c r="I975">
        <v>0</v>
      </c>
      <c r="J975">
        <v>0</v>
      </c>
      <c r="K975">
        <v>0</v>
      </c>
      <c r="L975">
        <v>0</v>
      </c>
      <c r="M975">
        <v>22.177603999999999</v>
      </c>
      <c r="N975">
        <v>3.0199999809265137</v>
      </c>
      <c r="O975">
        <v>60</v>
      </c>
    </row>
    <row r="976" spans="1:15" x14ac:dyDescent="0.25">
      <c r="A976" t="s">
        <v>73</v>
      </c>
      <c r="B976">
        <v>2016</v>
      </c>
      <c r="C976" t="s">
        <v>4018</v>
      </c>
      <c r="D976" t="s">
        <v>4049</v>
      </c>
      <c r="E976" t="s">
        <v>460</v>
      </c>
      <c r="F976">
        <v>32</v>
      </c>
      <c r="G976">
        <v>0</v>
      </c>
      <c r="H976">
        <v>14.15625</v>
      </c>
      <c r="I976">
        <v>0</v>
      </c>
      <c r="J976">
        <v>0</v>
      </c>
      <c r="K976">
        <v>0</v>
      </c>
      <c r="L976">
        <v>0</v>
      </c>
      <c r="M976">
        <v>0</v>
      </c>
      <c r="N976">
        <v>3.7620000839233398</v>
      </c>
      <c r="O976">
        <v>45</v>
      </c>
    </row>
    <row r="977" spans="1:15" x14ac:dyDescent="0.25">
      <c r="A977" t="s">
        <v>73</v>
      </c>
      <c r="B977">
        <v>2016</v>
      </c>
      <c r="C977" t="s">
        <v>4018</v>
      </c>
      <c r="D977" t="s">
        <v>4050</v>
      </c>
      <c r="E977" t="s">
        <v>460</v>
      </c>
      <c r="F977">
        <v>89</v>
      </c>
      <c r="G977">
        <v>19.799999237060547</v>
      </c>
      <c r="H977">
        <v>25.517240524291992</v>
      </c>
      <c r="I977">
        <v>0</v>
      </c>
      <c r="J977">
        <v>0.05</v>
      </c>
      <c r="K977">
        <v>0</v>
      </c>
      <c r="L977">
        <v>0</v>
      </c>
      <c r="M977">
        <v>2</v>
      </c>
      <c r="N977">
        <v>3.2000000476837158</v>
      </c>
      <c r="O977">
        <v>40</v>
      </c>
    </row>
    <row r="978" spans="1:15" x14ac:dyDescent="0.25">
      <c r="A978" t="s">
        <v>73</v>
      </c>
      <c r="B978">
        <v>2016</v>
      </c>
      <c r="C978" t="s">
        <v>4018</v>
      </c>
      <c r="D978" t="s">
        <v>4051</v>
      </c>
      <c r="E978" t="s">
        <v>460</v>
      </c>
      <c r="F978">
        <v>281</v>
      </c>
      <c r="G978">
        <v>94.599998474121094</v>
      </c>
      <c r="H978">
        <v>21.708185195922852</v>
      </c>
      <c r="I978">
        <v>0</v>
      </c>
      <c r="J978">
        <v>0.05</v>
      </c>
      <c r="K978">
        <v>0</v>
      </c>
      <c r="L978">
        <v>0</v>
      </c>
      <c r="M978">
        <v>0</v>
      </c>
      <c r="N978">
        <v>3.4500000476837158</v>
      </c>
      <c r="O978">
        <v>35</v>
      </c>
    </row>
    <row r="979" spans="1:15" x14ac:dyDescent="0.25">
      <c r="A979" t="s">
        <v>73</v>
      </c>
      <c r="B979">
        <v>2016</v>
      </c>
      <c r="C979" t="s">
        <v>4018</v>
      </c>
      <c r="D979" t="s">
        <v>4052</v>
      </c>
      <c r="E979" t="s">
        <v>460</v>
      </c>
      <c r="F979">
        <v>14</v>
      </c>
      <c r="G979">
        <v>3.5999999046325684</v>
      </c>
      <c r="H979">
        <v>25.285715103149414</v>
      </c>
      <c r="I979">
        <v>0</v>
      </c>
      <c r="J979">
        <v>0.02</v>
      </c>
      <c r="K979">
        <v>0.56000000000000005</v>
      </c>
      <c r="L979">
        <v>0</v>
      </c>
      <c r="M979">
        <v>0</v>
      </c>
      <c r="N979">
        <v>3.1800000667572021</v>
      </c>
      <c r="O979">
        <v>35</v>
      </c>
    </row>
    <row r="980" spans="1:15" x14ac:dyDescent="0.25">
      <c r="A980" t="s">
        <v>73</v>
      </c>
      <c r="B980">
        <v>2016</v>
      </c>
      <c r="C980" t="s">
        <v>4018</v>
      </c>
      <c r="D980" t="s">
        <v>4053</v>
      </c>
      <c r="E980" t="s">
        <v>460</v>
      </c>
      <c r="F980">
        <v>0</v>
      </c>
      <c r="G980">
        <v>0</v>
      </c>
      <c r="I980">
        <v>0</v>
      </c>
      <c r="J980">
        <v>0</v>
      </c>
      <c r="K980">
        <v>0</v>
      </c>
      <c r="L980">
        <v>0</v>
      </c>
      <c r="M980">
        <v>0</v>
      </c>
      <c r="O980">
        <v>40</v>
      </c>
    </row>
    <row r="981" spans="1:15" x14ac:dyDescent="0.25">
      <c r="A981" t="s">
        <v>73</v>
      </c>
      <c r="B981">
        <v>2016</v>
      </c>
      <c r="C981" t="s">
        <v>4018</v>
      </c>
      <c r="D981" t="s">
        <v>4054</v>
      </c>
      <c r="E981" t="s">
        <v>460</v>
      </c>
      <c r="F981">
        <v>0</v>
      </c>
      <c r="G981">
        <v>0</v>
      </c>
      <c r="I981">
        <v>0</v>
      </c>
      <c r="J981">
        <v>0</v>
      </c>
      <c r="K981">
        <v>0</v>
      </c>
      <c r="L981">
        <v>0</v>
      </c>
      <c r="M981">
        <v>0</v>
      </c>
      <c r="O981">
        <v>35</v>
      </c>
    </row>
    <row r="982" spans="1:15" x14ac:dyDescent="0.25">
      <c r="A982" t="s">
        <v>73</v>
      </c>
      <c r="B982">
        <v>2016</v>
      </c>
      <c r="C982" t="s">
        <v>4018</v>
      </c>
      <c r="D982" t="s">
        <v>4055</v>
      </c>
      <c r="E982" t="s">
        <v>460</v>
      </c>
      <c r="F982">
        <v>252</v>
      </c>
      <c r="G982">
        <v>62.799999237060547</v>
      </c>
      <c r="H982">
        <v>26.093524932861328</v>
      </c>
      <c r="I982">
        <v>0</v>
      </c>
      <c r="J982">
        <v>0.03</v>
      </c>
      <c r="K982">
        <v>0.03</v>
      </c>
      <c r="L982">
        <v>0</v>
      </c>
      <c r="M982">
        <v>113</v>
      </c>
      <c r="N982">
        <v>3.130000114440918</v>
      </c>
      <c r="O982">
        <v>35</v>
      </c>
    </row>
    <row r="983" spans="1:15" x14ac:dyDescent="0.25">
      <c r="A983" t="s">
        <v>73</v>
      </c>
      <c r="B983">
        <v>2016</v>
      </c>
      <c r="C983" t="s">
        <v>4018</v>
      </c>
      <c r="D983" t="s">
        <v>4056</v>
      </c>
      <c r="E983" t="s">
        <v>460</v>
      </c>
      <c r="F983">
        <v>0</v>
      </c>
      <c r="G983">
        <v>0</v>
      </c>
      <c r="I983">
        <v>0</v>
      </c>
      <c r="J983">
        <v>0</v>
      </c>
      <c r="K983">
        <v>0</v>
      </c>
      <c r="L983">
        <v>0</v>
      </c>
      <c r="M983">
        <v>0</v>
      </c>
      <c r="O983">
        <v>35</v>
      </c>
    </row>
    <row r="984" spans="1:15" x14ac:dyDescent="0.25">
      <c r="A984" t="s">
        <v>73</v>
      </c>
      <c r="B984">
        <v>2016</v>
      </c>
      <c r="C984" t="s">
        <v>4018</v>
      </c>
      <c r="D984" t="s">
        <v>4057</v>
      </c>
      <c r="E984" t="s">
        <v>460</v>
      </c>
      <c r="F984">
        <v>0</v>
      </c>
      <c r="G984">
        <v>0</v>
      </c>
      <c r="I984">
        <v>0</v>
      </c>
      <c r="J984">
        <v>0</v>
      </c>
      <c r="K984">
        <v>0</v>
      </c>
      <c r="L984">
        <v>0</v>
      </c>
      <c r="M984">
        <v>0</v>
      </c>
      <c r="O984">
        <v>40</v>
      </c>
    </row>
    <row r="985" spans="1:15" x14ac:dyDescent="0.25">
      <c r="A985" t="s">
        <v>73</v>
      </c>
      <c r="B985">
        <v>2016</v>
      </c>
      <c r="C985" t="s">
        <v>4019</v>
      </c>
      <c r="D985" t="s">
        <v>4058</v>
      </c>
      <c r="E985" t="s">
        <v>460</v>
      </c>
      <c r="F985">
        <v>60</v>
      </c>
      <c r="G985">
        <v>25.5</v>
      </c>
      <c r="H985">
        <v>30.666666030883789</v>
      </c>
      <c r="I985">
        <v>0</v>
      </c>
      <c r="J985">
        <v>8.5000000000000006E-2</v>
      </c>
      <c r="K985">
        <v>0</v>
      </c>
      <c r="L985">
        <v>0</v>
      </c>
      <c r="M985">
        <v>0</v>
      </c>
      <c r="N985">
        <v>3.2149999141693115</v>
      </c>
      <c r="O985">
        <v>40</v>
      </c>
    </row>
    <row r="986" spans="1:15" x14ac:dyDescent="0.25">
      <c r="A986" t="s">
        <v>74</v>
      </c>
      <c r="B986">
        <v>2016</v>
      </c>
      <c r="C986" t="s">
        <v>4010</v>
      </c>
      <c r="D986" t="s">
        <v>4021</v>
      </c>
      <c r="E986" t="s">
        <v>148</v>
      </c>
      <c r="F986">
        <v>8.1569995880126953</v>
      </c>
      <c r="G986">
        <v>0</v>
      </c>
      <c r="H986">
        <v>53.187343597412109</v>
      </c>
      <c r="I986">
        <v>0</v>
      </c>
      <c r="J986">
        <v>0</v>
      </c>
      <c r="K986">
        <v>0</v>
      </c>
      <c r="L986">
        <v>0</v>
      </c>
      <c r="M986">
        <v>5.0000000000000001E-3</v>
      </c>
      <c r="N986">
        <v>3.1388959884643555</v>
      </c>
      <c r="O986">
        <v>70</v>
      </c>
    </row>
    <row r="987" spans="1:15" x14ac:dyDescent="0.25">
      <c r="A987" t="s">
        <v>74</v>
      </c>
      <c r="B987">
        <v>2016</v>
      </c>
      <c r="C987" t="s">
        <v>4010</v>
      </c>
      <c r="D987" t="s">
        <v>4022</v>
      </c>
      <c r="E987" t="s">
        <v>148</v>
      </c>
      <c r="F987">
        <v>2250.618896484375</v>
      </c>
      <c r="G987">
        <v>15.710599899291992</v>
      </c>
      <c r="H987">
        <v>33.067066192626953</v>
      </c>
      <c r="I987">
        <v>7.6679467639590001E-4</v>
      </c>
      <c r="J987">
        <v>3.2770430519781998E-3</v>
      </c>
      <c r="K987">
        <v>7.8947368421052998E-3</v>
      </c>
      <c r="L987">
        <v>0</v>
      </c>
      <c r="M987">
        <v>6.4580000000000002</v>
      </c>
      <c r="N987">
        <v>3.567312479019165</v>
      </c>
      <c r="O987">
        <v>70</v>
      </c>
    </row>
    <row r="988" spans="1:15" x14ac:dyDescent="0.25">
      <c r="A988" t="s">
        <v>74</v>
      </c>
      <c r="B988">
        <v>2016</v>
      </c>
      <c r="C988" t="s">
        <v>4010</v>
      </c>
      <c r="D988" t="s">
        <v>4023</v>
      </c>
      <c r="E988" t="s">
        <v>148</v>
      </c>
      <c r="F988">
        <v>1295.2750244140625</v>
      </c>
      <c r="G988">
        <v>3.8766000270843506</v>
      </c>
      <c r="H988">
        <v>10.341658592224121</v>
      </c>
      <c r="I988">
        <v>1.36559012645E-4</v>
      </c>
      <c r="J988">
        <v>5.6538761942670002E-4</v>
      </c>
      <c r="K988">
        <v>1.0714285714285701E-2</v>
      </c>
      <c r="L988">
        <v>0</v>
      </c>
      <c r="M988">
        <v>6.125</v>
      </c>
      <c r="N988">
        <v>3.9461781978607178</v>
      </c>
      <c r="O988">
        <v>45</v>
      </c>
    </row>
    <row r="989" spans="1:15" x14ac:dyDescent="0.25">
      <c r="A989" t="s">
        <v>74</v>
      </c>
      <c r="B989">
        <v>2016</v>
      </c>
      <c r="C989" t="s">
        <v>4011</v>
      </c>
      <c r="D989" t="s">
        <v>4024</v>
      </c>
      <c r="E989" t="s">
        <v>148</v>
      </c>
      <c r="F989">
        <v>0</v>
      </c>
      <c r="G989">
        <v>0</v>
      </c>
      <c r="I989">
        <v>0</v>
      </c>
      <c r="J989">
        <v>0</v>
      </c>
      <c r="K989">
        <v>0</v>
      </c>
      <c r="L989">
        <v>0</v>
      </c>
      <c r="M989">
        <v>0</v>
      </c>
      <c r="O989">
        <v>60</v>
      </c>
    </row>
    <row r="990" spans="1:15" x14ac:dyDescent="0.25">
      <c r="A990" t="s">
        <v>74</v>
      </c>
      <c r="B990">
        <v>2016</v>
      </c>
      <c r="C990" t="s">
        <v>4011</v>
      </c>
      <c r="D990" t="s">
        <v>4025</v>
      </c>
      <c r="E990" t="s">
        <v>148</v>
      </c>
      <c r="F990">
        <v>3803.324951171875</v>
      </c>
      <c r="G990">
        <v>107.79509735107422</v>
      </c>
      <c r="H990">
        <v>35.208541870117188</v>
      </c>
      <c r="I990">
        <v>0</v>
      </c>
      <c r="J990">
        <v>2.20232843796E-5</v>
      </c>
      <c r="K990">
        <v>2.606882168926E-3</v>
      </c>
      <c r="L990">
        <v>0</v>
      </c>
      <c r="M990">
        <v>30.440999999999999</v>
      </c>
      <c r="N990">
        <v>3.3245863914489746</v>
      </c>
      <c r="O990">
        <v>60</v>
      </c>
    </row>
    <row r="991" spans="1:15" x14ac:dyDescent="0.25">
      <c r="A991" t="s">
        <v>74</v>
      </c>
      <c r="B991">
        <v>2016</v>
      </c>
      <c r="C991" t="s">
        <v>4011</v>
      </c>
      <c r="D991" t="s">
        <v>4026</v>
      </c>
      <c r="E991" t="s">
        <v>148</v>
      </c>
      <c r="F991">
        <v>0</v>
      </c>
      <c r="G991">
        <v>0</v>
      </c>
      <c r="I991">
        <v>0</v>
      </c>
      <c r="J991">
        <v>0</v>
      </c>
      <c r="K991">
        <v>0</v>
      </c>
      <c r="L991">
        <v>0</v>
      </c>
      <c r="M991">
        <v>0</v>
      </c>
      <c r="O991">
        <v>60</v>
      </c>
    </row>
    <row r="992" spans="1:15" x14ac:dyDescent="0.25">
      <c r="A992" t="s">
        <v>74</v>
      </c>
      <c r="B992">
        <v>2016</v>
      </c>
      <c r="C992" t="s">
        <v>4064</v>
      </c>
      <c r="D992" t="s">
        <v>4065</v>
      </c>
      <c r="E992" t="s">
        <v>460</v>
      </c>
      <c r="F992">
        <v>110221</v>
      </c>
      <c r="G992">
        <v>4392.89990234375</v>
      </c>
      <c r="H992">
        <v>30.623941421508789</v>
      </c>
      <c r="I992">
        <v>2.7460959668999999E-5</v>
      </c>
      <c r="J992">
        <v>1.8948062171613E-3</v>
      </c>
      <c r="K992">
        <v>6.1075820807327298E-2</v>
      </c>
      <c r="L992">
        <v>0</v>
      </c>
      <c r="M992">
        <v>15318</v>
      </c>
      <c r="N992">
        <v>3.3713197708129883</v>
      </c>
      <c r="O992">
        <v>60</v>
      </c>
    </row>
    <row r="993" spans="1:15" x14ac:dyDescent="0.25">
      <c r="A993" t="s">
        <v>74</v>
      </c>
      <c r="B993">
        <v>2016</v>
      </c>
      <c r="C993" t="s">
        <v>4064</v>
      </c>
      <c r="D993" t="s">
        <v>4066</v>
      </c>
      <c r="E993" t="s">
        <v>460</v>
      </c>
      <c r="F993">
        <v>143</v>
      </c>
      <c r="G993">
        <v>0</v>
      </c>
      <c r="H993">
        <v>1.0069930553436279</v>
      </c>
      <c r="I993">
        <v>0</v>
      </c>
      <c r="J993">
        <v>0</v>
      </c>
      <c r="K993">
        <v>0</v>
      </c>
      <c r="L993">
        <v>0</v>
      </c>
      <c r="M993">
        <v>0</v>
      </c>
      <c r="N993">
        <v>4</v>
      </c>
      <c r="O993">
        <v>60</v>
      </c>
    </row>
    <row r="994" spans="1:15" x14ac:dyDescent="0.25">
      <c r="A994" t="s">
        <v>74</v>
      </c>
      <c r="B994">
        <v>2016</v>
      </c>
      <c r="C994" t="s">
        <v>4064</v>
      </c>
      <c r="D994" t="s">
        <v>4005</v>
      </c>
      <c r="E994" t="s">
        <v>460</v>
      </c>
      <c r="F994">
        <v>7164</v>
      </c>
      <c r="G994">
        <v>965.79998779296875</v>
      </c>
      <c r="H994">
        <v>28.454217910766602</v>
      </c>
      <c r="I994">
        <v>6.5556575324509996E-4</v>
      </c>
      <c r="J994">
        <v>2.6091516979153E-2</v>
      </c>
      <c r="K994">
        <v>9.6521883840905306E-2</v>
      </c>
      <c r="L994">
        <v>0</v>
      </c>
      <c r="M994">
        <v>2730</v>
      </c>
      <c r="N994">
        <v>3.2103054523468018</v>
      </c>
      <c r="O994">
        <v>45</v>
      </c>
    </row>
    <row r="995" spans="1:15" x14ac:dyDescent="0.25">
      <c r="A995" t="s">
        <v>74</v>
      </c>
      <c r="B995">
        <v>2016</v>
      </c>
      <c r="C995" t="s">
        <v>4012</v>
      </c>
      <c r="D995" t="s">
        <v>4027</v>
      </c>
      <c r="E995" t="s">
        <v>460</v>
      </c>
      <c r="F995">
        <v>12453</v>
      </c>
      <c r="H995">
        <v>30.757987976074219</v>
      </c>
      <c r="I995">
        <v>2.45755860953921E-2</v>
      </c>
      <c r="J995">
        <v>1.9725141471301499E-2</v>
      </c>
      <c r="K995">
        <v>4.43007275666936E-2</v>
      </c>
      <c r="L995">
        <v>0</v>
      </c>
      <c r="M995">
        <v>123</v>
      </c>
      <c r="N995">
        <v>3.1393694877624512</v>
      </c>
    </row>
    <row r="996" spans="1:15" x14ac:dyDescent="0.25">
      <c r="A996" t="s">
        <v>74</v>
      </c>
      <c r="B996">
        <v>2016</v>
      </c>
      <c r="C996" t="s">
        <v>389</v>
      </c>
      <c r="D996" t="s">
        <v>4028</v>
      </c>
      <c r="E996" t="s">
        <v>460</v>
      </c>
      <c r="F996">
        <v>224</v>
      </c>
      <c r="G996">
        <v>13.600000381469727</v>
      </c>
      <c r="H996">
        <v>20.8125</v>
      </c>
      <c r="I996">
        <v>0</v>
      </c>
      <c r="J996">
        <v>0</v>
      </c>
      <c r="K996">
        <v>0</v>
      </c>
      <c r="L996">
        <v>0</v>
      </c>
      <c r="M996">
        <v>16</v>
      </c>
      <c r="N996">
        <v>3.4938271045684814</v>
      </c>
      <c r="O996">
        <v>45</v>
      </c>
    </row>
    <row r="997" spans="1:15" x14ac:dyDescent="0.25">
      <c r="A997" t="s">
        <v>74</v>
      </c>
      <c r="B997">
        <v>2016</v>
      </c>
      <c r="C997" t="s">
        <v>389</v>
      </c>
      <c r="D997" t="s">
        <v>4029</v>
      </c>
      <c r="E997" t="s">
        <v>460</v>
      </c>
      <c r="F997">
        <v>253</v>
      </c>
      <c r="G997">
        <v>0</v>
      </c>
      <c r="H997">
        <v>8.778656005859375</v>
      </c>
      <c r="I997">
        <v>2.9197080291970798E-2</v>
      </c>
      <c r="J997">
        <v>0</v>
      </c>
      <c r="K997">
        <v>0.1136363636363637</v>
      </c>
      <c r="L997">
        <v>0</v>
      </c>
      <c r="M997">
        <v>0</v>
      </c>
      <c r="N997">
        <v>3.9087591171264648</v>
      </c>
      <c r="O997">
        <v>40</v>
      </c>
    </row>
    <row r="998" spans="1:15" x14ac:dyDescent="0.25">
      <c r="A998" t="s">
        <v>74</v>
      </c>
      <c r="B998">
        <v>2016</v>
      </c>
      <c r="C998" t="s">
        <v>389</v>
      </c>
      <c r="D998" t="s">
        <v>4030</v>
      </c>
      <c r="E998" t="s">
        <v>460</v>
      </c>
      <c r="F998">
        <v>5865</v>
      </c>
      <c r="G998">
        <v>1051.0999755859375</v>
      </c>
      <c r="H998">
        <v>22.992490768432617</v>
      </c>
      <c r="I998">
        <v>7.2309655465758998E-3</v>
      </c>
      <c r="J998">
        <v>1.1059123777116099E-2</v>
      </c>
      <c r="K998">
        <v>3.9272356341380502E-2</v>
      </c>
      <c r="L998">
        <v>0</v>
      </c>
      <c r="M998">
        <v>6</v>
      </c>
      <c r="N998">
        <v>3.4313590526580811</v>
      </c>
      <c r="O998">
        <v>40</v>
      </c>
    </row>
    <row r="999" spans="1:15" x14ac:dyDescent="0.25">
      <c r="A999" t="s">
        <v>74</v>
      </c>
      <c r="B999">
        <v>2016</v>
      </c>
      <c r="C999" t="s">
        <v>389</v>
      </c>
      <c r="D999" t="s">
        <v>4031</v>
      </c>
      <c r="E999" t="s">
        <v>460</v>
      </c>
      <c r="F999">
        <v>3594</v>
      </c>
      <c r="G999">
        <v>1665.4000244140625</v>
      </c>
      <c r="H999">
        <v>30.560297012329102</v>
      </c>
      <c r="I999">
        <v>7.2309655465758998E-3</v>
      </c>
      <c r="J999">
        <v>1.1059123777116099E-2</v>
      </c>
      <c r="K999">
        <v>8.0244814688881297E-2</v>
      </c>
      <c r="L999">
        <v>0</v>
      </c>
      <c r="M999">
        <v>103</v>
      </c>
      <c r="N999">
        <v>3.2732980251312256</v>
      </c>
      <c r="O999">
        <v>35</v>
      </c>
    </row>
    <row r="1000" spans="1:15" x14ac:dyDescent="0.25">
      <c r="A1000" t="s">
        <v>74</v>
      </c>
      <c r="B1000">
        <v>2016</v>
      </c>
      <c r="C1000" t="s">
        <v>389</v>
      </c>
      <c r="D1000" t="s">
        <v>4032</v>
      </c>
      <c r="E1000" t="s">
        <v>460</v>
      </c>
      <c r="F1000">
        <v>9405</v>
      </c>
      <c r="G1000">
        <v>1829.5999755859375</v>
      </c>
      <c r="H1000">
        <v>19.737022399902344</v>
      </c>
      <c r="I1000">
        <v>1.79163901791639E-2</v>
      </c>
      <c r="J1000">
        <v>1.8248175182481799E-2</v>
      </c>
      <c r="K1000">
        <v>9.1268457156144595E-2</v>
      </c>
      <c r="L1000">
        <v>0</v>
      </c>
      <c r="M1000">
        <v>81</v>
      </c>
      <c r="N1000">
        <v>3.3711569309234619</v>
      </c>
      <c r="O1000">
        <v>35</v>
      </c>
    </row>
    <row r="1001" spans="1:15" x14ac:dyDescent="0.25">
      <c r="A1001" t="s">
        <v>74</v>
      </c>
      <c r="B1001">
        <v>2016</v>
      </c>
      <c r="C1001" t="s">
        <v>4013</v>
      </c>
      <c r="D1001" t="s">
        <v>4033</v>
      </c>
      <c r="E1001" t="s">
        <v>460</v>
      </c>
      <c r="F1001">
        <v>13800</v>
      </c>
      <c r="G1001">
        <v>1491.4000244140625</v>
      </c>
      <c r="H1001">
        <v>23.024785995483398</v>
      </c>
      <c r="I1001">
        <v>4.5800409716125298E-2</v>
      </c>
      <c r="J1001">
        <v>1.4705882352941201E-2</v>
      </c>
      <c r="K1001">
        <v>6.0506292069066402E-2</v>
      </c>
      <c r="L1001">
        <v>0</v>
      </c>
      <c r="M1001">
        <v>2</v>
      </c>
      <c r="N1001">
        <v>3.4713931083679199</v>
      </c>
      <c r="O1001">
        <v>45</v>
      </c>
    </row>
    <row r="1002" spans="1:15" x14ac:dyDescent="0.25">
      <c r="A1002" t="s">
        <v>74</v>
      </c>
      <c r="B1002">
        <v>2016</v>
      </c>
      <c r="C1002" t="s">
        <v>4013</v>
      </c>
      <c r="D1002" t="s">
        <v>4034</v>
      </c>
      <c r="E1002" t="s">
        <v>460</v>
      </c>
      <c r="F1002">
        <v>7643</v>
      </c>
      <c r="G1002">
        <v>656.4000244140625</v>
      </c>
      <c r="H1002">
        <v>21.252716064453125</v>
      </c>
      <c r="I1002">
        <v>9.3994778067885004E-3</v>
      </c>
      <c r="J1002">
        <v>6.7885117493473E-3</v>
      </c>
      <c r="K1002">
        <v>8.1290322580645197E-2</v>
      </c>
      <c r="L1002">
        <v>0</v>
      </c>
      <c r="M1002">
        <v>2</v>
      </c>
      <c r="N1002">
        <v>3.6074411869049072</v>
      </c>
      <c r="O1002">
        <v>45</v>
      </c>
    </row>
    <row r="1003" spans="1:15" x14ac:dyDescent="0.25">
      <c r="A1003" t="s">
        <v>74</v>
      </c>
      <c r="B1003">
        <v>2016</v>
      </c>
      <c r="C1003" t="s">
        <v>4013</v>
      </c>
      <c r="D1003" t="s">
        <v>4035</v>
      </c>
      <c r="E1003" t="s">
        <v>460</v>
      </c>
      <c r="F1003">
        <v>12</v>
      </c>
      <c r="G1003">
        <v>0</v>
      </c>
      <c r="H1003">
        <v>6.4166665077209473</v>
      </c>
      <c r="I1003">
        <v>0</v>
      </c>
      <c r="J1003">
        <v>0</v>
      </c>
      <c r="K1003">
        <v>0</v>
      </c>
      <c r="L1003">
        <v>0</v>
      </c>
      <c r="M1003">
        <v>0</v>
      </c>
      <c r="N1003">
        <v>4</v>
      </c>
      <c r="O1003">
        <v>45</v>
      </c>
    </row>
    <row r="1004" spans="1:15" x14ac:dyDescent="0.25">
      <c r="A1004" t="s">
        <v>74</v>
      </c>
      <c r="B1004">
        <v>2016</v>
      </c>
      <c r="C1004" t="s">
        <v>4014</v>
      </c>
      <c r="D1004" t="s">
        <v>4036</v>
      </c>
      <c r="E1004" t="s">
        <v>148</v>
      </c>
      <c r="F1004">
        <v>5771.41015625</v>
      </c>
      <c r="G1004">
        <v>19.1427001953125</v>
      </c>
      <c r="H1004">
        <v>25.329397201538086</v>
      </c>
      <c r="I1004">
        <v>2.6897016264209998E-4</v>
      </c>
      <c r="J1004">
        <v>2.2140836558949E-3</v>
      </c>
      <c r="K1004">
        <v>2.4830538185370002E-3</v>
      </c>
      <c r="L1004">
        <v>0</v>
      </c>
      <c r="M1004">
        <v>19.526</v>
      </c>
      <c r="N1004">
        <v>3.6167759895324707</v>
      </c>
      <c r="O1004">
        <v>70</v>
      </c>
    </row>
    <row r="1005" spans="1:15" x14ac:dyDescent="0.25">
      <c r="A1005" t="s">
        <v>74</v>
      </c>
      <c r="B1005">
        <v>2016</v>
      </c>
      <c r="C1005" t="s">
        <v>4015</v>
      </c>
      <c r="D1005" t="s">
        <v>4037</v>
      </c>
      <c r="E1005" t="s">
        <v>148</v>
      </c>
      <c r="F1005">
        <v>4145.6689453125</v>
      </c>
      <c r="G1005">
        <v>88.493202209472656</v>
      </c>
      <c r="H1005">
        <v>35.297313690185547</v>
      </c>
      <c r="I1005">
        <v>0</v>
      </c>
      <c r="J1005">
        <v>7.4532614390100004E-5</v>
      </c>
      <c r="K1005">
        <v>2.2763157894737001E-3</v>
      </c>
      <c r="L1005">
        <v>0</v>
      </c>
      <c r="M1005">
        <v>61.567999999999998</v>
      </c>
      <c r="N1005">
        <v>3.2164473533630371</v>
      </c>
      <c r="O1005">
        <v>60</v>
      </c>
    </row>
    <row r="1006" spans="1:15" x14ac:dyDescent="0.25">
      <c r="A1006" t="s">
        <v>74</v>
      </c>
      <c r="B1006">
        <v>2016</v>
      </c>
      <c r="C1006" t="s">
        <v>4016</v>
      </c>
      <c r="D1006" t="s">
        <v>4038</v>
      </c>
      <c r="E1006" t="s">
        <v>148</v>
      </c>
      <c r="F1006">
        <v>0</v>
      </c>
      <c r="G1006">
        <v>0</v>
      </c>
      <c r="I1006">
        <v>0</v>
      </c>
      <c r="J1006">
        <v>0</v>
      </c>
      <c r="K1006">
        <v>0</v>
      </c>
      <c r="L1006">
        <v>0</v>
      </c>
      <c r="M1006">
        <v>0</v>
      </c>
      <c r="O1006">
        <v>70</v>
      </c>
    </row>
    <row r="1007" spans="1:15" x14ac:dyDescent="0.25">
      <c r="A1007" t="s">
        <v>74</v>
      </c>
      <c r="B1007">
        <v>2016</v>
      </c>
      <c r="C1007" t="s">
        <v>4016</v>
      </c>
      <c r="D1007" t="s">
        <v>4039</v>
      </c>
      <c r="E1007" t="s">
        <v>148</v>
      </c>
      <c r="F1007">
        <v>17.145000457763672</v>
      </c>
      <c r="G1007">
        <v>0</v>
      </c>
      <c r="H1007">
        <v>42.96923828125</v>
      </c>
      <c r="I1007">
        <v>0</v>
      </c>
      <c r="J1007">
        <v>0</v>
      </c>
      <c r="K1007">
        <v>0</v>
      </c>
      <c r="L1007">
        <v>0</v>
      </c>
      <c r="M1007">
        <v>0</v>
      </c>
      <c r="N1007">
        <v>3.3297343254089355</v>
      </c>
      <c r="O1007">
        <v>70</v>
      </c>
    </row>
    <row r="1008" spans="1:15" x14ac:dyDescent="0.25">
      <c r="A1008" t="s">
        <v>74</v>
      </c>
      <c r="B1008">
        <v>2016</v>
      </c>
      <c r="C1008" t="s">
        <v>4016</v>
      </c>
      <c r="D1008" t="s">
        <v>4040</v>
      </c>
      <c r="E1008" t="s">
        <v>148</v>
      </c>
      <c r="F1008">
        <v>0</v>
      </c>
      <c r="G1008">
        <v>0</v>
      </c>
      <c r="I1008">
        <v>0</v>
      </c>
      <c r="J1008">
        <v>0</v>
      </c>
      <c r="K1008">
        <v>0</v>
      </c>
      <c r="L1008">
        <v>0</v>
      </c>
      <c r="M1008">
        <v>0</v>
      </c>
      <c r="O1008">
        <v>70</v>
      </c>
    </row>
    <row r="1009" spans="1:15" x14ac:dyDescent="0.25">
      <c r="A1009" t="s">
        <v>74</v>
      </c>
      <c r="B1009">
        <v>2016</v>
      </c>
      <c r="C1009" t="s">
        <v>4016</v>
      </c>
      <c r="D1009" t="s">
        <v>4041</v>
      </c>
      <c r="E1009" t="s">
        <v>148</v>
      </c>
      <c r="F1009">
        <v>30.290000915527344</v>
      </c>
      <c r="G1009">
        <v>0</v>
      </c>
      <c r="H1009">
        <v>15.199469566345215</v>
      </c>
      <c r="I1009">
        <v>0</v>
      </c>
      <c r="J1009">
        <v>0</v>
      </c>
      <c r="K1009">
        <v>0</v>
      </c>
      <c r="L1009">
        <v>0</v>
      </c>
      <c r="M1009">
        <v>0</v>
      </c>
      <c r="N1009">
        <v>4</v>
      </c>
      <c r="O1009">
        <v>45</v>
      </c>
    </row>
    <row r="1010" spans="1:15" x14ac:dyDescent="0.25">
      <c r="A1010" t="s">
        <v>74</v>
      </c>
      <c r="B1010">
        <v>2016</v>
      </c>
      <c r="C1010" t="s">
        <v>4016</v>
      </c>
      <c r="D1010" t="s">
        <v>4042</v>
      </c>
      <c r="E1010" t="s">
        <v>148</v>
      </c>
      <c r="F1010">
        <v>5.4260001182556152</v>
      </c>
      <c r="G1010">
        <v>0</v>
      </c>
      <c r="H1010">
        <v>50.725425720214844</v>
      </c>
      <c r="I1010">
        <v>0</v>
      </c>
      <c r="J1010">
        <v>0</v>
      </c>
      <c r="K1010">
        <v>1</v>
      </c>
      <c r="L1010">
        <v>0</v>
      </c>
      <c r="M1010">
        <v>0</v>
      </c>
      <c r="N1010">
        <v>3</v>
      </c>
      <c r="O1010">
        <v>70</v>
      </c>
    </row>
    <row r="1011" spans="1:15" x14ac:dyDescent="0.25">
      <c r="A1011" t="s">
        <v>74</v>
      </c>
      <c r="B1011">
        <v>2016</v>
      </c>
      <c r="C1011" t="s">
        <v>4016</v>
      </c>
      <c r="D1011" t="s">
        <v>4043</v>
      </c>
      <c r="E1011" t="s">
        <v>148</v>
      </c>
      <c r="F1011">
        <v>145.21200561523438</v>
      </c>
      <c r="G1011">
        <v>0</v>
      </c>
      <c r="H1011">
        <v>41.220108032226563</v>
      </c>
      <c r="I1011">
        <v>0</v>
      </c>
      <c r="J1011">
        <v>0</v>
      </c>
      <c r="K1011">
        <v>0</v>
      </c>
      <c r="L1011">
        <v>0</v>
      </c>
      <c r="M1011">
        <v>0</v>
      </c>
      <c r="N1011">
        <v>3.1713786125183105</v>
      </c>
      <c r="O1011">
        <v>70</v>
      </c>
    </row>
    <row r="1012" spans="1:15" x14ac:dyDescent="0.25">
      <c r="A1012" t="s">
        <v>74</v>
      </c>
      <c r="B1012">
        <v>2016</v>
      </c>
      <c r="C1012" t="s">
        <v>4016</v>
      </c>
      <c r="D1012" t="s">
        <v>4044</v>
      </c>
      <c r="E1012" t="s">
        <v>148</v>
      </c>
      <c r="F1012">
        <v>50.729000091552734</v>
      </c>
      <c r="G1012">
        <v>9.3830995559692383</v>
      </c>
      <c r="H1012">
        <v>57.771915435791016</v>
      </c>
      <c r="I1012">
        <v>0</v>
      </c>
      <c r="J1012">
        <v>0</v>
      </c>
      <c r="K1012">
        <v>0.1755102040816327</v>
      </c>
      <c r="L1012">
        <v>0</v>
      </c>
      <c r="M1012">
        <v>0.1</v>
      </c>
      <c r="N1012">
        <v>3.0815615653991699</v>
      </c>
      <c r="O1012">
        <v>70</v>
      </c>
    </row>
    <row r="1013" spans="1:15" x14ac:dyDescent="0.25">
      <c r="A1013" t="s">
        <v>74</v>
      </c>
      <c r="B1013">
        <v>2016</v>
      </c>
      <c r="C1013" t="s">
        <v>4016</v>
      </c>
      <c r="D1013" t="s">
        <v>4045</v>
      </c>
      <c r="E1013" t="s">
        <v>148</v>
      </c>
      <c r="F1013">
        <v>335.06600952148437</v>
      </c>
      <c r="G1013">
        <v>4.2197999954223633</v>
      </c>
      <c r="H1013">
        <v>13.760448455810547</v>
      </c>
      <c r="I1013">
        <v>0</v>
      </c>
      <c r="J1013">
        <v>2.2533938309527001E-3</v>
      </c>
      <c r="K1013">
        <v>5.3114978064879E-3</v>
      </c>
      <c r="L1013">
        <v>0</v>
      </c>
      <c r="M1013">
        <v>0.27900000000000003</v>
      </c>
      <c r="N1013">
        <v>3.8829090595245361</v>
      </c>
      <c r="O1013">
        <v>45</v>
      </c>
    </row>
    <row r="1014" spans="1:15" x14ac:dyDescent="0.25">
      <c r="A1014" t="s">
        <v>74</v>
      </c>
      <c r="B1014">
        <v>2016</v>
      </c>
      <c r="C1014" t="s">
        <v>4016</v>
      </c>
      <c r="D1014" t="s">
        <v>4046</v>
      </c>
      <c r="E1014" t="s">
        <v>148</v>
      </c>
      <c r="F1014">
        <v>11.960000038146973</v>
      </c>
      <c r="G1014">
        <v>0</v>
      </c>
      <c r="H1014">
        <v>31.460721969604492</v>
      </c>
      <c r="I1014">
        <v>0</v>
      </c>
      <c r="J1014">
        <v>0</v>
      </c>
      <c r="K1014">
        <v>0</v>
      </c>
      <c r="L1014">
        <v>0</v>
      </c>
      <c r="M1014">
        <v>0</v>
      </c>
      <c r="N1014">
        <v>3.9515278339385986</v>
      </c>
      <c r="O1014">
        <v>70</v>
      </c>
    </row>
    <row r="1015" spans="1:15" x14ac:dyDescent="0.25">
      <c r="A1015" t="s">
        <v>74</v>
      </c>
      <c r="B1015">
        <v>2016</v>
      </c>
      <c r="C1015" t="s">
        <v>4017</v>
      </c>
      <c r="D1015" t="s">
        <v>4047</v>
      </c>
      <c r="E1015" t="s">
        <v>148</v>
      </c>
      <c r="F1015">
        <v>26.584999084472656</v>
      </c>
      <c r="G1015">
        <v>0</v>
      </c>
      <c r="H1015">
        <v>34.677490234375</v>
      </c>
      <c r="I1015">
        <v>0</v>
      </c>
      <c r="J1015">
        <v>0</v>
      </c>
      <c r="K1015">
        <v>0</v>
      </c>
      <c r="L1015">
        <v>0</v>
      </c>
      <c r="M1015">
        <v>0</v>
      </c>
      <c r="N1015">
        <v>3.2785549163818359</v>
      </c>
      <c r="O1015">
        <v>60</v>
      </c>
    </row>
    <row r="1016" spans="1:15" x14ac:dyDescent="0.25">
      <c r="A1016" t="s">
        <v>74</v>
      </c>
      <c r="B1016">
        <v>2016</v>
      </c>
      <c r="C1016" t="s">
        <v>4017</v>
      </c>
      <c r="D1016" t="s">
        <v>4048</v>
      </c>
      <c r="E1016" t="s">
        <v>148</v>
      </c>
      <c r="F1016">
        <v>368.81298828125</v>
      </c>
      <c r="G1016">
        <v>20.10460090637207</v>
      </c>
      <c r="H1016">
        <v>39.544620513916016</v>
      </c>
      <c r="I1016">
        <v>0</v>
      </c>
      <c r="J1016">
        <v>0</v>
      </c>
      <c r="K1016">
        <v>0</v>
      </c>
      <c r="L1016">
        <v>0</v>
      </c>
      <c r="M1016">
        <v>9.1999999999999998E-2</v>
      </c>
      <c r="N1016">
        <v>3.1259989738464355</v>
      </c>
      <c r="O1016">
        <v>60</v>
      </c>
    </row>
    <row r="1017" spans="1:15" x14ac:dyDescent="0.25">
      <c r="A1017" t="s">
        <v>74</v>
      </c>
      <c r="B1017">
        <v>2016</v>
      </c>
      <c r="C1017" t="s">
        <v>4018</v>
      </c>
      <c r="D1017" t="s">
        <v>4049</v>
      </c>
      <c r="E1017" t="s">
        <v>460</v>
      </c>
      <c r="F1017">
        <v>251</v>
      </c>
      <c r="G1017">
        <v>3.4000000953674316</v>
      </c>
      <c r="H1017">
        <v>10.677290916442871</v>
      </c>
      <c r="I1017">
        <v>0</v>
      </c>
      <c r="J1017">
        <v>0</v>
      </c>
      <c r="K1017">
        <v>0</v>
      </c>
      <c r="L1017">
        <v>0</v>
      </c>
      <c r="M1017">
        <v>0</v>
      </c>
      <c r="N1017">
        <v>3.7911646366119385</v>
      </c>
      <c r="O1017">
        <v>45</v>
      </c>
    </row>
    <row r="1018" spans="1:15" x14ac:dyDescent="0.25">
      <c r="A1018" t="s">
        <v>74</v>
      </c>
      <c r="B1018">
        <v>2016</v>
      </c>
      <c r="C1018" t="s">
        <v>4018</v>
      </c>
      <c r="D1018" t="s">
        <v>4050</v>
      </c>
      <c r="E1018" t="s">
        <v>460</v>
      </c>
      <c r="F1018">
        <v>166</v>
      </c>
      <c r="G1018">
        <v>71.199996948242187</v>
      </c>
      <c r="H1018">
        <v>31.493976593017578</v>
      </c>
      <c r="I1018">
        <v>0</v>
      </c>
      <c r="J1018">
        <v>1.19760479041916E-2</v>
      </c>
      <c r="K1018">
        <v>1.19760479041916E-2</v>
      </c>
      <c r="L1018">
        <v>0</v>
      </c>
      <c r="M1018">
        <v>0</v>
      </c>
      <c r="N1018">
        <v>3.3173651695251465</v>
      </c>
      <c r="O1018">
        <v>40</v>
      </c>
    </row>
    <row r="1019" spans="1:15" x14ac:dyDescent="0.25">
      <c r="A1019" t="s">
        <v>74</v>
      </c>
      <c r="B1019">
        <v>2016</v>
      </c>
      <c r="C1019" t="s">
        <v>4018</v>
      </c>
      <c r="D1019" t="s">
        <v>4051</v>
      </c>
      <c r="E1019" t="s">
        <v>460</v>
      </c>
      <c r="F1019">
        <v>1365</v>
      </c>
      <c r="G1019">
        <v>554</v>
      </c>
      <c r="H1019">
        <v>27.014652252197266</v>
      </c>
      <c r="I1019">
        <v>0</v>
      </c>
      <c r="J1019">
        <v>9.8581030619865603E-2</v>
      </c>
      <c r="K1019">
        <v>9.8581030619865603E-2</v>
      </c>
      <c r="L1019">
        <v>0</v>
      </c>
      <c r="M1019">
        <v>0</v>
      </c>
      <c r="N1019">
        <v>3.3323376178741455</v>
      </c>
      <c r="O1019">
        <v>35</v>
      </c>
    </row>
    <row r="1020" spans="1:15" x14ac:dyDescent="0.25">
      <c r="A1020" t="s">
        <v>74</v>
      </c>
      <c r="B1020">
        <v>2016</v>
      </c>
      <c r="C1020" t="s">
        <v>4018</v>
      </c>
      <c r="D1020" t="s">
        <v>4052</v>
      </c>
      <c r="E1020" t="s">
        <v>460</v>
      </c>
      <c r="F1020">
        <v>0</v>
      </c>
      <c r="G1020">
        <v>0</v>
      </c>
      <c r="I1020">
        <v>0</v>
      </c>
      <c r="J1020">
        <v>0</v>
      </c>
      <c r="K1020">
        <v>0</v>
      </c>
      <c r="L1020">
        <v>0</v>
      </c>
      <c r="M1020">
        <v>0</v>
      </c>
      <c r="O1020">
        <v>35</v>
      </c>
    </row>
    <row r="1021" spans="1:15" x14ac:dyDescent="0.25">
      <c r="A1021" t="s">
        <v>74</v>
      </c>
      <c r="B1021">
        <v>2016</v>
      </c>
      <c r="C1021" t="s">
        <v>4018</v>
      </c>
      <c r="D1021" t="s">
        <v>4053</v>
      </c>
      <c r="E1021" t="s">
        <v>460</v>
      </c>
      <c r="F1021">
        <v>14</v>
      </c>
      <c r="G1021">
        <v>0</v>
      </c>
      <c r="H1021">
        <v>11</v>
      </c>
      <c r="I1021">
        <v>0</v>
      </c>
      <c r="J1021">
        <v>0</v>
      </c>
      <c r="K1021">
        <v>0</v>
      </c>
      <c r="L1021">
        <v>0</v>
      </c>
      <c r="M1021">
        <v>0</v>
      </c>
      <c r="N1021">
        <v>4</v>
      </c>
      <c r="O1021">
        <v>40</v>
      </c>
    </row>
    <row r="1022" spans="1:15" x14ac:dyDescent="0.25">
      <c r="A1022" t="s">
        <v>74</v>
      </c>
      <c r="B1022">
        <v>2016</v>
      </c>
      <c r="C1022" t="s">
        <v>4018</v>
      </c>
      <c r="D1022" t="s">
        <v>4054</v>
      </c>
      <c r="E1022" t="s">
        <v>460</v>
      </c>
      <c r="F1022">
        <v>0</v>
      </c>
      <c r="G1022">
        <v>0</v>
      </c>
      <c r="I1022">
        <v>0</v>
      </c>
      <c r="J1022">
        <v>0</v>
      </c>
      <c r="K1022">
        <v>0</v>
      </c>
      <c r="L1022">
        <v>0</v>
      </c>
      <c r="M1022">
        <v>0</v>
      </c>
      <c r="O1022">
        <v>35</v>
      </c>
    </row>
    <row r="1023" spans="1:15" x14ac:dyDescent="0.25">
      <c r="A1023" t="s">
        <v>74</v>
      </c>
      <c r="B1023">
        <v>2016</v>
      </c>
      <c r="C1023" t="s">
        <v>4018</v>
      </c>
      <c r="D1023" t="s">
        <v>4055</v>
      </c>
      <c r="E1023" t="s">
        <v>460</v>
      </c>
      <c r="F1023">
        <v>204</v>
      </c>
      <c r="G1023">
        <v>187.60000610351562</v>
      </c>
      <c r="H1023">
        <v>47.607841491699219</v>
      </c>
      <c r="I1023">
        <v>0</v>
      </c>
      <c r="J1023">
        <v>0</v>
      </c>
      <c r="K1023">
        <v>0</v>
      </c>
      <c r="L1023">
        <v>0</v>
      </c>
      <c r="M1023">
        <v>0</v>
      </c>
      <c r="N1023">
        <v>3.0404040813446045</v>
      </c>
      <c r="O1023">
        <v>35</v>
      </c>
    </row>
    <row r="1024" spans="1:15" x14ac:dyDescent="0.25">
      <c r="A1024" t="s">
        <v>74</v>
      </c>
      <c r="B1024">
        <v>2016</v>
      </c>
      <c r="C1024" t="s">
        <v>4018</v>
      </c>
      <c r="D1024" t="s">
        <v>4056</v>
      </c>
      <c r="E1024" t="s">
        <v>460</v>
      </c>
      <c r="F1024">
        <v>20</v>
      </c>
      <c r="G1024">
        <v>0</v>
      </c>
      <c r="H1024">
        <v>10</v>
      </c>
      <c r="I1024">
        <v>0</v>
      </c>
      <c r="J1024">
        <v>0</v>
      </c>
      <c r="K1024">
        <v>0</v>
      </c>
      <c r="L1024">
        <v>0</v>
      </c>
      <c r="M1024">
        <v>0</v>
      </c>
      <c r="N1024">
        <v>4</v>
      </c>
      <c r="O1024">
        <v>35</v>
      </c>
    </row>
    <row r="1025" spans="1:15" x14ac:dyDescent="0.25">
      <c r="A1025" t="s">
        <v>74</v>
      </c>
      <c r="B1025">
        <v>2016</v>
      </c>
      <c r="C1025" t="s">
        <v>4018</v>
      </c>
      <c r="D1025" t="s">
        <v>4057</v>
      </c>
      <c r="E1025" t="s">
        <v>460</v>
      </c>
      <c r="F1025">
        <v>2</v>
      </c>
      <c r="G1025">
        <v>0</v>
      </c>
      <c r="H1025">
        <v>21</v>
      </c>
      <c r="I1025">
        <v>0</v>
      </c>
      <c r="J1025">
        <v>0</v>
      </c>
      <c r="K1025">
        <v>0</v>
      </c>
      <c r="L1025">
        <v>0</v>
      </c>
      <c r="M1025">
        <v>0</v>
      </c>
      <c r="N1025">
        <v>4</v>
      </c>
      <c r="O1025">
        <v>40</v>
      </c>
    </row>
    <row r="1026" spans="1:15" x14ac:dyDescent="0.25">
      <c r="A1026" t="s">
        <v>74</v>
      </c>
      <c r="B1026">
        <v>2016</v>
      </c>
      <c r="C1026" t="s">
        <v>4019</v>
      </c>
      <c r="D1026" t="s">
        <v>4058</v>
      </c>
      <c r="E1026" t="s">
        <v>460</v>
      </c>
      <c r="F1026">
        <v>214</v>
      </c>
      <c r="G1026">
        <v>80.300003051757813</v>
      </c>
      <c r="H1026">
        <v>30.144859313964844</v>
      </c>
      <c r="I1026">
        <v>0</v>
      </c>
      <c r="J1026">
        <v>2.3809523809523801E-2</v>
      </c>
      <c r="K1026">
        <v>4.7619047619047603E-2</v>
      </c>
      <c r="L1026">
        <v>0</v>
      </c>
      <c r="M1026">
        <v>0</v>
      </c>
      <c r="N1026">
        <v>3.4285714626312256</v>
      </c>
      <c r="O1026">
        <v>40</v>
      </c>
    </row>
    <row r="1027" spans="1:15" x14ac:dyDescent="0.25">
      <c r="A1027" t="s">
        <v>75</v>
      </c>
      <c r="B1027">
        <v>2016</v>
      </c>
      <c r="C1027" t="s">
        <v>4010</v>
      </c>
      <c r="D1027" t="s">
        <v>4021</v>
      </c>
      <c r="E1027" t="s">
        <v>148</v>
      </c>
      <c r="F1027">
        <v>0</v>
      </c>
      <c r="G1027">
        <v>0</v>
      </c>
      <c r="I1027">
        <v>0</v>
      </c>
      <c r="J1027">
        <v>0</v>
      </c>
      <c r="K1027">
        <v>0</v>
      </c>
      <c r="L1027">
        <v>0</v>
      </c>
      <c r="M1027">
        <v>0</v>
      </c>
      <c r="O1027">
        <v>70</v>
      </c>
    </row>
    <row r="1028" spans="1:15" x14ac:dyDescent="0.25">
      <c r="A1028" t="s">
        <v>75</v>
      </c>
      <c r="B1028">
        <v>2016</v>
      </c>
      <c r="C1028" t="s">
        <v>4010</v>
      </c>
      <c r="D1028" t="s">
        <v>4022</v>
      </c>
      <c r="E1028" t="s">
        <v>148</v>
      </c>
      <c r="F1028">
        <v>116.56159973144531</v>
      </c>
      <c r="G1028">
        <v>0</v>
      </c>
      <c r="H1028">
        <v>37.421314239501953</v>
      </c>
      <c r="I1028">
        <v>0</v>
      </c>
      <c r="J1028">
        <v>0.10477657935285049</v>
      </c>
      <c r="K1028">
        <v>1.04109475417001E-2</v>
      </c>
      <c r="L1028">
        <v>0</v>
      </c>
      <c r="M1028">
        <v>0</v>
      </c>
      <c r="N1028">
        <v>3.7010786533355713</v>
      </c>
      <c r="O1028">
        <v>70</v>
      </c>
    </row>
    <row r="1029" spans="1:15" x14ac:dyDescent="0.25">
      <c r="A1029" t="s">
        <v>75</v>
      </c>
      <c r="B1029">
        <v>2016</v>
      </c>
      <c r="C1029" t="s">
        <v>4010</v>
      </c>
      <c r="D1029" t="s">
        <v>4023</v>
      </c>
      <c r="E1029" t="s">
        <v>148</v>
      </c>
      <c r="F1029">
        <v>549.63714599609375</v>
      </c>
      <c r="G1029">
        <v>55.517459869384766</v>
      </c>
      <c r="H1029">
        <v>17.374198913574219</v>
      </c>
      <c r="I1029">
        <v>0</v>
      </c>
      <c r="J1029">
        <v>0.10477657935285049</v>
      </c>
      <c r="K1029">
        <v>2.4949264706163E-3</v>
      </c>
      <c r="L1029">
        <v>0</v>
      </c>
      <c r="M1029">
        <v>1.2030350000000001</v>
      </c>
      <c r="N1029">
        <v>3.7010786533355713</v>
      </c>
      <c r="O1029">
        <v>45</v>
      </c>
    </row>
    <row r="1030" spans="1:15" x14ac:dyDescent="0.25">
      <c r="A1030" t="s">
        <v>75</v>
      </c>
      <c r="B1030">
        <v>2016</v>
      </c>
      <c r="C1030" t="s">
        <v>4011</v>
      </c>
      <c r="D1030" t="s">
        <v>4024</v>
      </c>
      <c r="E1030" t="s">
        <v>148</v>
      </c>
      <c r="F1030">
        <v>0</v>
      </c>
      <c r="G1030">
        <v>0</v>
      </c>
      <c r="I1030">
        <v>0</v>
      </c>
      <c r="J1030">
        <v>0</v>
      </c>
      <c r="K1030">
        <v>0</v>
      </c>
      <c r="L1030">
        <v>0</v>
      </c>
      <c r="M1030">
        <v>0</v>
      </c>
      <c r="O1030">
        <v>60</v>
      </c>
    </row>
    <row r="1031" spans="1:15" x14ac:dyDescent="0.25">
      <c r="A1031" t="s">
        <v>75</v>
      </c>
      <c r="B1031">
        <v>2016</v>
      </c>
      <c r="C1031" t="s">
        <v>4011</v>
      </c>
      <c r="D1031" t="s">
        <v>4025</v>
      </c>
      <c r="E1031" t="s">
        <v>148</v>
      </c>
      <c r="F1031">
        <v>1938.6119384765625</v>
      </c>
      <c r="G1031">
        <v>3.2041599750518799</v>
      </c>
      <c r="H1031">
        <v>33.646305084228516</v>
      </c>
      <c r="I1031">
        <v>0.13299697553204881</v>
      </c>
      <c r="J1031">
        <v>2.8895486183268902E-2</v>
      </c>
      <c r="K1031">
        <v>6.9756510294255905E-2</v>
      </c>
      <c r="L1031">
        <v>0</v>
      </c>
      <c r="M1031">
        <v>2.98491400000034</v>
      </c>
      <c r="N1031">
        <v>3.4091596603393555</v>
      </c>
      <c r="O1031">
        <v>60</v>
      </c>
    </row>
    <row r="1032" spans="1:15" x14ac:dyDescent="0.25">
      <c r="A1032" t="s">
        <v>75</v>
      </c>
      <c r="B1032">
        <v>2016</v>
      </c>
      <c r="C1032" t="s">
        <v>4011</v>
      </c>
      <c r="D1032" t="s">
        <v>4026</v>
      </c>
      <c r="E1032" t="s">
        <v>148</v>
      </c>
      <c r="F1032">
        <v>0</v>
      </c>
      <c r="G1032">
        <v>0</v>
      </c>
      <c r="I1032">
        <v>0</v>
      </c>
      <c r="J1032">
        <v>0</v>
      </c>
      <c r="K1032">
        <v>0</v>
      </c>
      <c r="L1032">
        <v>0</v>
      </c>
      <c r="M1032">
        <v>0</v>
      </c>
      <c r="O1032">
        <v>60</v>
      </c>
    </row>
    <row r="1033" spans="1:15" x14ac:dyDescent="0.25">
      <c r="A1033" t="s">
        <v>75</v>
      </c>
      <c r="B1033">
        <v>2016</v>
      </c>
      <c r="C1033" t="s">
        <v>4064</v>
      </c>
      <c r="D1033" t="s">
        <v>4065</v>
      </c>
      <c r="E1033" t="s">
        <v>460</v>
      </c>
      <c r="F1033">
        <v>37080</v>
      </c>
      <c r="G1033">
        <v>37.299999237060547</v>
      </c>
      <c r="H1033">
        <v>31.578639984130859</v>
      </c>
      <c r="I1033">
        <v>5.6401648693488E-3</v>
      </c>
      <c r="J1033">
        <v>4.3655306545680402E-2</v>
      </c>
      <c r="K1033">
        <v>2.9454496127042699E-2</v>
      </c>
      <c r="L1033">
        <v>0.1</v>
      </c>
      <c r="M1033">
        <v>0</v>
      </c>
      <c r="N1033">
        <v>3.4043891429901123</v>
      </c>
      <c r="O1033">
        <v>60</v>
      </c>
    </row>
    <row r="1034" spans="1:15" x14ac:dyDescent="0.25">
      <c r="A1034" t="s">
        <v>75</v>
      </c>
      <c r="B1034">
        <v>2016</v>
      </c>
      <c r="C1034" t="s">
        <v>4064</v>
      </c>
      <c r="D1034" t="s">
        <v>4066</v>
      </c>
      <c r="E1034" t="s">
        <v>460</v>
      </c>
      <c r="F1034">
        <v>10</v>
      </c>
      <c r="G1034">
        <v>0.69999998807907104</v>
      </c>
      <c r="H1034">
        <v>29.600000381469727</v>
      </c>
      <c r="I1034">
        <v>0</v>
      </c>
      <c r="J1034">
        <v>0</v>
      </c>
      <c r="K1034">
        <v>0</v>
      </c>
      <c r="L1034">
        <v>0</v>
      </c>
      <c r="M1034">
        <v>0</v>
      </c>
      <c r="O1034">
        <v>60</v>
      </c>
    </row>
    <row r="1035" spans="1:15" x14ac:dyDescent="0.25">
      <c r="A1035" t="s">
        <v>75</v>
      </c>
      <c r="B1035">
        <v>2016</v>
      </c>
      <c r="C1035" t="s">
        <v>4064</v>
      </c>
      <c r="D1035" t="s">
        <v>4005</v>
      </c>
      <c r="E1035" t="s">
        <v>460</v>
      </c>
      <c r="F1035">
        <v>2297</v>
      </c>
      <c r="G1035">
        <v>395.79998779296875</v>
      </c>
      <c r="H1035">
        <v>31.147148132324219</v>
      </c>
      <c r="I1035">
        <v>3.78923514582701E-2</v>
      </c>
      <c r="J1035">
        <v>0.193529343520673</v>
      </c>
      <c r="K1035">
        <v>0.29387193811774809</v>
      </c>
      <c r="L1035">
        <v>0.1</v>
      </c>
      <c r="M1035">
        <v>0</v>
      </c>
      <c r="N1035">
        <v>3.0063388347625732</v>
      </c>
      <c r="O1035">
        <v>45</v>
      </c>
    </row>
    <row r="1036" spans="1:15" x14ac:dyDescent="0.25">
      <c r="A1036" t="s">
        <v>75</v>
      </c>
      <c r="B1036">
        <v>2016</v>
      </c>
      <c r="C1036" t="s">
        <v>4012</v>
      </c>
      <c r="D1036" t="s">
        <v>4027</v>
      </c>
      <c r="E1036" t="s">
        <v>460</v>
      </c>
      <c r="F1036">
        <v>0</v>
      </c>
      <c r="I1036">
        <v>0</v>
      </c>
      <c r="J1036">
        <v>0</v>
      </c>
      <c r="K1036">
        <v>0</v>
      </c>
      <c r="L1036">
        <v>0</v>
      </c>
      <c r="M1036">
        <v>0</v>
      </c>
    </row>
    <row r="1037" spans="1:15" x14ac:dyDescent="0.25">
      <c r="A1037" t="s">
        <v>75</v>
      </c>
      <c r="B1037">
        <v>2016</v>
      </c>
      <c r="C1037" t="s">
        <v>389</v>
      </c>
      <c r="D1037" t="s">
        <v>4028</v>
      </c>
      <c r="E1037" t="s">
        <v>460</v>
      </c>
      <c r="F1037">
        <v>373</v>
      </c>
      <c r="G1037">
        <v>62.799999237060547</v>
      </c>
      <c r="H1037">
        <v>21.84986686706543</v>
      </c>
      <c r="I1037">
        <v>6.0279069767441998E-3</v>
      </c>
      <c r="J1037">
        <v>0</v>
      </c>
      <c r="K1037">
        <v>4.4711538461538497E-2</v>
      </c>
      <c r="L1037">
        <v>0.05</v>
      </c>
      <c r="M1037">
        <v>0</v>
      </c>
      <c r="N1037">
        <v>3.464672327041626</v>
      </c>
      <c r="O1037">
        <v>45</v>
      </c>
    </row>
    <row r="1038" spans="1:15" x14ac:dyDescent="0.25">
      <c r="A1038" t="s">
        <v>75</v>
      </c>
      <c r="B1038">
        <v>2016</v>
      </c>
      <c r="C1038" t="s">
        <v>389</v>
      </c>
      <c r="D1038" t="s">
        <v>4029</v>
      </c>
      <c r="E1038" t="s">
        <v>460</v>
      </c>
      <c r="F1038">
        <v>143</v>
      </c>
      <c r="G1038">
        <v>3.5</v>
      </c>
      <c r="H1038">
        <v>8.5454549789428711</v>
      </c>
      <c r="I1038">
        <v>0</v>
      </c>
      <c r="J1038">
        <v>3.4494884910485898E-2</v>
      </c>
      <c r="K1038">
        <v>0.30937215650591438</v>
      </c>
      <c r="L1038">
        <v>0</v>
      </c>
      <c r="M1038">
        <v>0</v>
      </c>
      <c r="N1038">
        <v>2.5512149333953857</v>
      </c>
      <c r="O1038">
        <v>40</v>
      </c>
    </row>
    <row r="1039" spans="1:15" x14ac:dyDescent="0.25">
      <c r="A1039" t="s">
        <v>75</v>
      </c>
      <c r="B1039">
        <v>2016</v>
      </c>
      <c r="C1039" t="s">
        <v>389</v>
      </c>
      <c r="D1039" t="s">
        <v>4030</v>
      </c>
      <c r="E1039" t="s">
        <v>460</v>
      </c>
      <c r="F1039">
        <v>1012</v>
      </c>
      <c r="G1039">
        <v>164.69999694824219</v>
      </c>
      <c r="H1039">
        <v>16.791501998901367</v>
      </c>
      <c r="I1039">
        <v>2.11325966850829E-2</v>
      </c>
      <c r="J1039">
        <v>0.10069060773480661</v>
      </c>
      <c r="K1039">
        <v>3.4210764360018103E-2</v>
      </c>
      <c r="L1039">
        <v>0.1</v>
      </c>
      <c r="M1039">
        <v>0</v>
      </c>
      <c r="N1039">
        <v>3.066298246383667</v>
      </c>
      <c r="O1039">
        <v>40</v>
      </c>
    </row>
    <row r="1040" spans="1:15" x14ac:dyDescent="0.25">
      <c r="A1040" t="s">
        <v>75</v>
      </c>
      <c r="B1040">
        <v>2016</v>
      </c>
      <c r="C1040" t="s">
        <v>389</v>
      </c>
      <c r="D1040" t="s">
        <v>4031</v>
      </c>
      <c r="E1040" t="s">
        <v>460</v>
      </c>
      <c r="F1040">
        <v>0</v>
      </c>
      <c r="G1040">
        <v>0</v>
      </c>
      <c r="I1040">
        <v>0</v>
      </c>
      <c r="J1040">
        <v>0</v>
      </c>
      <c r="K1040">
        <v>0</v>
      </c>
      <c r="L1040">
        <v>0</v>
      </c>
      <c r="M1040">
        <v>0</v>
      </c>
      <c r="O1040">
        <v>35</v>
      </c>
    </row>
    <row r="1041" spans="1:15" x14ac:dyDescent="0.25">
      <c r="A1041" t="s">
        <v>75</v>
      </c>
      <c r="B1041">
        <v>2016</v>
      </c>
      <c r="C1041" t="s">
        <v>389</v>
      </c>
      <c r="D1041" t="s">
        <v>4032</v>
      </c>
      <c r="E1041" t="s">
        <v>460</v>
      </c>
      <c r="F1041">
        <v>6055</v>
      </c>
      <c r="G1041">
        <v>1430.800048828125</v>
      </c>
      <c r="H1041">
        <v>19.193559646606445</v>
      </c>
      <c r="I1041">
        <v>6.3213631040567996E-3</v>
      </c>
      <c r="J1041">
        <v>3.9368004319523999E-3</v>
      </c>
      <c r="K1041">
        <v>1.1372180451127799E-2</v>
      </c>
      <c r="L1041">
        <v>0.15</v>
      </c>
      <c r="M1041">
        <v>0</v>
      </c>
      <c r="N1041">
        <v>3.5460424423217773</v>
      </c>
      <c r="O1041">
        <v>35</v>
      </c>
    </row>
    <row r="1042" spans="1:15" x14ac:dyDescent="0.25">
      <c r="A1042" t="s">
        <v>75</v>
      </c>
      <c r="B1042">
        <v>2016</v>
      </c>
      <c r="C1042" t="s">
        <v>4013</v>
      </c>
      <c r="D1042" t="s">
        <v>4033</v>
      </c>
      <c r="E1042" t="s">
        <v>460</v>
      </c>
      <c r="F1042">
        <v>1895</v>
      </c>
      <c r="G1042">
        <v>106.40000152587891</v>
      </c>
      <c r="H1042">
        <v>17.776252746582031</v>
      </c>
      <c r="I1042">
        <v>6.7270815278582001E-3</v>
      </c>
      <c r="J1042">
        <v>7.8875235976197902E-2</v>
      </c>
      <c r="K1042">
        <v>1.4191946070604901E-2</v>
      </c>
      <c r="L1042">
        <v>0.2</v>
      </c>
      <c r="M1042">
        <v>0</v>
      </c>
      <c r="N1042">
        <v>3.2946462631225586</v>
      </c>
      <c r="O1042">
        <v>45</v>
      </c>
    </row>
    <row r="1043" spans="1:15" x14ac:dyDescent="0.25">
      <c r="A1043" t="s">
        <v>75</v>
      </c>
      <c r="B1043">
        <v>2016</v>
      </c>
      <c r="C1043" t="s">
        <v>4013</v>
      </c>
      <c r="D1043" t="s">
        <v>4034</v>
      </c>
      <c r="E1043" t="s">
        <v>460</v>
      </c>
      <c r="F1043">
        <v>3988</v>
      </c>
      <c r="G1043">
        <v>246.60000610351562</v>
      </c>
      <c r="H1043">
        <v>17.595083236694336</v>
      </c>
      <c r="I1043">
        <v>0</v>
      </c>
      <c r="J1043">
        <v>8.4586466165413998E-3</v>
      </c>
      <c r="K1043">
        <v>9.8570724494824995E-3</v>
      </c>
      <c r="L1043">
        <v>0.2</v>
      </c>
      <c r="M1043">
        <v>2</v>
      </c>
      <c r="N1043">
        <v>3.697838306427002</v>
      </c>
      <c r="O1043">
        <v>45</v>
      </c>
    </row>
    <row r="1044" spans="1:15" x14ac:dyDescent="0.25">
      <c r="A1044" t="s">
        <v>75</v>
      </c>
      <c r="B1044">
        <v>2016</v>
      </c>
      <c r="C1044" t="s">
        <v>4013</v>
      </c>
      <c r="D1044" t="s">
        <v>4035</v>
      </c>
      <c r="E1044" t="s">
        <v>460</v>
      </c>
      <c r="F1044">
        <v>14</v>
      </c>
      <c r="G1044">
        <v>0.80000001192092896</v>
      </c>
      <c r="H1044">
        <v>18.571428298950195</v>
      </c>
      <c r="I1044">
        <v>1.3482348767075E-3</v>
      </c>
      <c r="J1044">
        <v>0.1312511087457868</v>
      </c>
      <c r="K1044">
        <v>0</v>
      </c>
      <c r="L1044">
        <v>0.05</v>
      </c>
      <c r="M1044">
        <v>0</v>
      </c>
      <c r="N1044">
        <v>3.4049172401428223</v>
      </c>
      <c r="O1044">
        <v>45</v>
      </c>
    </row>
    <row r="1045" spans="1:15" x14ac:dyDescent="0.25">
      <c r="A1045" t="s">
        <v>75</v>
      </c>
      <c r="B1045">
        <v>2016</v>
      </c>
      <c r="C1045" t="s">
        <v>4014</v>
      </c>
      <c r="D1045" t="s">
        <v>4036</v>
      </c>
      <c r="E1045" t="s">
        <v>148</v>
      </c>
      <c r="F1045">
        <v>1227.419189453125</v>
      </c>
      <c r="G1045">
        <v>2.9835300445556641</v>
      </c>
      <c r="H1045">
        <v>22.146358489990234</v>
      </c>
      <c r="I1045">
        <v>0</v>
      </c>
      <c r="J1045">
        <v>2.4119633381572999E-3</v>
      </c>
      <c r="K1045">
        <v>2.0313689122978002E-3</v>
      </c>
      <c r="L1045">
        <v>0</v>
      </c>
      <c r="M1045">
        <v>-0.38265000000069399</v>
      </c>
      <c r="N1045">
        <v>3.6985046863555908</v>
      </c>
      <c r="O1045">
        <v>70</v>
      </c>
    </row>
    <row r="1046" spans="1:15" x14ac:dyDescent="0.25">
      <c r="A1046" t="s">
        <v>75</v>
      </c>
      <c r="B1046">
        <v>2016</v>
      </c>
      <c r="C1046" t="s">
        <v>4015</v>
      </c>
      <c r="D1046" t="s">
        <v>4037</v>
      </c>
      <c r="E1046" t="s">
        <v>148</v>
      </c>
      <c r="F1046">
        <v>1068.962890625</v>
      </c>
      <c r="G1046">
        <v>1.0729399919509888</v>
      </c>
      <c r="H1046">
        <v>32.209980010986328</v>
      </c>
      <c r="I1046">
        <v>0.1148361650485437</v>
      </c>
      <c r="J1046">
        <v>0.1025272317364796</v>
      </c>
      <c r="K1046">
        <v>5.8215728311949999E-4</v>
      </c>
      <c r="L1046">
        <v>0</v>
      </c>
      <c r="M1046">
        <v>1.5158950000004601</v>
      </c>
      <c r="N1046">
        <v>3.3742616176605225</v>
      </c>
      <c r="O1046">
        <v>60</v>
      </c>
    </row>
    <row r="1047" spans="1:15" x14ac:dyDescent="0.25">
      <c r="A1047" t="s">
        <v>75</v>
      </c>
      <c r="B1047">
        <v>2016</v>
      </c>
      <c r="C1047" t="s">
        <v>4016</v>
      </c>
      <c r="D1047" t="s">
        <v>4038</v>
      </c>
      <c r="E1047" t="s">
        <v>148</v>
      </c>
      <c r="F1047">
        <v>0</v>
      </c>
      <c r="G1047">
        <v>0</v>
      </c>
      <c r="I1047">
        <v>0</v>
      </c>
      <c r="J1047">
        <v>0</v>
      </c>
      <c r="K1047">
        <v>0</v>
      </c>
      <c r="L1047">
        <v>0</v>
      </c>
      <c r="M1047">
        <v>0</v>
      </c>
      <c r="O1047">
        <v>70</v>
      </c>
    </row>
    <row r="1048" spans="1:15" x14ac:dyDescent="0.25">
      <c r="A1048" t="s">
        <v>75</v>
      </c>
      <c r="B1048">
        <v>2016</v>
      </c>
      <c r="C1048" t="s">
        <v>4016</v>
      </c>
      <c r="D1048" t="s">
        <v>4039</v>
      </c>
      <c r="E1048" t="s">
        <v>148</v>
      </c>
      <c r="F1048">
        <v>0</v>
      </c>
      <c r="G1048">
        <v>0</v>
      </c>
      <c r="I1048">
        <v>0</v>
      </c>
      <c r="J1048">
        <v>0</v>
      </c>
      <c r="K1048">
        <v>0</v>
      </c>
      <c r="L1048">
        <v>0</v>
      </c>
      <c r="M1048">
        <v>0</v>
      </c>
      <c r="O1048">
        <v>70</v>
      </c>
    </row>
    <row r="1049" spans="1:15" x14ac:dyDescent="0.25">
      <c r="A1049" t="s">
        <v>75</v>
      </c>
      <c r="B1049">
        <v>2016</v>
      </c>
      <c r="C1049" t="s">
        <v>4016</v>
      </c>
      <c r="D1049" t="s">
        <v>4040</v>
      </c>
      <c r="E1049" t="s">
        <v>148</v>
      </c>
      <c r="F1049">
        <v>0</v>
      </c>
      <c r="G1049">
        <v>0</v>
      </c>
      <c r="I1049">
        <v>0</v>
      </c>
      <c r="J1049">
        <v>0</v>
      </c>
      <c r="K1049">
        <v>0</v>
      </c>
      <c r="L1049">
        <v>0</v>
      </c>
      <c r="M1049">
        <v>0</v>
      </c>
      <c r="O1049">
        <v>70</v>
      </c>
    </row>
    <row r="1050" spans="1:15" x14ac:dyDescent="0.25">
      <c r="A1050" t="s">
        <v>75</v>
      </c>
      <c r="B1050">
        <v>2016</v>
      </c>
      <c r="C1050" t="s">
        <v>4016</v>
      </c>
      <c r="D1050" t="s">
        <v>4041</v>
      </c>
      <c r="E1050" t="s">
        <v>148</v>
      </c>
      <c r="F1050">
        <v>0</v>
      </c>
      <c r="G1050">
        <v>0</v>
      </c>
      <c r="I1050">
        <v>0</v>
      </c>
      <c r="J1050">
        <v>0</v>
      </c>
      <c r="K1050">
        <v>0</v>
      </c>
      <c r="L1050">
        <v>0</v>
      </c>
      <c r="M1050">
        <v>0</v>
      </c>
      <c r="O1050">
        <v>45</v>
      </c>
    </row>
    <row r="1051" spans="1:15" x14ac:dyDescent="0.25">
      <c r="A1051" t="s">
        <v>75</v>
      </c>
      <c r="B1051">
        <v>2016</v>
      </c>
      <c r="C1051" t="s">
        <v>4016</v>
      </c>
      <c r="D1051" t="s">
        <v>4042</v>
      </c>
      <c r="E1051" t="s">
        <v>148</v>
      </c>
      <c r="F1051">
        <v>0</v>
      </c>
      <c r="G1051">
        <v>0</v>
      </c>
      <c r="I1051">
        <v>0</v>
      </c>
      <c r="J1051">
        <v>0</v>
      </c>
      <c r="K1051">
        <v>0</v>
      </c>
      <c r="L1051">
        <v>0</v>
      </c>
      <c r="M1051">
        <v>0</v>
      </c>
      <c r="O1051">
        <v>70</v>
      </c>
    </row>
    <row r="1052" spans="1:15" x14ac:dyDescent="0.25">
      <c r="A1052" t="s">
        <v>75</v>
      </c>
      <c r="B1052">
        <v>2016</v>
      </c>
      <c r="C1052" t="s">
        <v>4016</v>
      </c>
      <c r="D1052" t="s">
        <v>4043</v>
      </c>
      <c r="E1052" t="s">
        <v>148</v>
      </c>
      <c r="F1052">
        <v>0</v>
      </c>
      <c r="G1052">
        <v>0</v>
      </c>
      <c r="I1052">
        <v>0</v>
      </c>
      <c r="J1052">
        <v>0</v>
      </c>
      <c r="K1052">
        <v>0</v>
      </c>
      <c r="L1052">
        <v>0</v>
      </c>
      <c r="M1052">
        <v>0</v>
      </c>
      <c r="O1052">
        <v>70</v>
      </c>
    </row>
    <row r="1053" spans="1:15" x14ac:dyDescent="0.25">
      <c r="A1053" t="s">
        <v>75</v>
      </c>
      <c r="B1053">
        <v>2016</v>
      </c>
      <c r="C1053" t="s">
        <v>4016</v>
      </c>
      <c r="D1053" t="s">
        <v>4044</v>
      </c>
      <c r="E1053" t="s">
        <v>148</v>
      </c>
      <c r="F1053">
        <v>15.162099838256836</v>
      </c>
      <c r="G1053">
        <v>0</v>
      </c>
      <c r="H1053">
        <v>40.645671844482422</v>
      </c>
      <c r="I1053">
        <v>0</v>
      </c>
      <c r="J1053">
        <v>8.0971659919027994E-3</v>
      </c>
      <c r="K1053">
        <v>0</v>
      </c>
      <c r="L1053">
        <v>0</v>
      </c>
      <c r="M1053">
        <v>0</v>
      </c>
      <c r="N1053">
        <v>3.9716598987579346</v>
      </c>
      <c r="O1053">
        <v>70</v>
      </c>
    </row>
    <row r="1054" spans="1:15" x14ac:dyDescent="0.25">
      <c r="A1054" t="s">
        <v>75</v>
      </c>
      <c r="B1054">
        <v>2016</v>
      </c>
      <c r="C1054" t="s">
        <v>4016</v>
      </c>
      <c r="D1054" t="s">
        <v>4045</v>
      </c>
      <c r="E1054" t="s">
        <v>148</v>
      </c>
      <c r="F1054">
        <v>230.97459411621094</v>
      </c>
      <c r="G1054">
        <v>2.5973799228668213</v>
      </c>
      <c r="H1054">
        <v>10.446088790893555</v>
      </c>
      <c r="I1054">
        <v>4.2016806722688996E-3</v>
      </c>
      <c r="J1054">
        <v>1.0351104004354799E-2</v>
      </c>
      <c r="K1054">
        <v>0</v>
      </c>
      <c r="L1054">
        <v>0</v>
      </c>
      <c r="M1054">
        <v>0</v>
      </c>
      <c r="N1054">
        <v>3.8492753505706787</v>
      </c>
      <c r="O1054">
        <v>45</v>
      </c>
    </row>
    <row r="1055" spans="1:15" x14ac:dyDescent="0.25">
      <c r="A1055" t="s">
        <v>75</v>
      </c>
      <c r="B1055">
        <v>2016</v>
      </c>
      <c r="C1055" t="s">
        <v>4016</v>
      </c>
      <c r="D1055" t="s">
        <v>4046</v>
      </c>
      <c r="E1055" t="s">
        <v>148</v>
      </c>
      <c r="F1055">
        <v>0</v>
      </c>
      <c r="G1055">
        <v>0</v>
      </c>
      <c r="I1055">
        <v>0</v>
      </c>
      <c r="J1055">
        <v>0</v>
      </c>
      <c r="K1055">
        <v>0</v>
      </c>
      <c r="L1055">
        <v>0</v>
      </c>
      <c r="M1055">
        <v>0</v>
      </c>
      <c r="O1055">
        <v>70</v>
      </c>
    </row>
    <row r="1056" spans="1:15" x14ac:dyDescent="0.25">
      <c r="A1056" t="s">
        <v>75</v>
      </c>
      <c r="B1056">
        <v>2016</v>
      </c>
      <c r="C1056" t="s">
        <v>4017</v>
      </c>
      <c r="D1056" t="s">
        <v>4047</v>
      </c>
      <c r="E1056" t="s">
        <v>148</v>
      </c>
      <c r="F1056">
        <v>0</v>
      </c>
      <c r="G1056">
        <v>0</v>
      </c>
      <c r="I1056">
        <v>0</v>
      </c>
      <c r="J1056">
        <v>0</v>
      </c>
      <c r="K1056">
        <v>0</v>
      </c>
      <c r="L1056">
        <v>0</v>
      </c>
      <c r="M1056">
        <v>0</v>
      </c>
      <c r="O1056">
        <v>60</v>
      </c>
    </row>
    <row r="1057" spans="1:15" x14ac:dyDescent="0.25">
      <c r="A1057" t="s">
        <v>75</v>
      </c>
      <c r="B1057">
        <v>2016</v>
      </c>
      <c r="C1057" t="s">
        <v>4017</v>
      </c>
      <c r="D1057" t="s">
        <v>4048</v>
      </c>
      <c r="E1057" t="s">
        <v>148</v>
      </c>
      <c r="F1057">
        <v>190.95669555664062</v>
      </c>
      <c r="G1057">
        <v>0</v>
      </c>
      <c r="H1057">
        <v>26.025754928588867</v>
      </c>
      <c r="I1057">
        <v>0</v>
      </c>
      <c r="J1057">
        <v>0</v>
      </c>
      <c r="K1057">
        <v>0</v>
      </c>
      <c r="L1057">
        <v>0</v>
      </c>
      <c r="M1057">
        <v>0</v>
      </c>
      <c r="N1057">
        <v>3.4512820243835449</v>
      </c>
      <c r="O1057">
        <v>60</v>
      </c>
    </row>
    <row r="1058" spans="1:15" x14ac:dyDescent="0.25">
      <c r="A1058" t="s">
        <v>75</v>
      </c>
      <c r="B1058">
        <v>2016</v>
      </c>
      <c r="C1058" t="s">
        <v>4018</v>
      </c>
      <c r="D1058" t="s">
        <v>4049</v>
      </c>
      <c r="E1058" t="s">
        <v>460</v>
      </c>
      <c r="F1058">
        <v>104</v>
      </c>
      <c r="G1058">
        <v>0</v>
      </c>
      <c r="H1058">
        <v>9.644230842590332</v>
      </c>
      <c r="I1058">
        <v>0</v>
      </c>
      <c r="J1058">
        <v>0</v>
      </c>
      <c r="K1058">
        <v>0</v>
      </c>
      <c r="L1058">
        <v>0.05</v>
      </c>
      <c r="M1058">
        <v>0</v>
      </c>
      <c r="N1058">
        <v>3.4574999809265137</v>
      </c>
      <c r="O1058">
        <v>45</v>
      </c>
    </row>
    <row r="1059" spans="1:15" x14ac:dyDescent="0.25">
      <c r="A1059" t="s">
        <v>75</v>
      </c>
      <c r="B1059">
        <v>2016</v>
      </c>
      <c r="C1059" t="s">
        <v>4018</v>
      </c>
      <c r="D1059" t="s">
        <v>4050</v>
      </c>
      <c r="E1059" t="s">
        <v>460</v>
      </c>
      <c r="F1059">
        <v>30</v>
      </c>
      <c r="G1059">
        <v>5.0999999046325684</v>
      </c>
      <c r="H1059">
        <v>22.833333969116211</v>
      </c>
      <c r="I1059">
        <v>0</v>
      </c>
      <c r="J1059">
        <v>0</v>
      </c>
      <c r="K1059">
        <v>0</v>
      </c>
      <c r="L1059">
        <v>0.05</v>
      </c>
      <c r="M1059">
        <v>0</v>
      </c>
      <c r="N1059">
        <v>3.4574999809265137</v>
      </c>
      <c r="O1059">
        <v>40</v>
      </c>
    </row>
    <row r="1060" spans="1:15" x14ac:dyDescent="0.25">
      <c r="A1060" t="s">
        <v>75</v>
      </c>
      <c r="B1060">
        <v>2016</v>
      </c>
      <c r="C1060" t="s">
        <v>4018</v>
      </c>
      <c r="D1060" t="s">
        <v>4051</v>
      </c>
      <c r="E1060" t="s">
        <v>460</v>
      </c>
      <c r="F1060">
        <v>0</v>
      </c>
      <c r="G1060">
        <v>0</v>
      </c>
      <c r="I1060">
        <v>0</v>
      </c>
      <c r="J1060">
        <v>0</v>
      </c>
      <c r="K1060">
        <v>0</v>
      </c>
      <c r="L1060">
        <v>0</v>
      </c>
      <c r="M1060">
        <v>0</v>
      </c>
      <c r="O1060">
        <v>35</v>
      </c>
    </row>
    <row r="1061" spans="1:15" x14ac:dyDescent="0.25">
      <c r="A1061" t="s">
        <v>75</v>
      </c>
      <c r="B1061">
        <v>2016</v>
      </c>
      <c r="C1061" t="s">
        <v>4018</v>
      </c>
      <c r="D1061" t="s">
        <v>4052</v>
      </c>
      <c r="E1061" t="s">
        <v>460</v>
      </c>
      <c r="F1061">
        <v>0</v>
      </c>
      <c r="G1061">
        <v>0</v>
      </c>
      <c r="I1061">
        <v>0</v>
      </c>
      <c r="J1061">
        <v>0</v>
      </c>
      <c r="K1061">
        <v>0</v>
      </c>
      <c r="L1061">
        <v>0</v>
      </c>
      <c r="M1061">
        <v>0</v>
      </c>
      <c r="O1061">
        <v>35</v>
      </c>
    </row>
    <row r="1062" spans="1:15" x14ac:dyDescent="0.25">
      <c r="A1062" t="s">
        <v>75</v>
      </c>
      <c r="B1062">
        <v>2016</v>
      </c>
      <c r="C1062" t="s">
        <v>4018</v>
      </c>
      <c r="D1062" t="s">
        <v>4053</v>
      </c>
      <c r="E1062" t="s">
        <v>460</v>
      </c>
      <c r="F1062">
        <v>9</v>
      </c>
      <c r="G1062">
        <v>0</v>
      </c>
      <c r="H1062">
        <v>4.6666665077209473</v>
      </c>
      <c r="I1062">
        <v>0</v>
      </c>
      <c r="J1062">
        <v>0</v>
      </c>
      <c r="K1062">
        <v>0</v>
      </c>
      <c r="L1062">
        <v>0</v>
      </c>
      <c r="M1062">
        <v>0</v>
      </c>
      <c r="N1062">
        <v>4</v>
      </c>
      <c r="O1062">
        <v>40</v>
      </c>
    </row>
    <row r="1063" spans="1:15" x14ac:dyDescent="0.25">
      <c r="A1063" t="s">
        <v>75</v>
      </c>
      <c r="B1063">
        <v>2016</v>
      </c>
      <c r="C1063" t="s">
        <v>4018</v>
      </c>
      <c r="D1063" t="s">
        <v>4054</v>
      </c>
      <c r="E1063" t="s">
        <v>460</v>
      </c>
      <c r="F1063">
        <v>0</v>
      </c>
      <c r="G1063">
        <v>0</v>
      </c>
      <c r="I1063">
        <v>0</v>
      </c>
      <c r="J1063">
        <v>0</v>
      </c>
      <c r="K1063">
        <v>0</v>
      </c>
      <c r="L1063">
        <v>0</v>
      </c>
      <c r="M1063">
        <v>0</v>
      </c>
      <c r="O1063">
        <v>35</v>
      </c>
    </row>
    <row r="1064" spans="1:15" x14ac:dyDescent="0.25">
      <c r="A1064" t="s">
        <v>75</v>
      </c>
      <c r="B1064">
        <v>2016</v>
      </c>
      <c r="C1064" t="s">
        <v>4018</v>
      </c>
      <c r="D1064" t="s">
        <v>4055</v>
      </c>
      <c r="E1064" t="s">
        <v>460</v>
      </c>
      <c r="F1064">
        <v>55</v>
      </c>
      <c r="G1064">
        <v>38.200000762939453</v>
      </c>
      <c r="H1064">
        <v>34.072727203369141</v>
      </c>
      <c r="I1064">
        <v>0</v>
      </c>
      <c r="J1064">
        <v>0</v>
      </c>
      <c r="K1064">
        <v>0</v>
      </c>
      <c r="L1064">
        <v>0</v>
      </c>
      <c r="M1064">
        <v>0</v>
      </c>
      <c r="N1064">
        <v>3</v>
      </c>
      <c r="O1064">
        <v>35</v>
      </c>
    </row>
    <row r="1065" spans="1:15" x14ac:dyDescent="0.25">
      <c r="A1065" t="s">
        <v>75</v>
      </c>
      <c r="B1065">
        <v>2016</v>
      </c>
      <c r="C1065" t="s">
        <v>4018</v>
      </c>
      <c r="D1065" t="s">
        <v>4056</v>
      </c>
      <c r="E1065" t="s">
        <v>460</v>
      </c>
      <c r="F1065">
        <v>0</v>
      </c>
      <c r="G1065">
        <v>0</v>
      </c>
      <c r="I1065">
        <v>0</v>
      </c>
      <c r="J1065">
        <v>0</v>
      </c>
      <c r="K1065">
        <v>0</v>
      </c>
      <c r="L1065">
        <v>0</v>
      </c>
      <c r="M1065">
        <v>0</v>
      </c>
      <c r="O1065">
        <v>35</v>
      </c>
    </row>
    <row r="1066" spans="1:15" x14ac:dyDescent="0.25">
      <c r="A1066" t="s">
        <v>75</v>
      </c>
      <c r="B1066">
        <v>2016</v>
      </c>
      <c r="C1066" t="s">
        <v>4018</v>
      </c>
      <c r="D1066" t="s">
        <v>4057</v>
      </c>
      <c r="E1066" t="s">
        <v>460</v>
      </c>
      <c r="F1066">
        <v>0</v>
      </c>
      <c r="G1066">
        <v>0</v>
      </c>
      <c r="I1066">
        <v>0</v>
      </c>
      <c r="J1066">
        <v>0</v>
      </c>
      <c r="K1066">
        <v>0</v>
      </c>
      <c r="L1066">
        <v>0</v>
      </c>
      <c r="M1066">
        <v>0</v>
      </c>
      <c r="O1066">
        <v>40</v>
      </c>
    </row>
    <row r="1067" spans="1:15" x14ac:dyDescent="0.25">
      <c r="A1067" t="s">
        <v>75</v>
      </c>
      <c r="B1067">
        <v>2016</v>
      </c>
      <c r="C1067" t="s">
        <v>4019</v>
      </c>
      <c r="D1067" t="s">
        <v>4058</v>
      </c>
      <c r="E1067" t="s">
        <v>460</v>
      </c>
      <c r="F1067">
        <v>50</v>
      </c>
      <c r="G1067">
        <v>16.399999618530273</v>
      </c>
      <c r="H1067">
        <v>24.540000915527344</v>
      </c>
      <c r="I1067">
        <v>6.0253699788583998E-3</v>
      </c>
      <c r="J1067">
        <v>0</v>
      </c>
      <c r="K1067">
        <v>0</v>
      </c>
      <c r="L1067">
        <v>0.05</v>
      </c>
      <c r="M1067">
        <v>0</v>
      </c>
      <c r="N1067">
        <v>3.5412261486053467</v>
      </c>
      <c r="O1067">
        <v>40</v>
      </c>
    </row>
    <row r="1068" spans="1:15" x14ac:dyDescent="0.25">
      <c r="A1068" t="s">
        <v>76</v>
      </c>
      <c r="B1068">
        <v>2016</v>
      </c>
      <c r="C1068" t="s">
        <v>4010</v>
      </c>
      <c r="D1068" t="s">
        <v>4021</v>
      </c>
      <c r="E1068" t="s">
        <v>148</v>
      </c>
      <c r="F1068">
        <v>0</v>
      </c>
      <c r="G1068">
        <v>0</v>
      </c>
      <c r="I1068">
        <v>0</v>
      </c>
      <c r="J1068">
        <v>0</v>
      </c>
      <c r="K1068">
        <v>0</v>
      </c>
      <c r="L1068">
        <v>0</v>
      </c>
      <c r="M1068">
        <v>0</v>
      </c>
      <c r="O1068">
        <v>70</v>
      </c>
    </row>
    <row r="1069" spans="1:15" x14ac:dyDescent="0.25">
      <c r="A1069" t="s">
        <v>76</v>
      </c>
      <c r="B1069">
        <v>2016</v>
      </c>
      <c r="C1069" t="s">
        <v>4010</v>
      </c>
      <c r="D1069" t="s">
        <v>4022</v>
      </c>
      <c r="E1069" t="s">
        <v>148</v>
      </c>
      <c r="F1069">
        <v>1.0953899621963501</v>
      </c>
      <c r="G1069">
        <v>0</v>
      </c>
      <c r="H1069">
        <v>39.659286499023438</v>
      </c>
      <c r="I1069">
        <v>0</v>
      </c>
      <c r="J1069">
        <v>0</v>
      </c>
      <c r="K1069">
        <v>0</v>
      </c>
      <c r="L1069">
        <v>0</v>
      </c>
      <c r="M1069">
        <v>0</v>
      </c>
      <c r="N1069">
        <v>3</v>
      </c>
      <c r="O1069">
        <v>70</v>
      </c>
    </row>
    <row r="1070" spans="1:15" x14ac:dyDescent="0.25">
      <c r="A1070" t="s">
        <v>76</v>
      </c>
      <c r="B1070">
        <v>2016</v>
      </c>
      <c r="C1070" t="s">
        <v>4010</v>
      </c>
      <c r="D1070" t="s">
        <v>4023</v>
      </c>
      <c r="E1070" t="s">
        <v>148</v>
      </c>
      <c r="F1070">
        <v>122.39531707763672</v>
      </c>
      <c r="G1070">
        <v>4.5054202079772949</v>
      </c>
      <c r="H1070">
        <v>17.363992691040039</v>
      </c>
      <c r="I1070">
        <v>0</v>
      </c>
      <c r="J1070">
        <v>0</v>
      </c>
      <c r="K1070">
        <v>0</v>
      </c>
      <c r="L1070">
        <v>0</v>
      </c>
      <c r="M1070">
        <v>0</v>
      </c>
      <c r="N1070">
        <v>3.0920000076293945</v>
      </c>
      <c r="O1070">
        <v>45</v>
      </c>
    </row>
    <row r="1071" spans="1:15" x14ac:dyDescent="0.25">
      <c r="A1071" t="s">
        <v>76</v>
      </c>
      <c r="B1071">
        <v>2016</v>
      </c>
      <c r="C1071" t="s">
        <v>4011</v>
      </c>
      <c r="D1071" t="s">
        <v>4024</v>
      </c>
      <c r="E1071" t="s">
        <v>148</v>
      </c>
      <c r="F1071">
        <v>0</v>
      </c>
      <c r="G1071">
        <v>0</v>
      </c>
      <c r="I1071">
        <v>0</v>
      </c>
      <c r="J1071">
        <v>0</v>
      </c>
      <c r="K1071">
        <v>0</v>
      </c>
      <c r="L1071">
        <v>0</v>
      </c>
      <c r="M1071">
        <v>0</v>
      </c>
      <c r="O1071">
        <v>60</v>
      </c>
    </row>
    <row r="1072" spans="1:15" x14ac:dyDescent="0.25">
      <c r="A1072" t="s">
        <v>76</v>
      </c>
      <c r="B1072">
        <v>2016</v>
      </c>
      <c r="C1072" t="s">
        <v>4011</v>
      </c>
      <c r="D1072" t="s">
        <v>4025</v>
      </c>
      <c r="E1072" t="s">
        <v>148</v>
      </c>
      <c r="F1072">
        <v>1229.0494384765625</v>
      </c>
      <c r="G1072">
        <v>0.45897999405860901</v>
      </c>
      <c r="H1072">
        <v>29.219465255737305</v>
      </c>
      <c r="I1072">
        <v>0</v>
      </c>
      <c r="J1072">
        <v>5.0000000000000001E-3</v>
      </c>
      <c r="K1072">
        <v>5.0000000000000001E-3</v>
      </c>
      <c r="L1072">
        <v>0</v>
      </c>
      <c r="M1072">
        <v>0</v>
      </c>
      <c r="N1072">
        <v>3.0079998970031738</v>
      </c>
      <c r="O1072">
        <v>60</v>
      </c>
    </row>
    <row r="1073" spans="1:15" x14ac:dyDescent="0.25">
      <c r="A1073" t="s">
        <v>76</v>
      </c>
      <c r="B1073">
        <v>2016</v>
      </c>
      <c r="C1073" t="s">
        <v>4011</v>
      </c>
      <c r="D1073" t="s">
        <v>4026</v>
      </c>
      <c r="E1073" t="s">
        <v>148</v>
      </c>
      <c r="F1073">
        <v>0</v>
      </c>
      <c r="G1073">
        <v>0</v>
      </c>
      <c r="I1073">
        <v>0</v>
      </c>
      <c r="J1073">
        <v>0</v>
      </c>
      <c r="K1073">
        <v>0</v>
      </c>
      <c r="L1073">
        <v>0</v>
      </c>
      <c r="M1073">
        <v>0</v>
      </c>
      <c r="O1073">
        <v>60</v>
      </c>
    </row>
    <row r="1074" spans="1:15" x14ac:dyDescent="0.25">
      <c r="A1074" t="s">
        <v>76</v>
      </c>
      <c r="B1074">
        <v>2016</v>
      </c>
      <c r="C1074" t="s">
        <v>4064</v>
      </c>
      <c r="D1074" t="s">
        <v>4065</v>
      </c>
      <c r="E1074" t="s">
        <v>460</v>
      </c>
      <c r="F1074">
        <v>20380</v>
      </c>
      <c r="G1074">
        <v>8.3999996185302734</v>
      </c>
      <c r="H1074">
        <v>29.016683578491211</v>
      </c>
      <c r="I1074">
        <v>0</v>
      </c>
      <c r="J1074">
        <v>3.0000000000000001E-3</v>
      </c>
      <c r="K1074">
        <v>4.9000000000000002E-2</v>
      </c>
      <c r="L1074">
        <v>0</v>
      </c>
      <c r="M1074">
        <v>0</v>
      </c>
      <c r="N1074">
        <v>3.1649999618530273</v>
      </c>
      <c r="O1074">
        <v>60</v>
      </c>
    </row>
    <row r="1075" spans="1:15" x14ac:dyDescent="0.25">
      <c r="A1075" t="s">
        <v>76</v>
      </c>
      <c r="B1075">
        <v>2016</v>
      </c>
      <c r="C1075" t="s">
        <v>4064</v>
      </c>
      <c r="D1075" t="s">
        <v>4066</v>
      </c>
      <c r="E1075" t="s">
        <v>460</v>
      </c>
      <c r="F1075">
        <v>0</v>
      </c>
      <c r="G1075">
        <v>0</v>
      </c>
      <c r="I1075">
        <v>0</v>
      </c>
      <c r="J1075">
        <v>0</v>
      </c>
      <c r="K1075">
        <v>0</v>
      </c>
      <c r="L1075">
        <v>0</v>
      </c>
      <c r="M1075">
        <v>0</v>
      </c>
      <c r="O1075">
        <v>60</v>
      </c>
    </row>
    <row r="1076" spans="1:15" x14ac:dyDescent="0.25">
      <c r="A1076" t="s">
        <v>76</v>
      </c>
      <c r="B1076">
        <v>2016</v>
      </c>
      <c r="C1076" t="s">
        <v>4064</v>
      </c>
      <c r="D1076" t="s">
        <v>4005</v>
      </c>
      <c r="E1076" t="s">
        <v>460</v>
      </c>
      <c r="F1076">
        <v>1675</v>
      </c>
      <c r="G1076">
        <v>335.20001220703125</v>
      </c>
      <c r="H1076">
        <v>31.233432769775391</v>
      </c>
      <c r="I1076">
        <v>0</v>
      </c>
      <c r="J1076">
        <v>0.08</v>
      </c>
      <c r="K1076">
        <v>1.7000000000000001E-2</v>
      </c>
      <c r="L1076">
        <v>0</v>
      </c>
      <c r="M1076">
        <v>0</v>
      </c>
      <c r="N1076">
        <v>2.9760000705718994</v>
      </c>
      <c r="O1076">
        <v>45</v>
      </c>
    </row>
    <row r="1077" spans="1:15" x14ac:dyDescent="0.25">
      <c r="A1077" t="s">
        <v>76</v>
      </c>
      <c r="B1077">
        <v>2016</v>
      </c>
      <c r="C1077" t="s">
        <v>4012</v>
      </c>
      <c r="D1077" t="s">
        <v>4027</v>
      </c>
      <c r="E1077" t="s">
        <v>460</v>
      </c>
      <c r="F1077">
        <v>0</v>
      </c>
      <c r="I1077">
        <v>0</v>
      </c>
      <c r="J1077">
        <v>0</v>
      </c>
      <c r="K1077">
        <v>0</v>
      </c>
      <c r="L1077">
        <v>0</v>
      </c>
      <c r="M1077">
        <v>0</v>
      </c>
    </row>
    <row r="1078" spans="1:15" x14ac:dyDescent="0.25">
      <c r="A1078" t="s">
        <v>76</v>
      </c>
      <c r="B1078">
        <v>2016</v>
      </c>
      <c r="C1078" t="s">
        <v>389</v>
      </c>
      <c r="D1078" t="s">
        <v>4028</v>
      </c>
      <c r="E1078" t="s">
        <v>460</v>
      </c>
      <c r="F1078">
        <v>0</v>
      </c>
      <c r="G1078">
        <v>0</v>
      </c>
      <c r="I1078">
        <v>0</v>
      </c>
      <c r="J1078">
        <v>0</v>
      </c>
      <c r="K1078">
        <v>0</v>
      </c>
      <c r="L1078">
        <v>0</v>
      </c>
      <c r="M1078">
        <v>0</v>
      </c>
      <c r="O1078">
        <v>45</v>
      </c>
    </row>
    <row r="1079" spans="1:15" x14ac:dyDescent="0.25">
      <c r="A1079" t="s">
        <v>76</v>
      </c>
      <c r="B1079">
        <v>2016</v>
      </c>
      <c r="C1079" t="s">
        <v>389</v>
      </c>
      <c r="D1079" t="s">
        <v>4029</v>
      </c>
      <c r="E1079" t="s">
        <v>460</v>
      </c>
      <c r="F1079">
        <v>112</v>
      </c>
      <c r="G1079">
        <v>2.7999999523162842</v>
      </c>
      <c r="H1079">
        <v>7.6160712242126465</v>
      </c>
      <c r="I1079">
        <v>0</v>
      </c>
      <c r="J1079">
        <v>3.6999999999999998E-2</v>
      </c>
      <c r="K1079">
        <v>3.6999999999999998E-2</v>
      </c>
      <c r="L1079">
        <v>0</v>
      </c>
      <c r="M1079">
        <v>0</v>
      </c>
      <c r="N1079">
        <v>3.4070000648498535</v>
      </c>
      <c r="O1079">
        <v>40</v>
      </c>
    </row>
    <row r="1080" spans="1:15" x14ac:dyDescent="0.25">
      <c r="A1080" t="s">
        <v>76</v>
      </c>
      <c r="B1080">
        <v>2016</v>
      </c>
      <c r="C1080" t="s">
        <v>389</v>
      </c>
      <c r="D1080" t="s">
        <v>4030</v>
      </c>
      <c r="E1080" t="s">
        <v>460</v>
      </c>
      <c r="F1080">
        <v>86</v>
      </c>
      <c r="G1080">
        <v>0.69999998807907104</v>
      </c>
      <c r="H1080">
        <v>7.1860466003417969</v>
      </c>
      <c r="I1080">
        <v>0</v>
      </c>
      <c r="J1080">
        <v>0</v>
      </c>
      <c r="K1080">
        <v>0</v>
      </c>
      <c r="L1080">
        <v>0</v>
      </c>
      <c r="M1080">
        <v>0</v>
      </c>
      <c r="N1080">
        <v>3.2950000762939453</v>
      </c>
      <c r="O1080">
        <v>40</v>
      </c>
    </row>
    <row r="1081" spans="1:15" x14ac:dyDescent="0.25">
      <c r="A1081" t="s">
        <v>76</v>
      </c>
      <c r="B1081">
        <v>2016</v>
      </c>
      <c r="C1081" t="s">
        <v>389</v>
      </c>
      <c r="D1081" t="s">
        <v>4031</v>
      </c>
      <c r="E1081" t="s">
        <v>460</v>
      </c>
      <c r="F1081">
        <v>0</v>
      </c>
      <c r="G1081">
        <v>0</v>
      </c>
      <c r="I1081">
        <v>0</v>
      </c>
      <c r="J1081">
        <v>0</v>
      </c>
      <c r="K1081">
        <v>0</v>
      </c>
      <c r="L1081">
        <v>0</v>
      </c>
      <c r="M1081">
        <v>0</v>
      </c>
      <c r="O1081">
        <v>35</v>
      </c>
    </row>
    <row r="1082" spans="1:15" x14ac:dyDescent="0.25">
      <c r="A1082" t="s">
        <v>76</v>
      </c>
      <c r="B1082">
        <v>2016</v>
      </c>
      <c r="C1082" t="s">
        <v>389</v>
      </c>
      <c r="D1082" t="s">
        <v>4032</v>
      </c>
      <c r="E1082" t="s">
        <v>460</v>
      </c>
      <c r="F1082">
        <v>5024</v>
      </c>
      <c r="G1082">
        <v>1715</v>
      </c>
      <c r="H1082">
        <v>23.193868637084961</v>
      </c>
      <c r="I1082">
        <v>0</v>
      </c>
      <c r="J1082">
        <v>3.3000000000000002E-2</v>
      </c>
      <c r="K1082">
        <v>3.3000000000000002E-2</v>
      </c>
      <c r="L1082">
        <v>0</v>
      </c>
      <c r="M1082">
        <v>0</v>
      </c>
      <c r="N1082">
        <v>3.127000093460083</v>
      </c>
      <c r="O1082">
        <v>35</v>
      </c>
    </row>
    <row r="1083" spans="1:15" x14ac:dyDescent="0.25">
      <c r="A1083" t="s">
        <v>76</v>
      </c>
      <c r="B1083">
        <v>2016</v>
      </c>
      <c r="C1083" t="s">
        <v>4013</v>
      </c>
      <c r="D1083" t="s">
        <v>4033</v>
      </c>
      <c r="E1083" t="s">
        <v>460</v>
      </c>
      <c r="F1083">
        <v>703</v>
      </c>
      <c r="G1083">
        <v>17.200000762939453</v>
      </c>
      <c r="H1083">
        <v>13.963015556335449</v>
      </c>
      <c r="I1083">
        <v>0</v>
      </c>
      <c r="J1083">
        <v>1E-3</v>
      </c>
      <c r="K1083">
        <v>1E-3</v>
      </c>
      <c r="L1083">
        <v>0</v>
      </c>
      <c r="M1083">
        <v>0</v>
      </c>
      <c r="N1083">
        <v>3.2420001029968262</v>
      </c>
      <c r="O1083">
        <v>45</v>
      </c>
    </row>
    <row r="1084" spans="1:15" x14ac:dyDescent="0.25">
      <c r="A1084" t="s">
        <v>76</v>
      </c>
      <c r="B1084">
        <v>2016</v>
      </c>
      <c r="C1084" t="s">
        <v>4013</v>
      </c>
      <c r="D1084" t="s">
        <v>4034</v>
      </c>
      <c r="E1084" t="s">
        <v>460</v>
      </c>
      <c r="F1084">
        <v>2719</v>
      </c>
      <c r="G1084">
        <v>359.20001220703125</v>
      </c>
      <c r="H1084">
        <v>22.792203903198242</v>
      </c>
      <c r="I1084">
        <v>0</v>
      </c>
      <c r="J1084">
        <v>4.4999999999999998E-2</v>
      </c>
      <c r="K1084">
        <v>4.4999999999999998E-2</v>
      </c>
      <c r="L1084">
        <v>0</v>
      </c>
      <c r="M1084">
        <v>0</v>
      </c>
      <c r="N1084">
        <v>3.0720000267028809</v>
      </c>
      <c r="O1084">
        <v>45</v>
      </c>
    </row>
    <row r="1085" spans="1:15" x14ac:dyDescent="0.25">
      <c r="A1085" t="s">
        <v>76</v>
      </c>
      <c r="B1085">
        <v>2016</v>
      </c>
      <c r="C1085" t="s">
        <v>4013</v>
      </c>
      <c r="D1085" t="s">
        <v>4035</v>
      </c>
      <c r="E1085" t="s">
        <v>460</v>
      </c>
      <c r="F1085">
        <v>49</v>
      </c>
      <c r="G1085">
        <v>1.2000000476837158</v>
      </c>
      <c r="H1085">
        <v>16.612245559692383</v>
      </c>
      <c r="I1085">
        <v>0</v>
      </c>
      <c r="J1085">
        <v>0.128</v>
      </c>
      <c r="K1085">
        <v>6.3799999999999996E-2</v>
      </c>
      <c r="L1085">
        <v>0</v>
      </c>
      <c r="M1085">
        <v>0</v>
      </c>
      <c r="N1085">
        <v>2.8929998874664307</v>
      </c>
      <c r="O1085">
        <v>45</v>
      </c>
    </row>
    <row r="1086" spans="1:15" x14ac:dyDescent="0.25">
      <c r="A1086" t="s">
        <v>76</v>
      </c>
      <c r="B1086">
        <v>2016</v>
      </c>
      <c r="C1086" t="s">
        <v>4014</v>
      </c>
      <c r="D1086" t="s">
        <v>4036</v>
      </c>
      <c r="E1086" t="s">
        <v>148</v>
      </c>
      <c r="F1086">
        <v>277.77383422851562</v>
      </c>
      <c r="G1086">
        <v>0</v>
      </c>
      <c r="H1086">
        <v>18.562267303466797</v>
      </c>
      <c r="I1086">
        <v>0</v>
      </c>
      <c r="J1086">
        <v>0</v>
      </c>
      <c r="K1086">
        <v>0</v>
      </c>
      <c r="L1086">
        <v>1</v>
      </c>
      <c r="M1086">
        <v>0</v>
      </c>
      <c r="O1086">
        <v>70</v>
      </c>
    </row>
    <row r="1087" spans="1:15" x14ac:dyDescent="0.25">
      <c r="A1087" t="s">
        <v>76</v>
      </c>
      <c r="B1087">
        <v>2016</v>
      </c>
      <c r="C1087" t="s">
        <v>4015</v>
      </c>
      <c r="D1087" t="s">
        <v>4037</v>
      </c>
      <c r="E1087" t="s">
        <v>148</v>
      </c>
      <c r="F1087">
        <v>505.63265991210937</v>
      </c>
      <c r="G1087">
        <v>6.5540000796318054E-2</v>
      </c>
      <c r="H1087">
        <v>29.616374969482422</v>
      </c>
      <c r="I1087">
        <v>0</v>
      </c>
      <c r="J1087">
        <v>5.0000000000000001E-3</v>
      </c>
      <c r="K1087">
        <v>5.0000000000000001E-3</v>
      </c>
      <c r="L1087">
        <v>0</v>
      </c>
      <c r="M1087">
        <v>0</v>
      </c>
      <c r="N1087">
        <v>3.0079998970031738</v>
      </c>
      <c r="O1087">
        <v>60</v>
      </c>
    </row>
    <row r="1088" spans="1:15" x14ac:dyDescent="0.25">
      <c r="A1088" t="s">
        <v>76</v>
      </c>
      <c r="B1088">
        <v>2016</v>
      </c>
      <c r="C1088" t="s">
        <v>4016</v>
      </c>
      <c r="D1088" t="s">
        <v>4038</v>
      </c>
      <c r="E1088" t="s">
        <v>148</v>
      </c>
      <c r="F1088">
        <v>0</v>
      </c>
      <c r="G1088">
        <v>0</v>
      </c>
      <c r="I1088">
        <v>0</v>
      </c>
      <c r="J1088">
        <v>0</v>
      </c>
      <c r="K1088">
        <v>0</v>
      </c>
      <c r="L1088">
        <v>0</v>
      </c>
      <c r="M1088">
        <v>0</v>
      </c>
      <c r="O1088">
        <v>70</v>
      </c>
    </row>
    <row r="1089" spans="1:15" x14ac:dyDescent="0.25">
      <c r="A1089" t="s">
        <v>76</v>
      </c>
      <c r="B1089">
        <v>2016</v>
      </c>
      <c r="C1089" t="s">
        <v>4016</v>
      </c>
      <c r="D1089" t="s">
        <v>4039</v>
      </c>
      <c r="E1089" t="s">
        <v>148</v>
      </c>
      <c r="F1089">
        <v>0</v>
      </c>
      <c r="G1089">
        <v>0</v>
      </c>
      <c r="I1089">
        <v>0</v>
      </c>
      <c r="J1089">
        <v>0</v>
      </c>
      <c r="K1089">
        <v>0</v>
      </c>
      <c r="L1089">
        <v>0</v>
      </c>
      <c r="M1089">
        <v>0</v>
      </c>
      <c r="O1089">
        <v>70</v>
      </c>
    </row>
    <row r="1090" spans="1:15" x14ac:dyDescent="0.25">
      <c r="A1090" t="s">
        <v>76</v>
      </c>
      <c r="B1090">
        <v>2016</v>
      </c>
      <c r="C1090" t="s">
        <v>4016</v>
      </c>
      <c r="D1090" t="s">
        <v>4040</v>
      </c>
      <c r="E1090" t="s">
        <v>148</v>
      </c>
      <c r="F1090">
        <v>0</v>
      </c>
      <c r="G1090">
        <v>0</v>
      </c>
      <c r="I1090">
        <v>0</v>
      </c>
      <c r="J1090">
        <v>0</v>
      </c>
      <c r="K1090">
        <v>0</v>
      </c>
      <c r="L1090">
        <v>0</v>
      </c>
      <c r="M1090">
        <v>0</v>
      </c>
      <c r="O1090">
        <v>70</v>
      </c>
    </row>
    <row r="1091" spans="1:15" x14ac:dyDescent="0.25">
      <c r="A1091" t="s">
        <v>76</v>
      </c>
      <c r="B1091">
        <v>2016</v>
      </c>
      <c r="C1091" t="s">
        <v>4016</v>
      </c>
      <c r="D1091" t="s">
        <v>4041</v>
      </c>
      <c r="E1091" t="s">
        <v>148</v>
      </c>
      <c r="F1091">
        <v>0</v>
      </c>
      <c r="G1091">
        <v>0</v>
      </c>
      <c r="I1091">
        <v>0</v>
      </c>
      <c r="J1091">
        <v>0</v>
      </c>
      <c r="K1091">
        <v>0</v>
      </c>
      <c r="L1091">
        <v>0</v>
      </c>
      <c r="M1091">
        <v>0</v>
      </c>
      <c r="O1091">
        <v>45</v>
      </c>
    </row>
    <row r="1092" spans="1:15" x14ac:dyDescent="0.25">
      <c r="A1092" t="s">
        <v>76</v>
      </c>
      <c r="B1092">
        <v>2016</v>
      </c>
      <c r="C1092" t="s">
        <v>4016</v>
      </c>
      <c r="D1092" t="s">
        <v>4042</v>
      </c>
      <c r="E1092" t="s">
        <v>148</v>
      </c>
      <c r="F1092">
        <v>0</v>
      </c>
      <c r="G1092">
        <v>0</v>
      </c>
      <c r="I1092">
        <v>0</v>
      </c>
      <c r="J1092">
        <v>0</v>
      </c>
      <c r="K1092">
        <v>0</v>
      </c>
      <c r="L1092">
        <v>0</v>
      </c>
      <c r="M1092">
        <v>0</v>
      </c>
      <c r="O1092">
        <v>70</v>
      </c>
    </row>
    <row r="1093" spans="1:15" x14ac:dyDescent="0.25">
      <c r="A1093" t="s">
        <v>76</v>
      </c>
      <c r="B1093">
        <v>2016</v>
      </c>
      <c r="C1093" t="s">
        <v>4016</v>
      </c>
      <c r="D1093" t="s">
        <v>4043</v>
      </c>
      <c r="E1093" t="s">
        <v>148</v>
      </c>
      <c r="F1093">
        <v>0</v>
      </c>
      <c r="G1093">
        <v>0</v>
      </c>
      <c r="I1093">
        <v>0</v>
      </c>
      <c r="J1093">
        <v>0</v>
      </c>
      <c r="K1093">
        <v>0</v>
      </c>
      <c r="L1093">
        <v>0</v>
      </c>
      <c r="M1093">
        <v>0</v>
      </c>
      <c r="O1093">
        <v>70</v>
      </c>
    </row>
    <row r="1094" spans="1:15" x14ac:dyDescent="0.25">
      <c r="A1094" t="s">
        <v>76</v>
      </c>
      <c r="B1094">
        <v>2016</v>
      </c>
      <c r="C1094" t="s">
        <v>4016</v>
      </c>
      <c r="D1094" t="s">
        <v>4044</v>
      </c>
      <c r="E1094" t="s">
        <v>148</v>
      </c>
      <c r="F1094">
        <v>0</v>
      </c>
      <c r="G1094">
        <v>0</v>
      </c>
      <c r="I1094">
        <v>0</v>
      </c>
      <c r="J1094">
        <v>0</v>
      </c>
      <c r="K1094">
        <v>0</v>
      </c>
      <c r="L1094">
        <v>0</v>
      </c>
      <c r="M1094">
        <v>0</v>
      </c>
      <c r="O1094">
        <v>70</v>
      </c>
    </row>
    <row r="1095" spans="1:15" x14ac:dyDescent="0.25">
      <c r="A1095" t="s">
        <v>76</v>
      </c>
      <c r="B1095">
        <v>2016</v>
      </c>
      <c r="C1095" t="s">
        <v>4016</v>
      </c>
      <c r="D1095" t="s">
        <v>4045</v>
      </c>
      <c r="E1095" t="s">
        <v>148</v>
      </c>
      <c r="F1095">
        <v>0</v>
      </c>
      <c r="G1095">
        <v>0</v>
      </c>
      <c r="I1095">
        <v>0</v>
      </c>
      <c r="J1095">
        <v>0</v>
      </c>
      <c r="K1095">
        <v>0</v>
      </c>
      <c r="L1095">
        <v>0</v>
      </c>
      <c r="M1095">
        <v>0</v>
      </c>
      <c r="O1095">
        <v>45</v>
      </c>
    </row>
    <row r="1096" spans="1:15" x14ac:dyDescent="0.25">
      <c r="A1096" t="s">
        <v>76</v>
      </c>
      <c r="B1096">
        <v>2016</v>
      </c>
      <c r="C1096" t="s">
        <v>4016</v>
      </c>
      <c r="D1096" t="s">
        <v>4046</v>
      </c>
      <c r="E1096" t="s">
        <v>148</v>
      </c>
      <c r="F1096">
        <v>0</v>
      </c>
      <c r="G1096">
        <v>0</v>
      </c>
      <c r="I1096">
        <v>0</v>
      </c>
      <c r="J1096">
        <v>0</v>
      </c>
      <c r="K1096">
        <v>0</v>
      </c>
      <c r="L1096">
        <v>0</v>
      </c>
      <c r="M1096">
        <v>0</v>
      </c>
      <c r="O1096">
        <v>70</v>
      </c>
    </row>
    <row r="1097" spans="1:15" x14ac:dyDescent="0.25">
      <c r="A1097" t="s">
        <v>76</v>
      </c>
      <c r="B1097">
        <v>2016</v>
      </c>
      <c r="C1097" t="s">
        <v>4017</v>
      </c>
      <c r="D1097" t="s">
        <v>4047</v>
      </c>
      <c r="E1097" t="s">
        <v>148</v>
      </c>
      <c r="F1097">
        <v>0</v>
      </c>
      <c r="G1097">
        <v>0</v>
      </c>
      <c r="I1097">
        <v>0</v>
      </c>
      <c r="J1097">
        <v>0</v>
      </c>
      <c r="K1097">
        <v>0</v>
      </c>
      <c r="L1097">
        <v>0</v>
      </c>
      <c r="M1097">
        <v>0</v>
      </c>
      <c r="O1097">
        <v>60</v>
      </c>
    </row>
    <row r="1098" spans="1:15" x14ac:dyDescent="0.25">
      <c r="A1098" t="s">
        <v>76</v>
      </c>
      <c r="B1098">
        <v>2016</v>
      </c>
      <c r="C1098" t="s">
        <v>4017</v>
      </c>
      <c r="D1098" t="s">
        <v>4048</v>
      </c>
      <c r="E1098" t="s">
        <v>148</v>
      </c>
      <c r="F1098">
        <v>0</v>
      </c>
      <c r="G1098">
        <v>0</v>
      </c>
      <c r="I1098">
        <v>0</v>
      </c>
      <c r="J1098">
        <v>0</v>
      </c>
      <c r="K1098">
        <v>0</v>
      </c>
      <c r="L1098">
        <v>0</v>
      </c>
      <c r="M1098">
        <v>0</v>
      </c>
      <c r="O1098">
        <v>60</v>
      </c>
    </row>
    <row r="1099" spans="1:15" x14ac:dyDescent="0.25">
      <c r="A1099" t="s">
        <v>76</v>
      </c>
      <c r="B1099">
        <v>2016</v>
      </c>
      <c r="C1099" t="s">
        <v>4018</v>
      </c>
      <c r="D1099" t="s">
        <v>4049</v>
      </c>
      <c r="E1099" t="s">
        <v>460</v>
      </c>
      <c r="F1099">
        <v>0</v>
      </c>
      <c r="G1099">
        <v>0</v>
      </c>
      <c r="I1099">
        <v>0</v>
      </c>
      <c r="J1099">
        <v>0</v>
      </c>
      <c r="K1099">
        <v>0</v>
      </c>
      <c r="L1099">
        <v>0</v>
      </c>
      <c r="M1099">
        <v>0</v>
      </c>
      <c r="O1099">
        <v>45</v>
      </c>
    </row>
    <row r="1100" spans="1:15" x14ac:dyDescent="0.25">
      <c r="A1100" t="s">
        <v>76</v>
      </c>
      <c r="B1100">
        <v>2016</v>
      </c>
      <c r="C1100" t="s">
        <v>4018</v>
      </c>
      <c r="D1100" t="s">
        <v>4050</v>
      </c>
      <c r="E1100" t="s">
        <v>460</v>
      </c>
      <c r="F1100">
        <v>0</v>
      </c>
      <c r="G1100">
        <v>0</v>
      </c>
      <c r="I1100">
        <v>0</v>
      </c>
      <c r="J1100">
        <v>0</v>
      </c>
      <c r="K1100">
        <v>0</v>
      </c>
      <c r="L1100">
        <v>0</v>
      </c>
      <c r="M1100">
        <v>0</v>
      </c>
      <c r="O1100">
        <v>40</v>
      </c>
    </row>
    <row r="1101" spans="1:15" x14ac:dyDescent="0.25">
      <c r="A1101" t="s">
        <v>76</v>
      </c>
      <c r="B1101">
        <v>2016</v>
      </c>
      <c r="C1101" t="s">
        <v>4018</v>
      </c>
      <c r="D1101" t="s">
        <v>4051</v>
      </c>
      <c r="E1101" t="s">
        <v>460</v>
      </c>
      <c r="F1101">
        <v>0</v>
      </c>
      <c r="G1101">
        <v>0</v>
      </c>
      <c r="I1101">
        <v>0</v>
      </c>
      <c r="J1101">
        <v>0</v>
      </c>
      <c r="K1101">
        <v>0</v>
      </c>
      <c r="L1101">
        <v>0</v>
      </c>
      <c r="M1101">
        <v>0</v>
      </c>
      <c r="O1101">
        <v>35</v>
      </c>
    </row>
    <row r="1102" spans="1:15" x14ac:dyDescent="0.25">
      <c r="A1102" t="s">
        <v>76</v>
      </c>
      <c r="B1102">
        <v>2016</v>
      </c>
      <c r="C1102" t="s">
        <v>4018</v>
      </c>
      <c r="D1102" t="s">
        <v>4052</v>
      </c>
      <c r="E1102" t="s">
        <v>460</v>
      </c>
      <c r="F1102">
        <v>0</v>
      </c>
      <c r="G1102">
        <v>0</v>
      </c>
      <c r="I1102">
        <v>0</v>
      </c>
      <c r="J1102">
        <v>0</v>
      </c>
      <c r="K1102">
        <v>0</v>
      </c>
      <c r="L1102">
        <v>0</v>
      </c>
      <c r="M1102">
        <v>0</v>
      </c>
      <c r="O1102">
        <v>35</v>
      </c>
    </row>
    <row r="1103" spans="1:15" x14ac:dyDescent="0.25">
      <c r="A1103" t="s">
        <v>76</v>
      </c>
      <c r="B1103">
        <v>2016</v>
      </c>
      <c r="C1103" t="s">
        <v>4018</v>
      </c>
      <c r="D1103" t="s">
        <v>4053</v>
      </c>
      <c r="E1103" t="s">
        <v>460</v>
      </c>
      <c r="F1103">
        <v>0</v>
      </c>
      <c r="G1103">
        <v>0</v>
      </c>
      <c r="I1103">
        <v>0</v>
      </c>
      <c r="J1103">
        <v>0</v>
      </c>
      <c r="K1103">
        <v>0</v>
      </c>
      <c r="L1103">
        <v>0</v>
      </c>
      <c r="M1103">
        <v>0</v>
      </c>
      <c r="O1103">
        <v>40</v>
      </c>
    </row>
    <row r="1104" spans="1:15" x14ac:dyDescent="0.25">
      <c r="A1104" t="s">
        <v>76</v>
      </c>
      <c r="B1104">
        <v>2016</v>
      </c>
      <c r="C1104" t="s">
        <v>4018</v>
      </c>
      <c r="D1104" t="s">
        <v>4054</v>
      </c>
      <c r="E1104" t="s">
        <v>460</v>
      </c>
      <c r="F1104">
        <v>0</v>
      </c>
      <c r="G1104">
        <v>0</v>
      </c>
      <c r="I1104">
        <v>0</v>
      </c>
      <c r="J1104">
        <v>0</v>
      </c>
      <c r="K1104">
        <v>0</v>
      </c>
      <c r="L1104">
        <v>0</v>
      </c>
      <c r="M1104">
        <v>0</v>
      </c>
      <c r="O1104">
        <v>35</v>
      </c>
    </row>
    <row r="1105" spans="1:15" x14ac:dyDescent="0.25">
      <c r="A1105" t="s">
        <v>76</v>
      </c>
      <c r="B1105">
        <v>2016</v>
      </c>
      <c r="C1105" t="s">
        <v>4018</v>
      </c>
      <c r="D1105" t="s">
        <v>4055</v>
      </c>
      <c r="E1105" t="s">
        <v>460</v>
      </c>
      <c r="F1105">
        <v>0</v>
      </c>
      <c r="G1105">
        <v>0</v>
      </c>
      <c r="I1105">
        <v>0</v>
      </c>
      <c r="J1105">
        <v>0</v>
      </c>
      <c r="K1105">
        <v>0</v>
      </c>
      <c r="L1105">
        <v>0</v>
      </c>
      <c r="M1105">
        <v>0</v>
      </c>
      <c r="O1105">
        <v>35</v>
      </c>
    </row>
    <row r="1106" spans="1:15" x14ac:dyDescent="0.25">
      <c r="A1106" t="s">
        <v>76</v>
      </c>
      <c r="B1106">
        <v>2016</v>
      </c>
      <c r="C1106" t="s">
        <v>4018</v>
      </c>
      <c r="D1106" t="s">
        <v>4056</v>
      </c>
      <c r="E1106" t="s">
        <v>460</v>
      </c>
      <c r="F1106">
        <v>0</v>
      </c>
      <c r="G1106">
        <v>0</v>
      </c>
      <c r="I1106">
        <v>0</v>
      </c>
      <c r="J1106">
        <v>0</v>
      </c>
      <c r="K1106">
        <v>0</v>
      </c>
      <c r="L1106">
        <v>0</v>
      </c>
      <c r="M1106">
        <v>0</v>
      </c>
      <c r="O1106">
        <v>35</v>
      </c>
    </row>
    <row r="1107" spans="1:15" x14ac:dyDescent="0.25">
      <c r="A1107" t="s">
        <v>76</v>
      </c>
      <c r="B1107">
        <v>2016</v>
      </c>
      <c r="C1107" t="s">
        <v>4018</v>
      </c>
      <c r="D1107" t="s">
        <v>4057</v>
      </c>
      <c r="E1107" t="s">
        <v>460</v>
      </c>
      <c r="F1107">
        <v>0</v>
      </c>
      <c r="G1107">
        <v>0</v>
      </c>
      <c r="I1107">
        <v>0</v>
      </c>
      <c r="J1107">
        <v>0</v>
      </c>
      <c r="K1107">
        <v>0</v>
      </c>
      <c r="L1107">
        <v>0</v>
      </c>
      <c r="M1107">
        <v>0</v>
      </c>
      <c r="O1107">
        <v>40</v>
      </c>
    </row>
    <row r="1108" spans="1:15" x14ac:dyDescent="0.25">
      <c r="A1108" t="s">
        <v>76</v>
      </c>
      <c r="B1108">
        <v>2016</v>
      </c>
      <c r="C1108" t="s">
        <v>4019</v>
      </c>
      <c r="D1108" t="s">
        <v>4058</v>
      </c>
      <c r="E1108" t="s">
        <v>460</v>
      </c>
      <c r="F1108">
        <v>0</v>
      </c>
      <c r="G1108">
        <v>0</v>
      </c>
      <c r="I1108">
        <v>0</v>
      </c>
      <c r="J1108">
        <v>0</v>
      </c>
      <c r="K1108">
        <v>0</v>
      </c>
      <c r="L1108">
        <v>0</v>
      </c>
      <c r="M1108">
        <v>0</v>
      </c>
      <c r="O1108">
        <v>40</v>
      </c>
    </row>
    <row r="1109" spans="1:15" x14ac:dyDescent="0.25">
      <c r="A1109" t="s">
        <v>77</v>
      </c>
      <c r="B1109">
        <v>2016</v>
      </c>
      <c r="C1109" t="s">
        <v>4010</v>
      </c>
      <c r="D1109" t="s">
        <v>4021</v>
      </c>
      <c r="E1109" t="s">
        <v>148</v>
      </c>
      <c r="F1109">
        <v>0.39513969421386719</v>
      </c>
      <c r="G1109">
        <v>0</v>
      </c>
      <c r="H1109">
        <v>21.000101089477539</v>
      </c>
      <c r="I1109">
        <v>0</v>
      </c>
      <c r="J1109">
        <v>0</v>
      </c>
      <c r="K1109">
        <v>0</v>
      </c>
      <c r="L1109">
        <v>0</v>
      </c>
      <c r="M1109">
        <v>0</v>
      </c>
      <c r="N1109">
        <v>3</v>
      </c>
      <c r="O1109">
        <v>70</v>
      </c>
    </row>
    <row r="1110" spans="1:15" x14ac:dyDescent="0.25">
      <c r="A1110" t="s">
        <v>77</v>
      </c>
      <c r="B1110">
        <v>2016</v>
      </c>
      <c r="C1110" t="s">
        <v>4010</v>
      </c>
      <c r="D1110" t="s">
        <v>4022</v>
      </c>
      <c r="E1110" t="s">
        <v>148</v>
      </c>
      <c r="F1110">
        <v>1026.894775390625</v>
      </c>
      <c r="G1110">
        <v>70.627166748046875</v>
      </c>
      <c r="H1110">
        <v>43.954357147216797</v>
      </c>
      <c r="I1110">
        <v>6.9999999999999999E-4</v>
      </c>
      <c r="J1110">
        <v>5.9299999999999999E-2</v>
      </c>
      <c r="K1110">
        <v>0</v>
      </c>
      <c r="L1110">
        <v>0</v>
      </c>
      <c r="M1110">
        <v>0</v>
      </c>
      <c r="N1110">
        <v>3.0434000492095947</v>
      </c>
      <c r="O1110">
        <v>70</v>
      </c>
    </row>
    <row r="1111" spans="1:15" x14ac:dyDescent="0.25">
      <c r="A1111" t="s">
        <v>77</v>
      </c>
      <c r="B1111">
        <v>2016</v>
      </c>
      <c r="C1111" t="s">
        <v>4010</v>
      </c>
      <c r="D1111" t="s">
        <v>4023</v>
      </c>
      <c r="E1111" t="s">
        <v>148</v>
      </c>
      <c r="F1111">
        <v>136.54618835449219</v>
      </c>
      <c r="G1111">
        <v>9.1639795303344727</v>
      </c>
      <c r="H1111">
        <v>13.192120552062988</v>
      </c>
      <c r="I1111">
        <v>1E-4</v>
      </c>
      <c r="J1111">
        <v>1.4E-3</v>
      </c>
      <c r="K1111">
        <v>0</v>
      </c>
      <c r="L1111">
        <v>0</v>
      </c>
      <c r="M1111">
        <v>0</v>
      </c>
      <c r="N1111">
        <v>3.6498000621795654</v>
      </c>
      <c r="O1111">
        <v>45</v>
      </c>
    </row>
    <row r="1112" spans="1:15" x14ac:dyDescent="0.25">
      <c r="A1112" t="s">
        <v>77</v>
      </c>
      <c r="B1112">
        <v>2016</v>
      </c>
      <c r="C1112" t="s">
        <v>4011</v>
      </c>
      <c r="D1112" t="s">
        <v>4024</v>
      </c>
      <c r="E1112" t="s">
        <v>148</v>
      </c>
      <c r="F1112">
        <v>2.104649543762207</v>
      </c>
      <c r="G1112">
        <v>0</v>
      </c>
      <c r="H1112">
        <v>39.820152282714844</v>
      </c>
      <c r="I1112">
        <v>0</v>
      </c>
      <c r="J1112">
        <v>0.2969</v>
      </c>
      <c r="K1112">
        <v>0.01</v>
      </c>
      <c r="L1112">
        <v>0</v>
      </c>
      <c r="M1112">
        <v>0</v>
      </c>
      <c r="N1112">
        <v>2.7683000564575195</v>
      </c>
      <c r="O1112">
        <v>60</v>
      </c>
    </row>
    <row r="1113" spans="1:15" x14ac:dyDescent="0.25">
      <c r="A1113" t="s">
        <v>77</v>
      </c>
      <c r="B1113">
        <v>2016</v>
      </c>
      <c r="C1113" t="s">
        <v>4011</v>
      </c>
      <c r="D1113" t="s">
        <v>4025</v>
      </c>
      <c r="E1113" t="s">
        <v>148</v>
      </c>
      <c r="F1113">
        <v>589.084228515625</v>
      </c>
      <c r="G1113">
        <v>3.0420751571655273</v>
      </c>
      <c r="H1113">
        <v>37.923355102539063</v>
      </c>
      <c r="I1113">
        <v>2.8999999999999998E-3</v>
      </c>
      <c r="J1113">
        <v>0.16769999999999999</v>
      </c>
      <c r="K1113">
        <v>0.01</v>
      </c>
      <c r="L1113">
        <v>0</v>
      </c>
      <c r="M1113">
        <v>0</v>
      </c>
      <c r="N1113">
        <v>2.9491000175476074</v>
      </c>
      <c r="O1113">
        <v>60</v>
      </c>
    </row>
    <row r="1114" spans="1:15" x14ac:dyDescent="0.25">
      <c r="A1114" t="s">
        <v>77</v>
      </c>
      <c r="B1114">
        <v>2016</v>
      </c>
      <c r="C1114" t="s">
        <v>4011</v>
      </c>
      <c r="D1114" t="s">
        <v>4026</v>
      </c>
      <c r="E1114" t="s">
        <v>148</v>
      </c>
      <c r="F1114">
        <v>0</v>
      </c>
      <c r="G1114">
        <v>0</v>
      </c>
      <c r="I1114">
        <v>0</v>
      </c>
      <c r="J1114">
        <v>0</v>
      </c>
      <c r="K1114">
        <v>0</v>
      </c>
      <c r="L1114">
        <v>0</v>
      </c>
      <c r="M1114">
        <v>0</v>
      </c>
      <c r="O1114">
        <v>60</v>
      </c>
    </row>
    <row r="1115" spans="1:15" x14ac:dyDescent="0.25">
      <c r="A1115" t="s">
        <v>77</v>
      </c>
      <c r="B1115">
        <v>2016</v>
      </c>
      <c r="C1115" t="s">
        <v>4064</v>
      </c>
      <c r="D1115" t="s">
        <v>4065</v>
      </c>
      <c r="E1115" t="s">
        <v>460</v>
      </c>
      <c r="F1115">
        <v>27479</v>
      </c>
      <c r="G1115">
        <v>1237</v>
      </c>
      <c r="H1115">
        <v>26.677972793579102</v>
      </c>
      <c r="I1115">
        <v>5.0000000000000001E-4</v>
      </c>
      <c r="J1115">
        <v>1.0500000000000001E-2</v>
      </c>
      <c r="K1115">
        <v>1.2999999999999999E-2</v>
      </c>
      <c r="L1115">
        <v>1.9400000000000001E-2</v>
      </c>
      <c r="M1115">
        <v>0</v>
      </c>
      <c r="N1115">
        <v>3.6194167137145996</v>
      </c>
      <c r="O1115">
        <v>60</v>
      </c>
    </row>
    <row r="1116" spans="1:15" x14ac:dyDescent="0.25">
      <c r="A1116" t="s">
        <v>77</v>
      </c>
      <c r="B1116">
        <v>2016</v>
      </c>
      <c r="C1116" t="s">
        <v>4064</v>
      </c>
      <c r="D1116" t="s">
        <v>4066</v>
      </c>
      <c r="E1116" t="s">
        <v>460</v>
      </c>
      <c r="F1116">
        <v>0</v>
      </c>
      <c r="G1116">
        <v>0</v>
      </c>
      <c r="I1116">
        <v>0</v>
      </c>
      <c r="J1116">
        <v>0</v>
      </c>
      <c r="K1116">
        <v>0</v>
      </c>
      <c r="L1116">
        <v>0</v>
      </c>
      <c r="M1116">
        <v>0</v>
      </c>
      <c r="O1116">
        <v>60</v>
      </c>
    </row>
    <row r="1117" spans="1:15" x14ac:dyDescent="0.25">
      <c r="A1117" t="s">
        <v>77</v>
      </c>
      <c r="B1117">
        <v>2016</v>
      </c>
      <c r="C1117" t="s">
        <v>4064</v>
      </c>
      <c r="D1117" t="s">
        <v>4005</v>
      </c>
      <c r="E1117" t="s">
        <v>460</v>
      </c>
      <c r="F1117">
        <v>9092</v>
      </c>
      <c r="G1117">
        <v>4046</v>
      </c>
      <c r="H1117">
        <v>38.532337188720703</v>
      </c>
      <c r="I1117">
        <v>8.3000000000000001E-3</v>
      </c>
      <c r="J1117">
        <v>0.13600000000000001</v>
      </c>
      <c r="K1117">
        <v>0.1573</v>
      </c>
      <c r="L1117">
        <v>3.3799999999999997E-2</v>
      </c>
      <c r="M1117">
        <v>0</v>
      </c>
      <c r="N1117">
        <v>3.0257711410522461</v>
      </c>
      <c r="O1117">
        <v>45</v>
      </c>
    </row>
    <row r="1118" spans="1:15" x14ac:dyDescent="0.25">
      <c r="A1118" t="s">
        <v>77</v>
      </c>
      <c r="B1118">
        <v>2016</v>
      </c>
      <c r="C1118" t="s">
        <v>4012</v>
      </c>
      <c r="D1118" t="s">
        <v>4027</v>
      </c>
      <c r="E1118" t="s">
        <v>460</v>
      </c>
      <c r="F1118">
        <v>508</v>
      </c>
      <c r="H1118">
        <v>40.370079040527344</v>
      </c>
      <c r="I1118">
        <v>1.5E-3</v>
      </c>
      <c r="J1118">
        <v>3.9399999999999998E-2</v>
      </c>
      <c r="K1118">
        <v>0.03</v>
      </c>
      <c r="L1118">
        <v>0</v>
      </c>
      <c r="M1118">
        <v>0</v>
      </c>
      <c r="N1118">
        <v>3.234299898147583</v>
      </c>
    </row>
    <row r="1119" spans="1:15" x14ac:dyDescent="0.25">
      <c r="A1119" t="s">
        <v>77</v>
      </c>
      <c r="B1119">
        <v>2016</v>
      </c>
      <c r="C1119" t="s">
        <v>389</v>
      </c>
      <c r="D1119" t="s">
        <v>4028</v>
      </c>
      <c r="E1119" t="s">
        <v>460</v>
      </c>
      <c r="F1119">
        <v>917</v>
      </c>
      <c r="G1119">
        <v>243</v>
      </c>
      <c r="H1119">
        <v>27.446020126342773</v>
      </c>
      <c r="I1119">
        <v>1.54E-2</v>
      </c>
      <c r="J1119">
        <v>4.0899999999999999E-2</v>
      </c>
      <c r="K1119">
        <v>0.1883</v>
      </c>
      <c r="L1119">
        <v>0</v>
      </c>
      <c r="M1119">
        <v>0</v>
      </c>
      <c r="N1119">
        <v>3.1921999454498291</v>
      </c>
      <c r="O1119">
        <v>45</v>
      </c>
    </row>
    <row r="1120" spans="1:15" x14ac:dyDescent="0.25">
      <c r="A1120" t="s">
        <v>77</v>
      </c>
      <c r="B1120">
        <v>2016</v>
      </c>
      <c r="C1120" t="s">
        <v>389</v>
      </c>
      <c r="D1120" t="s">
        <v>4029</v>
      </c>
      <c r="E1120" t="s">
        <v>460</v>
      </c>
      <c r="F1120">
        <v>17</v>
      </c>
      <c r="G1120">
        <v>3</v>
      </c>
      <c r="H1120">
        <v>13.235294342041016</v>
      </c>
      <c r="I1120">
        <v>0.12</v>
      </c>
      <c r="J1120">
        <v>0.16</v>
      </c>
      <c r="K1120">
        <v>0.28000000000000003</v>
      </c>
      <c r="L1120">
        <v>0</v>
      </c>
      <c r="M1120">
        <v>0</v>
      </c>
      <c r="N1120">
        <v>3.119999885559082</v>
      </c>
      <c r="O1120">
        <v>40</v>
      </c>
    </row>
    <row r="1121" spans="1:15" x14ac:dyDescent="0.25">
      <c r="A1121" t="s">
        <v>77</v>
      </c>
      <c r="B1121">
        <v>2016</v>
      </c>
      <c r="C1121" t="s">
        <v>389</v>
      </c>
      <c r="D1121" t="s">
        <v>4030</v>
      </c>
      <c r="E1121" t="s">
        <v>460</v>
      </c>
      <c r="F1121">
        <v>1896</v>
      </c>
      <c r="G1121">
        <v>506.39999389648438</v>
      </c>
      <c r="H1121">
        <v>25.092826843261719</v>
      </c>
      <c r="I1121">
        <v>2.0999999999999999E-3</v>
      </c>
      <c r="J1121">
        <v>4.2500000000000003E-2</v>
      </c>
      <c r="K1121">
        <v>4.4600000000000001E-2</v>
      </c>
      <c r="L1121">
        <v>0</v>
      </c>
      <c r="M1121">
        <v>0</v>
      </c>
      <c r="N1121">
        <v>3.3257999420166016</v>
      </c>
      <c r="O1121">
        <v>40</v>
      </c>
    </row>
    <row r="1122" spans="1:15" x14ac:dyDescent="0.25">
      <c r="A1122" t="s">
        <v>77</v>
      </c>
      <c r="B1122">
        <v>2016</v>
      </c>
      <c r="C1122" t="s">
        <v>389</v>
      </c>
      <c r="D1122" t="s">
        <v>4031</v>
      </c>
      <c r="E1122" t="s">
        <v>460</v>
      </c>
      <c r="F1122">
        <v>450</v>
      </c>
      <c r="G1122">
        <v>272.20001220703125</v>
      </c>
      <c r="H1122">
        <v>34.095554351806641</v>
      </c>
      <c r="I1122">
        <v>4.0899999999999999E-2</v>
      </c>
      <c r="J1122">
        <v>8.3199999999999996E-2</v>
      </c>
      <c r="K1122">
        <v>4.0899999999999999E-2</v>
      </c>
      <c r="L1122">
        <v>0</v>
      </c>
      <c r="M1122">
        <v>0</v>
      </c>
      <c r="N1122">
        <v>3.1080000400543213</v>
      </c>
      <c r="O1122">
        <v>35</v>
      </c>
    </row>
    <row r="1123" spans="1:15" x14ac:dyDescent="0.25">
      <c r="A1123" t="s">
        <v>77</v>
      </c>
      <c r="B1123">
        <v>2016</v>
      </c>
      <c r="C1123" t="s">
        <v>389</v>
      </c>
      <c r="D1123" t="s">
        <v>4032</v>
      </c>
      <c r="E1123" t="s">
        <v>460</v>
      </c>
      <c r="F1123">
        <v>2604</v>
      </c>
      <c r="G1123">
        <v>1474</v>
      </c>
      <c r="H1123">
        <v>34.107528686523438</v>
      </c>
      <c r="I1123">
        <v>0.04</v>
      </c>
      <c r="J1123">
        <v>0.30690000000000001</v>
      </c>
      <c r="K1123">
        <v>0.04</v>
      </c>
      <c r="L1123">
        <v>0</v>
      </c>
      <c r="M1123">
        <v>0</v>
      </c>
      <c r="N1123">
        <v>2.8938000202178955</v>
      </c>
      <c r="O1123">
        <v>35</v>
      </c>
    </row>
    <row r="1124" spans="1:15" x14ac:dyDescent="0.25">
      <c r="A1124" t="s">
        <v>77</v>
      </c>
      <c r="B1124">
        <v>2016</v>
      </c>
      <c r="C1124" t="s">
        <v>4013</v>
      </c>
      <c r="D1124" t="s">
        <v>4033</v>
      </c>
      <c r="E1124" t="s">
        <v>460</v>
      </c>
      <c r="F1124">
        <v>2495</v>
      </c>
      <c r="G1124">
        <v>758.79998779296875</v>
      </c>
      <c r="H1124">
        <v>30.682966232299805</v>
      </c>
      <c r="I1124">
        <v>4.4000000000000003E-3</v>
      </c>
      <c r="J1124">
        <v>8.8300000000000003E-2</v>
      </c>
      <c r="K1124">
        <v>0.03</v>
      </c>
      <c r="L1124">
        <v>0</v>
      </c>
      <c r="M1124">
        <v>0</v>
      </c>
      <c r="N1124">
        <v>3.2242999076843262</v>
      </c>
      <c r="O1124">
        <v>45</v>
      </c>
    </row>
    <row r="1125" spans="1:15" x14ac:dyDescent="0.25">
      <c r="A1125" t="s">
        <v>77</v>
      </c>
      <c r="B1125">
        <v>2016</v>
      </c>
      <c r="C1125" t="s">
        <v>4013</v>
      </c>
      <c r="D1125" t="s">
        <v>4034</v>
      </c>
      <c r="E1125" t="s">
        <v>460</v>
      </c>
      <c r="F1125">
        <v>1801</v>
      </c>
      <c r="G1125">
        <v>641</v>
      </c>
      <c r="H1125">
        <v>30.325374603271484</v>
      </c>
      <c r="I1125">
        <v>5.9999999999999995E-4</v>
      </c>
      <c r="J1125">
        <v>2.9600000000000001E-2</v>
      </c>
      <c r="K1125">
        <v>3.0200000000000001E-2</v>
      </c>
      <c r="L1125">
        <v>0</v>
      </c>
      <c r="M1125">
        <v>0</v>
      </c>
      <c r="N1125">
        <v>3.4795999526977539</v>
      </c>
      <c r="O1125">
        <v>45</v>
      </c>
    </row>
    <row r="1126" spans="1:15" x14ac:dyDescent="0.25">
      <c r="A1126" t="s">
        <v>77</v>
      </c>
      <c r="B1126">
        <v>2016</v>
      </c>
      <c r="C1126" t="s">
        <v>4013</v>
      </c>
      <c r="D1126" t="s">
        <v>4035</v>
      </c>
      <c r="E1126" t="s">
        <v>460</v>
      </c>
      <c r="F1126">
        <v>0</v>
      </c>
      <c r="G1126">
        <v>0</v>
      </c>
      <c r="I1126">
        <v>0</v>
      </c>
      <c r="J1126">
        <v>0</v>
      </c>
      <c r="K1126">
        <v>0</v>
      </c>
      <c r="L1126">
        <v>0</v>
      </c>
      <c r="M1126">
        <v>0</v>
      </c>
      <c r="O1126">
        <v>45</v>
      </c>
    </row>
    <row r="1127" spans="1:15" x14ac:dyDescent="0.25">
      <c r="A1127" t="s">
        <v>77</v>
      </c>
      <c r="B1127">
        <v>2016</v>
      </c>
      <c r="C1127" t="s">
        <v>4014</v>
      </c>
      <c r="D1127" t="s">
        <v>4036</v>
      </c>
      <c r="E1127" t="s">
        <v>148</v>
      </c>
      <c r="F1127">
        <v>1657.18994140625</v>
      </c>
      <c r="G1127">
        <v>21.441198348999023</v>
      </c>
      <c r="H1127">
        <v>35.719768524169922</v>
      </c>
      <c r="I1127">
        <v>1.0999999999999999E-2</v>
      </c>
      <c r="J1127">
        <v>2.7400000000000001E-2</v>
      </c>
      <c r="K1127">
        <v>0.02</v>
      </c>
      <c r="L1127">
        <v>0</v>
      </c>
      <c r="M1127">
        <v>0</v>
      </c>
      <c r="N1127">
        <v>3.2548000812530518</v>
      </c>
      <c r="O1127">
        <v>70</v>
      </c>
    </row>
    <row r="1128" spans="1:15" x14ac:dyDescent="0.25">
      <c r="A1128" t="s">
        <v>77</v>
      </c>
      <c r="B1128">
        <v>2016</v>
      </c>
      <c r="C1128" t="s">
        <v>4015</v>
      </c>
      <c r="D1128" t="s">
        <v>4037</v>
      </c>
      <c r="E1128" t="s">
        <v>148</v>
      </c>
      <c r="F1128">
        <v>1089.50830078125</v>
      </c>
      <c r="G1128">
        <v>127.88252258300781</v>
      </c>
      <c r="H1128">
        <v>46.3699951171875</v>
      </c>
      <c r="I1128">
        <v>2.2000000000000001E-3</v>
      </c>
      <c r="J1128">
        <v>0.14199999999999999</v>
      </c>
      <c r="K1128">
        <v>0.01</v>
      </c>
      <c r="L1128">
        <v>0</v>
      </c>
      <c r="M1128">
        <v>0</v>
      </c>
      <c r="N1128">
        <v>2.9182000160217285</v>
      </c>
      <c r="O1128">
        <v>60</v>
      </c>
    </row>
    <row r="1129" spans="1:15" x14ac:dyDescent="0.25">
      <c r="A1129" t="s">
        <v>77</v>
      </c>
      <c r="B1129">
        <v>2016</v>
      </c>
      <c r="C1129" t="s">
        <v>4016</v>
      </c>
      <c r="D1129" t="s">
        <v>4038</v>
      </c>
      <c r="E1129" t="s">
        <v>148</v>
      </c>
      <c r="F1129">
        <v>0</v>
      </c>
      <c r="G1129">
        <v>0</v>
      </c>
      <c r="I1129">
        <v>0</v>
      </c>
      <c r="J1129">
        <v>0</v>
      </c>
      <c r="K1129">
        <v>0</v>
      </c>
      <c r="L1129">
        <v>0</v>
      </c>
      <c r="M1129">
        <v>0</v>
      </c>
      <c r="O1129">
        <v>70</v>
      </c>
    </row>
    <row r="1130" spans="1:15" x14ac:dyDescent="0.25">
      <c r="A1130" t="s">
        <v>77</v>
      </c>
      <c r="B1130">
        <v>2016</v>
      </c>
      <c r="C1130" t="s">
        <v>4016</v>
      </c>
      <c r="D1130" t="s">
        <v>4039</v>
      </c>
      <c r="E1130" t="s">
        <v>148</v>
      </c>
      <c r="F1130">
        <v>0</v>
      </c>
      <c r="G1130">
        <v>0</v>
      </c>
      <c r="I1130">
        <v>0</v>
      </c>
      <c r="J1130">
        <v>0</v>
      </c>
      <c r="K1130">
        <v>0</v>
      </c>
      <c r="L1130">
        <v>0</v>
      </c>
      <c r="M1130">
        <v>0</v>
      </c>
      <c r="O1130">
        <v>70</v>
      </c>
    </row>
    <row r="1131" spans="1:15" x14ac:dyDescent="0.25">
      <c r="A1131" t="s">
        <v>77</v>
      </c>
      <c r="B1131">
        <v>2016</v>
      </c>
      <c r="C1131" t="s">
        <v>4016</v>
      </c>
      <c r="D1131" t="s">
        <v>4040</v>
      </c>
      <c r="E1131" t="s">
        <v>148</v>
      </c>
      <c r="F1131">
        <v>0</v>
      </c>
      <c r="G1131">
        <v>0</v>
      </c>
      <c r="I1131">
        <v>0</v>
      </c>
      <c r="J1131">
        <v>0</v>
      </c>
      <c r="K1131">
        <v>0</v>
      </c>
      <c r="L1131">
        <v>0</v>
      </c>
      <c r="M1131">
        <v>0</v>
      </c>
      <c r="O1131">
        <v>70</v>
      </c>
    </row>
    <row r="1132" spans="1:15" x14ac:dyDescent="0.25">
      <c r="A1132" t="s">
        <v>77</v>
      </c>
      <c r="B1132">
        <v>2016</v>
      </c>
      <c r="C1132" t="s">
        <v>4016</v>
      </c>
      <c r="D1132" t="s">
        <v>4041</v>
      </c>
      <c r="E1132" t="s">
        <v>148</v>
      </c>
      <c r="F1132">
        <v>0</v>
      </c>
      <c r="G1132">
        <v>0</v>
      </c>
      <c r="I1132">
        <v>0</v>
      </c>
      <c r="J1132">
        <v>0</v>
      </c>
      <c r="K1132">
        <v>0</v>
      </c>
      <c r="L1132">
        <v>0</v>
      </c>
      <c r="M1132">
        <v>0</v>
      </c>
      <c r="O1132">
        <v>45</v>
      </c>
    </row>
    <row r="1133" spans="1:15" x14ac:dyDescent="0.25">
      <c r="A1133" t="s">
        <v>77</v>
      </c>
      <c r="B1133">
        <v>2016</v>
      </c>
      <c r="C1133" t="s">
        <v>4016</v>
      </c>
      <c r="D1133" t="s">
        <v>4042</v>
      </c>
      <c r="E1133" t="s">
        <v>148</v>
      </c>
      <c r="F1133">
        <v>48.140785217285156</v>
      </c>
      <c r="G1133">
        <v>0</v>
      </c>
      <c r="H1133">
        <v>50.392780303955078</v>
      </c>
      <c r="I1133">
        <v>2.2499999999999999E-2</v>
      </c>
      <c r="J1133">
        <v>3.39E-2</v>
      </c>
      <c r="K1133">
        <v>2.2499999999999999E-2</v>
      </c>
      <c r="L1133">
        <v>0</v>
      </c>
      <c r="M1133">
        <v>0</v>
      </c>
      <c r="N1133">
        <v>2.9210999011993408</v>
      </c>
      <c r="O1133">
        <v>70</v>
      </c>
    </row>
    <row r="1134" spans="1:15" x14ac:dyDescent="0.25">
      <c r="A1134" t="s">
        <v>77</v>
      </c>
      <c r="B1134">
        <v>2016</v>
      </c>
      <c r="C1134" t="s">
        <v>4016</v>
      </c>
      <c r="D1134" t="s">
        <v>4043</v>
      </c>
      <c r="E1134" t="s">
        <v>148</v>
      </c>
      <c r="F1134">
        <v>50.326240539550781</v>
      </c>
      <c r="G1134">
        <v>0</v>
      </c>
      <c r="H1134">
        <v>42.947235107421875</v>
      </c>
      <c r="I1134">
        <v>0</v>
      </c>
      <c r="J1134">
        <v>0.2324</v>
      </c>
      <c r="K1134">
        <v>0</v>
      </c>
      <c r="L1134">
        <v>0</v>
      </c>
      <c r="M1134">
        <v>0</v>
      </c>
      <c r="N1134">
        <v>2.7676000595092773</v>
      </c>
      <c r="O1134">
        <v>70</v>
      </c>
    </row>
    <row r="1135" spans="1:15" x14ac:dyDescent="0.25">
      <c r="A1135" t="s">
        <v>77</v>
      </c>
      <c r="B1135">
        <v>2016</v>
      </c>
      <c r="C1135" t="s">
        <v>4016</v>
      </c>
      <c r="D1135" t="s">
        <v>4044</v>
      </c>
      <c r="E1135" t="s">
        <v>148</v>
      </c>
      <c r="F1135">
        <v>7.118016242980957</v>
      </c>
      <c r="G1135">
        <v>0</v>
      </c>
      <c r="H1135">
        <v>42.490909576416016</v>
      </c>
      <c r="I1135">
        <v>0</v>
      </c>
      <c r="J1135">
        <v>0.2898</v>
      </c>
      <c r="K1135">
        <v>0</v>
      </c>
      <c r="L1135">
        <v>0</v>
      </c>
      <c r="M1135">
        <v>0</v>
      </c>
      <c r="N1135">
        <v>2.7102000713348389</v>
      </c>
      <c r="O1135">
        <v>70</v>
      </c>
    </row>
    <row r="1136" spans="1:15" x14ac:dyDescent="0.25">
      <c r="A1136" t="s">
        <v>77</v>
      </c>
      <c r="B1136">
        <v>2016</v>
      </c>
      <c r="C1136" t="s">
        <v>4016</v>
      </c>
      <c r="D1136" t="s">
        <v>4045</v>
      </c>
      <c r="E1136" t="s">
        <v>148</v>
      </c>
      <c r="F1136">
        <v>32.787357330322266</v>
      </c>
      <c r="G1136">
        <v>0.48619145154953003</v>
      </c>
      <c r="H1136">
        <v>8.3916645050048828</v>
      </c>
      <c r="I1136">
        <v>0</v>
      </c>
      <c r="J1136">
        <v>0</v>
      </c>
      <c r="K1136">
        <v>0</v>
      </c>
      <c r="L1136">
        <v>0</v>
      </c>
      <c r="M1136">
        <v>0</v>
      </c>
      <c r="N1136">
        <v>3.9509999752044678</v>
      </c>
      <c r="O1136">
        <v>45</v>
      </c>
    </row>
    <row r="1137" spans="1:15" x14ac:dyDescent="0.25">
      <c r="A1137" t="s">
        <v>77</v>
      </c>
      <c r="B1137">
        <v>2016</v>
      </c>
      <c r="C1137" t="s">
        <v>4016</v>
      </c>
      <c r="D1137" t="s">
        <v>4046</v>
      </c>
      <c r="E1137" t="s">
        <v>148</v>
      </c>
      <c r="F1137">
        <v>0</v>
      </c>
      <c r="G1137">
        <v>0</v>
      </c>
      <c r="I1137">
        <v>0</v>
      </c>
      <c r="J1137">
        <v>0</v>
      </c>
      <c r="K1137">
        <v>0</v>
      </c>
      <c r="L1137">
        <v>0</v>
      </c>
      <c r="M1137">
        <v>0</v>
      </c>
      <c r="O1137">
        <v>70</v>
      </c>
    </row>
    <row r="1138" spans="1:15" x14ac:dyDescent="0.25">
      <c r="A1138" t="s">
        <v>77</v>
      </c>
      <c r="B1138">
        <v>2016</v>
      </c>
      <c r="C1138" t="s">
        <v>4017</v>
      </c>
      <c r="D1138" t="s">
        <v>4047</v>
      </c>
      <c r="E1138" t="s">
        <v>148</v>
      </c>
      <c r="F1138">
        <v>0</v>
      </c>
      <c r="G1138">
        <v>0</v>
      </c>
      <c r="I1138">
        <v>0</v>
      </c>
      <c r="J1138">
        <v>0</v>
      </c>
      <c r="K1138">
        <v>0</v>
      </c>
      <c r="L1138">
        <v>0</v>
      </c>
      <c r="M1138">
        <v>0</v>
      </c>
      <c r="O1138">
        <v>60</v>
      </c>
    </row>
    <row r="1139" spans="1:15" x14ac:dyDescent="0.25">
      <c r="A1139" t="s">
        <v>77</v>
      </c>
      <c r="B1139">
        <v>2016</v>
      </c>
      <c r="C1139" t="s">
        <v>4017</v>
      </c>
      <c r="D1139" t="s">
        <v>4048</v>
      </c>
      <c r="E1139" t="s">
        <v>148</v>
      </c>
      <c r="F1139">
        <v>57.379852294921875</v>
      </c>
      <c r="G1139">
        <v>0</v>
      </c>
      <c r="H1139">
        <v>39.906227111816406</v>
      </c>
      <c r="I1139">
        <v>0</v>
      </c>
      <c r="J1139">
        <v>5.7200000000000001E-2</v>
      </c>
      <c r="K1139">
        <v>0.01</v>
      </c>
      <c r="L1139">
        <v>0</v>
      </c>
      <c r="M1139">
        <v>0</v>
      </c>
      <c r="N1139">
        <v>2.9491000175476074</v>
      </c>
      <c r="O1139">
        <v>60</v>
      </c>
    </row>
    <row r="1140" spans="1:15" x14ac:dyDescent="0.25">
      <c r="A1140" t="s">
        <v>77</v>
      </c>
      <c r="B1140">
        <v>2016</v>
      </c>
      <c r="C1140" t="s">
        <v>4018</v>
      </c>
      <c r="D1140" t="s">
        <v>4049</v>
      </c>
      <c r="E1140" t="s">
        <v>460</v>
      </c>
      <c r="F1140">
        <v>0</v>
      </c>
      <c r="G1140">
        <v>0</v>
      </c>
      <c r="I1140">
        <v>0</v>
      </c>
      <c r="J1140">
        <v>1</v>
      </c>
      <c r="K1140">
        <v>1</v>
      </c>
      <c r="L1140">
        <v>0</v>
      </c>
      <c r="M1140">
        <v>0</v>
      </c>
      <c r="N1140">
        <v>2</v>
      </c>
      <c r="O1140">
        <v>45</v>
      </c>
    </row>
    <row r="1141" spans="1:15" x14ac:dyDescent="0.25">
      <c r="A1141" t="s">
        <v>77</v>
      </c>
      <c r="B1141">
        <v>2016</v>
      </c>
      <c r="C1141" t="s">
        <v>4018</v>
      </c>
      <c r="D1141" t="s">
        <v>4050</v>
      </c>
      <c r="E1141" t="s">
        <v>460</v>
      </c>
      <c r="F1141">
        <v>2</v>
      </c>
      <c r="G1141">
        <v>0</v>
      </c>
      <c r="H1141">
        <v>21</v>
      </c>
      <c r="I1141">
        <v>0</v>
      </c>
      <c r="J1141">
        <v>0</v>
      </c>
      <c r="K1141">
        <v>0</v>
      </c>
      <c r="L1141">
        <v>0</v>
      </c>
      <c r="M1141">
        <v>0</v>
      </c>
      <c r="O1141">
        <v>40</v>
      </c>
    </row>
    <row r="1142" spans="1:15" x14ac:dyDescent="0.25">
      <c r="A1142" t="s">
        <v>77</v>
      </c>
      <c r="B1142">
        <v>2016</v>
      </c>
      <c r="C1142" t="s">
        <v>4018</v>
      </c>
      <c r="D1142" t="s">
        <v>4051</v>
      </c>
      <c r="E1142" t="s">
        <v>460</v>
      </c>
      <c r="F1142">
        <v>356</v>
      </c>
      <c r="G1142">
        <v>247.60000610351562</v>
      </c>
      <c r="H1142">
        <v>37.199440002441406</v>
      </c>
      <c r="I1142">
        <v>0</v>
      </c>
      <c r="J1142">
        <v>1.6299999999999999E-2</v>
      </c>
      <c r="K1142">
        <v>3.5400000000000001E-2</v>
      </c>
      <c r="L1142">
        <v>0</v>
      </c>
      <c r="M1142">
        <v>0</v>
      </c>
      <c r="N1142">
        <v>3.3570001125335693</v>
      </c>
      <c r="O1142">
        <v>35</v>
      </c>
    </row>
    <row r="1143" spans="1:15" x14ac:dyDescent="0.25">
      <c r="A1143" t="s">
        <v>77</v>
      </c>
      <c r="B1143">
        <v>2016</v>
      </c>
      <c r="C1143" t="s">
        <v>4018</v>
      </c>
      <c r="D1143" t="s">
        <v>4052</v>
      </c>
      <c r="E1143" t="s">
        <v>460</v>
      </c>
      <c r="F1143">
        <v>0</v>
      </c>
      <c r="G1143">
        <v>0</v>
      </c>
      <c r="I1143">
        <v>0</v>
      </c>
      <c r="J1143">
        <v>0</v>
      </c>
      <c r="K1143">
        <v>0</v>
      </c>
      <c r="L1143">
        <v>0</v>
      </c>
      <c r="M1143">
        <v>0</v>
      </c>
      <c r="O1143">
        <v>35</v>
      </c>
    </row>
    <row r="1144" spans="1:15" x14ac:dyDescent="0.25">
      <c r="A1144" t="s">
        <v>77</v>
      </c>
      <c r="B1144">
        <v>2016</v>
      </c>
      <c r="C1144" t="s">
        <v>4018</v>
      </c>
      <c r="D1144" t="s">
        <v>4053</v>
      </c>
      <c r="E1144" t="s">
        <v>460</v>
      </c>
      <c r="F1144">
        <v>0</v>
      </c>
      <c r="G1144">
        <v>0</v>
      </c>
      <c r="I1144">
        <v>0</v>
      </c>
      <c r="J1144">
        <v>0</v>
      </c>
      <c r="K1144">
        <v>0</v>
      </c>
      <c r="L1144">
        <v>0</v>
      </c>
      <c r="M1144">
        <v>0</v>
      </c>
      <c r="O1144">
        <v>40</v>
      </c>
    </row>
    <row r="1145" spans="1:15" x14ac:dyDescent="0.25">
      <c r="A1145" t="s">
        <v>77</v>
      </c>
      <c r="B1145">
        <v>2016</v>
      </c>
      <c r="C1145" t="s">
        <v>4018</v>
      </c>
      <c r="D1145" t="s">
        <v>4054</v>
      </c>
      <c r="E1145" t="s">
        <v>460</v>
      </c>
      <c r="F1145">
        <v>0</v>
      </c>
      <c r="G1145">
        <v>0</v>
      </c>
      <c r="I1145">
        <v>0</v>
      </c>
      <c r="J1145">
        <v>0</v>
      </c>
      <c r="K1145">
        <v>0</v>
      </c>
      <c r="L1145">
        <v>0</v>
      </c>
      <c r="M1145">
        <v>0</v>
      </c>
      <c r="O1145">
        <v>35</v>
      </c>
    </row>
    <row r="1146" spans="1:15" x14ac:dyDescent="0.25">
      <c r="A1146" t="s">
        <v>77</v>
      </c>
      <c r="B1146">
        <v>2016</v>
      </c>
      <c r="C1146" t="s">
        <v>4018</v>
      </c>
      <c r="D1146" t="s">
        <v>4055</v>
      </c>
      <c r="E1146" t="s">
        <v>460</v>
      </c>
      <c r="F1146">
        <v>0</v>
      </c>
      <c r="G1146">
        <v>0</v>
      </c>
      <c r="I1146">
        <v>0</v>
      </c>
      <c r="J1146">
        <v>0</v>
      </c>
      <c r="K1146">
        <v>0</v>
      </c>
      <c r="L1146">
        <v>0</v>
      </c>
      <c r="M1146">
        <v>0</v>
      </c>
      <c r="N1146">
        <v>3.5</v>
      </c>
      <c r="O1146">
        <v>35</v>
      </c>
    </row>
    <row r="1147" spans="1:15" x14ac:dyDescent="0.25">
      <c r="A1147" t="s">
        <v>77</v>
      </c>
      <c r="B1147">
        <v>2016</v>
      </c>
      <c r="C1147" t="s">
        <v>4018</v>
      </c>
      <c r="D1147" t="s">
        <v>4056</v>
      </c>
      <c r="E1147" t="s">
        <v>460</v>
      </c>
      <c r="F1147">
        <v>0</v>
      </c>
      <c r="G1147">
        <v>0</v>
      </c>
      <c r="I1147">
        <v>0</v>
      </c>
      <c r="J1147">
        <v>0</v>
      </c>
      <c r="K1147">
        <v>0</v>
      </c>
      <c r="L1147">
        <v>0</v>
      </c>
      <c r="M1147">
        <v>0</v>
      </c>
      <c r="O1147">
        <v>35</v>
      </c>
    </row>
    <row r="1148" spans="1:15" x14ac:dyDescent="0.25">
      <c r="A1148" t="s">
        <v>77</v>
      </c>
      <c r="B1148">
        <v>2016</v>
      </c>
      <c r="C1148" t="s">
        <v>4018</v>
      </c>
      <c r="D1148" t="s">
        <v>4057</v>
      </c>
      <c r="E1148" t="s">
        <v>460</v>
      </c>
      <c r="F1148">
        <v>0</v>
      </c>
      <c r="G1148">
        <v>0</v>
      </c>
      <c r="I1148">
        <v>0</v>
      </c>
      <c r="J1148">
        <v>0</v>
      </c>
      <c r="K1148">
        <v>0</v>
      </c>
      <c r="L1148">
        <v>0</v>
      </c>
      <c r="M1148">
        <v>0</v>
      </c>
      <c r="O1148">
        <v>40</v>
      </c>
    </row>
    <row r="1149" spans="1:15" x14ac:dyDescent="0.25">
      <c r="A1149" t="s">
        <v>77</v>
      </c>
      <c r="B1149">
        <v>2016</v>
      </c>
      <c r="C1149" t="s">
        <v>4019</v>
      </c>
      <c r="D1149" t="s">
        <v>4058</v>
      </c>
      <c r="E1149" t="s">
        <v>460</v>
      </c>
      <c r="F1149">
        <v>53</v>
      </c>
      <c r="G1149">
        <v>40.5</v>
      </c>
      <c r="H1149">
        <v>45.056602478027344</v>
      </c>
      <c r="I1149">
        <v>7.6899999999999996E-2</v>
      </c>
      <c r="J1149">
        <v>0.1154</v>
      </c>
      <c r="K1149">
        <v>7.6899999999999996E-2</v>
      </c>
      <c r="L1149">
        <v>0</v>
      </c>
      <c r="M1149">
        <v>0</v>
      </c>
      <c r="N1149">
        <v>2.7307999134063721</v>
      </c>
      <c r="O1149">
        <v>40</v>
      </c>
    </row>
    <row r="1150" spans="1:15" x14ac:dyDescent="0.25">
      <c r="A1150" t="s">
        <v>78</v>
      </c>
      <c r="B1150">
        <v>2016</v>
      </c>
      <c r="C1150" t="s">
        <v>4010</v>
      </c>
      <c r="D1150" t="s">
        <v>4021</v>
      </c>
      <c r="E1150" t="s">
        <v>148</v>
      </c>
      <c r="F1150">
        <v>0</v>
      </c>
      <c r="G1150">
        <v>0</v>
      </c>
      <c r="I1150">
        <v>0</v>
      </c>
      <c r="J1150">
        <v>0</v>
      </c>
      <c r="K1150">
        <v>0</v>
      </c>
      <c r="L1150">
        <v>0</v>
      </c>
      <c r="M1150">
        <v>0</v>
      </c>
      <c r="O1150">
        <v>70</v>
      </c>
    </row>
    <row r="1151" spans="1:15" x14ac:dyDescent="0.25">
      <c r="A1151" t="s">
        <v>78</v>
      </c>
      <c r="B1151">
        <v>2016</v>
      </c>
      <c r="C1151" t="s">
        <v>4010</v>
      </c>
      <c r="D1151" t="s">
        <v>4022</v>
      </c>
      <c r="E1151" t="s">
        <v>148</v>
      </c>
      <c r="F1151">
        <v>8</v>
      </c>
      <c r="G1151">
        <v>0</v>
      </c>
      <c r="H1151">
        <v>34.074089050292969</v>
      </c>
      <c r="I1151">
        <v>0</v>
      </c>
      <c r="J1151">
        <v>2.8389999999999999E-2</v>
      </c>
      <c r="K1151">
        <v>0</v>
      </c>
      <c r="L1151">
        <v>8.1869999999999998E-2</v>
      </c>
      <c r="M1151">
        <v>0.16300000000000001</v>
      </c>
      <c r="N1151">
        <v>2.9821157455444336</v>
      </c>
      <c r="O1151">
        <v>70</v>
      </c>
    </row>
    <row r="1152" spans="1:15" x14ac:dyDescent="0.25">
      <c r="A1152" t="s">
        <v>78</v>
      </c>
      <c r="B1152">
        <v>2016</v>
      </c>
      <c r="C1152" t="s">
        <v>4010</v>
      </c>
      <c r="D1152" t="s">
        <v>4023</v>
      </c>
      <c r="E1152" t="s">
        <v>148</v>
      </c>
      <c r="F1152">
        <v>61.292999267578125</v>
      </c>
      <c r="G1152">
        <v>0.75800001621246338</v>
      </c>
      <c r="H1152">
        <v>16.193748474121094</v>
      </c>
      <c r="I1152">
        <v>0</v>
      </c>
      <c r="J1152">
        <v>9.7999999999999997E-3</v>
      </c>
      <c r="K1152">
        <v>0</v>
      </c>
      <c r="L1152">
        <v>0.55810000000000004</v>
      </c>
      <c r="M1152">
        <v>4.3140000000000001</v>
      </c>
      <c r="N1152">
        <v>3.4082372188568115</v>
      </c>
      <c r="O1152">
        <v>45</v>
      </c>
    </row>
    <row r="1153" spans="1:15" x14ac:dyDescent="0.25">
      <c r="A1153" t="s">
        <v>78</v>
      </c>
      <c r="B1153">
        <v>2016</v>
      </c>
      <c r="C1153" t="s">
        <v>4011</v>
      </c>
      <c r="D1153" t="s">
        <v>4024</v>
      </c>
      <c r="E1153" t="s">
        <v>148</v>
      </c>
      <c r="F1153">
        <v>1</v>
      </c>
      <c r="G1153">
        <v>0</v>
      </c>
      <c r="H1153">
        <v>9</v>
      </c>
      <c r="I1153">
        <v>0</v>
      </c>
      <c r="J1153">
        <v>0</v>
      </c>
      <c r="K1153">
        <v>0</v>
      </c>
      <c r="L1153">
        <v>0</v>
      </c>
      <c r="M1153">
        <v>0</v>
      </c>
      <c r="N1153">
        <v>4</v>
      </c>
      <c r="O1153">
        <v>60</v>
      </c>
    </row>
    <row r="1154" spans="1:15" x14ac:dyDescent="0.25">
      <c r="A1154" t="s">
        <v>78</v>
      </c>
      <c r="B1154">
        <v>2016</v>
      </c>
      <c r="C1154" t="s">
        <v>4011</v>
      </c>
      <c r="D1154" t="s">
        <v>4025</v>
      </c>
      <c r="E1154" t="s">
        <v>148</v>
      </c>
      <c r="F1154">
        <v>1500.4189453125</v>
      </c>
      <c r="G1154">
        <v>22.060300827026367</v>
      </c>
      <c r="H1154">
        <v>25.182891845703125</v>
      </c>
      <c r="I1154">
        <v>0</v>
      </c>
      <c r="J1154">
        <v>0.03</v>
      </c>
      <c r="K1154">
        <v>0</v>
      </c>
      <c r="L1154">
        <v>0.53120000000000001</v>
      </c>
      <c r="M1154">
        <v>10.83</v>
      </c>
      <c r="N1154">
        <v>3.702751636505127</v>
      </c>
      <c r="O1154">
        <v>60</v>
      </c>
    </row>
    <row r="1155" spans="1:15" x14ac:dyDescent="0.25">
      <c r="A1155" t="s">
        <v>78</v>
      </c>
      <c r="B1155">
        <v>2016</v>
      </c>
      <c r="C1155" t="s">
        <v>4011</v>
      </c>
      <c r="D1155" t="s">
        <v>4026</v>
      </c>
      <c r="E1155" t="s">
        <v>148</v>
      </c>
      <c r="F1155">
        <v>0</v>
      </c>
      <c r="G1155">
        <v>0</v>
      </c>
      <c r="I1155">
        <v>0</v>
      </c>
      <c r="J1155">
        <v>0</v>
      </c>
      <c r="K1155">
        <v>0</v>
      </c>
      <c r="L1155">
        <v>0</v>
      </c>
      <c r="M1155">
        <v>0</v>
      </c>
      <c r="O1155">
        <v>60</v>
      </c>
    </row>
    <row r="1156" spans="1:15" x14ac:dyDescent="0.25">
      <c r="A1156" t="s">
        <v>78</v>
      </c>
      <c r="B1156">
        <v>2016</v>
      </c>
      <c r="C1156" t="s">
        <v>4064</v>
      </c>
      <c r="D1156" t="s">
        <v>4065</v>
      </c>
      <c r="E1156" t="s">
        <v>460</v>
      </c>
      <c r="F1156">
        <v>14117</v>
      </c>
      <c r="G1156">
        <v>109.30000305175781</v>
      </c>
      <c r="H1156">
        <v>20.950023651123047</v>
      </c>
      <c r="I1156">
        <v>2.0000000000000001E-4</v>
      </c>
      <c r="J1156">
        <v>8.6999999999999994E-3</v>
      </c>
      <c r="K1156">
        <v>0</v>
      </c>
      <c r="L1156">
        <v>9.4000000000000004E-3</v>
      </c>
      <c r="M1156">
        <v>1271</v>
      </c>
      <c r="N1156">
        <v>3.8757319450378418</v>
      </c>
      <c r="O1156">
        <v>60</v>
      </c>
    </row>
    <row r="1157" spans="1:15" x14ac:dyDescent="0.25">
      <c r="A1157" t="s">
        <v>78</v>
      </c>
      <c r="B1157">
        <v>2016</v>
      </c>
      <c r="C1157" t="s">
        <v>4064</v>
      </c>
      <c r="D1157" t="s">
        <v>4066</v>
      </c>
      <c r="E1157" t="s">
        <v>460</v>
      </c>
      <c r="F1157">
        <v>0</v>
      </c>
      <c r="G1157">
        <v>0</v>
      </c>
      <c r="I1157">
        <v>0</v>
      </c>
      <c r="J1157">
        <v>0</v>
      </c>
      <c r="K1157">
        <v>0</v>
      </c>
      <c r="L1157">
        <v>0</v>
      </c>
      <c r="M1157">
        <v>0</v>
      </c>
      <c r="O1157">
        <v>60</v>
      </c>
    </row>
    <row r="1158" spans="1:15" x14ac:dyDescent="0.25">
      <c r="A1158" t="s">
        <v>78</v>
      </c>
      <c r="B1158">
        <v>2016</v>
      </c>
      <c r="C1158" t="s">
        <v>4064</v>
      </c>
      <c r="D1158" t="s">
        <v>4005</v>
      </c>
      <c r="E1158" t="s">
        <v>460</v>
      </c>
      <c r="F1158">
        <v>5965</v>
      </c>
      <c r="G1158">
        <v>577.79998779296875</v>
      </c>
      <c r="H1158">
        <v>25.734371185302734</v>
      </c>
      <c r="I1158">
        <v>2.0549999999999999E-2</v>
      </c>
      <c r="J1158">
        <v>0.15436</v>
      </c>
      <c r="K1158">
        <v>0</v>
      </c>
      <c r="L1158">
        <v>3.4819999999999997E-2</v>
      </c>
      <c r="M1158">
        <v>1470</v>
      </c>
      <c r="N1158">
        <v>3.3177022933959961</v>
      </c>
      <c r="O1158">
        <v>45</v>
      </c>
    </row>
    <row r="1159" spans="1:15" x14ac:dyDescent="0.25">
      <c r="A1159" t="s">
        <v>78</v>
      </c>
      <c r="B1159">
        <v>2016</v>
      </c>
      <c r="C1159" t="s">
        <v>4012</v>
      </c>
      <c r="D1159" t="s">
        <v>4027</v>
      </c>
      <c r="E1159" t="s">
        <v>460</v>
      </c>
      <c r="F1159">
        <v>0</v>
      </c>
      <c r="I1159">
        <v>0</v>
      </c>
      <c r="J1159">
        <v>0</v>
      </c>
      <c r="K1159">
        <v>0</v>
      </c>
      <c r="L1159">
        <v>0</v>
      </c>
      <c r="M1159">
        <v>0</v>
      </c>
    </row>
    <row r="1160" spans="1:15" x14ac:dyDescent="0.25">
      <c r="A1160" t="s">
        <v>78</v>
      </c>
      <c r="B1160">
        <v>2016</v>
      </c>
      <c r="C1160" t="s">
        <v>389</v>
      </c>
      <c r="D1160" t="s">
        <v>4028</v>
      </c>
      <c r="E1160" t="s">
        <v>460</v>
      </c>
      <c r="F1160">
        <v>0</v>
      </c>
      <c r="G1160">
        <v>0</v>
      </c>
      <c r="I1160">
        <v>0</v>
      </c>
      <c r="J1160">
        <v>0</v>
      </c>
      <c r="K1160">
        <v>0</v>
      </c>
      <c r="L1160">
        <v>0</v>
      </c>
      <c r="M1160">
        <v>0</v>
      </c>
      <c r="O1160">
        <v>45</v>
      </c>
    </row>
    <row r="1161" spans="1:15" x14ac:dyDescent="0.25">
      <c r="A1161" t="s">
        <v>78</v>
      </c>
      <c r="B1161">
        <v>2016</v>
      </c>
      <c r="C1161" t="s">
        <v>389</v>
      </c>
      <c r="D1161" t="s">
        <v>4029</v>
      </c>
      <c r="E1161" t="s">
        <v>460</v>
      </c>
      <c r="F1161">
        <v>76</v>
      </c>
      <c r="G1161">
        <v>0</v>
      </c>
      <c r="H1161">
        <v>7.6052632331848145</v>
      </c>
      <c r="I1161">
        <v>0</v>
      </c>
      <c r="J1161">
        <v>0</v>
      </c>
      <c r="K1161">
        <v>0</v>
      </c>
      <c r="L1161">
        <v>0</v>
      </c>
      <c r="M1161">
        <v>0</v>
      </c>
      <c r="O1161">
        <v>40</v>
      </c>
    </row>
    <row r="1162" spans="1:15" x14ac:dyDescent="0.25">
      <c r="A1162" t="s">
        <v>78</v>
      </c>
      <c r="B1162">
        <v>2016</v>
      </c>
      <c r="C1162" t="s">
        <v>389</v>
      </c>
      <c r="D1162" t="s">
        <v>4030</v>
      </c>
      <c r="E1162" t="s">
        <v>460</v>
      </c>
      <c r="F1162">
        <v>54</v>
      </c>
      <c r="G1162">
        <v>5.5999999046325684</v>
      </c>
      <c r="H1162">
        <v>14.166666984558105</v>
      </c>
      <c r="I1162">
        <v>0</v>
      </c>
      <c r="J1162">
        <v>0</v>
      </c>
      <c r="K1162">
        <v>0</v>
      </c>
      <c r="L1162">
        <v>0</v>
      </c>
      <c r="M1162">
        <v>0</v>
      </c>
      <c r="O1162">
        <v>40</v>
      </c>
    </row>
    <row r="1163" spans="1:15" x14ac:dyDescent="0.25">
      <c r="A1163" t="s">
        <v>78</v>
      </c>
      <c r="B1163">
        <v>2016</v>
      </c>
      <c r="C1163" t="s">
        <v>389</v>
      </c>
      <c r="D1163" t="s">
        <v>4031</v>
      </c>
      <c r="E1163" t="s">
        <v>460</v>
      </c>
      <c r="F1163">
        <v>0</v>
      </c>
      <c r="G1163">
        <v>0</v>
      </c>
      <c r="I1163">
        <v>0</v>
      </c>
      <c r="J1163">
        <v>0</v>
      </c>
      <c r="K1163">
        <v>0</v>
      </c>
      <c r="L1163">
        <v>0</v>
      </c>
      <c r="M1163">
        <v>0</v>
      </c>
      <c r="O1163">
        <v>35</v>
      </c>
    </row>
    <row r="1164" spans="1:15" x14ac:dyDescent="0.25">
      <c r="A1164" t="s">
        <v>78</v>
      </c>
      <c r="B1164">
        <v>2016</v>
      </c>
      <c r="C1164" t="s">
        <v>389</v>
      </c>
      <c r="D1164" t="s">
        <v>4032</v>
      </c>
      <c r="E1164" t="s">
        <v>460</v>
      </c>
      <c r="F1164">
        <v>694</v>
      </c>
      <c r="G1164">
        <v>17.600000381469727</v>
      </c>
      <c r="H1164">
        <v>12.49567699432373</v>
      </c>
      <c r="I1164">
        <v>0</v>
      </c>
      <c r="J1164">
        <v>0</v>
      </c>
      <c r="K1164">
        <v>0</v>
      </c>
      <c r="L1164">
        <v>0</v>
      </c>
      <c r="M1164">
        <v>0</v>
      </c>
      <c r="O1164">
        <v>35</v>
      </c>
    </row>
    <row r="1165" spans="1:15" x14ac:dyDescent="0.25">
      <c r="A1165" t="s">
        <v>78</v>
      </c>
      <c r="B1165">
        <v>2016</v>
      </c>
      <c r="C1165" t="s">
        <v>4013</v>
      </c>
      <c r="D1165" t="s">
        <v>4033</v>
      </c>
      <c r="E1165" t="s">
        <v>460</v>
      </c>
      <c r="F1165">
        <v>280</v>
      </c>
      <c r="G1165">
        <v>5.4000000953674316</v>
      </c>
      <c r="H1165">
        <v>16.323886871337891</v>
      </c>
      <c r="I1165">
        <v>3.6400000000000002E-2</v>
      </c>
      <c r="J1165">
        <v>0.13819999999999999</v>
      </c>
      <c r="K1165">
        <v>0</v>
      </c>
      <c r="L1165">
        <v>0.109</v>
      </c>
      <c r="M1165">
        <v>33</v>
      </c>
      <c r="N1165">
        <v>2.930415153503418</v>
      </c>
      <c r="O1165">
        <v>45</v>
      </c>
    </row>
    <row r="1166" spans="1:15" x14ac:dyDescent="0.25">
      <c r="A1166" t="s">
        <v>78</v>
      </c>
      <c r="B1166">
        <v>2016</v>
      </c>
      <c r="C1166" t="s">
        <v>4013</v>
      </c>
      <c r="D1166" t="s">
        <v>4034</v>
      </c>
      <c r="E1166" t="s">
        <v>460</v>
      </c>
      <c r="F1166">
        <v>2189</v>
      </c>
      <c r="G1166">
        <v>68.599998474121094</v>
      </c>
      <c r="H1166">
        <v>15.284688949584961</v>
      </c>
      <c r="I1166">
        <v>1.14E-2</v>
      </c>
      <c r="J1166">
        <v>0.1052</v>
      </c>
      <c r="K1166">
        <v>0</v>
      </c>
      <c r="L1166">
        <v>0.53610000000000002</v>
      </c>
      <c r="M1166">
        <v>99</v>
      </c>
      <c r="N1166">
        <v>3.2149169445037842</v>
      </c>
      <c r="O1166">
        <v>45</v>
      </c>
    </row>
    <row r="1167" spans="1:15" x14ac:dyDescent="0.25">
      <c r="A1167" t="s">
        <v>78</v>
      </c>
      <c r="B1167">
        <v>2016</v>
      </c>
      <c r="C1167" t="s">
        <v>4013</v>
      </c>
      <c r="D1167" t="s">
        <v>4035</v>
      </c>
      <c r="E1167" t="s">
        <v>460</v>
      </c>
      <c r="F1167">
        <v>4</v>
      </c>
      <c r="G1167">
        <v>1.2000000476837158</v>
      </c>
      <c r="H1167">
        <v>29.75</v>
      </c>
      <c r="I1167">
        <v>0</v>
      </c>
      <c r="J1167">
        <v>0</v>
      </c>
      <c r="K1167">
        <v>0</v>
      </c>
      <c r="L1167">
        <v>0</v>
      </c>
      <c r="M1167">
        <v>0</v>
      </c>
      <c r="O1167">
        <v>45</v>
      </c>
    </row>
    <row r="1168" spans="1:15" x14ac:dyDescent="0.25">
      <c r="A1168" t="s">
        <v>78</v>
      </c>
      <c r="B1168">
        <v>2016</v>
      </c>
      <c r="C1168" t="s">
        <v>4014</v>
      </c>
      <c r="D1168" t="s">
        <v>4036</v>
      </c>
      <c r="E1168" t="s">
        <v>148</v>
      </c>
      <c r="F1168">
        <v>183.47700500488281</v>
      </c>
      <c r="G1168">
        <v>0</v>
      </c>
      <c r="H1168">
        <v>13.153578758239746</v>
      </c>
      <c r="I1168">
        <v>0</v>
      </c>
      <c r="J1168">
        <v>5.9999999999999995E-4</v>
      </c>
      <c r="K1168">
        <v>0</v>
      </c>
      <c r="L1168">
        <v>0.3805</v>
      </c>
      <c r="M1168">
        <v>126.22499999999999</v>
      </c>
      <c r="N1168">
        <v>3.237288236618042</v>
      </c>
      <c r="O1168">
        <v>70</v>
      </c>
    </row>
    <row r="1169" spans="1:15" x14ac:dyDescent="0.25">
      <c r="A1169" t="s">
        <v>78</v>
      </c>
      <c r="B1169">
        <v>2016</v>
      </c>
      <c r="C1169" t="s">
        <v>4015</v>
      </c>
      <c r="D1169" t="s">
        <v>4037</v>
      </c>
      <c r="E1169" t="s">
        <v>148</v>
      </c>
      <c r="F1169">
        <v>193.23100280761719</v>
      </c>
      <c r="G1169">
        <v>1.1133999824523926</v>
      </c>
      <c r="H1169">
        <v>23.635213851928711</v>
      </c>
      <c r="I1169">
        <v>0</v>
      </c>
      <c r="J1169">
        <v>2.3550000000000001E-2</v>
      </c>
      <c r="K1169">
        <v>0</v>
      </c>
      <c r="L1169">
        <v>0.48770000000000002</v>
      </c>
      <c r="M1169">
        <v>90.177999999999997</v>
      </c>
      <c r="N1169">
        <v>3.6275033950805664</v>
      </c>
      <c r="O1169">
        <v>60</v>
      </c>
    </row>
    <row r="1170" spans="1:15" x14ac:dyDescent="0.25">
      <c r="A1170" t="s">
        <v>78</v>
      </c>
      <c r="B1170">
        <v>2016</v>
      </c>
      <c r="C1170" t="s">
        <v>4016</v>
      </c>
      <c r="D1170" t="s">
        <v>4038</v>
      </c>
      <c r="E1170" t="s">
        <v>148</v>
      </c>
      <c r="F1170">
        <v>0</v>
      </c>
      <c r="G1170">
        <v>0</v>
      </c>
      <c r="I1170">
        <v>0</v>
      </c>
      <c r="J1170">
        <v>0</v>
      </c>
      <c r="K1170">
        <v>0</v>
      </c>
      <c r="L1170">
        <v>0</v>
      </c>
      <c r="M1170">
        <v>0</v>
      </c>
      <c r="O1170">
        <v>70</v>
      </c>
    </row>
    <row r="1171" spans="1:15" x14ac:dyDescent="0.25">
      <c r="A1171" t="s">
        <v>78</v>
      </c>
      <c r="B1171">
        <v>2016</v>
      </c>
      <c r="C1171" t="s">
        <v>4016</v>
      </c>
      <c r="D1171" t="s">
        <v>4039</v>
      </c>
      <c r="E1171" t="s">
        <v>148</v>
      </c>
      <c r="F1171">
        <v>0</v>
      </c>
      <c r="G1171">
        <v>0</v>
      </c>
      <c r="I1171">
        <v>0</v>
      </c>
      <c r="J1171">
        <v>0</v>
      </c>
      <c r="K1171">
        <v>0</v>
      </c>
      <c r="L1171">
        <v>0</v>
      </c>
      <c r="M1171">
        <v>0</v>
      </c>
      <c r="O1171">
        <v>70</v>
      </c>
    </row>
    <row r="1172" spans="1:15" x14ac:dyDescent="0.25">
      <c r="A1172" t="s">
        <v>78</v>
      </c>
      <c r="B1172">
        <v>2016</v>
      </c>
      <c r="C1172" t="s">
        <v>4016</v>
      </c>
      <c r="D1172" t="s">
        <v>4040</v>
      </c>
      <c r="E1172" t="s">
        <v>148</v>
      </c>
      <c r="F1172">
        <v>0</v>
      </c>
      <c r="G1172">
        <v>0</v>
      </c>
      <c r="I1172">
        <v>0</v>
      </c>
      <c r="J1172">
        <v>0</v>
      </c>
      <c r="K1172">
        <v>0</v>
      </c>
      <c r="L1172">
        <v>0</v>
      </c>
      <c r="M1172">
        <v>0</v>
      </c>
      <c r="O1172">
        <v>70</v>
      </c>
    </row>
    <row r="1173" spans="1:15" x14ac:dyDescent="0.25">
      <c r="A1173" t="s">
        <v>78</v>
      </c>
      <c r="B1173">
        <v>2016</v>
      </c>
      <c r="C1173" t="s">
        <v>4016</v>
      </c>
      <c r="D1173" t="s">
        <v>4041</v>
      </c>
      <c r="E1173" t="s">
        <v>148</v>
      </c>
      <c r="F1173">
        <v>0</v>
      </c>
      <c r="G1173">
        <v>0</v>
      </c>
      <c r="I1173">
        <v>0</v>
      </c>
      <c r="J1173">
        <v>0</v>
      </c>
      <c r="K1173">
        <v>0</v>
      </c>
      <c r="L1173">
        <v>0</v>
      </c>
      <c r="M1173">
        <v>0</v>
      </c>
      <c r="O1173">
        <v>45</v>
      </c>
    </row>
    <row r="1174" spans="1:15" x14ac:dyDescent="0.25">
      <c r="A1174" t="s">
        <v>78</v>
      </c>
      <c r="B1174">
        <v>2016</v>
      </c>
      <c r="C1174" t="s">
        <v>4016</v>
      </c>
      <c r="D1174" t="s">
        <v>4042</v>
      </c>
      <c r="E1174" t="s">
        <v>148</v>
      </c>
      <c r="F1174">
        <v>0</v>
      </c>
      <c r="G1174">
        <v>0</v>
      </c>
      <c r="I1174">
        <v>0</v>
      </c>
      <c r="J1174">
        <v>0</v>
      </c>
      <c r="K1174">
        <v>0</v>
      </c>
      <c r="L1174">
        <v>0</v>
      </c>
      <c r="M1174">
        <v>0</v>
      </c>
      <c r="O1174">
        <v>70</v>
      </c>
    </row>
    <row r="1175" spans="1:15" x14ac:dyDescent="0.25">
      <c r="A1175" t="s">
        <v>78</v>
      </c>
      <c r="B1175">
        <v>2016</v>
      </c>
      <c r="C1175" t="s">
        <v>4016</v>
      </c>
      <c r="D1175" t="s">
        <v>4043</v>
      </c>
      <c r="E1175" t="s">
        <v>148</v>
      </c>
      <c r="F1175">
        <v>0</v>
      </c>
      <c r="G1175">
        <v>0</v>
      </c>
      <c r="I1175">
        <v>0</v>
      </c>
      <c r="J1175">
        <v>0</v>
      </c>
      <c r="K1175">
        <v>0</v>
      </c>
      <c r="L1175">
        <v>0</v>
      </c>
      <c r="M1175">
        <v>0</v>
      </c>
      <c r="O1175">
        <v>70</v>
      </c>
    </row>
    <row r="1176" spans="1:15" x14ac:dyDescent="0.25">
      <c r="A1176" t="s">
        <v>78</v>
      </c>
      <c r="B1176">
        <v>2016</v>
      </c>
      <c r="C1176" t="s">
        <v>4016</v>
      </c>
      <c r="D1176" t="s">
        <v>4044</v>
      </c>
      <c r="E1176" t="s">
        <v>148</v>
      </c>
      <c r="F1176">
        <v>0</v>
      </c>
      <c r="G1176">
        <v>0</v>
      </c>
      <c r="I1176">
        <v>0</v>
      </c>
      <c r="J1176">
        <v>0</v>
      </c>
      <c r="K1176">
        <v>0</v>
      </c>
      <c r="L1176">
        <v>0</v>
      </c>
      <c r="M1176">
        <v>0</v>
      </c>
      <c r="O1176">
        <v>70</v>
      </c>
    </row>
    <row r="1177" spans="1:15" x14ac:dyDescent="0.25">
      <c r="A1177" t="s">
        <v>78</v>
      </c>
      <c r="B1177">
        <v>2016</v>
      </c>
      <c r="C1177" t="s">
        <v>4016</v>
      </c>
      <c r="D1177" t="s">
        <v>4045</v>
      </c>
      <c r="E1177" t="s">
        <v>148</v>
      </c>
      <c r="F1177">
        <v>0.45600000023841858</v>
      </c>
      <c r="G1177">
        <v>0</v>
      </c>
      <c r="H1177">
        <v>8.6052436828613281</v>
      </c>
      <c r="I1177">
        <v>0</v>
      </c>
      <c r="J1177">
        <v>0</v>
      </c>
      <c r="K1177">
        <v>0</v>
      </c>
      <c r="L1177">
        <v>0</v>
      </c>
      <c r="M1177">
        <v>0</v>
      </c>
      <c r="N1177">
        <v>4</v>
      </c>
      <c r="O1177">
        <v>45</v>
      </c>
    </row>
    <row r="1178" spans="1:15" x14ac:dyDescent="0.25">
      <c r="A1178" t="s">
        <v>78</v>
      </c>
      <c r="B1178">
        <v>2016</v>
      </c>
      <c r="C1178" t="s">
        <v>4016</v>
      </c>
      <c r="D1178" t="s">
        <v>4046</v>
      </c>
      <c r="E1178" t="s">
        <v>148</v>
      </c>
      <c r="F1178">
        <v>0</v>
      </c>
      <c r="G1178">
        <v>0</v>
      </c>
      <c r="I1178">
        <v>0</v>
      </c>
      <c r="J1178">
        <v>0</v>
      </c>
      <c r="K1178">
        <v>0</v>
      </c>
      <c r="L1178">
        <v>0</v>
      </c>
      <c r="M1178">
        <v>0</v>
      </c>
      <c r="O1178">
        <v>70</v>
      </c>
    </row>
    <row r="1179" spans="1:15" x14ac:dyDescent="0.25">
      <c r="A1179" t="s">
        <v>78</v>
      </c>
      <c r="B1179">
        <v>2016</v>
      </c>
      <c r="C1179" t="s">
        <v>4017</v>
      </c>
      <c r="D1179" t="s">
        <v>4047</v>
      </c>
      <c r="E1179" t="s">
        <v>148</v>
      </c>
      <c r="F1179">
        <v>9</v>
      </c>
      <c r="G1179">
        <v>0</v>
      </c>
      <c r="H1179">
        <v>8.9998140335083008</v>
      </c>
      <c r="I1179">
        <v>0</v>
      </c>
      <c r="J1179">
        <v>0</v>
      </c>
      <c r="K1179">
        <v>0</v>
      </c>
      <c r="L1179">
        <v>0</v>
      </c>
      <c r="M1179">
        <v>0</v>
      </c>
      <c r="N1179">
        <v>3</v>
      </c>
      <c r="O1179">
        <v>60</v>
      </c>
    </row>
    <row r="1180" spans="1:15" x14ac:dyDescent="0.25">
      <c r="A1180" t="s">
        <v>78</v>
      </c>
      <c r="B1180">
        <v>2016</v>
      </c>
      <c r="C1180" t="s">
        <v>4017</v>
      </c>
      <c r="D1180" t="s">
        <v>4048</v>
      </c>
      <c r="E1180" t="s">
        <v>148</v>
      </c>
      <c r="F1180">
        <v>323</v>
      </c>
      <c r="G1180">
        <v>13.258000373840332</v>
      </c>
      <c r="H1180">
        <v>27.612819671630859</v>
      </c>
      <c r="I1180">
        <v>0</v>
      </c>
      <c r="J1180">
        <v>0</v>
      </c>
      <c r="K1180">
        <v>0</v>
      </c>
      <c r="L1180">
        <v>0.28699999999999998</v>
      </c>
      <c r="M1180">
        <v>0.35</v>
      </c>
      <c r="N1180">
        <v>3.6080224514007568</v>
      </c>
      <c r="O1180">
        <v>60</v>
      </c>
    </row>
    <row r="1181" spans="1:15" x14ac:dyDescent="0.25">
      <c r="A1181" t="s">
        <v>78</v>
      </c>
      <c r="B1181">
        <v>2016</v>
      </c>
      <c r="C1181" t="s">
        <v>4018</v>
      </c>
      <c r="D1181" t="s">
        <v>4049</v>
      </c>
      <c r="E1181" t="s">
        <v>460</v>
      </c>
      <c r="F1181">
        <v>1</v>
      </c>
      <c r="G1181">
        <v>0</v>
      </c>
      <c r="H1181">
        <v>10</v>
      </c>
      <c r="I1181">
        <v>0</v>
      </c>
      <c r="J1181">
        <v>0</v>
      </c>
      <c r="K1181">
        <v>0</v>
      </c>
      <c r="L1181">
        <v>0</v>
      </c>
      <c r="M1181">
        <v>0</v>
      </c>
      <c r="N1181">
        <v>4</v>
      </c>
      <c r="O1181">
        <v>45</v>
      </c>
    </row>
    <row r="1182" spans="1:15" x14ac:dyDescent="0.25">
      <c r="A1182" t="s">
        <v>78</v>
      </c>
      <c r="B1182">
        <v>2016</v>
      </c>
      <c r="C1182" t="s">
        <v>4018</v>
      </c>
      <c r="D1182" t="s">
        <v>4050</v>
      </c>
      <c r="E1182" t="s">
        <v>460</v>
      </c>
      <c r="F1182">
        <v>26</v>
      </c>
      <c r="G1182">
        <v>0</v>
      </c>
      <c r="H1182">
        <v>13.115385055541992</v>
      </c>
      <c r="I1182">
        <v>0</v>
      </c>
      <c r="J1182">
        <v>0</v>
      </c>
      <c r="K1182">
        <v>0</v>
      </c>
      <c r="L1182">
        <v>0</v>
      </c>
      <c r="M1182">
        <v>0</v>
      </c>
      <c r="N1182">
        <v>3</v>
      </c>
      <c r="O1182">
        <v>40</v>
      </c>
    </row>
    <row r="1183" spans="1:15" x14ac:dyDescent="0.25">
      <c r="A1183" t="s">
        <v>78</v>
      </c>
      <c r="B1183">
        <v>2016</v>
      </c>
      <c r="C1183" t="s">
        <v>4018</v>
      </c>
      <c r="D1183" t="s">
        <v>4051</v>
      </c>
      <c r="E1183" t="s">
        <v>460</v>
      </c>
      <c r="F1183">
        <v>53</v>
      </c>
      <c r="G1183">
        <v>0</v>
      </c>
      <c r="H1183">
        <v>10.113207817077637</v>
      </c>
      <c r="I1183">
        <v>0</v>
      </c>
      <c r="J1183">
        <v>0</v>
      </c>
      <c r="K1183">
        <v>0</v>
      </c>
      <c r="L1183">
        <v>0</v>
      </c>
      <c r="M1183">
        <v>0</v>
      </c>
      <c r="N1183">
        <v>3.0999999046325684</v>
      </c>
      <c r="O1183">
        <v>35</v>
      </c>
    </row>
    <row r="1184" spans="1:15" x14ac:dyDescent="0.25">
      <c r="A1184" t="s">
        <v>78</v>
      </c>
      <c r="B1184">
        <v>2016</v>
      </c>
      <c r="C1184" t="s">
        <v>4018</v>
      </c>
      <c r="D1184" t="s">
        <v>4052</v>
      </c>
      <c r="E1184" t="s">
        <v>460</v>
      </c>
      <c r="F1184">
        <v>15</v>
      </c>
      <c r="G1184">
        <v>0</v>
      </c>
      <c r="H1184">
        <v>6.5333333015441895</v>
      </c>
      <c r="I1184">
        <v>0</v>
      </c>
      <c r="J1184">
        <v>0.2</v>
      </c>
      <c r="K1184">
        <v>0.2</v>
      </c>
      <c r="L1184">
        <v>0</v>
      </c>
      <c r="M1184">
        <v>0</v>
      </c>
      <c r="N1184">
        <v>3.0999999046325684</v>
      </c>
      <c r="O1184">
        <v>35</v>
      </c>
    </row>
    <row r="1185" spans="1:15" x14ac:dyDescent="0.25">
      <c r="A1185" t="s">
        <v>78</v>
      </c>
      <c r="B1185">
        <v>2016</v>
      </c>
      <c r="C1185" t="s">
        <v>4018</v>
      </c>
      <c r="D1185" t="s">
        <v>4053</v>
      </c>
      <c r="E1185" t="s">
        <v>460</v>
      </c>
      <c r="F1185">
        <v>0</v>
      </c>
      <c r="G1185">
        <v>0</v>
      </c>
      <c r="I1185">
        <v>0</v>
      </c>
      <c r="J1185">
        <v>0</v>
      </c>
      <c r="K1185">
        <v>0</v>
      </c>
      <c r="L1185">
        <v>0</v>
      </c>
      <c r="M1185">
        <v>0</v>
      </c>
      <c r="O1185">
        <v>40</v>
      </c>
    </row>
    <row r="1186" spans="1:15" x14ac:dyDescent="0.25">
      <c r="A1186" t="s">
        <v>78</v>
      </c>
      <c r="B1186">
        <v>2016</v>
      </c>
      <c r="C1186" t="s">
        <v>4018</v>
      </c>
      <c r="D1186" t="s">
        <v>4054</v>
      </c>
      <c r="E1186" t="s">
        <v>460</v>
      </c>
      <c r="F1186">
        <v>0</v>
      </c>
      <c r="G1186">
        <v>0</v>
      </c>
      <c r="I1186">
        <v>0</v>
      </c>
      <c r="J1186">
        <v>0</v>
      </c>
      <c r="K1186">
        <v>0</v>
      </c>
      <c r="L1186">
        <v>0</v>
      </c>
      <c r="M1186">
        <v>0</v>
      </c>
      <c r="O1186">
        <v>35</v>
      </c>
    </row>
    <row r="1187" spans="1:15" x14ac:dyDescent="0.25">
      <c r="A1187" t="s">
        <v>78</v>
      </c>
      <c r="B1187">
        <v>2016</v>
      </c>
      <c r="C1187" t="s">
        <v>4018</v>
      </c>
      <c r="D1187" t="s">
        <v>4055</v>
      </c>
      <c r="E1187" t="s">
        <v>460</v>
      </c>
      <c r="F1187">
        <v>65</v>
      </c>
      <c r="G1187">
        <v>0.60000002384185791</v>
      </c>
      <c r="H1187">
        <v>15.738461494445801</v>
      </c>
      <c r="I1187">
        <v>0</v>
      </c>
      <c r="J1187">
        <v>0</v>
      </c>
      <c r="K1187">
        <v>0</v>
      </c>
      <c r="L1187">
        <v>0</v>
      </c>
      <c r="M1187">
        <v>0</v>
      </c>
      <c r="N1187">
        <v>3</v>
      </c>
      <c r="O1187">
        <v>35</v>
      </c>
    </row>
    <row r="1188" spans="1:15" x14ac:dyDescent="0.25">
      <c r="A1188" t="s">
        <v>78</v>
      </c>
      <c r="B1188">
        <v>2016</v>
      </c>
      <c r="C1188" t="s">
        <v>4018</v>
      </c>
      <c r="D1188" t="s">
        <v>4056</v>
      </c>
      <c r="E1188" t="s">
        <v>460</v>
      </c>
      <c r="F1188">
        <v>0</v>
      </c>
      <c r="G1188">
        <v>0</v>
      </c>
      <c r="I1188">
        <v>0</v>
      </c>
      <c r="J1188">
        <v>0</v>
      </c>
      <c r="K1188">
        <v>0</v>
      </c>
      <c r="L1188">
        <v>0</v>
      </c>
      <c r="M1188">
        <v>0</v>
      </c>
      <c r="O1188">
        <v>35</v>
      </c>
    </row>
    <row r="1189" spans="1:15" x14ac:dyDescent="0.25">
      <c r="A1189" t="s">
        <v>78</v>
      </c>
      <c r="B1189">
        <v>2016</v>
      </c>
      <c r="C1189" t="s">
        <v>4018</v>
      </c>
      <c r="D1189" t="s">
        <v>4057</v>
      </c>
      <c r="E1189" t="s">
        <v>460</v>
      </c>
      <c r="F1189">
        <v>15</v>
      </c>
      <c r="G1189">
        <v>0</v>
      </c>
      <c r="H1189">
        <v>12.199999809265137</v>
      </c>
      <c r="I1189">
        <v>0</v>
      </c>
      <c r="J1189">
        <v>0</v>
      </c>
      <c r="K1189">
        <v>0</v>
      </c>
      <c r="L1189">
        <v>0</v>
      </c>
      <c r="M1189">
        <v>0</v>
      </c>
      <c r="N1189">
        <v>3.1500000953674316</v>
      </c>
      <c r="O1189">
        <v>40</v>
      </c>
    </row>
    <row r="1190" spans="1:15" x14ac:dyDescent="0.25">
      <c r="A1190" t="s">
        <v>78</v>
      </c>
      <c r="B1190">
        <v>2016</v>
      </c>
      <c r="C1190" t="s">
        <v>4019</v>
      </c>
      <c r="D1190" t="s">
        <v>4058</v>
      </c>
      <c r="E1190" t="s">
        <v>460</v>
      </c>
      <c r="F1190">
        <v>25</v>
      </c>
      <c r="G1190">
        <v>5.0999999046325684</v>
      </c>
      <c r="H1190">
        <v>26.799999237060547</v>
      </c>
      <c r="I1190">
        <v>0</v>
      </c>
      <c r="J1190">
        <v>0</v>
      </c>
      <c r="K1190">
        <v>0</v>
      </c>
      <c r="L1190">
        <v>0</v>
      </c>
      <c r="M1190">
        <v>0</v>
      </c>
      <c r="N1190">
        <v>3.2000000476837158</v>
      </c>
      <c r="O1190">
        <v>40</v>
      </c>
    </row>
    <row r="1191" spans="1:15" x14ac:dyDescent="0.25">
      <c r="A1191" s="152" t="s">
        <v>79</v>
      </c>
      <c r="B1191" s="152">
        <v>2016</v>
      </c>
      <c r="C1191" s="152" t="s">
        <v>4010</v>
      </c>
      <c r="D1191" s="152" t="s">
        <v>4022</v>
      </c>
      <c r="E1191" s="152" t="s">
        <v>148</v>
      </c>
      <c r="F1191" s="152">
        <f>SUMIFS(F$2:F$1190,$D$2:$D$1190,$D1191)</f>
        <v>6854.6223084926605</v>
      </c>
      <c r="G1191" s="152">
        <f>SUMIFS(G$2:G$1190,$D$2:$D$1190,$D1191)</f>
        <v>157.25877653062344</v>
      </c>
      <c r="H1191" s="152">
        <f>IFERROR((SUMPRODUCT(--(assets!$D$1:$D$1190=$D1191),assets!$F$1:$F$1190,assets!H$1:H$1190))/SUMIFS(assets!$F$1:$F$1190,assets!$D$1:$D$1190,$D1191),"")</f>
        <v>36.024662007597286</v>
      </c>
      <c r="I1191" s="152">
        <f>IFERROR((SUMPRODUCT(--(assets!$D$1:$D$1190=$D1191),assets!$F$1:$F$1190,assets!I$1:I$1190))/SUMIFS(assets!$F$1:$F$1190,assets!$D$1:$D$1190,$D1191),"")</f>
        <v>2.6902516893199092E-3</v>
      </c>
      <c r="J1191" s="152">
        <f>IFERROR((SUMPRODUCT(--(assets!$D$1:$D$1190=$D1191),assets!$F$1:$F$1190,assets!J$1:J$1190))/SUMIFS(assets!$F$1:$F$1190,assets!$D$1:$D$1190,$D1191),"")</f>
        <v>1.5912713546897841E-2</v>
      </c>
      <c r="K1191" s="152">
        <f>IFERROR((SUMPRODUCT(--(assets!$D$1:$D$1190=$D1191),assets!$F$1:$F$1190,assets!K$1:K$1190))/SUMIFS(assets!$F$1:$F$1190,assets!$D$1:$D$1190,$D1191),"")</f>
        <v>1.0356468844515607E-2</v>
      </c>
      <c r="L1191" s="152">
        <f>IFERROR((SUMPRODUCT(--(assets!$D$1:$D$1190=$D1191),assets!$F$1:$F$1190,assets!L$1:L$1190))/SUMIFS(assets!$F$1:$F$1190,assets!$D$1:$D$1190,$D1191),"")</f>
        <v>5.7630650993432328E-3</v>
      </c>
      <c r="M1191" s="152">
        <f>SUMIFS(M$2:M$1190,$D$2:$D$1190,$D1191)</f>
        <v>23.468579537774584</v>
      </c>
      <c r="N1191" s="152">
        <f>IFERROR((SUMPRODUCT(--(assets!$D$1:$D$1190=$D1191),assets!$F$1:$F$1190,assets!N$1:N$1190))/SUMIFS(assets!$F$1:$F$1190,assets!$D$1:$D$1190,$D1191),"")</f>
        <v>3.5311732599731127</v>
      </c>
    </row>
    <row r="1192" spans="1:15" x14ac:dyDescent="0.25">
      <c r="A1192" s="152" t="s">
        <v>79</v>
      </c>
      <c r="B1192" s="152">
        <v>2016</v>
      </c>
      <c r="C1192" s="152" t="s">
        <v>4010</v>
      </c>
      <c r="D1192" s="152" t="s">
        <v>4023</v>
      </c>
      <c r="E1192" s="152" t="s">
        <v>148</v>
      </c>
      <c r="F1192" s="152">
        <f t="shared" ref="F1192:G1230" si="0">SUMIFS(F$2:F$1190,$D$2:$D$1190,$D1192)</f>
        <v>8153.5138492584229</v>
      </c>
      <c r="G1192" s="152">
        <f t="shared" si="0"/>
        <v>207.50070570968091</v>
      </c>
      <c r="H1192" s="152">
        <f>IFERROR((SUMPRODUCT(--(assets!$D$1:$D$1190=$D1192),assets!$F$1:$F$1190,assets!H$1:H$1190))/SUMIFS(assets!$F$1:$F$1190,assets!$D$1:$D$1190,$D1192),"")</f>
        <v>14.175342943837022</v>
      </c>
      <c r="I1192" s="152">
        <f>IFERROR((SUMPRODUCT(--(assets!$D$1:$D$1190=$D1192),assets!$F$1:$F$1190,assets!I$1:I$1190))/SUMIFS(assets!$F$1:$F$1190,assets!$D$1:$D$1190,$D1192),"")</f>
        <v>4.7432154420537689E-3</v>
      </c>
      <c r="J1192" s="152">
        <f>IFERROR((SUMPRODUCT(--(assets!$D$1:$D$1190=$D1192),assets!$F$1:$F$1190,assets!J$1:J$1190))/SUMIFS(assets!$F$1:$F$1190,assets!$D$1:$D$1190,$D1192),"")</f>
        <v>1.0799630917168531E-2</v>
      </c>
      <c r="K1192" s="152">
        <f>IFERROR((SUMPRODUCT(--(assets!$D$1:$D$1190=$D1192),assets!$F$1:$F$1190,assets!K$1:K$1190))/SUMIFS(assets!$F$1:$F$1190,assets!$D$1:$D$1190,$D1192),"")</f>
        <v>7.841215794252088E-3</v>
      </c>
      <c r="L1192" s="152">
        <f>IFERROR((SUMPRODUCT(--(assets!$D$1:$D$1190=$D1192),assets!$F$1:$F$1190,assets!L$1:L$1190))/SUMIFS(assets!$F$1:$F$1190,assets!$D$1:$D$1190,$D1192),"")</f>
        <v>2.5206961014343728E-2</v>
      </c>
      <c r="M1192" s="152">
        <f t="shared" ref="M1192:M1230" si="1">SUMIFS(M$2:M$1190,$D$2:$D$1190,$D1192)</f>
        <v>64.699562560450318</v>
      </c>
      <c r="N1192" s="152">
        <f>IFERROR((SUMPRODUCT(--(assets!$D$1:$D$1190=$D1192),assets!$F$1:$F$1190,assets!N$1:N$1190))/SUMIFS(assets!$F$1:$F$1190,assets!$D$1:$D$1190,$D1192),"")</f>
        <v>3.7483266475641575</v>
      </c>
    </row>
    <row r="1193" spans="1:15" x14ac:dyDescent="0.25">
      <c r="A1193" s="152" t="s">
        <v>79</v>
      </c>
      <c r="B1193" s="152">
        <v>2016</v>
      </c>
      <c r="C1193" s="152" t="s">
        <v>4011</v>
      </c>
      <c r="D1193" s="152" t="s">
        <v>4024</v>
      </c>
      <c r="E1193" s="152" t="s">
        <v>148</v>
      </c>
      <c r="F1193" s="152">
        <f t="shared" si="0"/>
        <v>8.3041570484638214</v>
      </c>
      <c r="G1193" s="152">
        <f t="shared" si="0"/>
        <v>4.9700000090524554E-5</v>
      </c>
      <c r="H1193" s="152">
        <f>IFERROR((SUMPRODUCT(--(assets!$D$1:$D$1190=$D1193),assets!$F$1:$F$1190,assets!H$1:H$1190))/SUMIFS(assets!$F$1:$F$1190,assets!$D$1:$D$1190,$D1193),"")</f>
        <v>22.219827991018143</v>
      </c>
      <c r="I1193" s="152">
        <f>IFERROR((SUMPRODUCT(--(assets!$D$1:$D$1190=$D1193),assets!$F$1:$F$1190,assets!I$1:I$1190))/SUMIFS(assets!$F$1:$F$1190,assets!$D$1:$D$1190,$D1193),"")</f>
        <v>0</v>
      </c>
      <c r="J1193" s="152">
        <f>IFERROR((SUMPRODUCT(--(assets!$D$1:$D$1190=$D1193),assets!$F$1:$F$1190,assets!J$1:J$1190))/SUMIFS(assets!$F$1:$F$1190,assets!$D$1:$D$1190,$D1193),"")</f>
        <v>7.5247908474779329E-2</v>
      </c>
      <c r="K1193" s="152">
        <f>IFERROR((SUMPRODUCT(--(assets!$D$1:$D$1190=$D1193),assets!$F$1:$F$1190,assets!K$1:K$1190))/SUMIFS(assets!$F$1:$F$1190,assets!$D$1:$D$1190,$D1193),"")</f>
        <v>2.5344529631114629E-3</v>
      </c>
      <c r="L1193" s="152">
        <f>IFERROR((SUMPRODUCT(--(assets!$D$1:$D$1190=$D1193),assets!$F$1:$F$1190,assets!L$1:L$1190))/SUMIFS(assets!$F$1:$F$1190,assets!$D$1:$D$1190,$D1193),"")</f>
        <v>-4.4810149141114496E-2</v>
      </c>
      <c r="M1193" s="152">
        <f t="shared" si="1"/>
        <v>2.0000000000000001E-4</v>
      </c>
      <c r="N1193" s="152">
        <f>IFERROR((SUMPRODUCT(--(assets!$D$1:$D$1190=$D1193),assets!$F$1:$F$1190,assets!N$1:N$1190))/SUMIFS(assets!$F$1:$F$1190,assets!$D$1:$D$1190,$D1193),"")</f>
        <v>3.508590846277996</v>
      </c>
    </row>
    <row r="1194" spans="1:15" x14ac:dyDescent="0.25">
      <c r="A1194" s="152" t="s">
        <v>79</v>
      </c>
      <c r="B1194" s="152">
        <v>2016</v>
      </c>
      <c r="C1194" s="152" t="s">
        <v>4011</v>
      </c>
      <c r="D1194" s="152" t="s">
        <v>4025</v>
      </c>
      <c r="E1194" s="152" t="s">
        <v>148</v>
      </c>
      <c r="F1194" s="152">
        <f t="shared" si="0"/>
        <v>71784.209066867828</v>
      </c>
      <c r="G1194" s="152">
        <f t="shared" si="0"/>
        <v>5120.8162429630756</v>
      </c>
      <c r="H1194" s="152">
        <f>IFERROR((SUMPRODUCT(--(assets!$D$1:$D$1190=$D1194),assets!$F$1:$F$1190,assets!H$1:H$1190))/SUMIFS(assets!$F$1:$F$1190,assets!$D$1:$D$1190,$D1194),"")</f>
        <v>34.468832727175304</v>
      </c>
      <c r="I1194" s="152">
        <f>IFERROR((SUMPRODUCT(--(assets!$D$1:$D$1190=$D1194),assets!$F$1:$F$1190,assets!I$1:I$1190))/SUMIFS(assets!$F$1:$F$1190,assets!$D$1:$D$1190,$D1194),"")</f>
        <v>4.7524580132512421E-2</v>
      </c>
      <c r="J1194" s="152">
        <f>IFERROR((SUMPRODUCT(--(assets!$D$1:$D$1190=$D1194),assets!$F$1:$F$1190,assets!J$1:J$1190))/SUMIFS(assets!$F$1:$F$1190,assets!$D$1:$D$1190,$D1194),"")</f>
        <v>5.7632999592530584E-2</v>
      </c>
      <c r="K1194" s="152">
        <f>IFERROR((SUMPRODUCT(--(assets!$D$1:$D$1190=$D1194),assets!$F$1:$F$1190,assets!K$1:K$1190))/SUMIFS(assets!$F$1:$F$1190,assets!$D$1:$D$1190,$D1194),"")</f>
        <v>4.7227419612148748E-2</v>
      </c>
      <c r="L1194" s="152">
        <f>IFERROR((SUMPRODUCT(--(assets!$D$1:$D$1190=$D1194),assets!$F$1:$F$1190,assets!L$1:L$1190))/SUMIFS(assets!$F$1:$F$1190,assets!$D$1:$D$1190,$D1194),"")</f>
        <v>8.2024888067250223E-2</v>
      </c>
      <c r="M1194" s="152">
        <f t="shared" si="1"/>
        <v>1587.0336280885622</v>
      </c>
      <c r="N1194" s="152">
        <f>IFERROR((SUMPRODUCT(--(assets!$D$1:$D$1190=$D1194),assets!$F$1:$F$1190,assets!N$1:N$1190))/SUMIFS(assets!$F$1:$F$1190,assets!$D$1:$D$1190,$D1194),"")</f>
        <v>3.1178607040504591</v>
      </c>
    </row>
    <row r="1195" spans="1:15" x14ac:dyDescent="0.25">
      <c r="A1195" s="152" t="s">
        <v>79</v>
      </c>
      <c r="B1195" s="152">
        <v>2016</v>
      </c>
      <c r="C1195" s="152" t="s">
        <v>4011</v>
      </c>
      <c r="D1195" s="152" t="s">
        <v>4026</v>
      </c>
      <c r="E1195" s="152" t="s">
        <v>148</v>
      </c>
      <c r="F1195" s="152">
        <f t="shared" si="0"/>
        <v>3325.900755405426</v>
      </c>
      <c r="G1195" s="152">
        <f t="shared" si="0"/>
        <v>554.15336526930332</v>
      </c>
      <c r="H1195" s="152">
        <f>IFERROR((SUMPRODUCT(--(assets!$D$1:$D$1190=$D1195),assets!$F$1:$F$1190,assets!H$1:H$1190))/SUMIFS(assets!$F$1:$F$1190,assets!$D$1:$D$1190,$D1195),"")</f>
        <v>40.739848450877268</v>
      </c>
      <c r="I1195" s="152">
        <f>IFERROR((SUMPRODUCT(--(assets!$D$1:$D$1190=$D1195),assets!$F$1:$F$1190,assets!I$1:I$1190))/SUMIFS(assets!$F$1:$F$1190,assets!$D$1:$D$1190,$D1195),"")</f>
        <v>3.3466507167095504E-2</v>
      </c>
      <c r="J1195" s="152">
        <f>IFERROR((SUMPRODUCT(--(assets!$D$1:$D$1190=$D1195),assets!$F$1:$F$1190,assets!J$1:J$1190))/SUMIFS(assets!$F$1:$F$1190,assets!$D$1:$D$1190,$D1195),"")</f>
        <v>0.10401587263409104</v>
      </c>
      <c r="K1195" s="152">
        <f>IFERROR((SUMPRODUCT(--(assets!$D$1:$D$1190=$D1195),assets!$F$1:$F$1190,assets!K$1:K$1190))/SUMIFS(assets!$F$1:$F$1190,assets!$D$1:$D$1190,$D1195),"")</f>
        <v>3.2838540304908855E-2</v>
      </c>
      <c r="L1195" s="152">
        <f>IFERROR((SUMPRODUCT(--(assets!$D$1:$D$1190=$D1195),assets!$F$1:$F$1190,assets!L$1:L$1190))/SUMIFS(assets!$F$1:$F$1190,assets!$D$1:$D$1190,$D1195),"")</f>
        <v>0.14386759709059066</v>
      </c>
      <c r="M1195" s="152">
        <f t="shared" si="1"/>
        <v>5.1060559999999997</v>
      </c>
      <c r="N1195" s="152">
        <f>IFERROR((SUMPRODUCT(--(assets!$D$1:$D$1190=$D1195),assets!$F$1:$F$1190,assets!N$1:N$1190))/SUMIFS(assets!$F$1:$F$1190,assets!$D$1:$D$1190,$D1195),"")</f>
        <v>3.1042435906927799</v>
      </c>
    </row>
    <row r="1196" spans="1:15" x14ac:dyDescent="0.25">
      <c r="A1196" s="152" t="s">
        <v>79</v>
      </c>
      <c r="B1196" s="152">
        <v>2016</v>
      </c>
      <c r="C1196" s="152" t="s">
        <v>4064</v>
      </c>
      <c r="D1196" s="152" t="s">
        <v>4065</v>
      </c>
      <c r="E1196" s="152" t="s">
        <v>460</v>
      </c>
      <c r="F1196" s="152">
        <f t="shared" si="0"/>
        <v>953706</v>
      </c>
      <c r="G1196" s="152">
        <f t="shared" si="0"/>
        <v>47574.200284957886</v>
      </c>
      <c r="H1196" s="152">
        <f>IFERROR((SUMPRODUCT(--(assets!$D$1:$D$1190=$D1196),assets!$F$1:$F$1190,assets!H$1:H$1190))/SUMIFS(assets!$F$1:$F$1190,assets!$D$1:$D$1190,$D1196),"")</f>
        <v>32.739558369304703</v>
      </c>
      <c r="I1196" s="152">
        <f>IFERROR((SUMPRODUCT(--(assets!$D$1:$D$1190=$D1196),assets!$F$1:$F$1190,assets!I$1:I$1190))/SUMIFS(assets!$F$1:$F$1190,assets!$D$1:$D$1190,$D1196),"")</f>
        <v>5.0300834188108986E-3</v>
      </c>
      <c r="J1196" s="152">
        <f>IFERROR((SUMPRODUCT(--(assets!$D$1:$D$1190=$D1196),assets!$F$1:$F$1190,assets!J$1:J$1190))/SUMIFS(assets!$F$1:$F$1190,assets!$D$1:$D$1190,$D1196),"")</f>
        <v>4.5318888329062237E-2</v>
      </c>
      <c r="K1196" s="152">
        <f>IFERROR((SUMPRODUCT(--(assets!$D$1:$D$1190=$D1196),assets!$F$1:$F$1190,assets!K$1:K$1190))/SUMIFS(assets!$F$1:$F$1190,assets!$D$1:$D$1190,$D1196),"")</f>
        <v>3.0186838807743182E-2</v>
      </c>
      <c r="L1196" s="152">
        <f>IFERROR((SUMPRODUCT(--(assets!$D$1:$D$1190=$D1196),assets!$F$1:$F$1190,assets!L$1:L$1190))/SUMIFS(assets!$F$1:$F$1190,assets!$D$1:$D$1190,$D1196),"")</f>
        <v>4.9543960365466294E-2</v>
      </c>
      <c r="M1196" s="152">
        <f t="shared" si="1"/>
        <v>35593</v>
      </c>
      <c r="N1196" s="152">
        <f>IFERROR((SUMPRODUCT(--(assets!$D$1:$D$1190=$D1196),assets!$F$1:$F$1190,assets!N$1:N$1190))/SUMIFS(assets!$F$1:$F$1190,assets!$D$1:$D$1190,$D1196),"")</f>
        <v>3.4377557064112541</v>
      </c>
    </row>
    <row r="1197" spans="1:15" x14ac:dyDescent="0.25">
      <c r="A1197" s="152" t="s">
        <v>79</v>
      </c>
      <c r="B1197" s="152">
        <v>2016</v>
      </c>
      <c r="C1197" s="152" t="s">
        <v>4064</v>
      </c>
      <c r="D1197" s="152" t="s">
        <v>4066</v>
      </c>
      <c r="E1197" s="152" t="s">
        <v>460</v>
      </c>
      <c r="F1197" s="152">
        <f t="shared" si="0"/>
        <v>9058</v>
      </c>
      <c r="G1197" s="152">
        <f t="shared" si="0"/>
        <v>825.10000890493393</v>
      </c>
      <c r="H1197" s="152">
        <f>IFERROR((SUMPRODUCT(--(assets!$D$1:$D$1190=$D1197),assets!$F$1:$F$1190,assets!H$1:H$1190))/SUMIFS(assets!$F$1:$F$1190,assets!$D$1:$D$1190,$D1197),"")</f>
        <v>40.447558818391997</v>
      </c>
      <c r="I1197" s="152">
        <f>IFERROR((SUMPRODUCT(--(assets!$D$1:$D$1190=$D1197),assets!$F$1:$F$1190,assets!I$1:I$1190))/SUMIFS(assets!$F$1:$F$1190,assets!$D$1:$D$1190,$D1197),"")</f>
        <v>2.1100807144083808E-3</v>
      </c>
      <c r="J1197" s="152">
        <f>IFERROR((SUMPRODUCT(--(assets!$D$1:$D$1190=$D1197),assets!$F$1:$F$1190,assets!J$1:J$1190))/SUMIFS(assets!$F$1:$F$1190,assets!$D$1:$D$1190,$D1197),"")</f>
        <v>4.1067908049360911E-2</v>
      </c>
      <c r="K1197" s="152">
        <f>IFERROR((SUMPRODUCT(--(assets!$D$1:$D$1190=$D1197),assets!$F$1:$F$1190,assets!K$1:K$1190))/SUMIFS(assets!$F$1:$F$1190,assets!$D$1:$D$1190,$D1197),"")</f>
        <v>7.4034739088834914E-2</v>
      </c>
      <c r="L1197" s="152">
        <f>IFERROR((SUMPRODUCT(--(assets!$D$1:$D$1190=$D1197),assets!$F$1:$F$1190,assets!L$1:L$1190))/SUMIFS(assets!$F$1:$F$1190,assets!$D$1:$D$1190,$D1197),"")</f>
        <v>0.38169319938176205</v>
      </c>
      <c r="M1197" s="152">
        <f t="shared" si="1"/>
        <v>914</v>
      </c>
      <c r="N1197" s="152">
        <f>IFERROR((SUMPRODUCT(--(assets!$D$1:$D$1190=$D1197),assets!$F$1:$F$1190,assets!N$1:N$1190))/SUMIFS(assets!$F$1:$F$1190,assets!$D$1:$D$1190,$D1197),"")</f>
        <v>3.2791776124887262</v>
      </c>
    </row>
    <row r="1198" spans="1:15" x14ac:dyDescent="0.25">
      <c r="A1198" s="152" t="s">
        <v>79</v>
      </c>
      <c r="B1198" s="152">
        <v>2016</v>
      </c>
      <c r="C1198" s="152" t="s">
        <v>4064</v>
      </c>
      <c r="D1198" s="152" t="s">
        <v>4005</v>
      </c>
      <c r="E1198" s="152" t="s">
        <v>460</v>
      </c>
      <c r="F1198" s="152">
        <f t="shared" si="0"/>
        <v>383644</v>
      </c>
      <c r="G1198" s="152">
        <f t="shared" si="0"/>
        <v>99823.600379943848</v>
      </c>
      <c r="H1198" s="152">
        <f>IFERROR((SUMPRODUCT(--(assets!$D$1:$D$1190=$D1198),assets!$F$1:$F$1190,assets!H$1:H$1190))/SUMIFS(assets!$F$1:$F$1190,assets!$D$1:$D$1190,$D1198),"")</f>
        <v>31.126184953383778</v>
      </c>
      <c r="I1198" s="152">
        <f>IFERROR((SUMPRODUCT(--(assets!$D$1:$D$1190=$D1198),assets!$F$1:$F$1190,assets!I$1:I$1190))/SUMIFS(assets!$F$1:$F$1190,assets!$D$1:$D$1190,$D1198),"")</f>
        <v>3.8678364633895013E-2</v>
      </c>
      <c r="J1198" s="152">
        <f>IFERROR((SUMPRODUCT(--(assets!$D$1:$D$1190=$D1198),assets!$F$1:$F$1190,assets!J$1:J$1190))/SUMIFS(assets!$F$1:$F$1190,assets!$D$1:$D$1190,$D1198),"")</f>
        <v>6.5936365116491355E-2</v>
      </c>
      <c r="K1198" s="152">
        <f>IFERROR((SUMPRODUCT(--(assets!$D$1:$D$1190=$D1198),assets!$F$1:$F$1190,assets!K$1:K$1190))/SUMIFS(assets!$F$1:$F$1190,assets!$D$1:$D$1190,$D1198),"")</f>
        <v>9.6508031192468577E-2</v>
      </c>
      <c r="L1198" s="152">
        <f>IFERROR((SUMPRODUCT(--(assets!$D$1:$D$1190=$D1198),assets!$F$1:$F$1190,assets!L$1:L$1190))/SUMIFS(assets!$F$1:$F$1190,assets!$D$1:$D$1190,$D1198),"")</f>
        <v>7.6301678789013352E-2</v>
      </c>
      <c r="M1198" s="152">
        <f t="shared" si="1"/>
        <v>18397</v>
      </c>
      <c r="N1198" s="152">
        <f>IFERROR((SUMPRODUCT(--(assets!$D$1:$D$1190=$D1198),assets!$F$1:$F$1190,assets!N$1:N$1190))/SUMIFS(assets!$F$1:$F$1190,assets!$D$1:$D$1190,$D1198),"")</f>
        <v>3.248228516310304</v>
      </c>
    </row>
    <row r="1199" spans="1:15" x14ac:dyDescent="0.25">
      <c r="A1199" s="152" t="s">
        <v>79</v>
      </c>
      <c r="B1199" s="152">
        <v>2016</v>
      </c>
      <c r="C1199" s="152" t="s">
        <v>4012</v>
      </c>
      <c r="D1199" s="152" t="s">
        <v>4027</v>
      </c>
      <c r="E1199" s="152" t="s">
        <v>460</v>
      </c>
      <c r="F1199" s="152">
        <f t="shared" si="0"/>
        <v>29941</v>
      </c>
      <c r="G1199" s="152">
        <f t="shared" si="0"/>
        <v>0</v>
      </c>
      <c r="H1199" s="152">
        <f>IFERROR((SUMPRODUCT(--(assets!$D$1:$D$1190=$D1199),assets!$F$1:$F$1190,assets!H$1:H$1190))/SUMIFS(assets!$F$1:$F$1190,assets!$D$1:$D$1190,$D1199),"")</f>
        <v>26.361552814360568</v>
      </c>
      <c r="I1199" s="152">
        <f>IFERROR((SUMPRODUCT(--(assets!$D$1:$D$1190=$D1199),assets!$F$1:$F$1190,assets!I$1:I$1190))/SUMIFS(assets!$F$1:$F$1190,assets!$D$1:$D$1190,$D1199),"")</f>
        <v>2.1452242672064199E-2</v>
      </c>
      <c r="J1199" s="152">
        <f>IFERROR((SUMPRODUCT(--(assets!$D$1:$D$1190=$D1199),assets!$F$1:$F$1190,assets!J$1:J$1190))/SUMIFS(assets!$F$1:$F$1190,assets!$D$1:$D$1190,$D1199),"")</f>
        <v>2.3243482148063131E-2</v>
      </c>
      <c r="K1199" s="152">
        <f>IFERROR((SUMPRODUCT(--(assets!$D$1:$D$1190=$D1199),assets!$F$1:$F$1190,assets!K$1:K$1190))/SUMIFS(assets!$F$1:$F$1190,assets!$D$1:$D$1190,$D1199),"")</f>
        <v>3.0876569045064053E-2</v>
      </c>
      <c r="L1199" s="152">
        <f>IFERROR((SUMPRODUCT(--(assets!$D$1:$D$1190=$D1199),assets!$F$1:$F$1190,assets!L$1:L$1190))/SUMIFS(assets!$F$1:$F$1190,assets!$D$1:$D$1190,$D1199),"")</f>
        <v>3.2458067532814536E-2</v>
      </c>
      <c r="M1199" s="152">
        <f t="shared" si="1"/>
        <v>143</v>
      </c>
      <c r="N1199" s="152">
        <f>IFERROR((SUMPRODUCT(--(assets!$D$1:$D$1190=$D1199),assets!$F$1:$F$1190,assets!N$1:N$1190))/SUMIFS(assets!$F$1:$F$1190,assets!$D$1:$D$1190,$D1199),"")</f>
        <v>3.285748040770478</v>
      </c>
    </row>
    <row r="1200" spans="1:15" x14ac:dyDescent="0.25">
      <c r="A1200" s="152" t="s">
        <v>79</v>
      </c>
      <c r="B1200" s="152">
        <v>2016</v>
      </c>
      <c r="C1200" s="152" t="s">
        <v>389</v>
      </c>
      <c r="D1200" s="152" t="s">
        <v>4028</v>
      </c>
      <c r="E1200" s="152" t="s">
        <v>460</v>
      </c>
      <c r="F1200" s="152">
        <f t="shared" si="0"/>
        <v>3034</v>
      </c>
      <c r="G1200" s="152">
        <f t="shared" si="0"/>
        <v>674.79998984932899</v>
      </c>
      <c r="H1200" s="152">
        <f>IFERROR((SUMPRODUCT(--(assets!$D$1:$D$1190=$D1200),assets!$F$1:$F$1190,assets!H$1:H$1190))/SUMIFS(assets!$F$1:$F$1190,assets!$D$1:$D$1190,$D1200),"")</f>
        <v>28.240936215802407</v>
      </c>
      <c r="I1200" s="152">
        <f>IFERROR((SUMPRODUCT(--(assets!$D$1:$D$1190=$D1200),assets!$F$1:$F$1190,assets!I$1:I$1190))/SUMIFS(assets!$F$1:$F$1190,assets!$D$1:$D$1190,$D1200),"")</f>
        <v>4.2888664898591167E-2</v>
      </c>
      <c r="J1200" s="152">
        <f>IFERROR((SUMPRODUCT(--(assets!$D$1:$D$1190=$D1200),assets!$F$1:$F$1190,assets!J$1:J$1190))/SUMIFS(assets!$F$1:$F$1190,assets!$D$1:$D$1190,$D1200),"")</f>
        <v>4.9937475280158204E-2</v>
      </c>
      <c r="K1200" s="152">
        <f>IFERROR((SUMPRODUCT(--(assets!$D$1:$D$1190=$D1200),assets!$F$1:$F$1190,assets!K$1:K$1190))/SUMIFS(assets!$F$1:$F$1190,assets!$D$1:$D$1190,$D1200),"")</f>
        <v>0.18092501774757874</v>
      </c>
      <c r="L1200" s="152">
        <f>IFERROR((SUMPRODUCT(--(assets!$D$1:$D$1190=$D1200),assets!$F$1:$F$1190,assets!L$1:L$1190))/SUMIFS(assets!$F$1:$F$1190,assets!$D$1:$D$1190,$D1200),"")</f>
        <v>2.1967699406723797E-2</v>
      </c>
      <c r="M1200" s="152">
        <f t="shared" si="1"/>
        <v>64</v>
      </c>
      <c r="N1200" s="152">
        <f>IFERROR((SUMPRODUCT(--(assets!$D$1:$D$1190=$D1200),assets!$F$1:$F$1190,assets!N$1:N$1190))/SUMIFS(assets!$F$1:$F$1190,assets!$D$1:$D$1190,$D1200),"")</f>
        <v>3.1982894687960632</v>
      </c>
    </row>
    <row r="1201" spans="1:14" x14ac:dyDescent="0.25">
      <c r="A1201" s="152" t="s">
        <v>79</v>
      </c>
      <c r="B1201" s="152">
        <v>2016</v>
      </c>
      <c r="C1201" s="152" t="s">
        <v>389</v>
      </c>
      <c r="D1201" s="152" t="s">
        <v>4029</v>
      </c>
      <c r="E1201" s="152" t="s">
        <v>460</v>
      </c>
      <c r="F1201" s="152">
        <f t="shared" si="0"/>
        <v>3172</v>
      </c>
      <c r="G1201" s="152">
        <f t="shared" si="0"/>
        <v>153.69999718666077</v>
      </c>
      <c r="H1201" s="152">
        <f>IFERROR((SUMPRODUCT(--(assets!$D$1:$D$1190=$D1201),assets!$F$1:$F$1190,assets!H$1:H$1190))/SUMIFS(assets!$F$1:$F$1190,assets!$D$1:$D$1190,$D1201),"")</f>
        <v>10.362190629915812</v>
      </c>
      <c r="I1201" s="152">
        <f>IFERROR((SUMPRODUCT(--(assets!$D$1:$D$1190=$D1201),assets!$F$1:$F$1190,assets!I$1:I$1190))/SUMIFS(assets!$F$1:$F$1190,assets!$D$1:$D$1190,$D1201),"")</f>
        <v>9.6212581316455943E-3</v>
      </c>
      <c r="J1201" s="152">
        <f>IFERROR((SUMPRODUCT(--(assets!$D$1:$D$1190=$D1201),assets!$F$1:$F$1190,assets!J$1:J$1190))/SUMIFS(assets!$F$1:$F$1190,assets!$D$1:$D$1190,$D1201),"")</f>
        <v>2.0626235072559059E-2</v>
      </c>
      <c r="K1201" s="152">
        <f>IFERROR((SUMPRODUCT(--(assets!$D$1:$D$1190=$D1201),assets!$F$1:$F$1190,assets!K$1:K$1190))/SUMIFS(assets!$F$1:$F$1190,assets!$D$1:$D$1190,$D1201),"")</f>
        <v>4.8134703512757122E-2</v>
      </c>
      <c r="L1201" s="152">
        <f>IFERROR((SUMPRODUCT(--(assets!$D$1:$D$1190=$D1201),assets!$F$1:$F$1190,assets!L$1:L$1190))/SUMIFS(assets!$F$1:$F$1190,assets!$D$1:$D$1190,$D1201),"")</f>
        <v>9.0854136314107672E-2</v>
      </c>
      <c r="M1201" s="152">
        <f t="shared" si="1"/>
        <v>247</v>
      </c>
      <c r="N1201" s="152">
        <f>IFERROR((SUMPRODUCT(--(assets!$D$1:$D$1190=$D1201),assets!$F$1:$F$1190,assets!N$1:N$1190))/SUMIFS(assets!$F$1:$F$1190,assets!$D$1:$D$1190,$D1201),"")</f>
        <v>3.1699138065755443</v>
      </c>
    </row>
    <row r="1202" spans="1:14" x14ac:dyDescent="0.25">
      <c r="A1202" s="152" t="s">
        <v>79</v>
      </c>
      <c r="B1202" s="152">
        <v>2016</v>
      </c>
      <c r="C1202" s="152" t="s">
        <v>389</v>
      </c>
      <c r="D1202" s="152" t="s">
        <v>4030</v>
      </c>
      <c r="E1202" s="152" t="s">
        <v>460</v>
      </c>
      <c r="F1202" s="152">
        <f t="shared" si="0"/>
        <v>21093</v>
      </c>
      <c r="G1202" s="152">
        <f t="shared" si="0"/>
        <v>3101.9499850869179</v>
      </c>
      <c r="H1202" s="152">
        <f>IFERROR((SUMPRODUCT(--(assets!$D$1:$D$1190=$D1202),assets!$F$1:$F$1190,assets!H$1:H$1190))/SUMIFS(assets!$F$1:$F$1190,assets!$D$1:$D$1190,$D1202),"")</f>
        <v>20.109049645007342</v>
      </c>
      <c r="I1202" s="152">
        <f>IFERROR((SUMPRODUCT(--(assets!$D$1:$D$1190=$D1202),assets!$F$1:$F$1190,assets!I$1:I$1190))/SUMIFS(assets!$F$1:$F$1190,assets!$D$1:$D$1190,$D1202),"")</f>
        <v>3.5311933166671944E-2</v>
      </c>
      <c r="J1202" s="152">
        <f>IFERROR((SUMPRODUCT(--(assets!$D$1:$D$1190=$D1202),assets!$F$1:$F$1190,assets!J$1:J$1190))/SUMIFS(assets!$F$1:$F$1190,assets!$D$1:$D$1190,$D1202),"")</f>
        <v>2.1839452967330614E-2</v>
      </c>
      <c r="K1202" s="152">
        <f>IFERROR((SUMPRODUCT(--(assets!$D$1:$D$1190=$D1202),assets!$F$1:$F$1190,assets!K$1:K$1190))/SUMIFS(assets!$F$1:$F$1190,assets!$D$1:$D$1190,$D1202),"")</f>
        <v>5.0361088148344613E-2</v>
      </c>
      <c r="L1202" s="152">
        <f>IFERROR((SUMPRODUCT(--(assets!$D$1:$D$1190=$D1202),assets!$F$1:$F$1190,assets!L$1:L$1190))/SUMIFS(assets!$F$1:$F$1190,assets!$D$1:$D$1190,$D1202),"")</f>
        <v>2.8597164936234772E-2</v>
      </c>
      <c r="M1202" s="152">
        <f t="shared" si="1"/>
        <v>343</v>
      </c>
      <c r="N1202" s="152">
        <f>IFERROR((SUMPRODUCT(--(assets!$D$1:$D$1190=$D1202),assets!$F$1:$F$1190,assets!N$1:N$1190))/SUMIFS(assets!$F$1:$F$1190,assets!$D$1:$D$1190,$D1202),"")</f>
        <v>3.3472540316742005</v>
      </c>
    </row>
    <row r="1203" spans="1:14" x14ac:dyDescent="0.25">
      <c r="A1203" s="152" t="s">
        <v>79</v>
      </c>
      <c r="B1203" s="152">
        <v>2016</v>
      </c>
      <c r="C1203" s="152" t="s">
        <v>389</v>
      </c>
      <c r="D1203" s="152" t="s">
        <v>4031</v>
      </c>
      <c r="E1203" s="152" t="s">
        <v>460</v>
      </c>
      <c r="F1203" s="152">
        <f t="shared" si="0"/>
        <v>8626</v>
      </c>
      <c r="G1203" s="152">
        <f t="shared" si="0"/>
        <v>3183.0000228881836</v>
      </c>
      <c r="H1203" s="152">
        <f>IFERROR((SUMPRODUCT(--(assets!$D$1:$D$1190=$D1203),assets!$F$1:$F$1190,assets!H$1:H$1190))/SUMIFS(assets!$F$1:$F$1190,assets!$D$1:$D$1190,$D1203),"")</f>
        <v>26.475210578431117</v>
      </c>
      <c r="I1203" s="152">
        <f>IFERROR((SUMPRODUCT(--(assets!$D$1:$D$1190=$D1203),assets!$F$1:$F$1190,assets!I$1:I$1190))/SUMIFS(assets!$F$1:$F$1190,assets!$D$1:$D$1190,$D1203),"")</f>
        <v>9.2619382233317255E-2</v>
      </c>
      <c r="J1203" s="152">
        <f>IFERROR((SUMPRODUCT(--(assets!$D$1:$D$1190=$D1203),assets!$F$1:$F$1190,assets!J$1:J$1190))/SUMIFS(assets!$F$1:$F$1190,assets!$D$1:$D$1190,$D1203),"")</f>
        <v>2.3085178253154648E-2</v>
      </c>
      <c r="K1203" s="152">
        <f>IFERROR((SUMPRODUCT(--(assets!$D$1:$D$1190=$D1203),assets!$F$1:$F$1190,assets!K$1:K$1190))/SUMIFS(assets!$F$1:$F$1190,assets!$D$1:$D$1190,$D1203),"")</f>
        <v>8.9648377351133596E-2</v>
      </c>
      <c r="L1203" s="152">
        <f>IFERROR((SUMPRODUCT(--(assets!$D$1:$D$1190=$D1203),assets!$F$1:$F$1190,assets!L$1:L$1190))/SUMIFS(assets!$F$1:$F$1190,assets!$D$1:$D$1190,$D1203),"")</f>
        <v>1.0104335729190818E-2</v>
      </c>
      <c r="M1203" s="152">
        <f t="shared" si="1"/>
        <v>254</v>
      </c>
      <c r="N1203" s="152">
        <f>IFERROR((SUMPRODUCT(--(assets!$D$1:$D$1190=$D1203),assets!$F$1:$F$1190,assets!N$1:N$1190))/SUMIFS(assets!$F$1:$F$1190,assets!$D$1:$D$1190,$D1203),"")</f>
        <v>2.8665688947489221</v>
      </c>
    </row>
    <row r="1204" spans="1:14" x14ac:dyDescent="0.25">
      <c r="A1204" s="152" t="s">
        <v>79</v>
      </c>
      <c r="B1204" s="152">
        <v>2016</v>
      </c>
      <c r="C1204" s="152" t="s">
        <v>389</v>
      </c>
      <c r="D1204" s="152" t="s">
        <v>4032</v>
      </c>
      <c r="E1204" s="152" t="s">
        <v>460</v>
      </c>
      <c r="F1204" s="152">
        <f t="shared" si="0"/>
        <v>177465.970703125</v>
      </c>
      <c r="G1204" s="152">
        <f t="shared" si="0"/>
        <v>44530.799835205078</v>
      </c>
      <c r="H1204" s="152">
        <f>IFERROR((SUMPRODUCT(--(assets!$D$1:$D$1190=$D1204),assets!$F$1:$F$1190,assets!H$1:H$1190))/SUMIFS(assets!$F$1:$F$1190,assets!$D$1:$D$1190,$D1204),"")</f>
        <v>21.786438811072326</v>
      </c>
      <c r="I1204" s="152">
        <f>IFERROR((SUMPRODUCT(--(assets!$D$1:$D$1190=$D1204),assets!$F$1:$F$1190,assets!I$1:I$1190))/SUMIFS(assets!$F$1:$F$1190,assets!$D$1:$D$1190,$D1204),"")</f>
        <v>2.3074684798196483E-2</v>
      </c>
      <c r="J1204" s="152">
        <f>IFERROR((SUMPRODUCT(--(assets!$D$1:$D$1190=$D1204),assets!$F$1:$F$1190,assets!J$1:J$1190))/SUMIFS(assets!$F$1:$F$1190,assets!$D$1:$D$1190,$D1204),"")</f>
        <v>4.9819218088832815E-2</v>
      </c>
      <c r="K1204" s="152">
        <f>IFERROR((SUMPRODUCT(--(assets!$D$1:$D$1190=$D1204),assets!$F$1:$F$1190,assets!K$1:K$1190))/SUMIFS(assets!$F$1:$F$1190,assets!$D$1:$D$1190,$D1204),"")</f>
        <v>7.3951426221484803E-2</v>
      </c>
      <c r="L1204" s="152">
        <f>IFERROR((SUMPRODUCT(--(assets!$D$1:$D$1190=$D1204),assets!$F$1:$F$1190,assets!L$1:L$1190))/SUMIFS(assets!$F$1:$F$1190,assets!$D$1:$D$1190,$D1204),"")</f>
        <v>7.7869230900421429E-2</v>
      </c>
      <c r="M1204" s="152">
        <f t="shared" si="1"/>
        <v>12176</v>
      </c>
      <c r="N1204" s="152">
        <f>IFERROR((SUMPRODUCT(--(assets!$D$1:$D$1190=$D1204),assets!$F$1:$F$1190,assets!N$1:N$1190))/SUMIFS(assets!$F$1:$F$1190,assets!$D$1:$D$1190,$D1204),"")</f>
        <v>3.1887063214561513</v>
      </c>
    </row>
    <row r="1205" spans="1:14" x14ac:dyDescent="0.25">
      <c r="A1205" s="152" t="s">
        <v>79</v>
      </c>
      <c r="B1205" s="152">
        <v>2016</v>
      </c>
      <c r="C1205" s="152" t="s">
        <v>4013</v>
      </c>
      <c r="D1205" s="152" t="s">
        <v>4033</v>
      </c>
      <c r="E1205" s="152" t="s">
        <v>460</v>
      </c>
      <c r="F1205" s="152">
        <f t="shared" si="0"/>
        <v>50978</v>
      </c>
      <c r="G1205" s="152">
        <f t="shared" si="0"/>
        <v>5866.8000181317329</v>
      </c>
      <c r="H1205" s="152">
        <f>IFERROR((SUMPRODUCT(--(assets!$D$1:$D$1190=$D1205),assets!$F$1:$F$1190,assets!H$1:H$1190))/SUMIFS(assets!$F$1:$F$1190,assets!$D$1:$D$1190,$D1205),"")</f>
        <v>22.05526316176681</v>
      </c>
      <c r="I1205" s="152">
        <f>IFERROR((SUMPRODUCT(--(assets!$D$1:$D$1190=$D1205),assets!$F$1:$F$1190,assets!I$1:I$1190))/SUMIFS(assets!$F$1:$F$1190,assets!$D$1:$D$1190,$D1205),"")</f>
        <v>2.5127364894317453E-2</v>
      </c>
      <c r="J1205" s="152">
        <f>IFERROR((SUMPRODUCT(--(assets!$D$1:$D$1190=$D1205),assets!$F$1:$F$1190,assets!J$1:J$1190))/SUMIFS(assets!$F$1:$F$1190,assets!$D$1:$D$1190,$D1205),"")</f>
        <v>3.3156071347404267E-2</v>
      </c>
      <c r="K1205" s="152">
        <f>IFERROR((SUMPRODUCT(--(assets!$D$1:$D$1190=$D1205),assets!$F$1:$F$1190,assets!K$1:K$1190))/SUMIFS(assets!$F$1:$F$1190,assets!$D$1:$D$1190,$D1205),"")</f>
        <v>4.5033955699304136E-2</v>
      </c>
      <c r="L1205" s="152">
        <f>IFERROR((SUMPRODUCT(--(assets!$D$1:$D$1190=$D1205),assets!$F$1:$F$1190,assets!L$1:L$1190))/SUMIFS(assets!$F$1:$F$1190,assets!$D$1:$D$1190,$D1205),"")</f>
        <v>1.155051780162478E-2</v>
      </c>
      <c r="M1205" s="152">
        <f t="shared" si="1"/>
        <v>202</v>
      </c>
      <c r="N1205" s="152">
        <f>IFERROR((SUMPRODUCT(--(assets!$D$1:$D$1190=$D1205),assets!$F$1:$F$1190,assets!N$1:N$1190))/SUMIFS(assets!$F$1:$F$1190,assets!$D$1:$D$1190,$D1205),"")</f>
        <v>3.4989789133331186</v>
      </c>
    </row>
    <row r="1206" spans="1:14" x14ac:dyDescent="0.25">
      <c r="A1206" s="152" t="s">
        <v>79</v>
      </c>
      <c r="B1206" s="152">
        <v>2016</v>
      </c>
      <c r="C1206" s="152" t="s">
        <v>4013</v>
      </c>
      <c r="D1206" s="152" t="s">
        <v>4034</v>
      </c>
      <c r="E1206" s="152" t="s">
        <v>460</v>
      </c>
      <c r="F1206" s="152">
        <f t="shared" si="0"/>
        <v>135299.9853515625</v>
      </c>
      <c r="G1206" s="152">
        <f t="shared" si="0"/>
        <v>21308.199925065041</v>
      </c>
      <c r="H1206" s="152">
        <f>IFERROR((SUMPRODUCT(--(assets!$D$1:$D$1190=$D1206),assets!$F$1:$F$1190,assets!H$1:H$1190))/SUMIFS(assets!$F$1:$F$1190,assets!$D$1:$D$1190,$D1206),"")</f>
        <v>24.402262002348611</v>
      </c>
      <c r="I1206" s="152">
        <f>IFERROR((SUMPRODUCT(--(assets!$D$1:$D$1190=$D1206),assets!$F$1:$F$1190,assets!I$1:I$1190))/SUMIFS(assets!$F$1:$F$1190,assets!$D$1:$D$1190,$D1206),"")</f>
        <v>3.1325434484135439E-2</v>
      </c>
      <c r="J1206" s="152">
        <f>IFERROR((SUMPRODUCT(--(assets!$D$1:$D$1190=$D1206),assets!$F$1:$F$1190,assets!J$1:J$1190))/SUMIFS(assets!$F$1:$F$1190,assets!$D$1:$D$1190,$D1206),"")</f>
        <v>4.484251227969499E-2</v>
      </c>
      <c r="K1206" s="152">
        <f>IFERROR((SUMPRODUCT(--(assets!$D$1:$D$1190=$D1206),assets!$F$1:$F$1190,assets!K$1:K$1190))/SUMIFS(assets!$F$1:$F$1190,assets!$D$1:$D$1190,$D1206),"")</f>
        <v>6.5915959846452543E-2</v>
      </c>
      <c r="L1206" s="152">
        <f>IFERROR((SUMPRODUCT(--(assets!$D$1:$D$1190=$D1206),assets!$F$1:$F$1190,assets!L$1:L$1190))/SUMIFS(assets!$F$1:$F$1190,assets!$D$1:$D$1190,$D1206),"")</f>
        <v>6.0124694381636076E-2</v>
      </c>
      <c r="M1206" s="152">
        <f t="shared" si="1"/>
        <v>612</v>
      </c>
      <c r="N1206" s="152">
        <f>IFERROR((SUMPRODUCT(--(assets!$D$1:$D$1190=$D1206),assets!$F$1:$F$1190,assets!N$1:N$1190))/SUMIFS(assets!$F$1:$F$1190,assets!$D$1:$D$1190,$D1206),"")</f>
        <v>3.3106897397368189</v>
      </c>
    </row>
    <row r="1207" spans="1:14" x14ac:dyDescent="0.25">
      <c r="A1207" s="152" t="s">
        <v>79</v>
      </c>
      <c r="B1207" s="152">
        <v>2016</v>
      </c>
      <c r="C1207" s="152" t="s">
        <v>4013</v>
      </c>
      <c r="D1207" s="152" t="s">
        <v>4035</v>
      </c>
      <c r="E1207" s="152" t="s">
        <v>460</v>
      </c>
      <c r="F1207" s="152">
        <f t="shared" si="0"/>
        <v>535</v>
      </c>
      <c r="G1207" s="152">
        <f t="shared" si="0"/>
        <v>34.600000083446503</v>
      </c>
      <c r="H1207" s="152">
        <f>IFERROR((SUMPRODUCT(--(assets!$D$1:$D$1190=$D1207),assets!$F$1:$F$1190,assets!H$1:H$1190))/SUMIFS(assets!$F$1:$F$1190,assets!$D$1:$D$1190,$D1207),"")</f>
        <v>14.074766315923673</v>
      </c>
      <c r="I1207" s="152">
        <f>IFERROR((SUMPRODUCT(--(assets!$D$1:$D$1190=$D1207),assets!$F$1:$F$1190,assets!I$1:I$1190))/SUMIFS(assets!$F$1:$F$1190,assets!$D$1:$D$1190,$D1207),"")</f>
        <v>6.1063089500446831E-3</v>
      </c>
      <c r="J1207" s="152">
        <f>IFERROR((SUMPRODUCT(--(assets!$D$1:$D$1190=$D1207),assets!$F$1:$F$1190,assets!J$1:J$1190))/SUMIFS(assets!$F$1:$F$1190,assets!$D$1:$D$1190,$D1207),"")</f>
        <v>4.6581365745712464E-2</v>
      </c>
      <c r="K1207" s="152">
        <f>IFERROR((SUMPRODUCT(--(assets!$D$1:$D$1190=$D1207),assets!$F$1:$F$1190,assets!K$1:K$1190))/SUMIFS(assets!$F$1:$F$1190,assets!$D$1:$D$1190,$D1207),"")</f>
        <v>2.7185420560747662E-2</v>
      </c>
      <c r="L1207" s="152">
        <f>IFERROR((SUMPRODUCT(--(assets!$D$1:$D$1190=$D1207),assets!$F$1:$F$1190,assets!L$1:L$1190))/SUMIFS(assets!$F$1:$F$1190,assets!$D$1:$D$1190,$D1207),"")</f>
        <v>1.3084112149532711E-3</v>
      </c>
      <c r="M1207" s="152">
        <f t="shared" si="1"/>
        <v>6</v>
      </c>
      <c r="N1207" s="152">
        <f>IFERROR((SUMPRODUCT(--(assets!$D$1:$D$1190=$D1207),assets!$F$1:$F$1190,assets!N$1:N$1190))/SUMIFS(assets!$F$1:$F$1190,assets!$D$1:$D$1190,$D1207),"")</f>
        <v>3.3497757189741759</v>
      </c>
    </row>
    <row r="1208" spans="1:14" x14ac:dyDescent="0.25">
      <c r="A1208" s="152" t="s">
        <v>79</v>
      </c>
      <c r="B1208" s="152">
        <v>2016</v>
      </c>
      <c r="C1208" s="152" t="s">
        <v>4014</v>
      </c>
      <c r="D1208" s="152" t="s">
        <v>4036</v>
      </c>
      <c r="E1208" s="152" t="s">
        <v>148</v>
      </c>
      <c r="F1208" s="152">
        <f t="shared" si="0"/>
        <v>26141.232900619507</v>
      </c>
      <c r="G1208" s="152">
        <f t="shared" si="0"/>
        <v>60.18440593406558</v>
      </c>
      <c r="H1208" s="152">
        <f>IFERROR((SUMPRODUCT(--(assets!$D$1:$D$1190=$D1208),assets!$F$1:$F$1190,assets!H$1:H$1190))/SUMIFS(assets!$F$1:$F$1190,assets!$D$1:$D$1190,$D1208),"")</f>
        <v>24.825756981423261</v>
      </c>
      <c r="I1208" s="152">
        <f>IFERROR((SUMPRODUCT(--(assets!$D$1:$D$1190=$D1208),assets!$F$1:$F$1190,assets!I$1:I$1190))/SUMIFS(assets!$F$1:$F$1190,assets!$D$1:$D$1190,$D1208),"")</f>
        <v>2.5911515605376049E-3</v>
      </c>
      <c r="J1208" s="152">
        <f>IFERROR((SUMPRODUCT(--(assets!$D$1:$D$1190=$D1208),assets!$F$1:$F$1190,assets!J$1:J$1190))/SUMIFS(assets!$F$1:$F$1190,assets!$D$1:$D$1190,$D1208),"")</f>
        <v>1.2878221613310198E-2</v>
      </c>
      <c r="K1208" s="152">
        <f>IFERROR((SUMPRODUCT(--(assets!$D$1:$D$1190=$D1208),assets!$F$1:$F$1190,assets!K$1:K$1190))/SUMIFS(assets!$F$1:$F$1190,assets!$D$1:$D$1190,$D1208),"")</f>
        <v>8.8955522606204481E-3</v>
      </c>
      <c r="L1208" s="152">
        <f>IFERROR((SUMPRODUCT(--(assets!$D$1:$D$1190=$D1208),assets!$F$1:$F$1190,assets!L$1:L$1190))/SUMIFS(assets!$F$1:$F$1190,assets!$D$1:$D$1190,$D1208),"")</f>
        <v>3.6058920493399038E-2</v>
      </c>
      <c r="M1208" s="152">
        <f t="shared" si="1"/>
        <v>687.87652028741843</v>
      </c>
      <c r="N1208" s="152">
        <f>IFERROR((SUMPRODUCT(--(assets!$D$1:$D$1190=$D1208),assets!$F$1:$F$1190,assets!N$1:N$1190))/SUMIFS(assets!$F$1:$F$1190,assets!$D$1:$D$1190,$D1208),"")</f>
        <v>3.5874647596047349</v>
      </c>
    </row>
    <row r="1209" spans="1:14" x14ac:dyDescent="0.25">
      <c r="A1209" s="152" t="s">
        <v>79</v>
      </c>
      <c r="B1209" s="152">
        <v>2016</v>
      </c>
      <c r="C1209" s="152" t="s">
        <v>4015</v>
      </c>
      <c r="D1209" s="152" t="s">
        <v>4037</v>
      </c>
      <c r="E1209" s="152" t="s">
        <v>148</v>
      </c>
      <c r="F1209" s="152">
        <f t="shared" si="0"/>
        <v>24182.499240875244</v>
      </c>
      <c r="G1209" s="152">
        <f t="shared" si="0"/>
        <v>1361.133633479476</v>
      </c>
      <c r="H1209" s="152">
        <f>IFERROR((SUMPRODUCT(--(assets!$D$1:$D$1190=$D1209),assets!$F$1:$F$1190,assets!H$1:H$1190))/SUMIFS(assets!$F$1:$F$1190,assets!$D$1:$D$1190,$D1209),"")</f>
        <v>37.13938282197045</v>
      </c>
      <c r="I1209" s="152">
        <f>IFERROR((SUMPRODUCT(--(assets!$D$1:$D$1190=$D1209),assets!$F$1:$F$1190,assets!I$1:I$1190))/SUMIFS(assets!$F$1:$F$1190,assets!$D$1:$D$1190,$D1209),"")</f>
        <v>3.9170887703475286E-2</v>
      </c>
      <c r="J1209" s="152">
        <f>IFERROR((SUMPRODUCT(--(assets!$D$1:$D$1190=$D1209),assets!$F$1:$F$1190,assets!J$1:J$1190))/SUMIFS(assets!$F$1:$F$1190,assets!$D$1:$D$1190,$D1209),"")</f>
        <v>5.5998433997013285E-2</v>
      </c>
      <c r="K1209" s="152">
        <f>IFERROR((SUMPRODUCT(--(assets!$D$1:$D$1190=$D1209),assets!$F$1:$F$1190,assets!K$1:K$1190))/SUMIFS(assets!$F$1:$F$1190,assets!$D$1:$D$1190,$D1209),"")</f>
        <v>2.2345283615164808E-2</v>
      </c>
      <c r="L1209" s="152">
        <f>IFERROR((SUMPRODUCT(--(assets!$D$1:$D$1190=$D1209),assets!$F$1:$F$1190,assets!L$1:L$1190))/SUMIFS(assets!$F$1:$F$1190,assets!$D$1:$D$1190,$D1209),"")</f>
        <v>6.0339361738681166E-2</v>
      </c>
      <c r="M1209" s="152">
        <f t="shared" si="1"/>
        <v>2068.0038572050021</v>
      </c>
      <c r="N1209" s="152">
        <f>IFERROR((SUMPRODUCT(--(assets!$D$1:$D$1190=$D1209),assets!$F$1:$F$1190,assets!N$1:N$1190))/SUMIFS(assets!$F$1:$F$1190,assets!$D$1:$D$1190,$D1209),"")</f>
        <v>3.2160829139361962</v>
      </c>
    </row>
    <row r="1210" spans="1:14" x14ac:dyDescent="0.25">
      <c r="A1210" s="152" t="s">
        <v>79</v>
      </c>
      <c r="B1210" s="152">
        <v>2016</v>
      </c>
      <c r="C1210" s="152" t="s">
        <v>4016</v>
      </c>
      <c r="D1210" s="152" t="s">
        <v>4038</v>
      </c>
      <c r="E1210" s="152" t="s">
        <v>148</v>
      </c>
      <c r="F1210" s="152">
        <f t="shared" si="0"/>
        <v>0</v>
      </c>
      <c r="G1210" s="152">
        <f t="shared" si="0"/>
        <v>0</v>
      </c>
      <c r="H1210" s="152" t="str">
        <f>IFERROR((SUMPRODUCT(--(assets!$D$1:$D$1190=$D1210),assets!$F$1:$F$1190,assets!H$1:H$1190))/SUMIFS(assets!$F$1:$F$1190,assets!$D$1:$D$1190,$D1210),"")</f>
        <v/>
      </c>
      <c r="I1210" s="152" t="str">
        <f>IFERROR((SUMPRODUCT(--(assets!$D$1:$D$1190=$D1210),assets!$F$1:$F$1190,assets!I$1:I$1190))/SUMIFS(assets!$F$1:$F$1190,assets!$D$1:$D$1190,$D1210),"")</f>
        <v/>
      </c>
      <c r="J1210" s="152" t="str">
        <f>IFERROR((SUMPRODUCT(--(assets!$D$1:$D$1190=$D1210),assets!$F$1:$F$1190,assets!J$1:J$1190))/SUMIFS(assets!$F$1:$F$1190,assets!$D$1:$D$1190,$D1210),"")</f>
        <v/>
      </c>
      <c r="K1210" s="152" t="str">
        <f>IFERROR((SUMPRODUCT(--(assets!$D$1:$D$1190=$D1210),assets!$F$1:$F$1190,assets!K$1:K$1190))/SUMIFS(assets!$F$1:$F$1190,assets!$D$1:$D$1190,$D1210),"")</f>
        <v/>
      </c>
      <c r="L1210" s="152" t="str">
        <f>IFERROR((SUMPRODUCT(--(assets!$D$1:$D$1190=$D1210),assets!$F$1:$F$1190,assets!L$1:L$1190))/SUMIFS(assets!$F$1:$F$1190,assets!$D$1:$D$1190,$D1210),"")</f>
        <v/>
      </c>
      <c r="M1210" s="152">
        <f t="shared" si="1"/>
        <v>0</v>
      </c>
      <c r="N1210" s="152" t="str">
        <f>IFERROR((SUMPRODUCT(--(assets!$D$1:$D$1190=$D1210),assets!$F$1:$F$1190,assets!N$1:N$1190))/SUMIFS(assets!$F$1:$F$1190,assets!$D$1:$D$1190,$D1210),"")</f>
        <v/>
      </c>
    </row>
    <row r="1211" spans="1:14" x14ac:dyDescent="0.25">
      <c r="A1211" s="152" t="s">
        <v>79</v>
      </c>
      <c r="B1211" s="152">
        <v>2016</v>
      </c>
      <c r="C1211" s="152" t="s">
        <v>4016</v>
      </c>
      <c r="D1211" s="152" t="s">
        <v>4039</v>
      </c>
      <c r="E1211" s="152" t="s">
        <v>148</v>
      </c>
      <c r="F1211" s="152">
        <f t="shared" si="0"/>
        <v>17.145000457763672</v>
      </c>
      <c r="G1211" s="152">
        <f t="shared" si="0"/>
        <v>0</v>
      </c>
      <c r="H1211" s="152">
        <f>IFERROR((SUMPRODUCT(--(assets!$D$1:$D$1190=$D1211),assets!$F$1:$F$1190,assets!H$1:H$1190))/SUMIFS(assets!$F$1:$F$1190,assets!$D$1:$D$1190,$D1211),"")</f>
        <v>42.96923828125</v>
      </c>
      <c r="I1211" s="152">
        <f>IFERROR((SUMPRODUCT(--(assets!$D$1:$D$1190=$D1211),assets!$F$1:$F$1190,assets!I$1:I$1190))/SUMIFS(assets!$F$1:$F$1190,assets!$D$1:$D$1190,$D1211),"")</f>
        <v>0</v>
      </c>
      <c r="J1211" s="152">
        <f>IFERROR((SUMPRODUCT(--(assets!$D$1:$D$1190=$D1211),assets!$F$1:$F$1190,assets!J$1:J$1190))/SUMIFS(assets!$F$1:$F$1190,assets!$D$1:$D$1190,$D1211),"")</f>
        <v>0</v>
      </c>
      <c r="K1211" s="152">
        <f>IFERROR((SUMPRODUCT(--(assets!$D$1:$D$1190=$D1211),assets!$F$1:$F$1190,assets!K$1:K$1190))/SUMIFS(assets!$F$1:$F$1190,assets!$D$1:$D$1190,$D1211),"")</f>
        <v>0</v>
      </c>
      <c r="L1211" s="152">
        <f>IFERROR((SUMPRODUCT(--(assets!$D$1:$D$1190=$D1211),assets!$F$1:$F$1190,assets!L$1:L$1190))/SUMIFS(assets!$F$1:$F$1190,assets!$D$1:$D$1190,$D1211),"")</f>
        <v>0</v>
      </c>
      <c r="M1211" s="152">
        <f t="shared" si="1"/>
        <v>0</v>
      </c>
      <c r="N1211" s="152">
        <f>IFERROR((SUMPRODUCT(--(assets!$D$1:$D$1190=$D1211),assets!$F$1:$F$1190,assets!N$1:N$1190))/SUMIFS(assets!$F$1:$F$1190,assets!$D$1:$D$1190,$D1211),"")</f>
        <v>3.3297343254089355</v>
      </c>
    </row>
    <row r="1212" spans="1:14" x14ac:dyDescent="0.25">
      <c r="A1212" s="152" t="s">
        <v>79</v>
      </c>
      <c r="B1212" s="152">
        <v>2016</v>
      </c>
      <c r="C1212" s="152" t="s">
        <v>4016</v>
      </c>
      <c r="D1212" s="152" t="s">
        <v>4040</v>
      </c>
      <c r="E1212" s="152" t="s">
        <v>148</v>
      </c>
      <c r="F1212" s="152">
        <f t="shared" si="0"/>
        <v>0</v>
      </c>
      <c r="G1212" s="152">
        <f t="shared" si="0"/>
        <v>0</v>
      </c>
      <c r="H1212" s="152" t="str">
        <f>IFERROR((SUMPRODUCT(--(assets!$D$1:$D$1190=$D1212),assets!$F$1:$F$1190,assets!H$1:H$1190))/SUMIFS(assets!$F$1:$F$1190,assets!$D$1:$D$1190,$D1212),"")</f>
        <v/>
      </c>
      <c r="I1212" s="152" t="str">
        <f>IFERROR((SUMPRODUCT(--(assets!$D$1:$D$1190=$D1212),assets!$F$1:$F$1190,assets!I$1:I$1190))/SUMIFS(assets!$F$1:$F$1190,assets!$D$1:$D$1190,$D1212),"")</f>
        <v/>
      </c>
      <c r="J1212" s="152" t="str">
        <f>IFERROR((SUMPRODUCT(--(assets!$D$1:$D$1190=$D1212),assets!$F$1:$F$1190,assets!J$1:J$1190))/SUMIFS(assets!$F$1:$F$1190,assets!$D$1:$D$1190,$D1212),"")</f>
        <v/>
      </c>
      <c r="K1212" s="152" t="str">
        <f>IFERROR((SUMPRODUCT(--(assets!$D$1:$D$1190=$D1212),assets!$F$1:$F$1190,assets!K$1:K$1190))/SUMIFS(assets!$F$1:$F$1190,assets!$D$1:$D$1190,$D1212),"")</f>
        <v/>
      </c>
      <c r="L1212" s="152" t="str">
        <f>IFERROR((SUMPRODUCT(--(assets!$D$1:$D$1190=$D1212),assets!$F$1:$F$1190,assets!L$1:L$1190))/SUMIFS(assets!$F$1:$F$1190,assets!$D$1:$D$1190,$D1212),"")</f>
        <v/>
      </c>
      <c r="M1212" s="152">
        <f t="shared" si="1"/>
        <v>0</v>
      </c>
      <c r="N1212" s="152" t="str">
        <f>IFERROR((SUMPRODUCT(--(assets!$D$1:$D$1190=$D1212),assets!$F$1:$F$1190,assets!N$1:N$1190))/SUMIFS(assets!$F$1:$F$1190,assets!$D$1:$D$1190,$D1212),"")</f>
        <v/>
      </c>
    </row>
    <row r="1213" spans="1:14" x14ac:dyDescent="0.25">
      <c r="A1213" s="152" t="s">
        <v>79</v>
      </c>
      <c r="B1213" s="152">
        <v>2016</v>
      </c>
      <c r="C1213" s="152" t="s">
        <v>4016</v>
      </c>
      <c r="D1213" s="152" t="s">
        <v>4041</v>
      </c>
      <c r="E1213" s="152" t="s">
        <v>148</v>
      </c>
      <c r="F1213" s="152">
        <f t="shared" si="0"/>
        <v>30.401480913162231</v>
      </c>
      <c r="G1213" s="152">
        <f t="shared" si="0"/>
        <v>0</v>
      </c>
      <c r="H1213" s="152">
        <f>IFERROR((SUMPRODUCT(--(assets!$D$1:$D$1190=$D1213),assets!$F$1:$F$1190,assets!H$1:H$1190))/SUMIFS(assets!$F$1:$F$1190,assets!$D$1:$D$1190,$D1213),"")</f>
        <v>15.147400926815656</v>
      </c>
      <c r="I1213" s="152">
        <f>IFERROR((SUMPRODUCT(--(assets!$D$1:$D$1190=$D1213),assets!$F$1:$F$1190,assets!I$1:I$1190))/SUMIFS(assets!$F$1:$F$1190,assets!$D$1:$D$1190,$D1213),"")</f>
        <v>0</v>
      </c>
      <c r="J1213" s="152">
        <f>IFERROR((SUMPRODUCT(--(assets!$D$1:$D$1190=$D1213),assets!$F$1:$F$1190,assets!J$1:J$1190))/SUMIFS(assets!$F$1:$F$1190,assets!$D$1:$D$1190,$D1213),"")</f>
        <v>0</v>
      </c>
      <c r="K1213" s="152">
        <f>IFERROR((SUMPRODUCT(--(assets!$D$1:$D$1190=$D1213),assets!$F$1:$F$1190,assets!K$1:K$1190))/SUMIFS(assets!$F$1:$F$1190,assets!$D$1:$D$1190,$D1213),"")</f>
        <v>0</v>
      </c>
      <c r="L1213" s="152">
        <f>IFERROR((SUMPRODUCT(--(assets!$D$1:$D$1190=$D1213),assets!$F$1:$F$1190,assets!L$1:L$1190))/SUMIFS(assets!$F$1:$F$1190,assets!$D$1:$D$1190,$D1213),"")</f>
        <v>0</v>
      </c>
      <c r="M1213" s="152">
        <f t="shared" si="1"/>
        <v>0</v>
      </c>
      <c r="N1213" s="152">
        <f>IFERROR((SUMPRODUCT(--(assets!$D$1:$D$1190=$D1213),assets!$F$1:$F$1190,assets!N$1:N$1190))/SUMIFS(assets!$F$1:$F$1190,assets!$D$1:$D$1190,$D1213),"")</f>
        <v>3.9853322937848565</v>
      </c>
    </row>
    <row r="1214" spans="1:14" x14ac:dyDescent="0.25">
      <c r="A1214" s="152" t="s">
        <v>79</v>
      </c>
      <c r="B1214" s="152">
        <v>2016</v>
      </c>
      <c r="C1214" s="152" t="s">
        <v>4016</v>
      </c>
      <c r="D1214" s="152" t="s">
        <v>4042</v>
      </c>
      <c r="E1214" s="152" t="s">
        <v>148</v>
      </c>
      <c r="F1214" s="152">
        <f t="shared" si="0"/>
        <v>89.566785335540771</v>
      </c>
      <c r="G1214" s="152">
        <f t="shared" si="0"/>
        <v>0</v>
      </c>
      <c r="H1214" s="152">
        <f>IFERROR((SUMPRODUCT(--(assets!$D$1:$D$1190=$D1214),assets!$F$1:$F$1190,assets!H$1:H$1190))/SUMIFS(assets!$F$1:$F$1190,assets!$D$1:$D$1190,$D1214),"")</f>
        <v>51.00594620564781</v>
      </c>
      <c r="I1214" s="152">
        <f>IFERROR((SUMPRODUCT(--(assets!$D$1:$D$1190=$D1214),assets!$F$1:$F$1190,assets!I$1:I$1190))/SUMIFS(assets!$F$1:$F$1190,assets!$D$1:$D$1190,$D1214),"")</f>
        <v>1.2093407878055292E-2</v>
      </c>
      <c r="J1214" s="152">
        <f>IFERROR((SUMPRODUCT(--(assets!$D$1:$D$1190=$D1214),assets!$F$1:$F$1190,assets!J$1:J$1190))/SUMIFS(assets!$F$1:$F$1190,assets!$D$1:$D$1190,$D1214),"")</f>
        <v>1.8220734536269972E-2</v>
      </c>
      <c r="K1214" s="152">
        <f>IFERROR((SUMPRODUCT(--(assets!$D$1:$D$1190=$D1214),assets!$F$1:$F$1190,assets!K$1:K$1190))/SUMIFS(assets!$F$1:$F$1190,assets!$D$1:$D$1190,$D1214),"")</f>
        <v>0.47460861329782006</v>
      </c>
      <c r="L1214" s="152">
        <f>IFERROR((SUMPRODUCT(--(assets!$D$1:$D$1190=$D1214),assets!$F$1:$F$1190,assets!L$1:L$1190))/SUMIFS(assets!$F$1:$F$1190,assets!$D$1:$D$1190,$D1214),"")</f>
        <v>0</v>
      </c>
      <c r="M1214" s="152">
        <f t="shared" si="1"/>
        <v>0</v>
      </c>
      <c r="N1214" s="152">
        <f>IFERROR((SUMPRODUCT(--(assets!$D$1:$D$1190=$D1214),assets!$F$1:$F$1190,assets!N$1:N$1190))/SUMIFS(assets!$F$1:$F$1190,assets!$D$1:$D$1190,$D1214),"")</f>
        <v>2.9575923966037676</v>
      </c>
    </row>
    <row r="1215" spans="1:14" x14ac:dyDescent="0.25">
      <c r="A1215" s="152" t="s">
        <v>79</v>
      </c>
      <c r="B1215" s="152">
        <v>2016</v>
      </c>
      <c r="C1215" s="152" t="s">
        <v>4016</v>
      </c>
      <c r="D1215" s="152" t="s">
        <v>4043</v>
      </c>
      <c r="E1215" s="152" t="s">
        <v>148</v>
      </c>
      <c r="F1215" s="152">
        <f t="shared" si="0"/>
        <v>301.54388332366943</v>
      </c>
      <c r="G1215" s="152">
        <f t="shared" si="0"/>
        <v>0</v>
      </c>
      <c r="H1215" s="152">
        <f>IFERROR((SUMPRODUCT(--(assets!$D$1:$D$1190=$D1215),assets!$F$1:$F$1190,assets!H$1:H$1190))/SUMIFS(assets!$F$1:$F$1190,assets!$D$1:$D$1190,$D1215),"")</f>
        <v>42.065673356393781</v>
      </c>
      <c r="I1215" s="152">
        <f>IFERROR((SUMPRODUCT(--(assets!$D$1:$D$1190=$D1215),assets!$F$1:$F$1190,assets!I$1:I$1190))/SUMIFS(assets!$F$1:$F$1190,assets!$D$1:$D$1190,$D1215),"")</f>
        <v>1.8934500626121793E-2</v>
      </c>
      <c r="J1215" s="152">
        <f>IFERROR((SUMPRODUCT(--(assets!$D$1:$D$1190=$D1215),assets!$F$1:$F$1190,assets!J$1:J$1190))/SUMIFS(assets!$F$1:$F$1190,assets!$D$1:$D$1190,$D1215),"")</f>
        <v>9.0689393034912857E-2</v>
      </c>
      <c r="K1215" s="152">
        <f>IFERROR((SUMPRODUCT(--(assets!$D$1:$D$1190=$D1215),assets!$F$1:$F$1190,assets!K$1:K$1190))/SUMIFS(assets!$F$1:$F$1190,assets!$D$1:$D$1190,$D1215),"")</f>
        <v>4.3026786369036618E-2</v>
      </c>
      <c r="L1215" s="152">
        <f>IFERROR((SUMPRODUCT(--(assets!$D$1:$D$1190=$D1215),assets!$F$1:$F$1190,assets!L$1:L$1190))/SUMIFS(assets!$F$1:$F$1190,assets!$D$1:$D$1190,$D1215),"")</f>
        <v>0</v>
      </c>
      <c r="M1215" s="152">
        <f t="shared" si="1"/>
        <v>0</v>
      </c>
      <c r="N1215" s="152">
        <f>IFERROR((SUMPRODUCT(--(assets!$D$1:$D$1190=$D1215),assets!$F$1:$F$1190,assets!N$1:N$1190))/SUMIFS(assets!$F$1:$F$1190,assets!$D$1:$D$1190,$D1215),"")</f>
        <v>3.0903218912909374</v>
      </c>
    </row>
    <row r="1216" spans="1:14" x14ac:dyDescent="0.25">
      <c r="A1216" s="152" t="s">
        <v>79</v>
      </c>
      <c r="B1216" s="152">
        <v>2016</v>
      </c>
      <c r="C1216" s="152" t="s">
        <v>4016</v>
      </c>
      <c r="D1216" s="152" t="s">
        <v>4044</v>
      </c>
      <c r="E1216" s="152" t="s">
        <v>148</v>
      </c>
      <c r="F1216" s="152">
        <f t="shared" si="0"/>
        <v>113.24663197994232</v>
      </c>
      <c r="G1216" s="152">
        <f t="shared" si="0"/>
        <v>9.3830995559692383</v>
      </c>
      <c r="H1216" s="152">
        <f>IFERROR((SUMPRODUCT(--(assets!$D$1:$D$1190=$D1216),assets!$F$1:$F$1190,assets!H$1:H$1190))/SUMIFS(assets!$F$1:$F$1190,assets!$D$1:$D$1190,$D1216),"")</f>
        <v>47.935113488520415</v>
      </c>
      <c r="I1216" s="152">
        <f>IFERROR((SUMPRODUCT(--(assets!$D$1:$D$1190=$D1216),assets!$F$1:$F$1190,assets!I$1:I$1190))/SUMIFS(assets!$F$1:$F$1190,assets!$D$1:$D$1190,$D1216),"")</f>
        <v>0</v>
      </c>
      <c r="J1216" s="152">
        <f>IFERROR((SUMPRODUCT(--(assets!$D$1:$D$1190=$D1216),assets!$F$1:$F$1190,assets!J$1:J$1190))/SUMIFS(assets!$F$1:$F$1190,assets!$D$1:$D$1190,$D1216),"")</f>
        <v>4.4158832834990717E-2</v>
      </c>
      <c r="K1216" s="152">
        <f>IFERROR((SUMPRODUCT(--(assets!$D$1:$D$1190=$D1216),assets!$F$1:$F$1190,assets!K$1:K$1190))/SUMIFS(assets!$F$1:$F$1190,assets!$D$1:$D$1190,$D1216),"")</f>
        <v>7.8662931405769451E-2</v>
      </c>
      <c r="L1216" s="152">
        <f>IFERROR((SUMPRODUCT(--(assets!$D$1:$D$1190=$D1216),assets!$F$1:$F$1190,assets!L$1:L$1190))/SUMIFS(assets!$F$1:$F$1190,assets!$D$1:$D$1190,$D1216),"")</f>
        <v>0</v>
      </c>
      <c r="M1216" s="152">
        <f t="shared" si="1"/>
        <v>0.22573000000000001</v>
      </c>
      <c r="N1216" s="152">
        <f>IFERROR((SUMPRODUCT(--(assets!$D$1:$D$1190=$D1216),assets!$F$1:$F$1190,assets!N$1:N$1190))/SUMIFS(assets!$F$1:$F$1190,assets!$D$1:$D$1190,$D1216),"")</f>
        <v>3.316035026414816</v>
      </c>
    </row>
    <row r="1217" spans="1:14" x14ac:dyDescent="0.25">
      <c r="A1217" s="152" t="s">
        <v>79</v>
      </c>
      <c r="B1217" s="152">
        <v>2016</v>
      </c>
      <c r="C1217" s="152" t="s">
        <v>4016</v>
      </c>
      <c r="D1217" s="152" t="s">
        <v>4045</v>
      </c>
      <c r="E1217" s="152" t="s">
        <v>148</v>
      </c>
      <c r="F1217" s="152">
        <f t="shared" si="0"/>
        <v>1086.3039883673191</v>
      </c>
      <c r="G1217" s="152">
        <f t="shared" si="0"/>
        <v>12.27547655836679</v>
      </c>
      <c r="H1217" s="152">
        <f>IFERROR((SUMPRODUCT(--(assets!$D$1:$D$1190=$D1217),assets!$F$1:$F$1190,assets!H$1:H$1190))/SUMIFS(assets!$F$1:$F$1190,assets!$D$1:$D$1190,$D1217),"")</f>
        <v>12.186586303053351</v>
      </c>
      <c r="I1217" s="152">
        <f>IFERROR((SUMPRODUCT(--(assets!$D$1:$D$1190=$D1217),assets!$F$1:$F$1190,assets!I$1:I$1190))/SUMIFS(assets!$F$1:$F$1190,assets!$D$1:$D$1190,$D1217),"")</f>
        <v>8.9337929187007837E-4</v>
      </c>
      <c r="J1217" s="152">
        <f>IFERROR((SUMPRODUCT(--(assets!$D$1:$D$1190=$D1217),assets!$F$1:$F$1190,assets!J$1:J$1190))/SUMIFS(assets!$F$1:$F$1190,assets!$D$1:$D$1190,$D1217),"")</f>
        <v>3.4593651102748008E-3</v>
      </c>
      <c r="K1217" s="152">
        <f>IFERROR((SUMPRODUCT(--(assets!$D$1:$D$1190=$D1217),assets!$F$1:$F$1190,assets!K$1:K$1190))/SUMIFS(assets!$F$1:$F$1190,assets!$D$1:$D$1190,$D1217),"")</f>
        <v>1.9150075807877042E-3</v>
      </c>
      <c r="L1217" s="152">
        <f>IFERROR((SUMPRODUCT(--(assets!$D$1:$D$1190=$D1217),assets!$F$1:$F$1190,assets!L$1:L$1190))/SUMIFS(assets!$F$1:$F$1190,assets!$D$1:$D$1190,$D1217),"")</f>
        <v>2.2485809789763991E-3</v>
      </c>
      <c r="M1217" s="152">
        <f t="shared" si="1"/>
        <v>5.7273569999999996</v>
      </c>
      <c r="N1217" s="152">
        <f>IFERROR((SUMPRODUCT(--(assets!$D$1:$D$1190=$D1217),assets!$F$1:$F$1190,assets!N$1:N$1190))/SUMIFS(assets!$F$1:$F$1190,assets!$D$1:$D$1190,$D1217),"")</f>
        <v>3.8081854540241311</v>
      </c>
    </row>
    <row r="1218" spans="1:14" x14ac:dyDescent="0.25">
      <c r="A1218" s="152" t="s">
        <v>79</v>
      </c>
      <c r="B1218" s="152">
        <v>2016</v>
      </c>
      <c r="C1218" s="152" t="s">
        <v>4016</v>
      </c>
      <c r="D1218" s="152" t="s">
        <v>4046</v>
      </c>
      <c r="E1218" s="152" t="s">
        <v>148</v>
      </c>
      <c r="F1218" s="152">
        <f t="shared" si="0"/>
        <v>12.488170027732849</v>
      </c>
      <c r="G1218" s="152">
        <f t="shared" si="0"/>
        <v>0</v>
      </c>
      <c r="H1218" s="152">
        <f>IFERROR((SUMPRODUCT(--(assets!$D$1:$D$1190=$D1218),assets!$F$1:$F$1190,assets!H$1:H$1190))/SUMIFS(assets!$F$1:$F$1190,assets!$D$1:$D$1190,$D1218),"")</f>
        <v>31.018302690835917</v>
      </c>
      <c r="I1218" s="152">
        <f>IFERROR((SUMPRODUCT(--(assets!$D$1:$D$1190=$D1218),assets!$F$1:$F$1190,assets!I$1:I$1190))/SUMIFS(assets!$F$1:$F$1190,assets!$D$1:$D$1190,$D1218),"")</f>
        <v>0</v>
      </c>
      <c r="J1218" s="152">
        <f>IFERROR((SUMPRODUCT(--(assets!$D$1:$D$1190=$D1218),assets!$F$1:$F$1190,assets!J$1:J$1190))/SUMIFS(assets!$F$1:$F$1190,assets!$D$1:$D$1190,$D1218),"")</f>
        <v>0</v>
      </c>
      <c r="K1218" s="152">
        <f>IFERROR((SUMPRODUCT(--(assets!$D$1:$D$1190=$D1218),assets!$F$1:$F$1190,assets!K$1:K$1190))/SUMIFS(assets!$F$1:$F$1190,assets!$D$1:$D$1190,$D1218),"")</f>
        <v>0</v>
      </c>
      <c r="L1218" s="152">
        <f>IFERROR((SUMPRODUCT(--(assets!$D$1:$D$1190=$D1218),assets!$F$1:$F$1190,assets!L$1:L$1190))/SUMIFS(assets!$F$1:$F$1190,assets!$D$1:$D$1190,$D1218),"")</f>
        <v>0</v>
      </c>
      <c r="M1218" s="152">
        <f t="shared" si="1"/>
        <v>0</v>
      </c>
      <c r="N1218" s="152">
        <f>IFERROR((SUMPRODUCT(--(assets!$D$1:$D$1190=$D1218),assets!$F$1:$F$1190,assets!N$1:N$1190))/SUMIFS(assets!$F$1:$F$1190,assets!$D$1:$D$1190,$D1218),"")</f>
        <v>3.9112842718293424</v>
      </c>
    </row>
    <row r="1219" spans="1:14" x14ac:dyDescent="0.25">
      <c r="A1219" s="152" t="s">
        <v>79</v>
      </c>
      <c r="B1219" s="152">
        <v>2016</v>
      </c>
      <c r="C1219" s="152" t="s">
        <v>4017</v>
      </c>
      <c r="D1219" s="152" t="s">
        <v>4047</v>
      </c>
      <c r="E1219" s="152" t="s">
        <v>148</v>
      </c>
      <c r="F1219" s="152">
        <f t="shared" si="0"/>
        <v>547.4795743227005</v>
      </c>
      <c r="G1219" s="152">
        <f t="shared" si="0"/>
        <v>114.18043160438538</v>
      </c>
      <c r="H1219" s="152">
        <f>IFERROR((SUMPRODUCT(--(assets!$D$1:$D$1190=$D1219),assets!$F$1:$F$1190,assets!H$1:H$1190))/SUMIFS(assets!$F$1:$F$1190,assets!$D$1:$D$1190,$D1219),"")</f>
        <v>42.108164747354991</v>
      </c>
      <c r="I1219" s="152">
        <f>IFERROR((SUMPRODUCT(--(assets!$D$1:$D$1190=$D1219),assets!$F$1:$F$1190,assets!I$1:I$1190))/SUMIFS(assets!$F$1:$F$1190,assets!$D$1:$D$1190,$D1219),"")</f>
        <v>0</v>
      </c>
      <c r="J1219" s="152">
        <f>IFERROR((SUMPRODUCT(--(assets!$D$1:$D$1190=$D1219),assets!$F$1:$F$1190,assets!J$1:J$1190))/SUMIFS(assets!$F$1:$F$1190,assets!$D$1:$D$1190,$D1219),"")</f>
        <v>3.9034579387381765E-2</v>
      </c>
      <c r="K1219" s="152">
        <f>IFERROR((SUMPRODUCT(--(assets!$D$1:$D$1190=$D1219),assets!$F$1:$F$1190,assets!K$1:K$1190))/SUMIFS(assets!$F$1:$F$1190,assets!$D$1:$D$1190,$D1219),"")</f>
        <v>0</v>
      </c>
      <c r="L1219" s="152">
        <f>IFERROR((SUMPRODUCT(--(assets!$D$1:$D$1190=$D1219),assets!$F$1:$F$1190,assets!L$1:L$1190))/SUMIFS(assets!$F$1:$F$1190,assets!$D$1:$D$1190,$D1219),"")</f>
        <v>5.1366682645175986E-2</v>
      </c>
      <c r="M1219" s="152">
        <f t="shared" si="1"/>
        <v>0</v>
      </c>
      <c r="N1219" s="152">
        <f>IFERROR((SUMPRODUCT(--(assets!$D$1:$D$1190=$D1219),assets!$F$1:$F$1190,assets!N$1:N$1190))/SUMIFS(assets!$F$1:$F$1190,assets!$D$1:$D$1190,$D1219),"")</f>
        <v>3.0202184281348372</v>
      </c>
    </row>
    <row r="1220" spans="1:14" x14ac:dyDescent="0.25">
      <c r="A1220" s="152" t="s">
        <v>79</v>
      </c>
      <c r="B1220" s="152">
        <v>2016</v>
      </c>
      <c r="C1220" s="152" t="s">
        <v>4017</v>
      </c>
      <c r="D1220" s="152" t="s">
        <v>4048</v>
      </c>
      <c r="E1220" s="152" t="s">
        <v>148</v>
      </c>
      <c r="F1220" s="152">
        <f t="shared" si="0"/>
        <v>9421.2410603761673</v>
      </c>
      <c r="G1220" s="152">
        <f t="shared" si="0"/>
        <v>919.30240084975958</v>
      </c>
      <c r="H1220" s="152">
        <f>IFERROR((SUMPRODUCT(--(assets!$D$1:$D$1190=$D1220),assets!$F$1:$F$1190,assets!H$1:H$1190))/SUMIFS(assets!$F$1:$F$1190,assets!$D$1:$D$1190,$D1220),"")</f>
        <v>35.658060947741689</v>
      </c>
      <c r="I1220" s="152">
        <f>IFERROR((SUMPRODUCT(--(assets!$D$1:$D$1190=$D1220),assets!$F$1:$F$1190,assets!I$1:I$1190))/SUMIFS(assets!$F$1:$F$1190,assets!$D$1:$D$1190,$D1220),"")</f>
        <v>2.821972143190252E-2</v>
      </c>
      <c r="J1220" s="152">
        <f>IFERROR((SUMPRODUCT(--(assets!$D$1:$D$1190=$D1220),assets!$F$1:$F$1190,assets!J$1:J$1190))/SUMIFS(assets!$F$1:$F$1190,assets!$D$1:$D$1190,$D1220),"")</f>
        <v>5.7577661094117015E-2</v>
      </c>
      <c r="K1220" s="152">
        <f>IFERROR((SUMPRODUCT(--(assets!$D$1:$D$1190=$D1220),assets!$F$1:$F$1190,assets!K$1:K$1190))/SUMIFS(assets!$F$1:$F$1190,assets!$D$1:$D$1190,$D1220),"")</f>
        <v>2.8135117211725635E-2</v>
      </c>
      <c r="L1220" s="152">
        <f>IFERROR((SUMPRODUCT(--(assets!$D$1:$D$1190=$D1220),assets!$F$1:$F$1190,assets!L$1:L$1190))/SUMIFS(assets!$F$1:$F$1190,assets!$D$1:$D$1190,$D1220),"")</f>
        <v>0.10168017188288586</v>
      </c>
      <c r="M1220" s="152">
        <f t="shared" si="1"/>
        <v>358.2308541240053</v>
      </c>
      <c r="N1220" s="152">
        <f>IFERROR((SUMPRODUCT(--(assets!$D$1:$D$1190=$D1220),assets!$F$1:$F$1190,assets!N$1:N$1190))/SUMIFS(assets!$F$1:$F$1190,assets!$D$1:$D$1190,$D1220),"")</f>
        <v>3.0994679571543688</v>
      </c>
    </row>
    <row r="1221" spans="1:14" x14ac:dyDescent="0.25">
      <c r="A1221" s="152" t="s">
        <v>79</v>
      </c>
      <c r="B1221" s="152">
        <v>2016</v>
      </c>
      <c r="C1221" s="152" t="s">
        <v>4018</v>
      </c>
      <c r="D1221" s="152" t="s">
        <v>4049</v>
      </c>
      <c r="E1221" s="152" t="s">
        <v>460</v>
      </c>
      <c r="F1221" s="152">
        <f t="shared" si="0"/>
        <v>750</v>
      </c>
      <c r="G1221" s="152">
        <f t="shared" si="0"/>
        <v>3.4000000953674316</v>
      </c>
      <c r="H1221" s="152">
        <f>IFERROR((SUMPRODUCT(--(assets!$D$1:$D$1190=$D1221),assets!$F$1:$F$1190,assets!H$1:H$1190))/SUMIFS(assets!$F$1:$F$1190,assets!$D$1:$D$1190,$D1221),"")</f>
        <v>10.06133340771993</v>
      </c>
      <c r="I1221" s="152">
        <f>IFERROR((SUMPRODUCT(--(assets!$D$1:$D$1190=$D1221),assets!$F$1:$F$1190,assets!I$1:I$1190))/SUMIFS(assets!$F$1:$F$1190,assets!$D$1:$D$1190,$D1221),"")</f>
        <v>0</v>
      </c>
      <c r="J1221" s="152">
        <f>IFERROR((SUMPRODUCT(--(assets!$D$1:$D$1190=$D1221),assets!$F$1:$F$1190,assets!J$1:J$1190))/SUMIFS(assets!$F$1:$F$1190,assets!$D$1:$D$1190,$D1221),"")</f>
        <v>1.2E-2</v>
      </c>
      <c r="K1221" s="152">
        <f>IFERROR((SUMPRODUCT(--(assets!$D$1:$D$1190=$D1221),assets!$F$1:$F$1190,assets!K$1:K$1190))/SUMIFS(assets!$F$1:$F$1190,assets!$D$1:$D$1190,$D1221),"")</f>
        <v>1.4074074074074086E-3</v>
      </c>
      <c r="L1221" s="152">
        <f>IFERROR((SUMPRODUCT(--(assets!$D$1:$D$1190=$D1221),assets!$F$1:$F$1190,assets!L$1:L$1190))/SUMIFS(assets!$F$1:$F$1190,assets!$D$1:$D$1190,$D1221),"")</f>
        <v>6.9333333333333339E-3</v>
      </c>
      <c r="M1221" s="152">
        <f t="shared" si="1"/>
        <v>0</v>
      </c>
      <c r="N1221" s="152">
        <f>IFERROR((SUMPRODUCT(--(assets!$D$1:$D$1190=$D1221),assets!$F$1:$F$1190,assets!N$1:N$1190))/SUMIFS(assets!$F$1:$F$1190,assets!$D$1:$D$1190,$D1221),"")</f>
        <v>3.6517951583862303</v>
      </c>
    </row>
    <row r="1222" spans="1:14" x14ac:dyDescent="0.25">
      <c r="A1222" s="152" t="s">
        <v>79</v>
      </c>
      <c r="B1222" s="152">
        <v>2016</v>
      </c>
      <c r="C1222" s="152" t="s">
        <v>4018</v>
      </c>
      <c r="D1222" s="152" t="s">
        <v>4050</v>
      </c>
      <c r="E1222" s="152" t="s">
        <v>460</v>
      </c>
      <c r="F1222" s="152">
        <f t="shared" si="0"/>
        <v>1089.6285705566406</v>
      </c>
      <c r="G1222" s="152">
        <f t="shared" si="0"/>
        <v>241.99999421834946</v>
      </c>
      <c r="H1222" s="152">
        <f>IFERROR((SUMPRODUCT(--(assets!$D$1:$D$1190=$D1222),assets!$F$1:$F$1190,assets!H$1:H$1190))/SUMIFS(assets!$F$1:$F$1190,assets!$D$1:$D$1190,$D1222),"")</f>
        <v>23.931760262904255</v>
      </c>
      <c r="I1222" s="152">
        <f>IFERROR((SUMPRODUCT(--(assets!$D$1:$D$1190=$D1222),assets!$F$1:$F$1190,assets!I$1:I$1190))/SUMIFS(assets!$F$1:$F$1190,assets!$D$1:$D$1190,$D1222),"")</f>
        <v>4.5967013564422121E-2</v>
      </c>
      <c r="J1222" s="152">
        <f>IFERROR((SUMPRODUCT(--(assets!$D$1:$D$1190=$D1222),assets!$F$1:$F$1190,assets!J$1:J$1190))/SUMIFS(assets!$F$1:$F$1190,assets!$D$1:$D$1190,$D1222),"")</f>
        <v>8.6760354576842127E-2</v>
      </c>
      <c r="K1222" s="152">
        <f>IFERROR((SUMPRODUCT(--(assets!$D$1:$D$1190=$D1222),assets!$F$1:$F$1190,assets!K$1:K$1190))/SUMIFS(assets!$F$1:$F$1190,assets!$D$1:$D$1190,$D1222),"")</f>
        <v>8.1166691190646734E-2</v>
      </c>
      <c r="L1222" s="152">
        <f>IFERROR((SUMPRODUCT(--(assets!$D$1:$D$1190=$D1222),assets!$F$1:$F$1190,assets!L$1:L$1190))/SUMIFS(assets!$F$1:$F$1190,assets!$D$1:$D$1190,$D1222),"")</f>
        <v>1.376615885937829E-3</v>
      </c>
      <c r="M1222" s="152">
        <f t="shared" si="1"/>
        <v>26</v>
      </c>
      <c r="N1222" s="152">
        <f>IFERROR((SUMPRODUCT(--(assets!$D$1:$D$1190=$D1222),assets!$F$1:$F$1190,assets!N$1:N$1190))/SUMIFS(assets!$F$1:$F$1190,assets!$D$1:$D$1190,$D1222),"")</f>
        <v>3.1838347165857876</v>
      </c>
    </row>
    <row r="1223" spans="1:14" x14ac:dyDescent="0.25">
      <c r="A1223" s="152" t="s">
        <v>79</v>
      </c>
      <c r="B1223" s="152">
        <v>2016</v>
      </c>
      <c r="C1223" s="152" t="s">
        <v>4018</v>
      </c>
      <c r="D1223" s="152" t="s">
        <v>4051</v>
      </c>
      <c r="E1223" s="152" t="s">
        <v>460</v>
      </c>
      <c r="F1223" s="152">
        <f t="shared" si="0"/>
        <v>5527</v>
      </c>
      <c r="G1223" s="152">
        <f t="shared" si="0"/>
        <v>2014.9999911338091</v>
      </c>
      <c r="H1223" s="152">
        <f>IFERROR((SUMPRODUCT(--(assets!$D$1:$D$1190=$D1223),assets!$F$1:$F$1190,assets!H$1:H$1190))/SUMIFS(assets!$F$1:$F$1190,assets!$D$1:$D$1190,$D1223),"")</f>
        <v>24.898815085492341</v>
      </c>
      <c r="I1223" s="152">
        <f>IFERROR((SUMPRODUCT(--(assets!$D$1:$D$1190=$D1223),assets!$F$1:$F$1190,assets!I$1:I$1190))/SUMIFS(assets!$F$1:$F$1190,assets!$D$1:$D$1190,$D1223),"")</f>
        <v>3.3979719692161563E-2</v>
      </c>
      <c r="J1223" s="152">
        <f>IFERROR((SUMPRODUCT(--(assets!$D$1:$D$1190=$D1223),assets!$F$1:$F$1190,assets!J$1:J$1190))/SUMIFS(assets!$F$1:$F$1190,assets!$D$1:$D$1190,$D1223),"")</f>
        <v>8.0544803573206578E-2</v>
      </c>
      <c r="K1223" s="152">
        <f>IFERROR((SUMPRODUCT(--(assets!$D$1:$D$1190=$D1223),assets!$F$1:$F$1190,assets!K$1:K$1190))/SUMIFS(assets!$F$1:$F$1190,assets!$D$1:$D$1190,$D1223),"")</f>
        <v>8.9744250958944255E-2</v>
      </c>
      <c r="L1223" s="152">
        <f>IFERROR((SUMPRODUCT(--(assets!$D$1:$D$1190=$D1223),assets!$F$1:$F$1190,assets!L$1:L$1190))/SUMIFS(assets!$F$1:$F$1190,assets!$D$1:$D$1190,$D1223),"")</f>
        <v>0</v>
      </c>
      <c r="M1223" s="152">
        <f t="shared" si="1"/>
        <v>30</v>
      </c>
      <c r="N1223" s="152">
        <f>IFERROR((SUMPRODUCT(--(assets!$D$1:$D$1190=$D1223),assets!$F$1:$F$1190,assets!N$1:N$1190))/SUMIFS(assets!$F$1:$F$1190,assets!$D$1:$D$1190,$D1223),"")</f>
        <v>3.33476426529371</v>
      </c>
    </row>
    <row r="1224" spans="1:14" x14ac:dyDescent="0.25">
      <c r="A1224" s="152" t="s">
        <v>79</v>
      </c>
      <c r="B1224" s="152">
        <v>2016</v>
      </c>
      <c r="C1224" s="152" t="s">
        <v>4018</v>
      </c>
      <c r="D1224" s="152" t="s">
        <v>4052</v>
      </c>
      <c r="E1224" s="152" t="s">
        <v>460</v>
      </c>
      <c r="F1224" s="152">
        <f t="shared" si="0"/>
        <v>383</v>
      </c>
      <c r="G1224" s="152">
        <f t="shared" si="0"/>
        <v>54.799999475479126</v>
      </c>
      <c r="H1224" s="152">
        <f>IFERROR((SUMPRODUCT(--(assets!$D$1:$D$1190=$D1224),assets!$F$1:$F$1190,assets!H$1:H$1190))/SUMIFS(assets!$F$1:$F$1190,assets!$D$1:$D$1190,$D1224),"")</f>
        <v>18.979112648777178</v>
      </c>
      <c r="I1224" s="152">
        <f>IFERROR((SUMPRODUCT(--(assets!$D$1:$D$1190=$D1224),assets!$F$1:$F$1190,assets!I$1:I$1190))/SUMIFS(assets!$F$1:$F$1190,assets!$D$1:$D$1190,$D1224),"")</f>
        <v>2.6241857908478765E-2</v>
      </c>
      <c r="J1224" s="152">
        <f>IFERROR((SUMPRODUCT(--(assets!$D$1:$D$1190=$D1224),assets!$F$1:$F$1190,assets!J$1:J$1190))/SUMIFS(assets!$F$1:$F$1190,assets!$D$1:$D$1190,$D1224),"")</f>
        <v>3.7609234574687365E-2</v>
      </c>
      <c r="K1224" s="152">
        <f>IFERROR((SUMPRODUCT(--(assets!$D$1:$D$1190=$D1224),assets!$F$1:$F$1190,assets!K$1:K$1190))/SUMIFS(assets!$F$1:$F$1190,assets!$D$1:$D$1190,$D1224),"")</f>
        <v>0.13866005221932118</v>
      </c>
      <c r="L1224" s="152">
        <f>IFERROR((SUMPRODUCT(--(assets!$D$1:$D$1190=$D1224),assets!$F$1:$F$1190,assets!L$1:L$1190))/SUMIFS(assets!$F$1:$F$1190,assets!$D$1:$D$1190,$D1224),"")</f>
        <v>0</v>
      </c>
      <c r="M1224" s="152">
        <f t="shared" si="1"/>
        <v>0</v>
      </c>
      <c r="N1224" s="152">
        <f>IFERROR((SUMPRODUCT(--(assets!$D$1:$D$1190=$D1224),assets!$F$1:$F$1190,assets!N$1:N$1190))/SUMIFS(assets!$F$1:$F$1190,assets!$D$1:$D$1190,$D1224),"")</f>
        <v>3.1450265636643291</v>
      </c>
    </row>
    <row r="1225" spans="1:14" x14ac:dyDescent="0.25">
      <c r="A1225" s="152" t="s">
        <v>79</v>
      </c>
      <c r="B1225" s="152">
        <v>2016</v>
      </c>
      <c r="C1225" s="152" t="s">
        <v>4018</v>
      </c>
      <c r="D1225" s="152" t="s">
        <v>4053</v>
      </c>
      <c r="E1225" s="152" t="s">
        <v>460</v>
      </c>
      <c r="F1225" s="152">
        <f t="shared" si="0"/>
        <v>34</v>
      </c>
      <c r="G1225" s="152">
        <f t="shared" si="0"/>
        <v>0</v>
      </c>
      <c r="H1225" s="152">
        <f>IFERROR((SUMPRODUCT(--(assets!$D$1:$D$1190=$D1225),assets!$F$1:$F$1190,assets!H$1:H$1190))/SUMIFS(assets!$F$1:$F$1190,assets!$D$1:$D$1190,$D1225),"")</f>
        <v>9.8529411343967208</v>
      </c>
      <c r="I1225" s="152">
        <f>IFERROR((SUMPRODUCT(--(assets!$D$1:$D$1190=$D1225),assets!$F$1:$F$1190,assets!I$1:I$1190))/SUMIFS(assets!$F$1:$F$1190,assets!$D$1:$D$1190,$D1225),"")</f>
        <v>0</v>
      </c>
      <c r="J1225" s="152">
        <f>IFERROR((SUMPRODUCT(--(assets!$D$1:$D$1190=$D1225),assets!$F$1:$F$1190,assets!J$1:J$1190))/SUMIFS(assets!$F$1:$F$1190,assets!$D$1:$D$1190,$D1225),"")</f>
        <v>0</v>
      </c>
      <c r="K1225" s="152">
        <f>IFERROR((SUMPRODUCT(--(assets!$D$1:$D$1190=$D1225),assets!$F$1:$F$1190,assets!K$1:K$1190))/SUMIFS(assets!$F$1:$F$1190,assets!$D$1:$D$1190,$D1225),"")</f>
        <v>0</v>
      </c>
      <c r="L1225" s="152">
        <f>IFERROR((SUMPRODUCT(--(assets!$D$1:$D$1190=$D1225),assets!$F$1:$F$1190,assets!L$1:L$1190))/SUMIFS(assets!$F$1:$F$1190,assets!$D$1:$D$1190,$D1225),"")</f>
        <v>0</v>
      </c>
      <c r="M1225" s="152">
        <f t="shared" si="1"/>
        <v>0</v>
      </c>
      <c r="N1225" s="152">
        <f>IFERROR((SUMPRODUCT(--(assets!$D$1:$D$1190=$D1225),assets!$F$1:$F$1190,assets!N$1:N$1190))/SUMIFS(assets!$F$1:$F$1190,assets!$D$1:$D$1190,$D1225),"")</f>
        <v>3.3235294117647061</v>
      </c>
    </row>
    <row r="1226" spans="1:14" x14ac:dyDescent="0.25">
      <c r="A1226" s="152" t="s">
        <v>79</v>
      </c>
      <c r="B1226" s="152">
        <v>2016</v>
      </c>
      <c r="C1226" s="152" t="s">
        <v>4018</v>
      </c>
      <c r="D1226" s="152" t="s">
        <v>4054</v>
      </c>
      <c r="E1226" s="152" t="s">
        <v>460</v>
      </c>
      <c r="F1226" s="152">
        <f t="shared" si="0"/>
        <v>237</v>
      </c>
      <c r="G1226" s="152">
        <f t="shared" si="0"/>
        <v>51.199999243021011</v>
      </c>
      <c r="H1226" s="152">
        <f>IFERROR((SUMPRODUCT(--(assets!$D$1:$D$1190=$D1226),assets!$F$1:$F$1190,assets!H$1:H$1190))/SUMIFS(assets!$F$1:$F$1190,assets!$D$1:$D$1190,$D1226),"")</f>
        <v>20.476793293208512</v>
      </c>
      <c r="I1226" s="152">
        <f>IFERROR((SUMPRODUCT(--(assets!$D$1:$D$1190=$D1226),assets!$F$1:$F$1190,assets!I$1:I$1190))/SUMIFS(assets!$F$1:$F$1190,assets!$D$1:$D$1190,$D1226),"")</f>
        <v>0</v>
      </c>
      <c r="J1226" s="152">
        <f>IFERROR((SUMPRODUCT(--(assets!$D$1:$D$1190=$D1226),assets!$F$1:$F$1190,assets!J$1:J$1190))/SUMIFS(assets!$F$1:$F$1190,assets!$D$1:$D$1190,$D1226),"")</f>
        <v>9.3164556962025316E-2</v>
      </c>
      <c r="K1226" s="152">
        <f>IFERROR((SUMPRODUCT(--(assets!$D$1:$D$1190=$D1226),assets!$F$1:$F$1190,assets!K$1:K$1190))/SUMIFS(assets!$F$1:$F$1190,assets!$D$1:$D$1190,$D1226),"")</f>
        <v>0</v>
      </c>
      <c r="L1226" s="152">
        <f>IFERROR((SUMPRODUCT(--(assets!$D$1:$D$1190=$D1226),assets!$F$1:$F$1190,assets!L$1:L$1190))/SUMIFS(assets!$F$1:$F$1190,assets!$D$1:$D$1190,$D1226),"")</f>
        <v>0.18510548523206749</v>
      </c>
      <c r="M1226" s="152">
        <f t="shared" si="1"/>
        <v>32</v>
      </c>
      <c r="N1226" s="152">
        <f>IFERROR((SUMPRODUCT(--(assets!$D$1:$D$1190=$D1226),assets!$F$1:$F$1190,assets!N$1:N$1190))/SUMIFS(assets!$F$1:$F$1190,assets!$D$1:$D$1190,$D1226),"")</f>
        <v>0.85198311463690002</v>
      </c>
    </row>
    <row r="1227" spans="1:14" x14ac:dyDescent="0.25">
      <c r="A1227" s="152" t="s">
        <v>79</v>
      </c>
      <c r="B1227" s="152">
        <v>2016</v>
      </c>
      <c r="C1227" s="152" t="s">
        <v>4018</v>
      </c>
      <c r="D1227" s="152" t="s">
        <v>4055</v>
      </c>
      <c r="E1227" s="152" t="s">
        <v>460</v>
      </c>
      <c r="F1227" s="152">
        <f t="shared" si="0"/>
        <v>3558</v>
      </c>
      <c r="G1227" s="152">
        <f t="shared" si="0"/>
        <v>1314.2000238746405</v>
      </c>
      <c r="H1227" s="152">
        <f>IFERROR((SUMPRODUCT(--(assets!$D$1:$D$1190=$D1227),assets!$F$1:$F$1190,assets!H$1:H$1190))/SUMIFS(assets!$F$1:$F$1190,assets!$D$1:$D$1190,$D1227),"")</f>
        <v>27.151023626461534</v>
      </c>
      <c r="I1227" s="152">
        <f>IFERROR((SUMPRODUCT(--(assets!$D$1:$D$1190=$D1227),assets!$F$1:$F$1190,assets!I$1:I$1190))/SUMIFS(assets!$F$1:$F$1190,assets!$D$1:$D$1190,$D1227),"")</f>
        <v>6.2477731023484154E-2</v>
      </c>
      <c r="J1227" s="152">
        <f>IFERROR((SUMPRODUCT(--(assets!$D$1:$D$1190=$D1227),assets!$F$1:$F$1190,assets!J$1:J$1190))/SUMIFS(assets!$F$1:$F$1190,assets!$D$1:$D$1190,$D1227),"")</f>
        <v>4.3911960440467045E-2</v>
      </c>
      <c r="K1227" s="152">
        <f>IFERROR((SUMPRODUCT(--(assets!$D$1:$D$1190=$D1227),assets!$F$1:$F$1190,assets!K$1:K$1190))/SUMIFS(assets!$F$1:$F$1190,assets!$D$1:$D$1190,$D1227),"")</f>
        <v>5.2128457737936749E-2</v>
      </c>
      <c r="L1227" s="152">
        <f>IFERROR((SUMPRODUCT(--(assets!$D$1:$D$1190=$D1227),assets!$F$1:$F$1190,assets!L$1:L$1190))/SUMIFS(assets!$F$1:$F$1190,assets!$D$1:$D$1190,$D1227),"")</f>
        <v>4.4766722878021366E-2</v>
      </c>
      <c r="M1227" s="152">
        <f t="shared" si="1"/>
        <v>210</v>
      </c>
      <c r="N1227" s="152">
        <f>IFERROR((SUMPRODUCT(--(assets!$D$1:$D$1190=$D1227),assets!$F$1:$F$1190,assets!N$1:N$1190))/SUMIFS(assets!$F$1:$F$1190,assets!$D$1:$D$1190,$D1227),"")</f>
        <v>3.1445549759320692</v>
      </c>
    </row>
    <row r="1228" spans="1:14" x14ac:dyDescent="0.25">
      <c r="A1228" s="152" t="s">
        <v>79</v>
      </c>
      <c r="B1228" s="152">
        <v>2016</v>
      </c>
      <c r="C1228" s="152" t="s">
        <v>4018</v>
      </c>
      <c r="D1228" s="152" t="s">
        <v>4056</v>
      </c>
      <c r="E1228" s="152" t="s">
        <v>460</v>
      </c>
      <c r="F1228" s="152">
        <f t="shared" si="0"/>
        <v>20</v>
      </c>
      <c r="G1228" s="152">
        <f t="shared" si="0"/>
        <v>0</v>
      </c>
      <c r="H1228" s="152">
        <f>IFERROR((SUMPRODUCT(--(assets!$D$1:$D$1190=$D1228),assets!$F$1:$F$1190,assets!H$1:H$1190))/SUMIFS(assets!$F$1:$F$1190,assets!$D$1:$D$1190,$D1228),"")</f>
        <v>10</v>
      </c>
      <c r="I1228" s="152">
        <f>IFERROR((SUMPRODUCT(--(assets!$D$1:$D$1190=$D1228),assets!$F$1:$F$1190,assets!I$1:I$1190))/SUMIFS(assets!$F$1:$F$1190,assets!$D$1:$D$1190,$D1228),"")</f>
        <v>0</v>
      </c>
      <c r="J1228" s="152">
        <f>IFERROR((SUMPRODUCT(--(assets!$D$1:$D$1190=$D1228),assets!$F$1:$F$1190,assets!J$1:J$1190))/SUMIFS(assets!$F$1:$F$1190,assets!$D$1:$D$1190,$D1228),"")</f>
        <v>0</v>
      </c>
      <c r="K1228" s="152">
        <f>IFERROR((SUMPRODUCT(--(assets!$D$1:$D$1190=$D1228),assets!$F$1:$F$1190,assets!K$1:K$1190))/SUMIFS(assets!$F$1:$F$1190,assets!$D$1:$D$1190,$D1228),"")</f>
        <v>0</v>
      </c>
      <c r="L1228" s="152">
        <f>IFERROR((SUMPRODUCT(--(assets!$D$1:$D$1190=$D1228),assets!$F$1:$F$1190,assets!L$1:L$1190))/SUMIFS(assets!$F$1:$F$1190,assets!$D$1:$D$1190,$D1228),"")</f>
        <v>0</v>
      </c>
      <c r="M1228" s="152">
        <f t="shared" si="1"/>
        <v>0</v>
      </c>
      <c r="N1228" s="152">
        <f>IFERROR((SUMPRODUCT(--(assets!$D$1:$D$1190=$D1228),assets!$F$1:$F$1190,assets!N$1:N$1190))/SUMIFS(assets!$F$1:$F$1190,assets!$D$1:$D$1190,$D1228),"")</f>
        <v>4</v>
      </c>
    </row>
    <row r="1229" spans="1:14" x14ac:dyDescent="0.25">
      <c r="A1229" s="152" t="s">
        <v>79</v>
      </c>
      <c r="B1229" s="152">
        <v>2016</v>
      </c>
      <c r="C1229" s="152" t="s">
        <v>4018</v>
      </c>
      <c r="D1229" s="152" t="s">
        <v>4057</v>
      </c>
      <c r="E1229" s="152" t="s">
        <v>460</v>
      </c>
      <c r="F1229" s="152">
        <f t="shared" si="0"/>
        <v>359</v>
      </c>
      <c r="G1229" s="152">
        <f t="shared" si="0"/>
        <v>23.199999868869781</v>
      </c>
      <c r="H1229" s="152">
        <f>IFERROR((SUMPRODUCT(--(assets!$D$1:$D$1190=$D1229),assets!$F$1:$F$1190,assets!H$1:H$1190))/SUMIFS(assets!$F$1:$F$1190,assets!$D$1:$D$1190,$D1229),"")</f>
        <v>13.972144930475602</v>
      </c>
      <c r="I1229" s="152">
        <f>IFERROR((SUMPRODUCT(--(assets!$D$1:$D$1190=$D1229),assets!$F$1:$F$1190,assets!I$1:I$1190))/SUMIFS(assets!$F$1:$F$1190,assets!$D$1:$D$1190,$D1229),"")</f>
        <v>4.0041782729805016E-3</v>
      </c>
      <c r="J1229" s="152">
        <f>IFERROR((SUMPRODUCT(--(assets!$D$1:$D$1190=$D1229),assets!$F$1:$F$1190,assets!J$1:J$1190))/SUMIFS(assets!$F$1:$F$1190,assets!$D$1:$D$1190,$D1229),"")</f>
        <v>4.7353760445682453E-3</v>
      </c>
      <c r="K1229" s="152">
        <f>IFERROR((SUMPRODUCT(--(assets!$D$1:$D$1190=$D1229),assets!$F$1:$F$1190,assets!K$1:K$1190))/SUMIFS(assets!$F$1:$F$1190,assets!$D$1:$D$1190,$D1229),"")</f>
        <v>3.8662952646239548E-2</v>
      </c>
      <c r="L1229" s="152">
        <f>IFERROR((SUMPRODUCT(--(assets!$D$1:$D$1190=$D1229),assets!$F$1:$F$1190,assets!L$1:L$1190))/SUMIFS(assets!$F$1:$F$1190,assets!$D$1:$D$1190,$D1229),"")</f>
        <v>1.0779944289693593E-2</v>
      </c>
      <c r="M1229" s="152">
        <f t="shared" si="1"/>
        <v>0</v>
      </c>
      <c r="N1229" s="152">
        <f>IFERROR((SUMPRODUCT(--(assets!$D$1:$D$1190=$D1229),assets!$F$1:$F$1190,assets!N$1:N$1190))/SUMIFS(assets!$F$1:$F$1190,assets!$D$1:$D$1190,$D1229),"")</f>
        <v>3.6151703240811659</v>
      </c>
    </row>
    <row r="1230" spans="1:14" x14ac:dyDescent="0.25">
      <c r="A1230" s="152" t="s">
        <v>79</v>
      </c>
      <c r="B1230" s="152">
        <v>2016</v>
      </c>
      <c r="C1230" s="152" t="s">
        <v>4019</v>
      </c>
      <c r="D1230" s="152" t="s">
        <v>4058</v>
      </c>
      <c r="E1230" s="152" t="s">
        <v>460</v>
      </c>
      <c r="F1230" s="152">
        <f t="shared" si="0"/>
        <v>1261</v>
      </c>
      <c r="G1230" s="152">
        <f t="shared" si="0"/>
        <v>489.30000412464142</v>
      </c>
      <c r="H1230" s="152">
        <f>IFERROR((SUMPRODUCT(--(assets!$D$1:$D$1190=$D1230),assets!$F$1:$F$1190,assets!H$1:H$1190))/SUMIFS(assets!$F$1:$F$1190,assets!$D$1:$D$1190,$D1230),"")</f>
        <v>29.898981092847784</v>
      </c>
      <c r="I1230" s="152">
        <f>IFERROR((SUMPRODUCT(--(assets!$D$1:$D$1190=$D1230),assets!$F$1:$F$1190,assets!I$1:I$1190))/SUMIFS(assets!$F$1:$F$1190,assets!$D$1:$D$1190,$D1230),"")</f>
        <v>2.6526611208752611E-2</v>
      </c>
      <c r="J1230" s="152">
        <f>IFERROR((SUMPRODUCT(--(assets!$D$1:$D$1190=$D1230),assets!$F$1:$F$1190,assets!J$1:J$1190))/SUMIFS(assets!$F$1:$F$1190,assets!$D$1:$D$1190,$D1230),"")</f>
        <v>8.3085928364338299E-2</v>
      </c>
      <c r="K1230" s="152">
        <f>IFERROR((SUMPRODUCT(--(assets!$D$1:$D$1190=$D1230),assets!$F$1:$F$1190,assets!K$1:K$1190))/SUMIFS(assets!$F$1:$F$1190,assets!$D$1:$D$1190,$D1230),"")</f>
        <v>6.3725645795694633E-2</v>
      </c>
      <c r="L1230" s="152">
        <f>IFERROR((SUMPRODUCT(--(assets!$D$1:$D$1190=$D1230),assets!$F$1:$F$1190,assets!L$1:L$1190))/SUMIFS(assets!$F$1:$F$1190,assets!$D$1:$D$1190,$D1230),"")</f>
        <v>1.9825535289452814E-3</v>
      </c>
      <c r="M1230" s="152">
        <f t="shared" si="1"/>
        <v>2</v>
      </c>
      <c r="N1230" s="152">
        <f>IFERROR((SUMPRODUCT(--(assets!$D$1:$D$1190=$D1230),assets!$F$1:$F$1190,assets!N$1:N$1190))/SUMIFS(assets!$F$1:$F$1190,assets!$D$1:$D$1190,$D1230),"")</f>
        <v>3.2022326892562369</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I21"/>
  <sheetViews>
    <sheetView workbookViewId="0"/>
  </sheetViews>
  <sheetFormatPr defaultRowHeight="15" x14ac:dyDescent="0.25"/>
  <sheetData>
    <row r="1" spans="1:35" x14ac:dyDescent="0.25">
      <c r="A1" t="s">
        <v>42</v>
      </c>
      <c r="B1" t="s">
        <v>4250</v>
      </c>
      <c r="C1" t="s">
        <v>50</v>
      </c>
      <c r="D1" t="s">
        <v>51</v>
      </c>
      <c r="E1" t="s">
        <v>52</v>
      </c>
      <c r="F1" t="s">
        <v>53</v>
      </c>
      <c r="G1" t="s">
        <v>54</v>
      </c>
      <c r="H1" t="s">
        <v>55</v>
      </c>
      <c r="I1" t="s">
        <v>56</v>
      </c>
      <c r="J1" t="s">
        <v>57</v>
      </c>
      <c r="K1" t="s">
        <v>58</v>
      </c>
      <c r="L1" t="s">
        <v>59</v>
      </c>
      <c r="M1" t="s">
        <v>60</v>
      </c>
      <c r="N1" t="s">
        <v>61</v>
      </c>
      <c r="O1" t="s">
        <v>62</v>
      </c>
      <c r="P1" t="s">
        <v>63</v>
      </c>
      <c r="Q1" t="s">
        <v>64</v>
      </c>
      <c r="R1" t="s">
        <v>65</v>
      </c>
      <c r="S1" t="s">
        <v>66</v>
      </c>
      <c r="T1" t="s">
        <v>67</v>
      </c>
      <c r="U1" t="s">
        <v>68</v>
      </c>
      <c r="V1" t="s">
        <v>69</v>
      </c>
      <c r="W1" t="s">
        <v>70</v>
      </c>
      <c r="X1" t="s">
        <v>71</v>
      </c>
      <c r="Y1" t="s">
        <v>72</v>
      </c>
      <c r="Z1" t="s">
        <v>73</v>
      </c>
      <c r="AA1" t="s">
        <v>74</v>
      </c>
      <c r="AB1" t="s">
        <v>75</v>
      </c>
      <c r="AC1" t="s">
        <v>76</v>
      </c>
      <c r="AD1" t="s">
        <v>77</v>
      </c>
      <c r="AE1" t="s">
        <v>78</v>
      </c>
      <c r="AF1" t="s">
        <v>79</v>
      </c>
      <c r="AG1" t="s">
        <v>4251</v>
      </c>
      <c r="AH1" t="s">
        <v>81</v>
      </c>
      <c r="AI1" t="s">
        <v>82</v>
      </c>
    </row>
    <row r="2" spans="1:35" x14ac:dyDescent="0.25">
      <c r="A2">
        <v>2013</v>
      </c>
      <c r="B2" t="s">
        <v>4193</v>
      </c>
      <c r="C2">
        <v>27524.740234375</v>
      </c>
      <c r="D2">
        <v>44157.4375</v>
      </c>
      <c r="E2">
        <v>5674.28173828125</v>
      </c>
      <c r="G2">
        <v>27972.591796875</v>
      </c>
      <c r="H2">
        <v>24923</v>
      </c>
      <c r="I2">
        <v>31474.255859375</v>
      </c>
      <c r="J2">
        <v>15685.556640625</v>
      </c>
      <c r="K2">
        <v>12005.326171875</v>
      </c>
      <c r="L2">
        <v>14204.9560546875</v>
      </c>
      <c r="M2">
        <v>42162</v>
      </c>
      <c r="N2">
        <v>14060.7646484375</v>
      </c>
      <c r="O2">
        <v>5077.619140625</v>
      </c>
      <c r="P2">
        <v>26669.47265625</v>
      </c>
      <c r="Q2">
        <v>10140.0927734375</v>
      </c>
      <c r="R2">
        <v>42650</v>
      </c>
      <c r="S2">
        <v>85475.6796875</v>
      </c>
      <c r="T2">
        <v>15169.6728515625</v>
      </c>
      <c r="U2">
        <v>173249.140625</v>
      </c>
      <c r="X2">
        <v>28469</v>
      </c>
      <c r="Y2">
        <v>32960.08984375</v>
      </c>
      <c r="AA2">
        <v>468768</v>
      </c>
      <c r="AB2">
        <v>76532.4296875</v>
      </c>
      <c r="AC2">
        <v>18231</v>
      </c>
      <c r="AD2">
        <v>118525.9765625</v>
      </c>
      <c r="AE2">
        <v>12129</v>
      </c>
      <c r="AF2">
        <v>1373892.125</v>
      </c>
      <c r="AG2">
        <v>1064396.75</v>
      </c>
      <c r="AH2">
        <v>309495.40625</v>
      </c>
      <c r="AI2" t="s">
        <v>4252</v>
      </c>
    </row>
    <row r="3" spans="1:35" x14ac:dyDescent="0.25">
      <c r="A3">
        <v>2013</v>
      </c>
      <c r="B3" t="s">
        <v>4192</v>
      </c>
      <c r="C3">
        <v>11348.1328125</v>
      </c>
      <c r="D3">
        <v>4966.48046875</v>
      </c>
      <c r="E3">
        <v>1185.28271484375</v>
      </c>
      <c r="F3">
        <v>3704.0927734375</v>
      </c>
      <c r="G3">
        <v>9157.21484375</v>
      </c>
      <c r="H3">
        <v>6813.60009765625</v>
      </c>
      <c r="I3">
        <v>2448.39404296875</v>
      </c>
      <c r="J3">
        <v>2173.44482421875</v>
      </c>
      <c r="K3">
        <v>6229.42333984375</v>
      </c>
      <c r="L3">
        <v>11398.427734375</v>
      </c>
      <c r="M3">
        <v>3391</v>
      </c>
      <c r="N3">
        <v>9853.4833984375</v>
      </c>
      <c r="O3">
        <v>427.2606201171875</v>
      </c>
      <c r="P3">
        <v>4669.07080078125</v>
      </c>
      <c r="Q3">
        <v>3324.907470703125</v>
      </c>
      <c r="R3">
        <v>5540</v>
      </c>
      <c r="S3">
        <v>5492.8623046875</v>
      </c>
      <c r="T3">
        <v>14595.9912109375</v>
      </c>
      <c r="U3">
        <v>75858.53125</v>
      </c>
      <c r="W3">
        <v>7427.64306640625</v>
      </c>
      <c r="X3">
        <v>23038</v>
      </c>
      <c r="Y3">
        <v>3005.798583984375</v>
      </c>
      <c r="Z3">
        <v>38911.46484375</v>
      </c>
      <c r="AA3">
        <v>69070</v>
      </c>
      <c r="AB3">
        <v>464.33157348632812</v>
      </c>
      <c r="AC3">
        <v>2738</v>
      </c>
      <c r="AD3">
        <v>21025.1484375</v>
      </c>
      <c r="AE3">
        <v>1094</v>
      </c>
      <c r="AF3">
        <v>349352</v>
      </c>
      <c r="AG3">
        <v>287117.375</v>
      </c>
      <c r="AH3">
        <v>62234.61328125</v>
      </c>
      <c r="AI3" t="s">
        <v>4253</v>
      </c>
    </row>
    <row r="4" spans="1:35" x14ac:dyDescent="0.25">
      <c r="A4">
        <v>2013</v>
      </c>
      <c r="B4" t="s">
        <v>165</v>
      </c>
      <c r="E4">
        <v>5.5911307334899902</v>
      </c>
      <c r="O4">
        <v>0.99500000476837158</v>
      </c>
      <c r="S4">
        <v>5.5799999237060547</v>
      </c>
      <c r="AB4">
        <v>6.311039924621582</v>
      </c>
      <c r="AD4">
        <v>2828.844970703125</v>
      </c>
      <c r="AF4">
        <v>2847.322021484375</v>
      </c>
      <c r="AG4">
        <v>2835.419921875</v>
      </c>
      <c r="AH4">
        <v>11.902170181274414</v>
      </c>
      <c r="AI4" t="s">
        <v>4254</v>
      </c>
    </row>
    <row r="5" spans="1:35" x14ac:dyDescent="0.25">
      <c r="A5">
        <v>2013</v>
      </c>
      <c r="B5" t="s">
        <v>4194</v>
      </c>
      <c r="D5">
        <v>35104.93359375</v>
      </c>
      <c r="E5">
        <v>262.7620849609375</v>
      </c>
      <c r="F5">
        <v>6929.7314453125</v>
      </c>
      <c r="G5">
        <v>2793.223876953125</v>
      </c>
      <c r="J5">
        <v>16774.447265625</v>
      </c>
      <c r="L5">
        <v>4522.64892578125</v>
      </c>
      <c r="N5">
        <v>6252.27001953125</v>
      </c>
      <c r="O5">
        <v>4010.766357421875</v>
      </c>
      <c r="P5">
        <v>6041.419921875</v>
      </c>
      <c r="R5">
        <v>10200</v>
      </c>
      <c r="S5">
        <v>113666.8984375</v>
      </c>
      <c r="T5">
        <v>927.30718994140625</v>
      </c>
      <c r="U5">
        <v>82208.78125</v>
      </c>
      <c r="W5">
        <v>27530.693359375</v>
      </c>
      <c r="Z5">
        <v>80389.703125</v>
      </c>
      <c r="AA5">
        <v>69807</v>
      </c>
      <c r="AB5">
        <v>13619.314453125</v>
      </c>
      <c r="AC5">
        <v>657</v>
      </c>
      <c r="AD5">
        <v>17675.62109375</v>
      </c>
      <c r="AE5">
        <v>6225</v>
      </c>
      <c r="AF5">
        <v>505599.5</v>
      </c>
      <c r="AG5">
        <v>465589.9375</v>
      </c>
      <c r="AH5">
        <v>40009.5703125</v>
      </c>
      <c r="AI5" t="s">
        <v>4255</v>
      </c>
    </row>
    <row r="6" spans="1:35" x14ac:dyDescent="0.25">
      <c r="A6">
        <v>2014</v>
      </c>
      <c r="B6" t="s">
        <v>4193</v>
      </c>
      <c r="C6">
        <v>30889.576171875</v>
      </c>
      <c r="D6">
        <v>42051.83203125</v>
      </c>
      <c r="F6">
        <v>6570.4375</v>
      </c>
      <c r="G6">
        <v>30884.1640625</v>
      </c>
      <c r="H6">
        <v>24870.400390625</v>
      </c>
      <c r="I6">
        <v>32960.88671875</v>
      </c>
      <c r="J6">
        <v>17218.439453125</v>
      </c>
      <c r="K6">
        <v>11793.7431640625</v>
      </c>
      <c r="L6">
        <v>13180.728515625</v>
      </c>
      <c r="M6">
        <v>43159</v>
      </c>
      <c r="N6">
        <v>14958.5947265625</v>
      </c>
      <c r="O6">
        <v>5062.14990234375</v>
      </c>
      <c r="P6">
        <v>27904.466796875</v>
      </c>
      <c r="Q6">
        <v>10081.5546875</v>
      </c>
      <c r="R6">
        <v>43699</v>
      </c>
      <c r="S6">
        <v>91281.0078125</v>
      </c>
      <c r="T6">
        <v>16003.8447265625</v>
      </c>
      <c r="U6">
        <v>176121.4375</v>
      </c>
      <c r="V6">
        <v>6632.76513671875</v>
      </c>
      <c r="X6">
        <v>29162.609375</v>
      </c>
      <c r="Y6">
        <v>33473.484375</v>
      </c>
      <c r="Z6">
        <v>72754.7890625</v>
      </c>
      <c r="AA6">
        <v>385822</v>
      </c>
      <c r="AB6">
        <v>77689.796875</v>
      </c>
      <c r="AD6">
        <v>120182.109375</v>
      </c>
      <c r="AE6">
        <v>12713</v>
      </c>
      <c r="AF6">
        <v>1377121.875</v>
      </c>
      <c r="AG6">
        <v>1075180.5</v>
      </c>
      <c r="AH6">
        <v>301941.375</v>
      </c>
      <c r="AI6" t="s">
        <v>4256</v>
      </c>
    </row>
    <row r="7" spans="1:35" x14ac:dyDescent="0.25">
      <c r="A7">
        <v>2014</v>
      </c>
      <c r="B7" t="s">
        <v>4192</v>
      </c>
      <c r="C7">
        <v>11472.7685546875</v>
      </c>
      <c r="D7">
        <v>5849.29248046875</v>
      </c>
      <c r="F7">
        <v>3972.68212890625</v>
      </c>
      <c r="G7">
        <v>9324.947265625</v>
      </c>
      <c r="H7">
        <v>6880.7001953125</v>
      </c>
      <c r="I7">
        <v>2496.97265625</v>
      </c>
      <c r="J7">
        <v>2227.533447265625</v>
      </c>
      <c r="K7">
        <v>6155.07666015625</v>
      </c>
      <c r="L7">
        <v>14351.5166015625</v>
      </c>
      <c r="M7">
        <v>3548</v>
      </c>
      <c r="N7">
        <v>10718.9951171875</v>
      </c>
      <c r="O7">
        <v>440.53863525390625</v>
      </c>
      <c r="P7">
        <v>4812.21044921875</v>
      </c>
      <c r="Q7">
        <v>3788.4453125</v>
      </c>
      <c r="R7">
        <v>6114</v>
      </c>
      <c r="S7">
        <v>3759.207275390625</v>
      </c>
      <c r="T7">
        <v>15762.759765625</v>
      </c>
      <c r="U7">
        <v>81626.328125</v>
      </c>
      <c r="V7">
        <v>966.39385986328125</v>
      </c>
      <c r="W7">
        <v>7636.076171875</v>
      </c>
      <c r="X7">
        <v>24877.6171875</v>
      </c>
      <c r="Y7">
        <v>3117.9619140625</v>
      </c>
      <c r="Z7">
        <v>44476</v>
      </c>
      <c r="AA7">
        <v>131286</v>
      </c>
      <c r="AB7">
        <v>1558.4954833984375</v>
      </c>
      <c r="AD7">
        <v>21607.22265625</v>
      </c>
      <c r="AE7">
        <v>1106</v>
      </c>
      <c r="AF7">
        <v>429933.75</v>
      </c>
      <c r="AG7">
        <v>365433.875</v>
      </c>
      <c r="AH7">
        <v>64499.8671875</v>
      </c>
      <c r="AI7" t="s">
        <v>4257</v>
      </c>
    </row>
    <row r="8" spans="1:35" x14ac:dyDescent="0.25">
      <c r="A8">
        <v>2014</v>
      </c>
      <c r="B8" t="s">
        <v>165</v>
      </c>
      <c r="E8">
        <v>7584.5625</v>
      </c>
      <c r="P8">
        <v>120.906982421875</v>
      </c>
      <c r="S8">
        <v>5.5</v>
      </c>
      <c r="AC8">
        <v>22054</v>
      </c>
      <c r="AD8">
        <v>3283.53076171875</v>
      </c>
      <c r="AF8">
        <v>33048.5</v>
      </c>
      <c r="AG8">
        <v>3409.937744140625</v>
      </c>
      <c r="AH8">
        <v>29638.5625</v>
      </c>
      <c r="AI8" t="s">
        <v>4258</v>
      </c>
    </row>
    <row r="9" spans="1:35" x14ac:dyDescent="0.25">
      <c r="A9">
        <v>2014</v>
      </c>
      <c r="B9" t="s">
        <v>4194</v>
      </c>
      <c r="D9">
        <v>35205.515625</v>
      </c>
      <c r="F9">
        <v>594.65447998046875</v>
      </c>
      <c r="G9">
        <v>3104.701904296875</v>
      </c>
      <c r="J9">
        <v>17371.6640625</v>
      </c>
      <c r="L9">
        <v>2444.95361328125</v>
      </c>
      <c r="N9">
        <v>6714.05908203125</v>
      </c>
      <c r="O9">
        <v>4309.4130859375</v>
      </c>
      <c r="P9">
        <v>7225.58251953125</v>
      </c>
      <c r="R9">
        <v>10140</v>
      </c>
      <c r="S9">
        <v>119520.734375</v>
      </c>
      <c r="T9">
        <v>942.44921875</v>
      </c>
      <c r="U9">
        <v>88454.8359375</v>
      </c>
      <c r="V9">
        <v>471.2044677734375</v>
      </c>
      <c r="W9">
        <v>29453.857421875</v>
      </c>
      <c r="Z9">
        <v>10044</v>
      </c>
      <c r="AA9">
        <v>75263</v>
      </c>
      <c r="AB9">
        <v>13353.89453125</v>
      </c>
      <c r="AD9">
        <v>18508.05859375</v>
      </c>
      <c r="AE9">
        <v>5759</v>
      </c>
      <c r="AF9">
        <v>448881.59375</v>
      </c>
      <c r="AG9">
        <v>409338.71875</v>
      </c>
      <c r="AH9">
        <v>39542.859375</v>
      </c>
      <c r="AI9" t="s">
        <v>4259</v>
      </c>
    </row>
    <row r="10" spans="1:35" x14ac:dyDescent="0.25">
      <c r="A10">
        <v>2015</v>
      </c>
      <c r="B10" t="s">
        <v>4193</v>
      </c>
      <c r="C10">
        <v>38634.796875</v>
      </c>
      <c r="D10">
        <v>46071.9453125</v>
      </c>
      <c r="E10">
        <v>5494.9677734375</v>
      </c>
      <c r="F10">
        <v>7057.7421875</v>
      </c>
      <c r="G10">
        <v>35295.203125</v>
      </c>
      <c r="H10">
        <v>26037</v>
      </c>
      <c r="I10">
        <v>35174.9453125</v>
      </c>
      <c r="J10">
        <v>20258.724609375</v>
      </c>
      <c r="K10">
        <v>13168.0263671875</v>
      </c>
      <c r="L10">
        <v>13845.740234375</v>
      </c>
      <c r="M10">
        <v>49338</v>
      </c>
      <c r="N10">
        <v>16563.787109375</v>
      </c>
      <c r="O10">
        <v>5190</v>
      </c>
      <c r="P10">
        <v>29021</v>
      </c>
      <c r="Q10">
        <v>14211.5654296875</v>
      </c>
      <c r="R10">
        <v>45787</v>
      </c>
      <c r="S10">
        <v>106400.625</v>
      </c>
      <c r="T10">
        <v>17168.71484375</v>
      </c>
      <c r="U10">
        <v>187351.078125</v>
      </c>
      <c r="V10">
        <v>6907.75390625</v>
      </c>
      <c r="X10">
        <v>30942.224609375</v>
      </c>
      <c r="Y10">
        <v>35461</v>
      </c>
      <c r="Z10">
        <v>81074.6328125</v>
      </c>
      <c r="AA10">
        <v>393684</v>
      </c>
      <c r="AB10">
        <v>80243.171875</v>
      </c>
      <c r="AC10">
        <v>19326</v>
      </c>
      <c r="AD10">
        <v>119134.0703125</v>
      </c>
      <c r="AE10">
        <v>13032</v>
      </c>
      <c r="AF10">
        <v>1491875.75</v>
      </c>
      <c r="AG10">
        <v>1139559.125</v>
      </c>
      <c r="AH10">
        <v>352316.625</v>
      </c>
      <c r="AI10" t="s">
        <v>4260</v>
      </c>
    </row>
    <row r="11" spans="1:35" x14ac:dyDescent="0.25">
      <c r="A11">
        <v>2015</v>
      </c>
      <c r="B11" t="s">
        <v>4192</v>
      </c>
      <c r="C11">
        <v>12499.376953125</v>
      </c>
      <c r="D11">
        <v>5406.00390625</v>
      </c>
      <c r="E11">
        <v>1358.1600341796875</v>
      </c>
      <c r="F11">
        <v>3923.91796875</v>
      </c>
      <c r="G11">
        <v>7677.20947265625</v>
      </c>
      <c r="H11">
        <v>7310.2001953125</v>
      </c>
      <c r="I11">
        <v>2556.284912109375</v>
      </c>
      <c r="J11">
        <v>2303.9921875</v>
      </c>
      <c r="K11">
        <v>6810.9716796875</v>
      </c>
      <c r="L11">
        <v>15458.828125</v>
      </c>
      <c r="M11">
        <v>3571</v>
      </c>
      <c r="N11">
        <v>10995.95703125</v>
      </c>
      <c r="O11">
        <v>634</v>
      </c>
      <c r="P11">
        <v>4876</v>
      </c>
      <c r="Q11">
        <v>2741.529541015625</v>
      </c>
      <c r="R11">
        <v>6361</v>
      </c>
      <c r="S11">
        <v>4071.0703125</v>
      </c>
      <c r="T11">
        <v>17002.59765625</v>
      </c>
      <c r="U11">
        <v>86995</v>
      </c>
      <c r="V11">
        <v>1421.3642578125</v>
      </c>
      <c r="W11">
        <v>7947.2197265625</v>
      </c>
      <c r="X11">
        <v>25768.90234375</v>
      </c>
      <c r="Y11">
        <v>3150</v>
      </c>
      <c r="Z11">
        <v>49334.23046875</v>
      </c>
      <c r="AA11">
        <v>142588</v>
      </c>
      <c r="AB11">
        <v>17796.62890625</v>
      </c>
      <c r="AC11">
        <v>3662</v>
      </c>
      <c r="AD11">
        <v>39736.90234375</v>
      </c>
      <c r="AE11">
        <v>1130</v>
      </c>
      <c r="AF11">
        <v>495088.34375</v>
      </c>
      <c r="AG11">
        <v>410048.34375</v>
      </c>
      <c r="AH11">
        <v>85040.03125</v>
      </c>
      <c r="AI11" t="s">
        <v>4261</v>
      </c>
    </row>
    <row r="12" spans="1:35" x14ac:dyDescent="0.25">
      <c r="A12">
        <v>2015</v>
      </c>
      <c r="B12" t="s">
        <v>165</v>
      </c>
      <c r="E12">
        <v>11.692999839782715</v>
      </c>
      <c r="P12">
        <v>671</v>
      </c>
      <c r="S12">
        <v>5.940000057220459</v>
      </c>
      <c r="AB12">
        <v>-18352.142578125</v>
      </c>
      <c r="AC12">
        <v>34</v>
      </c>
      <c r="AD12">
        <v>2896.767822265625</v>
      </c>
      <c r="AF12">
        <v>-14732.7421875</v>
      </c>
      <c r="AG12">
        <v>3573.707763671875</v>
      </c>
      <c r="AH12">
        <v>-18306.44921875</v>
      </c>
      <c r="AI12" t="s">
        <v>4262</v>
      </c>
    </row>
    <row r="13" spans="1:35" x14ac:dyDescent="0.25">
      <c r="A13">
        <v>2015</v>
      </c>
      <c r="B13" t="s">
        <v>4194</v>
      </c>
      <c r="D13">
        <v>37855.55078125</v>
      </c>
      <c r="E13">
        <v>739.864013671875</v>
      </c>
      <c r="F13">
        <v>1199.9779052734375</v>
      </c>
      <c r="G13">
        <v>3387.059814453125</v>
      </c>
      <c r="J13">
        <v>17951.45703125</v>
      </c>
      <c r="L13">
        <v>2512.412109375</v>
      </c>
      <c r="N13">
        <v>6967.05517578125</v>
      </c>
      <c r="O13">
        <v>4642</v>
      </c>
      <c r="P13">
        <v>7771</v>
      </c>
      <c r="R13">
        <v>11192</v>
      </c>
      <c r="S13">
        <v>131590.96875</v>
      </c>
      <c r="T13">
        <v>933.998291015625</v>
      </c>
      <c r="U13">
        <v>92851.0234375</v>
      </c>
      <c r="V13">
        <v>74.819007873535156</v>
      </c>
      <c r="W13">
        <v>30510.421875</v>
      </c>
      <c r="Z13">
        <v>11311.1884765625</v>
      </c>
      <c r="AA13">
        <v>89409</v>
      </c>
      <c r="AB13">
        <v>17189.193359375</v>
      </c>
      <c r="AD13">
        <v>20171.509765625</v>
      </c>
      <c r="AE13">
        <v>6199</v>
      </c>
      <c r="AF13">
        <v>494459.5</v>
      </c>
      <c r="AG13">
        <v>448710.5</v>
      </c>
      <c r="AH13">
        <v>45748.9921875</v>
      </c>
      <c r="AI13" t="s">
        <v>4263</v>
      </c>
    </row>
    <row r="14" spans="1:35" x14ac:dyDescent="0.25">
      <c r="A14">
        <v>2016</v>
      </c>
      <c r="B14" t="s">
        <v>4193</v>
      </c>
      <c r="C14">
        <v>39024.22265625</v>
      </c>
      <c r="D14">
        <v>39024.223327636719</v>
      </c>
      <c r="E14">
        <v>5556.3837890625</v>
      </c>
      <c r="F14">
        <v>7560.13427734375</v>
      </c>
      <c r="G14">
        <v>37493.07421875</v>
      </c>
      <c r="H14">
        <v>25535</v>
      </c>
      <c r="I14">
        <v>37282.45703125</v>
      </c>
      <c r="J14">
        <v>20427.328125</v>
      </c>
      <c r="K14">
        <v>13411.396484375</v>
      </c>
      <c r="L14">
        <v>12727.1083984375</v>
      </c>
      <c r="M14">
        <v>52933</v>
      </c>
      <c r="N14">
        <v>17133.046875</v>
      </c>
      <c r="O14">
        <v>5035.36181640625</v>
      </c>
      <c r="P14">
        <v>28404</v>
      </c>
      <c r="Q14">
        <v>14632.84765625</v>
      </c>
      <c r="R14">
        <v>46153.3984375</v>
      </c>
      <c r="S14">
        <v>108713.046875</v>
      </c>
      <c r="T14">
        <v>17369.69140625</v>
      </c>
      <c r="U14">
        <v>191032.640625</v>
      </c>
      <c r="V14">
        <v>7502.53662109375</v>
      </c>
      <c r="X14">
        <v>32553.669921875</v>
      </c>
      <c r="Y14">
        <v>38405.75390625</v>
      </c>
      <c r="Z14">
        <v>84231.5546875</v>
      </c>
      <c r="AA14">
        <v>380395</v>
      </c>
      <c r="AB14">
        <v>79978.7265625</v>
      </c>
      <c r="AC14">
        <v>20109</v>
      </c>
      <c r="AD14">
        <v>103180.96875</v>
      </c>
      <c r="AE14">
        <v>14006</v>
      </c>
      <c r="AF14">
        <v>1440826.5</v>
      </c>
      <c r="AG14">
        <v>1075492.25</v>
      </c>
      <c r="AH14">
        <v>365334.125</v>
      </c>
      <c r="AI14" t="s">
        <v>4264</v>
      </c>
    </row>
    <row r="15" spans="1:35" x14ac:dyDescent="0.25">
      <c r="A15">
        <v>2016</v>
      </c>
      <c r="B15" t="s">
        <v>4192</v>
      </c>
      <c r="C15">
        <v>13080.8212890625</v>
      </c>
      <c r="D15">
        <v>13080.82103729248</v>
      </c>
      <c r="E15">
        <v>1306.2440185546875</v>
      </c>
      <c r="F15">
        <v>3904.361572265625</v>
      </c>
      <c r="G15">
        <v>7643.6220703125</v>
      </c>
      <c r="H15">
        <v>7387.10009765625</v>
      </c>
      <c r="I15">
        <v>2591.458740234375</v>
      </c>
      <c r="J15">
        <v>2343.55615234375</v>
      </c>
      <c r="K15">
        <v>6648.54638671875</v>
      </c>
      <c r="L15">
        <v>15239.2568359375</v>
      </c>
      <c r="M15">
        <v>3684</v>
      </c>
      <c r="N15">
        <v>10754.849609375</v>
      </c>
      <c r="O15">
        <v>776.60369873046875</v>
      </c>
      <c r="P15">
        <v>6397</v>
      </c>
      <c r="Q15">
        <v>4003.193603515625</v>
      </c>
      <c r="R15">
        <v>8485.400390625</v>
      </c>
      <c r="S15">
        <v>4124.4130859375</v>
      </c>
      <c r="T15">
        <v>7647.33251953125</v>
      </c>
      <c r="U15">
        <v>87005</v>
      </c>
      <c r="V15">
        <v>1535.5350341796875</v>
      </c>
      <c r="W15">
        <v>8236.7646484375</v>
      </c>
      <c r="X15">
        <v>26360.66015625</v>
      </c>
      <c r="Y15">
        <v>3359.73193359375</v>
      </c>
      <c r="Z15">
        <v>51121.01953125</v>
      </c>
      <c r="AA15">
        <v>145110</v>
      </c>
      <c r="AB15">
        <v>20602.888671875</v>
      </c>
      <c r="AC15">
        <v>2672</v>
      </c>
      <c r="AD15">
        <v>40713.4609375</v>
      </c>
      <c r="AE15">
        <v>557</v>
      </c>
      <c r="AF15">
        <v>493304.90625</v>
      </c>
      <c r="AG15">
        <v>403108.0625</v>
      </c>
      <c r="AH15">
        <v>90196.859375</v>
      </c>
      <c r="AI15" t="s">
        <v>4265</v>
      </c>
    </row>
    <row r="16" spans="1:35" x14ac:dyDescent="0.25">
      <c r="A16">
        <v>2016</v>
      </c>
      <c r="B16" t="s">
        <v>165</v>
      </c>
      <c r="E16">
        <v>6</v>
      </c>
      <c r="P16">
        <v>169</v>
      </c>
      <c r="S16">
        <v>9.7799997329711914</v>
      </c>
      <c r="AB16">
        <v>-18846.373046875</v>
      </c>
      <c r="AC16">
        <v>1175</v>
      </c>
      <c r="AD16">
        <v>2704.8291015625</v>
      </c>
      <c r="AF16">
        <v>-14781.7646484375</v>
      </c>
      <c r="AG16">
        <v>2883.609130859375</v>
      </c>
      <c r="AH16">
        <v>-17665.373046875</v>
      </c>
      <c r="AI16" t="s">
        <v>4266</v>
      </c>
    </row>
    <row r="17" spans="1:35" x14ac:dyDescent="0.25">
      <c r="A17">
        <v>2016</v>
      </c>
      <c r="B17" t="s">
        <v>4194</v>
      </c>
      <c r="E17">
        <v>638.58697509765625</v>
      </c>
      <c r="F17">
        <v>1423.2689208984375</v>
      </c>
      <c r="G17">
        <v>3388.305419921875</v>
      </c>
      <c r="J17">
        <v>18093.93359375</v>
      </c>
      <c r="L17">
        <v>2708.31201171875</v>
      </c>
      <c r="N17">
        <v>6988.36181640625</v>
      </c>
      <c r="O17">
        <v>4327.42431640625</v>
      </c>
      <c r="P17">
        <v>8159</v>
      </c>
      <c r="R17">
        <v>10976</v>
      </c>
      <c r="S17">
        <v>134484.6875</v>
      </c>
      <c r="T17">
        <v>9736.3779296875</v>
      </c>
      <c r="U17">
        <v>95906.421875</v>
      </c>
      <c r="V17">
        <v>81.291610717773438</v>
      </c>
      <c r="W17">
        <v>31338.6953125</v>
      </c>
      <c r="Z17">
        <v>10787.8701171875</v>
      </c>
      <c r="AA17">
        <v>92420</v>
      </c>
      <c r="AB17">
        <v>17743.755859375</v>
      </c>
      <c r="AD17">
        <v>17387.3828125</v>
      </c>
      <c r="AE17">
        <v>6249</v>
      </c>
      <c r="AF17">
        <v>472838.65625</v>
      </c>
      <c r="AG17">
        <v>426773.375</v>
      </c>
      <c r="AH17">
        <v>46065.30078125</v>
      </c>
      <c r="AI17" t="s">
        <v>4267</v>
      </c>
    </row>
    <row r="20" spans="1:35" x14ac:dyDescent="0.25">
      <c r="C20" s="37"/>
      <c r="D20" s="37"/>
    </row>
    <row r="21" spans="1:35" x14ac:dyDescent="0.25">
      <c r="C21" s="37"/>
      <c r="D21" s="37"/>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E13"/>
  <sheetViews>
    <sheetView zoomScaleNormal="100" workbookViewId="0"/>
  </sheetViews>
  <sheetFormatPr defaultRowHeight="15" x14ac:dyDescent="0.25"/>
  <cols>
    <col min="1" max="1" width="15.28515625" style="37" customWidth="1"/>
    <col min="2" max="30" width="11.42578125" style="37" customWidth="1"/>
    <col min="31" max="16384" width="9.140625" style="37"/>
  </cols>
  <sheetData>
    <row r="1" spans="1:31" x14ac:dyDescent="0.25">
      <c r="B1" s="5" t="s">
        <v>50</v>
      </c>
      <c r="C1" s="5" t="s">
        <v>51</v>
      </c>
      <c r="D1" s="5" t="s">
        <v>52</v>
      </c>
      <c r="E1" s="5" t="s">
        <v>53</v>
      </c>
      <c r="F1" s="5" t="s">
        <v>54</v>
      </c>
      <c r="G1" s="5" t="s">
        <v>55</v>
      </c>
      <c r="H1" s="5" t="s">
        <v>56</v>
      </c>
      <c r="I1" s="5" t="s">
        <v>57</v>
      </c>
      <c r="J1" s="5" t="s">
        <v>58</v>
      </c>
      <c r="K1" s="5" t="s">
        <v>59</v>
      </c>
      <c r="L1" s="5" t="s">
        <v>60</v>
      </c>
      <c r="M1" s="5" t="s">
        <v>61</v>
      </c>
      <c r="N1" s="5" t="s">
        <v>62</v>
      </c>
      <c r="O1" s="5" t="s">
        <v>63</v>
      </c>
      <c r="P1" s="5" t="s">
        <v>64</v>
      </c>
      <c r="Q1" s="5" t="s">
        <v>65</v>
      </c>
      <c r="R1" s="5" t="s">
        <v>66</v>
      </c>
      <c r="S1" s="5" t="s">
        <v>67</v>
      </c>
      <c r="T1" s="5" t="s">
        <v>68</v>
      </c>
      <c r="U1" s="5" t="s">
        <v>69</v>
      </c>
      <c r="V1" s="5" t="s">
        <v>70</v>
      </c>
      <c r="W1" s="5" t="s">
        <v>71</v>
      </c>
      <c r="X1" s="5" t="s">
        <v>72</v>
      </c>
      <c r="Y1" s="5" t="s">
        <v>73</v>
      </c>
      <c r="Z1" s="5" t="s">
        <v>74</v>
      </c>
      <c r="AA1" s="5" t="s">
        <v>75</v>
      </c>
      <c r="AB1" s="5" t="s">
        <v>76</v>
      </c>
      <c r="AC1" s="5" t="s">
        <v>77</v>
      </c>
      <c r="AD1" s="5" t="s">
        <v>78</v>
      </c>
      <c r="AE1" s="31" t="s">
        <v>79</v>
      </c>
    </row>
    <row r="2" spans="1:31" x14ac:dyDescent="0.25">
      <c r="A2" s="37" t="s">
        <v>1730</v>
      </c>
      <c r="B2" s="37" t="s">
        <v>24</v>
      </c>
      <c r="C2" s="37" t="s">
        <v>24</v>
      </c>
      <c r="D2" s="37" t="s">
        <v>3999</v>
      </c>
      <c r="E2" s="37" t="s">
        <v>24</v>
      </c>
      <c r="F2" s="37" t="s">
        <v>3999</v>
      </c>
      <c r="G2" s="37" t="s">
        <v>24</v>
      </c>
      <c r="H2" s="37" t="s">
        <v>3999</v>
      </c>
      <c r="I2" s="37" t="s">
        <v>24</v>
      </c>
      <c r="J2" s="37" t="s">
        <v>24</v>
      </c>
      <c r="K2" s="37" t="s">
        <v>24</v>
      </c>
      <c r="L2" s="37" t="s">
        <v>3999</v>
      </c>
      <c r="M2" s="37" t="s">
        <v>3999</v>
      </c>
      <c r="N2" s="37" t="s">
        <v>24</v>
      </c>
      <c r="O2" s="37" t="s">
        <v>24</v>
      </c>
      <c r="P2" s="37" t="s">
        <v>3999</v>
      </c>
      <c r="Q2" s="37" t="s">
        <v>3999</v>
      </c>
      <c r="R2" s="37" t="s">
        <v>24</v>
      </c>
      <c r="S2" s="37" t="s">
        <v>24</v>
      </c>
      <c r="T2" s="37" t="s">
        <v>24</v>
      </c>
      <c r="U2" s="37" t="s">
        <v>3999</v>
      </c>
      <c r="V2" s="37" t="s">
        <v>24</v>
      </c>
      <c r="W2" s="37" t="s">
        <v>3999</v>
      </c>
      <c r="X2" s="37" t="s">
        <v>24</v>
      </c>
      <c r="Y2" s="37" t="s">
        <v>24</v>
      </c>
      <c r="Z2" s="37" t="s">
        <v>24</v>
      </c>
      <c r="AA2" s="37" t="s">
        <v>3999</v>
      </c>
      <c r="AB2" s="37" t="s">
        <v>3999</v>
      </c>
      <c r="AC2" s="37" t="s">
        <v>24</v>
      </c>
      <c r="AD2" s="37" t="s">
        <v>3999</v>
      </c>
      <c r="AE2" s="37" t="s">
        <v>4500</v>
      </c>
    </row>
    <row r="3" spans="1:31" x14ac:dyDescent="0.25">
      <c r="A3" s="37" t="s">
        <v>3994</v>
      </c>
      <c r="B3" s="37" t="s">
        <v>3999</v>
      </c>
      <c r="C3" s="37" t="s">
        <v>3999</v>
      </c>
      <c r="D3" s="37" t="s">
        <v>4000</v>
      </c>
      <c r="E3" s="37" t="s">
        <v>3999</v>
      </c>
      <c r="F3" s="37" t="s">
        <v>4000</v>
      </c>
      <c r="G3" s="37" t="s">
        <v>3999</v>
      </c>
      <c r="H3" s="37" t="s">
        <v>4000</v>
      </c>
      <c r="I3" s="37" t="s">
        <v>3999</v>
      </c>
      <c r="J3" s="37" t="s">
        <v>3999</v>
      </c>
      <c r="K3" s="109" t="s">
        <v>4508</v>
      </c>
      <c r="L3" s="37" t="s">
        <v>4000</v>
      </c>
      <c r="M3" s="37" t="s">
        <v>4000</v>
      </c>
      <c r="N3" s="37" t="s">
        <v>3999</v>
      </c>
      <c r="O3" s="37" t="s">
        <v>3999</v>
      </c>
      <c r="P3" s="37" t="s">
        <v>4000</v>
      </c>
      <c r="Q3" s="37" t="s">
        <v>4000</v>
      </c>
      <c r="R3" s="109" t="s">
        <v>4510</v>
      </c>
      <c r="S3" s="37" t="s">
        <v>3999</v>
      </c>
      <c r="T3" s="37" t="s">
        <v>3999</v>
      </c>
      <c r="U3" s="37" t="s">
        <v>4000</v>
      </c>
      <c r="V3" s="37" t="s">
        <v>3999</v>
      </c>
      <c r="W3" s="37" t="s">
        <v>4000</v>
      </c>
      <c r="X3" s="37" t="s">
        <v>3999</v>
      </c>
      <c r="Y3" s="37" t="s">
        <v>3999</v>
      </c>
      <c r="Z3" s="109" t="s">
        <v>3999</v>
      </c>
      <c r="AA3" s="37" t="s">
        <v>4000</v>
      </c>
      <c r="AB3" s="37" t="s">
        <v>4000</v>
      </c>
      <c r="AC3" s="109" t="s">
        <v>4508</v>
      </c>
      <c r="AD3" s="37" t="s">
        <v>4000</v>
      </c>
      <c r="AE3" s="96">
        <f>COUNTIF(A3:AD3,"*" &amp;latest_year&amp;"*")</f>
        <v>0</v>
      </c>
    </row>
    <row r="4" spans="1:31" x14ac:dyDescent="0.25">
      <c r="A4" s="37" t="s">
        <v>3995</v>
      </c>
      <c r="B4" s="109" t="s">
        <v>17</v>
      </c>
      <c r="C4" s="109" t="s">
        <v>4083</v>
      </c>
      <c r="D4" s="37" t="s">
        <v>4000</v>
      </c>
      <c r="E4" s="37" t="s">
        <v>3999</v>
      </c>
      <c r="F4" s="37" t="s">
        <v>4000</v>
      </c>
      <c r="G4" s="109" t="s">
        <v>4508</v>
      </c>
      <c r="H4" s="37" t="s">
        <v>4000</v>
      </c>
      <c r="I4" s="37" t="s">
        <v>3999</v>
      </c>
      <c r="J4" s="109" t="s">
        <v>4508</v>
      </c>
      <c r="K4" s="37" t="s">
        <v>3999</v>
      </c>
      <c r="L4" s="37" t="s">
        <v>4000</v>
      </c>
      <c r="M4" s="37" t="s">
        <v>4000</v>
      </c>
      <c r="N4" s="37" t="s">
        <v>3999</v>
      </c>
      <c r="O4" s="37" t="s">
        <v>3999</v>
      </c>
      <c r="P4" s="37" t="s">
        <v>4000</v>
      </c>
      <c r="Q4" s="37" t="s">
        <v>4000</v>
      </c>
      <c r="R4" s="109" t="s">
        <v>4509</v>
      </c>
      <c r="S4" s="37" t="s">
        <v>3999</v>
      </c>
      <c r="T4" s="37" t="s">
        <v>3999</v>
      </c>
      <c r="U4" s="37" t="s">
        <v>4000</v>
      </c>
      <c r="V4" s="37" t="s">
        <v>3999</v>
      </c>
      <c r="W4" s="37" t="s">
        <v>4000</v>
      </c>
      <c r="X4" s="37" t="s">
        <v>3999</v>
      </c>
      <c r="Y4" s="37" t="s">
        <v>3999</v>
      </c>
      <c r="Z4" s="109" t="s">
        <v>4084</v>
      </c>
      <c r="AA4" s="37" t="s">
        <v>4000</v>
      </c>
      <c r="AB4" s="37" t="s">
        <v>4000</v>
      </c>
      <c r="AC4" s="109" t="s">
        <v>4085</v>
      </c>
      <c r="AD4" s="37" t="s">
        <v>4000</v>
      </c>
      <c r="AE4" s="96">
        <f>COUNTIF(A4:AD4,"*" &amp;latest_year&amp;"*")</f>
        <v>3</v>
      </c>
    </row>
    <row r="5" spans="1:31" x14ac:dyDescent="0.25">
      <c r="A5" s="37" t="s">
        <v>4563</v>
      </c>
      <c r="B5" s="109" t="s">
        <v>4564</v>
      </c>
      <c r="C5" s="109" t="s">
        <v>4564</v>
      </c>
      <c r="D5" s="109" t="s">
        <v>4564</v>
      </c>
      <c r="E5" s="109" t="s">
        <v>4564</v>
      </c>
      <c r="F5" s="109" t="s">
        <v>4564</v>
      </c>
      <c r="G5" s="109" t="s">
        <v>4564</v>
      </c>
      <c r="H5" s="109" t="s">
        <v>4564</v>
      </c>
      <c r="I5" s="109" t="s">
        <v>4564</v>
      </c>
      <c r="J5" s="109" t="s">
        <v>4564</v>
      </c>
      <c r="K5" s="109" t="s">
        <v>4564</v>
      </c>
      <c r="L5" s="109" t="s">
        <v>4564</v>
      </c>
      <c r="M5" s="109" t="s">
        <v>4565</v>
      </c>
      <c r="N5" s="109" t="s">
        <v>4566</v>
      </c>
      <c r="O5" s="109" t="s">
        <v>4564</v>
      </c>
      <c r="P5" s="109" t="s">
        <v>4564</v>
      </c>
      <c r="Q5" s="109" t="s">
        <v>4565</v>
      </c>
      <c r="R5" s="109" t="s">
        <v>4564</v>
      </c>
      <c r="S5" s="109" t="s">
        <v>4564</v>
      </c>
      <c r="T5" s="109" t="s">
        <v>4564</v>
      </c>
      <c r="U5" s="109" t="s">
        <v>4564</v>
      </c>
      <c r="V5" s="109" t="s">
        <v>4564</v>
      </c>
      <c r="W5" s="109" t="s">
        <v>4564</v>
      </c>
      <c r="X5" s="109" t="s">
        <v>4564</v>
      </c>
      <c r="Y5" s="109" t="s">
        <v>4564</v>
      </c>
      <c r="Z5" s="109" t="s">
        <v>4564</v>
      </c>
      <c r="AA5" s="109" t="s">
        <v>4564</v>
      </c>
      <c r="AB5" s="109" t="s">
        <v>4564</v>
      </c>
      <c r="AC5" s="109" t="s">
        <v>4564</v>
      </c>
      <c r="AD5" s="109" t="s">
        <v>4564</v>
      </c>
      <c r="AE5" s="109" t="s">
        <v>4564</v>
      </c>
    </row>
    <row r="6" spans="1:31" x14ac:dyDescent="0.25">
      <c r="A6" s="37" t="s">
        <v>4562</v>
      </c>
      <c r="B6" s="27" t="s">
        <v>4071</v>
      </c>
      <c r="C6" s="27" t="s">
        <v>4099</v>
      </c>
      <c r="D6" s="27" t="s">
        <v>4106</v>
      </c>
      <c r="E6" s="27" t="s">
        <v>4136</v>
      </c>
      <c r="F6" s="27" t="s">
        <v>4202</v>
      </c>
      <c r="G6" s="27" t="s">
        <v>4208</v>
      </c>
      <c r="H6" s="27" t="s">
        <v>4213</v>
      </c>
      <c r="I6" s="27" t="s">
        <v>4219</v>
      </c>
      <c r="J6" s="27" t="s">
        <v>4568</v>
      </c>
      <c r="K6" s="27" t="s">
        <v>4130</v>
      </c>
      <c r="L6" s="27" t="s">
        <v>4125</v>
      </c>
      <c r="M6" s="27" t="s">
        <v>4121</v>
      </c>
      <c r="N6" s="27" t="s">
        <v>4221</v>
      </c>
      <c r="O6" s="27" t="s">
        <v>4228</v>
      </c>
      <c r="P6" s="27" t="s">
        <v>4234</v>
      </c>
      <c r="Q6" s="27" t="s">
        <v>4567</v>
      </c>
      <c r="R6" s="27" t="s">
        <v>4176</v>
      </c>
      <c r="S6" s="27" t="s">
        <v>4568</v>
      </c>
      <c r="T6" s="27" t="s">
        <v>4165</v>
      </c>
      <c r="U6" s="27" t="s">
        <v>4159</v>
      </c>
      <c r="V6" s="27" t="s">
        <v>4569</v>
      </c>
      <c r="W6" s="27" t="s">
        <v>4568</v>
      </c>
      <c r="X6" s="27" t="s">
        <v>4144</v>
      </c>
      <c r="Y6" s="27" t="s">
        <v>4112</v>
      </c>
      <c r="Z6" s="27" t="s">
        <v>4096</v>
      </c>
      <c r="AA6" s="27" t="s">
        <v>4116</v>
      </c>
      <c r="AB6" s="27" t="s">
        <v>4148</v>
      </c>
      <c r="AC6" s="27" t="s">
        <v>4087</v>
      </c>
      <c r="AD6" s="27" t="s">
        <v>4154</v>
      </c>
      <c r="AE6" s="27" t="s">
        <v>4500</v>
      </c>
    </row>
    <row r="7" spans="1:31" x14ac:dyDescent="0.25">
      <c r="A7" s="37" t="s">
        <v>3996</v>
      </c>
      <c r="B7" s="27" t="s">
        <v>4075</v>
      </c>
      <c r="C7" s="27" t="s">
        <v>4100</v>
      </c>
      <c r="D7" s="27" t="s">
        <v>4105</v>
      </c>
      <c r="E7" s="27" t="s">
        <v>4135</v>
      </c>
      <c r="F7" s="27" t="s">
        <v>4200</v>
      </c>
      <c r="G7" s="27" t="s">
        <v>4206</v>
      </c>
      <c r="H7" s="27" t="s">
        <v>4211</v>
      </c>
      <c r="I7" s="27" t="s">
        <v>4216</v>
      </c>
      <c r="J7" s="27" t="s">
        <v>4077</v>
      </c>
      <c r="K7" s="27" t="s">
        <v>4131</v>
      </c>
      <c r="L7" s="27" t="s">
        <v>4126</v>
      </c>
      <c r="M7" s="27" t="s">
        <v>4120</v>
      </c>
      <c r="N7" s="27" t="s">
        <v>4225</v>
      </c>
      <c r="O7" s="27" t="s">
        <v>4227</v>
      </c>
      <c r="P7" s="27" t="s">
        <v>4232</v>
      </c>
      <c r="Q7" s="27" t="s">
        <v>4237</v>
      </c>
      <c r="R7" s="27" t="s">
        <v>4174</v>
      </c>
      <c r="S7" s="27" t="s">
        <v>4169</v>
      </c>
      <c r="T7" s="27" t="s">
        <v>4163</v>
      </c>
      <c r="U7" s="27" t="s">
        <v>4158</v>
      </c>
      <c r="V7" s="27" t="s">
        <v>4140</v>
      </c>
      <c r="W7" s="37" t="s">
        <v>4097</v>
      </c>
      <c r="X7" s="27" t="s">
        <v>4143</v>
      </c>
      <c r="Y7" s="27" t="s">
        <v>4110</v>
      </c>
      <c r="Z7" s="27" t="s">
        <v>4548</v>
      </c>
      <c r="AA7" s="27" t="s">
        <v>4115</v>
      </c>
      <c r="AB7" s="27" t="s">
        <v>4149</v>
      </c>
      <c r="AC7" s="27" t="s">
        <v>4086</v>
      </c>
      <c r="AD7" s="27" t="s">
        <v>4153</v>
      </c>
      <c r="AE7" s="27" t="s">
        <v>4500</v>
      </c>
    </row>
    <row r="8" spans="1:31" x14ac:dyDescent="0.25">
      <c r="A8" s="37" t="s">
        <v>3997</v>
      </c>
      <c r="B8" s="27" t="s">
        <v>4076</v>
      </c>
      <c r="C8" s="37" t="s">
        <v>4082</v>
      </c>
      <c r="D8" s="37" t="s">
        <v>4082</v>
      </c>
      <c r="E8" s="37" t="s">
        <v>4082</v>
      </c>
      <c r="F8" s="37" t="s">
        <v>4082</v>
      </c>
      <c r="G8" s="37" t="s">
        <v>4082</v>
      </c>
      <c r="H8" s="37" t="s">
        <v>4082</v>
      </c>
      <c r="I8" s="37" t="s">
        <v>4217</v>
      </c>
      <c r="J8" s="37" t="s">
        <v>4082</v>
      </c>
      <c r="K8" s="37" t="s">
        <v>4082</v>
      </c>
      <c r="L8" s="37" t="s">
        <v>4082</v>
      </c>
      <c r="M8" s="37" t="s">
        <v>4082</v>
      </c>
      <c r="N8" s="27" t="s">
        <v>4226</v>
      </c>
      <c r="O8" s="37" t="s">
        <v>4082</v>
      </c>
      <c r="P8" s="37" t="s">
        <v>4082</v>
      </c>
      <c r="Q8" s="37" t="s">
        <v>4082</v>
      </c>
      <c r="R8" s="27" t="s">
        <v>4175</v>
      </c>
      <c r="S8" s="27" t="s">
        <v>4170</v>
      </c>
      <c r="T8" s="27" t="s">
        <v>4164</v>
      </c>
      <c r="U8" s="37" t="s">
        <v>4082</v>
      </c>
      <c r="V8" s="37" t="s">
        <v>4082</v>
      </c>
      <c r="W8" s="37" t="s">
        <v>4082</v>
      </c>
      <c r="X8" s="37" t="s">
        <v>4082</v>
      </c>
      <c r="Y8" s="37" t="s">
        <v>4082</v>
      </c>
      <c r="Z8" s="37" t="s">
        <v>4570</v>
      </c>
      <c r="AA8" s="37" t="s">
        <v>4082</v>
      </c>
      <c r="AB8" s="37" t="s">
        <v>4082</v>
      </c>
      <c r="AC8" s="37" t="s">
        <v>4090</v>
      </c>
      <c r="AD8" s="37" t="s">
        <v>4082</v>
      </c>
      <c r="AE8" s="37" t="s">
        <v>4082</v>
      </c>
    </row>
    <row r="9" spans="1:31" x14ac:dyDescent="0.25">
      <c r="A9" s="37" t="s">
        <v>3998</v>
      </c>
      <c r="B9" s="27" t="s">
        <v>4081</v>
      </c>
      <c r="C9" s="37" t="s">
        <v>4082</v>
      </c>
      <c r="D9" s="37" t="s">
        <v>4082</v>
      </c>
      <c r="E9" s="37" t="s">
        <v>4082</v>
      </c>
      <c r="F9" s="37" t="s">
        <v>4082</v>
      </c>
      <c r="G9" s="37" t="s">
        <v>4082</v>
      </c>
      <c r="H9" s="37" t="s">
        <v>4082</v>
      </c>
      <c r="I9" s="37" t="s">
        <v>4082</v>
      </c>
      <c r="J9" s="37" t="s">
        <v>4082</v>
      </c>
      <c r="K9" s="37" t="s">
        <v>4082</v>
      </c>
      <c r="L9" s="37" t="s">
        <v>4082</v>
      </c>
      <c r="M9" s="37" t="s">
        <v>4082</v>
      </c>
      <c r="N9" s="37" t="s">
        <v>4082</v>
      </c>
      <c r="O9" s="37" t="s">
        <v>4082</v>
      </c>
      <c r="P9" s="37" t="s">
        <v>4082</v>
      </c>
      <c r="Q9" s="37" t="s">
        <v>4082</v>
      </c>
      <c r="R9" s="37" t="s">
        <v>4082</v>
      </c>
      <c r="S9" s="37" t="s">
        <v>4082</v>
      </c>
      <c r="T9" s="37" t="s">
        <v>4082</v>
      </c>
      <c r="U9" s="37" t="s">
        <v>4082</v>
      </c>
      <c r="V9" s="37" t="s">
        <v>4082</v>
      </c>
      <c r="W9" s="37" t="s">
        <v>4082</v>
      </c>
      <c r="X9" s="37" t="s">
        <v>4082</v>
      </c>
      <c r="Y9" s="37" t="s">
        <v>4082</v>
      </c>
      <c r="Z9" s="37" t="s">
        <v>4091</v>
      </c>
      <c r="AB9" s="37" t="s">
        <v>4082</v>
      </c>
      <c r="AC9" s="37" t="s">
        <v>4082</v>
      </c>
      <c r="AD9" s="37" t="s">
        <v>4082</v>
      </c>
      <c r="AE9" s="37" t="s">
        <v>4082</v>
      </c>
    </row>
    <row r="10" spans="1:31" x14ac:dyDescent="0.25">
      <c r="A10" s="37" t="s">
        <v>5</v>
      </c>
      <c r="B10" s="27" t="s">
        <v>4074</v>
      </c>
      <c r="C10" s="27" t="s">
        <v>4101</v>
      </c>
      <c r="D10" s="27" t="s">
        <v>4107</v>
      </c>
      <c r="E10" s="27" t="s">
        <v>4205</v>
      </c>
      <c r="F10" s="27" t="s">
        <v>4203</v>
      </c>
      <c r="G10" s="27" t="s">
        <v>4209</v>
      </c>
      <c r="H10" s="27" t="s">
        <v>4214</v>
      </c>
      <c r="J10" s="27" t="s">
        <v>4078</v>
      </c>
      <c r="K10" s="27" t="s">
        <v>4133</v>
      </c>
      <c r="L10" s="27" t="s">
        <v>4128</v>
      </c>
      <c r="M10" s="27" t="s">
        <v>4124</v>
      </c>
      <c r="N10" s="27" t="s">
        <v>4223</v>
      </c>
      <c r="O10" s="27" t="s">
        <v>4231</v>
      </c>
      <c r="P10" s="27" t="s">
        <v>4235</v>
      </c>
      <c r="Q10" s="27" t="s">
        <v>4239</v>
      </c>
      <c r="R10" s="27" t="s">
        <v>4177</v>
      </c>
      <c r="S10" s="27" t="s">
        <v>4171</v>
      </c>
      <c r="T10" s="27" t="s">
        <v>4166</v>
      </c>
      <c r="U10" s="27" t="s">
        <v>4160</v>
      </c>
      <c r="V10" s="27" t="s">
        <v>4139</v>
      </c>
      <c r="W10" s="27" t="s">
        <v>4078</v>
      </c>
      <c r="X10" s="27" t="s">
        <v>4145</v>
      </c>
      <c r="Y10" s="27" t="s">
        <v>4113</v>
      </c>
      <c r="Z10" s="27" t="s">
        <v>4093</v>
      </c>
      <c r="AA10" s="27" t="s">
        <v>4117</v>
      </c>
      <c r="AB10" s="27" t="s">
        <v>4150</v>
      </c>
      <c r="AC10" s="27" t="s">
        <v>4094</v>
      </c>
      <c r="AD10" s="27" t="s">
        <v>4155</v>
      </c>
      <c r="AE10" s="27" t="s">
        <v>4501</v>
      </c>
    </row>
    <row r="11" spans="1:31" x14ac:dyDescent="0.25">
      <c r="A11" s="37" t="s">
        <v>6</v>
      </c>
      <c r="B11" s="27" t="s">
        <v>4073</v>
      </c>
      <c r="C11" s="27" t="s">
        <v>4102</v>
      </c>
      <c r="D11" s="27" t="s">
        <v>4108</v>
      </c>
      <c r="E11" s="27" t="s">
        <v>4137</v>
      </c>
      <c r="F11" s="27" t="s">
        <v>4204</v>
      </c>
      <c r="G11" s="27" t="s">
        <v>4210</v>
      </c>
      <c r="H11" s="27" t="s">
        <v>4215</v>
      </c>
      <c r="I11" s="27" t="s">
        <v>4220</v>
      </c>
      <c r="J11" s="27" t="s">
        <v>4079</v>
      </c>
      <c r="K11" s="27" t="s">
        <v>4134</v>
      </c>
      <c r="L11" s="27" t="s">
        <v>4129</v>
      </c>
      <c r="M11" s="27" t="s">
        <v>4122</v>
      </c>
      <c r="N11" s="27" t="s">
        <v>4224</v>
      </c>
      <c r="O11" s="27" t="s">
        <v>4230</v>
      </c>
      <c r="P11" s="27" t="s">
        <v>4236</v>
      </c>
      <c r="Q11" s="27" t="s">
        <v>4240</v>
      </c>
      <c r="R11" s="27" t="s">
        <v>4178</v>
      </c>
      <c r="S11" s="27" t="s">
        <v>4172</v>
      </c>
      <c r="T11" s="27" t="s">
        <v>4167</v>
      </c>
      <c r="U11" s="27" t="s">
        <v>4161</v>
      </c>
      <c r="V11" s="27" t="s">
        <v>4141</v>
      </c>
      <c r="W11" s="27" t="s">
        <v>4079</v>
      </c>
      <c r="X11" s="27" t="s">
        <v>4146</v>
      </c>
      <c r="Y11" s="27" t="s">
        <v>4114</v>
      </c>
      <c r="Z11" s="27" t="s">
        <v>4095</v>
      </c>
      <c r="AA11" s="27" t="s">
        <v>4118</v>
      </c>
      <c r="AB11" s="27" t="s">
        <v>4151</v>
      </c>
      <c r="AC11" s="27" t="s">
        <v>4088</v>
      </c>
      <c r="AD11" s="27" t="s">
        <v>4156</v>
      </c>
      <c r="AE11" s="27" t="s">
        <v>4500</v>
      </c>
    </row>
    <row r="12" spans="1:31" x14ac:dyDescent="0.25">
      <c r="A12" s="37" t="s">
        <v>8</v>
      </c>
      <c r="B12" s="28" t="s">
        <v>4072</v>
      </c>
      <c r="C12" s="28" t="s">
        <v>4103</v>
      </c>
      <c r="D12" s="28" t="s">
        <v>4109</v>
      </c>
      <c r="E12" s="28" t="s">
        <v>4138</v>
      </c>
      <c r="F12" s="28" t="s">
        <v>4201</v>
      </c>
      <c r="G12" s="28" t="s">
        <v>4207</v>
      </c>
      <c r="H12" s="28" t="s">
        <v>4212</v>
      </c>
      <c r="I12" s="28" t="s">
        <v>4218</v>
      </c>
      <c r="J12" s="28" t="s">
        <v>4080</v>
      </c>
      <c r="K12" s="28" t="s">
        <v>4132</v>
      </c>
      <c r="L12" s="28" t="s">
        <v>4127</v>
      </c>
      <c r="M12" s="28" t="s">
        <v>4123</v>
      </c>
      <c r="N12" s="28" t="s">
        <v>4222</v>
      </c>
      <c r="O12" s="28" t="s">
        <v>4229</v>
      </c>
      <c r="P12" s="28" t="s">
        <v>4233</v>
      </c>
      <c r="Q12" s="28" t="s">
        <v>4238</v>
      </c>
      <c r="R12" s="28" t="s">
        <v>4179</v>
      </c>
      <c r="S12" s="28" t="s">
        <v>4173</v>
      </c>
      <c r="T12" s="28" t="s">
        <v>4168</v>
      </c>
      <c r="U12" s="28" t="s">
        <v>4162</v>
      </c>
      <c r="V12" s="28" t="s">
        <v>4142</v>
      </c>
      <c r="W12" s="28" t="s">
        <v>4098</v>
      </c>
      <c r="X12" s="28" t="s">
        <v>4147</v>
      </c>
      <c r="Y12" s="28" t="s">
        <v>4111</v>
      </c>
      <c r="Z12" s="28" t="s">
        <v>4092</v>
      </c>
      <c r="AA12" s="28" t="s">
        <v>4119</v>
      </c>
      <c r="AB12" s="28" t="s">
        <v>4152</v>
      </c>
      <c r="AC12" s="28" t="s">
        <v>4089</v>
      </c>
      <c r="AD12" s="28" t="s">
        <v>4157</v>
      </c>
      <c r="AE12" s="27" t="s">
        <v>4082</v>
      </c>
    </row>
    <row r="13" spans="1:31" x14ac:dyDescent="0.25">
      <c r="A13" s="37" t="s">
        <v>4104</v>
      </c>
      <c r="B13" s="29">
        <v>42684</v>
      </c>
      <c r="C13" s="29">
        <v>42684</v>
      </c>
      <c r="D13" s="29">
        <v>42684</v>
      </c>
      <c r="E13" s="29">
        <v>42684</v>
      </c>
      <c r="F13" s="29">
        <v>42691</v>
      </c>
      <c r="G13" s="29">
        <v>42691</v>
      </c>
      <c r="H13" s="29">
        <v>42691</v>
      </c>
      <c r="I13" s="29">
        <v>42691</v>
      </c>
      <c r="J13" s="29">
        <v>42684</v>
      </c>
      <c r="K13" s="29">
        <v>42684</v>
      </c>
      <c r="L13" s="29">
        <v>42684</v>
      </c>
      <c r="M13" s="29">
        <v>42684</v>
      </c>
      <c r="N13" s="29">
        <v>42691</v>
      </c>
      <c r="O13" s="29">
        <v>42691</v>
      </c>
      <c r="P13" s="29">
        <v>42691</v>
      </c>
      <c r="Q13" s="29">
        <v>42877</v>
      </c>
      <c r="R13" s="29">
        <v>42684</v>
      </c>
      <c r="S13" s="29">
        <v>42684</v>
      </c>
      <c r="T13" s="29">
        <v>42684</v>
      </c>
      <c r="U13" s="29">
        <v>42684</v>
      </c>
      <c r="V13" s="29">
        <v>42877</v>
      </c>
      <c r="W13" s="29">
        <v>42684</v>
      </c>
      <c r="X13" s="29">
        <v>42684</v>
      </c>
      <c r="Y13" s="29">
        <v>42684</v>
      </c>
      <c r="Z13" s="29">
        <v>42877</v>
      </c>
      <c r="AA13" s="29">
        <v>42684</v>
      </c>
      <c r="AB13" s="29">
        <v>42684</v>
      </c>
      <c r="AC13" s="29">
        <v>42684</v>
      </c>
      <c r="AD13" s="29">
        <v>42684</v>
      </c>
      <c r="AE13" s="95">
        <v>42719</v>
      </c>
    </row>
  </sheetData>
  <hyperlinks>
    <hyperlink ref="B12" r:id="rId1" display="http://www.alpineenergy.co.nz/"/>
    <hyperlink ref="J12" r:id="rId2" display="http://www.eil.co.nz/"/>
    <hyperlink ref="AC12" r:id="rId3"/>
    <hyperlink ref="Z12" r:id="rId4"/>
    <hyperlink ref="W12" r:id="rId5" display="http://www.tpcl.co.nz/"/>
    <hyperlink ref="C12" r:id="rId6" display="http://www.auroraenergy.co.nz/"/>
    <hyperlink ref="D12" r:id="rId7" display="http://www.bullerelectricity.co.nz/"/>
    <hyperlink ref="Y12" r:id="rId8" display="http://www.unison.co.nz/"/>
    <hyperlink ref="AA12" r:id="rId9" display="http://www.wel.co.nz/"/>
    <hyperlink ref="M12" r:id="rId10" display="http://www.marlboroughlines.co.nz/"/>
    <hyperlink ref="L12" r:id="rId11" display="http://www.mainpower.co.nz/"/>
    <hyperlink ref="K12" r:id="rId12"/>
    <hyperlink ref="E12" r:id="rId13" display="http://www.centralines.co.nz/"/>
    <hyperlink ref="V12" r:id="rId14" display="http://www.thelinescompany.co.nz/"/>
    <hyperlink ref="X12" r:id="rId15" display="http://www.topenergy.co.nz/"/>
    <hyperlink ref="AB12" r:id="rId16" display="http://www.waipanetworks.co.nz/"/>
    <hyperlink ref="AD12" r:id="rId17" display="http://www.westpower.co.nz/"/>
    <hyperlink ref="U12" r:id="rId18" display="http://www.scanpower.co.nz/"/>
    <hyperlink ref="T12" r:id="rId19" display="http://www.powerco.co.nz/"/>
    <hyperlink ref="S12" r:id="rId20"/>
    <hyperlink ref="R12" r:id="rId21" display="http://www.oriongroup.co.nz/"/>
    <hyperlink ref="F12" r:id="rId22"/>
    <hyperlink ref="G12" r:id="rId23"/>
    <hyperlink ref="H12" r:id="rId24"/>
    <hyperlink ref="I12" r:id="rId25"/>
    <hyperlink ref="N12" r:id="rId26"/>
    <hyperlink ref="O12" r:id="rId27" display="http://www.networktasman.co.nz/"/>
    <hyperlink ref="P12" r:id="rId28"/>
    <hyperlink ref="Q12" r:id="rId29"/>
  </hyperlinks>
  <pageMargins left="0.7" right="0.7" top="0.75" bottom="0.75" header="0.3" footer="0.3"/>
  <pageSetup paperSize="9" orientation="portrait"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Cover</vt:lpstr>
      <vt:lpstr>Description</vt:lpstr>
      <vt:lpstr>One-pager</vt:lpstr>
      <vt:lpstr>Calculations</vt:lpstr>
      <vt:lpstr>dataset</vt:lpstr>
      <vt:lpstr>assets</vt:lpstr>
      <vt:lpstr>line charges</vt:lpstr>
      <vt:lpstr>company details</vt:lpstr>
      <vt:lpstr>data</vt:lpstr>
      <vt:lpstr>edb_name</vt:lpstr>
      <vt:lpstr>latest_year</vt:lpstr>
      <vt:lpstr>Cover!Print_Area</vt:lpstr>
      <vt:lpstr>Description!Print_Area</vt:lpstr>
      <vt:lpstr>'One-pager'!Print_Area</vt:lpstr>
      <vt:lpstr>r_rank</vt:lpstr>
      <vt:lpstr>x_rank</vt:lpstr>
      <vt:lpstr>xllookup</vt:lpstr>
      <vt:lpstr>y_rank</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2017-05-30T02:36:02Z</dcterms:created>
  <dcterms:modified xsi:type="dcterms:W3CDTF">2017-05-30T02:37:17Z</dcterms:modified>
</cp:coreProperties>
</file>